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Doug and Cheryl\Documents\Retrieved Contents\Dell Computer Folders\Doug\Excel files\"/>
    </mc:Choice>
  </mc:AlternateContent>
  <xr:revisionPtr revIDLastSave="0" documentId="13_ncr:1_{FA1CBD0C-FAA5-4509-8A48-26416E631635}" xr6:coauthVersionLast="47" xr6:coauthVersionMax="47" xr10:uidLastSave="{00000000-0000-0000-0000-000000000000}"/>
  <bookViews>
    <workbookView xWindow="20370" yWindow="-120" windowWidth="29040" windowHeight="15840" activeTab="2" xr2:uid="{4A092717-456C-4136-B363-00F4D8CF0FA6}"/>
  </bookViews>
  <sheets>
    <sheet name="Data Aug '21 &amp; Aug '22 compare" sheetId="14" r:id="rId1"/>
    <sheet name="AB C19 Death change 20-21" sheetId="13" r:id="rId2"/>
    <sheet name="Hospitalization Data" sheetId="1" r:id="rId3"/>
    <sheet name="Data New Cases and status" sheetId="9" r:id="rId4"/>
    <sheet name="Data &amp; Chart Hospital &amp; Status" sheetId="12" r:id="rId5"/>
    <sheet name="Data Table 7 &amp; 4 Hospitalizat" sheetId="11" r:id="rId6"/>
    <sheet name="Data Table 12 &amp; 9 Deaths" sheetId="8" r:id="rId7"/>
    <sheet name="AB Covid shot data" sheetId="3" r:id="rId8"/>
    <sheet name="Data Table 5 Active Cases" sheetId="10" r:id="rId9"/>
    <sheet name="Cases as a % per age" sheetId="7"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9" i="1" l="1"/>
  <c r="R18" i="1"/>
  <c r="R17" i="1"/>
  <c r="R16" i="1"/>
  <c r="R15" i="1"/>
  <c r="R14" i="1"/>
  <c r="R13" i="1"/>
  <c r="R12" i="1"/>
  <c r="R11" i="1"/>
  <c r="R10" i="1"/>
  <c r="R9" i="1"/>
  <c r="R8" i="1"/>
  <c r="R7" i="1"/>
  <c r="P19" i="1"/>
  <c r="O19" i="1"/>
  <c r="N19" i="1"/>
  <c r="M19" i="1"/>
  <c r="P18" i="1"/>
  <c r="O18" i="1"/>
  <c r="N18" i="1"/>
  <c r="M18" i="1"/>
  <c r="P17" i="1"/>
  <c r="O17" i="1"/>
  <c r="N17" i="1"/>
  <c r="M17" i="1"/>
  <c r="P16" i="1"/>
  <c r="O16" i="1"/>
  <c r="N16" i="1"/>
  <c r="M16" i="1"/>
  <c r="P15" i="1"/>
  <c r="O15" i="1"/>
  <c r="N15" i="1"/>
  <c r="M15" i="1"/>
  <c r="P14" i="1"/>
  <c r="O14" i="1"/>
  <c r="N14" i="1"/>
  <c r="M14" i="1"/>
  <c r="P13" i="1"/>
  <c r="O13" i="1"/>
  <c r="N13" i="1"/>
  <c r="M13" i="1"/>
  <c r="P12" i="1"/>
  <c r="O12" i="1"/>
  <c r="N12" i="1"/>
  <c r="M12" i="1"/>
  <c r="P11" i="1"/>
  <c r="O11" i="1"/>
  <c r="N11" i="1"/>
  <c r="M11" i="1"/>
  <c r="S11" i="1"/>
  <c r="P10" i="1"/>
  <c r="O10" i="1"/>
  <c r="N10" i="1"/>
  <c r="M10" i="1"/>
  <c r="P9" i="1"/>
  <c r="O9" i="1"/>
  <c r="N9" i="1"/>
  <c r="M9" i="1"/>
  <c r="P8" i="1"/>
  <c r="O8" i="1"/>
  <c r="N8" i="1"/>
  <c r="M8" i="1"/>
  <c r="P7" i="1"/>
  <c r="P20" i="1" s="1"/>
  <c r="O7" i="1"/>
  <c r="N7" i="1"/>
  <c r="M7" i="1"/>
  <c r="O4" i="1"/>
  <c r="O22" i="1"/>
  <c r="R37" i="1"/>
  <c r="R36" i="1"/>
  <c r="R35" i="1"/>
  <c r="R34" i="1"/>
  <c r="R33" i="1"/>
  <c r="R32" i="1"/>
  <c r="R31" i="1"/>
  <c r="R30" i="1"/>
  <c r="R29" i="1"/>
  <c r="S29" i="1" s="1"/>
  <c r="R28" i="1"/>
  <c r="R27" i="1"/>
  <c r="R26" i="1"/>
  <c r="R25" i="1"/>
  <c r="P37" i="1"/>
  <c r="O37" i="1"/>
  <c r="N37" i="1"/>
  <c r="M37" i="1"/>
  <c r="P36" i="1"/>
  <c r="O36" i="1"/>
  <c r="N36" i="1"/>
  <c r="M36" i="1"/>
  <c r="P35" i="1"/>
  <c r="O35" i="1"/>
  <c r="N35" i="1"/>
  <c r="M35" i="1"/>
  <c r="P34" i="1"/>
  <c r="O34" i="1"/>
  <c r="N34" i="1"/>
  <c r="M34" i="1"/>
  <c r="P33" i="1"/>
  <c r="O33" i="1"/>
  <c r="N33" i="1"/>
  <c r="M33" i="1"/>
  <c r="P32" i="1"/>
  <c r="O32" i="1"/>
  <c r="N32" i="1"/>
  <c r="M32" i="1"/>
  <c r="P31" i="1"/>
  <c r="O31" i="1"/>
  <c r="N31" i="1"/>
  <c r="M31" i="1"/>
  <c r="P30" i="1"/>
  <c r="O30" i="1"/>
  <c r="N30" i="1"/>
  <c r="M30" i="1"/>
  <c r="P29" i="1"/>
  <c r="O29" i="1"/>
  <c r="N29" i="1"/>
  <c r="M29" i="1"/>
  <c r="P28" i="1"/>
  <c r="O28" i="1"/>
  <c r="N28" i="1"/>
  <c r="M28" i="1"/>
  <c r="P27" i="1"/>
  <c r="O27" i="1"/>
  <c r="N27" i="1"/>
  <c r="M27" i="1"/>
  <c r="P26" i="1"/>
  <c r="O26" i="1"/>
  <c r="N26" i="1"/>
  <c r="M26" i="1"/>
  <c r="P25" i="1"/>
  <c r="P38" i="1" s="1"/>
  <c r="O25" i="1"/>
  <c r="N25" i="1"/>
  <c r="M25" i="1"/>
  <c r="R55" i="1"/>
  <c r="R54" i="1"/>
  <c r="R53" i="1"/>
  <c r="R52" i="1"/>
  <c r="R51" i="1"/>
  <c r="R50" i="1"/>
  <c r="R49" i="1"/>
  <c r="R48" i="1"/>
  <c r="R47" i="1"/>
  <c r="S47" i="1" s="1"/>
  <c r="R46" i="1"/>
  <c r="R45" i="1"/>
  <c r="R44" i="1"/>
  <c r="R43" i="1"/>
  <c r="P55" i="1"/>
  <c r="O55" i="1"/>
  <c r="N55" i="1"/>
  <c r="M55" i="1"/>
  <c r="P54" i="1"/>
  <c r="O54" i="1"/>
  <c r="N54" i="1"/>
  <c r="M54" i="1"/>
  <c r="P53" i="1"/>
  <c r="O53" i="1"/>
  <c r="N53" i="1"/>
  <c r="M53" i="1"/>
  <c r="P52" i="1"/>
  <c r="O52" i="1"/>
  <c r="N52" i="1"/>
  <c r="M52" i="1"/>
  <c r="P51" i="1"/>
  <c r="O51" i="1"/>
  <c r="N51" i="1"/>
  <c r="M51" i="1"/>
  <c r="P50" i="1"/>
  <c r="O50" i="1"/>
  <c r="N50" i="1"/>
  <c r="M50" i="1"/>
  <c r="P49" i="1"/>
  <c r="O49" i="1"/>
  <c r="N49" i="1"/>
  <c r="M49" i="1"/>
  <c r="P48" i="1"/>
  <c r="O48" i="1"/>
  <c r="N48" i="1"/>
  <c r="M48" i="1"/>
  <c r="P47" i="1"/>
  <c r="O47" i="1"/>
  <c r="N47" i="1"/>
  <c r="M47" i="1"/>
  <c r="P46" i="1"/>
  <c r="O46" i="1"/>
  <c r="N46" i="1"/>
  <c r="M46" i="1"/>
  <c r="P45" i="1"/>
  <c r="O45" i="1"/>
  <c r="N45" i="1"/>
  <c r="M45" i="1"/>
  <c r="P44" i="1"/>
  <c r="O44" i="1"/>
  <c r="N44" i="1"/>
  <c r="M44" i="1"/>
  <c r="P43" i="1"/>
  <c r="P56" i="1" s="1"/>
  <c r="O43" i="1"/>
  <c r="N43" i="1"/>
  <c r="M43" i="1"/>
  <c r="O40" i="1"/>
  <c r="R73" i="1"/>
  <c r="R72" i="1"/>
  <c r="R71" i="1"/>
  <c r="R70" i="1"/>
  <c r="R69" i="1"/>
  <c r="R68" i="1"/>
  <c r="R67" i="1"/>
  <c r="R66" i="1"/>
  <c r="R65" i="1"/>
  <c r="R64" i="1"/>
  <c r="R63" i="1"/>
  <c r="R62" i="1"/>
  <c r="R61" i="1"/>
  <c r="P73" i="1"/>
  <c r="O73" i="1"/>
  <c r="N73" i="1"/>
  <c r="M73" i="1"/>
  <c r="P72" i="1"/>
  <c r="O72" i="1"/>
  <c r="N72" i="1"/>
  <c r="M72" i="1"/>
  <c r="P71" i="1"/>
  <c r="O71" i="1"/>
  <c r="N71" i="1"/>
  <c r="M71" i="1"/>
  <c r="P70" i="1"/>
  <c r="O70" i="1"/>
  <c r="N70" i="1"/>
  <c r="M70" i="1"/>
  <c r="P69" i="1"/>
  <c r="O69" i="1"/>
  <c r="N69" i="1"/>
  <c r="M69" i="1"/>
  <c r="P68" i="1"/>
  <c r="O68" i="1"/>
  <c r="N68" i="1"/>
  <c r="M68" i="1"/>
  <c r="P67" i="1"/>
  <c r="O67" i="1"/>
  <c r="N67" i="1"/>
  <c r="M67" i="1"/>
  <c r="P66" i="1"/>
  <c r="O66" i="1"/>
  <c r="N66" i="1"/>
  <c r="M66" i="1"/>
  <c r="P65" i="1"/>
  <c r="O65" i="1"/>
  <c r="N65" i="1"/>
  <c r="M65" i="1"/>
  <c r="P64" i="1"/>
  <c r="O64" i="1"/>
  <c r="N64" i="1"/>
  <c r="M64" i="1"/>
  <c r="P63" i="1"/>
  <c r="O63" i="1"/>
  <c r="N63" i="1"/>
  <c r="M63" i="1"/>
  <c r="P62" i="1"/>
  <c r="O62" i="1"/>
  <c r="N62" i="1"/>
  <c r="M62" i="1"/>
  <c r="P61" i="1"/>
  <c r="O61" i="1"/>
  <c r="N61" i="1"/>
  <c r="M61" i="1"/>
  <c r="O58" i="1"/>
  <c r="L12" i="3"/>
  <c r="L13" i="3"/>
  <c r="L14" i="3"/>
  <c r="L15" i="3"/>
  <c r="L16" i="3"/>
  <c r="L17" i="3"/>
  <c r="L18" i="3"/>
  <c r="L19" i="3"/>
  <c r="H36" i="3"/>
  <c r="F36" i="3"/>
  <c r="F37" i="3"/>
  <c r="N25" i="3"/>
  <c r="N24" i="3"/>
  <c r="N23" i="3"/>
  <c r="N22" i="3"/>
  <c r="N21" i="3"/>
  <c r="N20" i="3"/>
  <c r="S65" i="1" l="1"/>
  <c r="P74" i="1"/>
  <c r="I36" i="3"/>
  <c r="L21" i="3"/>
  <c r="L22" i="3"/>
  <c r="L23" i="3"/>
  <c r="L24" i="3"/>
  <c r="L25" i="3"/>
  <c r="L20" i="3"/>
  <c r="H37" i="3"/>
  <c r="O76" i="1"/>
  <c r="P91" i="1"/>
  <c r="O91" i="1"/>
  <c r="N91" i="1"/>
  <c r="M91" i="1"/>
  <c r="P90" i="1"/>
  <c r="O90" i="1"/>
  <c r="N90" i="1"/>
  <c r="M90" i="1"/>
  <c r="P89" i="1"/>
  <c r="O89" i="1"/>
  <c r="N89" i="1"/>
  <c r="M89" i="1"/>
  <c r="P88" i="1"/>
  <c r="O88" i="1"/>
  <c r="N88" i="1"/>
  <c r="M88" i="1"/>
  <c r="P87" i="1"/>
  <c r="O87" i="1"/>
  <c r="N87" i="1"/>
  <c r="M87" i="1"/>
  <c r="P86" i="1"/>
  <c r="O86" i="1"/>
  <c r="N86" i="1"/>
  <c r="M86" i="1"/>
  <c r="P85" i="1"/>
  <c r="O85" i="1"/>
  <c r="N85" i="1"/>
  <c r="M85" i="1"/>
  <c r="P84" i="1"/>
  <c r="O84" i="1"/>
  <c r="N84" i="1"/>
  <c r="M84" i="1"/>
  <c r="P83" i="1"/>
  <c r="O83" i="1"/>
  <c r="N83" i="1"/>
  <c r="M83" i="1"/>
  <c r="P82" i="1"/>
  <c r="O82" i="1"/>
  <c r="N82" i="1"/>
  <c r="M82" i="1"/>
  <c r="P81" i="1"/>
  <c r="O81" i="1"/>
  <c r="N81" i="1"/>
  <c r="M81" i="1"/>
  <c r="P80" i="1"/>
  <c r="O80" i="1"/>
  <c r="N80" i="1"/>
  <c r="M80" i="1"/>
  <c r="P79" i="1"/>
  <c r="P92" i="1" s="1"/>
  <c r="O79" i="1"/>
  <c r="N79" i="1"/>
  <c r="M79" i="1"/>
  <c r="R91" i="1"/>
  <c r="R90" i="1"/>
  <c r="R89" i="1"/>
  <c r="R88" i="1"/>
  <c r="R87" i="1"/>
  <c r="R86" i="1"/>
  <c r="R85" i="1"/>
  <c r="R84" i="1"/>
  <c r="R83" i="1"/>
  <c r="S83" i="1" s="1"/>
  <c r="R82" i="1"/>
  <c r="R81" i="1"/>
  <c r="R80" i="1"/>
  <c r="R79" i="1"/>
  <c r="R109" i="1"/>
  <c r="R108" i="1"/>
  <c r="R107" i="1"/>
  <c r="R106" i="1"/>
  <c r="R105" i="1"/>
  <c r="R104" i="1"/>
  <c r="R103" i="1"/>
  <c r="R102" i="1"/>
  <c r="R101" i="1"/>
  <c r="R100" i="1"/>
  <c r="R99" i="1"/>
  <c r="R98" i="1"/>
  <c r="R97" i="1"/>
  <c r="P109" i="1"/>
  <c r="O109" i="1"/>
  <c r="N109" i="1"/>
  <c r="M109" i="1"/>
  <c r="P108" i="1"/>
  <c r="O108" i="1"/>
  <c r="N108" i="1"/>
  <c r="M108" i="1"/>
  <c r="P107" i="1"/>
  <c r="O107" i="1"/>
  <c r="N107" i="1"/>
  <c r="M107" i="1"/>
  <c r="P106" i="1"/>
  <c r="O106" i="1"/>
  <c r="N106" i="1"/>
  <c r="M106" i="1"/>
  <c r="P105" i="1"/>
  <c r="O105" i="1"/>
  <c r="N105" i="1"/>
  <c r="M105" i="1"/>
  <c r="P104" i="1"/>
  <c r="O104" i="1"/>
  <c r="N104" i="1"/>
  <c r="M104" i="1"/>
  <c r="P103" i="1"/>
  <c r="O103" i="1"/>
  <c r="N103" i="1"/>
  <c r="M103" i="1"/>
  <c r="P102" i="1"/>
  <c r="O102" i="1"/>
  <c r="N102" i="1"/>
  <c r="M102" i="1"/>
  <c r="P101" i="1"/>
  <c r="O101" i="1"/>
  <c r="N101" i="1"/>
  <c r="M101" i="1"/>
  <c r="S101" i="1"/>
  <c r="P100" i="1"/>
  <c r="O100" i="1"/>
  <c r="N100" i="1"/>
  <c r="M100" i="1"/>
  <c r="P99" i="1"/>
  <c r="O99" i="1"/>
  <c r="N99" i="1"/>
  <c r="M99" i="1"/>
  <c r="P98" i="1"/>
  <c r="O98" i="1"/>
  <c r="N98" i="1"/>
  <c r="M98" i="1"/>
  <c r="P97" i="1"/>
  <c r="P110" i="1" s="1"/>
  <c r="O97" i="1"/>
  <c r="N97" i="1"/>
  <c r="M97" i="1"/>
  <c r="O94" i="1"/>
  <c r="R117" i="1"/>
  <c r="R116" i="1"/>
  <c r="R128" i="1"/>
  <c r="P128" i="1"/>
  <c r="O128" i="1"/>
  <c r="N128" i="1"/>
  <c r="M128" i="1"/>
  <c r="R127" i="1"/>
  <c r="P127" i="1"/>
  <c r="O127" i="1"/>
  <c r="N127" i="1"/>
  <c r="M127" i="1"/>
  <c r="R126" i="1"/>
  <c r="P126" i="1"/>
  <c r="O126" i="1"/>
  <c r="N126" i="1"/>
  <c r="M126" i="1"/>
  <c r="R125" i="1"/>
  <c r="P125" i="1"/>
  <c r="O125" i="1"/>
  <c r="N125" i="1"/>
  <c r="M125" i="1"/>
  <c r="R124" i="1"/>
  <c r="P124" i="1"/>
  <c r="O124" i="1"/>
  <c r="N124" i="1"/>
  <c r="M124" i="1"/>
  <c r="R123" i="1"/>
  <c r="P123" i="1"/>
  <c r="O123" i="1"/>
  <c r="N123" i="1"/>
  <c r="M123" i="1"/>
  <c r="R122" i="1"/>
  <c r="P122" i="1"/>
  <c r="O122" i="1"/>
  <c r="N122" i="1"/>
  <c r="M122" i="1"/>
  <c r="R121" i="1"/>
  <c r="P121" i="1"/>
  <c r="O121" i="1"/>
  <c r="N121" i="1"/>
  <c r="M121" i="1"/>
  <c r="R120" i="1"/>
  <c r="P120" i="1"/>
  <c r="O120" i="1"/>
  <c r="N120" i="1"/>
  <c r="M120" i="1"/>
  <c r="R119" i="1"/>
  <c r="P119" i="1"/>
  <c r="O119" i="1"/>
  <c r="N119" i="1"/>
  <c r="M119" i="1"/>
  <c r="R118" i="1"/>
  <c r="P118" i="1"/>
  <c r="O118" i="1"/>
  <c r="N118" i="1"/>
  <c r="M118" i="1"/>
  <c r="P117" i="1"/>
  <c r="O117" i="1"/>
  <c r="N117" i="1"/>
  <c r="M117" i="1"/>
  <c r="P116" i="1"/>
  <c r="O116" i="1"/>
  <c r="N116" i="1"/>
  <c r="M116" i="1"/>
  <c r="O113" i="1"/>
  <c r="R146" i="1"/>
  <c r="R145" i="1"/>
  <c r="R144" i="1"/>
  <c r="R143" i="1"/>
  <c r="R142" i="1"/>
  <c r="R141" i="1"/>
  <c r="R140" i="1"/>
  <c r="R139" i="1"/>
  <c r="R138" i="1"/>
  <c r="R137" i="1"/>
  <c r="S138" i="1" s="1"/>
  <c r="R136" i="1"/>
  <c r="R135" i="1"/>
  <c r="R134" i="1"/>
  <c r="P146" i="1"/>
  <c r="O146" i="1"/>
  <c r="N146" i="1"/>
  <c r="M146" i="1"/>
  <c r="P145" i="1"/>
  <c r="O145" i="1"/>
  <c r="N145" i="1"/>
  <c r="M145" i="1"/>
  <c r="P144" i="1"/>
  <c r="O144" i="1"/>
  <c r="N144" i="1"/>
  <c r="M144" i="1"/>
  <c r="P143" i="1"/>
  <c r="O143" i="1"/>
  <c r="N143" i="1"/>
  <c r="M143" i="1"/>
  <c r="P142" i="1"/>
  <c r="O142" i="1"/>
  <c r="N142" i="1"/>
  <c r="M142" i="1"/>
  <c r="P141" i="1"/>
  <c r="O141" i="1"/>
  <c r="N141" i="1"/>
  <c r="M141" i="1"/>
  <c r="P140" i="1"/>
  <c r="O140" i="1"/>
  <c r="N140" i="1"/>
  <c r="M140" i="1"/>
  <c r="P139" i="1"/>
  <c r="O139" i="1"/>
  <c r="N139" i="1"/>
  <c r="M139" i="1"/>
  <c r="P138" i="1"/>
  <c r="O138" i="1"/>
  <c r="N138" i="1"/>
  <c r="M138" i="1"/>
  <c r="P137" i="1"/>
  <c r="O137" i="1"/>
  <c r="N137" i="1"/>
  <c r="M137" i="1"/>
  <c r="P136" i="1"/>
  <c r="O136" i="1"/>
  <c r="N136" i="1"/>
  <c r="M136" i="1"/>
  <c r="P135" i="1"/>
  <c r="O135" i="1"/>
  <c r="N135" i="1"/>
  <c r="M135" i="1"/>
  <c r="P134" i="1"/>
  <c r="P147" i="1" s="1"/>
  <c r="O134" i="1"/>
  <c r="N134" i="1"/>
  <c r="M134" i="1"/>
  <c r="O131" i="1"/>
  <c r="R164" i="1"/>
  <c r="R163" i="1"/>
  <c r="R162" i="1"/>
  <c r="R161" i="1"/>
  <c r="R160" i="1"/>
  <c r="R159" i="1"/>
  <c r="R158" i="1"/>
  <c r="R157" i="1"/>
  <c r="R156" i="1"/>
  <c r="R155" i="1"/>
  <c r="R154" i="1"/>
  <c r="R153" i="1"/>
  <c r="R152" i="1"/>
  <c r="P164" i="1"/>
  <c r="O164" i="1"/>
  <c r="N164" i="1"/>
  <c r="M164" i="1"/>
  <c r="P163" i="1"/>
  <c r="O163" i="1"/>
  <c r="N163" i="1"/>
  <c r="M163" i="1"/>
  <c r="P162" i="1"/>
  <c r="O162" i="1"/>
  <c r="N162" i="1"/>
  <c r="M162" i="1"/>
  <c r="P161" i="1"/>
  <c r="O161" i="1"/>
  <c r="N161" i="1"/>
  <c r="M161" i="1"/>
  <c r="P160" i="1"/>
  <c r="O160" i="1"/>
  <c r="N160" i="1"/>
  <c r="M160" i="1"/>
  <c r="P159" i="1"/>
  <c r="O159" i="1"/>
  <c r="N159" i="1"/>
  <c r="M159" i="1"/>
  <c r="P158" i="1"/>
  <c r="O158" i="1"/>
  <c r="N158" i="1"/>
  <c r="M158" i="1"/>
  <c r="P157" i="1"/>
  <c r="O157" i="1"/>
  <c r="N157" i="1"/>
  <c r="M157" i="1"/>
  <c r="P156" i="1"/>
  <c r="O156" i="1"/>
  <c r="N156" i="1"/>
  <c r="M156" i="1"/>
  <c r="P155" i="1"/>
  <c r="O155" i="1"/>
  <c r="N155" i="1"/>
  <c r="M155" i="1"/>
  <c r="P154" i="1"/>
  <c r="O154" i="1"/>
  <c r="N154" i="1"/>
  <c r="M154" i="1"/>
  <c r="P153" i="1"/>
  <c r="O153" i="1"/>
  <c r="N153" i="1"/>
  <c r="M153" i="1"/>
  <c r="P152" i="1"/>
  <c r="P165" i="1" s="1"/>
  <c r="O152" i="1"/>
  <c r="N152" i="1"/>
  <c r="M152" i="1"/>
  <c r="O149" i="1"/>
  <c r="R182" i="1"/>
  <c r="R181" i="1"/>
  <c r="R180" i="1"/>
  <c r="R179" i="1"/>
  <c r="R178" i="1"/>
  <c r="R177" i="1"/>
  <c r="R176" i="1"/>
  <c r="R175" i="1"/>
  <c r="R174" i="1"/>
  <c r="R173" i="1"/>
  <c r="R172" i="1"/>
  <c r="R171" i="1"/>
  <c r="R170" i="1"/>
  <c r="P182" i="1"/>
  <c r="O182" i="1"/>
  <c r="N182" i="1"/>
  <c r="M182" i="1"/>
  <c r="P181" i="1"/>
  <c r="O181" i="1"/>
  <c r="N181" i="1"/>
  <c r="M181" i="1"/>
  <c r="P180" i="1"/>
  <c r="O180" i="1"/>
  <c r="N180" i="1"/>
  <c r="M180" i="1"/>
  <c r="P179" i="1"/>
  <c r="O179" i="1"/>
  <c r="N179" i="1"/>
  <c r="M179" i="1"/>
  <c r="P178" i="1"/>
  <c r="O178" i="1"/>
  <c r="N178" i="1"/>
  <c r="M178" i="1"/>
  <c r="P177" i="1"/>
  <c r="O177" i="1"/>
  <c r="N177" i="1"/>
  <c r="M177" i="1"/>
  <c r="P176" i="1"/>
  <c r="O176" i="1"/>
  <c r="N176" i="1"/>
  <c r="M176" i="1"/>
  <c r="P175" i="1"/>
  <c r="O175" i="1"/>
  <c r="N175" i="1"/>
  <c r="M175" i="1"/>
  <c r="P174" i="1"/>
  <c r="O174" i="1"/>
  <c r="N174" i="1"/>
  <c r="M174" i="1"/>
  <c r="P173" i="1"/>
  <c r="O173" i="1"/>
  <c r="N173" i="1"/>
  <c r="M173" i="1"/>
  <c r="P172" i="1"/>
  <c r="O172" i="1"/>
  <c r="N172" i="1"/>
  <c r="M172" i="1"/>
  <c r="P171" i="1"/>
  <c r="O171" i="1"/>
  <c r="N171" i="1"/>
  <c r="M171" i="1"/>
  <c r="P170" i="1"/>
  <c r="P183" i="1" s="1"/>
  <c r="O170" i="1"/>
  <c r="N170" i="1"/>
  <c r="M170" i="1"/>
  <c r="O167" i="1"/>
  <c r="R200" i="1"/>
  <c r="R199" i="1"/>
  <c r="R198" i="1"/>
  <c r="R197" i="1"/>
  <c r="R196" i="1"/>
  <c r="R195" i="1"/>
  <c r="R194" i="1"/>
  <c r="R193" i="1"/>
  <c r="R192" i="1"/>
  <c r="R191" i="1"/>
  <c r="R190" i="1"/>
  <c r="R189" i="1"/>
  <c r="R188" i="1"/>
  <c r="P200" i="1"/>
  <c r="O200" i="1"/>
  <c r="N200" i="1"/>
  <c r="M200" i="1"/>
  <c r="P199" i="1"/>
  <c r="O199" i="1"/>
  <c r="N199" i="1"/>
  <c r="M199" i="1"/>
  <c r="P198" i="1"/>
  <c r="O198" i="1"/>
  <c r="N198" i="1"/>
  <c r="M198" i="1"/>
  <c r="P197" i="1"/>
  <c r="O197" i="1"/>
  <c r="N197" i="1"/>
  <c r="M197" i="1"/>
  <c r="P196" i="1"/>
  <c r="O196" i="1"/>
  <c r="N196" i="1"/>
  <c r="M196" i="1"/>
  <c r="P195" i="1"/>
  <c r="O195" i="1"/>
  <c r="N195" i="1"/>
  <c r="M195" i="1"/>
  <c r="P194" i="1"/>
  <c r="O194" i="1"/>
  <c r="N194" i="1"/>
  <c r="M194" i="1"/>
  <c r="P193" i="1"/>
  <c r="O193" i="1"/>
  <c r="N193" i="1"/>
  <c r="M193" i="1"/>
  <c r="P192" i="1"/>
  <c r="O192" i="1"/>
  <c r="N192" i="1"/>
  <c r="M192" i="1"/>
  <c r="P191" i="1"/>
  <c r="O191" i="1"/>
  <c r="N191" i="1"/>
  <c r="M191" i="1"/>
  <c r="P190" i="1"/>
  <c r="O190" i="1"/>
  <c r="N190" i="1"/>
  <c r="M190" i="1"/>
  <c r="P189" i="1"/>
  <c r="O189" i="1"/>
  <c r="N189" i="1"/>
  <c r="M189" i="1"/>
  <c r="P188" i="1"/>
  <c r="O188" i="1"/>
  <c r="N188" i="1"/>
  <c r="M188" i="1"/>
  <c r="O185" i="1"/>
  <c r="R218" i="1"/>
  <c r="R217" i="1"/>
  <c r="R216" i="1"/>
  <c r="R215" i="1"/>
  <c r="R214" i="1"/>
  <c r="R213" i="1"/>
  <c r="R212" i="1"/>
  <c r="R211" i="1"/>
  <c r="R210" i="1"/>
  <c r="R209" i="1"/>
  <c r="R208" i="1"/>
  <c r="R207" i="1"/>
  <c r="R206" i="1"/>
  <c r="P218" i="1"/>
  <c r="O218" i="1"/>
  <c r="N218" i="1"/>
  <c r="M218" i="1"/>
  <c r="P217" i="1"/>
  <c r="O217" i="1"/>
  <c r="N217" i="1"/>
  <c r="M217" i="1"/>
  <c r="P216" i="1"/>
  <c r="O216" i="1"/>
  <c r="N216" i="1"/>
  <c r="M216" i="1"/>
  <c r="P215" i="1"/>
  <c r="O215" i="1"/>
  <c r="N215" i="1"/>
  <c r="M215" i="1"/>
  <c r="P214" i="1"/>
  <c r="O214" i="1"/>
  <c r="N214" i="1"/>
  <c r="M214" i="1"/>
  <c r="P213" i="1"/>
  <c r="O213" i="1"/>
  <c r="N213" i="1"/>
  <c r="M213" i="1"/>
  <c r="P212" i="1"/>
  <c r="O212" i="1"/>
  <c r="N212" i="1"/>
  <c r="M212" i="1"/>
  <c r="P211" i="1"/>
  <c r="O211" i="1"/>
  <c r="N211" i="1"/>
  <c r="M211" i="1"/>
  <c r="P210" i="1"/>
  <c r="O210" i="1"/>
  <c r="N210" i="1"/>
  <c r="M210" i="1"/>
  <c r="P209" i="1"/>
  <c r="O209" i="1"/>
  <c r="N209" i="1"/>
  <c r="M209" i="1"/>
  <c r="P208" i="1"/>
  <c r="O208" i="1"/>
  <c r="N208" i="1"/>
  <c r="M208" i="1"/>
  <c r="P207" i="1"/>
  <c r="O207" i="1"/>
  <c r="N207" i="1"/>
  <c r="M207" i="1"/>
  <c r="P206" i="1"/>
  <c r="P219" i="1" s="1"/>
  <c r="O206" i="1"/>
  <c r="N206" i="1"/>
  <c r="M206" i="1"/>
  <c r="O203" i="1"/>
  <c r="R236" i="1"/>
  <c r="R235" i="1"/>
  <c r="R234" i="1"/>
  <c r="R233" i="1"/>
  <c r="R232" i="1"/>
  <c r="R231" i="1"/>
  <c r="R230" i="1"/>
  <c r="R229" i="1"/>
  <c r="R228" i="1"/>
  <c r="R227" i="1"/>
  <c r="R226" i="1"/>
  <c r="R225" i="1"/>
  <c r="R224" i="1"/>
  <c r="P236" i="1"/>
  <c r="O236" i="1"/>
  <c r="N236" i="1"/>
  <c r="M236" i="1"/>
  <c r="P235" i="1"/>
  <c r="O235" i="1"/>
  <c r="N235" i="1"/>
  <c r="M235" i="1"/>
  <c r="P234" i="1"/>
  <c r="O234" i="1"/>
  <c r="N234" i="1"/>
  <c r="M234" i="1"/>
  <c r="P233" i="1"/>
  <c r="O233" i="1"/>
  <c r="N233" i="1"/>
  <c r="M233" i="1"/>
  <c r="P232" i="1"/>
  <c r="O232" i="1"/>
  <c r="N232" i="1"/>
  <c r="M232" i="1"/>
  <c r="P231" i="1"/>
  <c r="O231" i="1"/>
  <c r="N231" i="1"/>
  <c r="M231" i="1"/>
  <c r="P230" i="1"/>
  <c r="O230" i="1"/>
  <c r="N230" i="1"/>
  <c r="M230" i="1"/>
  <c r="P229" i="1"/>
  <c r="O229" i="1"/>
  <c r="N229" i="1"/>
  <c r="M229" i="1"/>
  <c r="P228" i="1"/>
  <c r="O228" i="1"/>
  <c r="N228" i="1"/>
  <c r="M228" i="1"/>
  <c r="P227" i="1"/>
  <c r="O227" i="1"/>
  <c r="N227" i="1"/>
  <c r="M227" i="1"/>
  <c r="P226" i="1"/>
  <c r="O226" i="1"/>
  <c r="N226" i="1"/>
  <c r="M226" i="1"/>
  <c r="P225" i="1"/>
  <c r="O225" i="1"/>
  <c r="N225" i="1"/>
  <c r="M225" i="1"/>
  <c r="P224" i="1"/>
  <c r="O224" i="1"/>
  <c r="N224" i="1"/>
  <c r="M224" i="1"/>
  <c r="O221" i="1"/>
  <c r="R254" i="1"/>
  <c r="R253" i="1"/>
  <c r="R252" i="1"/>
  <c r="R251" i="1"/>
  <c r="R250" i="1"/>
  <c r="R249" i="1"/>
  <c r="R248" i="1"/>
  <c r="R247" i="1"/>
  <c r="R246" i="1"/>
  <c r="R245" i="1"/>
  <c r="R244" i="1"/>
  <c r="R243" i="1"/>
  <c r="R242" i="1"/>
  <c r="P254" i="1"/>
  <c r="O254" i="1"/>
  <c r="N254" i="1"/>
  <c r="M254" i="1"/>
  <c r="P253" i="1"/>
  <c r="O253" i="1"/>
  <c r="N253" i="1"/>
  <c r="M253" i="1"/>
  <c r="P252" i="1"/>
  <c r="O252" i="1"/>
  <c r="N252" i="1"/>
  <c r="M252" i="1"/>
  <c r="P251" i="1"/>
  <c r="O251" i="1"/>
  <c r="N251" i="1"/>
  <c r="M251" i="1"/>
  <c r="P250" i="1"/>
  <c r="O250" i="1"/>
  <c r="N250" i="1"/>
  <c r="M250" i="1"/>
  <c r="P249" i="1"/>
  <c r="O249" i="1"/>
  <c r="N249" i="1"/>
  <c r="M249" i="1"/>
  <c r="P248" i="1"/>
  <c r="O248" i="1"/>
  <c r="N248" i="1"/>
  <c r="M248" i="1"/>
  <c r="P247" i="1"/>
  <c r="O247" i="1"/>
  <c r="N247" i="1"/>
  <c r="M247" i="1"/>
  <c r="P246" i="1"/>
  <c r="O246" i="1"/>
  <c r="N246" i="1"/>
  <c r="M246" i="1"/>
  <c r="P245" i="1"/>
  <c r="O245" i="1"/>
  <c r="N245" i="1"/>
  <c r="M245" i="1"/>
  <c r="P244" i="1"/>
  <c r="O244" i="1"/>
  <c r="N244" i="1"/>
  <c r="M244" i="1"/>
  <c r="P243" i="1"/>
  <c r="O243" i="1"/>
  <c r="N243" i="1"/>
  <c r="M243" i="1"/>
  <c r="P242" i="1"/>
  <c r="O242" i="1"/>
  <c r="N242" i="1"/>
  <c r="M242" i="1"/>
  <c r="O239" i="1"/>
  <c r="R272" i="1"/>
  <c r="R271" i="1"/>
  <c r="R270" i="1"/>
  <c r="R269" i="1"/>
  <c r="R268" i="1"/>
  <c r="R267" i="1"/>
  <c r="R266" i="1"/>
  <c r="R265" i="1"/>
  <c r="R264" i="1"/>
  <c r="R263" i="1"/>
  <c r="R262" i="1"/>
  <c r="R261" i="1"/>
  <c r="R260" i="1"/>
  <c r="P272" i="1"/>
  <c r="O272" i="1"/>
  <c r="N272" i="1"/>
  <c r="M272" i="1"/>
  <c r="P271" i="1"/>
  <c r="O271" i="1"/>
  <c r="N271" i="1"/>
  <c r="M271" i="1"/>
  <c r="P270" i="1"/>
  <c r="O270" i="1"/>
  <c r="N270" i="1"/>
  <c r="M270" i="1"/>
  <c r="P269" i="1"/>
  <c r="O269" i="1"/>
  <c r="N269" i="1"/>
  <c r="M269" i="1"/>
  <c r="P268" i="1"/>
  <c r="O268" i="1"/>
  <c r="N268" i="1"/>
  <c r="M268" i="1"/>
  <c r="P267" i="1"/>
  <c r="O267" i="1"/>
  <c r="N267" i="1"/>
  <c r="M267" i="1"/>
  <c r="P266" i="1"/>
  <c r="O266" i="1"/>
  <c r="N266" i="1"/>
  <c r="M266" i="1"/>
  <c r="P265" i="1"/>
  <c r="O265" i="1"/>
  <c r="N265" i="1"/>
  <c r="M265" i="1"/>
  <c r="P264" i="1"/>
  <c r="O264" i="1"/>
  <c r="N264" i="1"/>
  <c r="M264" i="1"/>
  <c r="P263" i="1"/>
  <c r="O263" i="1"/>
  <c r="N263" i="1"/>
  <c r="M263" i="1"/>
  <c r="P262" i="1"/>
  <c r="O262" i="1"/>
  <c r="N262" i="1"/>
  <c r="M262" i="1"/>
  <c r="P261" i="1"/>
  <c r="O261" i="1"/>
  <c r="N261" i="1"/>
  <c r="M261" i="1"/>
  <c r="P260" i="1"/>
  <c r="P273" i="1" s="1"/>
  <c r="O260" i="1"/>
  <c r="N260" i="1"/>
  <c r="M260" i="1"/>
  <c r="O257" i="1"/>
  <c r="O455" i="1"/>
  <c r="O437" i="1"/>
  <c r="O419" i="1"/>
  <c r="O401" i="1"/>
  <c r="O383" i="1"/>
  <c r="O365" i="1"/>
  <c r="O347" i="1"/>
  <c r="O329" i="1"/>
  <c r="O311" i="1"/>
  <c r="O293" i="1"/>
  <c r="O275" i="1"/>
  <c r="R290" i="1"/>
  <c r="R289" i="1"/>
  <c r="R288" i="1"/>
  <c r="R287" i="1"/>
  <c r="R286" i="1"/>
  <c r="R285" i="1"/>
  <c r="R284" i="1"/>
  <c r="R283" i="1"/>
  <c r="R282" i="1"/>
  <c r="R281" i="1"/>
  <c r="R280" i="1"/>
  <c r="R279" i="1"/>
  <c r="R278" i="1"/>
  <c r="P290" i="1"/>
  <c r="O290" i="1"/>
  <c r="N290" i="1"/>
  <c r="M290" i="1"/>
  <c r="P289" i="1"/>
  <c r="O289" i="1"/>
  <c r="N289" i="1"/>
  <c r="M289" i="1"/>
  <c r="P288" i="1"/>
  <c r="O288" i="1"/>
  <c r="N288" i="1"/>
  <c r="M288" i="1"/>
  <c r="P287" i="1"/>
  <c r="O287" i="1"/>
  <c r="N287" i="1"/>
  <c r="M287" i="1"/>
  <c r="P286" i="1"/>
  <c r="O286" i="1"/>
  <c r="N286" i="1"/>
  <c r="M286" i="1"/>
  <c r="P285" i="1"/>
  <c r="O285" i="1"/>
  <c r="N285" i="1"/>
  <c r="M285" i="1"/>
  <c r="P284" i="1"/>
  <c r="O284" i="1"/>
  <c r="N284" i="1"/>
  <c r="M284" i="1"/>
  <c r="P283" i="1"/>
  <c r="O283" i="1"/>
  <c r="N283" i="1"/>
  <c r="M283" i="1"/>
  <c r="P282" i="1"/>
  <c r="O282" i="1"/>
  <c r="N282" i="1"/>
  <c r="M282" i="1"/>
  <c r="P281" i="1"/>
  <c r="O281" i="1"/>
  <c r="N281" i="1"/>
  <c r="M281" i="1"/>
  <c r="P280" i="1"/>
  <c r="O280" i="1"/>
  <c r="N280" i="1"/>
  <c r="M280" i="1"/>
  <c r="P279" i="1"/>
  <c r="O279" i="1"/>
  <c r="N279" i="1"/>
  <c r="M279" i="1"/>
  <c r="P278" i="1"/>
  <c r="O278" i="1"/>
  <c r="N278" i="1"/>
  <c r="M278" i="1"/>
  <c r="R308" i="1"/>
  <c r="R307" i="1"/>
  <c r="R306" i="1"/>
  <c r="R305" i="1"/>
  <c r="R304" i="1"/>
  <c r="R303" i="1"/>
  <c r="R302" i="1"/>
  <c r="R301" i="1"/>
  <c r="R300" i="1"/>
  <c r="R299" i="1"/>
  <c r="R298" i="1"/>
  <c r="R297" i="1"/>
  <c r="R296" i="1"/>
  <c r="P308" i="1"/>
  <c r="O308" i="1"/>
  <c r="N308" i="1"/>
  <c r="M308" i="1"/>
  <c r="P307" i="1"/>
  <c r="O307" i="1"/>
  <c r="N307" i="1"/>
  <c r="M307" i="1"/>
  <c r="P306" i="1"/>
  <c r="O306" i="1"/>
  <c r="N306" i="1"/>
  <c r="M306" i="1"/>
  <c r="P305" i="1"/>
  <c r="O305" i="1"/>
  <c r="N305" i="1"/>
  <c r="M305" i="1"/>
  <c r="P304" i="1"/>
  <c r="O304" i="1"/>
  <c r="N304" i="1"/>
  <c r="M304" i="1"/>
  <c r="P303" i="1"/>
  <c r="O303" i="1"/>
  <c r="N303" i="1"/>
  <c r="M303" i="1"/>
  <c r="P302" i="1"/>
  <c r="O302" i="1"/>
  <c r="N302" i="1"/>
  <c r="M302" i="1"/>
  <c r="P301" i="1"/>
  <c r="O301" i="1"/>
  <c r="N301" i="1"/>
  <c r="M301" i="1"/>
  <c r="P300" i="1"/>
  <c r="O300" i="1"/>
  <c r="N300" i="1"/>
  <c r="M300" i="1"/>
  <c r="P299" i="1"/>
  <c r="O299" i="1"/>
  <c r="N299" i="1"/>
  <c r="M299" i="1"/>
  <c r="P298" i="1"/>
  <c r="O298" i="1"/>
  <c r="N298" i="1"/>
  <c r="M298" i="1"/>
  <c r="P297" i="1"/>
  <c r="O297" i="1"/>
  <c r="N297" i="1"/>
  <c r="M297" i="1"/>
  <c r="P296" i="1"/>
  <c r="P309" i="1" s="1"/>
  <c r="O296" i="1"/>
  <c r="N296" i="1"/>
  <c r="M296" i="1"/>
  <c r="P314" i="1"/>
  <c r="R315" i="1"/>
  <c r="R314" i="1"/>
  <c r="R326" i="1"/>
  <c r="P326" i="1"/>
  <c r="O326" i="1"/>
  <c r="N326" i="1"/>
  <c r="M326" i="1"/>
  <c r="R325" i="1"/>
  <c r="P325" i="1"/>
  <c r="O325" i="1"/>
  <c r="N325" i="1"/>
  <c r="M325" i="1"/>
  <c r="R324" i="1"/>
  <c r="P324" i="1"/>
  <c r="O324" i="1"/>
  <c r="N324" i="1"/>
  <c r="M324" i="1"/>
  <c r="R323" i="1"/>
  <c r="P323" i="1"/>
  <c r="O323" i="1"/>
  <c r="N323" i="1"/>
  <c r="M323" i="1"/>
  <c r="R322" i="1"/>
  <c r="P322" i="1"/>
  <c r="O322" i="1"/>
  <c r="N322" i="1"/>
  <c r="M322" i="1"/>
  <c r="R321" i="1"/>
  <c r="P321" i="1"/>
  <c r="O321" i="1"/>
  <c r="N321" i="1"/>
  <c r="M321" i="1"/>
  <c r="R320" i="1"/>
  <c r="P320" i="1"/>
  <c r="O320" i="1"/>
  <c r="N320" i="1"/>
  <c r="M320" i="1"/>
  <c r="R319" i="1"/>
  <c r="P319" i="1"/>
  <c r="O319" i="1"/>
  <c r="N319" i="1"/>
  <c r="M319" i="1"/>
  <c r="R318" i="1"/>
  <c r="P318" i="1"/>
  <c r="O318" i="1"/>
  <c r="N318" i="1"/>
  <c r="M318" i="1"/>
  <c r="R317" i="1"/>
  <c r="P317" i="1"/>
  <c r="O317" i="1"/>
  <c r="N317" i="1"/>
  <c r="M317" i="1"/>
  <c r="R316" i="1"/>
  <c r="P316" i="1"/>
  <c r="O316" i="1"/>
  <c r="N316" i="1"/>
  <c r="M316" i="1"/>
  <c r="P315" i="1"/>
  <c r="O315" i="1"/>
  <c r="N315" i="1"/>
  <c r="M315" i="1"/>
  <c r="O314" i="1"/>
  <c r="N314" i="1"/>
  <c r="M314" i="1"/>
  <c r="R334" i="1"/>
  <c r="R335" i="1"/>
  <c r="R336" i="1"/>
  <c r="R337" i="1"/>
  <c r="R338" i="1"/>
  <c r="R339" i="1"/>
  <c r="R340" i="1"/>
  <c r="R341" i="1"/>
  <c r="R342" i="1"/>
  <c r="R343" i="1"/>
  <c r="R344" i="1"/>
  <c r="R333" i="1"/>
  <c r="R332" i="1"/>
  <c r="P344" i="1"/>
  <c r="O344" i="1"/>
  <c r="N344" i="1"/>
  <c r="M344" i="1"/>
  <c r="P343" i="1"/>
  <c r="O343" i="1"/>
  <c r="N343" i="1"/>
  <c r="M343" i="1"/>
  <c r="P342" i="1"/>
  <c r="O342" i="1"/>
  <c r="N342" i="1"/>
  <c r="M342" i="1"/>
  <c r="P341" i="1"/>
  <c r="O341" i="1"/>
  <c r="N341" i="1"/>
  <c r="M341" i="1"/>
  <c r="P340" i="1"/>
  <c r="O340" i="1"/>
  <c r="N340" i="1"/>
  <c r="M340" i="1"/>
  <c r="P339" i="1"/>
  <c r="O339" i="1"/>
  <c r="N339" i="1"/>
  <c r="M339" i="1"/>
  <c r="P338" i="1"/>
  <c r="O338" i="1"/>
  <c r="N338" i="1"/>
  <c r="M338" i="1"/>
  <c r="P337" i="1"/>
  <c r="O337" i="1"/>
  <c r="N337" i="1"/>
  <c r="M337" i="1"/>
  <c r="P336" i="1"/>
  <c r="O336" i="1"/>
  <c r="N336" i="1"/>
  <c r="M336" i="1"/>
  <c r="P335" i="1"/>
  <c r="O335" i="1"/>
  <c r="N335" i="1"/>
  <c r="M335" i="1"/>
  <c r="P334" i="1"/>
  <c r="O334" i="1"/>
  <c r="N334" i="1"/>
  <c r="M334" i="1"/>
  <c r="P333" i="1"/>
  <c r="O333" i="1"/>
  <c r="N333" i="1"/>
  <c r="M333" i="1"/>
  <c r="P332" i="1"/>
  <c r="P345" i="1" s="1"/>
  <c r="O332" i="1"/>
  <c r="N332" i="1"/>
  <c r="M332" i="1"/>
  <c r="L50" i="3"/>
  <c r="L51" i="3"/>
  <c r="L52" i="3"/>
  <c r="L53" i="3"/>
  <c r="L54" i="3"/>
  <c r="L55" i="3"/>
  <c r="L56" i="3"/>
  <c r="L57" i="3"/>
  <c r="L58" i="3"/>
  <c r="L59" i="3"/>
  <c r="L60" i="3"/>
  <c r="L61" i="3"/>
  <c r="L62" i="3"/>
  <c r="L63" i="3"/>
  <c r="L64" i="3"/>
  <c r="L65" i="3"/>
  <c r="L66" i="3"/>
  <c r="L49" i="3"/>
  <c r="F75" i="3"/>
  <c r="D75" i="3"/>
  <c r="H74" i="3"/>
  <c r="I74" i="3" s="1"/>
  <c r="F74" i="3"/>
  <c r="D74" i="3"/>
  <c r="F73" i="3"/>
  <c r="E73" i="3"/>
  <c r="D73" i="3"/>
  <c r="C73" i="3"/>
  <c r="R362" i="1"/>
  <c r="R361" i="1"/>
  <c r="R360" i="1"/>
  <c r="R359" i="1"/>
  <c r="R358" i="1"/>
  <c r="R357" i="1"/>
  <c r="R356" i="1"/>
  <c r="R355" i="1"/>
  <c r="R354" i="1"/>
  <c r="R353" i="1"/>
  <c r="R352" i="1"/>
  <c r="R351" i="1"/>
  <c r="R350" i="1"/>
  <c r="P362" i="1"/>
  <c r="O362" i="1"/>
  <c r="N362" i="1"/>
  <c r="M362" i="1"/>
  <c r="P361" i="1"/>
  <c r="O361" i="1"/>
  <c r="N361" i="1"/>
  <c r="M361" i="1"/>
  <c r="P360" i="1"/>
  <c r="O360" i="1"/>
  <c r="N360" i="1"/>
  <c r="M360" i="1"/>
  <c r="P359" i="1"/>
  <c r="O359" i="1"/>
  <c r="N359" i="1"/>
  <c r="M359" i="1"/>
  <c r="P358" i="1"/>
  <c r="O358" i="1"/>
  <c r="N358" i="1"/>
  <c r="M358" i="1"/>
  <c r="P357" i="1"/>
  <c r="O357" i="1"/>
  <c r="N357" i="1"/>
  <c r="M357" i="1"/>
  <c r="P356" i="1"/>
  <c r="O356" i="1"/>
  <c r="N356" i="1"/>
  <c r="M356" i="1"/>
  <c r="P355" i="1"/>
  <c r="O355" i="1"/>
  <c r="N355" i="1"/>
  <c r="M355" i="1"/>
  <c r="P354" i="1"/>
  <c r="O354" i="1"/>
  <c r="N354" i="1"/>
  <c r="M354" i="1"/>
  <c r="P353" i="1"/>
  <c r="O353" i="1"/>
  <c r="N353" i="1"/>
  <c r="M353" i="1"/>
  <c r="P352" i="1"/>
  <c r="O352" i="1"/>
  <c r="N352" i="1"/>
  <c r="M352" i="1"/>
  <c r="P351" i="1"/>
  <c r="O351" i="1"/>
  <c r="N351" i="1"/>
  <c r="M351" i="1"/>
  <c r="P350" i="1"/>
  <c r="P363" i="1" s="1"/>
  <c r="O350" i="1"/>
  <c r="N350" i="1"/>
  <c r="M350" i="1"/>
  <c r="R380" i="1"/>
  <c r="R379" i="1"/>
  <c r="R378" i="1"/>
  <c r="R377" i="1"/>
  <c r="R376" i="1"/>
  <c r="R375" i="1"/>
  <c r="R374" i="1"/>
  <c r="R373" i="1"/>
  <c r="R372" i="1"/>
  <c r="R371" i="1"/>
  <c r="R370" i="1"/>
  <c r="R369" i="1"/>
  <c r="R368" i="1"/>
  <c r="P380" i="1"/>
  <c r="O380" i="1"/>
  <c r="N380" i="1"/>
  <c r="M380" i="1"/>
  <c r="P379" i="1"/>
  <c r="O379" i="1"/>
  <c r="N379" i="1"/>
  <c r="M379" i="1"/>
  <c r="P378" i="1"/>
  <c r="O378" i="1"/>
  <c r="N378" i="1"/>
  <c r="M378" i="1"/>
  <c r="P377" i="1"/>
  <c r="O377" i="1"/>
  <c r="N377" i="1"/>
  <c r="M377" i="1"/>
  <c r="P376" i="1"/>
  <c r="O376" i="1"/>
  <c r="N376" i="1"/>
  <c r="M376" i="1"/>
  <c r="P375" i="1"/>
  <c r="O375" i="1"/>
  <c r="N375" i="1"/>
  <c r="M375" i="1"/>
  <c r="P374" i="1"/>
  <c r="O374" i="1"/>
  <c r="N374" i="1"/>
  <c r="M374" i="1"/>
  <c r="P373" i="1"/>
  <c r="O373" i="1"/>
  <c r="N373" i="1"/>
  <c r="M373" i="1"/>
  <c r="P372" i="1"/>
  <c r="O372" i="1"/>
  <c r="N372" i="1"/>
  <c r="M372" i="1"/>
  <c r="P371" i="1"/>
  <c r="O371" i="1"/>
  <c r="N371" i="1"/>
  <c r="M371" i="1"/>
  <c r="P370" i="1"/>
  <c r="O370" i="1"/>
  <c r="N370" i="1"/>
  <c r="M370" i="1"/>
  <c r="P369" i="1"/>
  <c r="O369" i="1"/>
  <c r="N369" i="1"/>
  <c r="M369" i="1"/>
  <c r="P368" i="1"/>
  <c r="P381" i="1" s="1"/>
  <c r="O368" i="1"/>
  <c r="N368" i="1"/>
  <c r="M368" i="1"/>
  <c r="P31" i="14"/>
  <c r="P32" i="14"/>
  <c r="P33" i="14"/>
  <c r="P34" i="14"/>
  <c r="P35" i="14"/>
  <c r="P30" i="14"/>
  <c r="O27" i="14"/>
  <c r="O28" i="14"/>
  <c r="O29" i="14"/>
  <c r="O30" i="14"/>
  <c r="O31" i="14"/>
  <c r="O32" i="14"/>
  <c r="O33" i="14"/>
  <c r="O34" i="14"/>
  <c r="O35" i="14"/>
  <c r="O26" i="14"/>
  <c r="L26" i="14"/>
  <c r="L27" i="14"/>
  <c r="L28" i="14"/>
  <c r="N25" i="14"/>
  <c r="N26" i="14"/>
  <c r="N27" i="14"/>
  <c r="N28" i="14"/>
  <c r="N29" i="14"/>
  <c r="N30" i="14"/>
  <c r="N31" i="14"/>
  <c r="N32" i="14"/>
  <c r="N33" i="14"/>
  <c r="N34" i="14"/>
  <c r="N35" i="14"/>
  <c r="N24" i="14"/>
  <c r="L30" i="14"/>
  <c r="L31" i="14"/>
  <c r="L32" i="14"/>
  <c r="L33" i="14"/>
  <c r="L34" i="14"/>
  <c r="L35" i="14"/>
  <c r="L29" i="14"/>
  <c r="L12" i="14"/>
  <c r="L13" i="14"/>
  <c r="L14" i="14"/>
  <c r="L15" i="14"/>
  <c r="L16" i="14"/>
  <c r="L17" i="14"/>
  <c r="L11" i="14"/>
  <c r="L168" i="13"/>
  <c r="N168" i="13" s="1"/>
  <c r="F168" i="13"/>
  <c r="C168" i="13"/>
  <c r="L165" i="13"/>
  <c r="F165" i="13"/>
  <c r="C165" i="13"/>
  <c r="R398" i="1"/>
  <c r="R397" i="1"/>
  <c r="R396" i="1"/>
  <c r="R395" i="1"/>
  <c r="R394" i="1"/>
  <c r="R393" i="1"/>
  <c r="R392" i="1"/>
  <c r="R391" i="1"/>
  <c r="R390" i="1"/>
  <c r="R389" i="1"/>
  <c r="R388" i="1"/>
  <c r="R387" i="1"/>
  <c r="R386" i="1"/>
  <c r="P398" i="1"/>
  <c r="O398" i="1"/>
  <c r="N398" i="1"/>
  <c r="M398" i="1"/>
  <c r="P397" i="1"/>
  <c r="O397" i="1"/>
  <c r="N397" i="1"/>
  <c r="M397" i="1"/>
  <c r="P396" i="1"/>
  <c r="O396" i="1"/>
  <c r="N396" i="1"/>
  <c r="M396" i="1"/>
  <c r="P395" i="1"/>
  <c r="O395" i="1"/>
  <c r="N395" i="1"/>
  <c r="M395" i="1"/>
  <c r="P394" i="1"/>
  <c r="O394" i="1"/>
  <c r="N394" i="1"/>
  <c r="M394" i="1"/>
  <c r="P393" i="1"/>
  <c r="O393" i="1"/>
  <c r="N393" i="1"/>
  <c r="M393" i="1"/>
  <c r="P392" i="1"/>
  <c r="O392" i="1"/>
  <c r="N392" i="1"/>
  <c r="M392" i="1"/>
  <c r="P391" i="1"/>
  <c r="O391" i="1"/>
  <c r="N391" i="1"/>
  <c r="M391" i="1"/>
  <c r="P390" i="1"/>
  <c r="O390" i="1"/>
  <c r="N390" i="1"/>
  <c r="M390" i="1"/>
  <c r="P389" i="1"/>
  <c r="O389" i="1"/>
  <c r="N389" i="1"/>
  <c r="M389" i="1"/>
  <c r="P388" i="1"/>
  <c r="O388" i="1"/>
  <c r="N388" i="1"/>
  <c r="M388" i="1"/>
  <c r="P387" i="1"/>
  <c r="O387" i="1"/>
  <c r="N387" i="1"/>
  <c r="M387" i="1"/>
  <c r="P386" i="1"/>
  <c r="O386" i="1"/>
  <c r="N386" i="1"/>
  <c r="M386" i="1"/>
  <c r="L160" i="13"/>
  <c r="F160" i="13"/>
  <c r="C160" i="13"/>
  <c r="L157" i="13"/>
  <c r="F157" i="13"/>
  <c r="C157" i="13"/>
  <c r="R416" i="1"/>
  <c r="R415" i="1"/>
  <c r="R414" i="1"/>
  <c r="R413" i="1"/>
  <c r="R412" i="1"/>
  <c r="R411" i="1"/>
  <c r="R410" i="1"/>
  <c r="R409" i="1"/>
  <c r="R408" i="1"/>
  <c r="R407" i="1"/>
  <c r="R406" i="1"/>
  <c r="R405" i="1"/>
  <c r="R404" i="1"/>
  <c r="P416" i="1"/>
  <c r="O416" i="1"/>
  <c r="N416" i="1"/>
  <c r="M416" i="1"/>
  <c r="P415" i="1"/>
  <c r="O415" i="1"/>
  <c r="N415" i="1"/>
  <c r="M415" i="1"/>
  <c r="P414" i="1"/>
  <c r="O414" i="1"/>
  <c r="N414" i="1"/>
  <c r="M414" i="1"/>
  <c r="P413" i="1"/>
  <c r="O413" i="1"/>
  <c r="N413" i="1"/>
  <c r="M413" i="1"/>
  <c r="P412" i="1"/>
  <c r="O412" i="1"/>
  <c r="N412" i="1"/>
  <c r="M412" i="1"/>
  <c r="P411" i="1"/>
  <c r="O411" i="1"/>
  <c r="N411" i="1"/>
  <c r="M411" i="1"/>
  <c r="P410" i="1"/>
  <c r="O410" i="1"/>
  <c r="N410" i="1"/>
  <c r="M410" i="1"/>
  <c r="P409" i="1"/>
  <c r="O409" i="1"/>
  <c r="N409" i="1"/>
  <c r="M409" i="1"/>
  <c r="P408" i="1"/>
  <c r="O408" i="1"/>
  <c r="N408" i="1"/>
  <c r="M408" i="1"/>
  <c r="P407" i="1"/>
  <c r="O407" i="1"/>
  <c r="N407" i="1"/>
  <c r="M407" i="1"/>
  <c r="P406" i="1"/>
  <c r="O406" i="1"/>
  <c r="N406" i="1"/>
  <c r="M406" i="1"/>
  <c r="P405" i="1"/>
  <c r="O405" i="1"/>
  <c r="N405" i="1"/>
  <c r="M405" i="1"/>
  <c r="P404" i="1"/>
  <c r="O404" i="1"/>
  <c r="N404" i="1"/>
  <c r="M404" i="1"/>
  <c r="R434" i="1"/>
  <c r="R433" i="1"/>
  <c r="R432" i="1"/>
  <c r="R431" i="1"/>
  <c r="R430" i="1"/>
  <c r="R429" i="1"/>
  <c r="R428" i="1"/>
  <c r="R427" i="1"/>
  <c r="R426" i="1"/>
  <c r="R425" i="1"/>
  <c r="R424" i="1"/>
  <c r="R423" i="1"/>
  <c r="R422" i="1"/>
  <c r="P434" i="1"/>
  <c r="O434" i="1"/>
  <c r="N434" i="1"/>
  <c r="M434" i="1"/>
  <c r="P433" i="1"/>
  <c r="O433" i="1"/>
  <c r="N433" i="1"/>
  <c r="M433" i="1"/>
  <c r="P432" i="1"/>
  <c r="O432" i="1"/>
  <c r="N432" i="1"/>
  <c r="M432" i="1"/>
  <c r="P431" i="1"/>
  <c r="O431" i="1"/>
  <c r="N431" i="1"/>
  <c r="M431" i="1"/>
  <c r="P430" i="1"/>
  <c r="O430" i="1"/>
  <c r="N430" i="1"/>
  <c r="M430" i="1"/>
  <c r="P429" i="1"/>
  <c r="O429" i="1"/>
  <c r="N429" i="1"/>
  <c r="M429" i="1"/>
  <c r="P428" i="1"/>
  <c r="O428" i="1"/>
  <c r="N428" i="1"/>
  <c r="M428" i="1"/>
  <c r="P427" i="1"/>
  <c r="O427" i="1"/>
  <c r="N427" i="1"/>
  <c r="M427" i="1"/>
  <c r="P426" i="1"/>
  <c r="O426" i="1"/>
  <c r="N426" i="1"/>
  <c r="M426" i="1"/>
  <c r="P425" i="1"/>
  <c r="O425" i="1"/>
  <c r="N425" i="1"/>
  <c r="M425" i="1"/>
  <c r="P424" i="1"/>
  <c r="O424" i="1"/>
  <c r="N424" i="1"/>
  <c r="M424" i="1"/>
  <c r="P423" i="1"/>
  <c r="O423" i="1"/>
  <c r="N423" i="1"/>
  <c r="M423" i="1"/>
  <c r="P422" i="1"/>
  <c r="O422" i="1"/>
  <c r="N422" i="1"/>
  <c r="M422" i="1"/>
  <c r="L152" i="13"/>
  <c r="F152" i="13"/>
  <c r="C152" i="13"/>
  <c r="L149" i="13"/>
  <c r="F149" i="13"/>
  <c r="C149" i="13"/>
  <c r="R452" i="1"/>
  <c r="R451" i="1"/>
  <c r="R450" i="1"/>
  <c r="R449" i="1"/>
  <c r="R448" i="1"/>
  <c r="R447" i="1"/>
  <c r="R446" i="1"/>
  <c r="R445" i="1"/>
  <c r="R444" i="1"/>
  <c r="R443" i="1"/>
  <c r="R442" i="1"/>
  <c r="R441" i="1"/>
  <c r="R470" i="1"/>
  <c r="R469" i="1"/>
  <c r="R468" i="1"/>
  <c r="R467" i="1"/>
  <c r="R466" i="1"/>
  <c r="R465" i="1"/>
  <c r="R464" i="1"/>
  <c r="R463" i="1"/>
  <c r="R462" i="1"/>
  <c r="R461" i="1"/>
  <c r="R460" i="1"/>
  <c r="R459" i="1"/>
  <c r="R440" i="1"/>
  <c r="P452" i="1"/>
  <c r="O452" i="1"/>
  <c r="N452" i="1"/>
  <c r="M452" i="1"/>
  <c r="P451" i="1"/>
  <c r="O451" i="1"/>
  <c r="N451" i="1"/>
  <c r="M451" i="1"/>
  <c r="P450" i="1"/>
  <c r="O450" i="1"/>
  <c r="N450" i="1"/>
  <c r="M450" i="1"/>
  <c r="P449" i="1"/>
  <c r="O449" i="1"/>
  <c r="N449" i="1"/>
  <c r="M449" i="1"/>
  <c r="P448" i="1"/>
  <c r="O448" i="1"/>
  <c r="N448" i="1"/>
  <c r="M448" i="1"/>
  <c r="P447" i="1"/>
  <c r="O447" i="1"/>
  <c r="N447" i="1"/>
  <c r="M447" i="1"/>
  <c r="P446" i="1"/>
  <c r="O446" i="1"/>
  <c r="N446" i="1"/>
  <c r="M446" i="1"/>
  <c r="P445" i="1"/>
  <c r="O445" i="1"/>
  <c r="N445" i="1"/>
  <c r="M445" i="1"/>
  <c r="P444" i="1"/>
  <c r="O444" i="1"/>
  <c r="N444" i="1"/>
  <c r="M444" i="1"/>
  <c r="P443" i="1"/>
  <c r="O443" i="1"/>
  <c r="N443" i="1"/>
  <c r="M443" i="1"/>
  <c r="P442" i="1"/>
  <c r="O442" i="1"/>
  <c r="N442" i="1"/>
  <c r="M442" i="1"/>
  <c r="P441" i="1"/>
  <c r="O441" i="1"/>
  <c r="N441" i="1"/>
  <c r="M441" i="1"/>
  <c r="P440" i="1"/>
  <c r="O440" i="1"/>
  <c r="N440" i="1"/>
  <c r="M440" i="1"/>
  <c r="B1304" i="8"/>
  <c r="I1312" i="8"/>
  <c r="I1311" i="8"/>
  <c r="I1310" i="8"/>
  <c r="I1309" i="8"/>
  <c r="I1308" i="8"/>
  <c r="I1307" i="8"/>
  <c r="I1306" i="8"/>
  <c r="B1314" i="8"/>
  <c r="B1169" i="11"/>
  <c r="P1167" i="11"/>
  <c r="P1166" i="11"/>
  <c r="P1165" i="11"/>
  <c r="P1164" i="11"/>
  <c r="P1163" i="11"/>
  <c r="P1162" i="11"/>
  <c r="P1161" i="11"/>
  <c r="P1169" i="11" s="1"/>
  <c r="B1157" i="11"/>
  <c r="L67" i="12"/>
  <c r="I67" i="12"/>
  <c r="D67" i="12"/>
  <c r="R458" i="1"/>
  <c r="P469" i="1"/>
  <c r="O469" i="1"/>
  <c r="N469" i="1"/>
  <c r="P468" i="1"/>
  <c r="O468" i="1"/>
  <c r="N468" i="1"/>
  <c r="P467" i="1"/>
  <c r="O467" i="1"/>
  <c r="N467" i="1"/>
  <c r="P466" i="1"/>
  <c r="O466" i="1"/>
  <c r="N466" i="1"/>
  <c r="P465" i="1"/>
  <c r="O465" i="1"/>
  <c r="N465" i="1"/>
  <c r="P464" i="1"/>
  <c r="O464" i="1"/>
  <c r="N464" i="1"/>
  <c r="P463" i="1"/>
  <c r="O463" i="1"/>
  <c r="N463" i="1"/>
  <c r="P462" i="1"/>
  <c r="O462" i="1"/>
  <c r="N462" i="1"/>
  <c r="P461" i="1"/>
  <c r="O461" i="1"/>
  <c r="N461" i="1"/>
  <c r="P460" i="1"/>
  <c r="O460" i="1"/>
  <c r="N460" i="1"/>
  <c r="P459" i="1"/>
  <c r="O459" i="1"/>
  <c r="N459" i="1"/>
  <c r="P458" i="1"/>
  <c r="O458" i="1"/>
  <c r="N458" i="1"/>
  <c r="M459" i="1"/>
  <c r="M460" i="1"/>
  <c r="M461" i="1"/>
  <c r="M462" i="1"/>
  <c r="M463" i="1"/>
  <c r="M464" i="1"/>
  <c r="M465" i="1"/>
  <c r="M466" i="1"/>
  <c r="M467" i="1"/>
  <c r="M468" i="1"/>
  <c r="M469" i="1"/>
  <c r="M470" i="1"/>
  <c r="M458" i="1"/>
  <c r="P470" i="1"/>
  <c r="O470" i="1"/>
  <c r="N470" i="1"/>
  <c r="L99" i="3"/>
  <c r="L98" i="3"/>
  <c r="L97" i="3"/>
  <c r="L96" i="3"/>
  <c r="L95" i="3"/>
  <c r="L94" i="3"/>
  <c r="L93" i="3"/>
  <c r="L92" i="3"/>
  <c r="L91" i="3"/>
  <c r="L90" i="3"/>
  <c r="L89" i="3"/>
  <c r="L88" i="3"/>
  <c r="L87" i="3"/>
  <c r="L86" i="3"/>
  <c r="L85" i="3"/>
  <c r="L84" i="3"/>
  <c r="L83" i="3"/>
  <c r="L82" i="3"/>
  <c r="F108" i="3"/>
  <c r="D108" i="3"/>
  <c r="H107" i="3"/>
  <c r="I107" i="3" s="1"/>
  <c r="F107" i="3"/>
  <c r="D107" i="3"/>
  <c r="F106" i="3"/>
  <c r="E106" i="3"/>
  <c r="D106" i="3"/>
  <c r="C106" i="3"/>
  <c r="B1291" i="8"/>
  <c r="I1299" i="8"/>
  <c r="I1298" i="8"/>
  <c r="I1297" i="8"/>
  <c r="I1296" i="8"/>
  <c r="I1295" i="8"/>
  <c r="I1294" i="8"/>
  <c r="I1293" i="8"/>
  <c r="B1301" i="8"/>
  <c r="P1151" i="11"/>
  <c r="P1150" i="11"/>
  <c r="P1149" i="11"/>
  <c r="P1148" i="11"/>
  <c r="P1147" i="11"/>
  <c r="P1146" i="11"/>
  <c r="P1145" i="11"/>
  <c r="P1153" i="11" s="1"/>
  <c r="B1153" i="11"/>
  <c r="B1141" i="11"/>
  <c r="I66" i="12"/>
  <c r="L66" i="12" s="1"/>
  <c r="D66" i="12"/>
  <c r="R488" i="1"/>
  <c r="R487" i="1"/>
  <c r="R486" i="1"/>
  <c r="R485" i="1"/>
  <c r="R484" i="1"/>
  <c r="R483" i="1"/>
  <c r="R482" i="1"/>
  <c r="R481" i="1"/>
  <c r="R480" i="1"/>
  <c r="R479" i="1"/>
  <c r="R478" i="1"/>
  <c r="R477" i="1"/>
  <c r="R476" i="1"/>
  <c r="P488" i="1"/>
  <c r="O488" i="1"/>
  <c r="N488" i="1"/>
  <c r="M488" i="1"/>
  <c r="P487" i="1"/>
  <c r="O487" i="1"/>
  <c r="N487" i="1"/>
  <c r="M487" i="1"/>
  <c r="P486" i="1"/>
  <c r="O486" i="1"/>
  <c r="N486" i="1"/>
  <c r="M486" i="1"/>
  <c r="P485" i="1"/>
  <c r="O485" i="1"/>
  <c r="N485" i="1"/>
  <c r="M485" i="1"/>
  <c r="P484" i="1"/>
  <c r="O484" i="1"/>
  <c r="N484" i="1"/>
  <c r="M484" i="1"/>
  <c r="P483" i="1"/>
  <c r="O483" i="1"/>
  <c r="N483" i="1"/>
  <c r="M483" i="1"/>
  <c r="P482" i="1"/>
  <c r="O482" i="1"/>
  <c r="N482" i="1"/>
  <c r="M482" i="1"/>
  <c r="P481" i="1"/>
  <c r="O481" i="1"/>
  <c r="N481" i="1"/>
  <c r="M481" i="1"/>
  <c r="P480" i="1"/>
  <c r="O480" i="1"/>
  <c r="N480" i="1"/>
  <c r="M480" i="1"/>
  <c r="P479" i="1"/>
  <c r="O479" i="1"/>
  <c r="N479" i="1"/>
  <c r="M479" i="1"/>
  <c r="P478" i="1"/>
  <c r="O478" i="1"/>
  <c r="N478" i="1"/>
  <c r="M478" i="1"/>
  <c r="P477" i="1"/>
  <c r="O477" i="1"/>
  <c r="N477" i="1"/>
  <c r="M477" i="1"/>
  <c r="P476" i="1"/>
  <c r="O476" i="1"/>
  <c r="N476" i="1"/>
  <c r="M476" i="1"/>
  <c r="O473" i="1"/>
  <c r="C141" i="13"/>
  <c r="F141" i="13"/>
  <c r="L141" i="13"/>
  <c r="C144" i="13"/>
  <c r="F144" i="13"/>
  <c r="L144" i="13"/>
  <c r="B1288" i="8"/>
  <c r="I1286" i="8"/>
  <c r="I1285" i="8"/>
  <c r="I1284" i="8"/>
  <c r="I1283" i="8"/>
  <c r="I1282" i="8"/>
  <c r="I1281" i="8"/>
  <c r="I1280" i="8"/>
  <c r="B1278" i="8"/>
  <c r="B1137" i="11"/>
  <c r="P1135" i="11"/>
  <c r="P1134" i="11"/>
  <c r="P1133" i="11"/>
  <c r="P1132" i="11"/>
  <c r="P1131" i="11"/>
  <c r="P1130" i="11"/>
  <c r="P1129" i="11"/>
  <c r="P1137" i="11" s="1"/>
  <c r="B1125" i="11"/>
  <c r="L65" i="12"/>
  <c r="I65" i="12"/>
  <c r="D65" i="12"/>
  <c r="R507" i="1"/>
  <c r="R506" i="1"/>
  <c r="R505" i="1"/>
  <c r="R504" i="1"/>
  <c r="R503" i="1"/>
  <c r="R502" i="1"/>
  <c r="R501" i="1"/>
  <c r="R500" i="1"/>
  <c r="R499" i="1"/>
  <c r="R498" i="1"/>
  <c r="R497" i="1"/>
  <c r="R496" i="1"/>
  <c r="R495" i="1"/>
  <c r="P507" i="1"/>
  <c r="O507" i="1"/>
  <c r="N507" i="1"/>
  <c r="M507" i="1"/>
  <c r="P506" i="1"/>
  <c r="O506" i="1"/>
  <c r="N506" i="1"/>
  <c r="M506" i="1"/>
  <c r="P505" i="1"/>
  <c r="O505" i="1"/>
  <c r="N505" i="1"/>
  <c r="M505" i="1"/>
  <c r="P504" i="1"/>
  <c r="O504" i="1"/>
  <c r="N504" i="1"/>
  <c r="M504" i="1"/>
  <c r="P503" i="1"/>
  <c r="O503" i="1"/>
  <c r="N503" i="1"/>
  <c r="M503" i="1"/>
  <c r="P502" i="1"/>
  <c r="O502" i="1"/>
  <c r="N502" i="1"/>
  <c r="M502" i="1"/>
  <c r="P501" i="1"/>
  <c r="O501" i="1"/>
  <c r="N501" i="1"/>
  <c r="M501" i="1"/>
  <c r="P500" i="1"/>
  <c r="O500" i="1"/>
  <c r="N500" i="1"/>
  <c r="M500" i="1"/>
  <c r="P499" i="1"/>
  <c r="O499" i="1"/>
  <c r="N499" i="1"/>
  <c r="M499" i="1"/>
  <c r="P498" i="1"/>
  <c r="O498" i="1"/>
  <c r="N498" i="1"/>
  <c r="M498" i="1"/>
  <c r="P497" i="1"/>
  <c r="O497" i="1"/>
  <c r="N497" i="1"/>
  <c r="M497" i="1"/>
  <c r="P496" i="1"/>
  <c r="O496" i="1"/>
  <c r="N496" i="1"/>
  <c r="M496" i="1"/>
  <c r="P495" i="1"/>
  <c r="O495" i="1"/>
  <c r="N495" i="1"/>
  <c r="M495" i="1"/>
  <c r="O492" i="1"/>
  <c r="L136" i="13"/>
  <c r="F136" i="13"/>
  <c r="C136" i="13"/>
  <c r="L133" i="13"/>
  <c r="F133" i="13"/>
  <c r="C133" i="13"/>
  <c r="I1273" i="8"/>
  <c r="I1272" i="8"/>
  <c r="I1271" i="8"/>
  <c r="I1270" i="8"/>
  <c r="I1269" i="8"/>
  <c r="I1268" i="8"/>
  <c r="I1267" i="8"/>
  <c r="B1265" i="8"/>
  <c r="B1252" i="8"/>
  <c r="B1275" i="8"/>
  <c r="P1119" i="11"/>
  <c r="P1118" i="11"/>
  <c r="P1117" i="11"/>
  <c r="P1116" i="11"/>
  <c r="P1115" i="11"/>
  <c r="P1114" i="11"/>
  <c r="P1113" i="11"/>
  <c r="P1121" i="11" s="1"/>
  <c r="B1109" i="11"/>
  <c r="B1121" i="11"/>
  <c r="I64" i="12"/>
  <c r="L64" i="12" s="1"/>
  <c r="D64" i="12"/>
  <c r="R526" i="1"/>
  <c r="R525" i="1"/>
  <c r="R524" i="1"/>
  <c r="R523" i="1"/>
  <c r="R522" i="1"/>
  <c r="R521" i="1"/>
  <c r="R520" i="1"/>
  <c r="R519" i="1"/>
  <c r="R518" i="1"/>
  <c r="R517" i="1"/>
  <c r="R516" i="1"/>
  <c r="R515" i="1"/>
  <c r="R514" i="1"/>
  <c r="P526" i="1"/>
  <c r="O526" i="1"/>
  <c r="N526" i="1"/>
  <c r="M526" i="1"/>
  <c r="P525" i="1"/>
  <c r="O525" i="1"/>
  <c r="N525" i="1"/>
  <c r="M525" i="1"/>
  <c r="P524" i="1"/>
  <c r="O524" i="1"/>
  <c r="N524" i="1"/>
  <c r="M524" i="1"/>
  <c r="P523" i="1"/>
  <c r="O523" i="1"/>
  <c r="N523" i="1"/>
  <c r="M523" i="1"/>
  <c r="P522" i="1"/>
  <c r="O522" i="1"/>
  <c r="N522" i="1"/>
  <c r="M522" i="1"/>
  <c r="P521" i="1"/>
  <c r="O521" i="1"/>
  <c r="N521" i="1"/>
  <c r="M521" i="1"/>
  <c r="P520" i="1"/>
  <c r="O520" i="1"/>
  <c r="N520" i="1"/>
  <c r="M520" i="1"/>
  <c r="P519" i="1"/>
  <c r="O519" i="1"/>
  <c r="N519" i="1"/>
  <c r="M519" i="1"/>
  <c r="P518" i="1"/>
  <c r="O518" i="1"/>
  <c r="N518" i="1"/>
  <c r="M518" i="1"/>
  <c r="P517" i="1"/>
  <c r="O517" i="1"/>
  <c r="N517" i="1"/>
  <c r="M517" i="1"/>
  <c r="P516" i="1"/>
  <c r="O516" i="1"/>
  <c r="N516" i="1"/>
  <c r="M516" i="1"/>
  <c r="P515" i="1"/>
  <c r="O515" i="1"/>
  <c r="N515" i="1"/>
  <c r="M515" i="1"/>
  <c r="P514" i="1"/>
  <c r="P527" i="1" s="1"/>
  <c r="O514" i="1"/>
  <c r="N514" i="1"/>
  <c r="M514" i="1"/>
  <c r="O511" i="1"/>
  <c r="L130" i="3"/>
  <c r="L129" i="3"/>
  <c r="L128" i="3"/>
  <c r="L127" i="3"/>
  <c r="L126" i="3"/>
  <c r="L125" i="3"/>
  <c r="L124" i="3"/>
  <c r="L123" i="3"/>
  <c r="L122" i="3"/>
  <c r="L121" i="3"/>
  <c r="L120" i="3"/>
  <c r="L119" i="3"/>
  <c r="L118" i="3"/>
  <c r="L117" i="3"/>
  <c r="L116" i="3"/>
  <c r="L115" i="3"/>
  <c r="L114" i="3"/>
  <c r="L113" i="3"/>
  <c r="F139" i="3"/>
  <c r="D139" i="3"/>
  <c r="H138" i="3"/>
  <c r="I138" i="3" s="1"/>
  <c r="F138" i="3"/>
  <c r="D138" i="3"/>
  <c r="F137" i="3"/>
  <c r="E137" i="3"/>
  <c r="D137" i="3"/>
  <c r="C137" i="3"/>
  <c r="L128" i="13"/>
  <c r="F128" i="13"/>
  <c r="C128" i="13"/>
  <c r="L125" i="13"/>
  <c r="F125" i="13"/>
  <c r="C125" i="13"/>
  <c r="R545" i="1"/>
  <c r="R544" i="1"/>
  <c r="R543" i="1"/>
  <c r="R542" i="1"/>
  <c r="R541" i="1"/>
  <c r="R540" i="1"/>
  <c r="R539" i="1"/>
  <c r="R538" i="1"/>
  <c r="R537" i="1"/>
  <c r="R536" i="1"/>
  <c r="R535" i="1"/>
  <c r="R534" i="1"/>
  <c r="R533" i="1"/>
  <c r="P545" i="1"/>
  <c r="O545" i="1"/>
  <c r="N545" i="1"/>
  <c r="M545" i="1"/>
  <c r="P544" i="1"/>
  <c r="O544" i="1"/>
  <c r="N544" i="1"/>
  <c r="M544" i="1"/>
  <c r="P543" i="1"/>
  <c r="O543" i="1"/>
  <c r="N543" i="1"/>
  <c r="M543" i="1"/>
  <c r="P542" i="1"/>
  <c r="O542" i="1"/>
  <c r="N542" i="1"/>
  <c r="M542" i="1"/>
  <c r="P541" i="1"/>
  <c r="O541" i="1"/>
  <c r="N541" i="1"/>
  <c r="M541" i="1"/>
  <c r="P540" i="1"/>
  <c r="O540" i="1"/>
  <c r="N540" i="1"/>
  <c r="M540" i="1"/>
  <c r="P539" i="1"/>
  <c r="O539" i="1"/>
  <c r="N539" i="1"/>
  <c r="M539" i="1"/>
  <c r="P538" i="1"/>
  <c r="O538" i="1"/>
  <c r="N538" i="1"/>
  <c r="M538" i="1"/>
  <c r="P537" i="1"/>
  <c r="O537" i="1"/>
  <c r="N537" i="1"/>
  <c r="M537" i="1"/>
  <c r="P536" i="1"/>
  <c r="O536" i="1"/>
  <c r="N536" i="1"/>
  <c r="M536" i="1"/>
  <c r="P535" i="1"/>
  <c r="O535" i="1"/>
  <c r="N535" i="1"/>
  <c r="M535" i="1"/>
  <c r="P534" i="1"/>
  <c r="O534" i="1"/>
  <c r="N534" i="1"/>
  <c r="M534" i="1"/>
  <c r="P533" i="1"/>
  <c r="O533" i="1"/>
  <c r="N533" i="1"/>
  <c r="M533" i="1"/>
  <c r="I1260" i="8"/>
  <c r="I1259" i="8"/>
  <c r="I1258" i="8"/>
  <c r="I1257" i="8"/>
  <c r="I1256" i="8"/>
  <c r="I1255" i="8"/>
  <c r="I1254" i="8"/>
  <c r="B1262" i="8"/>
  <c r="P1103" i="11"/>
  <c r="P1102" i="11"/>
  <c r="P1101" i="11"/>
  <c r="P1100" i="11"/>
  <c r="P1099" i="11"/>
  <c r="P1098" i="11"/>
  <c r="P1097" i="11"/>
  <c r="P1105" i="11" s="1"/>
  <c r="B1093" i="11"/>
  <c r="B1105" i="11"/>
  <c r="I63" i="12"/>
  <c r="L63" i="12" s="1"/>
  <c r="D63" i="12"/>
  <c r="O530" i="1"/>
  <c r="F204" i="7"/>
  <c r="M204" i="7" s="1"/>
  <c r="N204" i="7" s="1"/>
  <c r="O204" i="7" s="1"/>
  <c r="F203" i="7"/>
  <c r="J203" i="7" s="1"/>
  <c r="K203" i="7" s="1"/>
  <c r="L203" i="7" s="1"/>
  <c r="F202" i="7"/>
  <c r="M202" i="7" s="1"/>
  <c r="N202" i="7" s="1"/>
  <c r="O202" i="7" s="1"/>
  <c r="F201" i="7"/>
  <c r="J201" i="7" s="1"/>
  <c r="K201" i="7" s="1"/>
  <c r="L201" i="7" s="1"/>
  <c r="F200" i="7"/>
  <c r="J200" i="7" s="1"/>
  <c r="K200" i="7" s="1"/>
  <c r="L200" i="7" s="1"/>
  <c r="F199" i="7"/>
  <c r="J199" i="7" s="1"/>
  <c r="K199" i="7" s="1"/>
  <c r="L199" i="7" s="1"/>
  <c r="F198" i="7"/>
  <c r="M198" i="7" s="1"/>
  <c r="N198" i="7" s="1"/>
  <c r="O198" i="7" s="1"/>
  <c r="F197" i="7"/>
  <c r="J197" i="7" s="1"/>
  <c r="K197" i="7" s="1"/>
  <c r="L197" i="7" s="1"/>
  <c r="B1239" i="8"/>
  <c r="I1247" i="8"/>
  <c r="I1246" i="8"/>
  <c r="I1245" i="8"/>
  <c r="I1244" i="8"/>
  <c r="I1243" i="8"/>
  <c r="I1242" i="8"/>
  <c r="I1241" i="8"/>
  <c r="B1249" i="8"/>
  <c r="B1089" i="11"/>
  <c r="P1087" i="11"/>
  <c r="P1086" i="11"/>
  <c r="P1085" i="11"/>
  <c r="P1084" i="11"/>
  <c r="P1083" i="11"/>
  <c r="P1082" i="11"/>
  <c r="P1081" i="11"/>
  <c r="P1089" i="11" s="1"/>
  <c r="B1077" i="11"/>
  <c r="I62" i="12"/>
  <c r="L62" i="12" s="1"/>
  <c r="D62" i="12"/>
  <c r="R564" i="1"/>
  <c r="R563" i="1"/>
  <c r="R562" i="1"/>
  <c r="R561" i="1"/>
  <c r="R560" i="1"/>
  <c r="R559" i="1"/>
  <c r="R558" i="1"/>
  <c r="R557" i="1"/>
  <c r="R556" i="1"/>
  <c r="R555" i="1"/>
  <c r="R554" i="1"/>
  <c r="R553" i="1"/>
  <c r="R552" i="1"/>
  <c r="P564" i="1"/>
  <c r="O564" i="1"/>
  <c r="N564" i="1"/>
  <c r="M564" i="1"/>
  <c r="P563" i="1"/>
  <c r="O563" i="1"/>
  <c r="N563" i="1"/>
  <c r="M563" i="1"/>
  <c r="P562" i="1"/>
  <c r="O562" i="1"/>
  <c r="N562" i="1"/>
  <c r="M562" i="1"/>
  <c r="P561" i="1"/>
  <c r="O561" i="1"/>
  <c r="N561" i="1"/>
  <c r="M561" i="1"/>
  <c r="P560" i="1"/>
  <c r="O560" i="1"/>
  <c r="N560" i="1"/>
  <c r="M560" i="1"/>
  <c r="P559" i="1"/>
  <c r="O559" i="1"/>
  <c r="N559" i="1"/>
  <c r="M559" i="1"/>
  <c r="P558" i="1"/>
  <c r="O558" i="1"/>
  <c r="N558" i="1"/>
  <c r="M558" i="1"/>
  <c r="P557" i="1"/>
  <c r="O557" i="1"/>
  <c r="N557" i="1"/>
  <c r="M557" i="1"/>
  <c r="P556" i="1"/>
  <c r="O556" i="1"/>
  <c r="N556" i="1"/>
  <c r="M556" i="1"/>
  <c r="P555" i="1"/>
  <c r="O555" i="1"/>
  <c r="N555" i="1"/>
  <c r="M555" i="1"/>
  <c r="P554" i="1"/>
  <c r="O554" i="1"/>
  <c r="N554" i="1"/>
  <c r="M554" i="1"/>
  <c r="P553" i="1"/>
  <c r="O553" i="1"/>
  <c r="N553" i="1"/>
  <c r="M553" i="1"/>
  <c r="P552" i="1"/>
  <c r="P565" i="1" s="1"/>
  <c r="O552" i="1"/>
  <c r="N552" i="1"/>
  <c r="M552" i="1"/>
  <c r="O549" i="1"/>
  <c r="F170" i="3"/>
  <c r="D170" i="3"/>
  <c r="H169" i="3"/>
  <c r="F169" i="3"/>
  <c r="D169" i="3"/>
  <c r="F168" i="3"/>
  <c r="E168" i="3"/>
  <c r="D168" i="3"/>
  <c r="C168" i="3"/>
  <c r="L161" i="3"/>
  <c r="L160" i="3"/>
  <c r="L159" i="3"/>
  <c r="L158" i="3"/>
  <c r="L157" i="3"/>
  <c r="L156" i="3"/>
  <c r="L155" i="3"/>
  <c r="L154" i="3"/>
  <c r="L153" i="3"/>
  <c r="L152" i="3"/>
  <c r="L151" i="3"/>
  <c r="L150" i="3"/>
  <c r="L149" i="3"/>
  <c r="L148" i="3"/>
  <c r="L147" i="3"/>
  <c r="L146" i="3"/>
  <c r="L145" i="3"/>
  <c r="L144" i="3"/>
  <c r="L120" i="13"/>
  <c r="F120" i="13"/>
  <c r="C120" i="13"/>
  <c r="L117" i="13"/>
  <c r="F117" i="13"/>
  <c r="C117" i="13"/>
  <c r="R583" i="1"/>
  <c r="R582" i="1"/>
  <c r="R581" i="1"/>
  <c r="R580" i="1"/>
  <c r="R579" i="1"/>
  <c r="R578" i="1"/>
  <c r="R577" i="1"/>
  <c r="R576" i="1"/>
  <c r="R575" i="1"/>
  <c r="R574" i="1"/>
  <c r="R573" i="1"/>
  <c r="R572" i="1"/>
  <c r="R571" i="1"/>
  <c r="P583" i="1"/>
  <c r="O583" i="1"/>
  <c r="N583" i="1"/>
  <c r="M583" i="1"/>
  <c r="P582" i="1"/>
  <c r="O582" i="1"/>
  <c r="N582" i="1"/>
  <c r="M582" i="1"/>
  <c r="P581" i="1"/>
  <c r="O581" i="1"/>
  <c r="N581" i="1"/>
  <c r="M581" i="1"/>
  <c r="P580" i="1"/>
  <c r="O580" i="1"/>
  <c r="N580" i="1"/>
  <c r="M580" i="1"/>
  <c r="P579" i="1"/>
  <c r="O579" i="1"/>
  <c r="N579" i="1"/>
  <c r="M579" i="1"/>
  <c r="P578" i="1"/>
  <c r="O578" i="1"/>
  <c r="N578" i="1"/>
  <c r="M578" i="1"/>
  <c r="P577" i="1"/>
  <c r="O577" i="1"/>
  <c r="N577" i="1"/>
  <c r="M577" i="1"/>
  <c r="P576" i="1"/>
  <c r="O576" i="1"/>
  <c r="N576" i="1"/>
  <c r="M576" i="1"/>
  <c r="P575" i="1"/>
  <c r="O575" i="1"/>
  <c r="N575" i="1"/>
  <c r="M575" i="1"/>
  <c r="P574" i="1"/>
  <c r="O574" i="1"/>
  <c r="N574" i="1"/>
  <c r="M574" i="1"/>
  <c r="P573" i="1"/>
  <c r="O573" i="1"/>
  <c r="N573" i="1"/>
  <c r="M573" i="1"/>
  <c r="P572" i="1"/>
  <c r="O572" i="1"/>
  <c r="N572" i="1"/>
  <c r="M572" i="1"/>
  <c r="P571" i="1"/>
  <c r="P584" i="1" s="1"/>
  <c r="O571" i="1"/>
  <c r="N571" i="1"/>
  <c r="M571" i="1"/>
  <c r="O568" i="1"/>
  <c r="B1226" i="8"/>
  <c r="I1234" i="8"/>
  <c r="I1233" i="8"/>
  <c r="I1232" i="8"/>
  <c r="I1231" i="8"/>
  <c r="I1230" i="8"/>
  <c r="I1229" i="8"/>
  <c r="I1228" i="8"/>
  <c r="B1236" i="8"/>
  <c r="B1061" i="11"/>
  <c r="B1073" i="11"/>
  <c r="P1073" i="11"/>
  <c r="P1071" i="11"/>
  <c r="P1070" i="11"/>
  <c r="P1069" i="11"/>
  <c r="P1068" i="11"/>
  <c r="P1067" i="11"/>
  <c r="P1066" i="11"/>
  <c r="P1065" i="11"/>
  <c r="B1044" i="11"/>
  <c r="I61" i="12"/>
  <c r="L61" i="12" s="1"/>
  <c r="D61" i="12"/>
  <c r="L104" i="13"/>
  <c r="L112" i="13"/>
  <c r="F112" i="13"/>
  <c r="C112" i="13"/>
  <c r="L109" i="13"/>
  <c r="F109" i="13"/>
  <c r="C109" i="13"/>
  <c r="I1221" i="8"/>
  <c r="I1220" i="8"/>
  <c r="I1219" i="8"/>
  <c r="I1218" i="8"/>
  <c r="I1217" i="8"/>
  <c r="I1216" i="8"/>
  <c r="I1215" i="8"/>
  <c r="B1223" i="8"/>
  <c r="B1213" i="8"/>
  <c r="P1054" i="11"/>
  <c r="P1053" i="11"/>
  <c r="P1052" i="11"/>
  <c r="P1051" i="11"/>
  <c r="P1050" i="11"/>
  <c r="P1049" i="11"/>
  <c r="P1048" i="11"/>
  <c r="P1056" i="11" s="1"/>
  <c r="B1057" i="11"/>
  <c r="I60" i="12"/>
  <c r="L60" i="12" s="1"/>
  <c r="D60" i="12"/>
  <c r="R602" i="1"/>
  <c r="R601" i="1"/>
  <c r="R600" i="1"/>
  <c r="R599" i="1"/>
  <c r="R598" i="1"/>
  <c r="R597" i="1"/>
  <c r="R596" i="1"/>
  <c r="R595" i="1"/>
  <c r="R594" i="1"/>
  <c r="R593" i="1"/>
  <c r="R592" i="1"/>
  <c r="R591" i="1"/>
  <c r="R590" i="1"/>
  <c r="P602" i="1"/>
  <c r="O602" i="1"/>
  <c r="N602" i="1"/>
  <c r="M602" i="1"/>
  <c r="P601" i="1"/>
  <c r="O601" i="1"/>
  <c r="N601" i="1"/>
  <c r="M601" i="1"/>
  <c r="P600" i="1"/>
  <c r="O600" i="1"/>
  <c r="N600" i="1"/>
  <c r="M600" i="1"/>
  <c r="P599" i="1"/>
  <c r="O599" i="1"/>
  <c r="N599" i="1"/>
  <c r="M599" i="1"/>
  <c r="P598" i="1"/>
  <c r="O598" i="1"/>
  <c r="N598" i="1"/>
  <c r="M598" i="1"/>
  <c r="P597" i="1"/>
  <c r="O597" i="1"/>
  <c r="N597" i="1"/>
  <c r="M597" i="1"/>
  <c r="P596" i="1"/>
  <c r="O596" i="1"/>
  <c r="N596" i="1"/>
  <c r="M596" i="1"/>
  <c r="P595" i="1"/>
  <c r="O595" i="1"/>
  <c r="N595" i="1"/>
  <c r="M595" i="1"/>
  <c r="P594" i="1"/>
  <c r="O594" i="1"/>
  <c r="N594" i="1"/>
  <c r="M594" i="1"/>
  <c r="P593" i="1"/>
  <c r="O593" i="1"/>
  <c r="N593" i="1"/>
  <c r="M593" i="1"/>
  <c r="P592" i="1"/>
  <c r="O592" i="1"/>
  <c r="N592" i="1"/>
  <c r="M592" i="1"/>
  <c r="P591" i="1"/>
  <c r="O591" i="1"/>
  <c r="N591" i="1"/>
  <c r="M591" i="1"/>
  <c r="P590" i="1"/>
  <c r="O590" i="1"/>
  <c r="N590" i="1"/>
  <c r="M590" i="1"/>
  <c r="M609" i="1"/>
  <c r="O587" i="1"/>
  <c r="B1027" i="11"/>
  <c r="F104" i="13"/>
  <c r="C104" i="13"/>
  <c r="L101" i="13"/>
  <c r="F101" i="13"/>
  <c r="C101" i="13"/>
  <c r="AO1309" i="8"/>
  <c r="I1202" i="8"/>
  <c r="B1210" i="8"/>
  <c r="B1200" i="8"/>
  <c r="I1208" i="8"/>
  <c r="I1207" i="8"/>
  <c r="I1206" i="8"/>
  <c r="I1205" i="8"/>
  <c r="I1204" i="8"/>
  <c r="I1203" i="8"/>
  <c r="I1189" i="8"/>
  <c r="I1190" i="8"/>
  <c r="I1191" i="8"/>
  <c r="I1192" i="8"/>
  <c r="I1193" i="8"/>
  <c r="I1194" i="8"/>
  <c r="I1195" i="8"/>
  <c r="P1037" i="11"/>
  <c r="P1036" i="11"/>
  <c r="P1035" i="11"/>
  <c r="P1034" i="11"/>
  <c r="P1033" i="11"/>
  <c r="P1032" i="11"/>
  <c r="P1031" i="11"/>
  <c r="P1039" i="11" s="1"/>
  <c r="B1040" i="11"/>
  <c r="I59" i="12"/>
  <c r="L59" i="12" s="1"/>
  <c r="D59" i="12"/>
  <c r="R621" i="1"/>
  <c r="R620" i="1"/>
  <c r="R619" i="1"/>
  <c r="R618" i="1"/>
  <c r="R617" i="1"/>
  <c r="R616" i="1"/>
  <c r="R615" i="1"/>
  <c r="R614" i="1"/>
  <c r="R613" i="1"/>
  <c r="R612" i="1"/>
  <c r="R611" i="1"/>
  <c r="R610" i="1"/>
  <c r="R609" i="1"/>
  <c r="P621" i="1"/>
  <c r="O621" i="1"/>
  <c r="N621" i="1"/>
  <c r="M621" i="1"/>
  <c r="P620" i="1"/>
  <c r="O620" i="1"/>
  <c r="N620" i="1"/>
  <c r="M620" i="1"/>
  <c r="P619" i="1"/>
  <c r="O619" i="1"/>
  <c r="N619" i="1"/>
  <c r="M619" i="1"/>
  <c r="P618" i="1"/>
  <c r="O618" i="1"/>
  <c r="N618" i="1"/>
  <c r="M618" i="1"/>
  <c r="P617" i="1"/>
  <c r="O617" i="1"/>
  <c r="N617" i="1"/>
  <c r="M617" i="1"/>
  <c r="P616" i="1"/>
  <c r="O616" i="1"/>
  <c r="N616" i="1"/>
  <c r="M616" i="1"/>
  <c r="P615" i="1"/>
  <c r="O615" i="1"/>
  <c r="N615" i="1"/>
  <c r="M615" i="1"/>
  <c r="P614" i="1"/>
  <c r="O614" i="1"/>
  <c r="N614" i="1"/>
  <c r="M614" i="1"/>
  <c r="P613" i="1"/>
  <c r="O613" i="1"/>
  <c r="N613" i="1"/>
  <c r="M613" i="1"/>
  <c r="P612" i="1"/>
  <c r="O612" i="1"/>
  <c r="N612" i="1"/>
  <c r="M612" i="1"/>
  <c r="P611" i="1"/>
  <c r="O611" i="1"/>
  <c r="N611" i="1"/>
  <c r="M611" i="1"/>
  <c r="P610" i="1"/>
  <c r="O610" i="1"/>
  <c r="N610" i="1"/>
  <c r="M610" i="1"/>
  <c r="P609" i="1"/>
  <c r="O609" i="1"/>
  <c r="N609" i="1"/>
  <c r="O606" i="1"/>
  <c r="O768" i="1"/>
  <c r="O750" i="1"/>
  <c r="O732" i="1"/>
  <c r="O714" i="1"/>
  <c r="O696" i="1"/>
  <c r="O678" i="1"/>
  <c r="O660" i="1"/>
  <c r="O642" i="1"/>
  <c r="O624" i="1"/>
  <c r="F201" i="3"/>
  <c r="D201" i="3"/>
  <c r="H200" i="3"/>
  <c r="F200" i="3"/>
  <c r="D200" i="3"/>
  <c r="F199" i="3"/>
  <c r="E199" i="3"/>
  <c r="D199" i="3"/>
  <c r="C199" i="3"/>
  <c r="L192" i="3"/>
  <c r="L191" i="3"/>
  <c r="L190" i="3"/>
  <c r="L189" i="3"/>
  <c r="L188" i="3"/>
  <c r="L187" i="3"/>
  <c r="L186" i="3"/>
  <c r="L185" i="3"/>
  <c r="L184" i="3"/>
  <c r="L183" i="3"/>
  <c r="L182" i="3"/>
  <c r="L181" i="3"/>
  <c r="L180" i="3"/>
  <c r="L179" i="3"/>
  <c r="L178" i="3"/>
  <c r="L177" i="3"/>
  <c r="L176" i="3"/>
  <c r="L175" i="3"/>
  <c r="B1197" i="8"/>
  <c r="B1186" i="8"/>
  <c r="P1020" i="11"/>
  <c r="P1019" i="11"/>
  <c r="P1018" i="11"/>
  <c r="P1017" i="11"/>
  <c r="P1016" i="11"/>
  <c r="P1015" i="11"/>
  <c r="P1014" i="11"/>
  <c r="P1022" i="11" s="1"/>
  <c r="B1010" i="11"/>
  <c r="B1023" i="11"/>
  <c r="I58" i="12"/>
  <c r="L58" i="12" s="1"/>
  <c r="D58" i="12"/>
  <c r="R639" i="1"/>
  <c r="R638" i="1"/>
  <c r="R637" i="1"/>
  <c r="R636" i="1"/>
  <c r="R635" i="1"/>
  <c r="R634" i="1"/>
  <c r="R633" i="1"/>
  <c r="R632" i="1"/>
  <c r="R631" i="1"/>
  <c r="R630" i="1"/>
  <c r="R629" i="1"/>
  <c r="R628" i="1"/>
  <c r="R627" i="1"/>
  <c r="P639" i="1"/>
  <c r="O639" i="1"/>
  <c r="N639" i="1"/>
  <c r="M639" i="1"/>
  <c r="P638" i="1"/>
  <c r="O638" i="1"/>
  <c r="N638" i="1"/>
  <c r="M638" i="1"/>
  <c r="P637" i="1"/>
  <c r="O637" i="1"/>
  <c r="N637" i="1"/>
  <c r="M637" i="1"/>
  <c r="P636" i="1"/>
  <c r="O636" i="1"/>
  <c r="N636" i="1"/>
  <c r="M636" i="1"/>
  <c r="P635" i="1"/>
  <c r="O635" i="1"/>
  <c r="N635" i="1"/>
  <c r="M635" i="1"/>
  <c r="P634" i="1"/>
  <c r="O634" i="1"/>
  <c r="N634" i="1"/>
  <c r="M634" i="1"/>
  <c r="P633" i="1"/>
  <c r="O633" i="1"/>
  <c r="N633" i="1"/>
  <c r="M633" i="1"/>
  <c r="P632" i="1"/>
  <c r="O632" i="1"/>
  <c r="N632" i="1"/>
  <c r="M632" i="1"/>
  <c r="P631" i="1"/>
  <c r="O631" i="1"/>
  <c r="N631" i="1"/>
  <c r="M631" i="1"/>
  <c r="P630" i="1"/>
  <c r="O630" i="1"/>
  <c r="N630" i="1"/>
  <c r="M630" i="1"/>
  <c r="P629" i="1"/>
  <c r="O629" i="1"/>
  <c r="N629" i="1"/>
  <c r="M629" i="1"/>
  <c r="P628" i="1"/>
  <c r="O628" i="1"/>
  <c r="N628" i="1"/>
  <c r="M628" i="1"/>
  <c r="P627" i="1"/>
  <c r="O627" i="1"/>
  <c r="N627" i="1"/>
  <c r="M627" i="1"/>
  <c r="L96" i="13"/>
  <c r="F96" i="13"/>
  <c r="C96" i="13"/>
  <c r="L93" i="13"/>
  <c r="F93" i="13"/>
  <c r="C93" i="13"/>
  <c r="L223" i="3"/>
  <c r="L222" i="3"/>
  <c r="L221" i="3"/>
  <c r="L220" i="3"/>
  <c r="L219" i="3"/>
  <c r="L218" i="3"/>
  <c r="L217" i="3"/>
  <c r="L216" i="3"/>
  <c r="L215" i="3"/>
  <c r="L214" i="3"/>
  <c r="L213" i="3"/>
  <c r="L212" i="3"/>
  <c r="L211" i="3"/>
  <c r="L210" i="3"/>
  <c r="L209" i="3"/>
  <c r="L208" i="3"/>
  <c r="L207" i="3"/>
  <c r="L206" i="3"/>
  <c r="F232" i="3"/>
  <c r="D232" i="3"/>
  <c r="H231" i="3"/>
  <c r="F231" i="3"/>
  <c r="D231" i="3"/>
  <c r="F230" i="3"/>
  <c r="E230" i="3"/>
  <c r="D230" i="3"/>
  <c r="C230" i="3"/>
  <c r="I1183" i="8"/>
  <c r="I1182" i="8"/>
  <c r="I1181" i="8"/>
  <c r="I1180" i="8"/>
  <c r="B1174" i="8"/>
  <c r="P1003" i="11"/>
  <c r="P1002" i="11"/>
  <c r="P1001" i="11"/>
  <c r="P1000" i="11"/>
  <c r="P999" i="11"/>
  <c r="P998" i="11"/>
  <c r="P997" i="11"/>
  <c r="P1005" i="11" s="1"/>
  <c r="B993" i="11"/>
  <c r="B1006" i="11"/>
  <c r="I57" i="12"/>
  <c r="L57" i="12" s="1"/>
  <c r="D57" i="12"/>
  <c r="L88" i="13"/>
  <c r="F88" i="13"/>
  <c r="C88" i="13"/>
  <c r="L85" i="13"/>
  <c r="F85" i="13"/>
  <c r="C85" i="13"/>
  <c r="R657" i="1"/>
  <c r="R656" i="1"/>
  <c r="R655" i="1"/>
  <c r="R654" i="1"/>
  <c r="R653" i="1"/>
  <c r="R652" i="1"/>
  <c r="R651" i="1"/>
  <c r="R650" i="1"/>
  <c r="R649" i="1"/>
  <c r="R648" i="1"/>
  <c r="R647" i="1"/>
  <c r="R646" i="1"/>
  <c r="R645" i="1"/>
  <c r="P657" i="1"/>
  <c r="O657" i="1"/>
  <c r="N657" i="1"/>
  <c r="M657" i="1"/>
  <c r="P656" i="1"/>
  <c r="O656" i="1"/>
  <c r="N656" i="1"/>
  <c r="M656" i="1"/>
  <c r="P655" i="1"/>
  <c r="O655" i="1"/>
  <c r="N655" i="1"/>
  <c r="M655" i="1"/>
  <c r="P654" i="1"/>
  <c r="O654" i="1"/>
  <c r="N654" i="1"/>
  <c r="M654" i="1"/>
  <c r="P653" i="1"/>
  <c r="O653" i="1"/>
  <c r="N653" i="1"/>
  <c r="M653" i="1"/>
  <c r="P652" i="1"/>
  <c r="O652" i="1"/>
  <c r="N652" i="1"/>
  <c r="M652" i="1"/>
  <c r="P651" i="1"/>
  <c r="O651" i="1"/>
  <c r="N651" i="1"/>
  <c r="M651" i="1"/>
  <c r="P650" i="1"/>
  <c r="O650" i="1"/>
  <c r="N650" i="1"/>
  <c r="M650" i="1"/>
  <c r="P649" i="1"/>
  <c r="O649" i="1"/>
  <c r="N649" i="1"/>
  <c r="M649" i="1"/>
  <c r="P648" i="1"/>
  <c r="O648" i="1"/>
  <c r="N648" i="1"/>
  <c r="M648" i="1"/>
  <c r="P647" i="1"/>
  <c r="O647" i="1"/>
  <c r="N647" i="1"/>
  <c r="M647" i="1"/>
  <c r="P646" i="1"/>
  <c r="O646" i="1"/>
  <c r="N646" i="1"/>
  <c r="M646" i="1"/>
  <c r="P645" i="1"/>
  <c r="P658" i="1" s="1"/>
  <c r="O645" i="1"/>
  <c r="N645" i="1"/>
  <c r="M645" i="1"/>
  <c r="H262" i="3"/>
  <c r="F263" i="3"/>
  <c r="D263" i="3"/>
  <c r="F262" i="3"/>
  <c r="D262" i="3"/>
  <c r="F261" i="3"/>
  <c r="E261" i="3"/>
  <c r="D261" i="3"/>
  <c r="C261" i="3"/>
  <c r="L254" i="3"/>
  <c r="L253" i="3"/>
  <c r="L252" i="3"/>
  <c r="L251" i="3"/>
  <c r="L250" i="3"/>
  <c r="L249" i="3"/>
  <c r="L248" i="3"/>
  <c r="L247" i="3"/>
  <c r="L246" i="3"/>
  <c r="L245" i="3"/>
  <c r="L244" i="3"/>
  <c r="L243" i="3"/>
  <c r="L242" i="3"/>
  <c r="L241" i="3"/>
  <c r="L240" i="3"/>
  <c r="L239" i="3"/>
  <c r="L238" i="3"/>
  <c r="L237" i="3"/>
  <c r="U80" i="13"/>
  <c r="S80" i="13"/>
  <c r="U77" i="13"/>
  <c r="S77" i="13"/>
  <c r="L80" i="13"/>
  <c r="F80" i="13"/>
  <c r="C80" i="13"/>
  <c r="L77" i="13"/>
  <c r="F77" i="13"/>
  <c r="C77" i="13"/>
  <c r="B1162" i="8"/>
  <c r="I1171" i="8"/>
  <c r="I1170" i="8"/>
  <c r="I1169" i="8"/>
  <c r="I1168" i="8"/>
  <c r="P986" i="11"/>
  <c r="P985" i="11"/>
  <c r="P984" i="11"/>
  <c r="P983" i="11"/>
  <c r="P982" i="11"/>
  <c r="P981" i="11"/>
  <c r="P980" i="11"/>
  <c r="P988" i="11" s="1"/>
  <c r="B976" i="11"/>
  <c r="B989" i="11"/>
  <c r="I56" i="12"/>
  <c r="L56" i="12" s="1"/>
  <c r="D56" i="12"/>
  <c r="R675" i="1"/>
  <c r="R674" i="1"/>
  <c r="R673" i="1"/>
  <c r="R672" i="1"/>
  <c r="R671" i="1"/>
  <c r="R670" i="1"/>
  <c r="R669" i="1"/>
  <c r="R668" i="1"/>
  <c r="R667" i="1"/>
  <c r="R666" i="1"/>
  <c r="R665" i="1"/>
  <c r="R664" i="1"/>
  <c r="R663" i="1"/>
  <c r="P675" i="1"/>
  <c r="O675" i="1"/>
  <c r="N675" i="1"/>
  <c r="M675" i="1"/>
  <c r="P674" i="1"/>
  <c r="O674" i="1"/>
  <c r="N674" i="1"/>
  <c r="M674" i="1"/>
  <c r="P673" i="1"/>
  <c r="O673" i="1"/>
  <c r="N673" i="1"/>
  <c r="M673" i="1"/>
  <c r="P672" i="1"/>
  <c r="O672" i="1"/>
  <c r="N672" i="1"/>
  <c r="M672" i="1"/>
  <c r="P671" i="1"/>
  <c r="O671" i="1"/>
  <c r="N671" i="1"/>
  <c r="M671" i="1"/>
  <c r="P670" i="1"/>
  <c r="O670" i="1"/>
  <c r="N670" i="1"/>
  <c r="M670" i="1"/>
  <c r="P669" i="1"/>
  <c r="O669" i="1"/>
  <c r="N669" i="1"/>
  <c r="M669" i="1"/>
  <c r="P668" i="1"/>
  <c r="O668" i="1"/>
  <c r="N668" i="1"/>
  <c r="M668" i="1"/>
  <c r="P667" i="1"/>
  <c r="O667" i="1"/>
  <c r="N667" i="1"/>
  <c r="M667" i="1"/>
  <c r="P666" i="1"/>
  <c r="O666" i="1"/>
  <c r="N666" i="1"/>
  <c r="M666" i="1"/>
  <c r="P665" i="1"/>
  <c r="O665" i="1"/>
  <c r="N665" i="1"/>
  <c r="M665" i="1"/>
  <c r="P664" i="1"/>
  <c r="O664" i="1"/>
  <c r="N664" i="1"/>
  <c r="M664" i="1"/>
  <c r="P663" i="1"/>
  <c r="P676" i="1" s="1"/>
  <c r="O663" i="1"/>
  <c r="N663" i="1"/>
  <c r="M663" i="1"/>
  <c r="L72" i="13"/>
  <c r="F72" i="13"/>
  <c r="C72" i="13"/>
  <c r="L69" i="13"/>
  <c r="F69" i="13"/>
  <c r="C69" i="13"/>
  <c r="F294" i="3"/>
  <c r="D294" i="3"/>
  <c r="H293" i="3"/>
  <c r="F293" i="3"/>
  <c r="D293" i="3"/>
  <c r="F292" i="3"/>
  <c r="E292" i="3"/>
  <c r="D292" i="3"/>
  <c r="C292" i="3"/>
  <c r="L285" i="3"/>
  <c r="L284" i="3"/>
  <c r="L283" i="3"/>
  <c r="L282" i="3"/>
  <c r="L281" i="3"/>
  <c r="L280" i="3"/>
  <c r="L279" i="3"/>
  <c r="L278" i="3"/>
  <c r="L277" i="3"/>
  <c r="L276" i="3"/>
  <c r="L275" i="3"/>
  <c r="L274" i="3"/>
  <c r="L273" i="3"/>
  <c r="L272" i="3"/>
  <c r="L271" i="3"/>
  <c r="L270" i="3"/>
  <c r="L269" i="3"/>
  <c r="L268" i="3"/>
  <c r="R693" i="1"/>
  <c r="R692" i="1"/>
  <c r="R691" i="1"/>
  <c r="R690" i="1"/>
  <c r="R689" i="1"/>
  <c r="R688" i="1"/>
  <c r="R687" i="1"/>
  <c r="R686" i="1"/>
  <c r="R685" i="1"/>
  <c r="R684" i="1"/>
  <c r="R683" i="1"/>
  <c r="R682" i="1"/>
  <c r="R681" i="1"/>
  <c r="P693" i="1"/>
  <c r="O693" i="1"/>
  <c r="N693" i="1"/>
  <c r="M693" i="1"/>
  <c r="P692" i="1"/>
  <c r="O692" i="1"/>
  <c r="N692" i="1"/>
  <c r="M692" i="1"/>
  <c r="P691" i="1"/>
  <c r="O691" i="1"/>
  <c r="N691" i="1"/>
  <c r="M691" i="1"/>
  <c r="P690" i="1"/>
  <c r="O690" i="1"/>
  <c r="N690" i="1"/>
  <c r="M690" i="1"/>
  <c r="P689" i="1"/>
  <c r="O689" i="1"/>
  <c r="N689" i="1"/>
  <c r="M689" i="1"/>
  <c r="P688" i="1"/>
  <c r="O688" i="1"/>
  <c r="N688" i="1"/>
  <c r="M688" i="1"/>
  <c r="P687" i="1"/>
  <c r="O687" i="1"/>
  <c r="N687" i="1"/>
  <c r="M687" i="1"/>
  <c r="P686" i="1"/>
  <c r="O686" i="1"/>
  <c r="N686" i="1"/>
  <c r="M686" i="1"/>
  <c r="P685" i="1"/>
  <c r="O685" i="1"/>
  <c r="N685" i="1"/>
  <c r="M685" i="1"/>
  <c r="P684" i="1"/>
  <c r="O684" i="1"/>
  <c r="N684" i="1"/>
  <c r="M684" i="1"/>
  <c r="P683" i="1"/>
  <c r="O683" i="1"/>
  <c r="N683" i="1"/>
  <c r="M683" i="1"/>
  <c r="P682" i="1"/>
  <c r="O682" i="1"/>
  <c r="N682" i="1"/>
  <c r="M682" i="1"/>
  <c r="P681" i="1"/>
  <c r="O681" i="1"/>
  <c r="N681" i="1"/>
  <c r="M681" i="1"/>
  <c r="I1159" i="8"/>
  <c r="I1158" i="8"/>
  <c r="I1157" i="8"/>
  <c r="I1156" i="8"/>
  <c r="B1150" i="8"/>
  <c r="B972" i="11"/>
  <c r="P969" i="11"/>
  <c r="P968" i="11"/>
  <c r="P967" i="11"/>
  <c r="P966" i="11"/>
  <c r="P965" i="11"/>
  <c r="P964" i="11"/>
  <c r="P963" i="11"/>
  <c r="P971" i="11" s="1"/>
  <c r="B959" i="11"/>
  <c r="I55" i="12"/>
  <c r="L55" i="12" s="1"/>
  <c r="D55" i="12"/>
  <c r="F183" i="7"/>
  <c r="J183" i="7" s="1"/>
  <c r="K183" i="7" s="1"/>
  <c r="L183" i="7" s="1"/>
  <c r="F182" i="7"/>
  <c r="J182" i="7" s="1"/>
  <c r="K182" i="7" s="1"/>
  <c r="L182" i="7" s="1"/>
  <c r="F181" i="7"/>
  <c r="M181" i="7" s="1"/>
  <c r="N181" i="7" s="1"/>
  <c r="O181" i="7" s="1"/>
  <c r="F180" i="7"/>
  <c r="M180" i="7" s="1"/>
  <c r="N180" i="7" s="1"/>
  <c r="O180" i="7" s="1"/>
  <c r="F179" i="7"/>
  <c r="J179" i="7" s="1"/>
  <c r="K179" i="7" s="1"/>
  <c r="L179" i="7" s="1"/>
  <c r="F178" i="7"/>
  <c r="J178" i="7" s="1"/>
  <c r="K178" i="7" s="1"/>
  <c r="L178" i="7" s="1"/>
  <c r="J177" i="7"/>
  <c r="K177" i="7" s="1"/>
  <c r="L177" i="7" s="1"/>
  <c r="F177" i="7"/>
  <c r="M177" i="7" s="1"/>
  <c r="N177" i="7" s="1"/>
  <c r="O177" i="7" s="1"/>
  <c r="F176" i="7"/>
  <c r="J176" i="7" s="1"/>
  <c r="K176" i="7" s="1"/>
  <c r="L176" i="7" s="1"/>
  <c r="R340" i="3"/>
  <c r="C932" i="10" s="1"/>
  <c r="R339" i="3"/>
  <c r="C931" i="10" s="1"/>
  <c r="R338" i="3"/>
  <c r="C930" i="10" s="1"/>
  <c r="R337" i="3"/>
  <c r="C929" i="10" s="1"/>
  <c r="R336" i="3"/>
  <c r="C928" i="10" s="1"/>
  <c r="R335" i="3"/>
  <c r="C927" i="10" s="1"/>
  <c r="A926" i="10"/>
  <c r="A927" i="10"/>
  <c r="A928" i="10"/>
  <c r="A929" i="10"/>
  <c r="A930" i="10"/>
  <c r="A931" i="10"/>
  <c r="A932" i="10"/>
  <c r="P336" i="3"/>
  <c r="D928" i="10" s="1"/>
  <c r="P337" i="3"/>
  <c r="D929" i="10" s="1"/>
  <c r="F929" i="10" s="1"/>
  <c r="P338" i="3"/>
  <c r="D930" i="10" s="1"/>
  <c r="F930" i="10" s="1"/>
  <c r="P339" i="3"/>
  <c r="D931" i="10" s="1"/>
  <c r="F931" i="10" s="1"/>
  <c r="P340" i="3"/>
  <c r="D932" i="10" s="1"/>
  <c r="F932" i="10" s="1"/>
  <c r="O340" i="3"/>
  <c r="B932" i="10" s="1"/>
  <c r="O339" i="3"/>
  <c r="O338" i="3"/>
  <c r="B930" i="10" s="1"/>
  <c r="O337" i="3"/>
  <c r="B929" i="10" s="1"/>
  <c r="O336" i="3"/>
  <c r="B928" i="10" s="1"/>
  <c r="P335" i="3"/>
  <c r="O335" i="3"/>
  <c r="B927" i="10" s="1"/>
  <c r="AO1310" i="8"/>
  <c r="AO1311" i="8"/>
  <c r="B1138" i="8"/>
  <c r="I1147" i="8"/>
  <c r="I1146" i="8"/>
  <c r="I1145" i="8"/>
  <c r="I1144" i="8"/>
  <c r="P952" i="11"/>
  <c r="P951" i="11"/>
  <c r="P950" i="11"/>
  <c r="P949" i="11"/>
  <c r="P948" i="11"/>
  <c r="P947" i="11"/>
  <c r="P946" i="11"/>
  <c r="P954" i="11" s="1"/>
  <c r="B942" i="11"/>
  <c r="B955" i="11"/>
  <c r="I54" i="12"/>
  <c r="L54" i="12" s="1"/>
  <c r="D54" i="12"/>
  <c r="R711" i="1"/>
  <c r="R710" i="1"/>
  <c r="R709" i="1"/>
  <c r="R708" i="1"/>
  <c r="R707" i="1"/>
  <c r="R706" i="1"/>
  <c r="R705" i="1"/>
  <c r="R704" i="1"/>
  <c r="R703" i="1"/>
  <c r="R702" i="1"/>
  <c r="R701" i="1"/>
  <c r="R700" i="1"/>
  <c r="R699" i="1"/>
  <c r="P711" i="1"/>
  <c r="O711" i="1"/>
  <c r="N711" i="1"/>
  <c r="M711" i="1"/>
  <c r="P710" i="1"/>
  <c r="O710" i="1"/>
  <c r="N710" i="1"/>
  <c r="M710" i="1"/>
  <c r="P709" i="1"/>
  <c r="O709" i="1"/>
  <c r="N709" i="1"/>
  <c r="M709" i="1"/>
  <c r="P708" i="1"/>
  <c r="O708" i="1"/>
  <c r="N708" i="1"/>
  <c r="M708" i="1"/>
  <c r="P707" i="1"/>
  <c r="O707" i="1"/>
  <c r="N707" i="1"/>
  <c r="M707" i="1"/>
  <c r="P706" i="1"/>
  <c r="O706" i="1"/>
  <c r="N706" i="1"/>
  <c r="M706" i="1"/>
  <c r="P705" i="1"/>
  <c r="O705" i="1"/>
  <c r="N705" i="1"/>
  <c r="M705" i="1"/>
  <c r="P704" i="1"/>
  <c r="O704" i="1"/>
  <c r="N704" i="1"/>
  <c r="M704" i="1"/>
  <c r="P703" i="1"/>
  <c r="O703" i="1"/>
  <c r="N703" i="1"/>
  <c r="M703" i="1"/>
  <c r="P702" i="1"/>
  <c r="O702" i="1"/>
  <c r="N702" i="1"/>
  <c r="M702" i="1"/>
  <c r="P701" i="1"/>
  <c r="O701" i="1"/>
  <c r="N701" i="1"/>
  <c r="M701" i="1"/>
  <c r="P700" i="1"/>
  <c r="O700" i="1"/>
  <c r="N700" i="1"/>
  <c r="M700" i="1"/>
  <c r="P699" i="1"/>
  <c r="P712" i="1" s="1"/>
  <c r="O699" i="1"/>
  <c r="N699" i="1"/>
  <c r="M699" i="1"/>
  <c r="L316" i="3"/>
  <c r="L315" i="3"/>
  <c r="L314" i="3"/>
  <c r="L313" i="3"/>
  <c r="L312" i="3"/>
  <c r="L311" i="3"/>
  <c r="L310" i="3"/>
  <c r="L309" i="3"/>
  <c r="L308" i="3"/>
  <c r="L307" i="3"/>
  <c r="L306" i="3"/>
  <c r="L305" i="3"/>
  <c r="L304" i="3"/>
  <c r="L303" i="3"/>
  <c r="L302" i="3"/>
  <c r="L301" i="3"/>
  <c r="L300" i="3"/>
  <c r="L299" i="3"/>
  <c r="F325" i="3"/>
  <c r="D325" i="3"/>
  <c r="H324" i="3"/>
  <c r="F324" i="3"/>
  <c r="D324" i="3"/>
  <c r="F323" i="3"/>
  <c r="E323" i="3"/>
  <c r="D323" i="3"/>
  <c r="C323" i="3"/>
  <c r="B1126" i="8"/>
  <c r="I1135" i="8"/>
  <c r="I1134" i="8"/>
  <c r="I1133" i="8"/>
  <c r="I1132" i="8"/>
  <c r="B925" i="11"/>
  <c r="B938" i="11"/>
  <c r="P935" i="11"/>
  <c r="P934" i="11"/>
  <c r="P933" i="11"/>
  <c r="P932" i="11"/>
  <c r="P931" i="11"/>
  <c r="P930" i="11"/>
  <c r="P929" i="11"/>
  <c r="P937" i="11" s="1"/>
  <c r="I53" i="12"/>
  <c r="L53" i="12" s="1"/>
  <c r="D53" i="12"/>
  <c r="R729" i="1"/>
  <c r="R728" i="1"/>
  <c r="R727" i="1"/>
  <c r="R726" i="1"/>
  <c r="R725" i="1"/>
  <c r="R724" i="1"/>
  <c r="R723" i="1"/>
  <c r="R722" i="1"/>
  <c r="R721" i="1"/>
  <c r="R720" i="1"/>
  <c r="R719" i="1"/>
  <c r="R718" i="1"/>
  <c r="R717" i="1"/>
  <c r="P729" i="1"/>
  <c r="O729" i="1"/>
  <c r="N729" i="1"/>
  <c r="M729" i="1"/>
  <c r="P728" i="1"/>
  <c r="O728" i="1"/>
  <c r="N728" i="1"/>
  <c r="M728" i="1"/>
  <c r="P727" i="1"/>
  <c r="O727" i="1"/>
  <c r="N727" i="1"/>
  <c r="M727" i="1"/>
  <c r="P726" i="1"/>
  <c r="O726" i="1"/>
  <c r="N726" i="1"/>
  <c r="M726" i="1"/>
  <c r="P725" i="1"/>
  <c r="O725" i="1"/>
  <c r="N725" i="1"/>
  <c r="M725" i="1"/>
  <c r="P724" i="1"/>
  <c r="O724" i="1"/>
  <c r="N724" i="1"/>
  <c r="M724" i="1"/>
  <c r="P723" i="1"/>
  <c r="O723" i="1"/>
  <c r="N723" i="1"/>
  <c r="M723" i="1"/>
  <c r="P722" i="1"/>
  <c r="O722" i="1"/>
  <c r="N722" i="1"/>
  <c r="M722" i="1"/>
  <c r="P721" i="1"/>
  <c r="O721" i="1"/>
  <c r="N721" i="1"/>
  <c r="M721" i="1"/>
  <c r="P720" i="1"/>
  <c r="O720" i="1"/>
  <c r="N720" i="1"/>
  <c r="M720" i="1"/>
  <c r="P719" i="1"/>
  <c r="O719" i="1"/>
  <c r="N719" i="1"/>
  <c r="M719" i="1"/>
  <c r="P718" i="1"/>
  <c r="O718" i="1"/>
  <c r="N718" i="1"/>
  <c r="M718" i="1"/>
  <c r="P717" i="1"/>
  <c r="P730" i="1" s="1"/>
  <c r="O717" i="1"/>
  <c r="N717" i="1"/>
  <c r="M717" i="1"/>
  <c r="B908" i="11"/>
  <c r="B1114" i="8"/>
  <c r="R747" i="1"/>
  <c r="R746" i="1"/>
  <c r="R745" i="1"/>
  <c r="R744" i="1"/>
  <c r="R743" i="1"/>
  <c r="R742" i="1"/>
  <c r="R741" i="1"/>
  <c r="R740" i="1"/>
  <c r="R739" i="1"/>
  <c r="R738" i="1"/>
  <c r="R737" i="1"/>
  <c r="R736" i="1"/>
  <c r="R735" i="1"/>
  <c r="P747" i="1"/>
  <c r="O747" i="1"/>
  <c r="N747" i="1"/>
  <c r="M747" i="1"/>
  <c r="P746" i="1"/>
  <c r="O746" i="1"/>
  <c r="N746" i="1"/>
  <c r="M746" i="1"/>
  <c r="P745" i="1"/>
  <c r="O745" i="1"/>
  <c r="N745" i="1"/>
  <c r="M745" i="1"/>
  <c r="P744" i="1"/>
  <c r="O744" i="1"/>
  <c r="N744" i="1"/>
  <c r="M744" i="1"/>
  <c r="P743" i="1"/>
  <c r="O743" i="1"/>
  <c r="N743" i="1"/>
  <c r="M743" i="1"/>
  <c r="P742" i="1"/>
  <c r="O742" i="1"/>
  <c r="N742" i="1"/>
  <c r="M742" i="1"/>
  <c r="P741" i="1"/>
  <c r="O741" i="1"/>
  <c r="N741" i="1"/>
  <c r="M741" i="1"/>
  <c r="P740" i="1"/>
  <c r="O740" i="1"/>
  <c r="N740" i="1"/>
  <c r="M740" i="1"/>
  <c r="P739" i="1"/>
  <c r="O739" i="1"/>
  <c r="N739" i="1"/>
  <c r="M739" i="1"/>
  <c r="P738" i="1"/>
  <c r="O738" i="1"/>
  <c r="N738" i="1"/>
  <c r="M738" i="1"/>
  <c r="P737" i="1"/>
  <c r="O737" i="1"/>
  <c r="N737" i="1"/>
  <c r="M737" i="1"/>
  <c r="P736" i="1"/>
  <c r="O736" i="1"/>
  <c r="N736" i="1"/>
  <c r="M736" i="1"/>
  <c r="P735" i="1"/>
  <c r="P748" i="1" s="1"/>
  <c r="O735" i="1"/>
  <c r="N735" i="1"/>
  <c r="M735" i="1"/>
  <c r="I52" i="12"/>
  <c r="L52" i="12" s="1"/>
  <c r="D52" i="12"/>
  <c r="I1123" i="8"/>
  <c r="I1122" i="8"/>
  <c r="I1121" i="8"/>
  <c r="I1120" i="8"/>
  <c r="P918" i="11"/>
  <c r="P917" i="11"/>
  <c r="P916" i="11"/>
  <c r="P915" i="11"/>
  <c r="P920" i="11" s="1"/>
  <c r="P914" i="11"/>
  <c r="P913" i="11"/>
  <c r="P912" i="11"/>
  <c r="B921" i="11"/>
  <c r="L66" i="13"/>
  <c r="F66" i="13"/>
  <c r="C66" i="13"/>
  <c r="L63" i="13"/>
  <c r="F63" i="13"/>
  <c r="C63" i="13"/>
  <c r="I1111" i="8"/>
  <c r="I1110" i="8"/>
  <c r="I1109" i="8"/>
  <c r="I1108" i="8"/>
  <c r="B1102" i="8"/>
  <c r="B904" i="11"/>
  <c r="P901" i="11"/>
  <c r="P900" i="11"/>
  <c r="P899" i="11"/>
  <c r="P898" i="11"/>
  <c r="P897" i="11"/>
  <c r="P896" i="11"/>
  <c r="P895" i="11"/>
  <c r="P903" i="11" s="1"/>
  <c r="B891" i="11"/>
  <c r="B874" i="11"/>
  <c r="I51" i="12"/>
  <c r="L51" i="12" s="1"/>
  <c r="D51" i="12"/>
  <c r="R765" i="1"/>
  <c r="R764" i="1"/>
  <c r="R763" i="1"/>
  <c r="R762" i="1"/>
  <c r="R761" i="1"/>
  <c r="R760" i="1"/>
  <c r="R759" i="1"/>
  <c r="R758" i="1"/>
  <c r="R757" i="1"/>
  <c r="R756" i="1"/>
  <c r="R755" i="1"/>
  <c r="R754" i="1"/>
  <c r="R753" i="1"/>
  <c r="P765" i="1"/>
  <c r="O765" i="1"/>
  <c r="N765" i="1"/>
  <c r="M765" i="1"/>
  <c r="P764" i="1"/>
  <c r="O764" i="1"/>
  <c r="N764" i="1"/>
  <c r="M764" i="1"/>
  <c r="P763" i="1"/>
  <c r="O763" i="1"/>
  <c r="N763" i="1"/>
  <c r="M763" i="1"/>
  <c r="P762" i="1"/>
  <c r="O762" i="1"/>
  <c r="N762" i="1"/>
  <c r="M762" i="1"/>
  <c r="P761" i="1"/>
  <c r="O761" i="1"/>
  <c r="N761" i="1"/>
  <c r="M761" i="1"/>
  <c r="P760" i="1"/>
  <c r="O760" i="1"/>
  <c r="N760" i="1"/>
  <c r="M760" i="1"/>
  <c r="P759" i="1"/>
  <c r="O759" i="1"/>
  <c r="N759" i="1"/>
  <c r="M759" i="1"/>
  <c r="P758" i="1"/>
  <c r="O758" i="1"/>
  <c r="N758" i="1"/>
  <c r="M758" i="1"/>
  <c r="P757" i="1"/>
  <c r="O757" i="1"/>
  <c r="N757" i="1"/>
  <c r="M757" i="1"/>
  <c r="P756" i="1"/>
  <c r="O756" i="1"/>
  <c r="N756" i="1"/>
  <c r="M756" i="1"/>
  <c r="P755" i="1"/>
  <c r="O755" i="1"/>
  <c r="N755" i="1"/>
  <c r="M755" i="1"/>
  <c r="P754" i="1"/>
  <c r="O754" i="1"/>
  <c r="N754" i="1"/>
  <c r="M754" i="1"/>
  <c r="P753" i="1"/>
  <c r="O753" i="1"/>
  <c r="N753" i="1"/>
  <c r="M753" i="1"/>
  <c r="B1090" i="8"/>
  <c r="I1099" i="8"/>
  <c r="I1098" i="8"/>
  <c r="I1097" i="8"/>
  <c r="I1096" i="8"/>
  <c r="P884" i="11"/>
  <c r="P883" i="11"/>
  <c r="P882" i="11"/>
  <c r="P881" i="11"/>
  <c r="P880" i="11"/>
  <c r="P879" i="11"/>
  <c r="P878" i="11"/>
  <c r="P886" i="11" s="1"/>
  <c r="B887" i="11"/>
  <c r="R921" i="10"/>
  <c r="P921" i="10"/>
  <c r="S921" i="10" s="1"/>
  <c r="S920" i="10"/>
  <c r="R920" i="10"/>
  <c r="P920" i="10"/>
  <c r="S919" i="10"/>
  <c r="R919" i="10"/>
  <c r="P919" i="10"/>
  <c r="R918" i="10"/>
  <c r="P918" i="10"/>
  <c r="S918" i="10" s="1"/>
  <c r="R917" i="10"/>
  <c r="P917" i="10"/>
  <c r="R916" i="10"/>
  <c r="P916" i="10"/>
  <c r="S916" i="10" s="1"/>
  <c r="R915" i="10"/>
  <c r="P915" i="10"/>
  <c r="P923" i="10" s="1"/>
  <c r="B923" i="10"/>
  <c r="I50" i="12"/>
  <c r="L50" i="12" s="1"/>
  <c r="D50" i="12"/>
  <c r="I106" i="9"/>
  <c r="L106" i="9" s="1"/>
  <c r="D106" i="9"/>
  <c r="R783" i="1"/>
  <c r="R782" i="1"/>
  <c r="R781" i="1"/>
  <c r="R780" i="1"/>
  <c r="R779" i="1"/>
  <c r="R778" i="1"/>
  <c r="R777" i="1"/>
  <c r="R776" i="1"/>
  <c r="R775" i="1"/>
  <c r="R774" i="1"/>
  <c r="R773" i="1"/>
  <c r="R772" i="1"/>
  <c r="R771" i="1"/>
  <c r="P783" i="1"/>
  <c r="O783" i="1"/>
  <c r="N783" i="1"/>
  <c r="M783" i="1"/>
  <c r="P782" i="1"/>
  <c r="O782" i="1"/>
  <c r="N782" i="1"/>
  <c r="M782" i="1"/>
  <c r="P781" i="1"/>
  <c r="O781" i="1"/>
  <c r="N781" i="1"/>
  <c r="M781" i="1"/>
  <c r="P780" i="1"/>
  <c r="O780" i="1"/>
  <c r="N780" i="1"/>
  <c r="M780" i="1"/>
  <c r="P779" i="1"/>
  <c r="O779" i="1"/>
  <c r="N779" i="1"/>
  <c r="M779" i="1"/>
  <c r="P778" i="1"/>
  <c r="O778" i="1"/>
  <c r="N778" i="1"/>
  <c r="M778" i="1"/>
  <c r="P777" i="1"/>
  <c r="O777" i="1"/>
  <c r="N777" i="1"/>
  <c r="M777" i="1"/>
  <c r="P776" i="1"/>
  <c r="O776" i="1"/>
  <c r="N776" i="1"/>
  <c r="M776" i="1"/>
  <c r="P775" i="1"/>
  <c r="O775" i="1"/>
  <c r="N775" i="1"/>
  <c r="M775" i="1"/>
  <c r="P774" i="1"/>
  <c r="O774" i="1"/>
  <c r="N774" i="1"/>
  <c r="M774" i="1"/>
  <c r="P773" i="1"/>
  <c r="O773" i="1"/>
  <c r="N773" i="1"/>
  <c r="M773" i="1"/>
  <c r="P772" i="1"/>
  <c r="O772" i="1"/>
  <c r="N772" i="1"/>
  <c r="M772" i="1"/>
  <c r="P771" i="1"/>
  <c r="P784" i="1" s="1"/>
  <c r="O771" i="1"/>
  <c r="N771" i="1"/>
  <c r="M771" i="1"/>
  <c r="B1078" i="8"/>
  <c r="I1087" i="8"/>
  <c r="I1086" i="8"/>
  <c r="I1085" i="8"/>
  <c r="I1084" i="8"/>
  <c r="B857" i="11"/>
  <c r="P867" i="11"/>
  <c r="P866" i="11"/>
  <c r="P865" i="11"/>
  <c r="P864" i="11"/>
  <c r="P863" i="11"/>
  <c r="P862" i="11"/>
  <c r="P861" i="11"/>
  <c r="P869" i="11" s="1"/>
  <c r="B870" i="11"/>
  <c r="R905" i="10"/>
  <c r="P905" i="10"/>
  <c r="S905" i="10" s="1"/>
  <c r="R904" i="10"/>
  <c r="P904" i="10"/>
  <c r="S904" i="10" s="1"/>
  <c r="R903" i="10"/>
  <c r="P903" i="10"/>
  <c r="S903" i="10" s="1"/>
  <c r="R902" i="10"/>
  <c r="S902" i="10" s="1"/>
  <c r="P902" i="10"/>
  <c r="R901" i="10"/>
  <c r="P901" i="10"/>
  <c r="S901" i="10" s="1"/>
  <c r="R900" i="10"/>
  <c r="P900" i="10"/>
  <c r="R899" i="10"/>
  <c r="P899" i="10"/>
  <c r="P907" i="10" s="1"/>
  <c r="B907" i="10"/>
  <c r="I49" i="12"/>
  <c r="L49" i="12" s="1"/>
  <c r="D49" i="12"/>
  <c r="I105" i="9"/>
  <c r="L105" i="9" s="1"/>
  <c r="D105" i="9"/>
  <c r="R801" i="1"/>
  <c r="R800" i="1"/>
  <c r="R799" i="1"/>
  <c r="R798" i="1"/>
  <c r="R797" i="1"/>
  <c r="R796" i="1"/>
  <c r="R795" i="1"/>
  <c r="R794" i="1"/>
  <c r="R793" i="1"/>
  <c r="R792" i="1"/>
  <c r="R791" i="1"/>
  <c r="R790" i="1"/>
  <c r="R789" i="1"/>
  <c r="P801" i="1"/>
  <c r="O801" i="1"/>
  <c r="N801" i="1"/>
  <c r="M801" i="1"/>
  <c r="P800" i="1"/>
  <c r="O800" i="1"/>
  <c r="N800" i="1"/>
  <c r="M800" i="1"/>
  <c r="P799" i="1"/>
  <c r="O799" i="1"/>
  <c r="N799" i="1"/>
  <c r="M799" i="1"/>
  <c r="P798" i="1"/>
  <c r="O798" i="1"/>
  <c r="N798" i="1"/>
  <c r="M798" i="1"/>
  <c r="P797" i="1"/>
  <c r="O797" i="1"/>
  <c r="N797" i="1"/>
  <c r="M797" i="1"/>
  <c r="P796" i="1"/>
  <c r="O796" i="1"/>
  <c r="N796" i="1"/>
  <c r="M796" i="1"/>
  <c r="P795" i="1"/>
  <c r="O795" i="1"/>
  <c r="N795" i="1"/>
  <c r="M795" i="1"/>
  <c r="P794" i="1"/>
  <c r="O794" i="1"/>
  <c r="N794" i="1"/>
  <c r="M794" i="1"/>
  <c r="P793" i="1"/>
  <c r="O793" i="1"/>
  <c r="N793" i="1"/>
  <c r="M793" i="1"/>
  <c r="P792" i="1"/>
  <c r="O792" i="1"/>
  <c r="N792" i="1"/>
  <c r="M792" i="1"/>
  <c r="P791" i="1"/>
  <c r="O791" i="1"/>
  <c r="N791" i="1"/>
  <c r="M791" i="1"/>
  <c r="P790" i="1"/>
  <c r="O790" i="1"/>
  <c r="N790" i="1"/>
  <c r="M790" i="1"/>
  <c r="P789" i="1"/>
  <c r="P802" i="1" s="1"/>
  <c r="O789" i="1"/>
  <c r="N789" i="1"/>
  <c r="M789" i="1"/>
  <c r="I1075" i="8"/>
  <c r="I1074" i="8"/>
  <c r="I1073" i="8"/>
  <c r="I1072" i="8"/>
  <c r="B1066" i="8"/>
  <c r="P850" i="11"/>
  <c r="P849" i="11"/>
  <c r="P848" i="11"/>
  <c r="P847" i="11"/>
  <c r="P846" i="11"/>
  <c r="P845" i="11"/>
  <c r="P844" i="11"/>
  <c r="P852" i="11" s="1"/>
  <c r="B853" i="11"/>
  <c r="B840" i="11"/>
  <c r="R889" i="10"/>
  <c r="P889" i="10"/>
  <c r="S889" i="10" s="1"/>
  <c r="R888" i="10"/>
  <c r="P888" i="10"/>
  <c r="S888" i="10" s="1"/>
  <c r="R887" i="10"/>
  <c r="P887" i="10"/>
  <c r="S887" i="10" s="1"/>
  <c r="R886" i="10"/>
  <c r="S886" i="10" s="1"/>
  <c r="P886" i="10"/>
  <c r="R885" i="10"/>
  <c r="P885" i="10"/>
  <c r="R884" i="10"/>
  <c r="P884" i="10"/>
  <c r="R883" i="10"/>
  <c r="P883" i="10"/>
  <c r="P891" i="10" s="1"/>
  <c r="B891" i="10"/>
  <c r="I48" i="12"/>
  <c r="L48" i="12" s="1"/>
  <c r="D48" i="12"/>
  <c r="I104" i="9"/>
  <c r="L104" i="9" s="1"/>
  <c r="D104" i="9"/>
  <c r="R819" i="1"/>
  <c r="R818" i="1"/>
  <c r="R817" i="1"/>
  <c r="R816" i="1"/>
  <c r="R815" i="1"/>
  <c r="R814" i="1"/>
  <c r="R813" i="1"/>
  <c r="R812" i="1"/>
  <c r="R811" i="1"/>
  <c r="R810" i="1"/>
  <c r="R809" i="1"/>
  <c r="R808" i="1"/>
  <c r="R807" i="1"/>
  <c r="P819" i="1"/>
  <c r="O819" i="1"/>
  <c r="N819" i="1"/>
  <c r="M819" i="1"/>
  <c r="P818" i="1"/>
  <c r="O818" i="1"/>
  <c r="N818" i="1"/>
  <c r="M818" i="1"/>
  <c r="P817" i="1"/>
  <c r="O817" i="1"/>
  <c r="N817" i="1"/>
  <c r="M817" i="1"/>
  <c r="P816" i="1"/>
  <c r="O816" i="1"/>
  <c r="N816" i="1"/>
  <c r="M816" i="1"/>
  <c r="P815" i="1"/>
  <c r="O815" i="1"/>
  <c r="N815" i="1"/>
  <c r="M815" i="1"/>
  <c r="P814" i="1"/>
  <c r="O814" i="1"/>
  <c r="N814" i="1"/>
  <c r="M814" i="1"/>
  <c r="P813" i="1"/>
  <c r="O813" i="1"/>
  <c r="N813" i="1"/>
  <c r="M813" i="1"/>
  <c r="P812" i="1"/>
  <c r="O812" i="1"/>
  <c r="N812" i="1"/>
  <c r="M812" i="1"/>
  <c r="P811" i="1"/>
  <c r="O811" i="1"/>
  <c r="N811" i="1"/>
  <c r="M811" i="1"/>
  <c r="P810" i="1"/>
  <c r="O810" i="1"/>
  <c r="N810" i="1"/>
  <c r="M810" i="1"/>
  <c r="P809" i="1"/>
  <c r="O809" i="1"/>
  <c r="N809" i="1"/>
  <c r="M809" i="1"/>
  <c r="P808" i="1"/>
  <c r="O808" i="1"/>
  <c r="N808" i="1"/>
  <c r="M808" i="1"/>
  <c r="P807" i="1"/>
  <c r="O807" i="1"/>
  <c r="N807" i="1"/>
  <c r="M807" i="1"/>
  <c r="I47" i="12"/>
  <c r="L47" i="12" s="1"/>
  <c r="D47" i="12"/>
  <c r="I103" i="9"/>
  <c r="L103" i="9" s="1"/>
  <c r="D103" i="9"/>
  <c r="M106" i="9" s="1"/>
  <c r="L60" i="13"/>
  <c r="F60" i="13"/>
  <c r="C60" i="13"/>
  <c r="L57" i="13"/>
  <c r="F57" i="13"/>
  <c r="C57" i="13"/>
  <c r="B875" i="10"/>
  <c r="R873" i="10"/>
  <c r="P873" i="10"/>
  <c r="S873" i="10" s="1"/>
  <c r="R872" i="10"/>
  <c r="P872" i="10"/>
  <c r="S872" i="10" s="1"/>
  <c r="R871" i="10"/>
  <c r="P871" i="10"/>
  <c r="S871" i="10" s="1"/>
  <c r="R870" i="10"/>
  <c r="S870" i="10" s="1"/>
  <c r="P870" i="10"/>
  <c r="R869" i="10"/>
  <c r="P869" i="10"/>
  <c r="R868" i="10"/>
  <c r="P868" i="10"/>
  <c r="S867" i="10"/>
  <c r="R867" i="10"/>
  <c r="P867" i="10"/>
  <c r="P875" i="10" s="1"/>
  <c r="F356" i="3"/>
  <c r="D356" i="3"/>
  <c r="H355" i="3"/>
  <c r="F355" i="3"/>
  <c r="D355" i="3"/>
  <c r="F354" i="3"/>
  <c r="E354" i="3"/>
  <c r="D354" i="3"/>
  <c r="C354" i="3"/>
  <c r="L347" i="3"/>
  <c r="L346" i="3"/>
  <c r="L345" i="3"/>
  <c r="L344" i="3"/>
  <c r="L343" i="3"/>
  <c r="L342" i="3"/>
  <c r="L341" i="3"/>
  <c r="L340" i="3"/>
  <c r="L339" i="3"/>
  <c r="L338" i="3"/>
  <c r="L337" i="3"/>
  <c r="L336" i="3"/>
  <c r="L335" i="3"/>
  <c r="L334" i="3"/>
  <c r="L333" i="3"/>
  <c r="L332" i="3"/>
  <c r="L331" i="3"/>
  <c r="L330" i="3"/>
  <c r="B1054" i="8"/>
  <c r="I1063" i="8"/>
  <c r="I1062" i="8"/>
  <c r="I1061" i="8"/>
  <c r="I1060" i="8"/>
  <c r="B823" i="11"/>
  <c r="B836" i="11"/>
  <c r="P833" i="11"/>
  <c r="P832" i="11"/>
  <c r="P831" i="11"/>
  <c r="P830" i="11"/>
  <c r="P829" i="11"/>
  <c r="P828" i="11"/>
  <c r="P827" i="11"/>
  <c r="P835" i="11" s="1"/>
  <c r="I46" i="12"/>
  <c r="L46" i="12" s="1"/>
  <c r="D46" i="12"/>
  <c r="I102" i="9"/>
  <c r="L102" i="9" s="1"/>
  <c r="D102" i="9"/>
  <c r="R837" i="1"/>
  <c r="R836" i="1"/>
  <c r="R835" i="1"/>
  <c r="R834" i="1"/>
  <c r="R833" i="1"/>
  <c r="R832" i="1"/>
  <c r="R831" i="1"/>
  <c r="R830" i="1"/>
  <c r="R829" i="1"/>
  <c r="R828" i="1"/>
  <c r="R827" i="1"/>
  <c r="R826" i="1"/>
  <c r="R825" i="1"/>
  <c r="P837" i="1"/>
  <c r="O837" i="1"/>
  <c r="N837" i="1"/>
  <c r="M837" i="1"/>
  <c r="P836" i="1"/>
  <c r="O836" i="1"/>
  <c r="N836" i="1"/>
  <c r="M836" i="1"/>
  <c r="P835" i="1"/>
  <c r="O835" i="1"/>
  <c r="N835" i="1"/>
  <c r="M835" i="1"/>
  <c r="P834" i="1"/>
  <c r="O834" i="1"/>
  <c r="N834" i="1"/>
  <c r="M834" i="1"/>
  <c r="P833" i="1"/>
  <c r="O833" i="1"/>
  <c r="N833" i="1"/>
  <c r="M833" i="1"/>
  <c r="P832" i="1"/>
  <c r="O832" i="1"/>
  <c r="N832" i="1"/>
  <c r="M832" i="1"/>
  <c r="P831" i="1"/>
  <c r="O831" i="1"/>
  <c r="N831" i="1"/>
  <c r="M831" i="1"/>
  <c r="P830" i="1"/>
  <c r="O830" i="1"/>
  <c r="N830" i="1"/>
  <c r="M830" i="1"/>
  <c r="P829" i="1"/>
  <c r="O829" i="1"/>
  <c r="N829" i="1"/>
  <c r="M829" i="1"/>
  <c r="P828" i="1"/>
  <c r="O828" i="1"/>
  <c r="N828" i="1"/>
  <c r="M828" i="1"/>
  <c r="P827" i="1"/>
  <c r="O827" i="1"/>
  <c r="N827" i="1"/>
  <c r="M827" i="1"/>
  <c r="P826" i="1"/>
  <c r="O826" i="1"/>
  <c r="N826" i="1"/>
  <c r="M826" i="1"/>
  <c r="P825" i="1"/>
  <c r="O825" i="1"/>
  <c r="N825" i="1"/>
  <c r="M825" i="1"/>
  <c r="B1042" i="8"/>
  <c r="I1051" i="8"/>
  <c r="I1050" i="8"/>
  <c r="I1049" i="8"/>
  <c r="I1048" i="8"/>
  <c r="B819" i="11"/>
  <c r="R816" i="11"/>
  <c r="P816" i="11"/>
  <c r="R815" i="11"/>
  <c r="P815" i="11"/>
  <c r="R814" i="11"/>
  <c r="P814" i="11"/>
  <c r="R813" i="11"/>
  <c r="P813" i="11"/>
  <c r="R812" i="11"/>
  <c r="P812" i="11"/>
  <c r="R811" i="11"/>
  <c r="P811" i="11"/>
  <c r="R810" i="11"/>
  <c r="R818" i="11" s="1"/>
  <c r="P810" i="11"/>
  <c r="P818" i="11" s="1"/>
  <c r="B806" i="11"/>
  <c r="R856" i="10"/>
  <c r="P856" i="10"/>
  <c r="S855" i="10"/>
  <c r="R855" i="10"/>
  <c r="P855" i="10"/>
  <c r="R854" i="10"/>
  <c r="P854" i="10"/>
  <c r="R853" i="10"/>
  <c r="P853" i="10"/>
  <c r="S853" i="10" s="1"/>
  <c r="R852" i="10"/>
  <c r="P852" i="10"/>
  <c r="S852" i="10" s="1"/>
  <c r="R851" i="10"/>
  <c r="P851" i="10"/>
  <c r="S851" i="10" s="1"/>
  <c r="R850" i="10"/>
  <c r="S850" i="10" s="1"/>
  <c r="P850" i="10"/>
  <c r="B859" i="10"/>
  <c r="I45" i="12"/>
  <c r="L45" i="12" s="1"/>
  <c r="D45" i="12"/>
  <c r="I101" i="9"/>
  <c r="L101" i="9" s="1"/>
  <c r="D101" i="9"/>
  <c r="R855" i="1"/>
  <c r="R854" i="1"/>
  <c r="R853" i="1"/>
  <c r="R852" i="1"/>
  <c r="R851" i="1"/>
  <c r="R850" i="1"/>
  <c r="R849" i="1"/>
  <c r="R848" i="1"/>
  <c r="R847" i="1"/>
  <c r="R846" i="1"/>
  <c r="R845" i="1"/>
  <c r="R844" i="1"/>
  <c r="R843" i="1"/>
  <c r="P855" i="1"/>
  <c r="O855" i="1"/>
  <c r="N855" i="1"/>
  <c r="M855" i="1"/>
  <c r="P854" i="1"/>
  <c r="O854" i="1"/>
  <c r="N854" i="1"/>
  <c r="M854" i="1"/>
  <c r="P853" i="1"/>
  <c r="O853" i="1"/>
  <c r="N853" i="1"/>
  <c r="M853" i="1"/>
  <c r="P852" i="1"/>
  <c r="O852" i="1"/>
  <c r="N852" i="1"/>
  <c r="M852" i="1"/>
  <c r="P851" i="1"/>
  <c r="O851" i="1"/>
  <c r="N851" i="1"/>
  <c r="M851" i="1"/>
  <c r="P850" i="1"/>
  <c r="O850" i="1"/>
  <c r="N850" i="1"/>
  <c r="M850" i="1"/>
  <c r="P849" i="1"/>
  <c r="O849" i="1"/>
  <c r="N849" i="1"/>
  <c r="M849" i="1"/>
  <c r="P848" i="1"/>
  <c r="O848" i="1"/>
  <c r="N848" i="1"/>
  <c r="M848" i="1"/>
  <c r="P847" i="1"/>
  <c r="O847" i="1"/>
  <c r="N847" i="1"/>
  <c r="M847" i="1"/>
  <c r="P846" i="1"/>
  <c r="O846" i="1"/>
  <c r="N846" i="1"/>
  <c r="M846" i="1"/>
  <c r="P845" i="1"/>
  <c r="O845" i="1"/>
  <c r="N845" i="1"/>
  <c r="M845" i="1"/>
  <c r="P844" i="1"/>
  <c r="O844" i="1"/>
  <c r="N844" i="1"/>
  <c r="M844" i="1"/>
  <c r="P843" i="1"/>
  <c r="P856" i="1" s="1"/>
  <c r="O843" i="1"/>
  <c r="N843" i="1"/>
  <c r="M843" i="1"/>
  <c r="B1030" i="8"/>
  <c r="I1039" i="8"/>
  <c r="I1038" i="8"/>
  <c r="I1037" i="8"/>
  <c r="I1036" i="8"/>
  <c r="B789" i="11"/>
  <c r="R799" i="11"/>
  <c r="P799" i="11"/>
  <c r="R798" i="11"/>
  <c r="P798" i="11"/>
  <c r="R797" i="11"/>
  <c r="P797" i="11"/>
  <c r="R796" i="11"/>
  <c r="P796" i="11"/>
  <c r="R795" i="11"/>
  <c r="P795" i="11"/>
  <c r="R794" i="11"/>
  <c r="R801" i="11" s="1"/>
  <c r="P794" i="11"/>
  <c r="R793" i="11"/>
  <c r="P793" i="11"/>
  <c r="P801" i="11" s="1"/>
  <c r="B802" i="11"/>
  <c r="R839" i="10"/>
  <c r="P839" i="10"/>
  <c r="S839" i="10" s="1"/>
  <c r="R838" i="10"/>
  <c r="P838" i="10"/>
  <c r="R837" i="10"/>
  <c r="P837" i="10"/>
  <c r="S837" i="10" s="1"/>
  <c r="R836" i="10"/>
  <c r="P836" i="10"/>
  <c r="S836" i="10" s="1"/>
  <c r="R835" i="10"/>
  <c r="S835" i="10" s="1"/>
  <c r="P835" i="10"/>
  <c r="S834" i="10"/>
  <c r="R834" i="10"/>
  <c r="P834" i="10"/>
  <c r="R833" i="10"/>
  <c r="P833" i="10"/>
  <c r="P842" i="10" s="1"/>
  <c r="B842" i="10"/>
  <c r="I44" i="12"/>
  <c r="L44" i="12" s="1"/>
  <c r="D44" i="12"/>
  <c r="I100" i="9"/>
  <c r="L100" i="9" s="1"/>
  <c r="D100" i="9"/>
  <c r="R873" i="1"/>
  <c r="R872" i="1"/>
  <c r="R871" i="1"/>
  <c r="R870" i="1"/>
  <c r="R869" i="1"/>
  <c r="R868" i="1"/>
  <c r="R867" i="1"/>
  <c r="R866" i="1"/>
  <c r="R865" i="1"/>
  <c r="R864" i="1"/>
  <c r="R863" i="1"/>
  <c r="R862" i="1"/>
  <c r="R861" i="1"/>
  <c r="P873" i="1"/>
  <c r="O873" i="1"/>
  <c r="N873" i="1"/>
  <c r="M873" i="1"/>
  <c r="P872" i="1"/>
  <c r="O872" i="1"/>
  <c r="N872" i="1"/>
  <c r="M872" i="1"/>
  <c r="P871" i="1"/>
  <c r="O871" i="1"/>
  <c r="N871" i="1"/>
  <c r="M871" i="1"/>
  <c r="P870" i="1"/>
  <c r="O870" i="1"/>
  <c r="N870" i="1"/>
  <c r="M870" i="1"/>
  <c r="P869" i="1"/>
  <c r="O869" i="1"/>
  <c r="N869" i="1"/>
  <c r="M869" i="1"/>
  <c r="P868" i="1"/>
  <c r="O868" i="1"/>
  <c r="N868" i="1"/>
  <c r="M868" i="1"/>
  <c r="P867" i="1"/>
  <c r="O867" i="1"/>
  <c r="N867" i="1"/>
  <c r="M867" i="1"/>
  <c r="P866" i="1"/>
  <c r="O866" i="1"/>
  <c r="N866" i="1"/>
  <c r="M866" i="1"/>
  <c r="P865" i="1"/>
  <c r="O865" i="1"/>
  <c r="N865" i="1"/>
  <c r="M865" i="1"/>
  <c r="P864" i="1"/>
  <c r="O864" i="1"/>
  <c r="N864" i="1"/>
  <c r="M864" i="1"/>
  <c r="P863" i="1"/>
  <c r="O863" i="1"/>
  <c r="N863" i="1"/>
  <c r="M863" i="1"/>
  <c r="P862" i="1"/>
  <c r="O862" i="1"/>
  <c r="N862" i="1"/>
  <c r="M862" i="1"/>
  <c r="P861" i="1"/>
  <c r="P874" i="1" s="1"/>
  <c r="O861" i="1"/>
  <c r="N861" i="1"/>
  <c r="M861" i="1"/>
  <c r="L54" i="13"/>
  <c r="F54" i="13"/>
  <c r="C54" i="13"/>
  <c r="L51" i="13"/>
  <c r="F51" i="13"/>
  <c r="C51" i="13"/>
  <c r="I1024" i="8"/>
  <c r="I1027" i="8"/>
  <c r="I1026" i="8"/>
  <c r="I1025" i="8"/>
  <c r="B1018" i="8"/>
  <c r="R782" i="11"/>
  <c r="P782" i="11"/>
  <c r="R781" i="11"/>
  <c r="P781" i="11"/>
  <c r="R780" i="11"/>
  <c r="P780" i="11"/>
  <c r="R779" i="11"/>
  <c r="P779" i="11"/>
  <c r="R778" i="11"/>
  <c r="P778" i="11"/>
  <c r="R777" i="11"/>
  <c r="P777" i="11"/>
  <c r="R776" i="11"/>
  <c r="R784" i="11" s="1"/>
  <c r="P776" i="11"/>
  <c r="P784" i="11" s="1"/>
  <c r="B772" i="11"/>
  <c r="B785" i="11"/>
  <c r="R822" i="10"/>
  <c r="P822" i="10"/>
  <c r="R821" i="10"/>
  <c r="P821" i="10"/>
  <c r="R820" i="10"/>
  <c r="P820" i="10"/>
  <c r="S820" i="10" s="1"/>
  <c r="R819" i="10"/>
  <c r="P819" i="10"/>
  <c r="R818" i="10"/>
  <c r="P818" i="10"/>
  <c r="S818" i="10" s="1"/>
  <c r="R817" i="10"/>
  <c r="P817" i="10"/>
  <c r="S817" i="10" s="1"/>
  <c r="R816" i="10"/>
  <c r="P816" i="10"/>
  <c r="S816" i="10" s="1"/>
  <c r="B825" i="10"/>
  <c r="I43" i="12"/>
  <c r="L43" i="12" s="1"/>
  <c r="D43" i="12"/>
  <c r="I99" i="9"/>
  <c r="L99" i="9" s="1"/>
  <c r="D99" i="9"/>
  <c r="R891" i="1"/>
  <c r="R890" i="1"/>
  <c r="R889" i="1"/>
  <c r="R888" i="1"/>
  <c r="R887" i="1"/>
  <c r="R886" i="1"/>
  <c r="R885" i="1"/>
  <c r="R884" i="1"/>
  <c r="R883" i="1"/>
  <c r="R882" i="1"/>
  <c r="R881" i="1"/>
  <c r="R880" i="1"/>
  <c r="R879" i="1"/>
  <c r="P891" i="1"/>
  <c r="O891" i="1"/>
  <c r="N891" i="1"/>
  <c r="M891" i="1"/>
  <c r="P890" i="1"/>
  <c r="O890" i="1"/>
  <c r="N890" i="1"/>
  <c r="M890" i="1"/>
  <c r="P889" i="1"/>
  <c r="O889" i="1"/>
  <c r="N889" i="1"/>
  <c r="M889" i="1"/>
  <c r="P888" i="1"/>
  <c r="O888" i="1"/>
  <c r="N888" i="1"/>
  <c r="M888" i="1"/>
  <c r="P887" i="1"/>
  <c r="O887" i="1"/>
  <c r="N887" i="1"/>
  <c r="M887" i="1"/>
  <c r="P886" i="1"/>
  <c r="O886" i="1"/>
  <c r="N886" i="1"/>
  <c r="M886" i="1"/>
  <c r="P885" i="1"/>
  <c r="O885" i="1"/>
  <c r="N885" i="1"/>
  <c r="M885" i="1"/>
  <c r="P884" i="1"/>
  <c r="O884" i="1"/>
  <c r="N884" i="1"/>
  <c r="M884" i="1"/>
  <c r="P883" i="1"/>
  <c r="O883" i="1"/>
  <c r="N883" i="1"/>
  <c r="M883" i="1"/>
  <c r="P882" i="1"/>
  <c r="O882" i="1"/>
  <c r="N882" i="1"/>
  <c r="M882" i="1"/>
  <c r="P881" i="1"/>
  <c r="O881" i="1"/>
  <c r="N881" i="1"/>
  <c r="M881" i="1"/>
  <c r="P880" i="1"/>
  <c r="O880" i="1"/>
  <c r="N880" i="1"/>
  <c r="M880" i="1"/>
  <c r="P879" i="1"/>
  <c r="P892" i="1" s="1"/>
  <c r="O879" i="1"/>
  <c r="N879" i="1"/>
  <c r="M879" i="1"/>
  <c r="I633" i="8"/>
  <c r="I632" i="8"/>
  <c r="I631" i="8"/>
  <c r="I630" i="8"/>
  <c r="I629" i="8"/>
  <c r="B1005" i="8"/>
  <c r="I1015" i="8"/>
  <c r="I1014" i="8"/>
  <c r="I1013" i="8"/>
  <c r="I1012" i="8"/>
  <c r="B992" i="8"/>
  <c r="B755" i="11"/>
  <c r="R765" i="11"/>
  <c r="P765" i="11"/>
  <c r="R764" i="11"/>
  <c r="P764" i="11"/>
  <c r="R763" i="11"/>
  <c r="P763" i="11"/>
  <c r="R762" i="11"/>
  <c r="P762" i="11"/>
  <c r="R761" i="11"/>
  <c r="P761" i="11"/>
  <c r="R760" i="11"/>
  <c r="P760" i="11"/>
  <c r="R759" i="11"/>
  <c r="R767" i="11" s="1"/>
  <c r="P759" i="11"/>
  <c r="P767" i="11" s="1"/>
  <c r="B768" i="11"/>
  <c r="R805" i="10"/>
  <c r="P805" i="10"/>
  <c r="S805" i="10" s="1"/>
  <c r="R804" i="10"/>
  <c r="P804" i="10"/>
  <c r="S804" i="10" s="1"/>
  <c r="R803" i="10"/>
  <c r="P803" i="10"/>
  <c r="R802" i="10"/>
  <c r="P802" i="10"/>
  <c r="S802" i="10" s="1"/>
  <c r="R801" i="10"/>
  <c r="P801" i="10"/>
  <c r="S801" i="10" s="1"/>
  <c r="R800" i="10"/>
  <c r="P800" i="10"/>
  <c r="S800" i="10" s="1"/>
  <c r="R799" i="10"/>
  <c r="S799" i="10" s="1"/>
  <c r="P799" i="10"/>
  <c r="B808" i="10"/>
  <c r="I42" i="12"/>
  <c r="L42" i="12" s="1"/>
  <c r="D42" i="12"/>
  <c r="I98" i="9"/>
  <c r="L98" i="9" s="1"/>
  <c r="D98" i="9"/>
  <c r="R909" i="1"/>
  <c r="R908" i="1"/>
  <c r="R907" i="1"/>
  <c r="R906" i="1"/>
  <c r="R905" i="1"/>
  <c r="R904" i="1"/>
  <c r="R903" i="1"/>
  <c r="R902" i="1"/>
  <c r="R901" i="1"/>
  <c r="R900" i="1"/>
  <c r="R899" i="1"/>
  <c r="R898" i="1"/>
  <c r="R897" i="1"/>
  <c r="P909" i="1"/>
  <c r="O909" i="1"/>
  <c r="N909" i="1"/>
  <c r="M909" i="1"/>
  <c r="P908" i="1"/>
  <c r="O908" i="1"/>
  <c r="N908" i="1"/>
  <c r="M908" i="1"/>
  <c r="P907" i="1"/>
  <c r="O907" i="1"/>
  <c r="N907" i="1"/>
  <c r="M907" i="1"/>
  <c r="P906" i="1"/>
  <c r="O906" i="1"/>
  <c r="N906" i="1"/>
  <c r="M906" i="1"/>
  <c r="P905" i="1"/>
  <c r="O905" i="1"/>
  <c r="N905" i="1"/>
  <c r="M905" i="1"/>
  <c r="P904" i="1"/>
  <c r="O904" i="1"/>
  <c r="N904" i="1"/>
  <c r="M904" i="1"/>
  <c r="P903" i="1"/>
  <c r="O903" i="1"/>
  <c r="N903" i="1"/>
  <c r="M903" i="1"/>
  <c r="P902" i="1"/>
  <c r="O902" i="1"/>
  <c r="N902" i="1"/>
  <c r="M902" i="1"/>
  <c r="P901" i="1"/>
  <c r="O901" i="1"/>
  <c r="N901" i="1"/>
  <c r="M901" i="1"/>
  <c r="P900" i="1"/>
  <c r="O900" i="1"/>
  <c r="N900" i="1"/>
  <c r="M900" i="1"/>
  <c r="P899" i="1"/>
  <c r="O899" i="1"/>
  <c r="N899" i="1"/>
  <c r="M899" i="1"/>
  <c r="P898" i="1"/>
  <c r="O898" i="1"/>
  <c r="N898" i="1"/>
  <c r="M898" i="1"/>
  <c r="P897" i="1"/>
  <c r="O897" i="1"/>
  <c r="N897" i="1"/>
  <c r="M897" i="1"/>
  <c r="R4947" i="1"/>
  <c r="R4965" i="1"/>
  <c r="L378" i="3"/>
  <c r="L377" i="3"/>
  <c r="L376" i="3"/>
  <c r="L375" i="3"/>
  <c r="L374" i="3"/>
  <c r="L373" i="3"/>
  <c r="L372" i="3"/>
  <c r="L371" i="3"/>
  <c r="L370" i="3"/>
  <c r="L369" i="3"/>
  <c r="L368" i="3"/>
  <c r="L367" i="3"/>
  <c r="L366" i="3"/>
  <c r="L365" i="3"/>
  <c r="L364" i="3"/>
  <c r="L363" i="3"/>
  <c r="L362" i="3"/>
  <c r="L361" i="3"/>
  <c r="F387" i="3"/>
  <c r="D387" i="3"/>
  <c r="H386" i="3"/>
  <c r="F386" i="3"/>
  <c r="D386" i="3"/>
  <c r="F385" i="3"/>
  <c r="E385" i="3"/>
  <c r="D385" i="3"/>
  <c r="C385" i="3"/>
  <c r="I1002" i="8"/>
  <c r="I1001" i="8"/>
  <c r="I1000" i="8"/>
  <c r="I999" i="8"/>
  <c r="R748" i="11"/>
  <c r="P748" i="11"/>
  <c r="R747" i="11"/>
  <c r="P747" i="11"/>
  <c r="R746" i="11"/>
  <c r="P746" i="11"/>
  <c r="R745" i="11"/>
  <c r="P745" i="11"/>
  <c r="R744" i="11"/>
  <c r="P744" i="11"/>
  <c r="R743" i="11"/>
  <c r="P743" i="11"/>
  <c r="R742" i="11"/>
  <c r="R750" i="11" s="1"/>
  <c r="P742" i="11"/>
  <c r="P750" i="11" s="1"/>
  <c r="B751" i="11"/>
  <c r="B738" i="11"/>
  <c r="R788" i="10"/>
  <c r="P788" i="10"/>
  <c r="S788" i="10" s="1"/>
  <c r="R787" i="10"/>
  <c r="P787" i="10"/>
  <c r="S787" i="10" s="1"/>
  <c r="R786" i="10"/>
  <c r="P786" i="10"/>
  <c r="S786" i="10" s="1"/>
  <c r="R785" i="10"/>
  <c r="S785" i="10" s="1"/>
  <c r="P785" i="10"/>
  <c r="R784" i="10"/>
  <c r="P784" i="10"/>
  <c r="R783" i="10"/>
  <c r="P783" i="10"/>
  <c r="R782" i="10"/>
  <c r="P782" i="10"/>
  <c r="P791" i="10" s="1"/>
  <c r="B791" i="10"/>
  <c r="I41" i="12"/>
  <c r="L41" i="12" s="1"/>
  <c r="D41" i="12"/>
  <c r="I97" i="9"/>
  <c r="L97" i="9" s="1"/>
  <c r="D97" i="9"/>
  <c r="R927" i="1"/>
  <c r="R926" i="1"/>
  <c r="R925" i="1"/>
  <c r="R924" i="1"/>
  <c r="R923" i="1"/>
  <c r="R922" i="1"/>
  <c r="R921" i="1"/>
  <c r="R920" i="1"/>
  <c r="R919" i="1"/>
  <c r="R918" i="1"/>
  <c r="R917" i="1"/>
  <c r="R916" i="1"/>
  <c r="R915" i="1"/>
  <c r="R945" i="1"/>
  <c r="R944" i="1"/>
  <c r="R943" i="1"/>
  <c r="R942" i="1"/>
  <c r="R941" i="1"/>
  <c r="R940" i="1"/>
  <c r="R939" i="1"/>
  <c r="R938" i="1"/>
  <c r="R937" i="1"/>
  <c r="R936" i="1"/>
  <c r="R935" i="1"/>
  <c r="R934" i="1"/>
  <c r="R933" i="1"/>
  <c r="P927" i="1"/>
  <c r="O927" i="1"/>
  <c r="N927" i="1"/>
  <c r="M927" i="1"/>
  <c r="P926" i="1"/>
  <c r="O926" i="1"/>
  <c r="N926" i="1"/>
  <c r="M926" i="1"/>
  <c r="P925" i="1"/>
  <c r="O925" i="1"/>
  <c r="N925" i="1"/>
  <c r="M925" i="1"/>
  <c r="P924" i="1"/>
  <c r="O924" i="1"/>
  <c r="N924" i="1"/>
  <c r="M924" i="1"/>
  <c r="P923" i="1"/>
  <c r="O923" i="1"/>
  <c r="N923" i="1"/>
  <c r="M923" i="1"/>
  <c r="P922" i="1"/>
  <c r="O922" i="1"/>
  <c r="N922" i="1"/>
  <c r="M922" i="1"/>
  <c r="P921" i="1"/>
  <c r="O921" i="1"/>
  <c r="N921" i="1"/>
  <c r="M921" i="1"/>
  <c r="P920" i="1"/>
  <c r="O920" i="1"/>
  <c r="N920" i="1"/>
  <c r="M920" i="1"/>
  <c r="P919" i="1"/>
  <c r="O919" i="1"/>
  <c r="N919" i="1"/>
  <c r="M919" i="1"/>
  <c r="P918" i="1"/>
  <c r="O918" i="1"/>
  <c r="N918" i="1"/>
  <c r="M918" i="1"/>
  <c r="P917" i="1"/>
  <c r="O917" i="1"/>
  <c r="N917" i="1"/>
  <c r="M917" i="1"/>
  <c r="P916" i="1"/>
  <c r="O916" i="1"/>
  <c r="N916" i="1"/>
  <c r="M916" i="1"/>
  <c r="P915" i="1"/>
  <c r="O915" i="1"/>
  <c r="N915" i="1"/>
  <c r="M915" i="1"/>
  <c r="P945" i="1"/>
  <c r="O945" i="1"/>
  <c r="N945" i="1"/>
  <c r="M945" i="1"/>
  <c r="P944" i="1"/>
  <c r="O944" i="1"/>
  <c r="N944" i="1"/>
  <c r="M944" i="1"/>
  <c r="P943" i="1"/>
  <c r="O943" i="1"/>
  <c r="N943" i="1"/>
  <c r="M943" i="1"/>
  <c r="P942" i="1"/>
  <c r="O942" i="1"/>
  <c r="N942" i="1"/>
  <c r="M942" i="1"/>
  <c r="P941" i="1"/>
  <c r="O941" i="1"/>
  <c r="N941" i="1"/>
  <c r="M941" i="1"/>
  <c r="P940" i="1"/>
  <c r="O940" i="1"/>
  <c r="N940" i="1"/>
  <c r="M940" i="1"/>
  <c r="P939" i="1"/>
  <c r="O939" i="1"/>
  <c r="N939" i="1"/>
  <c r="M939" i="1"/>
  <c r="P938" i="1"/>
  <c r="O938" i="1"/>
  <c r="N938" i="1"/>
  <c r="M938" i="1"/>
  <c r="P937" i="1"/>
  <c r="O937" i="1"/>
  <c r="N937" i="1"/>
  <c r="M937" i="1"/>
  <c r="P936" i="1"/>
  <c r="O936" i="1"/>
  <c r="N936" i="1"/>
  <c r="M936" i="1"/>
  <c r="P935" i="1"/>
  <c r="O935" i="1"/>
  <c r="N935" i="1"/>
  <c r="M935" i="1"/>
  <c r="P934" i="1"/>
  <c r="O934" i="1"/>
  <c r="N934" i="1"/>
  <c r="M934" i="1"/>
  <c r="P933" i="1"/>
  <c r="O933" i="1"/>
  <c r="N933" i="1"/>
  <c r="M933" i="1"/>
  <c r="I989" i="8"/>
  <c r="I988" i="8"/>
  <c r="I987" i="8"/>
  <c r="I986" i="8"/>
  <c r="B979" i="8"/>
  <c r="B721" i="11"/>
  <c r="B734" i="11"/>
  <c r="R731" i="11"/>
  <c r="P731" i="11"/>
  <c r="R730" i="11"/>
  <c r="P730" i="11"/>
  <c r="R729" i="11"/>
  <c r="P729" i="11"/>
  <c r="R728" i="11"/>
  <c r="P728" i="11"/>
  <c r="R727" i="11"/>
  <c r="P727" i="11"/>
  <c r="R726" i="11"/>
  <c r="P726" i="11"/>
  <c r="R725" i="11"/>
  <c r="R733" i="11" s="1"/>
  <c r="P725" i="11"/>
  <c r="P733" i="11" s="1"/>
  <c r="R771" i="10"/>
  <c r="P771" i="10"/>
  <c r="S771" i="10" s="1"/>
  <c r="R770" i="10"/>
  <c r="P770" i="10"/>
  <c r="R769" i="10"/>
  <c r="P769" i="10"/>
  <c r="S769" i="10" s="1"/>
  <c r="R768" i="10"/>
  <c r="P768" i="10"/>
  <c r="S768" i="10" s="1"/>
  <c r="R767" i="10"/>
  <c r="P767" i="10"/>
  <c r="S767" i="10" s="1"/>
  <c r="R766" i="10"/>
  <c r="S766" i="10" s="1"/>
  <c r="P766" i="10"/>
  <c r="R765" i="10"/>
  <c r="P765" i="10"/>
  <c r="B774" i="10"/>
  <c r="I40" i="12"/>
  <c r="L40" i="12" s="1"/>
  <c r="D40" i="12"/>
  <c r="I96" i="9"/>
  <c r="L96" i="9" s="1"/>
  <c r="D96" i="9"/>
  <c r="L48" i="13"/>
  <c r="F48" i="13"/>
  <c r="C48" i="13"/>
  <c r="L45" i="13"/>
  <c r="F45" i="13"/>
  <c r="C45" i="13"/>
  <c r="I976" i="8"/>
  <c r="I975" i="8"/>
  <c r="I974" i="8"/>
  <c r="I973" i="8"/>
  <c r="I972" i="8"/>
  <c r="B966" i="8"/>
  <c r="R714" i="11"/>
  <c r="P714" i="11"/>
  <c r="R713" i="11"/>
  <c r="P713" i="11"/>
  <c r="R712" i="11"/>
  <c r="P712" i="11"/>
  <c r="R711" i="11"/>
  <c r="P711" i="11"/>
  <c r="R710" i="11"/>
  <c r="P710" i="11"/>
  <c r="R709" i="11"/>
  <c r="P709" i="11"/>
  <c r="R708" i="11"/>
  <c r="R716" i="11" s="1"/>
  <c r="P708" i="11"/>
  <c r="P716" i="11" s="1"/>
  <c r="B704" i="11"/>
  <c r="B717" i="11"/>
  <c r="R754" i="10"/>
  <c r="P754" i="10"/>
  <c r="S754" i="10" s="1"/>
  <c r="R753" i="10"/>
  <c r="P753" i="10"/>
  <c r="S753" i="10" s="1"/>
  <c r="R752" i="10"/>
  <c r="P752" i="10"/>
  <c r="S752" i="10" s="1"/>
  <c r="R751" i="10"/>
  <c r="S751" i="10" s="1"/>
  <c r="P751" i="10"/>
  <c r="R750" i="10"/>
  <c r="P750" i="10"/>
  <c r="R749" i="10"/>
  <c r="P749" i="10"/>
  <c r="R748" i="10"/>
  <c r="P748" i="10"/>
  <c r="P757" i="10" s="1"/>
  <c r="B757" i="10"/>
  <c r="I39" i="12"/>
  <c r="L39" i="12" s="1"/>
  <c r="D39" i="12"/>
  <c r="I95" i="9"/>
  <c r="L95" i="9" s="1"/>
  <c r="D95" i="9"/>
  <c r="R963" i="1"/>
  <c r="R962" i="1"/>
  <c r="R961" i="1"/>
  <c r="R960" i="1"/>
  <c r="R959" i="1"/>
  <c r="R958" i="1"/>
  <c r="R957" i="1"/>
  <c r="R956" i="1"/>
  <c r="R955" i="1"/>
  <c r="R954" i="1"/>
  <c r="R953" i="1"/>
  <c r="R952" i="1"/>
  <c r="R951" i="1"/>
  <c r="P963" i="1"/>
  <c r="O963" i="1"/>
  <c r="N963" i="1"/>
  <c r="M963" i="1"/>
  <c r="P962" i="1"/>
  <c r="O962" i="1"/>
  <c r="N962" i="1"/>
  <c r="M962" i="1"/>
  <c r="P961" i="1"/>
  <c r="O961" i="1"/>
  <c r="N961" i="1"/>
  <c r="M961" i="1"/>
  <c r="P960" i="1"/>
  <c r="O960" i="1"/>
  <c r="N960" i="1"/>
  <c r="M960" i="1"/>
  <c r="P959" i="1"/>
  <c r="O959" i="1"/>
  <c r="N959" i="1"/>
  <c r="M959" i="1"/>
  <c r="P958" i="1"/>
  <c r="O958" i="1"/>
  <c r="N958" i="1"/>
  <c r="M958" i="1"/>
  <c r="P957" i="1"/>
  <c r="O957" i="1"/>
  <c r="N957" i="1"/>
  <c r="M957" i="1"/>
  <c r="P956" i="1"/>
  <c r="O956" i="1"/>
  <c r="N956" i="1"/>
  <c r="M956" i="1"/>
  <c r="P955" i="1"/>
  <c r="O955" i="1"/>
  <c r="N955" i="1"/>
  <c r="M955" i="1"/>
  <c r="P954" i="1"/>
  <c r="O954" i="1"/>
  <c r="N954" i="1"/>
  <c r="M954" i="1"/>
  <c r="P953" i="1"/>
  <c r="O953" i="1"/>
  <c r="N953" i="1"/>
  <c r="M953" i="1"/>
  <c r="P952" i="1"/>
  <c r="O952" i="1"/>
  <c r="N952" i="1"/>
  <c r="M952" i="1"/>
  <c r="P951" i="1"/>
  <c r="O951" i="1"/>
  <c r="N951" i="1"/>
  <c r="M951" i="1"/>
  <c r="L42" i="13"/>
  <c r="F42" i="13"/>
  <c r="C42" i="13"/>
  <c r="L39" i="13"/>
  <c r="F39" i="13"/>
  <c r="C39" i="13"/>
  <c r="B953" i="8"/>
  <c r="I963" i="8"/>
  <c r="I962" i="8"/>
  <c r="I961" i="8"/>
  <c r="I960" i="8"/>
  <c r="I959" i="8"/>
  <c r="R697" i="11"/>
  <c r="P697" i="11"/>
  <c r="R696" i="11"/>
  <c r="P696" i="11"/>
  <c r="R695" i="11"/>
  <c r="P695" i="11"/>
  <c r="R694" i="11"/>
  <c r="P694" i="11"/>
  <c r="R693" i="11"/>
  <c r="P693" i="11"/>
  <c r="R692" i="11"/>
  <c r="P692" i="11"/>
  <c r="R691" i="11"/>
  <c r="R699" i="11" s="1"/>
  <c r="P691" i="11"/>
  <c r="P699" i="11" s="1"/>
  <c r="B687" i="11"/>
  <c r="B700" i="11"/>
  <c r="R737" i="10"/>
  <c r="P737" i="10"/>
  <c r="S737" i="10" s="1"/>
  <c r="R736" i="10"/>
  <c r="P736" i="10"/>
  <c r="S736" i="10" s="1"/>
  <c r="R735" i="10"/>
  <c r="S735" i="10" s="1"/>
  <c r="P735" i="10"/>
  <c r="R734" i="10"/>
  <c r="S734" i="10" s="1"/>
  <c r="P734" i="10"/>
  <c r="R733" i="10"/>
  <c r="P733" i="10"/>
  <c r="R732" i="10"/>
  <c r="P732" i="10"/>
  <c r="S731" i="10"/>
  <c r="R731" i="10"/>
  <c r="P731" i="10"/>
  <c r="B740" i="10"/>
  <c r="I38" i="12"/>
  <c r="L38" i="12" s="1"/>
  <c r="D38" i="12"/>
  <c r="I94" i="9"/>
  <c r="L94" i="9" s="1"/>
  <c r="D94" i="9"/>
  <c r="R981" i="1"/>
  <c r="R980" i="1"/>
  <c r="R979" i="1"/>
  <c r="R978" i="1"/>
  <c r="R977" i="1"/>
  <c r="R976" i="1"/>
  <c r="R975" i="1"/>
  <c r="R974" i="1"/>
  <c r="R973" i="1"/>
  <c r="R972" i="1"/>
  <c r="R971" i="1"/>
  <c r="R970" i="1"/>
  <c r="R969" i="1"/>
  <c r="P981" i="1"/>
  <c r="O981" i="1"/>
  <c r="N981" i="1"/>
  <c r="M981" i="1"/>
  <c r="P980" i="1"/>
  <c r="O980" i="1"/>
  <c r="N980" i="1"/>
  <c r="M980" i="1"/>
  <c r="P979" i="1"/>
  <c r="O979" i="1"/>
  <c r="N979" i="1"/>
  <c r="M979" i="1"/>
  <c r="P978" i="1"/>
  <c r="O978" i="1"/>
  <c r="N978" i="1"/>
  <c r="M978" i="1"/>
  <c r="P977" i="1"/>
  <c r="O977" i="1"/>
  <c r="N977" i="1"/>
  <c r="M977" i="1"/>
  <c r="P976" i="1"/>
  <c r="O976" i="1"/>
  <c r="N976" i="1"/>
  <c r="M976" i="1"/>
  <c r="P975" i="1"/>
  <c r="O975" i="1"/>
  <c r="N975" i="1"/>
  <c r="M975" i="1"/>
  <c r="P974" i="1"/>
  <c r="O974" i="1"/>
  <c r="N974" i="1"/>
  <c r="M974" i="1"/>
  <c r="P973" i="1"/>
  <c r="O973" i="1"/>
  <c r="N973" i="1"/>
  <c r="M973" i="1"/>
  <c r="P972" i="1"/>
  <c r="O972" i="1"/>
  <c r="N972" i="1"/>
  <c r="M972" i="1"/>
  <c r="P971" i="1"/>
  <c r="O971" i="1"/>
  <c r="N971" i="1"/>
  <c r="M971" i="1"/>
  <c r="P970" i="1"/>
  <c r="O970" i="1"/>
  <c r="N970" i="1"/>
  <c r="M970" i="1"/>
  <c r="P969" i="1"/>
  <c r="P982" i="1" s="1"/>
  <c r="O969" i="1"/>
  <c r="N969" i="1"/>
  <c r="M969" i="1"/>
  <c r="I950" i="8"/>
  <c r="I949" i="8"/>
  <c r="I948" i="8"/>
  <c r="I947" i="8"/>
  <c r="I946" i="8"/>
  <c r="B940" i="8"/>
  <c r="R680" i="11"/>
  <c r="P680" i="11"/>
  <c r="R679" i="11"/>
  <c r="P679" i="11"/>
  <c r="R678" i="11"/>
  <c r="P678" i="11"/>
  <c r="R677" i="11"/>
  <c r="P677" i="11"/>
  <c r="R676" i="11"/>
  <c r="P676" i="11"/>
  <c r="R675" i="11"/>
  <c r="P675" i="11"/>
  <c r="R674" i="11"/>
  <c r="R682" i="11" s="1"/>
  <c r="P674" i="11"/>
  <c r="P682" i="11" s="1"/>
  <c r="B670" i="11"/>
  <c r="B683" i="11"/>
  <c r="R720" i="10"/>
  <c r="P720" i="10"/>
  <c r="S720" i="10" s="1"/>
  <c r="R719" i="10"/>
  <c r="P719" i="10"/>
  <c r="S719" i="10" s="1"/>
  <c r="R718" i="10"/>
  <c r="P718" i="10"/>
  <c r="S718" i="10" s="1"/>
  <c r="R717" i="10"/>
  <c r="P717" i="10"/>
  <c r="R716" i="10"/>
  <c r="P716" i="10"/>
  <c r="R715" i="10"/>
  <c r="P715" i="10"/>
  <c r="S715" i="10" s="1"/>
  <c r="R714" i="10"/>
  <c r="P714" i="10"/>
  <c r="B723" i="10"/>
  <c r="I37" i="12"/>
  <c r="L37" i="12" s="1"/>
  <c r="D37" i="12"/>
  <c r="I93" i="9"/>
  <c r="L93" i="9" s="1"/>
  <c r="D93" i="9"/>
  <c r="R999" i="1"/>
  <c r="R998" i="1"/>
  <c r="R997" i="1"/>
  <c r="R996" i="1"/>
  <c r="R995" i="1"/>
  <c r="R994" i="1"/>
  <c r="R993" i="1"/>
  <c r="R992" i="1"/>
  <c r="R991" i="1"/>
  <c r="R990" i="1"/>
  <c r="R989" i="1"/>
  <c r="R988" i="1"/>
  <c r="R987" i="1"/>
  <c r="P999" i="1"/>
  <c r="O999" i="1"/>
  <c r="N999" i="1"/>
  <c r="M999" i="1"/>
  <c r="P998" i="1"/>
  <c r="O998" i="1"/>
  <c r="N998" i="1"/>
  <c r="M998" i="1"/>
  <c r="P997" i="1"/>
  <c r="O997" i="1"/>
  <c r="N997" i="1"/>
  <c r="M997" i="1"/>
  <c r="P996" i="1"/>
  <c r="O996" i="1"/>
  <c r="N996" i="1"/>
  <c r="M996" i="1"/>
  <c r="P995" i="1"/>
  <c r="O995" i="1"/>
  <c r="N995" i="1"/>
  <c r="M995" i="1"/>
  <c r="P994" i="1"/>
  <c r="O994" i="1"/>
  <c r="N994" i="1"/>
  <c r="M994" i="1"/>
  <c r="P993" i="1"/>
  <c r="O993" i="1"/>
  <c r="N993" i="1"/>
  <c r="M993" i="1"/>
  <c r="P992" i="1"/>
  <c r="O992" i="1"/>
  <c r="N992" i="1"/>
  <c r="M992" i="1"/>
  <c r="P991" i="1"/>
  <c r="O991" i="1"/>
  <c r="N991" i="1"/>
  <c r="M991" i="1"/>
  <c r="P990" i="1"/>
  <c r="O990" i="1"/>
  <c r="N990" i="1"/>
  <c r="M990" i="1"/>
  <c r="P989" i="1"/>
  <c r="O989" i="1"/>
  <c r="N989" i="1"/>
  <c r="M989" i="1"/>
  <c r="P988" i="1"/>
  <c r="O988" i="1"/>
  <c r="N988" i="1"/>
  <c r="M988" i="1"/>
  <c r="P987" i="1"/>
  <c r="O987" i="1"/>
  <c r="N987" i="1"/>
  <c r="M987" i="1"/>
  <c r="B927" i="8"/>
  <c r="I937" i="8"/>
  <c r="I936" i="8"/>
  <c r="I935" i="8"/>
  <c r="I934" i="8"/>
  <c r="I933" i="8"/>
  <c r="R663" i="11"/>
  <c r="P663" i="11"/>
  <c r="R662" i="11"/>
  <c r="P662" i="11"/>
  <c r="R661" i="11"/>
  <c r="P661" i="11"/>
  <c r="R660" i="11"/>
  <c r="P660" i="11"/>
  <c r="R659" i="11"/>
  <c r="P659" i="11"/>
  <c r="R658" i="11"/>
  <c r="P658" i="11"/>
  <c r="R657" i="11"/>
  <c r="R665" i="11" s="1"/>
  <c r="P657" i="11"/>
  <c r="P665" i="11" s="1"/>
  <c r="B653" i="11"/>
  <c r="B666" i="11"/>
  <c r="R703" i="10"/>
  <c r="P703" i="10"/>
  <c r="R702" i="10"/>
  <c r="P702" i="10"/>
  <c r="S702" i="10" s="1"/>
  <c r="R701" i="10"/>
  <c r="P701" i="10"/>
  <c r="S701" i="10" s="1"/>
  <c r="R700" i="10"/>
  <c r="P700" i="10"/>
  <c r="R699" i="10"/>
  <c r="P699" i="10"/>
  <c r="S698" i="10"/>
  <c r="R698" i="10"/>
  <c r="P698" i="10"/>
  <c r="R697" i="10"/>
  <c r="P697" i="10"/>
  <c r="S697" i="10" s="1"/>
  <c r="B706" i="10"/>
  <c r="I36" i="12"/>
  <c r="L36" i="12" s="1"/>
  <c r="D36" i="12"/>
  <c r="I92" i="9"/>
  <c r="L92" i="9" s="1"/>
  <c r="D92" i="9"/>
  <c r="R1017" i="1"/>
  <c r="R1016" i="1"/>
  <c r="R1015" i="1"/>
  <c r="R1014" i="1"/>
  <c r="R1013" i="1"/>
  <c r="R1012" i="1"/>
  <c r="R1011" i="1"/>
  <c r="R1010" i="1"/>
  <c r="R1009" i="1"/>
  <c r="R1008" i="1"/>
  <c r="R1007" i="1"/>
  <c r="R1006" i="1"/>
  <c r="R1005" i="1"/>
  <c r="P1017" i="1"/>
  <c r="O1017" i="1"/>
  <c r="N1017" i="1"/>
  <c r="M1017" i="1"/>
  <c r="P1016" i="1"/>
  <c r="O1016" i="1"/>
  <c r="N1016" i="1"/>
  <c r="M1016" i="1"/>
  <c r="P1015" i="1"/>
  <c r="O1015" i="1"/>
  <c r="N1015" i="1"/>
  <c r="M1015" i="1"/>
  <c r="P1014" i="1"/>
  <c r="O1014" i="1"/>
  <c r="N1014" i="1"/>
  <c r="M1014" i="1"/>
  <c r="P1013" i="1"/>
  <c r="O1013" i="1"/>
  <c r="N1013" i="1"/>
  <c r="M1013" i="1"/>
  <c r="P1012" i="1"/>
  <c r="O1012" i="1"/>
  <c r="N1012" i="1"/>
  <c r="M1012" i="1"/>
  <c r="P1011" i="1"/>
  <c r="O1011" i="1"/>
  <c r="N1011" i="1"/>
  <c r="M1011" i="1"/>
  <c r="P1010" i="1"/>
  <c r="O1010" i="1"/>
  <c r="N1010" i="1"/>
  <c r="M1010" i="1"/>
  <c r="P1009" i="1"/>
  <c r="O1009" i="1"/>
  <c r="N1009" i="1"/>
  <c r="M1009" i="1"/>
  <c r="P1008" i="1"/>
  <c r="O1008" i="1"/>
  <c r="N1008" i="1"/>
  <c r="M1008" i="1"/>
  <c r="P1007" i="1"/>
  <c r="O1007" i="1"/>
  <c r="N1007" i="1"/>
  <c r="M1007" i="1"/>
  <c r="P1006" i="1"/>
  <c r="O1006" i="1"/>
  <c r="N1006" i="1"/>
  <c r="M1006" i="1"/>
  <c r="P1005" i="1"/>
  <c r="O1005" i="1"/>
  <c r="N1005" i="1"/>
  <c r="M1005" i="1"/>
  <c r="L24" i="13"/>
  <c r="L21" i="13"/>
  <c r="L36" i="13"/>
  <c r="L33" i="13"/>
  <c r="L30" i="13"/>
  <c r="L27" i="13"/>
  <c r="L409" i="3"/>
  <c r="L408" i="3"/>
  <c r="L407" i="3"/>
  <c r="L406" i="3"/>
  <c r="L405" i="3"/>
  <c r="L404" i="3"/>
  <c r="L403" i="3"/>
  <c r="L402" i="3"/>
  <c r="L401" i="3"/>
  <c r="L400" i="3"/>
  <c r="L399" i="3"/>
  <c r="L398" i="3"/>
  <c r="L397" i="3"/>
  <c r="L396" i="3"/>
  <c r="L395" i="3"/>
  <c r="L394" i="3"/>
  <c r="L393" i="3"/>
  <c r="L392" i="3"/>
  <c r="F418" i="3"/>
  <c r="D418" i="3"/>
  <c r="H417" i="3"/>
  <c r="F417" i="3"/>
  <c r="D417" i="3"/>
  <c r="F416" i="3"/>
  <c r="E416" i="3"/>
  <c r="D416" i="3"/>
  <c r="C416" i="3"/>
  <c r="I924" i="8"/>
  <c r="I923" i="8"/>
  <c r="I922" i="8"/>
  <c r="I921" i="8"/>
  <c r="I920" i="8"/>
  <c r="B914" i="8"/>
  <c r="B636" i="11"/>
  <c r="R646" i="11"/>
  <c r="P646" i="11"/>
  <c r="R645" i="11"/>
  <c r="P645" i="11"/>
  <c r="R644" i="11"/>
  <c r="P644" i="11"/>
  <c r="R643" i="11"/>
  <c r="P643" i="11"/>
  <c r="R642" i="11"/>
  <c r="P642" i="11"/>
  <c r="R641" i="11"/>
  <c r="P641" i="11"/>
  <c r="R640" i="11"/>
  <c r="R648" i="11" s="1"/>
  <c r="P640" i="11"/>
  <c r="P648" i="11" s="1"/>
  <c r="B649" i="11"/>
  <c r="R686" i="10"/>
  <c r="P686" i="10"/>
  <c r="S686" i="10" s="1"/>
  <c r="R685" i="10"/>
  <c r="S685" i="10" s="1"/>
  <c r="P685" i="10"/>
  <c r="R684" i="10"/>
  <c r="P684" i="10"/>
  <c r="R683" i="10"/>
  <c r="P683" i="10"/>
  <c r="S682" i="10"/>
  <c r="R682" i="10"/>
  <c r="P682" i="10"/>
  <c r="R681" i="10"/>
  <c r="P681" i="10"/>
  <c r="R680" i="10"/>
  <c r="P680" i="10"/>
  <c r="B689" i="10"/>
  <c r="I35" i="12"/>
  <c r="L35" i="12" s="1"/>
  <c r="D35" i="12"/>
  <c r="I91" i="9"/>
  <c r="L91" i="9" s="1"/>
  <c r="D91" i="9"/>
  <c r="R1035" i="1"/>
  <c r="R1034" i="1"/>
  <c r="R1033" i="1"/>
  <c r="R1032" i="1"/>
  <c r="R1031" i="1"/>
  <c r="R1030" i="1"/>
  <c r="R1029" i="1"/>
  <c r="R1028" i="1"/>
  <c r="R1027" i="1"/>
  <c r="R1026" i="1"/>
  <c r="R1025" i="1"/>
  <c r="R1024" i="1"/>
  <c r="R1023" i="1"/>
  <c r="P1035" i="1"/>
  <c r="O1035" i="1"/>
  <c r="N1035" i="1"/>
  <c r="M1035" i="1"/>
  <c r="P1034" i="1"/>
  <c r="O1034" i="1"/>
  <c r="N1034" i="1"/>
  <c r="M1034" i="1"/>
  <c r="P1033" i="1"/>
  <c r="O1033" i="1"/>
  <c r="N1033" i="1"/>
  <c r="M1033" i="1"/>
  <c r="P1032" i="1"/>
  <c r="O1032" i="1"/>
  <c r="N1032" i="1"/>
  <c r="M1032" i="1"/>
  <c r="P1031" i="1"/>
  <c r="O1031" i="1"/>
  <c r="N1031" i="1"/>
  <c r="M1031" i="1"/>
  <c r="P1030" i="1"/>
  <c r="O1030" i="1"/>
  <c r="N1030" i="1"/>
  <c r="M1030" i="1"/>
  <c r="P1029" i="1"/>
  <c r="O1029" i="1"/>
  <c r="N1029" i="1"/>
  <c r="M1029" i="1"/>
  <c r="P1028" i="1"/>
  <c r="O1028" i="1"/>
  <c r="N1028" i="1"/>
  <c r="M1028" i="1"/>
  <c r="P1027" i="1"/>
  <c r="O1027" i="1"/>
  <c r="N1027" i="1"/>
  <c r="M1027" i="1"/>
  <c r="P1026" i="1"/>
  <c r="O1026" i="1"/>
  <c r="N1026" i="1"/>
  <c r="M1026" i="1"/>
  <c r="P1025" i="1"/>
  <c r="O1025" i="1"/>
  <c r="N1025" i="1"/>
  <c r="M1025" i="1"/>
  <c r="P1024" i="1"/>
  <c r="O1024" i="1"/>
  <c r="N1024" i="1"/>
  <c r="M1024" i="1"/>
  <c r="P1023" i="1"/>
  <c r="O1023" i="1"/>
  <c r="N1023" i="1"/>
  <c r="M1023" i="1"/>
  <c r="F36" i="13"/>
  <c r="E29" i="13"/>
  <c r="F30" i="13" s="1"/>
  <c r="E23" i="13"/>
  <c r="F24" i="13" s="1"/>
  <c r="C36" i="13"/>
  <c r="F33" i="13"/>
  <c r="C33" i="13"/>
  <c r="C30" i="13"/>
  <c r="F27" i="13"/>
  <c r="C27" i="13"/>
  <c r="AO910" i="8"/>
  <c r="AO909" i="8"/>
  <c r="AO908" i="8"/>
  <c r="R1053" i="1"/>
  <c r="R1052" i="1"/>
  <c r="R1051" i="1"/>
  <c r="R1050" i="1"/>
  <c r="R1049" i="1"/>
  <c r="R1048" i="1"/>
  <c r="R1047" i="1"/>
  <c r="R1046" i="1"/>
  <c r="R1045" i="1"/>
  <c r="R1044" i="1"/>
  <c r="R1043" i="1"/>
  <c r="R1042" i="1"/>
  <c r="R1041" i="1"/>
  <c r="P1053" i="1"/>
  <c r="O1053" i="1"/>
  <c r="N1053" i="1"/>
  <c r="M1053" i="1"/>
  <c r="P1052" i="1"/>
  <c r="O1052" i="1"/>
  <c r="N1052" i="1"/>
  <c r="M1052" i="1"/>
  <c r="P1051" i="1"/>
  <c r="O1051" i="1"/>
  <c r="N1051" i="1"/>
  <c r="M1051" i="1"/>
  <c r="P1050" i="1"/>
  <c r="O1050" i="1"/>
  <c r="N1050" i="1"/>
  <c r="M1050" i="1"/>
  <c r="P1049" i="1"/>
  <c r="O1049" i="1"/>
  <c r="N1049" i="1"/>
  <c r="M1049" i="1"/>
  <c r="P1048" i="1"/>
  <c r="O1048" i="1"/>
  <c r="N1048" i="1"/>
  <c r="M1048" i="1"/>
  <c r="P1047" i="1"/>
  <c r="O1047" i="1"/>
  <c r="N1047" i="1"/>
  <c r="M1047" i="1"/>
  <c r="P1046" i="1"/>
  <c r="O1046" i="1"/>
  <c r="N1046" i="1"/>
  <c r="M1046" i="1"/>
  <c r="P1045" i="1"/>
  <c r="O1045" i="1"/>
  <c r="N1045" i="1"/>
  <c r="M1045" i="1"/>
  <c r="P1044" i="1"/>
  <c r="O1044" i="1"/>
  <c r="N1044" i="1"/>
  <c r="M1044" i="1"/>
  <c r="P1043" i="1"/>
  <c r="O1043" i="1"/>
  <c r="N1043" i="1"/>
  <c r="M1043" i="1"/>
  <c r="P1042" i="1"/>
  <c r="O1042" i="1"/>
  <c r="N1042" i="1"/>
  <c r="M1042" i="1"/>
  <c r="P1041" i="1"/>
  <c r="O1041" i="1"/>
  <c r="N1041" i="1"/>
  <c r="M1041" i="1"/>
  <c r="B901" i="8"/>
  <c r="B887" i="8"/>
  <c r="I911" i="8"/>
  <c r="I910" i="8"/>
  <c r="I909" i="8"/>
  <c r="I908" i="8"/>
  <c r="I907" i="8"/>
  <c r="I897" i="8"/>
  <c r="I896" i="8"/>
  <c r="I895" i="8"/>
  <c r="I894" i="8"/>
  <c r="I893" i="8"/>
  <c r="B619" i="11"/>
  <c r="B632" i="11"/>
  <c r="R615" i="11"/>
  <c r="P615" i="11"/>
  <c r="B615" i="11"/>
  <c r="R629" i="11"/>
  <c r="P629" i="11"/>
  <c r="R628" i="11"/>
  <c r="P628" i="11"/>
  <c r="R627" i="11"/>
  <c r="P627" i="11"/>
  <c r="R626" i="11"/>
  <c r="P626" i="11"/>
  <c r="R625" i="11"/>
  <c r="P625" i="11"/>
  <c r="R624" i="11"/>
  <c r="P624" i="11"/>
  <c r="R623" i="11"/>
  <c r="P623" i="11"/>
  <c r="R612" i="11"/>
  <c r="P612" i="11"/>
  <c r="R611" i="11"/>
  <c r="P611" i="11"/>
  <c r="R610" i="11"/>
  <c r="P610" i="11"/>
  <c r="R609" i="11"/>
  <c r="P609" i="11"/>
  <c r="R608" i="11"/>
  <c r="P608" i="11"/>
  <c r="R607" i="11"/>
  <c r="P607" i="11"/>
  <c r="R606" i="11"/>
  <c r="P606" i="11"/>
  <c r="B672" i="10"/>
  <c r="B655" i="10"/>
  <c r="R669" i="10"/>
  <c r="P669" i="10"/>
  <c r="R668" i="10"/>
  <c r="P668" i="10"/>
  <c r="R667" i="10"/>
  <c r="P667" i="10"/>
  <c r="R666" i="10"/>
  <c r="P666" i="10"/>
  <c r="R665" i="10"/>
  <c r="P665" i="10"/>
  <c r="R664" i="10"/>
  <c r="P664" i="10"/>
  <c r="R663" i="10"/>
  <c r="P663" i="10"/>
  <c r="R652" i="10"/>
  <c r="P652" i="10"/>
  <c r="R651" i="10"/>
  <c r="P651" i="10"/>
  <c r="R650" i="10"/>
  <c r="P650" i="10"/>
  <c r="R649" i="10"/>
  <c r="P649" i="10"/>
  <c r="R648" i="10"/>
  <c r="P648" i="10"/>
  <c r="R647" i="10"/>
  <c r="P647" i="10"/>
  <c r="R646" i="10"/>
  <c r="P646" i="10"/>
  <c r="P655" i="10" s="1"/>
  <c r="I34" i="12"/>
  <c r="L34" i="12" s="1"/>
  <c r="D34" i="12"/>
  <c r="I90" i="9"/>
  <c r="L90" i="9" s="1"/>
  <c r="D90" i="9"/>
  <c r="R1071" i="1"/>
  <c r="R1070" i="1"/>
  <c r="R1069" i="1"/>
  <c r="R1068" i="1"/>
  <c r="R1067" i="1"/>
  <c r="R1066" i="1"/>
  <c r="R1065" i="1"/>
  <c r="R1064" i="1"/>
  <c r="R1063" i="1"/>
  <c r="R1062" i="1"/>
  <c r="R1061" i="1"/>
  <c r="R1060" i="1"/>
  <c r="R1059" i="1"/>
  <c r="P1071" i="1"/>
  <c r="O1071" i="1"/>
  <c r="N1071" i="1"/>
  <c r="M1071" i="1"/>
  <c r="P1070" i="1"/>
  <c r="O1070" i="1"/>
  <c r="N1070" i="1"/>
  <c r="M1070" i="1"/>
  <c r="P1069" i="1"/>
  <c r="O1069" i="1"/>
  <c r="N1069" i="1"/>
  <c r="M1069" i="1"/>
  <c r="P1068" i="1"/>
  <c r="O1068" i="1"/>
  <c r="N1068" i="1"/>
  <c r="M1068" i="1"/>
  <c r="P1067" i="1"/>
  <c r="O1067" i="1"/>
  <c r="N1067" i="1"/>
  <c r="M1067" i="1"/>
  <c r="P1066" i="1"/>
  <c r="O1066" i="1"/>
  <c r="N1066" i="1"/>
  <c r="M1066" i="1"/>
  <c r="P1065" i="1"/>
  <c r="O1065" i="1"/>
  <c r="N1065" i="1"/>
  <c r="M1065" i="1"/>
  <c r="P1064" i="1"/>
  <c r="O1064" i="1"/>
  <c r="N1064" i="1"/>
  <c r="M1064" i="1"/>
  <c r="P1063" i="1"/>
  <c r="O1063" i="1"/>
  <c r="N1063" i="1"/>
  <c r="M1063" i="1"/>
  <c r="P1062" i="1"/>
  <c r="O1062" i="1"/>
  <c r="N1062" i="1"/>
  <c r="M1062" i="1"/>
  <c r="P1061" i="1"/>
  <c r="O1061" i="1"/>
  <c r="N1061" i="1"/>
  <c r="M1061" i="1"/>
  <c r="P1060" i="1"/>
  <c r="O1060" i="1"/>
  <c r="N1060" i="1"/>
  <c r="M1060" i="1"/>
  <c r="P1059" i="1"/>
  <c r="O1059" i="1"/>
  <c r="N1059" i="1"/>
  <c r="M1059" i="1"/>
  <c r="B602" i="11"/>
  <c r="I33" i="12"/>
  <c r="L33" i="12" s="1"/>
  <c r="D33" i="12"/>
  <c r="I89" i="9"/>
  <c r="L89" i="9" s="1"/>
  <c r="D89" i="9"/>
  <c r="B873" i="8"/>
  <c r="I883" i="8"/>
  <c r="I882" i="8"/>
  <c r="I881" i="8"/>
  <c r="I880" i="8"/>
  <c r="I879" i="8"/>
  <c r="R595" i="11"/>
  <c r="P595" i="11"/>
  <c r="R594" i="11"/>
  <c r="P594" i="11"/>
  <c r="R593" i="11"/>
  <c r="P593" i="11"/>
  <c r="R592" i="11"/>
  <c r="P592" i="11"/>
  <c r="R591" i="11"/>
  <c r="P591" i="11"/>
  <c r="R590" i="11"/>
  <c r="P590" i="11"/>
  <c r="R589" i="11"/>
  <c r="P589" i="11"/>
  <c r="B585" i="11"/>
  <c r="B598" i="11"/>
  <c r="R635" i="10"/>
  <c r="P635" i="10"/>
  <c r="R634" i="10"/>
  <c r="P634" i="10"/>
  <c r="R633" i="10"/>
  <c r="P633" i="10"/>
  <c r="R632" i="10"/>
  <c r="P632" i="10"/>
  <c r="R631" i="10"/>
  <c r="P631" i="10"/>
  <c r="R630" i="10"/>
  <c r="P630" i="10"/>
  <c r="R629" i="10"/>
  <c r="P629" i="10"/>
  <c r="S629" i="10" s="1"/>
  <c r="B638" i="10"/>
  <c r="I32" i="12"/>
  <c r="L32" i="12" s="1"/>
  <c r="D32" i="12"/>
  <c r="I88" i="9"/>
  <c r="L88" i="9" s="1"/>
  <c r="D88" i="9"/>
  <c r="R1089" i="1"/>
  <c r="R1088" i="1"/>
  <c r="R1087" i="1"/>
  <c r="R1086" i="1"/>
  <c r="R1085" i="1"/>
  <c r="R1084" i="1"/>
  <c r="R1083" i="1"/>
  <c r="R1082" i="1"/>
  <c r="R1081" i="1"/>
  <c r="R1080" i="1"/>
  <c r="R1079" i="1"/>
  <c r="R1078" i="1"/>
  <c r="R1077" i="1"/>
  <c r="P1089" i="1"/>
  <c r="O1089" i="1"/>
  <c r="N1089" i="1"/>
  <c r="M1089" i="1"/>
  <c r="P1088" i="1"/>
  <c r="O1088" i="1"/>
  <c r="N1088" i="1"/>
  <c r="M1088" i="1"/>
  <c r="P1087" i="1"/>
  <c r="O1087" i="1"/>
  <c r="N1087" i="1"/>
  <c r="M1087" i="1"/>
  <c r="P1086" i="1"/>
  <c r="O1086" i="1"/>
  <c r="N1086" i="1"/>
  <c r="M1086" i="1"/>
  <c r="P1085" i="1"/>
  <c r="O1085" i="1"/>
  <c r="N1085" i="1"/>
  <c r="M1085" i="1"/>
  <c r="P1084" i="1"/>
  <c r="O1084" i="1"/>
  <c r="N1084" i="1"/>
  <c r="M1084" i="1"/>
  <c r="P1083" i="1"/>
  <c r="O1083" i="1"/>
  <c r="N1083" i="1"/>
  <c r="M1083" i="1"/>
  <c r="P1082" i="1"/>
  <c r="O1082" i="1"/>
  <c r="N1082" i="1"/>
  <c r="M1082" i="1"/>
  <c r="P1081" i="1"/>
  <c r="O1081" i="1"/>
  <c r="N1081" i="1"/>
  <c r="M1081" i="1"/>
  <c r="P1080" i="1"/>
  <c r="O1080" i="1"/>
  <c r="N1080" i="1"/>
  <c r="M1080" i="1"/>
  <c r="P1079" i="1"/>
  <c r="O1079" i="1"/>
  <c r="N1079" i="1"/>
  <c r="M1079" i="1"/>
  <c r="P1078" i="1"/>
  <c r="O1078" i="1"/>
  <c r="N1078" i="1"/>
  <c r="M1078" i="1"/>
  <c r="P1077" i="1"/>
  <c r="O1077" i="1"/>
  <c r="N1077" i="1"/>
  <c r="M1077" i="1"/>
  <c r="B859" i="8"/>
  <c r="I869" i="8"/>
  <c r="I868" i="8"/>
  <c r="I867" i="8"/>
  <c r="I866" i="8"/>
  <c r="I865" i="8"/>
  <c r="R578" i="11"/>
  <c r="P578" i="11"/>
  <c r="R577" i="11"/>
  <c r="P577" i="11"/>
  <c r="R576" i="11"/>
  <c r="P576" i="11"/>
  <c r="R575" i="11"/>
  <c r="P575" i="11"/>
  <c r="R574" i="11"/>
  <c r="P574" i="11"/>
  <c r="R573" i="11"/>
  <c r="P573" i="11"/>
  <c r="R572" i="11"/>
  <c r="P572" i="11"/>
  <c r="P580" i="11" s="1"/>
  <c r="B568" i="11"/>
  <c r="B581" i="11"/>
  <c r="R618" i="10"/>
  <c r="P618" i="10"/>
  <c r="S618" i="10" s="1"/>
  <c r="R617" i="10"/>
  <c r="P617" i="10"/>
  <c r="S617" i="10" s="1"/>
  <c r="R616" i="10"/>
  <c r="P616" i="10"/>
  <c r="S616" i="10" s="1"/>
  <c r="R615" i="10"/>
  <c r="P615" i="10"/>
  <c r="R614" i="10"/>
  <c r="P614" i="10"/>
  <c r="R613" i="10"/>
  <c r="P613" i="10"/>
  <c r="R612" i="10"/>
  <c r="P612" i="10"/>
  <c r="B621" i="10"/>
  <c r="I31" i="12"/>
  <c r="L31" i="12" s="1"/>
  <c r="D31" i="12"/>
  <c r="I87" i="9"/>
  <c r="L87" i="9" s="1"/>
  <c r="D87" i="9"/>
  <c r="R1107" i="1"/>
  <c r="R1106" i="1"/>
  <c r="R1105" i="1"/>
  <c r="R1104" i="1"/>
  <c r="R1103" i="1"/>
  <c r="R1102" i="1"/>
  <c r="R1101" i="1"/>
  <c r="R1100" i="1"/>
  <c r="R1099" i="1"/>
  <c r="R1098" i="1"/>
  <c r="R1097" i="1"/>
  <c r="R1096" i="1"/>
  <c r="R1095" i="1"/>
  <c r="P1107" i="1"/>
  <c r="O1107" i="1"/>
  <c r="N1107" i="1"/>
  <c r="M1107" i="1"/>
  <c r="P1106" i="1"/>
  <c r="O1106" i="1"/>
  <c r="N1106" i="1"/>
  <c r="M1106" i="1"/>
  <c r="P1105" i="1"/>
  <c r="O1105" i="1"/>
  <c r="N1105" i="1"/>
  <c r="M1105" i="1"/>
  <c r="P1104" i="1"/>
  <c r="O1104" i="1"/>
  <c r="N1104" i="1"/>
  <c r="M1104" i="1"/>
  <c r="P1103" i="1"/>
  <c r="O1103" i="1"/>
  <c r="N1103" i="1"/>
  <c r="M1103" i="1"/>
  <c r="P1102" i="1"/>
  <c r="O1102" i="1"/>
  <c r="N1102" i="1"/>
  <c r="M1102" i="1"/>
  <c r="P1101" i="1"/>
  <c r="O1101" i="1"/>
  <c r="N1101" i="1"/>
  <c r="M1101" i="1"/>
  <c r="P1100" i="1"/>
  <c r="O1100" i="1"/>
  <c r="N1100" i="1"/>
  <c r="M1100" i="1"/>
  <c r="P1099" i="1"/>
  <c r="O1099" i="1"/>
  <c r="N1099" i="1"/>
  <c r="M1099" i="1"/>
  <c r="P1098" i="1"/>
  <c r="O1098" i="1"/>
  <c r="N1098" i="1"/>
  <c r="M1098" i="1"/>
  <c r="P1097" i="1"/>
  <c r="O1097" i="1"/>
  <c r="N1097" i="1"/>
  <c r="M1097" i="1"/>
  <c r="P1096" i="1"/>
  <c r="O1096" i="1"/>
  <c r="N1096" i="1"/>
  <c r="M1096" i="1"/>
  <c r="P1095" i="1"/>
  <c r="O1095" i="1"/>
  <c r="N1095" i="1"/>
  <c r="M1095" i="1"/>
  <c r="R1125" i="1"/>
  <c r="R1124" i="1"/>
  <c r="R1123" i="1"/>
  <c r="R1122" i="1"/>
  <c r="R1121" i="1"/>
  <c r="R1120" i="1"/>
  <c r="R1119" i="1"/>
  <c r="R1118" i="1"/>
  <c r="R1117" i="1"/>
  <c r="R1116" i="1"/>
  <c r="R1115" i="1"/>
  <c r="R1114" i="1"/>
  <c r="R1113" i="1"/>
  <c r="P1125" i="1"/>
  <c r="O1125" i="1"/>
  <c r="N1125" i="1"/>
  <c r="M1125" i="1"/>
  <c r="P1124" i="1"/>
  <c r="O1124" i="1"/>
  <c r="N1124" i="1"/>
  <c r="M1124" i="1"/>
  <c r="P1123" i="1"/>
  <c r="O1123" i="1"/>
  <c r="N1123" i="1"/>
  <c r="M1123" i="1"/>
  <c r="P1122" i="1"/>
  <c r="O1122" i="1"/>
  <c r="N1122" i="1"/>
  <c r="M1122" i="1"/>
  <c r="P1121" i="1"/>
  <c r="O1121" i="1"/>
  <c r="N1121" i="1"/>
  <c r="M1121" i="1"/>
  <c r="P1120" i="1"/>
  <c r="O1120" i="1"/>
  <c r="N1120" i="1"/>
  <c r="M1120" i="1"/>
  <c r="P1119" i="1"/>
  <c r="O1119" i="1"/>
  <c r="N1119" i="1"/>
  <c r="M1119" i="1"/>
  <c r="P1118" i="1"/>
  <c r="O1118" i="1"/>
  <c r="N1118" i="1"/>
  <c r="M1118" i="1"/>
  <c r="P1117" i="1"/>
  <c r="O1117" i="1"/>
  <c r="N1117" i="1"/>
  <c r="M1117" i="1"/>
  <c r="P1116" i="1"/>
  <c r="O1116" i="1"/>
  <c r="N1116" i="1"/>
  <c r="M1116" i="1"/>
  <c r="P1115" i="1"/>
  <c r="O1115" i="1"/>
  <c r="N1115" i="1"/>
  <c r="M1115" i="1"/>
  <c r="P1114" i="1"/>
  <c r="O1114" i="1"/>
  <c r="N1114" i="1"/>
  <c r="M1114" i="1"/>
  <c r="P1113" i="1"/>
  <c r="O1113" i="1"/>
  <c r="N1113" i="1"/>
  <c r="M1113" i="1"/>
  <c r="B604" i="10"/>
  <c r="R601" i="10"/>
  <c r="P601" i="10"/>
  <c r="R600" i="10"/>
  <c r="P600" i="10"/>
  <c r="R599" i="10"/>
  <c r="P599" i="10"/>
  <c r="S599" i="10" s="1"/>
  <c r="R598" i="10"/>
  <c r="P598" i="10"/>
  <c r="S598" i="10" s="1"/>
  <c r="R597" i="10"/>
  <c r="P597" i="10"/>
  <c r="S597" i="10" s="1"/>
  <c r="R596" i="10"/>
  <c r="P596" i="10"/>
  <c r="S596" i="10" s="1"/>
  <c r="R595" i="10"/>
  <c r="P595" i="10"/>
  <c r="R561" i="11"/>
  <c r="P561" i="11"/>
  <c r="R560" i="11"/>
  <c r="P560" i="11"/>
  <c r="R559" i="11"/>
  <c r="P559" i="11"/>
  <c r="R558" i="11"/>
  <c r="P558" i="11"/>
  <c r="R557" i="11"/>
  <c r="P557" i="11"/>
  <c r="R556" i="11"/>
  <c r="P556" i="11"/>
  <c r="R555" i="11"/>
  <c r="P555" i="11"/>
  <c r="I855" i="8"/>
  <c r="I854" i="8"/>
  <c r="I853" i="8"/>
  <c r="I852" i="8"/>
  <c r="I851" i="8"/>
  <c r="B845" i="8"/>
  <c r="B551" i="11"/>
  <c r="B564" i="11"/>
  <c r="I30" i="12"/>
  <c r="L30" i="12" s="1"/>
  <c r="D30" i="12"/>
  <c r="I86" i="9"/>
  <c r="L86" i="9" s="1"/>
  <c r="D86" i="9"/>
  <c r="B831" i="8"/>
  <c r="I841" i="8"/>
  <c r="I840" i="8"/>
  <c r="I839" i="8"/>
  <c r="I838" i="8"/>
  <c r="I837" i="8"/>
  <c r="B534" i="11"/>
  <c r="R544" i="11"/>
  <c r="P544" i="11"/>
  <c r="R543" i="11"/>
  <c r="P543" i="11"/>
  <c r="R542" i="11"/>
  <c r="P542" i="11"/>
  <c r="R541" i="11"/>
  <c r="P541" i="11"/>
  <c r="R540" i="11"/>
  <c r="P540" i="11"/>
  <c r="R539" i="11"/>
  <c r="R546" i="11" s="1"/>
  <c r="P539" i="11"/>
  <c r="R538" i="11"/>
  <c r="P538" i="11"/>
  <c r="B547" i="11"/>
  <c r="R584" i="10"/>
  <c r="P584" i="10"/>
  <c r="R583" i="10"/>
  <c r="P583" i="10"/>
  <c r="S583" i="10" s="1"/>
  <c r="R582" i="10"/>
  <c r="P582" i="10"/>
  <c r="S582" i="10" s="1"/>
  <c r="R581" i="10"/>
  <c r="P581" i="10"/>
  <c r="R580" i="10"/>
  <c r="P580" i="10"/>
  <c r="R579" i="10"/>
  <c r="P579" i="10"/>
  <c r="R578" i="10"/>
  <c r="P578" i="10"/>
  <c r="B587" i="10"/>
  <c r="I29" i="12"/>
  <c r="L29" i="12" s="1"/>
  <c r="D29" i="12"/>
  <c r="I85" i="9"/>
  <c r="L85" i="9" s="1"/>
  <c r="D85" i="9"/>
  <c r="R1143" i="1"/>
  <c r="R1142" i="1"/>
  <c r="R1141" i="1"/>
  <c r="R1140" i="1"/>
  <c r="R1139" i="1"/>
  <c r="R1138" i="1"/>
  <c r="R1137" i="1"/>
  <c r="R1136" i="1"/>
  <c r="R1135" i="1"/>
  <c r="R1134" i="1"/>
  <c r="R1133" i="1"/>
  <c r="R1132" i="1"/>
  <c r="R1131" i="1"/>
  <c r="P1143" i="1"/>
  <c r="O1143" i="1"/>
  <c r="N1143" i="1"/>
  <c r="M1143" i="1"/>
  <c r="P1142" i="1"/>
  <c r="O1142" i="1"/>
  <c r="N1142" i="1"/>
  <c r="M1142" i="1"/>
  <c r="P1141" i="1"/>
  <c r="O1141" i="1"/>
  <c r="N1141" i="1"/>
  <c r="M1141" i="1"/>
  <c r="P1140" i="1"/>
  <c r="O1140" i="1"/>
  <c r="N1140" i="1"/>
  <c r="M1140" i="1"/>
  <c r="P1139" i="1"/>
  <c r="O1139" i="1"/>
  <c r="N1139" i="1"/>
  <c r="M1139" i="1"/>
  <c r="P1138" i="1"/>
  <c r="O1138" i="1"/>
  <c r="N1138" i="1"/>
  <c r="M1138" i="1"/>
  <c r="P1137" i="1"/>
  <c r="O1137" i="1"/>
  <c r="N1137" i="1"/>
  <c r="M1137" i="1"/>
  <c r="P1136" i="1"/>
  <c r="O1136" i="1"/>
  <c r="N1136" i="1"/>
  <c r="M1136" i="1"/>
  <c r="P1135" i="1"/>
  <c r="O1135" i="1"/>
  <c r="N1135" i="1"/>
  <c r="M1135" i="1"/>
  <c r="P1134" i="1"/>
  <c r="O1134" i="1"/>
  <c r="N1134" i="1"/>
  <c r="M1134" i="1"/>
  <c r="P1133" i="1"/>
  <c r="O1133" i="1"/>
  <c r="N1133" i="1"/>
  <c r="M1133" i="1"/>
  <c r="P1132" i="1"/>
  <c r="O1132" i="1"/>
  <c r="N1132" i="1"/>
  <c r="M1132" i="1"/>
  <c r="P1131" i="1"/>
  <c r="O1131" i="1"/>
  <c r="N1131" i="1"/>
  <c r="M1131" i="1"/>
  <c r="R427" i="3"/>
  <c r="V427" i="3" s="1"/>
  <c r="S432" i="3" s="1"/>
  <c r="R426" i="3"/>
  <c r="V426" i="3" s="1"/>
  <c r="R425" i="3"/>
  <c r="V425" i="3" s="1"/>
  <c r="O427" i="3"/>
  <c r="T427" i="3" s="1"/>
  <c r="O426" i="3"/>
  <c r="O425" i="3"/>
  <c r="U425" i="3" s="1"/>
  <c r="B817" i="8"/>
  <c r="I827" i="8"/>
  <c r="I826" i="8"/>
  <c r="I825" i="8"/>
  <c r="I824" i="8"/>
  <c r="I823" i="8"/>
  <c r="B530" i="11"/>
  <c r="R527" i="11"/>
  <c r="P527" i="11"/>
  <c r="R526" i="11"/>
  <c r="P526" i="11"/>
  <c r="R525" i="11"/>
  <c r="P525" i="11"/>
  <c r="R524" i="11"/>
  <c r="P524" i="11"/>
  <c r="R523" i="11"/>
  <c r="P523" i="11"/>
  <c r="R522" i="11"/>
  <c r="P522" i="11"/>
  <c r="R521" i="11"/>
  <c r="R529" i="11" s="1"/>
  <c r="P521" i="11"/>
  <c r="B517" i="11"/>
  <c r="R567" i="10"/>
  <c r="P567" i="10"/>
  <c r="S567" i="10" s="1"/>
  <c r="R566" i="10"/>
  <c r="P566" i="10"/>
  <c r="R565" i="10"/>
  <c r="P565" i="10"/>
  <c r="R564" i="10"/>
  <c r="P564" i="10"/>
  <c r="R563" i="10"/>
  <c r="P563" i="10"/>
  <c r="R562" i="10"/>
  <c r="P562" i="10"/>
  <c r="S562" i="10" s="1"/>
  <c r="R561" i="10"/>
  <c r="P561" i="10"/>
  <c r="B570" i="10"/>
  <c r="I28" i="12"/>
  <c r="L28" i="12" s="1"/>
  <c r="D28" i="12"/>
  <c r="I84" i="9"/>
  <c r="L84" i="9" s="1"/>
  <c r="D84" i="9"/>
  <c r="R1161" i="1"/>
  <c r="R1160" i="1"/>
  <c r="R1159" i="1"/>
  <c r="R1158" i="1"/>
  <c r="R1157" i="1"/>
  <c r="R1156" i="1"/>
  <c r="R1155" i="1"/>
  <c r="R1154" i="1"/>
  <c r="R1153" i="1"/>
  <c r="R1152" i="1"/>
  <c r="R1151" i="1"/>
  <c r="R1150" i="1"/>
  <c r="R1149" i="1"/>
  <c r="R1179" i="1"/>
  <c r="R1178" i="1"/>
  <c r="R1177" i="1"/>
  <c r="R1176" i="1"/>
  <c r="R1175" i="1"/>
  <c r="R1174" i="1"/>
  <c r="R1173" i="1"/>
  <c r="R1172" i="1"/>
  <c r="R1171" i="1"/>
  <c r="R1170" i="1"/>
  <c r="R1169" i="1"/>
  <c r="R1168" i="1"/>
  <c r="R1167" i="1"/>
  <c r="P1161" i="1"/>
  <c r="O1161" i="1"/>
  <c r="N1161" i="1"/>
  <c r="M1161" i="1"/>
  <c r="P1160" i="1"/>
  <c r="O1160" i="1"/>
  <c r="N1160" i="1"/>
  <c r="M1160" i="1"/>
  <c r="P1159" i="1"/>
  <c r="O1159" i="1"/>
  <c r="N1159" i="1"/>
  <c r="M1159" i="1"/>
  <c r="P1158" i="1"/>
  <c r="O1158" i="1"/>
  <c r="N1158" i="1"/>
  <c r="M1158" i="1"/>
  <c r="P1157" i="1"/>
  <c r="O1157" i="1"/>
  <c r="N1157" i="1"/>
  <c r="M1157" i="1"/>
  <c r="P1156" i="1"/>
  <c r="O1156" i="1"/>
  <c r="N1156" i="1"/>
  <c r="M1156" i="1"/>
  <c r="P1155" i="1"/>
  <c r="O1155" i="1"/>
  <c r="N1155" i="1"/>
  <c r="M1155" i="1"/>
  <c r="P1154" i="1"/>
  <c r="O1154" i="1"/>
  <c r="N1154" i="1"/>
  <c r="M1154" i="1"/>
  <c r="P1153" i="1"/>
  <c r="O1153" i="1"/>
  <c r="N1153" i="1"/>
  <c r="M1153" i="1"/>
  <c r="P1152" i="1"/>
  <c r="O1152" i="1"/>
  <c r="N1152" i="1"/>
  <c r="M1152" i="1"/>
  <c r="P1151" i="1"/>
  <c r="O1151" i="1"/>
  <c r="N1151" i="1"/>
  <c r="M1151" i="1"/>
  <c r="P1150" i="1"/>
  <c r="O1150" i="1"/>
  <c r="N1150" i="1"/>
  <c r="M1150" i="1"/>
  <c r="P1149" i="1"/>
  <c r="P1162" i="1" s="1"/>
  <c r="O1149" i="1"/>
  <c r="N1149" i="1"/>
  <c r="M1149" i="1"/>
  <c r="P1179" i="1"/>
  <c r="O1179" i="1"/>
  <c r="N1179" i="1"/>
  <c r="M1179" i="1"/>
  <c r="P1178" i="1"/>
  <c r="O1178" i="1"/>
  <c r="N1178" i="1"/>
  <c r="M1178" i="1"/>
  <c r="P1177" i="1"/>
  <c r="O1177" i="1"/>
  <c r="N1177" i="1"/>
  <c r="M1177" i="1"/>
  <c r="P1176" i="1"/>
  <c r="O1176" i="1"/>
  <c r="N1176" i="1"/>
  <c r="M1176" i="1"/>
  <c r="P1175" i="1"/>
  <c r="O1175" i="1"/>
  <c r="N1175" i="1"/>
  <c r="M1175" i="1"/>
  <c r="P1174" i="1"/>
  <c r="O1174" i="1"/>
  <c r="N1174" i="1"/>
  <c r="M1174" i="1"/>
  <c r="P1173" i="1"/>
  <c r="O1173" i="1"/>
  <c r="N1173" i="1"/>
  <c r="M1173" i="1"/>
  <c r="P1172" i="1"/>
  <c r="O1172" i="1"/>
  <c r="N1172" i="1"/>
  <c r="M1172" i="1"/>
  <c r="P1171" i="1"/>
  <c r="O1171" i="1"/>
  <c r="N1171" i="1"/>
  <c r="M1171" i="1"/>
  <c r="P1170" i="1"/>
  <c r="O1170" i="1"/>
  <c r="N1170" i="1"/>
  <c r="M1170" i="1"/>
  <c r="P1169" i="1"/>
  <c r="O1169" i="1"/>
  <c r="N1169" i="1"/>
  <c r="M1169" i="1"/>
  <c r="P1168" i="1"/>
  <c r="O1168" i="1"/>
  <c r="N1168" i="1"/>
  <c r="M1168" i="1"/>
  <c r="P1167" i="1"/>
  <c r="O1167" i="1"/>
  <c r="N1167" i="1"/>
  <c r="M1167" i="1"/>
  <c r="AO792" i="8"/>
  <c r="AO791" i="8"/>
  <c r="AO794" i="8"/>
  <c r="AO795" i="8"/>
  <c r="AO793" i="8"/>
  <c r="AO801" i="8"/>
  <c r="AO802" i="8"/>
  <c r="AO800" i="8"/>
  <c r="M808" i="8"/>
  <c r="N808" i="8"/>
  <c r="O808" i="8"/>
  <c r="M809" i="8"/>
  <c r="N809" i="8"/>
  <c r="O809" i="8"/>
  <c r="N807" i="8"/>
  <c r="O807" i="8"/>
  <c r="M807" i="8"/>
  <c r="P440" i="3"/>
  <c r="P438" i="3"/>
  <c r="P436" i="3"/>
  <c r="L424" i="3"/>
  <c r="L425" i="3"/>
  <c r="L426" i="3"/>
  <c r="L427" i="3"/>
  <c r="L428" i="3"/>
  <c r="L429" i="3"/>
  <c r="L430" i="3"/>
  <c r="L431" i="3"/>
  <c r="L432" i="3"/>
  <c r="L433" i="3"/>
  <c r="L434" i="3"/>
  <c r="L435" i="3"/>
  <c r="L436" i="3"/>
  <c r="L437" i="3"/>
  <c r="L438" i="3"/>
  <c r="L439" i="3"/>
  <c r="L440" i="3"/>
  <c r="L423" i="3"/>
  <c r="F449" i="3"/>
  <c r="D449" i="3"/>
  <c r="H448" i="3"/>
  <c r="F448" i="3"/>
  <c r="D448" i="3"/>
  <c r="F447" i="3"/>
  <c r="E447" i="3"/>
  <c r="D447" i="3"/>
  <c r="C447" i="3"/>
  <c r="P931" i="3"/>
  <c r="P929" i="3"/>
  <c r="P927" i="3"/>
  <c r="P1192" i="3"/>
  <c r="P1190" i="3"/>
  <c r="P1188" i="3"/>
  <c r="F21" i="13"/>
  <c r="C24" i="13"/>
  <c r="C21" i="13"/>
  <c r="L789" i="8"/>
  <c r="B787" i="8"/>
  <c r="I797" i="8"/>
  <c r="I796" i="8"/>
  <c r="I795" i="8"/>
  <c r="I794" i="8"/>
  <c r="I793" i="8"/>
  <c r="B500" i="11"/>
  <c r="B513" i="11"/>
  <c r="R510" i="11"/>
  <c r="P510" i="11"/>
  <c r="R509" i="11"/>
  <c r="P509" i="11"/>
  <c r="R508" i="11"/>
  <c r="P508" i="11"/>
  <c r="R507" i="11"/>
  <c r="P507" i="11"/>
  <c r="R506" i="11"/>
  <c r="P506" i="11"/>
  <c r="R505" i="11"/>
  <c r="P505" i="11"/>
  <c r="R504" i="11"/>
  <c r="R512" i="11" s="1"/>
  <c r="P504" i="11"/>
  <c r="P512" i="11" s="1"/>
  <c r="R550" i="10"/>
  <c r="P550" i="10"/>
  <c r="S550" i="10" s="1"/>
  <c r="R549" i="10"/>
  <c r="P549" i="10"/>
  <c r="R548" i="10"/>
  <c r="P548" i="10"/>
  <c r="S548" i="10" s="1"/>
  <c r="R547" i="10"/>
  <c r="P547" i="10"/>
  <c r="R546" i="10"/>
  <c r="P546" i="10"/>
  <c r="R545" i="10"/>
  <c r="P545" i="10"/>
  <c r="R544" i="10"/>
  <c r="P544" i="10"/>
  <c r="B553" i="10"/>
  <c r="I27" i="12"/>
  <c r="L27" i="12" s="1"/>
  <c r="D27" i="12"/>
  <c r="I83" i="9"/>
  <c r="L83" i="9" s="1"/>
  <c r="D83" i="9"/>
  <c r="B483" i="11"/>
  <c r="B773" i="8"/>
  <c r="I783" i="8"/>
  <c r="I782" i="8"/>
  <c r="I781" i="8"/>
  <c r="I780" i="8"/>
  <c r="I779" i="8"/>
  <c r="R493" i="11"/>
  <c r="P493" i="11"/>
  <c r="R492" i="11"/>
  <c r="P492" i="11"/>
  <c r="R491" i="11"/>
  <c r="P491" i="11"/>
  <c r="R490" i="11"/>
  <c r="P490" i="11"/>
  <c r="R489" i="11"/>
  <c r="P489" i="11"/>
  <c r="R488" i="11"/>
  <c r="P488" i="11"/>
  <c r="P495" i="11" s="1"/>
  <c r="R487" i="11"/>
  <c r="P487" i="11"/>
  <c r="B496" i="11"/>
  <c r="R495" i="11" s="1"/>
  <c r="R533" i="10"/>
  <c r="P533" i="10"/>
  <c r="R532" i="10"/>
  <c r="S532" i="10" s="1"/>
  <c r="P532" i="10"/>
  <c r="R531" i="10"/>
  <c r="P531" i="10"/>
  <c r="R530" i="10"/>
  <c r="P530" i="10"/>
  <c r="R529" i="10"/>
  <c r="P529" i="10"/>
  <c r="R528" i="10"/>
  <c r="P528" i="10"/>
  <c r="R527" i="10"/>
  <c r="P527" i="10"/>
  <c r="B536" i="10"/>
  <c r="I26" i="12"/>
  <c r="L26" i="12" s="1"/>
  <c r="D26" i="12"/>
  <c r="I82" i="9"/>
  <c r="L82" i="9" s="1"/>
  <c r="D82" i="9"/>
  <c r="R1197" i="1"/>
  <c r="R1196" i="1"/>
  <c r="R1195" i="1"/>
  <c r="R1194" i="1"/>
  <c r="R1193" i="1"/>
  <c r="R1192" i="1"/>
  <c r="R1191" i="1"/>
  <c r="R1190" i="1"/>
  <c r="R1189" i="1"/>
  <c r="R1188" i="1"/>
  <c r="R1187" i="1"/>
  <c r="R1186" i="1"/>
  <c r="R1185" i="1"/>
  <c r="P1197" i="1"/>
  <c r="O1197" i="1"/>
  <c r="N1197" i="1"/>
  <c r="M1197" i="1"/>
  <c r="P1196" i="1"/>
  <c r="O1196" i="1"/>
  <c r="N1196" i="1"/>
  <c r="M1196" i="1"/>
  <c r="P1195" i="1"/>
  <c r="O1195" i="1"/>
  <c r="N1195" i="1"/>
  <c r="M1195" i="1"/>
  <c r="P1194" i="1"/>
  <c r="O1194" i="1"/>
  <c r="N1194" i="1"/>
  <c r="M1194" i="1"/>
  <c r="P1193" i="1"/>
  <c r="O1193" i="1"/>
  <c r="N1193" i="1"/>
  <c r="M1193" i="1"/>
  <c r="P1192" i="1"/>
  <c r="O1192" i="1"/>
  <c r="N1192" i="1"/>
  <c r="M1192" i="1"/>
  <c r="P1191" i="1"/>
  <c r="O1191" i="1"/>
  <c r="N1191" i="1"/>
  <c r="M1191" i="1"/>
  <c r="P1190" i="1"/>
  <c r="O1190" i="1"/>
  <c r="N1190" i="1"/>
  <c r="M1190" i="1"/>
  <c r="P1189" i="1"/>
  <c r="O1189" i="1"/>
  <c r="N1189" i="1"/>
  <c r="M1189" i="1"/>
  <c r="P1188" i="1"/>
  <c r="O1188" i="1"/>
  <c r="N1188" i="1"/>
  <c r="M1188" i="1"/>
  <c r="P1187" i="1"/>
  <c r="O1187" i="1"/>
  <c r="N1187" i="1"/>
  <c r="M1187" i="1"/>
  <c r="P1186" i="1"/>
  <c r="O1186" i="1"/>
  <c r="N1186" i="1"/>
  <c r="M1186" i="1"/>
  <c r="P1185" i="1"/>
  <c r="P1198" i="1" s="1"/>
  <c r="O1185" i="1"/>
  <c r="N1185" i="1"/>
  <c r="M1185" i="1"/>
  <c r="B467" i="11"/>
  <c r="R1215" i="1"/>
  <c r="R1214" i="1"/>
  <c r="R1213" i="1"/>
  <c r="R1212" i="1"/>
  <c r="R1211" i="1"/>
  <c r="R1210" i="1"/>
  <c r="R1209" i="1"/>
  <c r="R1208" i="1"/>
  <c r="R1207" i="1"/>
  <c r="R1206" i="1"/>
  <c r="R1205" i="1"/>
  <c r="R1204" i="1"/>
  <c r="R1203" i="1"/>
  <c r="P1215" i="1"/>
  <c r="O1215" i="1"/>
  <c r="N1215" i="1"/>
  <c r="M1215" i="1"/>
  <c r="P1214" i="1"/>
  <c r="O1214" i="1"/>
  <c r="N1214" i="1"/>
  <c r="M1214" i="1"/>
  <c r="P1213" i="1"/>
  <c r="O1213" i="1"/>
  <c r="N1213" i="1"/>
  <c r="M1213" i="1"/>
  <c r="P1212" i="1"/>
  <c r="O1212" i="1"/>
  <c r="N1212" i="1"/>
  <c r="M1212" i="1"/>
  <c r="P1211" i="1"/>
  <c r="O1211" i="1"/>
  <c r="N1211" i="1"/>
  <c r="M1211" i="1"/>
  <c r="P1210" i="1"/>
  <c r="O1210" i="1"/>
  <c r="N1210" i="1"/>
  <c r="M1210" i="1"/>
  <c r="P1209" i="1"/>
  <c r="O1209" i="1"/>
  <c r="N1209" i="1"/>
  <c r="M1209" i="1"/>
  <c r="P1208" i="1"/>
  <c r="O1208" i="1"/>
  <c r="N1208" i="1"/>
  <c r="M1208" i="1"/>
  <c r="P1207" i="1"/>
  <c r="O1207" i="1"/>
  <c r="N1207" i="1"/>
  <c r="M1207" i="1"/>
  <c r="P1206" i="1"/>
  <c r="O1206" i="1"/>
  <c r="N1206" i="1"/>
  <c r="M1206" i="1"/>
  <c r="P1205" i="1"/>
  <c r="O1205" i="1"/>
  <c r="N1205" i="1"/>
  <c r="M1205" i="1"/>
  <c r="P1204" i="1"/>
  <c r="O1204" i="1"/>
  <c r="N1204" i="1"/>
  <c r="M1204" i="1"/>
  <c r="P1203" i="1"/>
  <c r="O1203" i="1"/>
  <c r="N1203" i="1"/>
  <c r="M1203" i="1"/>
  <c r="B759" i="8"/>
  <c r="I769" i="8"/>
  <c r="I768" i="8"/>
  <c r="I767" i="8"/>
  <c r="I766" i="8"/>
  <c r="I765" i="8"/>
  <c r="R477" i="11"/>
  <c r="P477" i="11"/>
  <c r="R476" i="11"/>
  <c r="P476" i="11"/>
  <c r="R475" i="11"/>
  <c r="P475" i="11"/>
  <c r="R474" i="11"/>
  <c r="P474" i="11"/>
  <c r="R473" i="11"/>
  <c r="P473" i="11"/>
  <c r="R472" i="11"/>
  <c r="P472" i="11"/>
  <c r="R471" i="11"/>
  <c r="R479" i="11" s="1"/>
  <c r="P471" i="11"/>
  <c r="B479" i="11"/>
  <c r="R516" i="10"/>
  <c r="P516" i="10"/>
  <c r="S516" i="10" s="1"/>
  <c r="R515" i="10"/>
  <c r="P515" i="10"/>
  <c r="S515" i="10" s="1"/>
  <c r="R514" i="10"/>
  <c r="P514" i="10"/>
  <c r="S514" i="10" s="1"/>
  <c r="R513" i="10"/>
  <c r="P513" i="10"/>
  <c r="R512" i="10"/>
  <c r="P512" i="10"/>
  <c r="R511" i="10"/>
  <c r="P511" i="10"/>
  <c r="R510" i="10"/>
  <c r="P510" i="10"/>
  <c r="S510" i="10" s="1"/>
  <c r="B519" i="10"/>
  <c r="I25" i="12"/>
  <c r="L25" i="12" s="1"/>
  <c r="D25" i="12"/>
  <c r="I81" i="9"/>
  <c r="L81" i="9" s="1"/>
  <c r="D81" i="9"/>
  <c r="R1233" i="1"/>
  <c r="R1232" i="1"/>
  <c r="R1231" i="1"/>
  <c r="R1230" i="1"/>
  <c r="R1229" i="1"/>
  <c r="R1228" i="1"/>
  <c r="R1227" i="1"/>
  <c r="R1226" i="1"/>
  <c r="R1225" i="1"/>
  <c r="R1224" i="1"/>
  <c r="R1223" i="1"/>
  <c r="R1222" i="1"/>
  <c r="R1221" i="1"/>
  <c r="P1233" i="1"/>
  <c r="O1233" i="1"/>
  <c r="N1233" i="1"/>
  <c r="M1233" i="1"/>
  <c r="P1232" i="1"/>
  <c r="O1232" i="1"/>
  <c r="N1232" i="1"/>
  <c r="M1232" i="1"/>
  <c r="P1231" i="1"/>
  <c r="O1231" i="1"/>
  <c r="N1231" i="1"/>
  <c r="M1231" i="1"/>
  <c r="P1230" i="1"/>
  <c r="O1230" i="1"/>
  <c r="N1230" i="1"/>
  <c r="M1230" i="1"/>
  <c r="P1229" i="1"/>
  <c r="O1229" i="1"/>
  <c r="N1229" i="1"/>
  <c r="M1229" i="1"/>
  <c r="P1228" i="1"/>
  <c r="O1228" i="1"/>
  <c r="N1228" i="1"/>
  <c r="M1228" i="1"/>
  <c r="P1227" i="1"/>
  <c r="O1227" i="1"/>
  <c r="N1227" i="1"/>
  <c r="M1227" i="1"/>
  <c r="P1226" i="1"/>
  <c r="O1226" i="1"/>
  <c r="N1226" i="1"/>
  <c r="M1226" i="1"/>
  <c r="P1225" i="1"/>
  <c r="O1225" i="1"/>
  <c r="N1225" i="1"/>
  <c r="M1225" i="1"/>
  <c r="P1224" i="1"/>
  <c r="O1224" i="1"/>
  <c r="N1224" i="1"/>
  <c r="M1224" i="1"/>
  <c r="P1223" i="1"/>
  <c r="O1223" i="1"/>
  <c r="N1223" i="1"/>
  <c r="M1223" i="1"/>
  <c r="P1222" i="1"/>
  <c r="O1222" i="1"/>
  <c r="N1222" i="1"/>
  <c r="M1222" i="1"/>
  <c r="P1221" i="1"/>
  <c r="O1221" i="1"/>
  <c r="N1221" i="1"/>
  <c r="M1221" i="1"/>
  <c r="I755" i="8"/>
  <c r="I754" i="8"/>
  <c r="I753" i="8"/>
  <c r="I752" i="8"/>
  <c r="I751" i="8"/>
  <c r="B745" i="8"/>
  <c r="B731" i="8"/>
  <c r="B451" i="11"/>
  <c r="R461" i="11"/>
  <c r="P461" i="11"/>
  <c r="R460" i="11"/>
  <c r="P460" i="11"/>
  <c r="R459" i="11"/>
  <c r="P459" i="11"/>
  <c r="R458" i="11"/>
  <c r="P458" i="11"/>
  <c r="R457" i="11"/>
  <c r="P457" i="11"/>
  <c r="R456" i="11"/>
  <c r="P456" i="11"/>
  <c r="R455" i="11"/>
  <c r="R463" i="11" s="1"/>
  <c r="P455" i="11"/>
  <c r="B463" i="11"/>
  <c r="B502" i="10"/>
  <c r="R499" i="10"/>
  <c r="P499" i="10"/>
  <c r="R498" i="10"/>
  <c r="P498" i="10"/>
  <c r="S498" i="10" s="1"/>
  <c r="R497" i="10"/>
  <c r="P497" i="10"/>
  <c r="R496" i="10"/>
  <c r="P496" i="10"/>
  <c r="R495" i="10"/>
  <c r="P495" i="10"/>
  <c r="R494" i="10"/>
  <c r="P494" i="10"/>
  <c r="S494" i="10" s="1"/>
  <c r="R493" i="10"/>
  <c r="P493" i="10"/>
  <c r="I24" i="12"/>
  <c r="L24" i="12" s="1"/>
  <c r="D24" i="12"/>
  <c r="I80" i="9"/>
  <c r="L80" i="9" s="1"/>
  <c r="D80" i="9"/>
  <c r="I741" i="8"/>
  <c r="I740" i="8"/>
  <c r="I739" i="8"/>
  <c r="I738" i="8"/>
  <c r="I737" i="8"/>
  <c r="R445" i="11"/>
  <c r="P445" i="11"/>
  <c r="R444" i="11"/>
  <c r="P444" i="11"/>
  <c r="R443" i="11"/>
  <c r="P443" i="11"/>
  <c r="R442" i="11"/>
  <c r="P442" i="11"/>
  <c r="R441" i="11"/>
  <c r="P441" i="11"/>
  <c r="R440" i="11"/>
  <c r="P440" i="11"/>
  <c r="R439" i="11"/>
  <c r="R447" i="11" s="1"/>
  <c r="P439" i="11"/>
  <c r="P447" i="11" s="1"/>
  <c r="B435" i="11"/>
  <c r="B447" i="11"/>
  <c r="R482" i="10"/>
  <c r="P482" i="10"/>
  <c r="R481" i="10"/>
  <c r="P481" i="10"/>
  <c r="R480" i="10"/>
  <c r="P480" i="10"/>
  <c r="R479" i="10"/>
  <c r="P479" i="10"/>
  <c r="R478" i="10"/>
  <c r="P478" i="10"/>
  <c r="R477" i="10"/>
  <c r="P477" i="10"/>
  <c r="R476" i="10"/>
  <c r="P476" i="10"/>
  <c r="B485" i="10"/>
  <c r="I23" i="12"/>
  <c r="L23" i="12" s="1"/>
  <c r="D23" i="12"/>
  <c r="I79" i="9"/>
  <c r="L79" i="9" s="1"/>
  <c r="D79" i="9"/>
  <c r="R1251" i="1"/>
  <c r="R1250" i="1"/>
  <c r="R1249" i="1"/>
  <c r="R1248" i="1"/>
  <c r="R1247" i="1"/>
  <c r="R1246" i="1"/>
  <c r="R1245" i="1"/>
  <c r="R1244" i="1"/>
  <c r="R1243" i="1"/>
  <c r="R1242" i="1"/>
  <c r="R1241" i="1"/>
  <c r="R1240" i="1"/>
  <c r="R1239" i="1"/>
  <c r="P1251" i="1"/>
  <c r="O1251" i="1"/>
  <c r="N1251" i="1"/>
  <c r="M1251" i="1"/>
  <c r="P1250" i="1"/>
  <c r="O1250" i="1"/>
  <c r="N1250" i="1"/>
  <c r="M1250" i="1"/>
  <c r="P1249" i="1"/>
  <c r="O1249" i="1"/>
  <c r="N1249" i="1"/>
  <c r="M1249" i="1"/>
  <c r="P1248" i="1"/>
  <c r="O1248" i="1"/>
  <c r="N1248" i="1"/>
  <c r="M1248" i="1"/>
  <c r="P1247" i="1"/>
  <c r="O1247" i="1"/>
  <c r="N1247" i="1"/>
  <c r="M1247" i="1"/>
  <c r="P1246" i="1"/>
  <c r="O1246" i="1"/>
  <c r="N1246" i="1"/>
  <c r="M1246" i="1"/>
  <c r="P1245" i="1"/>
  <c r="O1245" i="1"/>
  <c r="N1245" i="1"/>
  <c r="M1245" i="1"/>
  <c r="P1244" i="1"/>
  <c r="O1244" i="1"/>
  <c r="N1244" i="1"/>
  <c r="M1244" i="1"/>
  <c r="P1243" i="1"/>
  <c r="O1243" i="1"/>
  <c r="N1243" i="1"/>
  <c r="M1243" i="1"/>
  <c r="P1242" i="1"/>
  <c r="O1242" i="1"/>
  <c r="N1242" i="1"/>
  <c r="M1242" i="1"/>
  <c r="P1241" i="1"/>
  <c r="O1241" i="1"/>
  <c r="N1241" i="1"/>
  <c r="M1241" i="1"/>
  <c r="P1240" i="1"/>
  <c r="O1240" i="1"/>
  <c r="N1240" i="1"/>
  <c r="M1240" i="1"/>
  <c r="P1239" i="1"/>
  <c r="P1252" i="1" s="1"/>
  <c r="O1239" i="1"/>
  <c r="N1239" i="1"/>
  <c r="M1239" i="1"/>
  <c r="I727" i="8"/>
  <c r="I726" i="8"/>
  <c r="I725" i="8"/>
  <c r="I724" i="8"/>
  <c r="I723" i="8"/>
  <c r="B717" i="8"/>
  <c r="B419" i="11"/>
  <c r="R429" i="11"/>
  <c r="P429" i="11"/>
  <c r="R428" i="11"/>
  <c r="P428" i="11"/>
  <c r="R427" i="11"/>
  <c r="P427" i="11"/>
  <c r="R426" i="11"/>
  <c r="P426" i="11"/>
  <c r="R425" i="11"/>
  <c r="P425" i="11"/>
  <c r="R424" i="11"/>
  <c r="P424" i="11"/>
  <c r="R423" i="11"/>
  <c r="R431" i="11" s="1"/>
  <c r="P423" i="11"/>
  <c r="P431" i="11" s="1"/>
  <c r="B431" i="11"/>
  <c r="R465" i="10"/>
  <c r="P465" i="10"/>
  <c r="R464" i="10"/>
  <c r="P464" i="10"/>
  <c r="R463" i="10"/>
  <c r="P463" i="10"/>
  <c r="R462" i="10"/>
  <c r="P462" i="10"/>
  <c r="R461" i="10"/>
  <c r="P461" i="10"/>
  <c r="R460" i="10"/>
  <c r="P460" i="10"/>
  <c r="R459" i="10"/>
  <c r="P459" i="10"/>
  <c r="B468" i="10"/>
  <c r="I22" i="12"/>
  <c r="L22" i="12" s="1"/>
  <c r="D22" i="12"/>
  <c r="I78" i="9"/>
  <c r="L78" i="9" s="1"/>
  <c r="D78" i="9"/>
  <c r="R1269" i="1"/>
  <c r="R1268" i="1"/>
  <c r="R1267" i="1"/>
  <c r="R1266" i="1"/>
  <c r="R1265" i="1"/>
  <c r="R1264" i="1"/>
  <c r="R1263" i="1"/>
  <c r="R1262" i="1"/>
  <c r="R1261" i="1"/>
  <c r="R1260" i="1"/>
  <c r="R1259" i="1"/>
  <c r="R1258" i="1"/>
  <c r="R1257" i="1"/>
  <c r="P1269" i="1"/>
  <c r="O1269" i="1"/>
  <c r="N1269" i="1"/>
  <c r="M1269" i="1"/>
  <c r="P1268" i="1"/>
  <c r="O1268" i="1"/>
  <c r="N1268" i="1"/>
  <c r="M1268" i="1"/>
  <c r="P1267" i="1"/>
  <c r="O1267" i="1"/>
  <c r="N1267" i="1"/>
  <c r="M1267" i="1"/>
  <c r="P1266" i="1"/>
  <c r="O1266" i="1"/>
  <c r="N1266" i="1"/>
  <c r="M1266" i="1"/>
  <c r="P1265" i="1"/>
  <c r="O1265" i="1"/>
  <c r="N1265" i="1"/>
  <c r="M1265" i="1"/>
  <c r="P1264" i="1"/>
  <c r="O1264" i="1"/>
  <c r="N1264" i="1"/>
  <c r="M1264" i="1"/>
  <c r="P1263" i="1"/>
  <c r="O1263" i="1"/>
  <c r="N1263" i="1"/>
  <c r="M1263" i="1"/>
  <c r="P1262" i="1"/>
  <c r="O1262" i="1"/>
  <c r="N1262" i="1"/>
  <c r="M1262" i="1"/>
  <c r="P1261" i="1"/>
  <c r="O1261" i="1"/>
  <c r="N1261" i="1"/>
  <c r="M1261" i="1"/>
  <c r="P1260" i="1"/>
  <c r="O1260" i="1"/>
  <c r="N1260" i="1"/>
  <c r="M1260" i="1"/>
  <c r="P1259" i="1"/>
  <c r="O1259" i="1"/>
  <c r="N1259" i="1"/>
  <c r="M1259" i="1"/>
  <c r="P1258" i="1"/>
  <c r="O1258" i="1"/>
  <c r="N1258" i="1"/>
  <c r="M1258" i="1"/>
  <c r="P1257" i="1"/>
  <c r="O1257" i="1"/>
  <c r="N1257" i="1"/>
  <c r="M1257" i="1"/>
  <c r="F480" i="3"/>
  <c r="D480" i="3"/>
  <c r="H479" i="3"/>
  <c r="F479" i="3"/>
  <c r="D479" i="3"/>
  <c r="F478" i="3"/>
  <c r="E478" i="3"/>
  <c r="D478" i="3"/>
  <c r="C478" i="3"/>
  <c r="L471" i="3"/>
  <c r="L470" i="3"/>
  <c r="L469" i="3"/>
  <c r="L468" i="3"/>
  <c r="L467" i="3"/>
  <c r="L466" i="3"/>
  <c r="L465" i="3"/>
  <c r="L464" i="3"/>
  <c r="L463" i="3"/>
  <c r="L462" i="3"/>
  <c r="L461" i="3"/>
  <c r="L460" i="3"/>
  <c r="L459" i="3"/>
  <c r="L458" i="3"/>
  <c r="L457" i="3"/>
  <c r="L456" i="3"/>
  <c r="L455" i="3"/>
  <c r="L454" i="3"/>
  <c r="I713" i="8"/>
  <c r="I712" i="8"/>
  <c r="I711" i="8"/>
  <c r="I710" i="8"/>
  <c r="I709" i="8"/>
  <c r="I696" i="8"/>
  <c r="I697" i="8"/>
  <c r="I698" i="8"/>
  <c r="I699" i="8"/>
  <c r="I695" i="8"/>
  <c r="B703" i="8"/>
  <c r="R413" i="11"/>
  <c r="P413" i="11"/>
  <c r="R412" i="11"/>
  <c r="P412" i="11"/>
  <c r="R411" i="11"/>
  <c r="P411" i="11"/>
  <c r="R410" i="11"/>
  <c r="P410" i="11"/>
  <c r="R409" i="11"/>
  <c r="P409" i="11"/>
  <c r="R408" i="11"/>
  <c r="P408" i="11"/>
  <c r="R407" i="11"/>
  <c r="P407" i="11"/>
  <c r="B403" i="11"/>
  <c r="B415" i="11"/>
  <c r="R448" i="10"/>
  <c r="P448" i="10"/>
  <c r="R447" i="10"/>
  <c r="P447" i="10"/>
  <c r="R446" i="10"/>
  <c r="P446" i="10"/>
  <c r="R445" i="10"/>
  <c r="P445" i="10"/>
  <c r="R444" i="10"/>
  <c r="P444" i="10"/>
  <c r="R443" i="10"/>
  <c r="P443" i="10"/>
  <c r="R442" i="10"/>
  <c r="P442" i="10"/>
  <c r="B451" i="10"/>
  <c r="I21" i="12"/>
  <c r="L21" i="12" s="1"/>
  <c r="D21" i="12"/>
  <c r="I77" i="9"/>
  <c r="L77" i="9" s="1"/>
  <c r="D77" i="9"/>
  <c r="R1287" i="1"/>
  <c r="R1286" i="1"/>
  <c r="R1285" i="1"/>
  <c r="R1284" i="1"/>
  <c r="R1283" i="1"/>
  <c r="R1282" i="1"/>
  <c r="R1281" i="1"/>
  <c r="R1280" i="1"/>
  <c r="R1279" i="1"/>
  <c r="R1278" i="1"/>
  <c r="R1277" i="1"/>
  <c r="R1276" i="1"/>
  <c r="R1275" i="1"/>
  <c r="P1287" i="1"/>
  <c r="O1287" i="1"/>
  <c r="N1287" i="1"/>
  <c r="M1287" i="1"/>
  <c r="P1286" i="1"/>
  <c r="O1286" i="1"/>
  <c r="N1286" i="1"/>
  <c r="M1286" i="1"/>
  <c r="P1285" i="1"/>
  <c r="O1285" i="1"/>
  <c r="N1285" i="1"/>
  <c r="M1285" i="1"/>
  <c r="P1284" i="1"/>
  <c r="O1284" i="1"/>
  <c r="N1284" i="1"/>
  <c r="M1284" i="1"/>
  <c r="P1283" i="1"/>
  <c r="O1283" i="1"/>
  <c r="N1283" i="1"/>
  <c r="M1283" i="1"/>
  <c r="P1282" i="1"/>
  <c r="O1282" i="1"/>
  <c r="N1282" i="1"/>
  <c r="M1282" i="1"/>
  <c r="P1281" i="1"/>
  <c r="O1281" i="1"/>
  <c r="N1281" i="1"/>
  <c r="M1281" i="1"/>
  <c r="P1280" i="1"/>
  <c r="O1280" i="1"/>
  <c r="N1280" i="1"/>
  <c r="M1280" i="1"/>
  <c r="P1279" i="1"/>
  <c r="O1279" i="1"/>
  <c r="N1279" i="1"/>
  <c r="M1279" i="1"/>
  <c r="P1278" i="1"/>
  <c r="O1278" i="1"/>
  <c r="N1278" i="1"/>
  <c r="M1278" i="1"/>
  <c r="P1277" i="1"/>
  <c r="O1277" i="1"/>
  <c r="N1277" i="1"/>
  <c r="M1277" i="1"/>
  <c r="P1276" i="1"/>
  <c r="O1276" i="1"/>
  <c r="N1276" i="1"/>
  <c r="M1276" i="1"/>
  <c r="P1275" i="1"/>
  <c r="O1275" i="1"/>
  <c r="N1275" i="1"/>
  <c r="M1275" i="1"/>
  <c r="R1305" i="1"/>
  <c r="R1304" i="1"/>
  <c r="R1303" i="1"/>
  <c r="R1302" i="1"/>
  <c r="R1301" i="1"/>
  <c r="R1300" i="1"/>
  <c r="R1299" i="1"/>
  <c r="R1298" i="1"/>
  <c r="R1297" i="1"/>
  <c r="R1296" i="1"/>
  <c r="R1295" i="1"/>
  <c r="R1294" i="1"/>
  <c r="R1293" i="1"/>
  <c r="P1305" i="1"/>
  <c r="O1305" i="1"/>
  <c r="N1305" i="1"/>
  <c r="M1305" i="1"/>
  <c r="P1304" i="1"/>
  <c r="O1304" i="1"/>
  <c r="N1304" i="1"/>
  <c r="M1304" i="1"/>
  <c r="P1303" i="1"/>
  <c r="O1303" i="1"/>
  <c r="N1303" i="1"/>
  <c r="M1303" i="1"/>
  <c r="P1302" i="1"/>
  <c r="O1302" i="1"/>
  <c r="N1302" i="1"/>
  <c r="M1302" i="1"/>
  <c r="P1301" i="1"/>
  <c r="O1301" i="1"/>
  <c r="N1301" i="1"/>
  <c r="M1301" i="1"/>
  <c r="P1300" i="1"/>
  <c r="O1300" i="1"/>
  <c r="N1300" i="1"/>
  <c r="M1300" i="1"/>
  <c r="P1299" i="1"/>
  <c r="O1299" i="1"/>
  <c r="N1299" i="1"/>
  <c r="M1299" i="1"/>
  <c r="P1298" i="1"/>
  <c r="O1298" i="1"/>
  <c r="N1298" i="1"/>
  <c r="M1298" i="1"/>
  <c r="P1297" i="1"/>
  <c r="O1297" i="1"/>
  <c r="N1297" i="1"/>
  <c r="M1297" i="1"/>
  <c r="P1296" i="1"/>
  <c r="O1296" i="1"/>
  <c r="N1296" i="1"/>
  <c r="M1296" i="1"/>
  <c r="P1295" i="1"/>
  <c r="O1295" i="1"/>
  <c r="N1295" i="1"/>
  <c r="M1295" i="1"/>
  <c r="P1294" i="1"/>
  <c r="O1294" i="1"/>
  <c r="N1294" i="1"/>
  <c r="M1294" i="1"/>
  <c r="P1293" i="1"/>
  <c r="O1293" i="1"/>
  <c r="N1293" i="1"/>
  <c r="M1293" i="1"/>
  <c r="B689" i="8"/>
  <c r="B399" i="11"/>
  <c r="R397" i="11"/>
  <c r="P397" i="11"/>
  <c r="R396" i="11"/>
  <c r="P396" i="11"/>
  <c r="R395" i="11"/>
  <c r="P395" i="11"/>
  <c r="R394" i="11"/>
  <c r="P394" i="11"/>
  <c r="R393" i="11"/>
  <c r="P393" i="11"/>
  <c r="R392" i="11"/>
  <c r="P392" i="11"/>
  <c r="R391" i="11"/>
  <c r="R399" i="11" s="1"/>
  <c r="P391" i="11"/>
  <c r="B387" i="11"/>
  <c r="B371" i="11"/>
  <c r="R431" i="10"/>
  <c r="P431" i="10"/>
  <c r="R430" i="10"/>
  <c r="P430" i="10"/>
  <c r="S430" i="10" s="1"/>
  <c r="R429" i="10"/>
  <c r="P429" i="10"/>
  <c r="R428" i="10"/>
  <c r="P428" i="10"/>
  <c r="R427" i="10"/>
  <c r="P427" i="10"/>
  <c r="R426" i="10"/>
  <c r="P426" i="10"/>
  <c r="R425" i="10"/>
  <c r="P425" i="10"/>
  <c r="B434" i="10"/>
  <c r="I20" i="12"/>
  <c r="L20" i="12" s="1"/>
  <c r="D20" i="12"/>
  <c r="I76" i="9"/>
  <c r="L76" i="9" s="1"/>
  <c r="D76" i="9"/>
  <c r="B675" i="8"/>
  <c r="R381" i="11"/>
  <c r="P381" i="11"/>
  <c r="R380" i="11"/>
  <c r="P380" i="11"/>
  <c r="R379" i="11"/>
  <c r="P379" i="11"/>
  <c r="R378" i="11"/>
  <c r="P378" i="11"/>
  <c r="R377" i="11"/>
  <c r="P377" i="11"/>
  <c r="R376" i="11"/>
  <c r="P376" i="11"/>
  <c r="P383" i="11" s="1"/>
  <c r="R375" i="11"/>
  <c r="R383" i="11" s="1"/>
  <c r="P375" i="11"/>
  <c r="B383" i="11"/>
  <c r="R414" i="10"/>
  <c r="P414" i="10"/>
  <c r="R413" i="10"/>
  <c r="P413" i="10"/>
  <c r="R412" i="10"/>
  <c r="P412" i="10"/>
  <c r="R411" i="10"/>
  <c r="P411" i="10"/>
  <c r="R410" i="10"/>
  <c r="P410" i="10"/>
  <c r="R409" i="10"/>
  <c r="P409" i="10"/>
  <c r="R408" i="10"/>
  <c r="P408" i="10"/>
  <c r="S408" i="10" s="1"/>
  <c r="B417" i="10"/>
  <c r="I19" i="12"/>
  <c r="L19" i="12" s="1"/>
  <c r="D19" i="12"/>
  <c r="I75" i="9"/>
  <c r="L75" i="9" s="1"/>
  <c r="D75" i="9"/>
  <c r="R1323" i="1"/>
  <c r="R1322" i="1"/>
  <c r="R1321" i="1"/>
  <c r="R1320" i="1"/>
  <c r="R1319" i="1"/>
  <c r="R1318" i="1"/>
  <c r="R1317" i="1"/>
  <c r="R1316" i="1"/>
  <c r="R1315" i="1"/>
  <c r="R1314" i="1"/>
  <c r="R1313" i="1"/>
  <c r="R1311" i="1"/>
  <c r="P1323" i="1"/>
  <c r="O1323" i="1"/>
  <c r="N1323" i="1"/>
  <c r="M1323" i="1"/>
  <c r="P1322" i="1"/>
  <c r="O1322" i="1"/>
  <c r="N1322" i="1"/>
  <c r="M1322" i="1"/>
  <c r="P1321" i="1"/>
  <c r="O1321" i="1"/>
  <c r="N1321" i="1"/>
  <c r="M1321" i="1"/>
  <c r="P1320" i="1"/>
  <c r="O1320" i="1"/>
  <c r="N1320" i="1"/>
  <c r="M1320" i="1"/>
  <c r="P1319" i="1"/>
  <c r="O1319" i="1"/>
  <c r="N1319" i="1"/>
  <c r="M1319" i="1"/>
  <c r="P1318" i="1"/>
  <c r="O1318" i="1"/>
  <c r="N1318" i="1"/>
  <c r="M1318" i="1"/>
  <c r="P1317" i="1"/>
  <c r="O1317" i="1"/>
  <c r="N1317" i="1"/>
  <c r="M1317" i="1"/>
  <c r="P1316" i="1"/>
  <c r="O1316" i="1"/>
  <c r="N1316" i="1"/>
  <c r="M1316" i="1"/>
  <c r="P1315" i="1"/>
  <c r="O1315" i="1"/>
  <c r="N1315" i="1"/>
  <c r="M1315" i="1"/>
  <c r="P1314" i="1"/>
  <c r="O1314" i="1"/>
  <c r="N1314" i="1"/>
  <c r="M1314" i="1"/>
  <c r="P1313" i="1"/>
  <c r="O1313" i="1"/>
  <c r="N1313" i="1"/>
  <c r="M1313" i="1"/>
  <c r="R1312" i="1"/>
  <c r="P1312" i="1"/>
  <c r="O1312" i="1"/>
  <c r="N1312" i="1"/>
  <c r="M1312" i="1"/>
  <c r="P1311" i="1"/>
  <c r="O1311" i="1"/>
  <c r="N1311" i="1"/>
  <c r="M1311" i="1"/>
  <c r="AO667" i="8"/>
  <c r="AO668" i="8"/>
  <c r="AO669" i="8"/>
  <c r="AO670" i="8"/>
  <c r="AO666" i="8"/>
  <c r="I657" i="8"/>
  <c r="I658" i="8"/>
  <c r="I659" i="8"/>
  <c r="I660" i="8"/>
  <c r="I656" i="8"/>
  <c r="L664" i="8"/>
  <c r="B664" i="8"/>
  <c r="L502" i="3"/>
  <c r="L501" i="3"/>
  <c r="L500" i="3"/>
  <c r="L499" i="3"/>
  <c r="L498" i="3"/>
  <c r="L497" i="3"/>
  <c r="L496" i="3"/>
  <c r="L495" i="3"/>
  <c r="L494" i="3"/>
  <c r="L493" i="3"/>
  <c r="L492" i="3"/>
  <c r="L491" i="3"/>
  <c r="L490" i="3"/>
  <c r="L489" i="3"/>
  <c r="L488" i="3"/>
  <c r="L487" i="3"/>
  <c r="L486" i="3"/>
  <c r="L485" i="3"/>
  <c r="F511" i="3"/>
  <c r="D511" i="3"/>
  <c r="H510" i="3"/>
  <c r="F510" i="3"/>
  <c r="D510" i="3"/>
  <c r="F509" i="3"/>
  <c r="E509" i="3"/>
  <c r="D509" i="3"/>
  <c r="C509" i="3"/>
  <c r="B650" i="8"/>
  <c r="B355" i="11"/>
  <c r="R365" i="11"/>
  <c r="P365" i="11"/>
  <c r="R364" i="11"/>
  <c r="P364" i="11"/>
  <c r="R363" i="11"/>
  <c r="P363" i="11"/>
  <c r="R362" i="11"/>
  <c r="P362" i="11"/>
  <c r="R361" i="11"/>
  <c r="P361" i="11"/>
  <c r="R360" i="11"/>
  <c r="P360" i="11"/>
  <c r="R359" i="11"/>
  <c r="P359" i="11"/>
  <c r="B367" i="11"/>
  <c r="R397" i="10"/>
  <c r="P397" i="10"/>
  <c r="R396" i="10"/>
  <c r="P396" i="10"/>
  <c r="S396" i="10" s="1"/>
  <c r="R395" i="10"/>
  <c r="P395" i="10"/>
  <c r="R394" i="10"/>
  <c r="P394" i="10"/>
  <c r="R393" i="10"/>
  <c r="P393" i="10"/>
  <c r="R392" i="10"/>
  <c r="P392" i="10"/>
  <c r="R391" i="10"/>
  <c r="P391" i="10"/>
  <c r="B400" i="10"/>
  <c r="R1341" i="1"/>
  <c r="R1340" i="1"/>
  <c r="R1339" i="1"/>
  <c r="R1338" i="1"/>
  <c r="R1337" i="1"/>
  <c r="R1336" i="1"/>
  <c r="R1335" i="1"/>
  <c r="R1334" i="1"/>
  <c r="R1333" i="1"/>
  <c r="R1332" i="1"/>
  <c r="R1331" i="1"/>
  <c r="R1330" i="1"/>
  <c r="R1329" i="1"/>
  <c r="P1341" i="1"/>
  <c r="O1341" i="1"/>
  <c r="N1341" i="1"/>
  <c r="M1341" i="1"/>
  <c r="P1340" i="1"/>
  <c r="O1340" i="1"/>
  <c r="N1340" i="1"/>
  <c r="M1340" i="1"/>
  <c r="P1339" i="1"/>
  <c r="O1339" i="1"/>
  <c r="N1339" i="1"/>
  <c r="M1339" i="1"/>
  <c r="P1338" i="1"/>
  <c r="O1338" i="1"/>
  <c r="N1338" i="1"/>
  <c r="M1338" i="1"/>
  <c r="P1337" i="1"/>
  <c r="O1337" i="1"/>
  <c r="N1337" i="1"/>
  <c r="M1337" i="1"/>
  <c r="P1336" i="1"/>
  <c r="O1336" i="1"/>
  <c r="N1336" i="1"/>
  <c r="M1336" i="1"/>
  <c r="P1335" i="1"/>
  <c r="O1335" i="1"/>
  <c r="N1335" i="1"/>
  <c r="M1335" i="1"/>
  <c r="P1334" i="1"/>
  <c r="O1334" i="1"/>
  <c r="N1334" i="1"/>
  <c r="M1334" i="1"/>
  <c r="P1333" i="1"/>
  <c r="O1333" i="1"/>
  <c r="N1333" i="1"/>
  <c r="M1333" i="1"/>
  <c r="P1332" i="1"/>
  <c r="O1332" i="1"/>
  <c r="N1332" i="1"/>
  <c r="M1332" i="1"/>
  <c r="P1331" i="1"/>
  <c r="O1331" i="1"/>
  <c r="N1331" i="1"/>
  <c r="M1331" i="1"/>
  <c r="P1330" i="1"/>
  <c r="O1330" i="1"/>
  <c r="N1330" i="1"/>
  <c r="M1330" i="1"/>
  <c r="P1329" i="1"/>
  <c r="O1329" i="1"/>
  <c r="N1329" i="1"/>
  <c r="M1329" i="1"/>
  <c r="I18" i="12"/>
  <c r="L18" i="12" s="1"/>
  <c r="D18" i="12"/>
  <c r="I74" i="9"/>
  <c r="L74" i="9" s="1"/>
  <c r="D74" i="9"/>
  <c r="J198" i="7" l="1"/>
  <c r="K198" i="7" s="1"/>
  <c r="L198" i="7" s="1"/>
  <c r="J202" i="7"/>
  <c r="K202" i="7" s="1"/>
  <c r="L202" i="7" s="1"/>
  <c r="I37" i="3"/>
  <c r="L72" i="3"/>
  <c r="S282" i="1"/>
  <c r="S246" i="1"/>
  <c r="P129" i="1"/>
  <c r="S156" i="1"/>
  <c r="S120" i="1"/>
  <c r="S174" i="1"/>
  <c r="S228" i="1"/>
  <c r="S192" i="1"/>
  <c r="S264" i="1"/>
  <c r="S210" i="1"/>
  <c r="P291" i="1"/>
  <c r="P255" i="1"/>
  <c r="P201" i="1"/>
  <c r="P237" i="1"/>
  <c r="S300" i="1"/>
  <c r="P327" i="1"/>
  <c r="S354" i="1"/>
  <c r="S318" i="1"/>
  <c r="P640" i="1"/>
  <c r="S336" i="1"/>
  <c r="S372" i="1"/>
  <c r="S462" i="1"/>
  <c r="S444" i="1"/>
  <c r="S426" i="1"/>
  <c r="S408" i="1"/>
  <c r="S390" i="1"/>
  <c r="L105" i="3"/>
  <c r="S537" i="1"/>
  <c r="S499" i="1"/>
  <c r="P399" i="1"/>
  <c r="G168" i="13"/>
  <c r="H168" i="13"/>
  <c r="M168" i="13"/>
  <c r="P417" i="1"/>
  <c r="G160" i="13"/>
  <c r="N160" i="13"/>
  <c r="H160" i="13"/>
  <c r="M160" i="13"/>
  <c r="P435" i="1"/>
  <c r="G152" i="13"/>
  <c r="N152" i="13"/>
  <c r="H152" i="13"/>
  <c r="M152" i="13"/>
  <c r="P453" i="1"/>
  <c r="I1288" i="8"/>
  <c r="I1314" i="8"/>
  <c r="P471" i="1"/>
  <c r="S480" i="1"/>
  <c r="L198" i="3"/>
  <c r="L136" i="3"/>
  <c r="I1301" i="8"/>
  <c r="P489" i="1"/>
  <c r="S518" i="1"/>
  <c r="S556" i="1"/>
  <c r="P508" i="1"/>
  <c r="N128" i="13"/>
  <c r="M144" i="13"/>
  <c r="G144" i="13"/>
  <c r="H144" i="13"/>
  <c r="N144" i="13"/>
  <c r="I1262" i="8"/>
  <c r="N136" i="13"/>
  <c r="H136" i="13"/>
  <c r="G136" i="13"/>
  <c r="M136" i="13"/>
  <c r="G128" i="13"/>
  <c r="I1275" i="8"/>
  <c r="S594" i="1"/>
  <c r="P546" i="1"/>
  <c r="L167" i="3"/>
  <c r="H128" i="13"/>
  <c r="M128" i="13"/>
  <c r="S575" i="1"/>
  <c r="M197" i="7"/>
  <c r="N197" i="7" s="1"/>
  <c r="O197" i="7" s="1"/>
  <c r="M200" i="7"/>
  <c r="N200" i="7" s="1"/>
  <c r="O200" i="7" s="1"/>
  <c r="M199" i="7"/>
  <c r="N199" i="7" s="1"/>
  <c r="O199" i="7" s="1"/>
  <c r="M203" i="7"/>
  <c r="N203" i="7" s="1"/>
  <c r="O203" i="7" s="1"/>
  <c r="J204" i="7"/>
  <c r="K204" i="7" s="1"/>
  <c r="L204" i="7" s="1"/>
  <c r="M201" i="7"/>
  <c r="N201" i="7" s="1"/>
  <c r="O201" i="7" s="1"/>
  <c r="I1249" i="8"/>
  <c r="I1236" i="8"/>
  <c r="S685" i="1"/>
  <c r="S631" i="1"/>
  <c r="N120" i="13"/>
  <c r="L229" i="3"/>
  <c r="G120" i="13"/>
  <c r="H120" i="13"/>
  <c r="M120" i="13"/>
  <c r="N112" i="13"/>
  <c r="N104" i="13"/>
  <c r="G112" i="13"/>
  <c r="H112" i="13"/>
  <c r="M112" i="13"/>
  <c r="I1197" i="8"/>
  <c r="I1210" i="8"/>
  <c r="I1223" i="8"/>
  <c r="P603" i="1"/>
  <c r="S613" i="1"/>
  <c r="P622" i="1"/>
  <c r="G104" i="13"/>
  <c r="H104" i="13"/>
  <c r="M104" i="13"/>
  <c r="S649" i="1"/>
  <c r="N96" i="13"/>
  <c r="H96" i="13"/>
  <c r="M96" i="13"/>
  <c r="G96" i="13"/>
  <c r="S667" i="1"/>
  <c r="S757" i="1"/>
  <c r="Q335" i="3"/>
  <c r="E927" i="10" s="1"/>
  <c r="G927" i="10" s="1"/>
  <c r="Q339" i="3"/>
  <c r="E931" i="10" s="1"/>
  <c r="G931" i="10" s="1"/>
  <c r="I931" i="10" s="1"/>
  <c r="L260" i="3"/>
  <c r="N88" i="13"/>
  <c r="G88" i="13"/>
  <c r="H88" i="13"/>
  <c r="M88" i="13"/>
  <c r="P694" i="1"/>
  <c r="S721" i="1"/>
  <c r="S703" i="1"/>
  <c r="Q336" i="3"/>
  <c r="E928" i="10" s="1"/>
  <c r="G928" i="10" s="1"/>
  <c r="Q340" i="3"/>
  <c r="E932" i="10" s="1"/>
  <c r="G932" i="10" s="1"/>
  <c r="I932" i="10" s="1"/>
  <c r="L291" i="3"/>
  <c r="W80" i="13"/>
  <c r="V80" i="13"/>
  <c r="N66" i="13"/>
  <c r="H80" i="13"/>
  <c r="N80" i="13"/>
  <c r="G80" i="13"/>
  <c r="M80" i="13"/>
  <c r="N72" i="13"/>
  <c r="G72" i="13"/>
  <c r="H72" i="13"/>
  <c r="M72" i="13"/>
  <c r="F928" i="10"/>
  <c r="Q338" i="3"/>
  <c r="E930" i="10" s="1"/>
  <c r="G930" i="10" s="1"/>
  <c r="I930" i="10" s="1"/>
  <c r="D927" i="10"/>
  <c r="F927" i="10" s="1"/>
  <c r="Q337" i="3"/>
  <c r="E929" i="10" s="1"/>
  <c r="G929" i="10" s="1"/>
  <c r="I929" i="10" s="1"/>
  <c r="B931" i="10"/>
  <c r="L322" i="3"/>
  <c r="J181" i="7"/>
  <c r="K181" i="7" s="1"/>
  <c r="L181" i="7" s="1"/>
  <c r="M176" i="7"/>
  <c r="N176" i="7" s="1"/>
  <c r="O176" i="7" s="1"/>
  <c r="M179" i="7"/>
  <c r="N179" i="7" s="1"/>
  <c r="O179" i="7" s="1"/>
  <c r="J180" i="7"/>
  <c r="K180" i="7" s="1"/>
  <c r="L180" i="7" s="1"/>
  <c r="M183" i="7"/>
  <c r="N183" i="7" s="1"/>
  <c r="O183" i="7" s="1"/>
  <c r="M178" i="7"/>
  <c r="N178" i="7" s="1"/>
  <c r="O178" i="7" s="1"/>
  <c r="M182" i="7"/>
  <c r="N182" i="7" s="1"/>
  <c r="O182" i="7" s="1"/>
  <c r="H930" i="10"/>
  <c r="S395" i="10"/>
  <c r="S443" i="10"/>
  <c r="S447" i="10"/>
  <c r="S459" i="10"/>
  <c r="S463" i="10"/>
  <c r="S465" i="10"/>
  <c r="S477" i="10"/>
  <c r="S529" i="10"/>
  <c r="S547" i="10"/>
  <c r="S651" i="10"/>
  <c r="P672" i="10"/>
  <c r="S665" i="10"/>
  <c r="S667" i="10"/>
  <c r="S669" i="10"/>
  <c r="S681" i="10"/>
  <c r="S683" i="10"/>
  <c r="S699" i="10"/>
  <c r="P723" i="10"/>
  <c r="S717" i="10"/>
  <c r="S732" i="10"/>
  <c r="S750" i="10"/>
  <c r="P774" i="10"/>
  <c r="S770" i="10"/>
  <c r="S784" i="10"/>
  <c r="S803" i="10"/>
  <c r="S822" i="10"/>
  <c r="S838" i="10"/>
  <c r="S854" i="10"/>
  <c r="S856" i="10"/>
  <c r="S868" i="10"/>
  <c r="S885" i="10"/>
  <c r="P740" i="10"/>
  <c r="S748" i="10"/>
  <c r="S782" i="10"/>
  <c r="S883" i="10"/>
  <c r="S899" i="10"/>
  <c r="S915" i="10"/>
  <c r="S917" i="10"/>
  <c r="P689" i="10"/>
  <c r="S392" i="10"/>
  <c r="S413" i="10"/>
  <c r="S446" i="10"/>
  <c r="S448" i="10"/>
  <c r="S478" i="10"/>
  <c r="S480" i="10"/>
  <c r="S482" i="10"/>
  <c r="S630" i="10"/>
  <c r="S632" i="10"/>
  <c r="S650" i="10"/>
  <c r="S652" i="10"/>
  <c r="S668" i="10"/>
  <c r="S684" i="10"/>
  <c r="P706" i="10"/>
  <c r="S700" i="10"/>
  <c r="S703" i="10"/>
  <c r="S714" i="10"/>
  <c r="S716" i="10"/>
  <c r="S733" i="10"/>
  <c r="S749" i="10"/>
  <c r="S783" i="10"/>
  <c r="P808" i="10"/>
  <c r="P825" i="10"/>
  <c r="S819" i="10"/>
  <c r="S821" i="10"/>
  <c r="P859" i="10"/>
  <c r="S869" i="10"/>
  <c r="S884" i="10"/>
  <c r="S900" i="10"/>
  <c r="S829" i="1"/>
  <c r="S811" i="1"/>
  <c r="S793" i="1"/>
  <c r="S739" i="1"/>
  <c r="P910" i="1"/>
  <c r="P766" i="1"/>
  <c r="L353" i="3"/>
  <c r="M85" i="9"/>
  <c r="M96" i="9"/>
  <c r="M90" i="9"/>
  <c r="S775" i="1"/>
  <c r="G66" i="13"/>
  <c r="H66" i="13"/>
  <c r="M66" i="13"/>
  <c r="S865" i="1"/>
  <c r="S847" i="1"/>
  <c r="M93" i="9"/>
  <c r="M101" i="9"/>
  <c r="P820" i="1"/>
  <c r="AO807" i="8"/>
  <c r="AO808" i="8"/>
  <c r="P838" i="1"/>
  <c r="G60" i="13"/>
  <c r="N60" i="13"/>
  <c r="H60" i="13"/>
  <c r="M60" i="13"/>
  <c r="P432" i="3"/>
  <c r="L384" i="3"/>
  <c r="S901" i="1"/>
  <c r="S937" i="1"/>
  <c r="S919" i="1"/>
  <c r="S883" i="1"/>
  <c r="S833" i="10"/>
  <c r="G54" i="13"/>
  <c r="H54" i="13"/>
  <c r="N54" i="13"/>
  <c r="M54" i="13"/>
  <c r="H48" i="13"/>
  <c r="S1063" i="1"/>
  <c r="P928" i="1"/>
  <c r="S1009" i="1"/>
  <c r="S955" i="1"/>
  <c r="T425" i="3"/>
  <c r="L415" i="3"/>
  <c r="P946" i="1"/>
  <c r="S765" i="10"/>
  <c r="S991" i="1"/>
  <c r="S973" i="1"/>
  <c r="S1045" i="1"/>
  <c r="P964" i="1"/>
  <c r="G48" i="13"/>
  <c r="N48" i="13"/>
  <c r="M48" i="13"/>
  <c r="M30" i="13"/>
  <c r="S1027" i="1"/>
  <c r="S1099" i="1"/>
  <c r="P1018" i="1"/>
  <c r="N42" i="13"/>
  <c r="H42" i="13"/>
  <c r="G42" i="13"/>
  <c r="M42" i="13"/>
  <c r="P1072" i="1"/>
  <c r="P1000" i="1"/>
  <c r="P1036" i="1"/>
  <c r="N36" i="13"/>
  <c r="N30" i="13"/>
  <c r="N24" i="13"/>
  <c r="M36" i="13"/>
  <c r="M24" i="13"/>
  <c r="H24" i="13"/>
  <c r="S680" i="10"/>
  <c r="H36" i="13"/>
  <c r="G36" i="13"/>
  <c r="G30" i="13"/>
  <c r="G24" i="13"/>
  <c r="H30" i="13"/>
  <c r="P1054" i="1"/>
  <c r="S1081" i="1"/>
  <c r="P367" i="11"/>
  <c r="P399" i="11"/>
  <c r="R415" i="11"/>
  <c r="P563" i="11"/>
  <c r="R580" i="11"/>
  <c r="P597" i="11"/>
  <c r="P631" i="11"/>
  <c r="P546" i="11"/>
  <c r="R367" i="11"/>
  <c r="P415" i="11"/>
  <c r="P463" i="11"/>
  <c r="P479" i="11"/>
  <c r="P529" i="11"/>
  <c r="R563" i="11"/>
  <c r="R597" i="11"/>
  <c r="R631" i="11"/>
  <c r="S476" i="10"/>
  <c r="S513" i="10"/>
  <c r="S565" i="10"/>
  <c r="S615" i="10"/>
  <c r="S649" i="10"/>
  <c r="S397" i="10"/>
  <c r="S428" i="10"/>
  <c r="S527" i="10"/>
  <c r="P587" i="10"/>
  <c r="P621" i="10"/>
  <c r="P553" i="10"/>
  <c r="S412" i="10"/>
  <c r="S414" i="10"/>
  <c r="P434" i="10"/>
  <c r="S429" i="10"/>
  <c r="S431" i="10"/>
  <c r="S464" i="10"/>
  <c r="S497" i="10"/>
  <c r="S528" i="10"/>
  <c r="S530" i="10"/>
  <c r="S549" i="10"/>
  <c r="P570" i="10"/>
  <c r="S566" i="10"/>
  <c r="S631" i="10"/>
  <c r="S633" i="10"/>
  <c r="S635" i="10"/>
  <c r="S666" i="10"/>
  <c r="S391" i="10"/>
  <c r="P400" i="10"/>
  <c r="S409" i="10"/>
  <c r="S411" i="10"/>
  <c r="S427" i="10"/>
  <c r="P451" i="10"/>
  <c r="S445" i="10"/>
  <c r="S460" i="10"/>
  <c r="S462" i="10"/>
  <c r="P502" i="10"/>
  <c r="S496" i="10"/>
  <c r="S499" i="10"/>
  <c r="S511" i="10"/>
  <c r="S531" i="10"/>
  <c r="S533" i="10"/>
  <c r="S546" i="10"/>
  <c r="S561" i="10"/>
  <c r="S563" i="10"/>
  <c r="S580" i="10"/>
  <c r="P604" i="10"/>
  <c r="S600" i="10"/>
  <c r="S614" i="10"/>
  <c r="S648" i="10"/>
  <c r="S425" i="10"/>
  <c r="P468" i="10"/>
  <c r="P519" i="10"/>
  <c r="S544" i="10"/>
  <c r="S578" i="10"/>
  <c r="S612" i="10"/>
  <c r="P638" i="10"/>
  <c r="S646" i="10"/>
  <c r="S663" i="10"/>
  <c r="P417" i="10"/>
  <c r="S394" i="10"/>
  <c r="S410" i="10"/>
  <c r="S426" i="10"/>
  <c r="S442" i="10"/>
  <c r="S444" i="10"/>
  <c r="S461" i="10"/>
  <c r="P485" i="10"/>
  <c r="S479" i="10"/>
  <c r="S481" i="10"/>
  <c r="S493" i="10"/>
  <c r="S495" i="10"/>
  <c r="S512" i="10"/>
  <c r="P536" i="10"/>
  <c r="S545" i="10"/>
  <c r="S564" i="10"/>
  <c r="S579" i="10"/>
  <c r="S581" i="10"/>
  <c r="S584" i="10"/>
  <c r="S595" i="10"/>
  <c r="S601" i="10"/>
  <c r="S613" i="10"/>
  <c r="S634" i="10"/>
  <c r="S647" i="10"/>
  <c r="S664" i="10"/>
  <c r="S1207" i="1"/>
  <c r="S1117" i="1"/>
  <c r="P1108" i="1"/>
  <c r="P1090" i="1"/>
  <c r="S1171" i="1"/>
  <c r="S1135" i="1"/>
  <c r="P1126" i="1"/>
  <c r="P1144" i="1"/>
  <c r="M80" i="9"/>
  <c r="P1180" i="1"/>
  <c r="S1153" i="1"/>
  <c r="S431" i="3"/>
  <c r="S1279" i="1"/>
  <c r="AO809" i="8"/>
  <c r="L446" i="3"/>
  <c r="U427" i="3"/>
  <c r="T426" i="3"/>
  <c r="P431" i="3"/>
  <c r="U426" i="3"/>
  <c r="S430" i="3"/>
  <c r="P430" i="3"/>
  <c r="S1261" i="1"/>
  <c r="S1225" i="1"/>
  <c r="S1189" i="1"/>
  <c r="L477" i="3"/>
  <c r="L508" i="3"/>
  <c r="P1216" i="1"/>
  <c r="S1243" i="1"/>
  <c r="P1234" i="1"/>
  <c r="P1324" i="1"/>
  <c r="S1297" i="1"/>
  <c r="P1270" i="1"/>
  <c r="S1315" i="1"/>
  <c r="P1306" i="1"/>
  <c r="S1333" i="1"/>
  <c r="P1288" i="1"/>
  <c r="P1342" i="1"/>
  <c r="S393" i="10"/>
  <c r="B636" i="8"/>
  <c r="I73" i="9"/>
  <c r="L73" i="9" s="1"/>
  <c r="D73" i="9"/>
  <c r="I17" i="12"/>
  <c r="L17" i="12" s="1"/>
  <c r="D17" i="12"/>
  <c r="R1359" i="1"/>
  <c r="R1358" i="1"/>
  <c r="R1357" i="1"/>
  <c r="R1356" i="1"/>
  <c r="R1355" i="1"/>
  <c r="R1354" i="1"/>
  <c r="R1353" i="1"/>
  <c r="R1352" i="1"/>
  <c r="R1351" i="1"/>
  <c r="R1350" i="1"/>
  <c r="R1349" i="1"/>
  <c r="R1348" i="1"/>
  <c r="R1347" i="1"/>
  <c r="P1359" i="1"/>
  <c r="O1359" i="1"/>
  <c r="N1359" i="1"/>
  <c r="M1359" i="1"/>
  <c r="P1358" i="1"/>
  <c r="O1358" i="1"/>
  <c r="N1358" i="1"/>
  <c r="M1358" i="1"/>
  <c r="P1357" i="1"/>
  <c r="O1357" i="1"/>
  <c r="N1357" i="1"/>
  <c r="M1357" i="1"/>
  <c r="P1356" i="1"/>
  <c r="O1356" i="1"/>
  <c r="N1356" i="1"/>
  <c r="M1356" i="1"/>
  <c r="P1355" i="1"/>
  <c r="O1355" i="1"/>
  <c r="N1355" i="1"/>
  <c r="M1355" i="1"/>
  <c r="P1354" i="1"/>
  <c r="O1354" i="1"/>
  <c r="N1354" i="1"/>
  <c r="M1354" i="1"/>
  <c r="P1353" i="1"/>
  <c r="O1353" i="1"/>
  <c r="N1353" i="1"/>
  <c r="M1353" i="1"/>
  <c r="P1352" i="1"/>
  <c r="O1352" i="1"/>
  <c r="N1352" i="1"/>
  <c r="M1352" i="1"/>
  <c r="P1351" i="1"/>
  <c r="O1351" i="1"/>
  <c r="N1351" i="1"/>
  <c r="M1351" i="1"/>
  <c r="P1350" i="1"/>
  <c r="O1350" i="1"/>
  <c r="N1350" i="1"/>
  <c r="M1350" i="1"/>
  <c r="P1349" i="1"/>
  <c r="O1349" i="1"/>
  <c r="N1349" i="1"/>
  <c r="M1349" i="1"/>
  <c r="P1348" i="1"/>
  <c r="O1348" i="1"/>
  <c r="N1348" i="1"/>
  <c r="M1348" i="1"/>
  <c r="P1347" i="1"/>
  <c r="P1360" i="1" s="1"/>
  <c r="O1347" i="1"/>
  <c r="N1347" i="1"/>
  <c r="M1347" i="1"/>
  <c r="R349" i="11"/>
  <c r="P349" i="11"/>
  <c r="R348" i="11"/>
  <c r="P348" i="11"/>
  <c r="R347" i="11"/>
  <c r="P347" i="11"/>
  <c r="R346" i="11"/>
  <c r="P346" i="11"/>
  <c r="R345" i="11"/>
  <c r="P345" i="11"/>
  <c r="R344" i="11"/>
  <c r="P344" i="11"/>
  <c r="R343" i="11"/>
  <c r="P343" i="11"/>
  <c r="B339" i="11"/>
  <c r="B351" i="11"/>
  <c r="R380" i="10"/>
  <c r="P380" i="10"/>
  <c r="R379" i="10"/>
  <c r="P379" i="10"/>
  <c r="R378" i="10"/>
  <c r="P378" i="10"/>
  <c r="R377" i="10"/>
  <c r="P377" i="10"/>
  <c r="R376" i="10"/>
  <c r="P376" i="10"/>
  <c r="R375" i="10"/>
  <c r="P375" i="10"/>
  <c r="R374" i="10"/>
  <c r="P374" i="10"/>
  <c r="B383" i="10"/>
  <c r="I16" i="12"/>
  <c r="L16" i="12" s="1"/>
  <c r="D16" i="12"/>
  <c r="I72" i="9"/>
  <c r="L72" i="9" s="1"/>
  <c r="D72" i="9"/>
  <c r="L517" i="3"/>
  <c r="L518" i="3"/>
  <c r="L519" i="3"/>
  <c r="L520" i="3"/>
  <c r="L521" i="3"/>
  <c r="L522" i="3"/>
  <c r="L523" i="3"/>
  <c r="L524" i="3"/>
  <c r="L525" i="3"/>
  <c r="L526" i="3"/>
  <c r="L527" i="3"/>
  <c r="L528" i="3"/>
  <c r="L529" i="3"/>
  <c r="L530" i="3"/>
  <c r="L531" i="3"/>
  <c r="L532" i="3"/>
  <c r="L533" i="3"/>
  <c r="L516" i="3"/>
  <c r="C540" i="3"/>
  <c r="F542" i="3"/>
  <c r="D542" i="3"/>
  <c r="H541" i="3"/>
  <c r="F541" i="3"/>
  <c r="D541" i="3"/>
  <c r="F540" i="3"/>
  <c r="E540" i="3"/>
  <c r="D540" i="3"/>
  <c r="B622" i="8"/>
  <c r="R333" i="11"/>
  <c r="P333" i="11"/>
  <c r="R332" i="11"/>
  <c r="P332" i="11"/>
  <c r="R331" i="11"/>
  <c r="P331" i="11"/>
  <c r="R330" i="11"/>
  <c r="P330" i="11"/>
  <c r="R329" i="11"/>
  <c r="P329" i="11"/>
  <c r="R328" i="11"/>
  <c r="P328" i="11"/>
  <c r="R327" i="11"/>
  <c r="P327" i="11"/>
  <c r="B323" i="11"/>
  <c r="B335" i="11"/>
  <c r="B364" i="10"/>
  <c r="R361" i="10"/>
  <c r="P361" i="10"/>
  <c r="R360" i="10"/>
  <c r="P360" i="10"/>
  <c r="R359" i="10"/>
  <c r="P359" i="10"/>
  <c r="R358" i="10"/>
  <c r="P358" i="10"/>
  <c r="R357" i="10"/>
  <c r="P357" i="10"/>
  <c r="R356" i="10"/>
  <c r="P356" i="10"/>
  <c r="R355" i="10"/>
  <c r="P355" i="10"/>
  <c r="I15" i="12"/>
  <c r="L15" i="12" s="1"/>
  <c r="D15" i="12"/>
  <c r="I71" i="9"/>
  <c r="L71" i="9" s="1"/>
  <c r="D71" i="9"/>
  <c r="R1377" i="1"/>
  <c r="R1376" i="1"/>
  <c r="R1375" i="1"/>
  <c r="R1374" i="1"/>
  <c r="R1373" i="1"/>
  <c r="R1372" i="1"/>
  <c r="R1371" i="1"/>
  <c r="R1370" i="1"/>
  <c r="R1369" i="1"/>
  <c r="R1368" i="1"/>
  <c r="R1367" i="1"/>
  <c r="R1366" i="1"/>
  <c r="R1365" i="1"/>
  <c r="P1377" i="1"/>
  <c r="O1377" i="1"/>
  <c r="N1377" i="1"/>
  <c r="M1377" i="1"/>
  <c r="P1376" i="1"/>
  <c r="O1376" i="1"/>
  <c r="N1376" i="1"/>
  <c r="M1376" i="1"/>
  <c r="P1375" i="1"/>
  <c r="O1375" i="1"/>
  <c r="N1375" i="1"/>
  <c r="M1375" i="1"/>
  <c r="P1374" i="1"/>
  <c r="O1374" i="1"/>
  <c r="N1374" i="1"/>
  <c r="M1374" i="1"/>
  <c r="P1373" i="1"/>
  <c r="O1373" i="1"/>
  <c r="N1373" i="1"/>
  <c r="M1373" i="1"/>
  <c r="P1372" i="1"/>
  <c r="O1372" i="1"/>
  <c r="N1372" i="1"/>
  <c r="M1372" i="1"/>
  <c r="P1371" i="1"/>
  <c r="O1371" i="1"/>
  <c r="N1371" i="1"/>
  <c r="M1371" i="1"/>
  <c r="P1370" i="1"/>
  <c r="O1370" i="1"/>
  <c r="N1370" i="1"/>
  <c r="M1370" i="1"/>
  <c r="P1369" i="1"/>
  <c r="O1369" i="1"/>
  <c r="N1369" i="1"/>
  <c r="M1369" i="1"/>
  <c r="P1368" i="1"/>
  <c r="O1368" i="1"/>
  <c r="N1368" i="1"/>
  <c r="M1368" i="1"/>
  <c r="P1367" i="1"/>
  <c r="O1367" i="1"/>
  <c r="N1367" i="1"/>
  <c r="M1367" i="1"/>
  <c r="P1366" i="1"/>
  <c r="O1366" i="1"/>
  <c r="N1366" i="1"/>
  <c r="M1366" i="1"/>
  <c r="P1365" i="1"/>
  <c r="P1378" i="1" s="1"/>
  <c r="O1365" i="1"/>
  <c r="N1365" i="1"/>
  <c r="M1365" i="1"/>
  <c r="B608" i="8"/>
  <c r="R317" i="11"/>
  <c r="P317" i="11"/>
  <c r="R316" i="11"/>
  <c r="P316" i="11"/>
  <c r="R315" i="11"/>
  <c r="P315" i="11"/>
  <c r="R314" i="11"/>
  <c r="P314" i="11"/>
  <c r="R313" i="11"/>
  <c r="P313" i="11"/>
  <c r="R312" i="11"/>
  <c r="P312" i="11"/>
  <c r="R311" i="11"/>
  <c r="P311" i="11"/>
  <c r="B307" i="11"/>
  <c r="B319" i="11"/>
  <c r="R344" i="10"/>
  <c r="P344" i="10"/>
  <c r="R343" i="10"/>
  <c r="P343" i="10"/>
  <c r="R342" i="10"/>
  <c r="P342" i="10"/>
  <c r="R341" i="10"/>
  <c r="P341" i="10"/>
  <c r="R340" i="10"/>
  <c r="P340" i="10"/>
  <c r="S340" i="10" s="1"/>
  <c r="R339" i="10"/>
  <c r="P339" i="10"/>
  <c r="R338" i="10"/>
  <c r="P338" i="10"/>
  <c r="B347" i="10"/>
  <c r="I14" i="12"/>
  <c r="L14" i="12" s="1"/>
  <c r="D14" i="12"/>
  <c r="L66" i="9"/>
  <c r="L65" i="9"/>
  <c r="L64" i="9"/>
  <c r="L63" i="9"/>
  <c r="L62" i="9"/>
  <c r="L61" i="9"/>
  <c r="L60" i="9"/>
  <c r="L59" i="9"/>
  <c r="L58" i="9"/>
  <c r="L57" i="9"/>
  <c r="L56" i="9"/>
  <c r="L55" i="9"/>
  <c r="L54" i="9"/>
  <c r="L53" i="9"/>
  <c r="L52" i="9"/>
  <c r="L51" i="9"/>
  <c r="L50" i="9"/>
  <c r="I70" i="9"/>
  <c r="L70" i="9" s="1"/>
  <c r="D70" i="9"/>
  <c r="R1395" i="1"/>
  <c r="R1394" i="1"/>
  <c r="R1393" i="1"/>
  <c r="R1392" i="1"/>
  <c r="R1391" i="1"/>
  <c r="R1390" i="1"/>
  <c r="R1389" i="1"/>
  <c r="R1388" i="1"/>
  <c r="R1387" i="1"/>
  <c r="R1386" i="1"/>
  <c r="R1385" i="1"/>
  <c r="R1384" i="1"/>
  <c r="R1383" i="1"/>
  <c r="P1395" i="1"/>
  <c r="O1395" i="1"/>
  <c r="N1395" i="1"/>
  <c r="M1395" i="1"/>
  <c r="P1394" i="1"/>
  <c r="O1394" i="1"/>
  <c r="N1394" i="1"/>
  <c r="M1394" i="1"/>
  <c r="P1393" i="1"/>
  <c r="O1393" i="1"/>
  <c r="N1393" i="1"/>
  <c r="M1393" i="1"/>
  <c r="P1392" i="1"/>
  <c r="O1392" i="1"/>
  <c r="N1392" i="1"/>
  <c r="M1392" i="1"/>
  <c r="P1391" i="1"/>
  <c r="O1391" i="1"/>
  <c r="N1391" i="1"/>
  <c r="M1391" i="1"/>
  <c r="P1390" i="1"/>
  <c r="O1390" i="1"/>
  <c r="N1390" i="1"/>
  <c r="M1390" i="1"/>
  <c r="P1389" i="1"/>
  <c r="O1389" i="1"/>
  <c r="N1389" i="1"/>
  <c r="M1389" i="1"/>
  <c r="P1388" i="1"/>
  <c r="O1388" i="1"/>
  <c r="N1388" i="1"/>
  <c r="M1388" i="1"/>
  <c r="P1387" i="1"/>
  <c r="O1387" i="1"/>
  <c r="N1387" i="1"/>
  <c r="M1387" i="1"/>
  <c r="P1386" i="1"/>
  <c r="O1386" i="1"/>
  <c r="N1386" i="1"/>
  <c r="M1386" i="1"/>
  <c r="P1385" i="1"/>
  <c r="O1385" i="1"/>
  <c r="N1385" i="1"/>
  <c r="M1385" i="1"/>
  <c r="P1384" i="1"/>
  <c r="O1384" i="1"/>
  <c r="N1384" i="1"/>
  <c r="M1384" i="1"/>
  <c r="P1383" i="1"/>
  <c r="O1383" i="1"/>
  <c r="N1383" i="1"/>
  <c r="M1383" i="1"/>
  <c r="B594" i="8"/>
  <c r="R301" i="11"/>
  <c r="P301" i="11"/>
  <c r="R300" i="11"/>
  <c r="P300" i="11"/>
  <c r="R299" i="11"/>
  <c r="P299" i="11"/>
  <c r="R298" i="11"/>
  <c r="P298" i="11"/>
  <c r="R297" i="11"/>
  <c r="P297" i="11"/>
  <c r="R296" i="11"/>
  <c r="P296" i="11"/>
  <c r="R295" i="11"/>
  <c r="P295" i="11"/>
  <c r="B303" i="11"/>
  <c r="B291" i="11"/>
  <c r="R327" i="10"/>
  <c r="P327" i="10"/>
  <c r="R326" i="10"/>
  <c r="P326" i="10"/>
  <c r="R325" i="10"/>
  <c r="P325" i="10"/>
  <c r="R324" i="10"/>
  <c r="P324" i="10"/>
  <c r="R323" i="10"/>
  <c r="P323" i="10"/>
  <c r="R322" i="10"/>
  <c r="P322" i="10"/>
  <c r="S322" i="10" s="1"/>
  <c r="R321" i="10"/>
  <c r="P321" i="10"/>
  <c r="B330" i="10"/>
  <c r="I13" i="12"/>
  <c r="L13" i="12" s="1"/>
  <c r="D13" i="12"/>
  <c r="D69" i="9"/>
  <c r="I69" i="9"/>
  <c r="L69" i="9" s="1"/>
  <c r="R1413" i="1"/>
  <c r="R1412" i="1"/>
  <c r="R1411" i="1"/>
  <c r="R1410" i="1"/>
  <c r="R1409" i="1"/>
  <c r="R1408" i="1"/>
  <c r="R1407" i="1"/>
  <c r="R1406" i="1"/>
  <c r="R1405" i="1"/>
  <c r="R1404" i="1"/>
  <c r="R1403" i="1"/>
  <c r="R1402" i="1"/>
  <c r="R1401" i="1"/>
  <c r="P1413" i="1"/>
  <c r="O1413" i="1"/>
  <c r="N1413" i="1"/>
  <c r="M1413" i="1"/>
  <c r="P1412" i="1"/>
  <c r="O1412" i="1"/>
  <c r="N1412" i="1"/>
  <c r="M1412" i="1"/>
  <c r="P1411" i="1"/>
  <c r="O1411" i="1"/>
  <c r="N1411" i="1"/>
  <c r="M1411" i="1"/>
  <c r="P1410" i="1"/>
  <c r="O1410" i="1"/>
  <c r="N1410" i="1"/>
  <c r="M1410" i="1"/>
  <c r="P1409" i="1"/>
  <c r="O1409" i="1"/>
  <c r="N1409" i="1"/>
  <c r="M1409" i="1"/>
  <c r="P1408" i="1"/>
  <c r="O1408" i="1"/>
  <c r="N1408" i="1"/>
  <c r="M1408" i="1"/>
  <c r="P1407" i="1"/>
  <c r="O1407" i="1"/>
  <c r="N1407" i="1"/>
  <c r="M1407" i="1"/>
  <c r="P1406" i="1"/>
  <c r="O1406" i="1"/>
  <c r="N1406" i="1"/>
  <c r="M1406" i="1"/>
  <c r="P1405" i="1"/>
  <c r="O1405" i="1"/>
  <c r="N1405" i="1"/>
  <c r="M1405" i="1"/>
  <c r="P1404" i="1"/>
  <c r="O1404" i="1"/>
  <c r="N1404" i="1"/>
  <c r="M1404" i="1"/>
  <c r="P1403" i="1"/>
  <c r="O1403" i="1"/>
  <c r="N1403" i="1"/>
  <c r="M1403" i="1"/>
  <c r="P1402" i="1"/>
  <c r="O1402" i="1"/>
  <c r="N1402" i="1"/>
  <c r="M1402" i="1"/>
  <c r="P1401" i="1"/>
  <c r="P1414" i="1" s="1"/>
  <c r="O1401" i="1"/>
  <c r="N1401" i="1"/>
  <c r="M1401" i="1"/>
  <c r="B580" i="8"/>
  <c r="B566" i="8"/>
  <c r="B275" i="11"/>
  <c r="R285" i="11"/>
  <c r="P285" i="11"/>
  <c r="R284" i="11"/>
  <c r="P284" i="11"/>
  <c r="R283" i="11"/>
  <c r="P283" i="11"/>
  <c r="R282" i="11"/>
  <c r="P282" i="11"/>
  <c r="R281" i="11"/>
  <c r="P281" i="11"/>
  <c r="R280" i="11"/>
  <c r="P280" i="11"/>
  <c r="R279" i="11"/>
  <c r="R287" i="11" s="1"/>
  <c r="P279" i="11"/>
  <c r="B287" i="11"/>
  <c r="R310" i="10"/>
  <c r="P310" i="10"/>
  <c r="R309" i="10"/>
  <c r="P309" i="10"/>
  <c r="R308" i="10"/>
  <c r="P308" i="10"/>
  <c r="R307" i="10"/>
  <c r="P307" i="10"/>
  <c r="R306" i="10"/>
  <c r="P306" i="10"/>
  <c r="R305" i="10"/>
  <c r="P305" i="10"/>
  <c r="R304" i="10"/>
  <c r="P304" i="10"/>
  <c r="B313" i="10"/>
  <c r="I12" i="12"/>
  <c r="L12" i="12" s="1"/>
  <c r="D12" i="12"/>
  <c r="I68" i="9"/>
  <c r="L68" i="9" s="1"/>
  <c r="D68" i="9"/>
  <c r="G5" i="13"/>
  <c r="H5" i="13"/>
  <c r="I5" i="13"/>
  <c r="J5" i="13"/>
  <c r="F5" i="13"/>
  <c r="R1431" i="1"/>
  <c r="R1430" i="1"/>
  <c r="R1429" i="1"/>
  <c r="R1428" i="1"/>
  <c r="R1427" i="1"/>
  <c r="R1426" i="1"/>
  <c r="R1425" i="1"/>
  <c r="R1424" i="1"/>
  <c r="R1423" i="1"/>
  <c r="R1422" i="1"/>
  <c r="R1421" i="1"/>
  <c r="R1420" i="1"/>
  <c r="R1419" i="1"/>
  <c r="P1431" i="1"/>
  <c r="O1431" i="1"/>
  <c r="N1431" i="1"/>
  <c r="M1431" i="1"/>
  <c r="P1430" i="1"/>
  <c r="O1430" i="1"/>
  <c r="N1430" i="1"/>
  <c r="M1430" i="1"/>
  <c r="P1429" i="1"/>
  <c r="O1429" i="1"/>
  <c r="N1429" i="1"/>
  <c r="M1429" i="1"/>
  <c r="P1428" i="1"/>
  <c r="O1428" i="1"/>
  <c r="N1428" i="1"/>
  <c r="M1428" i="1"/>
  <c r="P1427" i="1"/>
  <c r="O1427" i="1"/>
  <c r="N1427" i="1"/>
  <c r="M1427" i="1"/>
  <c r="P1426" i="1"/>
  <c r="O1426" i="1"/>
  <c r="N1426" i="1"/>
  <c r="M1426" i="1"/>
  <c r="P1425" i="1"/>
  <c r="O1425" i="1"/>
  <c r="N1425" i="1"/>
  <c r="M1425" i="1"/>
  <c r="P1424" i="1"/>
  <c r="O1424" i="1"/>
  <c r="N1424" i="1"/>
  <c r="M1424" i="1"/>
  <c r="P1423" i="1"/>
  <c r="O1423" i="1"/>
  <c r="N1423" i="1"/>
  <c r="M1423" i="1"/>
  <c r="P1422" i="1"/>
  <c r="O1422" i="1"/>
  <c r="N1422" i="1"/>
  <c r="M1422" i="1"/>
  <c r="P1421" i="1"/>
  <c r="O1421" i="1"/>
  <c r="N1421" i="1"/>
  <c r="M1421" i="1"/>
  <c r="P1420" i="1"/>
  <c r="O1420" i="1"/>
  <c r="N1420" i="1"/>
  <c r="M1420" i="1"/>
  <c r="P1419" i="1"/>
  <c r="O1419" i="1"/>
  <c r="N1419" i="1"/>
  <c r="M1419" i="1"/>
  <c r="C7" i="13"/>
  <c r="C4" i="13"/>
  <c r="H13" i="13" s="1"/>
  <c r="R1449" i="1"/>
  <c r="R1448" i="1"/>
  <c r="R1447" i="1"/>
  <c r="R1446" i="1"/>
  <c r="R1445" i="1"/>
  <c r="R1444" i="1"/>
  <c r="R1443" i="1"/>
  <c r="R1442" i="1"/>
  <c r="R1441" i="1"/>
  <c r="R1440" i="1"/>
  <c r="R1439" i="1"/>
  <c r="R1438" i="1"/>
  <c r="R1437" i="1"/>
  <c r="P1449" i="1"/>
  <c r="O1449" i="1"/>
  <c r="N1449" i="1"/>
  <c r="M1449" i="1"/>
  <c r="P1448" i="1"/>
  <c r="O1448" i="1"/>
  <c r="N1448" i="1"/>
  <c r="M1448" i="1"/>
  <c r="P1447" i="1"/>
  <c r="O1447" i="1"/>
  <c r="N1447" i="1"/>
  <c r="M1447" i="1"/>
  <c r="P1446" i="1"/>
  <c r="O1446" i="1"/>
  <c r="N1446" i="1"/>
  <c r="M1446" i="1"/>
  <c r="P1445" i="1"/>
  <c r="O1445" i="1"/>
  <c r="N1445" i="1"/>
  <c r="M1445" i="1"/>
  <c r="P1444" i="1"/>
  <c r="O1444" i="1"/>
  <c r="N1444" i="1"/>
  <c r="M1444" i="1"/>
  <c r="P1443" i="1"/>
  <c r="O1443" i="1"/>
  <c r="N1443" i="1"/>
  <c r="M1443" i="1"/>
  <c r="P1442" i="1"/>
  <c r="O1442" i="1"/>
  <c r="N1442" i="1"/>
  <c r="M1442" i="1"/>
  <c r="P1441" i="1"/>
  <c r="O1441" i="1"/>
  <c r="N1441" i="1"/>
  <c r="M1441" i="1"/>
  <c r="P1440" i="1"/>
  <c r="O1440" i="1"/>
  <c r="N1440" i="1"/>
  <c r="M1440" i="1"/>
  <c r="P1439" i="1"/>
  <c r="O1439" i="1"/>
  <c r="N1439" i="1"/>
  <c r="M1439" i="1"/>
  <c r="P1438" i="1"/>
  <c r="O1438" i="1"/>
  <c r="N1438" i="1"/>
  <c r="M1438" i="1"/>
  <c r="P1437" i="1"/>
  <c r="P1450" i="1" s="1"/>
  <c r="O1437" i="1"/>
  <c r="N1437" i="1"/>
  <c r="M1437" i="1"/>
  <c r="C634" i="3"/>
  <c r="D634" i="3"/>
  <c r="E634" i="3"/>
  <c r="F634" i="3"/>
  <c r="D635" i="3"/>
  <c r="F635" i="3"/>
  <c r="D636" i="3"/>
  <c r="F636" i="3"/>
  <c r="F605" i="3"/>
  <c r="D605" i="3"/>
  <c r="F604" i="3"/>
  <c r="D604" i="3"/>
  <c r="F603" i="3"/>
  <c r="E603" i="3"/>
  <c r="D603" i="3"/>
  <c r="C603" i="3"/>
  <c r="F573" i="3"/>
  <c r="F572" i="3"/>
  <c r="F571" i="3"/>
  <c r="D573" i="3"/>
  <c r="D572" i="3"/>
  <c r="C571" i="3"/>
  <c r="E571" i="3"/>
  <c r="L548" i="3"/>
  <c r="L549" i="3"/>
  <c r="L550" i="3"/>
  <c r="L551" i="3"/>
  <c r="L552" i="3"/>
  <c r="L553" i="3"/>
  <c r="L554" i="3"/>
  <c r="L555" i="3"/>
  <c r="L556" i="3"/>
  <c r="L557" i="3"/>
  <c r="L558" i="3"/>
  <c r="L559" i="3"/>
  <c r="L560" i="3"/>
  <c r="L561" i="3"/>
  <c r="L562" i="3"/>
  <c r="L563" i="3"/>
  <c r="L564" i="3"/>
  <c r="L547" i="3"/>
  <c r="H572" i="3"/>
  <c r="D571" i="3"/>
  <c r="H604" i="3"/>
  <c r="P264" i="11"/>
  <c r="R264" i="11"/>
  <c r="P265" i="11"/>
  <c r="R265" i="11"/>
  <c r="P266" i="11"/>
  <c r="R266" i="11"/>
  <c r="P267" i="11"/>
  <c r="R267" i="11"/>
  <c r="P268" i="11"/>
  <c r="R268" i="11"/>
  <c r="P269" i="11"/>
  <c r="R269" i="11"/>
  <c r="R263" i="11"/>
  <c r="P263" i="11"/>
  <c r="P271" i="11" s="1"/>
  <c r="B259" i="11"/>
  <c r="B271" i="11"/>
  <c r="P288" i="10"/>
  <c r="S288" i="10" s="1"/>
  <c r="P289" i="10"/>
  <c r="P290" i="10"/>
  <c r="P291" i="10"/>
  <c r="P292" i="10"/>
  <c r="P293" i="10"/>
  <c r="R287" i="10"/>
  <c r="P287" i="10"/>
  <c r="S287" i="10" s="1"/>
  <c r="R293" i="10"/>
  <c r="R292" i="10"/>
  <c r="R291" i="10"/>
  <c r="R290" i="10"/>
  <c r="R289" i="10"/>
  <c r="R288" i="10"/>
  <c r="B296" i="10"/>
  <c r="I11" i="12"/>
  <c r="L11" i="12" s="1"/>
  <c r="D11" i="12"/>
  <c r="I67" i="9"/>
  <c r="L67" i="9" s="1"/>
  <c r="D67" i="9"/>
  <c r="M67" i="9" s="1"/>
  <c r="B553" i="8"/>
  <c r="B244" i="11"/>
  <c r="R253" i="11"/>
  <c r="Q253" i="11"/>
  <c r="P253" i="11"/>
  <c r="R252" i="11"/>
  <c r="Q252" i="11"/>
  <c r="P252" i="11"/>
  <c r="R251" i="11"/>
  <c r="Q251" i="11"/>
  <c r="P251" i="11"/>
  <c r="R250" i="11"/>
  <c r="Q250" i="11"/>
  <c r="P250" i="11"/>
  <c r="R249" i="11"/>
  <c r="Q249" i="11"/>
  <c r="P249" i="11"/>
  <c r="R248" i="11"/>
  <c r="Q248" i="11"/>
  <c r="P248" i="11"/>
  <c r="R247" i="11"/>
  <c r="Q247" i="11"/>
  <c r="P247" i="11"/>
  <c r="B255" i="11"/>
  <c r="R276" i="10"/>
  <c r="Q276" i="10"/>
  <c r="P276" i="10"/>
  <c r="R275" i="10"/>
  <c r="Q275" i="10"/>
  <c r="P275" i="10"/>
  <c r="R274" i="10"/>
  <c r="Q274" i="10"/>
  <c r="P274" i="10"/>
  <c r="R273" i="10"/>
  <c r="Q273" i="10"/>
  <c r="P273" i="10"/>
  <c r="R272" i="10"/>
  <c r="Q272" i="10"/>
  <c r="P272" i="10"/>
  <c r="R271" i="10"/>
  <c r="Q271" i="10"/>
  <c r="P271" i="10"/>
  <c r="R270" i="10"/>
  <c r="Q270" i="10"/>
  <c r="P270" i="10"/>
  <c r="B279" i="10"/>
  <c r="L10" i="12"/>
  <c r="R1467" i="1"/>
  <c r="R1466" i="1"/>
  <c r="R1465" i="1"/>
  <c r="R1464" i="1"/>
  <c r="R1463" i="1"/>
  <c r="R1462" i="1"/>
  <c r="R1461" i="1"/>
  <c r="R1460" i="1"/>
  <c r="R1459" i="1"/>
  <c r="R1458" i="1"/>
  <c r="R1457" i="1"/>
  <c r="R1456" i="1"/>
  <c r="R1455" i="1"/>
  <c r="P1467" i="1"/>
  <c r="O1467" i="1"/>
  <c r="N1467" i="1"/>
  <c r="M1467" i="1"/>
  <c r="P1466" i="1"/>
  <c r="O1466" i="1"/>
  <c r="N1466" i="1"/>
  <c r="M1466" i="1"/>
  <c r="P1465" i="1"/>
  <c r="O1465" i="1"/>
  <c r="N1465" i="1"/>
  <c r="M1465" i="1"/>
  <c r="P1464" i="1"/>
  <c r="O1464" i="1"/>
  <c r="N1464" i="1"/>
  <c r="M1464" i="1"/>
  <c r="P1463" i="1"/>
  <c r="O1463" i="1"/>
  <c r="N1463" i="1"/>
  <c r="M1463" i="1"/>
  <c r="P1462" i="1"/>
  <c r="O1462" i="1"/>
  <c r="N1462" i="1"/>
  <c r="M1462" i="1"/>
  <c r="P1461" i="1"/>
  <c r="O1461" i="1"/>
  <c r="N1461" i="1"/>
  <c r="M1461" i="1"/>
  <c r="P1460" i="1"/>
  <c r="O1460" i="1"/>
  <c r="N1460" i="1"/>
  <c r="M1460" i="1"/>
  <c r="P1459" i="1"/>
  <c r="O1459" i="1"/>
  <c r="N1459" i="1"/>
  <c r="M1459" i="1"/>
  <c r="P1458" i="1"/>
  <c r="O1458" i="1"/>
  <c r="N1458" i="1"/>
  <c r="M1458" i="1"/>
  <c r="P1457" i="1"/>
  <c r="O1457" i="1"/>
  <c r="N1457" i="1"/>
  <c r="M1457" i="1"/>
  <c r="P1456" i="1"/>
  <c r="O1456" i="1"/>
  <c r="N1456" i="1"/>
  <c r="M1456" i="1"/>
  <c r="P1455" i="1"/>
  <c r="P1468" i="1" s="1"/>
  <c r="O1455" i="1"/>
  <c r="N1455" i="1"/>
  <c r="M1455" i="1"/>
  <c r="R1485" i="1"/>
  <c r="R1484" i="1"/>
  <c r="R1483" i="1"/>
  <c r="R1482" i="1"/>
  <c r="R1481" i="1"/>
  <c r="R1480" i="1"/>
  <c r="R1479" i="1"/>
  <c r="R1478" i="1"/>
  <c r="R1477" i="1"/>
  <c r="R1476" i="1"/>
  <c r="R1475" i="1"/>
  <c r="R1474" i="1"/>
  <c r="R1473" i="1"/>
  <c r="P1485" i="1"/>
  <c r="O1485" i="1"/>
  <c r="N1485" i="1"/>
  <c r="M1485" i="1"/>
  <c r="P1484" i="1"/>
  <c r="O1484" i="1"/>
  <c r="N1484" i="1"/>
  <c r="M1484" i="1"/>
  <c r="P1483" i="1"/>
  <c r="O1483" i="1"/>
  <c r="N1483" i="1"/>
  <c r="M1483" i="1"/>
  <c r="P1482" i="1"/>
  <c r="O1482" i="1"/>
  <c r="N1482" i="1"/>
  <c r="M1482" i="1"/>
  <c r="P1481" i="1"/>
  <c r="O1481" i="1"/>
  <c r="N1481" i="1"/>
  <c r="M1481" i="1"/>
  <c r="P1480" i="1"/>
  <c r="O1480" i="1"/>
  <c r="N1480" i="1"/>
  <c r="M1480" i="1"/>
  <c r="P1479" i="1"/>
  <c r="O1479" i="1"/>
  <c r="N1479" i="1"/>
  <c r="M1479" i="1"/>
  <c r="P1478" i="1"/>
  <c r="O1478" i="1"/>
  <c r="N1478" i="1"/>
  <c r="M1478" i="1"/>
  <c r="P1477" i="1"/>
  <c r="O1477" i="1"/>
  <c r="N1477" i="1"/>
  <c r="M1477" i="1"/>
  <c r="P1476" i="1"/>
  <c r="O1476" i="1"/>
  <c r="N1476" i="1"/>
  <c r="M1476" i="1"/>
  <c r="P1475" i="1"/>
  <c r="O1475" i="1"/>
  <c r="N1475" i="1"/>
  <c r="M1475" i="1"/>
  <c r="P1474" i="1"/>
  <c r="O1474" i="1"/>
  <c r="N1474" i="1"/>
  <c r="M1474" i="1"/>
  <c r="P1473" i="1"/>
  <c r="O1473" i="1"/>
  <c r="N1473" i="1"/>
  <c r="M1473" i="1"/>
  <c r="B540" i="8"/>
  <c r="B229" i="11"/>
  <c r="R238" i="11"/>
  <c r="Q238" i="11"/>
  <c r="P238" i="11"/>
  <c r="R237" i="11"/>
  <c r="Q237" i="11"/>
  <c r="P237" i="11"/>
  <c r="R236" i="11"/>
  <c r="Q236" i="11"/>
  <c r="P236" i="11"/>
  <c r="R235" i="11"/>
  <c r="Q235" i="11"/>
  <c r="P235" i="11"/>
  <c r="R234" i="11"/>
  <c r="Q234" i="11"/>
  <c r="P234" i="11"/>
  <c r="R233" i="11"/>
  <c r="Q233" i="11"/>
  <c r="P233" i="11"/>
  <c r="R232" i="11"/>
  <c r="Q232" i="11"/>
  <c r="P232" i="11"/>
  <c r="B240" i="11"/>
  <c r="R260" i="10"/>
  <c r="Q260" i="10"/>
  <c r="P260" i="10"/>
  <c r="R259" i="10"/>
  <c r="Q259" i="10"/>
  <c r="P259" i="10"/>
  <c r="R258" i="10"/>
  <c r="Q258" i="10"/>
  <c r="P258" i="10"/>
  <c r="R257" i="10"/>
  <c r="Q257" i="10"/>
  <c r="P257" i="10"/>
  <c r="R256" i="10"/>
  <c r="Q256" i="10"/>
  <c r="P256" i="10"/>
  <c r="R255" i="10"/>
  <c r="Q255" i="10"/>
  <c r="P255" i="10"/>
  <c r="R254" i="10"/>
  <c r="Q254" i="10"/>
  <c r="P254" i="10"/>
  <c r="B263" i="10"/>
  <c r="L9" i="12"/>
  <c r="B527" i="8"/>
  <c r="B214" i="11"/>
  <c r="R223" i="11"/>
  <c r="Q223" i="11"/>
  <c r="P223" i="11"/>
  <c r="R222" i="11"/>
  <c r="Q222" i="11"/>
  <c r="P222" i="11"/>
  <c r="R221" i="11"/>
  <c r="Q221" i="11"/>
  <c r="P221" i="11"/>
  <c r="R220" i="11"/>
  <c r="Q220" i="11"/>
  <c r="P220" i="11"/>
  <c r="R219" i="11"/>
  <c r="Q219" i="11"/>
  <c r="P219" i="11"/>
  <c r="R218" i="11"/>
  <c r="Q218" i="11"/>
  <c r="P218" i="11"/>
  <c r="R217" i="11"/>
  <c r="Q217" i="11"/>
  <c r="P217" i="11"/>
  <c r="B225" i="11"/>
  <c r="R244" i="10"/>
  <c r="Q244" i="10"/>
  <c r="P244" i="10"/>
  <c r="R243" i="10"/>
  <c r="Q243" i="10"/>
  <c r="P243" i="10"/>
  <c r="R242" i="10"/>
  <c r="Q242" i="10"/>
  <c r="P242" i="10"/>
  <c r="R241" i="10"/>
  <c r="Q241" i="10"/>
  <c r="P241" i="10"/>
  <c r="R240" i="10"/>
  <c r="Q240" i="10"/>
  <c r="P240" i="10"/>
  <c r="R239" i="10"/>
  <c r="Q239" i="10"/>
  <c r="P239" i="10"/>
  <c r="R238" i="10"/>
  <c r="Q238" i="10"/>
  <c r="P238" i="10"/>
  <c r="B247" i="10"/>
  <c r="L8" i="12"/>
  <c r="R1503" i="1"/>
  <c r="R1502" i="1"/>
  <c r="R1501" i="1"/>
  <c r="R1500" i="1"/>
  <c r="R1499" i="1"/>
  <c r="R1498" i="1"/>
  <c r="R1497" i="1"/>
  <c r="R1496" i="1"/>
  <c r="R1495" i="1"/>
  <c r="R1494" i="1"/>
  <c r="R1493" i="1"/>
  <c r="R1492" i="1"/>
  <c r="R1491" i="1"/>
  <c r="P1503" i="1"/>
  <c r="O1503" i="1"/>
  <c r="N1503" i="1"/>
  <c r="M1503" i="1"/>
  <c r="P1502" i="1"/>
  <c r="O1502" i="1"/>
  <c r="N1502" i="1"/>
  <c r="M1502" i="1"/>
  <c r="P1501" i="1"/>
  <c r="O1501" i="1"/>
  <c r="N1501" i="1"/>
  <c r="M1501" i="1"/>
  <c r="P1500" i="1"/>
  <c r="O1500" i="1"/>
  <c r="N1500" i="1"/>
  <c r="M1500" i="1"/>
  <c r="P1499" i="1"/>
  <c r="O1499" i="1"/>
  <c r="N1499" i="1"/>
  <c r="M1499" i="1"/>
  <c r="P1498" i="1"/>
  <c r="O1498" i="1"/>
  <c r="N1498" i="1"/>
  <c r="M1498" i="1"/>
  <c r="P1497" i="1"/>
  <c r="O1497" i="1"/>
  <c r="N1497" i="1"/>
  <c r="M1497" i="1"/>
  <c r="P1496" i="1"/>
  <c r="O1496" i="1"/>
  <c r="N1496" i="1"/>
  <c r="M1496" i="1"/>
  <c r="P1495" i="1"/>
  <c r="O1495" i="1"/>
  <c r="N1495" i="1"/>
  <c r="M1495" i="1"/>
  <c r="P1494" i="1"/>
  <c r="O1494" i="1"/>
  <c r="N1494" i="1"/>
  <c r="M1494" i="1"/>
  <c r="P1493" i="1"/>
  <c r="O1493" i="1"/>
  <c r="N1493" i="1"/>
  <c r="M1493" i="1"/>
  <c r="P1492" i="1"/>
  <c r="O1492" i="1"/>
  <c r="N1492" i="1"/>
  <c r="M1492" i="1"/>
  <c r="P1491" i="1"/>
  <c r="O1491" i="1"/>
  <c r="N1491" i="1"/>
  <c r="M1491" i="1"/>
  <c r="L3" i="12"/>
  <c r="L4" i="12"/>
  <c r="L5" i="12"/>
  <c r="L6" i="12"/>
  <c r="L7" i="12"/>
  <c r="B514" i="8"/>
  <c r="B210" i="11"/>
  <c r="B195" i="11"/>
  <c r="R208" i="11"/>
  <c r="Q208" i="11"/>
  <c r="P208" i="11"/>
  <c r="R207" i="11"/>
  <c r="Q207" i="11"/>
  <c r="P207" i="11"/>
  <c r="R206" i="11"/>
  <c r="Q206" i="11"/>
  <c r="P206" i="11"/>
  <c r="R205" i="11"/>
  <c r="Q205" i="11"/>
  <c r="P205" i="11"/>
  <c r="R204" i="11"/>
  <c r="Q204" i="11"/>
  <c r="P204" i="11"/>
  <c r="R203" i="11"/>
  <c r="Q203" i="11"/>
  <c r="P203" i="11"/>
  <c r="R202" i="11"/>
  <c r="Q202" i="11"/>
  <c r="P202" i="11"/>
  <c r="R193" i="11"/>
  <c r="Q193" i="11"/>
  <c r="P193" i="11"/>
  <c r="R192" i="11"/>
  <c r="Q192" i="11"/>
  <c r="P192" i="11"/>
  <c r="R191" i="11"/>
  <c r="Q191" i="11"/>
  <c r="P191" i="11"/>
  <c r="R190" i="11"/>
  <c r="Q190" i="11"/>
  <c r="P190" i="11"/>
  <c r="R189" i="11"/>
  <c r="Q189" i="11"/>
  <c r="P189" i="11"/>
  <c r="R188" i="11"/>
  <c r="Q188" i="11"/>
  <c r="P188" i="11"/>
  <c r="R187" i="11"/>
  <c r="Q187" i="11"/>
  <c r="P187" i="11"/>
  <c r="B199" i="11"/>
  <c r="R228" i="10"/>
  <c r="Q228" i="10"/>
  <c r="P228" i="10"/>
  <c r="R227" i="10"/>
  <c r="Q227" i="10"/>
  <c r="P227" i="10"/>
  <c r="R226" i="10"/>
  <c r="Q226" i="10"/>
  <c r="P226" i="10"/>
  <c r="R225" i="10"/>
  <c r="Q225" i="10"/>
  <c r="P225" i="10"/>
  <c r="R224" i="10"/>
  <c r="Q224" i="10"/>
  <c r="P224" i="10"/>
  <c r="R223" i="10"/>
  <c r="Q223" i="10"/>
  <c r="P223" i="10"/>
  <c r="R222" i="10"/>
  <c r="Q222" i="10"/>
  <c r="P222" i="10"/>
  <c r="R212" i="10"/>
  <c r="Q212" i="10"/>
  <c r="P212" i="10"/>
  <c r="R211" i="10"/>
  <c r="Q211" i="10"/>
  <c r="P211" i="10"/>
  <c r="R210" i="10"/>
  <c r="Q210" i="10"/>
  <c r="P210" i="10"/>
  <c r="R209" i="10"/>
  <c r="Q209" i="10"/>
  <c r="P209" i="10"/>
  <c r="R208" i="10"/>
  <c r="Q208" i="10"/>
  <c r="P208" i="10"/>
  <c r="R207" i="10"/>
  <c r="Q207" i="10"/>
  <c r="P207" i="10"/>
  <c r="R206" i="10"/>
  <c r="Q206" i="10"/>
  <c r="P206" i="10"/>
  <c r="B231" i="10"/>
  <c r="B215" i="10"/>
  <c r="R1521" i="1"/>
  <c r="R1520" i="1"/>
  <c r="R1519" i="1"/>
  <c r="R1518" i="1"/>
  <c r="R1517" i="1"/>
  <c r="R1516" i="1"/>
  <c r="R1515" i="1"/>
  <c r="R1514" i="1"/>
  <c r="R1513" i="1"/>
  <c r="R1512" i="1"/>
  <c r="R1511" i="1"/>
  <c r="R1510" i="1"/>
  <c r="R1509" i="1"/>
  <c r="P1521" i="1"/>
  <c r="O1521" i="1"/>
  <c r="N1521" i="1"/>
  <c r="M1521" i="1"/>
  <c r="P1520" i="1"/>
  <c r="O1520" i="1"/>
  <c r="N1520" i="1"/>
  <c r="M1520" i="1"/>
  <c r="P1519" i="1"/>
  <c r="O1519" i="1"/>
  <c r="N1519" i="1"/>
  <c r="M1519" i="1"/>
  <c r="P1518" i="1"/>
  <c r="O1518" i="1"/>
  <c r="N1518" i="1"/>
  <c r="M1518" i="1"/>
  <c r="P1517" i="1"/>
  <c r="O1517" i="1"/>
  <c r="N1517" i="1"/>
  <c r="M1517" i="1"/>
  <c r="P1516" i="1"/>
  <c r="O1516" i="1"/>
  <c r="N1516" i="1"/>
  <c r="M1516" i="1"/>
  <c r="P1515" i="1"/>
  <c r="O1515" i="1"/>
  <c r="N1515" i="1"/>
  <c r="M1515" i="1"/>
  <c r="P1514" i="1"/>
  <c r="O1514" i="1"/>
  <c r="N1514" i="1"/>
  <c r="M1514" i="1"/>
  <c r="P1513" i="1"/>
  <c r="O1513" i="1"/>
  <c r="N1513" i="1"/>
  <c r="M1513" i="1"/>
  <c r="P1512" i="1"/>
  <c r="O1512" i="1"/>
  <c r="N1512" i="1"/>
  <c r="M1512" i="1"/>
  <c r="P1511" i="1"/>
  <c r="O1511" i="1"/>
  <c r="N1511" i="1"/>
  <c r="M1511" i="1"/>
  <c r="P1510" i="1"/>
  <c r="O1510" i="1"/>
  <c r="N1510" i="1"/>
  <c r="M1510" i="1"/>
  <c r="P1509" i="1"/>
  <c r="P1522" i="1" s="1"/>
  <c r="O1509" i="1"/>
  <c r="N1509" i="1"/>
  <c r="M1509" i="1"/>
  <c r="R1539" i="1"/>
  <c r="R1538" i="1"/>
  <c r="R1537" i="1"/>
  <c r="R1536" i="1"/>
  <c r="R1535" i="1"/>
  <c r="R1534" i="1"/>
  <c r="R1533" i="1"/>
  <c r="R1532" i="1"/>
  <c r="R1531" i="1"/>
  <c r="R1530" i="1"/>
  <c r="R1529" i="1"/>
  <c r="R1528" i="1"/>
  <c r="R1527" i="1"/>
  <c r="P1539" i="1"/>
  <c r="O1539" i="1"/>
  <c r="N1539" i="1"/>
  <c r="M1539" i="1"/>
  <c r="P1538" i="1"/>
  <c r="O1538" i="1"/>
  <c r="N1538" i="1"/>
  <c r="M1538" i="1"/>
  <c r="P1537" i="1"/>
  <c r="O1537" i="1"/>
  <c r="N1537" i="1"/>
  <c r="M1537" i="1"/>
  <c r="P1536" i="1"/>
  <c r="O1536" i="1"/>
  <c r="N1536" i="1"/>
  <c r="M1536" i="1"/>
  <c r="P1535" i="1"/>
  <c r="O1535" i="1"/>
  <c r="N1535" i="1"/>
  <c r="M1535" i="1"/>
  <c r="P1534" i="1"/>
  <c r="O1534" i="1"/>
  <c r="N1534" i="1"/>
  <c r="M1534" i="1"/>
  <c r="P1533" i="1"/>
  <c r="O1533" i="1"/>
  <c r="N1533" i="1"/>
  <c r="M1533" i="1"/>
  <c r="P1532" i="1"/>
  <c r="O1532" i="1"/>
  <c r="N1532" i="1"/>
  <c r="M1532" i="1"/>
  <c r="P1531" i="1"/>
  <c r="O1531" i="1"/>
  <c r="N1531" i="1"/>
  <c r="M1531" i="1"/>
  <c r="P1530" i="1"/>
  <c r="O1530" i="1"/>
  <c r="N1530" i="1"/>
  <c r="M1530" i="1"/>
  <c r="P1529" i="1"/>
  <c r="O1529" i="1"/>
  <c r="N1529" i="1"/>
  <c r="M1529" i="1"/>
  <c r="P1528" i="1"/>
  <c r="O1528" i="1"/>
  <c r="N1528" i="1"/>
  <c r="M1528" i="1"/>
  <c r="P1527" i="1"/>
  <c r="P1540" i="1" s="1"/>
  <c r="O1527" i="1"/>
  <c r="N1527" i="1"/>
  <c r="M1527" i="1"/>
  <c r="H931" i="10" l="1"/>
  <c r="H927" i="10"/>
  <c r="H932" i="10"/>
  <c r="I928" i="10"/>
  <c r="I927" i="10"/>
  <c r="H929" i="10"/>
  <c r="H928" i="10"/>
  <c r="I14" i="13"/>
  <c r="F14" i="13"/>
  <c r="I13" i="13"/>
  <c r="G14" i="13"/>
  <c r="R303" i="11"/>
  <c r="P225" i="11"/>
  <c r="Q240" i="11"/>
  <c r="S291" i="10"/>
  <c r="S321" i="10"/>
  <c r="S342" i="10"/>
  <c r="S357" i="10"/>
  <c r="S359" i="10"/>
  <c r="S290" i="10"/>
  <c r="P347" i="10"/>
  <c r="S207" i="10"/>
  <c r="S239" i="10"/>
  <c r="S243" i="10"/>
  <c r="S258" i="10"/>
  <c r="S271" i="10"/>
  <c r="S275" i="10"/>
  <c r="S211" i="10"/>
  <c r="S224" i="10"/>
  <c r="S228" i="10"/>
  <c r="S289" i="10"/>
  <c r="S293" i="10"/>
  <c r="S292" i="10"/>
  <c r="S304" i="10"/>
  <c r="S327" i="10"/>
  <c r="S343" i="10"/>
  <c r="S360" i="10"/>
  <c r="S379" i="10"/>
  <c r="P1432" i="1"/>
  <c r="M71" i="9"/>
  <c r="M75" i="9"/>
  <c r="S1351" i="1"/>
  <c r="L570" i="3"/>
  <c r="L539" i="3"/>
  <c r="S1369" i="1"/>
  <c r="S1441" i="1"/>
  <c r="S1387" i="1"/>
  <c r="S1423" i="1"/>
  <c r="S1405" i="1"/>
  <c r="R271" i="11"/>
  <c r="P255" i="11"/>
  <c r="P364" i="10"/>
  <c r="S325" i="10"/>
  <c r="S208" i="10"/>
  <c r="S212" i="10"/>
  <c r="S225" i="10"/>
  <c r="S240" i="10"/>
  <c r="S244" i="10"/>
  <c r="S255" i="10"/>
  <c r="S259" i="10"/>
  <c r="S272" i="10"/>
  <c r="S276" i="10"/>
  <c r="P296" i="10"/>
  <c r="P313" i="10"/>
  <c r="S306" i="10"/>
  <c r="S308" i="10"/>
  <c r="S310" i="10"/>
  <c r="S341" i="10"/>
  <c r="P263" i="10"/>
  <c r="P215" i="10"/>
  <c r="S210" i="10"/>
  <c r="S223" i="10"/>
  <c r="S227" i="10"/>
  <c r="P247" i="10"/>
  <c r="S242" i="10"/>
  <c r="S257" i="10"/>
  <c r="P279" i="10"/>
  <c r="S274" i="10"/>
  <c r="S305" i="10"/>
  <c r="S307" i="10"/>
  <c r="P330" i="10"/>
  <c r="S324" i="10"/>
  <c r="S326" i="10"/>
  <c r="S338" i="10"/>
  <c r="S344" i="10"/>
  <c r="S355" i="10"/>
  <c r="S361" i="10"/>
  <c r="S209" i="10"/>
  <c r="P231" i="10"/>
  <c r="S226" i="10"/>
  <c r="S241" i="10"/>
  <c r="S256" i="10"/>
  <c r="S260" i="10"/>
  <c r="S273" i="10"/>
  <c r="S309" i="10"/>
  <c r="S323" i="10"/>
  <c r="S339" i="10"/>
  <c r="S356" i="10"/>
  <c r="S358" i="10"/>
  <c r="P383" i="10"/>
  <c r="S378" i="10"/>
  <c r="S380" i="10"/>
  <c r="R225" i="11"/>
  <c r="R255" i="11"/>
  <c r="R351" i="11"/>
  <c r="R195" i="11"/>
  <c r="Q210" i="11"/>
  <c r="P240" i="11"/>
  <c r="P287" i="11"/>
  <c r="P303" i="11"/>
  <c r="R319" i="11"/>
  <c r="P319" i="11"/>
  <c r="P335" i="11"/>
  <c r="Q225" i="11"/>
  <c r="R240" i="11"/>
  <c r="Q255" i="11"/>
  <c r="R335" i="11"/>
  <c r="P351" i="11"/>
  <c r="S377" i="10"/>
  <c r="S376" i="10"/>
  <c r="S374" i="10"/>
  <c r="S375" i="10"/>
  <c r="P1396" i="1"/>
  <c r="S1459" i="1"/>
  <c r="S1495" i="1"/>
  <c r="J14" i="13"/>
  <c r="H14" i="13"/>
  <c r="F13" i="13"/>
  <c r="J13" i="13"/>
  <c r="G13" i="13"/>
  <c r="S1477" i="1"/>
  <c r="S270" i="10"/>
  <c r="S1531" i="1"/>
  <c r="P1486" i="1"/>
  <c r="S1513" i="1"/>
  <c r="P1504" i="1"/>
  <c r="S254" i="10"/>
  <c r="S238" i="10"/>
  <c r="R210" i="11"/>
  <c r="P195" i="11"/>
  <c r="P210" i="11"/>
  <c r="Q195" i="11"/>
  <c r="S222" i="10"/>
  <c r="S206" i="10"/>
  <c r="B501" i="8"/>
  <c r="B184" i="11"/>
  <c r="B169" i="11"/>
  <c r="M62" i="9"/>
  <c r="B488" i="8"/>
  <c r="R178" i="11"/>
  <c r="Q178" i="11"/>
  <c r="P178" i="11"/>
  <c r="R177" i="11"/>
  <c r="Q177" i="11"/>
  <c r="P177" i="11"/>
  <c r="R176" i="11"/>
  <c r="Q176" i="11"/>
  <c r="P176" i="11"/>
  <c r="R175" i="11"/>
  <c r="Q175" i="11"/>
  <c r="P175" i="11"/>
  <c r="R174" i="11"/>
  <c r="Q174" i="11"/>
  <c r="P174" i="11"/>
  <c r="R173" i="11"/>
  <c r="Q173" i="11"/>
  <c r="P173" i="11"/>
  <c r="R172" i="11"/>
  <c r="Q172" i="11"/>
  <c r="P172" i="11"/>
  <c r="B180" i="11"/>
  <c r="R196" i="10"/>
  <c r="Q196" i="10"/>
  <c r="P196" i="10"/>
  <c r="R195" i="10"/>
  <c r="Q195" i="10"/>
  <c r="P195" i="10"/>
  <c r="R194" i="10"/>
  <c r="Q194" i="10"/>
  <c r="P194" i="10"/>
  <c r="R193" i="10"/>
  <c r="Q193" i="10"/>
  <c r="P193" i="10"/>
  <c r="R192" i="10"/>
  <c r="Q192" i="10"/>
  <c r="P192" i="10"/>
  <c r="R191" i="10"/>
  <c r="Q191" i="10"/>
  <c r="P191" i="10"/>
  <c r="R190" i="10"/>
  <c r="Q190" i="10"/>
  <c r="P190" i="10"/>
  <c r="B199" i="10"/>
  <c r="R1557" i="1"/>
  <c r="R1556" i="1"/>
  <c r="R1555" i="1"/>
  <c r="R1554" i="1"/>
  <c r="R1553" i="1"/>
  <c r="R1552" i="1"/>
  <c r="R1551" i="1"/>
  <c r="R1550" i="1"/>
  <c r="R1549" i="1"/>
  <c r="R1548" i="1"/>
  <c r="R1547" i="1"/>
  <c r="R1546" i="1"/>
  <c r="R1545" i="1"/>
  <c r="P1557" i="1"/>
  <c r="O1557" i="1"/>
  <c r="N1557" i="1"/>
  <c r="M1557" i="1"/>
  <c r="P1556" i="1"/>
  <c r="O1556" i="1"/>
  <c r="N1556" i="1"/>
  <c r="M1556" i="1"/>
  <c r="P1555" i="1"/>
  <c r="O1555" i="1"/>
  <c r="N1555" i="1"/>
  <c r="M1555" i="1"/>
  <c r="P1554" i="1"/>
  <c r="O1554" i="1"/>
  <c r="N1554" i="1"/>
  <c r="M1554" i="1"/>
  <c r="P1553" i="1"/>
  <c r="O1553" i="1"/>
  <c r="N1553" i="1"/>
  <c r="M1553" i="1"/>
  <c r="P1552" i="1"/>
  <c r="O1552" i="1"/>
  <c r="N1552" i="1"/>
  <c r="M1552" i="1"/>
  <c r="P1551" i="1"/>
  <c r="O1551" i="1"/>
  <c r="N1551" i="1"/>
  <c r="M1551" i="1"/>
  <c r="P1550" i="1"/>
  <c r="O1550" i="1"/>
  <c r="N1550" i="1"/>
  <c r="M1550" i="1"/>
  <c r="P1549" i="1"/>
  <c r="O1549" i="1"/>
  <c r="N1549" i="1"/>
  <c r="M1549" i="1"/>
  <c r="P1548" i="1"/>
  <c r="O1548" i="1"/>
  <c r="N1548" i="1"/>
  <c r="M1548" i="1"/>
  <c r="P1547" i="1"/>
  <c r="O1547" i="1"/>
  <c r="N1547" i="1"/>
  <c r="M1547" i="1"/>
  <c r="P1546" i="1"/>
  <c r="O1546" i="1"/>
  <c r="N1546" i="1"/>
  <c r="M1546" i="1"/>
  <c r="P1545" i="1"/>
  <c r="O1545" i="1"/>
  <c r="N1545" i="1"/>
  <c r="M1545" i="1"/>
  <c r="B475" i="8"/>
  <c r="R163" i="11"/>
  <c r="Q163" i="11"/>
  <c r="P163" i="11"/>
  <c r="R162" i="11"/>
  <c r="Q162" i="11"/>
  <c r="P162" i="11"/>
  <c r="R161" i="11"/>
  <c r="Q161" i="11"/>
  <c r="P161" i="11"/>
  <c r="R160" i="11"/>
  <c r="Q160" i="11"/>
  <c r="P160" i="11"/>
  <c r="R159" i="11"/>
  <c r="Q159" i="11"/>
  <c r="P159" i="11"/>
  <c r="R158" i="11"/>
  <c r="Q158" i="11"/>
  <c r="P158" i="11"/>
  <c r="R157" i="11"/>
  <c r="Q157" i="11"/>
  <c r="P157" i="11"/>
  <c r="B154" i="11"/>
  <c r="B165" i="11"/>
  <c r="B139" i="11"/>
  <c r="R180" i="10"/>
  <c r="Q180" i="10"/>
  <c r="P180" i="10"/>
  <c r="R179" i="10"/>
  <c r="Q179" i="10"/>
  <c r="P179" i="10"/>
  <c r="R178" i="10"/>
  <c r="Q178" i="10"/>
  <c r="P178" i="10"/>
  <c r="R177" i="10"/>
  <c r="Q177" i="10"/>
  <c r="P177" i="10"/>
  <c r="R176" i="10"/>
  <c r="Q176" i="10"/>
  <c r="P176" i="10"/>
  <c r="R175" i="10"/>
  <c r="Q175" i="10"/>
  <c r="P175" i="10"/>
  <c r="R174" i="10"/>
  <c r="Q174" i="10"/>
  <c r="P174" i="10"/>
  <c r="B183" i="10"/>
  <c r="R1575" i="1"/>
  <c r="R1574" i="1"/>
  <c r="R1573" i="1"/>
  <c r="R1572" i="1"/>
  <c r="R1571" i="1"/>
  <c r="R1570" i="1"/>
  <c r="R1569" i="1"/>
  <c r="R1568" i="1"/>
  <c r="R1567" i="1"/>
  <c r="R1566" i="1"/>
  <c r="R1565" i="1"/>
  <c r="R1564" i="1"/>
  <c r="R1563" i="1"/>
  <c r="P1575" i="1"/>
  <c r="O1575" i="1"/>
  <c r="N1575" i="1"/>
  <c r="M1575" i="1"/>
  <c r="P1574" i="1"/>
  <c r="O1574" i="1"/>
  <c r="N1574" i="1"/>
  <c r="M1574" i="1"/>
  <c r="P1573" i="1"/>
  <c r="O1573" i="1"/>
  <c r="N1573" i="1"/>
  <c r="M1573" i="1"/>
  <c r="P1572" i="1"/>
  <c r="O1572" i="1"/>
  <c r="N1572" i="1"/>
  <c r="M1572" i="1"/>
  <c r="P1571" i="1"/>
  <c r="O1571" i="1"/>
  <c r="N1571" i="1"/>
  <c r="M1571" i="1"/>
  <c r="P1570" i="1"/>
  <c r="O1570" i="1"/>
  <c r="N1570" i="1"/>
  <c r="M1570" i="1"/>
  <c r="P1569" i="1"/>
  <c r="O1569" i="1"/>
  <c r="N1569" i="1"/>
  <c r="M1569" i="1"/>
  <c r="P1568" i="1"/>
  <c r="O1568" i="1"/>
  <c r="N1568" i="1"/>
  <c r="M1568" i="1"/>
  <c r="P1567" i="1"/>
  <c r="O1567" i="1"/>
  <c r="N1567" i="1"/>
  <c r="M1567" i="1"/>
  <c r="P1566" i="1"/>
  <c r="O1566" i="1"/>
  <c r="N1566" i="1"/>
  <c r="M1566" i="1"/>
  <c r="P1565" i="1"/>
  <c r="O1565" i="1"/>
  <c r="N1565" i="1"/>
  <c r="M1565" i="1"/>
  <c r="P1564" i="1"/>
  <c r="O1564" i="1"/>
  <c r="N1564" i="1"/>
  <c r="M1564" i="1"/>
  <c r="P1563" i="1"/>
  <c r="O1563" i="1"/>
  <c r="N1563" i="1"/>
  <c r="M1563" i="1"/>
  <c r="L580" i="3"/>
  <c r="L581" i="3"/>
  <c r="L582" i="3"/>
  <c r="L583" i="3"/>
  <c r="L584" i="3"/>
  <c r="L585" i="3"/>
  <c r="L586" i="3"/>
  <c r="L587" i="3"/>
  <c r="L588" i="3"/>
  <c r="L589" i="3"/>
  <c r="L590" i="3"/>
  <c r="L591" i="3"/>
  <c r="L592" i="3"/>
  <c r="L593" i="3"/>
  <c r="L594" i="3"/>
  <c r="L595" i="3"/>
  <c r="L596" i="3"/>
  <c r="L579" i="3"/>
  <c r="B462" i="8"/>
  <c r="R148" i="11"/>
  <c r="Q148" i="11"/>
  <c r="P148" i="11"/>
  <c r="R147" i="11"/>
  <c r="Q147" i="11"/>
  <c r="P147" i="11"/>
  <c r="R146" i="11"/>
  <c r="Q146" i="11"/>
  <c r="P146" i="11"/>
  <c r="R145" i="11"/>
  <c r="Q145" i="11"/>
  <c r="P145" i="11"/>
  <c r="R144" i="11"/>
  <c r="Q144" i="11"/>
  <c r="P144" i="11"/>
  <c r="R143" i="11"/>
  <c r="Q143" i="11"/>
  <c r="P143" i="11"/>
  <c r="R142" i="11"/>
  <c r="Q142" i="11"/>
  <c r="P142" i="11"/>
  <c r="B150" i="11"/>
  <c r="R164" i="10"/>
  <c r="Q164" i="10"/>
  <c r="P164" i="10"/>
  <c r="R163" i="10"/>
  <c r="Q163" i="10"/>
  <c r="P163" i="10"/>
  <c r="R162" i="10"/>
  <c r="Q162" i="10"/>
  <c r="P162" i="10"/>
  <c r="R161" i="10"/>
  <c r="Q161" i="10"/>
  <c r="P161" i="10"/>
  <c r="R160" i="10"/>
  <c r="Q160" i="10"/>
  <c r="P160" i="10"/>
  <c r="R159" i="10"/>
  <c r="Q159" i="10"/>
  <c r="P159" i="10"/>
  <c r="R158" i="10"/>
  <c r="Q158" i="10"/>
  <c r="P158" i="10"/>
  <c r="B167" i="10"/>
  <c r="R1593" i="1"/>
  <c r="R1592" i="1"/>
  <c r="R1591" i="1"/>
  <c r="R1590" i="1"/>
  <c r="R1589" i="1"/>
  <c r="R1588" i="1"/>
  <c r="R1587" i="1"/>
  <c r="R1586" i="1"/>
  <c r="R1585" i="1"/>
  <c r="R1584" i="1"/>
  <c r="R1583" i="1"/>
  <c r="R1582" i="1"/>
  <c r="R1581" i="1"/>
  <c r="P1593" i="1"/>
  <c r="O1593" i="1"/>
  <c r="N1593" i="1"/>
  <c r="M1593" i="1"/>
  <c r="P1592" i="1"/>
  <c r="O1592" i="1"/>
  <c r="N1592" i="1"/>
  <c r="M1592" i="1"/>
  <c r="P1591" i="1"/>
  <c r="O1591" i="1"/>
  <c r="N1591" i="1"/>
  <c r="M1591" i="1"/>
  <c r="P1590" i="1"/>
  <c r="O1590" i="1"/>
  <c r="N1590" i="1"/>
  <c r="M1590" i="1"/>
  <c r="P1589" i="1"/>
  <c r="O1589" i="1"/>
  <c r="N1589" i="1"/>
  <c r="M1589" i="1"/>
  <c r="P1588" i="1"/>
  <c r="O1588" i="1"/>
  <c r="N1588" i="1"/>
  <c r="M1588" i="1"/>
  <c r="P1587" i="1"/>
  <c r="O1587" i="1"/>
  <c r="N1587" i="1"/>
  <c r="M1587" i="1"/>
  <c r="P1586" i="1"/>
  <c r="O1586" i="1"/>
  <c r="N1586" i="1"/>
  <c r="M1586" i="1"/>
  <c r="P1585" i="1"/>
  <c r="O1585" i="1"/>
  <c r="N1585" i="1"/>
  <c r="M1585" i="1"/>
  <c r="P1584" i="1"/>
  <c r="O1584" i="1"/>
  <c r="N1584" i="1"/>
  <c r="M1584" i="1"/>
  <c r="P1583" i="1"/>
  <c r="O1583" i="1"/>
  <c r="N1583" i="1"/>
  <c r="M1583" i="1"/>
  <c r="P1582" i="1"/>
  <c r="O1582" i="1"/>
  <c r="N1582" i="1"/>
  <c r="M1582" i="1"/>
  <c r="P1581" i="1"/>
  <c r="P1594" i="1" s="1"/>
  <c r="O1581" i="1"/>
  <c r="N1581" i="1"/>
  <c r="M1581" i="1"/>
  <c r="B124" i="11"/>
  <c r="R133" i="11"/>
  <c r="Q133" i="11"/>
  <c r="P133" i="11"/>
  <c r="R132" i="11"/>
  <c r="Q132" i="11"/>
  <c r="P132" i="11"/>
  <c r="R131" i="11"/>
  <c r="Q131" i="11"/>
  <c r="P131" i="11"/>
  <c r="R130" i="11"/>
  <c r="Q130" i="11"/>
  <c r="P130" i="11"/>
  <c r="R129" i="11"/>
  <c r="Q129" i="11"/>
  <c r="P129" i="11"/>
  <c r="R128" i="11"/>
  <c r="Q128" i="11"/>
  <c r="P128" i="11"/>
  <c r="R127" i="11"/>
  <c r="Q127" i="11"/>
  <c r="P127" i="11"/>
  <c r="B135" i="11"/>
  <c r="B449" i="8"/>
  <c r="R149" i="10"/>
  <c r="Q149" i="10"/>
  <c r="P149" i="10"/>
  <c r="R148" i="10"/>
  <c r="Q148" i="10"/>
  <c r="P148" i="10"/>
  <c r="R147" i="10"/>
  <c r="Q147" i="10"/>
  <c r="P147" i="10"/>
  <c r="R146" i="10"/>
  <c r="Q146" i="10"/>
  <c r="P146" i="10"/>
  <c r="R145" i="10"/>
  <c r="Q145" i="10"/>
  <c r="P145" i="10"/>
  <c r="R144" i="10"/>
  <c r="Q144" i="10"/>
  <c r="P144" i="10"/>
  <c r="R143" i="10"/>
  <c r="Q143" i="10"/>
  <c r="P143" i="10"/>
  <c r="B151" i="10"/>
  <c r="M57" i="9"/>
  <c r="R1611" i="1"/>
  <c r="R1610" i="1"/>
  <c r="R1609" i="1"/>
  <c r="R1608" i="1"/>
  <c r="R1607" i="1"/>
  <c r="R1606" i="1"/>
  <c r="R1605" i="1"/>
  <c r="R1604" i="1"/>
  <c r="R1603" i="1"/>
  <c r="R1602" i="1"/>
  <c r="R1601" i="1"/>
  <c r="R1600" i="1"/>
  <c r="R1599" i="1"/>
  <c r="P1611" i="1"/>
  <c r="O1611" i="1"/>
  <c r="N1611" i="1"/>
  <c r="M1611" i="1"/>
  <c r="P1610" i="1"/>
  <c r="O1610" i="1"/>
  <c r="N1610" i="1"/>
  <c r="M1610" i="1"/>
  <c r="P1609" i="1"/>
  <c r="O1609" i="1"/>
  <c r="N1609" i="1"/>
  <c r="M1609" i="1"/>
  <c r="P1608" i="1"/>
  <c r="O1608" i="1"/>
  <c r="N1608" i="1"/>
  <c r="M1608" i="1"/>
  <c r="P1607" i="1"/>
  <c r="O1607" i="1"/>
  <c r="N1607" i="1"/>
  <c r="M1607" i="1"/>
  <c r="P1606" i="1"/>
  <c r="O1606" i="1"/>
  <c r="N1606" i="1"/>
  <c r="M1606" i="1"/>
  <c r="P1605" i="1"/>
  <c r="O1605" i="1"/>
  <c r="N1605" i="1"/>
  <c r="M1605" i="1"/>
  <c r="P1604" i="1"/>
  <c r="O1604" i="1"/>
  <c r="N1604" i="1"/>
  <c r="M1604" i="1"/>
  <c r="P1603" i="1"/>
  <c r="O1603" i="1"/>
  <c r="N1603" i="1"/>
  <c r="M1603" i="1"/>
  <c r="P1602" i="1"/>
  <c r="O1602" i="1"/>
  <c r="N1602" i="1"/>
  <c r="M1602" i="1"/>
  <c r="P1601" i="1"/>
  <c r="O1601" i="1"/>
  <c r="N1601" i="1"/>
  <c r="M1601" i="1"/>
  <c r="P1600" i="1"/>
  <c r="O1600" i="1"/>
  <c r="N1600" i="1"/>
  <c r="M1600" i="1"/>
  <c r="P1599" i="1"/>
  <c r="P1612" i="1" s="1"/>
  <c r="O1599" i="1"/>
  <c r="N1599" i="1"/>
  <c r="M1599" i="1"/>
  <c r="R1629" i="1"/>
  <c r="R1628" i="1"/>
  <c r="R1627" i="1"/>
  <c r="R1626" i="1"/>
  <c r="R1625" i="1"/>
  <c r="R1624" i="1"/>
  <c r="R1623" i="1"/>
  <c r="R1622" i="1"/>
  <c r="R1621" i="1"/>
  <c r="R1620" i="1"/>
  <c r="R1619" i="1"/>
  <c r="R1618" i="1"/>
  <c r="R1617" i="1"/>
  <c r="P1629" i="1"/>
  <c r="O1629" i="1"/>
  <c r="N1629" i="1"/>
  <c r="M1629" i="1"/>
  <c r="P1628" i="1"/>
  <c r="O1628" i="1"/>
  <c r="N1628" i="1"/>
  <c r="M1628" i="1"/>
  <c r="P1627" i="1"/>
  <c r="O1627" i="1"/>
  <c r="N1627" i="1"/>
  <c r="M1627" i="1"/>
  <c r="P1626" i="1"/>
  <c r="O1626" i="1"/>
  <c r="N1626" i="1"/>
  <c r="M1626" i="1"/>
  <c r="P1625" i="1"/>
  <c r="O1625" i="1"/>
  <c r="N1625" i="1"/>
  <c r="M1625" i="1"/>
  <c r="P1624" i="1"/>
  <c r="O1624" i="1"/>
  <c r="N1624" i="1"/>
  <c r="M1624" i="1"/>
  <c r="P1623" i="1"/>
  <c r="O1623" i="1"/>
  <c r="N1623" i="1"/>
  <c r="M1623" i="1"/>
  <c r="P1622" i="1"/>
  <c r="O1622" i="1"/>
  <c r="N1622" i="1"/>
  <c r="M1622" i="1"/>
  <c r="P1621" i="1"/>
  <c r="O1621" i="1"/>
  <c r="N1621" i="1"/>
  <c r="M1621" i="1"/>
  <c r="P1620" i="1"/>
  <c r="O1620" i="1"/>
  <c r="N1620" i="1"/>
  <c r="M1620" i="1"/>
  <c r="P1619" i="1"/>
  <c r="O1619" i="1"/>
  <c r="N1619" i="1"/>
  <c r="M1619" i="1"/>
  <c r="P1618" i="1"/>
  <c r="O1618" i="1"/>
  <c r="N1618" i="1"/>
  <c r="M1618" i="1"/>
  <c r="P1617" i="1"/>
  <c r="O1617" i="1"/>
  <c r="N1617" i="1"/>
  <c r="M1617" i="1"/>
  <c r="B109" i="11"/>
  <c r="R118" i="11"/>
  <c r="Q118" i="11"/>
  <c r="P118" i="11"/>
  <c r="R117" i="11"/>
  <c r="Q117" i="11"/>
  <c r="P117" i="11"/>
  <c r="R116" i="11"/>
  <c r="Q116" i="11"/>
  <c r="P116" i="11"/>
  <c r="R115" i="11"/>
  <c r="Q115" i="11"/>
  <c r="P115" i="11"/>
  <c r="R114" i="11"/>
  <c r="Q114" i="11"/>
  <c r="P114" i="11"/>
  <c r="R113" i="11"/>
  <c r="Q113" i="11"/>
  <c r="P113" i="11"/>
  <c r="R112" i="11"/>
  <c r="Q112" i="11"/>
  <c r="P112" i="11"/>
  <c r="B120" i="11"/>
  <c r="R134" i="10"/>
  <c r="Q134" i="10"/>
  <c r="P134" i="10"/>
  <c r="R133" i="10"/>
  <c r="Q133" i="10"/>
  <c r="P133" i="10"/>
  <c r="R132" i="10"/>
  <c r="Q132" i="10"/>
  <c r="P132" i="10"/>
  <c r="R131" i="10"/>
  <c r="Q131" i="10"/>
  <c r="P131" i="10"/>
  <c r="R130" i="10"/>
  <c r="Q130" i="10"/>
  <c r="P130" i="10"/>
  <c r="R129" i="10"/>
  <c r="Q129" i="10"/>
  <c r="P129" i="10"/>
  <c r="R128" i="10"/>
  <c r="Q128" i="10"/>
  <c r="P128" i="10"/>
  <c r="B136" i="10"/>
  <c r="H635" i="3"/>
  <c r="L628" i="3"/>
  <c r="J628" i="3"/>
  <c r="L627" i="3"/>
  <c r="J627" i="3"/>
  <c r="L626" i="3"/>
  <c r="J626" i="3"/>
  <c r="L625" i="3"/>
  <c r="J625" i="3"/>
  <c r="L624" i="3"/>
  <c r="J624" i="3"/>
  <c r="L623" i="3"/>
  <c r="J623" i="3"/>
  <c r="L622" i="3"/>
  <c r="J622" i="3"/>
  <c r="L621" i="3"/>
  <c r="J621" i="3"/>
  <c r="L620" i="3"/>
  <c r="J620" i="3"/>
  <c r="L619" i="3"/>
  <c r="J619" i="3"/>
  <c r="L618" i="3"/>
  <c r="J618" i="3"/>
  <c r="L617" i="3"/>
  <c r="J617" i="3"/>
  <c r="L616" i="3"/>
  <c r="J616" i="3"/>
  <c r="L615" i="3"/>
  <c r="J615" i="3"/>
  <c r="L614" i="3"/>
  <c r="J614" i="3"/>
  <c r="L613" i="3"/>
  <c r="J613" i="3"/>
  <c r="L612" i="3"/>
  <c r="J612" i="3"/>
  <c r="L611" i="3"/>
  <c r="J611" i="3"/>
  <c r="R1647" i="1"/>
  <c r="R1646" i="1"/>
  <c r="R1645" i="1"/>
  <c r="R1644" i="1"/>
  <c r="R1643" i="1"/>
  <c r="R1642" i="1"/>
  <c r="R1641" i="1"/>
  <c r="R1640" i="1"/>
  <c r="R1639" i="1"/>
  <c r="R1638" i="1"/>
  <c r="R1637" i="1"/>
  <c r="R1636" i="1"/>
  <c r="R1635" i="1"/>
  <c r="P1647" i="1"/>
  <c r="O1647" i="1"/>
  <c r="N1647" i="1"/>
  <c r="M1647" i="1"/>
  <c r="P1646" i="1"/>
  <c r="O1646" i="1"/>
  <c r="N1646" i="1"/>
  <c r="M1646" i="1"/>
  <c r="P1645" i="1"/>
  <c r="O1645" i="1"/>
  <c r="N1645" i="1"/>
  <c r="M1645" i="1"/>
  <c r="P1644" i="1"/>
  <c r="O1644" i="1"/>
  <c r="N1644" i="1"/>
  <c r="M1644" i="1"/>
  <c r="P1643" i="1"/>
  <c r="O1643" i="1"/>
  <c r="N1643" i="1"/>
  <c r="M1643" i="1"/>
  <c r="P1642" i="1"/>
  <c r="O1642" i="1"/>
  <c r="N1642" i="1"/>
  <c r="M1642" i="1"/>
  <c r="P1641" i="1"/>
  <c r="O1641" i="1"/>
  <c r="N1641" i="1"/>
  <c r="M1641" i="1"/>
  <c r="P1640" i="1"/>
  <c r="O1640" i="1"/>
  <c r="N1640" i="1"/>
  <c r="M1640" i="1"/>
  <c r="P1639" i="1"/>
  <c r="O1639" i="1"/>
  <c r="N1639" i="1"/>
  <c r="M1639" i="1"/>
  <c r="P1638" i="1"/>
  <c r="O1638" i="1"/>
  <c r="N1638" i="1"/>
  <c r="M1638" i="1"/>
  <c r="P1637" i="1"/>
  <c r="O1637" i="1"/>
  <c r="N1637" i="1"/>
  <c r="M1637" i="1"/>
  <c r="P1636" i="1"/>
  <c r="O1636" i="1"/>
  <c r="N1636" i="1"/>
  <c r="M1636" i="1"/>
  <c r="P1635" i="1"/>
  <c r="O1635" i="1"/>
  <c r="N1635" i="1"/>
  <c r="M1635" i="1"/>
  <c r="B105" i="11"/>
  <c r="R103" i="11"/>
  <c r="Q103" i="11"/>
  <c r="P103" i="11"/>
  <c r="R102" i="11"/>
  <c r="Q102" i="11"/>
  <c r="P102" i="11"/>
  <c r="R101" i="11"/>
  <c r="Q101" i="11"/>
  <c r="P101" i="11"/>
  <c r="R100" i="11"/>
  <c r="Q100" i="11"/>
  <c r="P100" i="11"/>
  <c r="R99" i="11"/>
  <c r="Q99" i="11"/>
  <c r="P99" i="11"/>
  <c r="R98" i="11"/>
  <c r="Q98" i="11"/>
  <c r="P98" i="11"/>
  <c r="R97" i="11"/>
  <c r="Q97" i="11"/>
  <c r="P97" i="11"/>
  <c r="B94" i="11"/>
  <c r="R119" i="10"/>
  <c r="Q119" i="10"/>
  <c r="P119" i="10"/>
  <c r="R118" i="10"/>
  <c r="Q118" i="10"/>
  <c r="P118" i="10"/>
  <c r="R117" i="10"/>
  <c r="Q117" i="10"/>
  <c r="P117" i="10"/>
  <c r="R116" i="10"/>
  <c r="Q116" i="10"/>
  <c r="P116" i="10"/>
  <c r="R115" i="10"/>
  <c r="Q115" i="10"/>
  <c r="P115" i="10"/>
  <c r="R114" i="10"/>
  <c r="Q114" i="10"/>
  <c r="P114" i="10"/>
  <c r="R113" i="10"/>
  <c r="Q113" i="10"/>
  <c r="P113" i="10"/>
  <c r="B121" i="10"/>
  <c r="R1665" i="1"/>
  <c r="R1664" i="1"/>
  <c r="R1663" i="1"/>
  <c r="R1662" i="1"/>
  <c r="R1661" i="1"/>
  <c r="R1660" i="1"/>
  <c r="R1659" i="1"/>
  <c r="R1658" i="1"/>
  <c r="R1657" i="1"/>
  <c r="R1656" i="1"/>
  <c r="R1655" i="1"/>
  <c r="R1654" i="1"/>
  <c r="R1653" i="1"/>
  <c r="P1665" i="1"/>
  <c r="O1665" i="1"/>
  <c r="N1665" i="1"/>
  <c r="M1665" i="1"/>
  <c r="P1664" i="1"/>
  <c r="O1664" i="1"/>
  <c r="N1664" i="1"/>
  <c r="M1664" i="1"/>
  <c r="P1663" i="1"/>
  <c r="O1663" i="1"/>
  <c r="N1663" i="1"/>
  <c r="M1663" i="1"/>
  <c r="P1662" i="1"/>
  <c r="O1662" i="1"/>
  <c r="N1662" i="1"/>
  <c r="M1662" i="1"/>
  <c r="P1661" i="1"/>
  <c r="O1661" i="1"/>
  <c r="N1661" i="1"/>
  <c r="M1661" i="1"/>
  <c r="P1660" i="1"/>
  <c r="O1660" i="1"/>
  <c r="N1660" i="1"/>
  <c r="M1660" i="1"/>
  <c r="P1659" i="1"/>
  <c r="O1659" i="1"/>
  <c r="N1659" i="1"/>
  <c r="M1659" i="1"/>
  <c r="P1658" i="1"/>
  <c r="O1658" i="1"/>
  <c r="N1658" i="1"/>
  <c r="M1658" i="1"/>
  <c r="P1657" i="1"/>
  <c r="O1657" i="1"/>
  <c r="N1657" i="1"/>
  <c r="M1657" i="1"/>
  <c r="P1656" i="1"/>
  <c r="O1656" i="1"/>
  <c r="N1656" i="1"/>
  <c r="M1656" i="1"/>
  <c r="P1655" i="1"/>
  <c r="O1655" i="1"/>
  <c r="N1655" i="1"/>
  <c r="M1655" i="1"/>
  <c r="P1654" i="1"/>
  <c r="O1654" i="1"/>
  <c r="N1654" i="1"/>
  <c r="M1654" i="1"/>
  <c r="P1653" i="1"/>
  <c r="P1666" i="1" s="1"/>
  <c r="O1653" i="1"/>
  <c r="N1653" i="1"/>
  <c r="M1653" i="1"/>
  <c r="B79" i="11"/>
  <c r="B64" i="11"/>
  <c r="R88" i="11"/>
  <c r="Q88" i="11"/>
  <c r="P88" i="11"/>
  <c r="R87" i="11"/>
  <c r="Q87" i="11"/>
  <c r="P87" i="11"/>
  <c r="R86" i="11"/>
  <c r="Q86" i="11"/>
  <c r="P86" i="11"/>
  <c r="R85" i="11"/>
  <c r="Q85" i="11"/>
  <c r="P85" i="11"/>
  <c r="R84" i="11"/>
  <c r="Q84" i="11"/>
  <c r="P84" i="11"/>
  <c r="R83" i="11"/>
  <c r="Q83" i="11"/>
  <c r="P83" i="11"/>
  <c r="R82" i="11"/>
  <c r="Q82" i="11"/>
  <c r="P82" i="11"/>
  <c r="B90" i="11"/>
  <c r="B436" i="8"/>
  <c r="B423" i="8"/>
  <c r="R104" i="10"/>
  <c r="Q104" i="10"/>
  <c r="P104" i="10"/>
  <c r="R103" i="10"/>
  <c r="Q103" i="10"/>
  <c r="P103" i="10"/>
  <c r="R102" i="10"/>
  <c r="Q102" i="10"/>
  <c r="P102" i="10"/>
  <c r="R101" i="10"/>
  <c r="Q101" i="10"/>
  <c r="P101" i="10"/>
  <c r="R100" i="10"/>
  <c r="Q100" i="10"/>
  <c r="P100" i="10"/>
  <c r="R99" i="10"/>
  <c r="Q99" i="10"/>
  <c r="P99" i="10"/>
  <c r="R98" i="10"/>
  <c r="Q98" i="10"/>
  <c r="P98" i="10"/>
  <c r="B106" i="10"/>
  <c r="R1683" i="1"/>
  <c r="R1682" i="1"/>
  <c r="R1681" i="1"/>
  <c r="R1680" i="1"/>
  <c r="R1679" i="1"/>
  <c r="R1678" i="1"/>
  <c r="R1677" i="1"/>
  <c r="R1676" i="1"/>
  <c r="R1675" i="1"/>
  <c r="R1674" i="1"/>
  <c r="R1673" i="1"/>
  <c r="R1672" i="1"/>
  <c r="R1671" i="1"/>
  <c r="P1683" i="1"/>
  <c r="O1683" i="1"/>
  <c r="N1683" i="1"/>
  <c r="M1683" i="1"/>
  <c r="P1682" i="1"/>
  <c r="O1682" i="1"/>
  <c r="N1682" i="1"/>
  <c r="M1682" i="1"/>
  <c r="P1681" i="1"/>
  <c r="O1681" i="1"/>
  <c r="N1681" i="1"/>
  <c r="M1681" i="1"/>
  <c r="P1680" i="1"/>
  <c r="O1680" i="1"/>
  <c r="N1680" i="1"/>
  <c r="M1680" i="1"/>
  <c r="P1679" i="1"/>
  <c r="O1679" i="1"/>
  <c r="N1679" i="1"/>
  <c r="M1679" i="1"/>
  <c r="P1678" i="1"/>
  <c r="O1678" i="1"/>
  <c r="N1678" i="1"/>
  <c r="M1678" i="1"/>
  <c r="P1677" i="1"/>
  <c r="O1677" i="1"/>
  <c r="N1677" i="1"/>
  <c r="M1677" i="1"/>
  <c r="P1676" i="1"/>
  <c r="O1676" i="1"/>
  <c r="N1676" i="1"/>
  <c r="M1676" i="1"/>
  <c r="P1675" i="1"/>
  <c r="O1675" i="1"/>
  <c r="N1675" i="1"/>
  <c r="M1675" i="1"/>
  <c r="P1674" i="1"/>
  <c r="O1674" i="1"/>
  <c r="N1674" i="1"/>
  <c r="M1674" i="1"/>
  <c r="P1673" i="1"/>
  <c r="O1673" i="1"/>
  <c r="N1673" i="1"/>
  <c r="M1673" i="1"/>
  <c r="P1672" i="1"/>
  <c r="O1672" i="1"/>
  <c r="N1672" i="1"/>
  <c r="M1672" i="1"/>
  <c r="P1671" i="1"/>
  <c r="O1671" i="1"/>
  <c r="N1671" i="1"/>
  <c r="M1671" i="1"/>
  <c r="B91" i="10"/>
  <c r="R89" i="10"/>
  <c r="Q89" i="10"/>
  <c r="P89" i="10"/>
  <c r="R88" i="10"/>
  <c r="Q88" i="10"/>
  <c r="P88" i="10"/>
  <c r="R87" i="10"/>
  <c r="Q87" i="10"/>
  <c r="P87" i="10"/>
  <c r="R86" i="10"/>
  <c r="Q86" i="10"/>
  <c r="P86" i="10"/>
  <c r="R85" i="10"/>
  <c r="Q85" i="10"/>
  <c r="P85" i="10"/>
  <c r="R84" i="10"/>
  <c r="Q84" i="10"/>
  <c r="P84" i="10"/>
  <c r="R83" i="10"/>
  <c r="Q83" i="10"/>
  <c r="P83" i="10"/>
  <c r="R1701" i="1"/>
  <c r="R1700" i="1"/>
  <c r="R1699" i="1"/>
  <c r="R1698" i="1"/>
  <c r="R1697" i="1"/>
  <c r="R1696" i="1"/>
  <c r="R1695" i="1"/>
  <c r="R1694" i="1"/>
  <c r="R1693" i="1"/>
  <c r="R1692" i="1"/>
  <c r="R1691" i="1"/>
  <c r="R1690" i="1"/>
  <c r="R1689" i="1"/>
  <c r="P1701" i="1"/>
  <c r="O1701" i="1"/>
  <c r="N1701" i="1"/>
  <c r="M1701" i="1"/>
  <c r="P1700" i="1"/>
  <c r="O1700" i="1"/>
  <c r="N1700" i="1"/>
  <c r="M1700" i="1"/>
  <c r="P1699" i="1"/>
  <c r="O1699" i="1"/>
  <c r="N1699" i="1"/>
  <c r="M1699" i="1"/>
  <c r="P1698" i="1"/>
  <c r="O1698" i="1"/>
  <c r="N1698" i="1"/>
  <c r="M1698" i="1"/>
  <c r="P1697" i="1"/>
  <c r="O1697" i="1"/>
  <c r="N1697" i="1"/>
  <c r="M1697" i="1"/>
  <c r="P1696" i="1"/>
  <c r="O1696" i="1"/>
  <c r="N1696" i="1"/>
  <c r="M1696" i="1"/>
  <c r="P1695" i="1"/>
  <c r="O1695" i="1"/>
  <c r="N1695" i="1"/>
  <c r="M1695" i="1"/>
  <c r="P1694" i="1"/>
  <c r="O1694" i="1"/>
  <c r="N1694" i="1"/>
  <c r="M1694" i="1"/>
  <c r="P1693" i="1"/>
  <c r="O1693" i="1"/>
  <c r="N1693" i="1"/>
  <c r="M1693" i="1"/>
  <c r="P1692" i="1"/>
  <c r="O1692" i="1"/>
  <c r="N1692" i="1"/>
  <c r="M1692" i="1"/>
  <c r="P1691" i="1"/>
  <c r="O1691" i="1"/>
  <c r="N1691" i="1"/>
  <c r="M1691" i="1"/>
  <c r="P1690" i="1"/>
  <c r="O1690" i="1"/>
  <c r="N1690" i="1"/>
  <c r="M1690" i="1"/>
  <c r="P1689" i="1"/>
  <c r="O1689" i="1"/>
  <c r="N1689" i="1"/>
  <c r="M1689" i="1"/>
  <c r="B410" i="8"/>
  <c r="B75" i="11"/>
  <c r="R73" i="11"/>
  <c r="Q73" i="11"/>
  <c r="P73" i="11"/>
  <c r="R72" i="11"/>
  <c r="Q72" i="11"/>
  <c r="P72" i="11"/>
  <c r="R71" i="11"/>
  <c r="Q71" i="11"/>
  <c r="P71" i="11"/>
  <c r="R70" i="11"/>
  <c r="Q70" i="11"/>
  <c r="P70" i="11"/>
  <c r="R69" i="11"/>
  <c r="Q69" i="11"/>
  <c r="P69" i="11"/>
  <c r="R68" i="11"/>
  <c r="Q68" i="11"/>
  <c r="P68" i="11"/>
  <c r="R67" i="11"/>
  <c r="Q67" i="11"/>
  <c r="P67" i="11"/>
  <c r="B76" i="10"/>
  <c r="R74" i="10"/>
  <c r="Q74" i="10"/>
  <c r="P74" i="10"/>
  <c r="R73" i="10"/>
  <c r="Q73" i="10"/>
  <c r="P73" i="10"/>
  <c r="R72" i="10"/>
  <c r="Q72" i="10"/>
  <c r="P72" i="10"/>
  <c r="R71" i="10"/>
  <c r="Q71" i="10"/>
  <c r="P71" i="10"/>
  <c r="R70" i="10"/>
  <c r="Q70" i="10"/>
  <c r="P70" i="10"/>
  <c r="R69" i="10"/>
  <c r="Q69" i="10"/>
  <c r="P69" i="10"/>
  <c r="R68" i="10"/>
  <c r="Q68" i="10"/>
  <c r="P68" i="10"/>
  <c r="R1707" i="1"/>
  <c r="R1709" i="1"/>
  <c r="R1710" i="1"/>
  <c r="R1711" i="1"/>
  <c r="R1712" i="1"/>
  <c r="R1713" i="1"/>
  <c r="R1714" i="1"/>
  <c r="R1715" i="1"/>
  <c r="R1716" i="1"/>
  <c r="R1717" i="1"/>
  <c r="R1718" i="1"/>
  <c r="R1719" i="1"/>
  <c r="R1708" i="1"/>
  <c r="P1719" i="1"/>
  <c r="O1719" i="1"/>
  <c r="N1719" i="1"/>
  <c r="M1719" i="1"/>
  <c r="P1718" i="1"/>
  <c r="O1718" i="1"/>
  <c r="N1718" i="1"/>
  <c r="M1718" i="1"/>
  <c r="P1717" i="1"/>
  <c r="O1717" i="1"/>
  <c r="N1717" i="1"/>
  <c r="M1717" i="1"/>
  <c r="P1716" i="1"/>
  <c r="O1716" i="1"/>
  <c r="N1716" i="1"/>
  <c r="M1716" i="1"/>
  <c r="P1715" i="1"/>
  <c r="O1715" i="1"/>
  <c r="N1715" i="1"/>
  <c r="M1715" i="1"/>
  <c r="P1714" i="1"/>
  <c r="O1714" i="1"/>
  <c r="N1714" i="1"/>
  <c r="M1714" i="1"/>
  <c r="P1713" i="1"/>
  <c r="O1713" i="1"/>
  <c r="N1713" i="1"/>
  <c r="M1713" i="1"/>
  <c r="P1712" i="1"/>
  <c r="O1712" i="1"/>
  <c r="N1712" i="1"/>
  <c r="M1712" i="1"/>
  <c r="P1711" i="1"/>
  <c r="O1711" i="1"/>
  <c r="N1711" i="1"/>
  <c r="M1711" i="1"/>
  <c r="P1710" i="1"/>
  <c r="O1710" i="1"/>
  <c r="N1710" i="1"/>
  <c r="M1710" i="1"/>
  <c r="P1709" i="1"/>
  <c r="O1709" i="1"/>
  <c r="N1709" i="1"/>
  <c r="M1709" i="1"/>
  <c r="P1708" i="1"/>
  <c r="O1708" i="1"/>
  <c r="N1708" i="1"/>
  <c r="M1708" i="1"/>
  <c r="P1707" i="1"/>
  <c r="O1707" i="1"/>
  <c r="N1707" i="1"/>
  <c r="M1707" i="1"/>
  <c r="B4" i="11"/>
  <c r="B19" i="11"/>
  <c r="B34" i="11"/>
  <c r="B49" i="11"/>
  <c r="R58" i="11"/>
  <c r="Q58" i="11"/>
  <c r="P58" i="11"/>
  <c r="R57" i="11"/>
  <c r="Q57" i="11"/>
  <c r="P57" i="11"/>
  <c r="R56" i="11"/>
  <c r="Q56" i="11"/>
  <c r="P56" i="11"/>
  <c r="R55" i="11"/>
  <c r="Q55" i="11"/>
  <c r="P55" i="11"/>
  <c r="R54" i="11"/>
  <c r="Q54" i="11"/>
  <c r="P54" i="11"/>
  <c r="R53" i="11"/>
  <c r="Q53" i="11"/>
  <c r="P53" i="11"/>
  <c r="R52" i="11"/>
  <c r="Q52" i="11"/>
  <c r="P52" i="11"/>
  <c r="B60" i="11"/>
  <c r="R59" i="10"/>
  <c r="Q59" i="10"/>
  <c r="P59" i="10"/>
  <c r="R58" i="10"/>
  <c r="Q58" i="10"/>
  <c r="P58" i="10"/>
  <c r="R57" i="10"/>
  <c r="Q57" i="10"/>
  <c r="P57" i="10"/>
  <c r="R56" i="10"/>
  <c r="Q56" i="10"/>
  <c r="P56" i="10"/>
  <c r="R55" i="10"/>
  <c r="Q55" i="10"/>
  <c r="P55" i="10"/>
  <c r="R54" i="10"/>
  <c r="Q54" i="10"/>
  <c r="P54" i="10"/>
  <c r="R53" i="10"/>
  <c r="Q53" i="10"/>
  <c r="P53" i="10"/>
  <c r="B61" i="10"/>
  <c r="F729" i="3"/>
  <c r="D729" i="3"/>
  <c r="F728" i="3"/>
  <c r="D728" i="3"/>
  <c r="F727" i="3"/>
  <c r="E727" i="3"/>
  <c r="D727" i="3"/>
  <c r="C727" i="3"/>
  <c r="F698" i="3"/>
  <c r="D698" i="3"/>
  <c r="F697" i="3"/>
  <c r="D697" i="3"/>
  <c r="F696" i="3"/>
  <c r="E696" i="3"/>
  <c r="D696" i="3"/>
  <c r="C696" i="3"/>
  <c r="F667" i="3"/>
  <c r="F666" i="3"/>
  <c r="F665" i="3"/>
  <c r="D667" i="3"/>
  <c r="D666" i="3"/>
  <c r="D665" i="3"/>
  <c r="E665" i="3"/>
  <c r="C665" i="3"/>
  <c r="L659" i="3"/>
  <c r="J659" i="3"/>
  <c r="L658" i="3"/>
  <c r="J658" i="3"/>
  <c r="L657" i="3"/>
  <c r="J657" i="3"/>
  <c r="L656" i="3"/>
  <c r="J656" i="3"/>
  <c r="L655" i="3"/>
  <c r="J655" i="3"/>
  <c r="L654" i="3"/>
  <c r="J654" i="3"/>
  <c r="L653" i="3"/>
  <c r="J653" i="3"/>
  <c r="L652" i="3"/>
  <c r="J652" i="3"/>
  <c r="L651" i="3"/>
  <c r="J651" i="3"/>
  <c r="L650" i="3"/>
  <c r="J650" i="3"/>
  <c r="L649" i="3"/>
  <c r="J649" i="3"/>
  <c r="L648" i="3"/>
  <c r="J648" i="3"/>
  <c r="L647" i="3"/>
  <c r="J647" i="3"/>
  <c r="L646" i="3"/>
  <c r="J646" i="3"/>
  <c r="L645" i="3"/>
  <c r="J645" i="3"/>
  <c r="L644" i="3"/>
  <c r="J644" i="3"/>
  <c r="L643" i="3"/>
  <c r="J643" i="3"/>
  <c r="L642" i="3"/>
  <c r="J642" i="3"/>
  <c r="H666" i="3"/>
  <c r="B15" i="11"/>
  <c r="R43" i="11"/>
  <c r="Q43" i="11"/>
  <c r="P43" i="11"/>
  <c r="R42" i="11"/>
  <c r="Q42" i="11"/>
  <c r="P42" i="11"/>
  <c r="R41" i="11"/>
  <c r="Q41" i="11"/>
  <c r="P41" i="11"/>
  <c r="R40" i="11"/>
  <c r="Q40" i="11"/>
  <c r="P40" i="11"/>
  <c r="R39" i="11"/>
  <c r="Q39" i="11"/>
  <c r="P39" i="11"/>
  <c r="R38" i="11"/>
  <c r="Q38" i="11"/>
  <c r="P38" i="11"/>
  <c r="R37" i="11"/>
  <c r="Q37" i="11"/>
  <c r="P37" i="11"/>
  <c r="B45" i="11"/>
  <c r="Q13" i="11"/>
  <c r="Q12" i="11"/>
  <c r="Q11" i="11"/>
  <c r="Q10" i="11"/>
  <c r="Q9" i="11"/>
  <c r="Q8" i="11"/>
  <c r="Q7" i="11"/>
  <c r="Q28" i="11"/>
  <c r="Q27" i="11"/>
  <c r="Q26" i="11"/>
  <c r="Q25" i="11"/>
  <c r="Q24" i="11"/>
  <c r="Q23" i="11"/>
  <c r="Q22" i="11"/>
  <c r="B30" i="11"/>
  <c r="R44" i="10"/>
  <c r="Q44" i="10"/>
  <c r="P44" i="10"/>
  <c r="R43" i="10"/>
  <c r="Q43" i="10"/>
  <c r="P43" i="10"/>
  <c r="R42" i="10"/>
  <c r="Q42" i="10"/>
  <c r="P42" i="10"/>
  <c r="R41" i="10"/>
  <c r="Q41" i="10"/>
  <c r="P41" i="10"/>
  <c r="R40" i="10"/>
  <c r="Q40" i="10"/>
  <c r="P40" i="10"/>
  <c r="R39" i="10"/>
  <c r="Q39" i="10"/>
  <c r="P39" i="10"/>
  <c r="R38" i="10"/>
  <c r="Q38" i="10"/>
  <c r="P38" i="10"/>
  <c r="B46" i="10"/>
  <c r="B397" i="8"/>
  <c r="B384" i="8"/>
  <c r="R2877" i="1"/>
  <c r="R2859" i="1"/>
  <c r="R2841" i="1"/>
  <c r="R2823" i="1"/>
  <c r="R2805" i="1"/>
  <c r="R2787" i="1"/>
  <c r="R2769" i="1"/>
  <c r="R2751" i="1"/>
  <c r="R2733" i="1"/>
  <c r="R2715" i="1"/>
  <c r="R2643" i="1"/>
  <c r="R2661" i="1"/>
  <c r="R2679" i="1"/>
  <c r="R2697" i="1"/>
  <c r="R2625" i="1"/>
  <c r="R2607" i="1"/>
  <c r="R2589" i="1"/>
  <c r="R2571" i="1"/>
  <c r="R2553" i="1"/>
  <c r="R2535" i="1"/>
  <c r="R2517" i="1"/>
  <c r="R2499" i="1"/>
  <c r="R2481" i="1"/>
  <c r="R2463" i="1"/>
  <c r="R2445" i="1"/>
  <c r="R2427" i="1"/>
  <c r="R2409" i="1"/>
  <c r="R2391" i="1"/>
  <c r="R2355" i="1"/>
  <c r="R2373" i="1"/>
  <c r="R2337" i="1"/>
  <c r="R2319" i="1"/>
  <c r="R2301" i="1"/>
  <c r="R2283" i="1"/>
  <c r="R2265" i="1"/>
  <c r="R2247" i="1"/>
  <c r="R2229" i="1"/>
  <c r="R2211" i="1"/>
  <c r="R2193" i="1"/>
  <c r="R2175" i="1"/>
  <c r="R2157" i="1"/>
  <c r="R2139" i="1"/>
  <c r="R2121" i="1"/>
  <c r="R2103" i="1"/>
  <c r="R2085" i="1"/>
  <c r="R2067" i="1"/>
  <c r="R2049" i="1"/>
  <c r="R2031" i="1"/>
  <c r="R2013" i="1"/>
  <c r="R1995" i="1"/>
  <c r="R1977" i="1"/>
  <c r="R1959" i="1"/>
  <c r="R1941" i="1"/>
  <c r="R1923" i="1"/>
  <c r="R1905" i="1"/>
  <c r="R1887" i="1"/>
  <c r="R1869" i="1"/>
  <c r="R1851" i="1"/>
  <c r="R1833" i="1"/>
  <c r="R1815" i="1"/>
  <c r="R1797" i="1"/>
  <c r="R1761" i="1"/>
  <c r="R1743" i="1"/>
  <c r="R1725" i="1"/>
  <c r="R1737" i="1"/>
  <c r="R1736" i="1"/>
  <c r="R1735" i="1"/>
  <c r="R1734" i="1"/>
  <c r="R1733" i="1"/>
  <c r="R1732" i="1"/>
  <c r="R1731" i="1"/>
  <c r="R1730" i="1"/>
  <c r="R1729" i="1"/>
  <c r="R1728" i="1"/>
  <c r="R1727" i="1"/>
  <c r="R1726" i="1"/>
  <c r="P1737" i="1"/>
  <c r="O1737" i="1"/>
  <c r="N1737" i="1"/>
  <c r="M1737" i="1"/>
  <c r="P1736" i="1"/>
  <c r="O1736" i="1"/>
  <c r="N1736" i="1"/>
  <c r="M1736" i="1"/>
  <c r="P1735" i="1"/>
  <c r="O1735" i="1"/>
  <c r="N1735" i="1"/>
  <c r="M1735" i="1"/>
  <c r="P1734" i="1"/>
  <c r="O1734" i="1"/>
  <c r="N1734" i="1"/>
  <c r="M1734" i="1"/>
  <c r="P1733" i="1"/>
  <c r="O1733" i="1"/>
  <c r="N1733" i="1"/>
  <c r="M1733" i="1"/>
  <c r="P1732" i="1"/>
  <c r="O1732" i="1"/>
  <c r="N1732" i="1"/>
  <c r="M1732" i="1"/>
  <c r="P1731" i="1"/>
  <c r="O1731" i="1"/>
  <c r="N1731" i="1"/>
  <c r="M1731" i="1"/>
  <c r="P1730" i="1"/>
  <c r="O1730" i="1"/>
  <c r="N1730" i="1"/>
  <c r="M1730" i="1"/>
  <c r="P1729" i="1"/>
  <c r="O1729" i="1"/>
  <c r="N1729" i="1"/>
  <c r="M1729" i="1"/>
  <c r="P1728" i="1"/>
  <c r="O1728" i="1"/>
  <c r="N1728" i="1"/>
  <c r="M1728" i="1"/>
  <c r="P1727" i="1"/>
  <c r="O1727" i="1"/>
  <c r="N1727" i="1"/>
  <c r="M1727" i="1"/>
  <c r="P1726" i="1"/>
  <c r="O1726" i="1"/>
  <c r="N1726" i="1"/>
  <c r="M1726" i="1"/>
  <c r="P1725" i="1"/>
  <c r="O1725" i="1"/>
  <c r="N1725" i="1"/>
  <c r="M1725" i="1"/>
  <c r="R28" i="11"/>
  <c r="P28" i="11"/>
  <c r="R27" i="11"/>
  <c r="P27" i="11"/>
  <c r="R26" i="11"/>
  <c r="P26" i="11"/>
  <c r="R25" i="11"/>
  <c r="P25" i="11"/>
  <c r="R24" i="11"/>
  <c r="P24" i="11"/>
  <c r="R23" i="11"/>
  <c r="P23" i="11"/>
  <c r="R22" i="11"/>
  <c r="P22" i="11"/>
  <c r="B31" i="10"/>
  <c r="R29" i="10"/>
  <c r="Q29" i="10"/>
  <c r="P29" i="10"/>
  <c r="R28" i="10"/>
  <c r="Q28" i="10"/>
  <c r="P28" i="10"/>
  <c r="R27" i="10"/>
  <c r="Q27" i="10"/>
  <c r="P27" i="10"/>
  <c r="R26" i="10"/>
  <c r="Q26" i="10"/>
  <c r="P26" i="10"/>
  <c r="R25" i="10"/>
  <c r="Q25" i="10"/>
  <c r="P25" i="10"/>
  <c r="R24" i="10"/>
  <c r="Q24" i="10"/>
  <c r="P24" i="10"/>
  <c r="R23" i="10"/>
  <c r="Q23" i="10"/>
  <c r="P23" i="10"/>
  <c r="R1755" i="1"/>
  <c r="R1754" i="1"/>
  <c r="R1753" i="1"/>
  <c r="R1752" i="1"/>
  <c r="R1751" i="1"/>
  <c r="R1750" i="1"/>
  <c r="R1749" i="1"/>
  <c r="R1748" i="1"/>
  <c r="R1747" i="1"/>
  <c r="R1746" i="1"/>
  <c r="R1745" i="1"/>
  <c r="R1744" i="1"/>
  <c r="P1755" i="1"/>
  <c r="O1755" i="1"/>
  <c r="N1755" i="1"/>
  <c r="M1755" i="1"/>
  <c r="P1754" i="1"/>
  <c r="O1754" i="1"/>
  <c r="N1754" i="1"/>
  <c r="M1754" i="1"/>
  <c r="P1753" i="1"/>
  <c r="O1753" i="1"/>
  <c r="N1753" i="1"/>
  <c r="M1753" i="1"/>
  <c r="P1752" i="1"/>
  <c r="O1752" i="1"/>
  <c r="N1752" i="1"/>
  <c r="M1752" i="1"/>
  <c r="P1751" i="1"/>
  <c r="O1751" i="1"/>
  <c r="N1751" i="1"/>
  <c r="M1751" i="1"/>
  <c r="P1750" i="1"/>
  <c r="O1750" i="1"/>
  <c r="N1750" i="1"/>
  <c r="M1750" i="1"/>
  <c r="P1749" i="1"/>
  <c r="O1749" i="1"/>
  <c r="N1749" i="1"/>
  <c r="M1749" i="1"/>
  <c r="P1748" i="1"/>
  <c r="O1748" i="1"/>
  <c r="N1748" i="1"/>
  <c r="M1748" i="1"/>
  <c r="P1747" i="1"/>
  <c r="O1747" i="1"/>
  <c r="N1747" i="1"/>
  <c r="M1747" i="1"/>
  <c r="P1746" i="1"/>
  <c r="O1746" i="1"/>
  <c r="N1746" i="1"/>
  <c r="M1746" i="1"/>
  <c r="P1745" i="1"/>
  <c r="O1745" i="1"/>
  <c r="N1745" i="1"/>
  <c r="M1745" i="1"/>
  <c r="P1744" i="1"/>
  <c r="O1744" i="1"/>
  <c r="N1744" i="1"/>
  <c r="M1744" i="1"/>
  <c r="P1743" i="1"/>
  <c r="O1743" i="1"/>
  <c r="N1743" i="1"/>
  <c r="M1743" i="1"/>
  <c r="B15" i="10"/>
  <c r="Q8" i="10"/>
  <c r="Q9" i="10"/>
  <c r="Q10" i="10"/>
  <c r="Q11" i="10"/>
  <c r="Q12" i="10"/>
  <c r="Q13" i="10"/>
  <c r="Q7" i="10"/>
  <c r="M53" i="9"/>
  <c r="B371" i="8"/>
  <c r="R13" i="11"/>
  <c r="P13" i="11"/>
  <c r="R12" i="11"/>
  <c r="P12" i="11"/>
  <c r="R11" i="11"/>
  <c r="P11" i="11"/>
  <c r="R10" i="11"/>
  <c r="P10" i="11"/>
  <c r="R9" i="11"/>
  <c r="P9" i="11"/>
  <c r="R8" i="11"/>
  <c r="P8" i="11"/>
  <c r="R7" i="11"/>
  <c r="P7" i="11"/>
  <c r="P8" i="10"/>
  <c r="R8" i="10"/>
  <c r="P9" i="10"/>
  <c r="R9" i="10"/>
  <c r="P10" i="10"/>
  <c r="R10" i="10"/>
  <c r="P11" i="10"/>
  <c r="R11" i="10"/>
  <c r="P12" i="10"/>
  <c r="R12" i="10"/>
  <c r="P13" i="10"/>
  <c r="R13" i="10"/>
  <c r="R7" i="10"/>
  <c r="P7" i="10"/>
  <c r="R1773" i="1"/>
  <c r="R1772" i="1"/>
  <c r="R1771" i="1"/>
  <c r="R1770" i="1"/>
  <c r="R1769" i="1"/>
  <c r="R1768" i="1"/>
  <c r="R1767" i="1"/>
  <c r="R1766" i="1"/>
  <c r="R1765" i="1"/>
  <c r="R1764" i="1"/>
  <c r="R1763" i="1"/>
  <c r="R1762" i="1"/>
  <c r="P1773" i="1"/>
  <c r="O1773" i="1"/>
  <c r="N1773" i="1"/>
  <c r="M1773" i="1"/>
  <c r="P1772" i="1"/>
  <c r="O1772" i="1"/>
  <c r="N1772" i="1"/>
  <c r="M1772" i="1"/>
  <c r="P1771" i="1"/>
  <c r="O1771" i="1"/>
  <c r="N1771" i="1"/>
  <c r="M1771" i="1"/>
  <c r="P1770" i="1"/>
  <c r="O1770" i="1"/>
  <c r="N1770" i="1"/>
  <c r="M1770" i="1"/>
  <c r="P1769" i="1"/>
  <c r="O1769" i="1"/>
  <c r="N1769" i="1"/>
  <c r="M1769" i="1"/>
  <c r="P1768" i="1"/>
  <c r="O1768" i="1"/>
  <c r="N1768" i="1"/>
  <c r="M1768" i="1"/>
  <c r="P1767" i="1"/>
  <c r="O1767" i="1"/>
  <c r="N1767" i="1"/>
  <c r="M1767" i="1"/>
  <c r="P1766" i="1"/>
  <c r="O1766" i="1"/>
  <c r="N1766" i="1"/>
  <c r="M1766" i="1"/>
  <c r="P1765" i="1"/>
  <c r="O1765" i="1"/>
  <c r="N1765" i="1"/>
  <c r="M1765" i="1"/>
  <c r="P1764" i="1"/>
  <c r="O1764" i="1"/>
  <c r="N1764" i="1"/>
  <c r="M1764" i="1"/>
  <c r="P1763" i="1"/>
  <c r="O1763" i="1"/>
  <c r="N1763" i="1"/>
  <c r="M1763" i="1"/>
  <c r="P1762" i="1"/>
  <c r="O1762" i="1"/>
  <c r="N1762" i="1"/>
  <c r="M1762" i="1"/>
  <c r="P1761" i="1"/>
  <c r="O1761" i="1"/>
  <c r="N1761" i="1"/>
  <c r="M1761" i="1"/>
  <c r="L49" i="9"/>
  <c r="R1791" i="1"/>
  <c r="R1790" i="1"/>
  <c r="R1789" i="1"/>
  <c r="R1788" i="1"/>
  <c r="R1787" i="1"/>
  <c r="R1786" i="1"/>
  <c r="R1785" i="1"/>
  <c r="R1784" i="1"/>
  <c r="R1783" i="1"/>
  <c r="R1782" i="1"/>
  <c r="R1781" i="1"/>
  <c r="R1780" i="1"/>
  <c r="P1791" i="1"/>
  <c r="O1791" i="1"/>
  <c r="N1791" i="1"/>
  <c r="M1791" i="1"/>
  <c r="P1790" i="1"/>
  <c r="O1790" i="1"/>
  <c r="N1790" i="1"/>
  <c r="M1790" i="1"/>
  <c r="P1789" i="1"/>
  <c r="O1789" i="1"/>
  <c r="N1789" i="1"/>
  <c r="M1789" i="1"/>
  <c r="P1788" i="1"/>
  <c r="O1788" i="1"/>
  <c r="N1788" i="1"/>
  <c r="M1788" i="1"/>
  <c r="P1787" i="1"/>
  <c r="O1787" i="1"/>
  <c r="N1787" i="1"/>
  <c r="M1787" i="1"/>
  <c r="P1786" i="1"/>
  <c r="O1786" i="1"/>
  <c r="N1786" i="1"/>
  <c r="M1786" i="1"/>
  <c r="P1785" i="1"/>
  <c r="O1785" i="1"/>
  <c r="N1785" i="1"/>
  <c r="M1785" i="1"/>
  <c r="P1784" i="1"/>
  <c r="O1784" i="1"/>
  <c r="N1784" i="1"/>
  <c r="M1784" i="1"/>
  <c r="P1783" i="1"/>
  <c r="O1783" i="1"/>
  <c r="N1783" i="1"/>
  <c r="M1783" i="1"/>
  <c r="P1782" i="1"/>
  <c r="O1782" i="1"/>
  <c r="N1782" i="1"/>
  <c r="M1782" i="1"/>
  <c r="P1781" i="1"/>
  <c r="O1781" i="1"/>
  <c r="N1781" i="1"/>
  <c r="M1781" i="1"/>
  <c r="P1780" i="1"/>
  <c r="O1780" i="1"/>
  <c r="N1780" i="1"/>
  <c r="M1780" i="1"/>
  <c r="P1779" i="1"/>
  <c r="O1779" i="1"/>
  <c r="N1779" i="1"/>
  <c r="M1779" i="1"/>
  <c r="L48" i="9"/>
  <c r="B358" i="8"/>
  <c r="M48" i="9"/>
  <c r="L47" i="9"/>
  <c r="R1809" i="1"/>
  <c r="R1808" i="1"/>
  <c r="R1807" i="1"/>
  <c r="R1806" i="1"/>
  <c r="R1805" i="1"/>
  <c r="R1804" i="1"/>
  <c r="R1803" i="1"/>
  <c r="R1802" i="1"/>
  <c r="R1801" i="1"/>
  <c r="R1800" i="1"/>
  <c r="R1799" i="1"/>
  <c r="R1798" i="1"/>
  <c r="P1809" i="1"/>
  <c r="O1809" i="1"/>
  <c r="N1809" i="1"/>
  <c r="M1809" i="1"/>
  <c r="P1808" i="1"/>
  <c r="O1808" i="1"/>
  <c r="N1808" i="1"/>
  <c r="M1808" i="1"/>
  <c r="P1807" i="1"/>
  <c r="O1807" i="1"/>
  <c r="N1807" i="1"/>
  <c r="M1807" i="1"/>
  <c r="P1806" i="1"/>
  <c r="O1806" i="1"/>
  <c r="N1806" i="1"/>
  <c r="M1806" i="1"/>
  <c r="P1805" i="1"/>
  <c r="O1805" i="1"/>
  <c r="N1805" i="1"/>
  <c r="M1805" i="1"/>
  <c r="P1804" i="1"/>
  <c r="O1804" i="1"/>
  <c r="N1804" i="1"/>
  <c r="M1804" i="1"/>
  <c r="P1803" i="1"/>
  <c r="O1803" i="1"/>
  <c r="N1803" i="1"/>
  <c r="M1803" i="1"/>
  <c r="P1802" i="1"/>
  <c r="O1802" i="1"/>
  <c r="N1802" i="1"/>
  <c r="M1802" i="1"/>
  <c r="P1801" i="1"/>
  <c r="O1801" i="1"/>
  <c r="N1801" i="1"/>
  <c r="M1801" i="1"/>
  <c r="P1800" i="1"/>
  <c r="O1800" i="1"/>
  <c r="N1800" i="1"/>
  <c r="M1800" i="1"/>
  <c r="P1799" i="1"/>
  <c r="O1799" i="1"/>
  <c r="N1799" i="1"/>
  <c r="M1799" i="1"/>
  <c r="P1798" i="1"/>
  <c r="O1798" i="1"/>
  <c r="N1798" i="1"/>
  <c r="M1798" i="1"/>
  <c r="P1797" i="1"/>
  <c r="O1797" i="1"/>
  <c r="N1797" i="1"/>
  <c r="M1797" i="1"/>
  <c r="R1827" i="1"/>
  <c r="R1826" i="1"/>
  <c r="R1825" i="1"/>
  <c r="R1824" i="1"/>
  <c r="R1823" i="1"/>
  <c r="R1822" i="1"/>
  <c r="R1821" i="1"/>
  <c r="R1820" i="1"/>
  <c r="R1819" i="1"/>
  <c r="R1818" i="1"/>
  <c r="R1817" i="1"/>
  <c r="R1816" i="1"/>
  <c r="P1827" i="1"/>
  <c r="O1827" i="1"/>
  <c r="N1827" i="1"/>
  <c r="M1827" i="1"/>
  <c r="P1826" i="1"/>
  <c r="O1826" i="1"/>
  <c r="N1826" i="1"/>
  <c r="M1826" i="1"/>
  <c r="P1825" i="1"/>
  <c r="O1825" i="1"/>
  <c r="N1825" i="1"/>
  <c r="M1825" i="1"/>
  <c r="P1824" i="1"/>
  <c r="O1824" i="1"/>
  <c r="N1824" i="1"/>
  <c r="M1824" i="1"/>
  <c r="P1823" i="1"/>
  <c r="O1823" i="1"/>
  <c r="N1823" i="1"/>
  <c r="M1823" i="1"/>
  <c r="P1822" i="1"/>
  <c r="O1822" i="1"/>
  <c r="N1822" i="1"/>
  <c r="M1822" i="1"/>
  <c r="P1821" i="1"/>
  <c r="O1821" i="1"/>
  <c r="N1821" i="1"/>
  <c r="M1821" i="1"/>
  <c r="P1820" i="1"/>
  <c r="O1820" i="1"/>
  <c r="N1820" i="1"/>
  <c r="M1820" i="1"/>
  <c r="P1819" i="1"/>
  <c r="O1819" i="1"/>
  <c r="N1819" i="1"/>
  <c r="M1819" i="1"/>
  <c r="P1818" i="1"/>
  <c r="O1818" i="1"/>
  <c r="N1818" i="1"/>
  <c r="M1818" i="1"/>
  <c r="P1817" i="1"/>
  <c r="O1817" i="1"/>
  <c r="N1817" i="1"/>
  <c r="M1817" i="1"/>
  <c r="P1816" i="1"/>
  <c r="O1816" i="1"/>
  <c r="N1816" i="1"/>
  <c r="M1816" i="1"/>
  <c r="P1815" i="1"/>
  <c r="O1815" i="1"/>
  <c r="N1815" i="1"/>
  <c r="M1815" i="1"/>
  <c r="L46" i="9"/>
  <c r="B345" i="8"/>
  <c r="L45" i="9"/>
  <c r="R1845" i="1"/>
  <c r="R1844" i="1"/>
  <c r="R1843" i="1"/>
  <c r="R1842" i="1"/>
  <c r="R1841" i="1"/>
  <c r="R1840" i="1"/>
  <c r="R1839" i="1"/>
  <c r="R1838" i="1"/>
  <c r="R1837" i="1"/>
  <c r="R1836" i="1"/>
  <c r="R1835" i="1"/>
  <c r="R1834" i="1"/>
  <c r="P1845" i="1"/>
  <c r="O1845" i="1"/>
  <c r="N1845" i="1"/>
  <c r="M1845" i="1"/>
  <c r="P1844" i="1"/>
  <c r="O1844" i="1"/>
  <c r="N1844" i="1"/>
  <c r="M1844" i="1"/>
  <c r="P1843" i="1"/>
  <c r="O1843" i="1"/>
  <c r="N1843" i="1"/>
  <c r="M1843" i="1"/>
  <c r="P1842" i="1"/>
  <c r="O1842" i="1"/>
  <c r="N1842" i="1"/>
  <c r="M1842" i="1"/>
  <c r="P1841" i="1"/>
  <c r="O1841" i="1"/>
  <c r="N1841" i="1"/>
  <c r="M1841" i="1"/>
  <c r="P1840" i="1"/>
  <c r="O1840" i="1"/>
  <c r="N1840" i="1"/>
  <c r="M1840" i="1"/>
  <c r="P1839" i="1"/>
  <c r="O1839" i="1"/>
  <c r="N1839" i="1"/>
  <c r="M1839" i="1"/>
  <c r="P1838" i="1"/>
  <c r="O1838" i="1"/>
  <c r="N1838" i="1"/>
  <c r="M1838" i="1"/>
  <c r="P1837" i="1"/>
  <c r="O1837" i="1"/>
  <c r="N1837" i="1"/>
  <c r="M1837" i="1"/>
  <c r="P1836" i="1"/>
  <c r="O1836" i="1"/>
  <c r="N1836" i="1"/>
  <c r="M1836" i="1"/>
  <c r="P1835" i="1"/>
  <c r="O1835" i="1"/>
  <c r="N1835" i="1"/>
  <c r="M1835" i="1"/>
  <c r="P1834" i="1"/>
  <c r="O1834" i="1"/>
  <c r="N1834" i="1"/>
  <c r="M1834" i="1"/>
  <c r="P1833" i="1"/>
  <c r="O1833" i="1"/>
  <c r="N1833" i="1"/>
  <c r="M1833" i="1"/>
  <c r="L690" i="3"/>
  <c r="J690" i="3"/>
  <c r="L689" i="3"/>
  <c r="J689" i="3"/>
  <c r="L688" i="3"/>
  <c r="J688" i="3"/>
  <c r="L687" i="3"/>
  <c r="J687" i="3"/>
  <c r="L686" i="3"/>
  <c r="J686" i="3"/>
  <c r="L685" i="3"/>
  <c r="J685" i="3"/>
  <c r="L684" i="3"/>
  <c r="J684" i="3"/>
  <c r="L683" i="3"/>
  <c r="J683" i="3"/>
  <c r="L682" i="3"/>
  <c r="J682" i="3"/>
  <c r="L681" i="3"/>
  <c r="J681" i="3"/>
  <c r="L680" i="3"/>
  <c r="J680" i="3"/>
  <c r="L679" i="3"/>
  <c r="J679" i="3"/>
  <c r="L678" i="3"/>
  <c r="J678" i="3"/>
  <c r="L677" i="3"/>
  <c r="J677" i="3"/>
  <c r="L676" i="3"/>
  <c r="J676" i="3"/>
  <c r="L675" i="3"/>
  <c r="J675" i="3"/>
  <c r="L674" i="3"/>
  <c r="J674" i="3"/>
  <c r="L673" i="3"/>
  <c r="J673" i="3"/>
  <c r="H697" i="3"/>
  <c r="B332" i="8"/>
  <c r="L44" i="9"/>
  <c r="R1863" i="1"/>
  <c r="R1862" i="1"/>
  <c r="R1861" i="1"/>
  <c r="R1860" i="1"/>
  <c r="R1859" i="1"/>
  <c r="R1858" i="1"/>
  <c r="R1857" i="1"/>
  <c r="R1856" i="1"/>
  <c r="R1855" i="1"/>
  <c r="R1854" i="1"/>
  <c r="R1853" i="1"/>
  <c r="R1852" i="1"/>
  <c r="P1863" i="1"/>
  <c r="O1863" i="1"/>
  <c r="N1863" i="1"/>
  <c r="M1863" i="1"/>
  <c r="P1862" i="1"/>
  <c r="O1862" i="1"/>
  <c r="N1862" i="1"/>
  <c r="M1862" i="1"/>
  <c r="P1861" i="1"/>
  <c r="O1861" i="1"/>
  <c r="N1861" i="1"/>
  <c r="M1861" i="1"/>
  <c r="P1860" i="1"/>
  <c r="O1860" i="1"/>
  <c r="N1860" i="1"/>
  <c r="M1860" i="1"/>
  <c r="P1859" i="1"/>
  <c r="O1859" i="1"/>
  <c r="N1859" i="1"/>
  <c r="M1859" i="1"/>
  <c r="P1858" i="1"/>
  <c r="O1858" i="1"/>
  <c r="N1858" i="1"/>
  <c r="M1858" i="1"/>
  <c r="P1857" i="1"/>
  <c r="O1857" i="1"/>
  <c r="N1857" i="1"/>
  <c r="M1857" i="1"/>
  <c r="P1856" i="1"/>
  <c r="O1856" i="1"/>
  <c r="N1856" i="1"/>
  <c r="M1856" i="1"/>
  <c r="P1855" i="1"/>
  <c r="O1855" i="1"/>
  <c r="N1855" i="1"/>
  <c r="M1855" i="1"/>
  <c r="P1854" i="1"/>
  <c r="O1854" i="1"/>
  <c r="N1854" i="1"/>
  <c r="M1854" i="1"/>
  <c r="P1853" i="1"/>
  <c r="O1853" i="1"/>
  <c r="N1853" i="1"/>
  <c r="M1853" i="1"/>
  <c r="P1852" i="1"/>
  <c r="O1852" i="1"/>
  <c r="N1852" i="1"/>
  <c r="M1852" i="1"/>
  <c r="P1851" i="1"/>
  <c r="O1851" i="1"/>
  <c r="N1851" i="1"/>
  <c r="M1851" i="1"/>
  <c r="R1881" i="1"/>
  <c r="R1880" i="1"/>
  <c r="R1879" i="1"/>
  <c r="R1878" i="1"/>
  <c r="R1877" i="1"/>
  <c r="R1876" i="1"/>
  <c r="R1875" i="1"/>
  <c r="R1874" i="1"/>
  <c r="R1873" i="1"/>
  <c r="R1872" i="1"/>
  <c r="R1871" i="1"/>
  <c r="R1870" i="1"/>
  <c r="P1881" i="1"/>
  <c r="O1881" i="1"/>
  <c r="N1881" i="1"/>
  <c r="M1881" i="1"/>
  <c r="P1880" i="1"/>
  <c r="O1880" i="1"/>
  <c r="N1880" i="1"/>
  <c r="M1880" i="1"/>
  <c r="P1879" i="1"/>
  <c r="O1879" i="1"/>
  <c r="N1879" i="1"/>
  <c r="M1879" i="1"/>
  <c r="P1878" i="1"/>
  <c r="O1878" i="1"/>
  <c r="N1878" i="1"/>
  <c r="M1878" i="1"/>
  <c r="P1877" i="1"/>
  <c r="O1877" i="1"/>
  <c r="N1877" i="1"/>
  <c r="M1877" i="1"/>
  <c r="P1876" i="1"/>
  <c r="O1876" i="1"/>
  <c r="N1876" i="1"/>
  <c r="M1876" i="1"/>
  <c r="P1875" i="1"/>
  <c r="O1875" i="1"/>
  <c r="N1875" i="1"/>
  <c r="M1875" i="1"/>
  <c r="P1874" i="1"/>
  <c r="O1874" i="1"/>
  <c r="N1874" i="1"/>
  <c r="M1874" i="1"/>
  <c r="P1873" i="1"/>
  <c r="O1873" i="1"/>
  <c r="N1873" i="1"/>
  <c r="M1873" i="1"/>
  <c r="P1872" i="1"/>
  <c r="O1872" i="1"/>
  <c r="N1872" i="1"/>
  <c r="M1872" i="1"/>
  <c r="P1871" i="1"/>
  <c r="O1871" i="1"/>
  <c r="N1871" i="1"/>
  <c r="M1871" i="1"/>
  <c r="P1870" i="1"/>
  <c r="O1870" i="1"/>
  <c r="N1870" i="1"/>
  <c r="M1870" i="1"/>
  <c r="P1869" i="1"/>
  <c r="O1869" i="1"/>
  <c r="N1869" i="1"/>
  <c r="M1869" i="1"/>
  <c r="L43" i="9"/>
  <c r="B319" i="8"/>
  <c r="L42" i="9"/>
  <c r="R1899" i="1"/>
  <c r="R1898" i="1"/>
  <c r="R1897" i="1"/>
  <c r="R1896" i="1"/>
  <c r="R1895" i="1"/>
  <c r="R1894" i="1"/>
  <c r="R1893" i="1"/>
  <c r="R1892" i="1"/>
  <c r="R1891" i="1"/>
  <c r="R1890" i="1"/>
  <c r="R1889" i="1"/>
  <c r="R1888" i="1"/>
  <c r="P1899" i="1"/>
  <c r="O1899" i="1"/>
  <c r="N1899" i="1"/>
  <c r="M1899" i="1"/>
  <c r="P1898" i="1"/>
  <c r="O1898" i="1"/>
  <c r="N1898" i="1"/>
  <c r="M1898" i="1"/>
  <c r="P1897" i="1"/>
  <c r="O1897" i="1"/>
  <c r="N1897" i="1"/>
  <c r="M1897" i="1"/>
  <c r="P1896" i="1"/>
  <c r="O1896" i="1"/>
  <c r="N1896" i="1"/>
  <c r="M1896" i="1"/>
  <c r="P1895" i="1"/>
  <c r="O1895" i="1"/>
  <c r="N1895" i="1"/>
  <c r="M1895" i="1"/>
  <c r="P1894" i="1"/>
  <c r="O1894" i="1"/>
  <c r="N1894" i="1"/>
  <c r="M1894" i="1"/>
  <c r="P1893" i="1"/>
  <c r="O1893" i="1"/>
  <c r="N1893" i="1"/>
  <c r="M1893" i="1"/>
  <c r="P1892" i="1"/>
  <c r="O1892" i="1"/>
  <c r="N1892" i="1"/>
  <c r="M1892" i="1"/>
  <c r="P1891" i="1"/>
  <c r="O1891" i="1"/>
  <c r="N1891" i="1"/>
  <c r="M1891" i="1"/>
  <c r="P1890" i="1"/>
  <c r="O1890" i="1"/>
  <c r="N1890" i="1"/>
  <c r="M1890" i="1"/>
  <c r="P1889" i="1"/>
  <c r="O1889" i="1"/>
  <c r="N1889" i="1"/>
  <c r="M1889" i="1"/>
  <c r="P1888" i="1"/>
  <c r="O1888" i="1"/>
  <c r="N1888" i="1"/>
  <c r="M1888" i="1"/>
  <c r="P1887" i="1"/>
  <c r="O1887" i="1"/>
  <c r="N1887" i="1"/>
  <c r="M1887" i="1"/>
  <c r="M43" i="9"/>
  <c r="L41" i="9"/>
  <c r="R1917" i="1"/>
  <c r="R1916" i="1"/>
  <c r="R1915" i="1"/>
  <c r="R1914" i="1"/>
  <c r="R1913" i="1"/>
  <c r="R1912" i="1"/>
  <c r="R1911" i="1"/>
  <c r="R1910" i="1"/>
  <c r="R1909" i="1"/>
  <c r="R1908" i="1"/>
  <c r="R1907" i="1"/>
  <c r="R1906" i="1"/>
  <c r="P1917" i="1"/>
  <c r="O1917" i="1"/>
  <c r="N1917" i="1"/>
  <c r="M1917" i="1"/>
  <c r="P1916" i="1"/>
  <c r="O1916" i="1"/>
  <c r="N1916" i="1"/>
  <c r="M1916" i="1"/>
  <c r="P1915" i="1"/>
  <c r="O1915" i="1"/>
  <c r="N1915" i="1"/>
  <c r="M1915" i="1"/>
  <c r="P1914" i="1"/>
  <c r="O1914" i="1"/>
  <c r="N1914" i="1"/>
  <c r="M1914" i="1"/>
  <c r="P1913" i="1"/>
  <c r="O1913" i="1"/>
  <c r="N1913" i="1"/>
  <c r="M1913" i="1"/>
  <c r="P1912" i="1"/>
  <c r="O1912" i="1"/>
  <c r="N1912" i="1"/>
  <c r="M1912" i="1"/>
  <c r="P1911" i="1"/>
  <c r="O1911" i="1"/>
  <c r="N1911" i="1"/>
  <c r="M1911" i="1"/>
  <c r="P1910" i="1"/>
  <c r="O1910" i="1"/>
  <c r="N1910" i="1"/>
  <c r="M1910" i="1"/>
  <c r="P1909" i="1"/>
  <c r="O1909" i="1"/>
  <c r="N1909" i="1"/>
  <c r="M1909" i="1"/>
  <c r="P1908" i="1"/>
  <c r="O1908" i="1"/>
  <c r="N1908" i="1"/>
  <c r="M1908" i="1"/>
  <c r="P1907" i="1"/>
  <c r="O1907" i="1"/>
  <c r="N1907" i="1"/>
  <c r="M1907" i="1"/>
  <c r="P1906" i="1"/>
  <c r="O1906" i="1"/>
  <c r="N1906" i="1"/>
  <c r="M1906" i="1"/>
  <c r="P1905" i="1"/>
  <c r="P1918" i="1" s="1"/>
  <c r="O1905" i="1"/>
  <c r="N1905" i="1"/>
  <c r="M1905" i="1"/>
  <c r="L40" i="9"/>
  <c r="R1935" i="1"/>
  <c r="R1934" i="1"/>
  <c r="R1933" i="1"/>
  <c r="R1932" i="1"/>
  <c r="R1931" i="1"/>
  <c r="R1930" i="1"/>
  <c r="R1929" i="1"/>
  <c r="R1928" i="1"/>
  <c r="R1927" i="1"/>
  <c r="R1926" i="1"/>
  <c r="R1925" i="1"/>
  <c r="R1924" i="1"/>
  <c r="P1935" i="1"/>
  <c r="O1935" i="1"/>
  <c r="N1935" i="1"/>
  <c r="M1935" i="1"/>
  <c r="P1934" i="1"/>
  <c r="O1934" i="1"/>
  <c r="N1934" i="1"/>
  <c r="M1934" i="1"/>
  <c r="P1933" i="1"/>
  <c r="O1933" i="1"/>
  <c r="N1933" i="1"/>
  <c r="M1933" i="1"/>
  <c r="P1932" i="1"/>
  <c r="O1932" i="1"/>
  <c r="N1932" i="1"/>
  <c r="M1932" i="1"/>
  <c r="P1931" i="1"/>
  <c r="O1931" i="1"/>
  <c r="N1931" i="1"/>
  <c r="M1931" i="1"/>
  <c r="P1930" i="1"/>
  <c r="O1930" i="1"/>
  <c r="N1930" i="1"/>
  <c r="M1930" i="1"/>
  <c r="P1929" i="1"/>
  <c r="O1929" i="1"/>
  <c r="N1929" i="1"/>
  <c r="M1929" i="1"/>
  <c r="P1928" i="1"/>
  <c r="O1928" i="1"/>
  <c r="N1928" i="1"/>
  <c r="M1928" i="1"/>
  <c r="P1927" i="1"/>
  <c r="O1927" i="1"/>
  <c r="N1927" i="1"/>
  <c r="M1927" i="1"/>
  <c r="P1926" i="1"/>
  <c r="O1926" i="1"/>
  <c r="N1926" i="1"/>
  <c r="M1926" i="1"/>
  <c r="P1925" i="1"/>
  <c r="O1925" i="1"/>
  <c r="N1925" i="1"/>
  <c r="M1925" i="1"/>
  <c r="P1924" i="1"/>
  <c r="O1924" i="1"/>
  <c r="N1924" i="1"/>
  <c r="M1924" i="1"/>
  <c r="P1923" i="1"/>
  <c r="O1923" i="1"/>
  <c r="N1923" i="1"/>
  <c r="M1923" i="1"/>
  <c r="P1648" i="1" l="1"/>
  <c r="S159" i="10"/>
  <c r="S163" i="10"/>
  <c r="I16" i="13"/>
  <c r="J15" i="13"/>
  <c r="F16" i="13"/>
  <c r="F15" i="13"/>
  <c r="G15" i="13"/>
  <c r="L602" i="3"/>
  <c r="H15" i="13"/>
  <c r="H16" i="13"/>
  <c r="J16" i="13"/>
  <c r="G16" i="13"/>
  <c r="P1774" i="1"/>
  <c r="Q30" i="11"/>
  <c r="R45" i="11"/>
  <c r="R150" i="11"/>
  <c r="S54" i="10"/>
  <c r="S58" i="10"/>
  <c r="S69" i="10"/>
  <c r="S73" i="10"/>
  <c r="S117" i="10"/>
  <c r="P31" i="10"/>
  <c r="S41" i="10"/>
  <c r="S100" i="10"/>
  <c r="S104" i="10"/>
  <c r="S176" i="10"/>
  <c r="S144" i="10"/>
  <c r="S148" i="10"/>
  <c r="S132" i="10"/>
  <c r="S190" i="10"/>
  <c r="S194" i="10"/>
  <c r="Q135" i="11"/>
  <c r="Q165" i="11"/>
  <c r="R60" i="11"/>
  <c r="I15" i="13"/>
  <c r="S1549" i="1"/>
  <c r="P1720" i="1"/>
  <c r="S1567" i="1"/>
  <c r="S1603" i="1"/>
  <c r="R15" i="11"/>
  <c r="Q105" i="11"/>
  <c r="P120" i="11"/>
  <c r="R135" i="11"/>
  <c r="R180" i="11"/>
  <c r="P150" i="11"/>
  <c r="P15" i="11"/>
  <c r="P105" i="11"/>
  <c r="Q120" i="11"/>
  <c r="R165" i="11"/>
  <c r="Q15" i="11"/>
  <c r="R90" i="11"/>
  <c r="R120" i="11"/>
  <c r="P135" i="11"/>
  <c r="Q150" i="11"/>
  <c r="P165" i="11"/>
  <c r="P180" i="11"/>
  <c r="Q180" i="11"/>
  <c r="S85" i="10"/>
  <c r="S89" i="10"/>
  <c r="P121" i="10"/>
  <c r="P136" i="10"/>
  <c r="P167" i="10"/>
  <c r="S25" i="10"/>
  <c r="S29" i="10"/>
  <c r="S40" i="10"/>
  <c r="S44" i="10"/>
  <c r="S57" i="10"/>
  <c r="S72" i="10"/>
  <c r="S99" i="10"/>
  <c r="S103" i="10"/>
  <c r="S116" i="10"/>
  <c r="S131" i="10"/>
  <c r="S147" i="10"/>
  <c r="S162" i="10"/>
  <c r="S11" i="10"/>
  <c r="S10" i="10"/>
  <c r="S24" i="10"/>
  <c r="S28" i="10"/>
  <c r="S84" i="10"/>
  <c r="S88" i="10"/>
  <c r="P76" i="10"/>
  <c r="S83" i="10"/>
  <c r="S87" i="10"/>
  <c r="P106" i="10"/>
  <c r="S102" i="10"/>
  <c r="S115" i="10"/>
  <c r="S119" i="10"/>
  <c r="S130" i="10"/>
  <c r="S134" i="10"/>
  <c r="S146" i="10"/>
  <c r="S161" i="10"/>
  <c r="S174" i="10"/>
  <c r="S178" i="10"/>
  <c r="S192" i="10"/>
  <c r="S196" i="10"/>
  <c r="S9" i="10"/>
  <c r="P61" i="10"/>
  <c r="P91" i="10"/>
  <c r="P151" i="10"/>
  <c r="P183" i="10"/>
  <c r="S175" i="10"/>
  <c r="S179" i="10"/>
  <c r="S193" i="10"/>
  <c r="S7" i="10"/>
  <c r="S27" i="10"/>
  <c r="S39" i="10"/>
  <c r="S43" i="10"/>
  <c r="S56" i="10"/>
  <c r="S71" i="10"/>
  <c r="S8" i="10"/>
  <c r="P15" i="10"/>
  <c r="S26" i="10"/>
  <c r="S38" i="10"/>
  <c r="S42" i="10"/>
  <c r="S55" i="10"/>
  <c r="S59" i="10"/>
  <c r="S70" i="10"/>
  <c r="S74" i="10"/>
  <c r="S86" i="10"/>
  <c r="S101" i="10"/>
  <c r="S114" i="10"/>
  <c r="S118" i="10"/>
  <c r="S129" i="10"/>
  <c r="S133" i="10"/>
  <c r="S145" i="10"/>
  <c r="S149" i="10"/>
  <c r="S160" i="10"/>
  <c r="S164" i="10"/>
  <c r="S177" i="10"/>
  <c r="S180" i="10"/>
  <c r="P199" i="10"/>
  <c r="S191" i="10"/>
  <c r="S195" i="10"/>
  <c r="S1621" i="1"/>
  <c r="P1558" i="1"/>
  <c r="S1585" i="1"/>
  <c r="P1576" i="1"/>
  <c r="J630" i="3"/>
  <c r="S158" i="10"/>
  <c r="S1639" i="1"/>
  <c r="S143" i="10"/>
  <c r="S1657" i="1"/>
  <c r="S1675" i="1"/>
  <c r="P1630" i="1"/>
  <c r="S1747" i="1"/>
  <c r="R30" i="11"/>
  <c r="Q45" i="11"/>
  <c r="P60" i="11"/>
  <c r="P90" i="11"/>
  <c r="R105" i="11"/>
  <c r="P45" i="11"/>
  <c r="Q60" i="11"/>
  <c r="Q75" i="11"/>
  <c r="Q90" i="11"/>
  <c r="S128" i="10"/>
  <c r="J692" i="3"/>
  <c r="J661" i="3"/>
  <c r="S113" i="10"/>
  <c r="S98" i="10"/>
  <c r="S1693" i="1"/>
  <c r="P1684" i="1"/>
  <c r="P1702" i="1"/>
  <c r="R75" i="11"/>
  <c r="P75" i="11"/>
  <c r="S68" i="10"/>
  <c r="S1729" i="1"/>
  <c r="S1711" i="1"/>
  <c r="S53" i="10"/>
  <c r="S1783" i="1"/>
  <c r="P1756" i="1"/>
  <c r="P1738" i="1"/>
  <c r="P30" i="11"/>
  <c r="P46" i="10"/>
  <c r="S1837" i="1"/>
  <c r="S23" i="10"/>
  <c r="S12" i="10"/>
  <c r="S13" i="10"/>
  <c r="S1801" i="1"/>
  <c r="S1765" i="1"/>
  <c r="P1792" i="1"/>
  <c r="S1927" i="1"/>
  <c r="S1819" i="1"/>
  <c r="S1909" i="1"/>
  <c r="P1810" i="1"/>
  <c r="P1828" i="1"/>
  <c r="P1846" i="1"/>
  <c r="P1864" i="1"/>
  <c r="S1891" i="1"/>
  <c r="S1873" i="1"/>
  <c r="S1855" i="1"/>
  <c r="P1882" i="1"/>
  <c r="P1936" i="1"/>
  <c r="P1900" i="1"/>
  <c r="H728" i="3"/>
  <c r="J704" i="3"/>
  <c r="L704" i="3"/>
  <c r="J735" i="3"/>
  <c r="L735" i="3"/>
  <c r="J736" i="3"/>
  <c r="L736" i="3"/>
  <c r="L721" i="3"/>
  <c r="J721" i="3"/>
  <c r="L720" i="3"/>
  <c r="J720" i="3"/>
  <c r="L719" i="3"/>
  <c r="J719" i="3"/>
  <c r="L718" i="3"/>
  <c r="J718" i="3"/>
  <c r="L717" i="3"/>
  <c r="J717" i="3"/>
  <c r="L716" i="3"/>
  <c r="J716" i="3"/>
  <c r="L715" i="3"/>
  <c r="J715" i="3"/>
  <c r="L714" i="3"/>
  <c r="J714" i="3"/>
  <c r="L713" i="3"/>
  <c r="J713" i="3"/>
  <c r="L712" i="3"/>
  <c r="J712" i="3"/>
  <c r="L711" i="3"/>
  <c r="J711" i="3"/>
  <c r="L710" i="3"/>
  <c r="J710" i="3"/>
  <c r="L709" i="3"/>
  <c r="J709" i="3"/>
  <c r="L708" i="3"/>
  <c r="J708" i="3"/>
  <c r="L707" i="3"/>
  <c r="J707" i="3"/>
  <c r="L706" i="3"/>
  <c r="J706" i="3"/>
  <c r="L705" i="3"/>
  <c r="J705" i="3"/>
  <c r="B306" i="8"/>
  <c r="L39" i="9"/>
  <c r="R1953" i="1"/>
  <c r="R1952" i="1"/>
  <c r="R1951" i="1"/>
  <c r="R1950" i="1"/>
  <c r="R1949" i="1"/>
  <c r="R1948" i="1"/>
  <c r="R1947" i="1"/>
  <c r="R1946" i="1"/>
  <c r="R1945" i="1"/>
  <c r="R1944" i="1"/>
  <c r="R1943" i="1"/>
  <c r="R1942" i="1"/>
  <c r="P1953" i="1"/>
  <c r="O1953" i="1"/>
  <c r="N1953" i="1"/>
  <c r="M1953" i="1"/>
  <c r="P1952" i="1"/>
  <c r="O1952" i="1"/>
  <c r="N1952" i="1"/>
  <c r="M1952" i="1"/>
  <c r="P1951" i="1"/>
  <c r="O1951" i="1"/>
  <c r="N1951" i="1"/>
  <c r="M1951" i="1"/>
  <c r="P1950" i="1"/>
  <c r="O1950" i="1"/>
  <c r="N1950" i="1"/>
  <c r="M1950" i="1"/>
  <c r="P1949" i="1"/>
  <c r="O1949" i="1"/>
  <c r="N1949" i="1"/>
  <c r="M1949" i="1"/>
  <c r="P1948" i="1"/>
  <c r="O1948" i="1"/>
  <c r="N1948" i="1"/>
  <c r="M1948" i="1"/>
  <c r="P1947" i="1"/>
  <c r="O1947" i="1"/>
  <c r="N1947" i="1"/>
  <c r="M1947" i="1"/>
  <c r="P1946" i="1"/>
  <c r="O1946" i="1"/>
  <c r="N1946" i="1"/>
  <c r="M1946" i="1"/>
  <c r="P1945" i="1"/>
  <c r="O1945" i="1"/>
  <c r="N1945" i="1"/>
  <c r="M1945" i="1"/>
  <c r="P1944" i="1"/>
  <c r="O1944" i="1"/>
  <c r="N1944" i="1"/>
  <c r="M1944" i="1"/>
  <c r="P1943" i="1"/>
  <c r="O1943" i="1"/>
  <c r="N1943" i="1"/>
  <c r="M1943" i="1"/>
  <c r="P1942" i="1"/>
  <c r="O1942" i="1"/>
  <c r="N1942" i="1"/>
  <c r="M1942" i="1"/>
  <c r="P1941" i="1"/>
  <c r="O1941" i="1"/>
  <c r="N1941" i="1"/>
  <c r="M1941" i="1"/>
  <c r="B293" i="8"/>
  <c r="L38" i="9"/>
  <c r="R1971" i="1"/>
  <c r="R1970" i="1"/>
  <c r="R1969" i="1"/>
  <c r="R1968" i="1"/>
  <c r="R1967" i="1"/>
  <c r="R1966" i="1"/>
  <c r="R1965" i="1"/>
  <c r="R1964" i="1"/>
  <c r="R1963" i="1"/>
  <c r="R1962" i="1"/>
  <c r="R1961" i="1"/>
  <c r="R1960" i="1"/>
  <c r="P1971" i="1"/>
  <c r="O1971" i="1"/>
  <c r="N1971" i="1"/>
  <c r="M1971" i="1"/>
  <c r="P1970" i="1"/>
  <c r="O1970" i="1"/>
  <c r="N1970" i="1"/>
  <c r="M1970" i="1"/>
  <c r="P1969" i="1"/>
  <c r="O1969" i="1"/>
  <c r="N1969" i="1"/>
  <c r="M1969" i="1"/>
  <c r="P1968" i="1"/>
  <c r="O1968" i="1"/>
  <c r="N1968" i="1"/>
  <c r="M1968" i="1"/>
  <c r="P1967" i="1"/>
  <c r="O1967" i="1"/>
  <c r="N1967" i="1"/>
  <c r="M1967" i="1"/>
  <c r="P1966" i="1"/>
  <c r="O1966" i="1"/>
  <c r="N1966" i="1"/>
  <c r="M1966" i="1"/>
  <c r="P1965" i="1"/>
  <c r="O1965" i="1"/>
  <c r="N1965" i="1"/>
  <c r="M1965" i="1"/>
  <c r="P1964" i="1"/>
  <c r="O1964" i="1"/>
  <c r="N1964" i="1"/>
  <c r="M1964" i="1"/>
  <c r="P1963" i="1"/>
  <c r="O1963" i="1"/>
  <c r="N1963" i="1"/>
  <c r="M1963" i="1"/>
  <c r="P1962" i="1"/>
  <c r="O1962" i="1"/>
  <c r="N1962" i="1"/>
  <c r="M1962" i="1"/>
  <c r="P1961" i="1"/>
  <c r="O1961" i="1"/>
  <c r="N1961" i="1"/>
  <c r="M1961" i="1"/>
  <c r="P1960" i="1"/>
  <c r="O1960" i="1"/>
  <c r="N1960" i="1"/>
  <c r="M1960" i="1"/>
  <c r="P1959" i="1"/>
  <c r="O1959" i="1"/>
  <c r="N1959" i="1"/>
  <c r="M1959" i="1"/>
  <c r="M38" i="9"/>
  <c r="L37" i="9"/>
  <c r="R1989" i="1"/>
  <c r="R1988" i="1"/>
  <c r="R1987" i="1"/>
  <c r="R1986" i="1"/>
  <c r="R1985" i="1"/>
  <c r="R1984" i="1"/>
  <c r="R1983" i="1"/>
  <c r="R1982" i="1"/>
  <c r="R1981" i="1"/>
  <c r="R1980" i="1"/>
  <c r="R1979" i="1"/>
  <c r="R1978" i="1"/>
  <c r="P1989" i="1"/>
  <c r="O1989" i="1"/>
  <c r="N1989" i="1"/>
  <c r="M1989" i="1"/>
  <c r="P1988" i="1"/>
  <c r="O1988" i="1"/>
  <c r="N1988" i="1"/>
  <c r="M1988" i="1"/>
  <c r="P1987" i="1"/>
  <c r="O1987" i="1"/>
  <c r="N1987" i="1"/>
  <c r="M1987" i="1"/>
  <c r="P1986" i="1"/>
  <c r="O1986" i="1"/>
  <c r="N1986" i="1"/>
  <c r="M1986" i="1"/>
  <c r="P1985" i="1"/>
  <c r="O1985" i="1"/>
  <c r="N1985" i="1"/>
  <c r="M1985" i="1"/>
  <c r="P1984" i="1"/>
  <c r="O1984" i="1"/>
  <c r="N1984" i="1"/>
  <c r="M1984" i="1"/>
  <c r="P1983" i="1"/>
  <c r="O1983" i="1"/>
  <c r="N1983" i="1"/>
  <c r="M1983" i="1"/>
  <c r="P1982" i="1"/>
  <c r="O1982" i="1"/>
  <c r="N1982" i="1"/>
  <c r="M1982" i="1"/>
  <c r="P1981" i="1"/>
  <c r="O1981" i="1"/>
  <c r="N1981" i="1"/>
  <c r="M1981" i="1"/>
  <c r="P1980" i="1"/>
  <c r="O1980" i="1"/>
  <c r="N1980" i="1"/>
  <c r="M1980" i="1"/>
  <c r="P1979" i="1"/>
  <c r="O1979" i="1"/>
  <c r="N1979" i="1"/>
  <c r="M1979" i="1"/>
  <c r="P1978" i="1"/>
  <c r="O1978" i="1"/>
  <c r="N1978" i="1"/>
  <c r="M1978" i="1"/>
  <c r="P1977" i="1"/>
  <c r="O1977" i="1"/>
  <c r="N1977" i="1"/>
  <c r="M1977" i="1"/>
  <c r="R2007" i="1"/>
  <c r="R2006" i="1"/>
  <c r="R2005" i="1"/>
  <c r="R2004" i="1"/>
  <c r="R2003" i="1"/>
  <c r="R2002" i="1"/>
  <c r="R2001" i="1"/>
  <c r="R2000" i="1"/>
  <c r="R1999" i="1"/>
  <c r="R1998" i="1"/>
  <c r="R1997" i="1"/>
  <c r="R1996" i="1"/>
  <c r="P2007" i="1"/>
  <c r="O2007" i="1"/>
  <c r="N2007" i="1"/>
  <c r="M2007" i="1"/>
  <c r="P2006" i="1"/>
  <c r="O2006" i="1"/>
  <c r="N2006" i="1"/>
  <c r="M2006" i="1"/>
  <c r="P2005" i="1"/>
  <c r="O2005" i="1"/>
  <c r="N2005" i="1"/>
  <c r="M2005" i="1"/>
  <c r="P2004" i="1"/>
  <c r="O2004" i="1"/>
  <c r="N2004" i="1"/>
  <c r="M2004" i="1"/>
  <c r="P2003" i="1"/>
  <c r="O2003" i="1"/>
  <c r="N2003" i="1"/>
  <c r="M2003" i="1"/>
  <c r="P2002" i="1"/>
  <c r="O2002" i="1"/>
  <c r="N2002" i="1"/>
  <c r="M2002" i="1"/>
  <c r="P2001" i="1"/>
  <c r="O2001" i="1"/>
  <c r="N2001" i="1"/>
  <c r="M2001" i="1"/>
  <c r="P2000" i="1"/>
  <c r="O2000" i="1"/>
  <c r="N2000" i="1"/>
  <c r="M2000" i="1"/>
  <c r="P1999" i="1"/>
  <c r="O1999" i="1"/>
  <c r="N1999" i="1"/>
  <c r="M1999" i="1"/>
  <c r="P1998" i="1"/>
  <c r="O1998" i="1"/>
  <c r="N1998" i="1"/>
  <c r="M1998" i="1"/>
  <c r="P1997" i="1"/>
  <c r="O1997" i="1"/>
  <c r="N1997" i="1"/>
  <c r="M1997" i="1"/>
  <c r="P1996" i="1"/>
  <c r="O1996" i="1"/>
  <c r="N1996" i="1"/>
  <c r="M1996" i="1"/>
  <c r="P1995" i="1"/>
  <c r="O1995" i="1"/>
  <c r="N1995" i="1"/>
  <c r="M1995" i="1"/>
  <c r="L36" i="9"/>
  <c r="B280" i="8"/>
  <c r="R2025" i="1"/>
  <c r="R2024" i="1"/>
  <c r="R2023" i="1"/>
  <c r="R2022" i="1"/>
  <c r="R2021" i="1"/>
  <c r="R2020" i="1"/>
  <c r="R2019" i="1"/>
  <c r="R2018" i="1"/>
  <c r="R2017" i="1"/>
  <c r="R2016" i="1"/>
  <c r="R2015" i="1"/>
  <c r="R2014" i="1"/>
  <c r="P2025" i="1"/>
  <c r="O2025" i="1"/>
  <c r="N2025" i="1"/>
  <c r="M2025" i="1"/>
  <c r="P2024" i="1"/>
  <c r="O2024" i="1"/>
  <c r="N2024" i="1"/>
  <c r="M2024" i="1"/>
  <c r="P2023" i="1"/>
  <c r="O2023" i="1"/>
  <c r="N2023" i="1"/>
  <c r="M2023" i="1"/>
  <c r="P2022" i="1"/>
  <c r="O2022" i="1"/>
  <c r="N2022" i="1"/>
  <c r="M2022" i="1"/>
  <c r="P2021" i="1"/>
  <c r="O2021" i="1"/>
  <c r="N2021" i="1"/>
  <c r="M2021" i="1"/>
  <c r="P2020" i="1"/>
  <c r="O2020" i="1"/>
  <c r="N2020" i="1"/>
  <c r="M2020" i="1"/>
  <c r="P2019" i="1"/>
  <c r="O2019" i="1"/>
  <c r="N2019" i="1"/>
  <c r="M2019" i="1"/>
  <c r="P2018" i="1"/>
  <c r="O2018" i="1"/>
  <c r="N2018" i="1"/>
  <c r="M2018" i="1"/>
  <c r="P2017" i="1"/>
  <c r="O2017" i="1"/>
  <c r="N2017" i="1"/>
  <c r="M2017" i="1"/>
  <c r="P2016" i="1"/>
  <c r="O2016" i="1"/>
  <c r="N2016" i="1"/>
  <c r="M2016" i="1"/>
  <c r="P2015" i="1"/>
  <c r="O2015" i="1"/>
  <c r="N2015" i="1"/>
  <c r="M2015" i="1"/>
  <c r="P2014" i="1"/>
  <c r="O2014" i="1"/>
  <c r="N2014" i="1"/>
  <c r="M2014" i="1"/>
  <c r="P2013" i="1"/>
  <c r="O2013" i="1"/>
  <c r="N2013" i="1"/>
  <c r="M2013" i="1"/>
  <c r="L35" i="9"/>
  <c r="L752" i="3"/>
  <c r="J752" i="3"/>
  <c r="L751" i="3"/>
  <c r="J751" i="3"/>
  <c r="L750" i="3"/>
  <c r="J750" i="3"/>
  <c r="L749" i="3"/>
  <c r="J749" i="3"/>
  <c r="L748" i="3"/>
  <c r="J748" i="3"/>
  <c r="L747" i="3"/>
  <c r="J747" i="3"/>
  <c r="L746" i="3"/>
  <c r="J746" i="3"/>
  <c r="L745" i="3"/>
  <c r="J745" i="3"/>
  <c r="L744" i="3"/>
  <c r="J744" i="3"/>
  <c r="L743" i="3"/>
  <c r="J743" i="3"/>
  <c r="L742" i="3"/>
  <c r="J742" i="3"/>
  <c r="L741" i="3"/>
  <c r="J741" i="3"/>
  <c r="L740" i="3"/>
  <c r="J740" i="3"/>
  <c r="L739" i="3"/>
  <c r="J739" i="3"/>
  <c r="L738" i="3"/>
  <c r="J738" i="3"/>
  <c r="L737" i="3"/>
  <c r="J737" i="3"/>
  <c r="F759" i="3"/>
  <c r="D759" i="3"/>
  <c r="H758" i="3"/>
  <c r="F758" i="3"/>
  <c r="D758" i="3"/>
  <c r="F757" i="3"/>
  <c r="E757" i="3"/>
  <c r="D757" i="3"/>
  <c r="C757" i="3"/>
  <c r="R2043" i="1"/>
  <c r="R2042" i="1"/>
  <c r="R2041" i="1"/>
  <c r="R2040" i="1"/>
  <c r="R2039" i="1"/>
  <c r="R2038" i="1"/>
  <c r="R2037" i="1"/>
  <c r="R2036" i="1"/>
  <c r="R2035" i="1"/>
  <c r="R2034" i="1"/>
  <c r="R2033" i="1"/>
  <c r="R2032" i="1"/>
  <c r="B268" i="8"/>
  <c r="L34" i="9"/>
  <c r="P2043" i="1"/>
  <c r="O2043" i="1"/>
  <c r="N2043" i="1"/>
  <c r="M2043" i="1"/>
  <c r="P2042" i="1"/>
  <c r="O2042" i="1"/>
  <c r="N2042" i="1"/>
  <c r="M2042" i="1"/>
  <c r="P2041" i="1"/>
  <c r="O2041" i="1"/>
  <c r="N2041" i="1"/>
  <c r="M2041" i="1"/>
  <c r="P2040" i="1"/>
  <c r="O2040" i="1"/>
  <c r="N2040" i="1"/>
  <c r="M2040" i="1"/>
  <c r="P2039" i="1"/>
  <c r="O2039" i="1"/>
  <c r="N2039" i="1"/>
  <c r="M2039" i="1"/>
  <c r="P2038" i="1"/>
  <c r="O2038" i="1"/>
  <c r="N2038" i="1"/>
  <c r="M2038" i="1"/>
  <c r="P2037" i="1"/>
  <c r="O2037" i="1"/>
  <c r="N2037" i="1"/>
  <c r="M2037" i="1"/>
  <c r="P2036" i="1"/>
  <c r="O2036" i="1"/>
  <c r="N2036" i="1"/>
  <c r="M2036" i="1"/>
  <c r="P2035" i="1"/>
  <c r="O2035" i="1"/>
  <c r="N2035" i="1"/>
  <c r="M2035" i="1"/>
  <c r="P2034" i="1"/>
  <c r="O2034" i="1"/>
  <c r="N2034" i="1"/>
  <c r="M2034" i="1"/>
  <c r="P2033" i="1"/>
  <c r="O2033" i="1"/>
  <c r="N2033" i="1"/>
  <c r="M2033" i="1"/>
  <c r="P2032" i="1"/>
  <c r="O2032" i="1"/>
  <c r="N2032" i="1"/>
  <c r="M2032" i="1"/>
  <c r="P2031" i="1"/>
  <c r="O2031" i="1"/>
  <c r="N2031" i="1"/>
  <c r="M2031" i="1"/>
  <c r="B256" i="8"/>
  <c r="M33" i="9"/>
  <c r="R2061" i="1"/>
  <c r="R2060" i="1"/>
  <c r="R2059" i="1"/>
  <c r="R2058" i="1"/>
  <c r="R2057" i="1"/>
  <c r="R2056" i="1"/>
  <c r="R2055" i="1"/>
  <c r="R2054" i="1"/>
  <c r="R2053" i="1"/>
  <c r="R2052" i="1"/>
  <c r="R2051" i="1"/>
  <c r="R2050" i="1"/>
  <c r="P2061" i="1"/>
  <c r="O2061" i="1"/>
  <c r="N2061" i="1"/>
  <c r="M2061" i="1"/>
  <c r="P2060" i="1"/>
  <c r="O2060" i="1"/>
  <c r="N2060" i="1"/>
  <c r="M2060" i="1"/>
  <c r="P2059" i="1"/>
  <c r="O2059" i="1"/>
  <c r="N2059" i="1"/>
  <c r="M2059" i="1"/>
  <c r="P2058" i="1"/>
  <c r="O2058" i="1"/>
  <c r="N2058" i="1"/>
  <c r="M2058" i="1"/>
  <c r="P2057" i="1"/>
  <c r="O2057" i="1"/>
  <c r="N2057" i="1"/>
  <c r="M2057" i="1"/>
  <c r="P2056" i="1"/>
  <c r="O2056" i="1"/>
  <c r="N2056" i="1"/>
  <c r="M2056" i="1"/>
  <c r="P2055" i="1"/>
  <c r="O2055" i="1"/>
  <c r="N2055" i="1"/>
  <c r="M2055" i="1"/>
  <c r="P2054" i="1"/>
  <c r="O2054" i="1"/>
  <c r="N2054" i="1"/>
  <c r="M2054" i="1"/>
  <c r="P2053" i="1"/>
  <c r="O2053" i="1"/>
  <c r="N2053" i="1"/>
  <c r="M2053" i="1"/>
  <c r="P2052" i="1"/>
  <c r="O2052" i="1"/>
  <c r="N2052" i="1"/>
  <c r="M2052" i="1"/>
  <c r="P2051" i="1"/>
  <c r="O2051" i="1"/>
  <c r="N2051" i="1"/>
  <c r="M2051" i="1"/>
  <c r="P2050" i="1"/>
  <c r="O2050" i="1"/>
  <c r="N2050" i="1"/>
  <c r="M2050" i="1"/>
  <c r="P2049" i="1"/>
  <c r="O2049" i="1"/>
  <c r="N2049" i="1"/>
  <c r="M2049" i="1"/>
  <c r="L33" i="9"/>
  <c r="R2079" i="1"/>
  <c r="R2078" i="1"/>
  <c r="R2077" i="1"/>
  <c r="R2076" i="1"/>
  <c r="R2075" i="1"/>
  <c r="R2074" i="1"/>
  <c r="R2073" i="1"/>
  <c r="R2072" i="1"/>
  <c r="R2071" i="1"/>
  <c r="R2070" i="1"/>
  <c r="R2069" i="1"/>
  <c r="R2068" i="1"/>
  <c r="P2079" i="1"/>
  <c r="O2079" i="1"/>
  <c r="N2079" i="1"/>
  <c r="M2079" i="1"/>
  <c r="P2078" i="1"/>
  <c r="O2078" i="1"/>
  <c r="N2078" i="1"/>
  <c r="M2078" i="1"/>
  <c r="P2077" i="1"/>
  <c r="O2077" i="1"/>
  <c r="N2077" i="1"/>
  <c r="M2077" i="1"/>
  <c r="P2076" i="1"/>
  <c r="O2076" i="1"/>
  <c r="N2076" i="1"/>
  <c r="M2076" i="1"/>
  <c r="P2075" i="1"/>
  <c r="O2075" i="1"/>
  <c r="N2075" i="1"/>
  <c r="M2075" i="1"/>
  <c r="P2074" i="1"/>
  <c r="O2074" i="1"/>
  <c r="N2074" i="1"/>
  <c r="M2074" i="1"/>
  <c r="P2073" i="1"/>
  <c r="O2073" i="1"/>
  <c r="N2073" i="1"/>
  <c r="M2073" i="1"/>
  <c r="P2072" i="1"/>
  <c r="O2072" i="1"/>
  <c r="N2072" i="1"/>
  <c r="M2072" i="1"/>
  <c r="P2071" i="1"/>
  <c r="O2071" i="1"/>
  <c r="N2071" i="1"/>
  <c r="M2071" i="1"/>
  <c r="P2070" i="1"/>
  <c r="O2070" i="1"/>
  <c r="N2070" i="1"/>
  <c r="M2070" i="1"/>
  <c r="P2069" i="1"/>
  <c r="O2069" i="1"/>
  <c r="N2069" i="1"/>
  <c r="M2069" i="1"/>
  <c r="P2068" i="1"/>
  <c r="O2068" i="1"/>
  <c r="N2068" i="1"/>
  <c r="M2068" i="1"/>
  <c r="P2067" i="1"/>
  <c r="P2080" i="1" s="1"/>
  <c r="O2067" i="1"/>
  <c r="N2067" i="1"/>
  <c r="M2067" i="1"/>
  <c r="B244" i="8"/>
  <c r="L32" i="9"/>
  <c r="B232" i="8"/>
  <c r="L31" i="9"/>
  <c r="R2097" i="1"/>
  <c r="R2096" i="1"/>
  <c r="R2095" i="1"/>
  <c r="R2094" i="1"/>
  <c r="R2093" i="1"/>
  <c r="R2092" i="1"/>
  <c r="R2091" i="1"/>
  <c r="R2090" i="1"/>
  <c r="R2089" i="1"/>
  <c r="R2088" i="1"/>
  <c r="R2087" i="1"/>
  <c r="R2086" i="1"/>
  <c r="P2097" i="1"/>
  <c r="O2097" i="1"/>
  <c r="N2097" i="1"/>
  <c r="M2097" i="1"/>
  <c r="P2096" i="1"/>
  <c r="O2096" i="1"/>
  <c r="N2096" i="1"/>
  <c r="M2096" i="1"/>
  <c r="P2095" i="1"/>
  <c r="O2095" i="1"/>
  <c r="N2095" i="1"/>
  <c r="M2095" i="1"/>
  <c r="P2094" i="1"/>
  <c r="O2094" i="1"/>
  <c r="N2094" i="1"/>
  <c r="M2094" i="1"/>
  <c r="P2093" i="1"/>
  <c r="O2093" i="1"/>
  <c r="N2093" i="1"/>
  <c r="M2093" i="1"/>
  <c r="P2092" i="1"/>
  <c r="O2092" i="1"/>
  <c r="N2092" i="1"/>
  <c r="M2092" i="1"/>
  <c r="P2091" i="1"/>
  <c r="O2091" i="1"/>
  <c r="N2091" i="1"/>
  <c r="M2091" i="1"/>
  <c r="P2090" i="1"/>
  <c r="O2090" i="1"/>
  <c r="N2090" i="1"/>
  <c r="M2090" i="1"/>
  <c r="P2089" i="1"/>
  <c r="O2089" i="1"/>
  <c r="N2089" i="1"/>
  <c r="M2089" i="1"/>
  <c r="P2088" i="1"/>
  <c r="O2088" i="1"/>
  <c r="N2088" i="1"/>
  <c r="M2088" i="1"/>
  <c r="P2087" i="1"/>
  <c r="O2087" i="1"/>
  <c r="N2087" i="1"/>
  <c r="M2087" i="1"/>
  <c r="P2086" i="1"/>
  <c r="O2086" i="1"/>
  <c r="N2086" i="1"/>
  <c r="M2086" i="1"/>
  <c r="P2085" i="1"/>
  <c r="P2098" i="1" s="1"/>
  <c r="O2085" i="1"/>
  <c r="N2085" i="1"/>
  <c r="M2085" i="1"/>
  <c r="B220" i="8"/>
  <c r="L30" i="9"/>
  <c r="R2115" i="1"/>
  <c r="R2114" i="1"/>
  <c r="R2113" i="1"/>
  <c r="R2112" i="1"/>
  <c r="R2111" i="1"/>
  <c r="R2110" i="1"/>
  <c r="R2109" i="1"/>
  <c r="R2108" i="1"/>
  <c r="R2107" i="1"/>
  <c r="R2106" i="1"/>
  <c r="R2105" i="1"/>
  <c r="R2104" i="1"/>
  <c r="P2115" i="1"/>
  <c r="O2115" i="1"/>
  <c r="N2115" i="1"/>
  <c r="M2115" i="1"/>
  <c r="P2114" i="1"/>
  <c r="O2114" i="1"/>
  <c r="N2114" i="1"/>
  <c r="M2114" i="1"/>
  <c r="P2113" i="1"/>
  <c r="O2113" i="1"/>
  <c r="N2113" i="1"/>
  <c r="M2113" i="1"/>
  <c r="P2112" i="1"/>
  <c r="O2112" i="1"/>
  <c r="N2112" i="1"/>
  <c r="M2112" i="1"/>
  <c r="P2111" i="1"/>
  <c r="O2111" i="1"/>
  <c r="N2111" i="1"/>
  <c r="M2111" i="1"/>
  <c r="P2110" i="1"/>
  <c r="O2110" i="1"/>
  <c r="N2110" i="1"/>
  <c r="M2110" i="1"/>
  <c r="P2109" i="1"/>
  <c r="O2109" i="1"/>
  <c r="N2109" i="1"/>
  <c r="M2109" i="1"/>
  <c r="P2108" i="1"/>
  <c r="O2108" i="1"/>
  <c r="N2108" i="1"/>
  <c r="M2108" i="1"/>
  <c r="P2107" i="1"/>
  <c r="O2107" i="1"/>
  <c r="N2107" i="1"/>
  <c r="M2107" i="1"/>
  <c r="P2106" i="1"/>
  <c r="O2106" i="1"/>
  <c r="N2106" i="1"/>
  <c r="M2106" i="1"/>
  <c r="P2105" i="1"/>
  <c r="O2105" i="1"/>
  <c r="N2105" i="1"/>
  <c r="M2105" i="1"/>
  <c r="P2104" i="1"/>
  <c r="O2104" i="1"/>
  <c r="N2104" i="1"/>
  <c r="M2104" i="1"/>
  <c r="P2103" i="1"/>
  <c r="P2116" i="1" s="1"/>
  <c r="O2103" i="1"/>
  <c r="N2103" i="1"/>
  <c r="M2103" i="1"/>
  <c r="B208" i="8"/>
  <c r="M28" i="9"/>
  <c r="L29" i="9"/>
  <c r="L782" i="3"/>
  <c r="J782" i="3"/>
  <c r="L781" i="3"/>
  <c r="J781" i="3"/>
  <c r="L780" i="3"/>
  <c r="J780" i="3"/>
  <c r="L779" i="3"/>
  <c r="J779" i="3"/>
  <c r="L778" i="3"/>
  <c r="J778" i="3"/>
  <c r="L777" i="3"/>
  <c r="J777" i="3"/>
  <c r="L776" i="3"/>
  <c r="J776" i="3"/>
  <c r="L775" i="3"/>
  <c r="J775" i="3"/>
  <c r="L774" i="3"/>
  <c r="J774" i="3"/>
  <c r="L773" i="3"/>
  <c r="J773" i="3"/>
  <c r="L772" i="3"/>
  <c r="J772" i="3"/>
  <c r="L771" i="3"/>
  <c r="J771" i="3"/>
  <c r="L770" i="3"/>
  <c r="J770" i="3"/>
  <c r="L769" i="3"/>
  <c r="J769" i="3"/>
  <c r="L768" i="3"/>
  <c r="J768" i="3"/>
  <c r="L767" i="3"/>
  <c r="J767" i="3"/>
  <c r="L766" i="3"/>
  <c r="J766" i="3"/>
  <c r="F789" i="3"/>
  <c r="D789" i="3"/>
  <c r="H788" i="3"/>
  <c r="F788" i="3"/>
  <c r="D788" i="3"/>
  <c r="F787" i="3"/>
  <c r="E787" i="3"/>
  <c r="D787" i="3"/>
  <c r="C787" i="3"/>
  <c r="R2133" i="1"/>
  <c r="R2132" i="1"/>
  <c r="R2131" i="1"/>
  <c r="R2130" i="1"/>
  <c r="R2129" i="1"/>
  <c r="R2128" i="1"/>
  <c r="R2127" i="1"/>
  <c r="R2126" i="1"/>
  <c r="R2125" i="1"/>
  <c r="R2124" i="1"/>
  <c r="R2123" i="1"/>
  <c r="R2122" i="1"/>
  <c r="P2133" i="1"/>
  <c r="O2133" i="1"/>
  <c r="N2133" i="1"/>
  <c r="M2133" i="1"/>
  <c r="P2132" i="1"/>
  <c r="O2132" i="1"/>
  <c r="N2132" i="1"/>
  <c r="M2132" i="1"/>
  <c r="P2131" i="1"/>
  <c r="O2131" i="1"/>
  <c r="N2131" i="1"/>
  <c r="M2131" i="1"/>
  <c r="P2130" i="1"/>
  <c r="O2130" i="1"/>
  <c r="N2130" i="1"/>
  <c r="M2130" i="1"/>
  <c r="P2129" i="1"/>
  <c r="O2129" i="1"/>
  <c r="N2129" i="1"/>
  <c r="M2129" i="1"/>
  <c r="P2128" i="1"/>
  <c r="O2128" i="1"/>
  <c r="N2128" i="1"/>
  <c r="M2128" i="1"/>
  <c r="P2127" i="1"/>
  <c r="O2127" i="1"/>
  <c r="N2127" i="1"/>
  <c r="M2127" i="1"/>
  <c r="P2126" i="1"/>
  <c r="O2126" i="1"/>
  <c r="N2126" i="1"/>
  <c r="M2126" i="1"/>
  <c r="P2125" i="1"/>
  <c r="O2125" i="1"/>
  <c r="N2125" i="1"/>
  <c r="M2125" i="1"/>
  <c r="P2124" i="1"/>
  <c r="O2124" i="1"/>
  <c r="N2124" i="1"/>
  <c r="M2124" i="1"/>
  <c r="P2123" i="1"/>
  <c r="O2123" i="1"/>
  <c r="N2123" i="1"/>
  <c r="M2123" i="1"/>
  <c r="P2122" i="1"/>
  <c r="O2122" i="1"/>
  <c r="N2122" i="1"/>
  <c r="M2122" i="1"/>
  <c r="P2121" i="1"/>
  <c r="P2134" i="1" s="1"/>
  <c r="O2121" i="1"/>
  <c r="N2121" i="1"/>
  <c r="M2121" i="1"/>
  <c r="F161" i="7"/>
  <c r="J161" i="7" s="1"/>
  <c r="K161" i="7" s="1"/>
  <c r="L161" i="7" s="1"/>
  <c r="F160" i="7"/>
  <c r="J160" i="7" s="1"/>
  <c r="K160" i="7" s="1"/>
  <c r="L160" i="7" s="1"/>
  <c r="F159" i="7"/>
  <c r="M159" i="7" s="1"/>
  <c r="N159" i="7" s="1"/>
  <c r="O159" i="7" s="1"/>
  <c r="F158" i="7"/>
  <c r="J158" i="7" s="1"/>
  <c r="K158" i="7" s="1"/>
  <c r="L158" i="7" s="1"/>
  <c r="F157" i="7"/>
  <c r="J157" i="7" s="1"/>
  <c r="K157" i="7" s="1"/>
  <c r="L157" i="7" s="1"/>
  <c r="F156" i="7"/>
  <c r="J156" i="7" s="1"/>
  <c r="K156" i="7" s="1"/>
  <c r="L156" i="7" s="1"/>
  <c r="F155" i="7"/>
  <c r="M155" i="7" s="1"/>
  <c r="N155" i="7" s="1"/>
  <c r="O155" i="7" s="1"/>
  <c r="F154" i="7"/>
  <c r="J154" i="7" s="1"/>
  <c r="K154" i="7" s="1"/>
  <c r="L154" i="7" s="1"/>
  <c r="B196" i="8"/>
  <c r="L28" i="9"/>
  <c r="R2151" i="1"/>
  <c r="R2150" i="1"/>
  <c r="R2149" i="1"/>
  <c r="R2148" i="1"/>
  <c r="R2147" i="1"/>
  <c r="R2146" i="1"/>
  <c r="R2145" i="1"/>
  <c r="R2144" i="1"/>
  <c r="R2143" i="1"/>
  <c r="R2142" i="1"/>
  <c r="R2141" i="1"/>
  <c r="R2140" i="1"/>
  <c r="P2151" i="1"/>
  <c r="O2151" i="1"/>
  <c r="N2151" i="1"/>
  <c r="M2151" i="1"/>
  <c r="P2150" i="1"/>
  <c r="O2150" i="1"/>
  <c r="N2150" i="1"/>
  <c r="M2150" i="1"/>
  <c r="P2149" i="1"/>
  <c r="O2149" i="1"/>
  <c r="N2149" i="1"/>
  <c r="M2149" i="1"/>
  <c r="P2148" i="1"/>
  <c r="O2148" i="1"/>
  <c r="N2148" i="1"/>
  <c r="M2148" i="1"/>
  <c r="P2147" i="1"/>
  <c r="O2147" i="1"/>
  <c r="N2147" i="1"/>
  <c r="M2147" i="1"/>
  <c r="P2146" i="1"/>
  <c r="O2146" i="1"/>
  <c r="N2146" i="1"/>
  <c r="M2146" i="1"/>
  <c r="P2145" i="1"/>
  <c r="O2145" i="1"/>
  <c r="N2145" i="1"/>
  <c r="M2145" i="1"/>
  <c r="P2144" i="1"/>
  <c r="O2144" i="1"/>
  <c r="N2144" i="1"/>
  <c r="M2144" i="1"/>
  <c r="P2143" i="1"/>
  <c r="O2143" i="1"/>
  <c r="N2143" i="1"/>
  <c r="M2143" i="1"/>
  <c r="P2142" i="1"/>
  <c r="O2142" i="1"/>
  <c r="N2142" i="1"/>
  <c r="M2142" i="1"/>
  <c r="P2141" i="1"/>
  <c r="O2141" i="1"/>
  <c r="N2141" i="1"/>
  <c r="M2141" i="1"/>
  <c r="P2140" i="1"/>
  <c r="O2140" i="1"/>
  <c r="N2140" i="1"/>
  <c r="M2140" i="1"/>
  <c r="P2139" i="1"/>
  <c r="P2152" i="1" s="1"/>
  <c r="O2139" i="1"/>
  <c r="N2139" i="1"/>
  <c r="M2139" i="1"/>
  <c r="B184" i="8"/>
  <c r="L27" i="9"/>
  <c r="R2169" i="1"/>
  <c r="R2168" i="1"/>
  <c r="R2167" i="1"/>
  <c r="R2166" i="1"/>
  <c r="R2165" i="1"/>
  <c r="R2164" i="1"/>
  <c r="R2163" i="1"/>
  <c r="R2162" i="1"/>
  <c r="R2161" i="1"/>
  <c r="R2160" i="1"/>
  <c r="R2159" i="1"/>
  <c r="R2158" i="1"/>
  <c r="P2169" i="1"/>
  <c r="O2169" i="1"/>
  <c r="N2169" i="1"/>
  <c r="M2169" i="1"/>
  <c r="P2168" i="1"/>
  <c r="O2168" i="1"/>
  <c r="N2168" i="1"/>
  <c r="M2168" i="1"/>
  <c r="P2167" i="1"/>
  <c r="O2167" i="1"/>
  <c r="N2167" i="1"/>
  <c r="M2167" i="1"/>
  <c r="P2166" i="1"/>
  <c r="O2166" i="1"/>
  <c r="N2166" i="1"/>
  <c r="M2166" i="1"/>
  <c r="P2165" i="1"/>
  <c r="O2165" i="1"/>
  <c r="N2165" i="1"/>
  <c r="M2165" i="1"/>
  <c r="P2164" i="1"/>
  <c r="O2164" i="1"/>
  <c r="N2164" i="1"/>
  <c r="M2164" i="1"/>
  <c r="P2163" i="1"/>
  <c r="O2163" i="1"/>
  <c r="N2163" i="1"/>
  <c r="M2163" i="1"/>
  <c r="P2162" i="1"/>
  <c r="O2162" i="1"/>
  <c r="N2162" i="1"/>
  <c r="M2162" i="1"/>
  <c r="P2161" i="1"/>
  <c r="O2161" i="1"/>
  <c r="N2161" i="1"/>
  <c r="M2161" i="1"/>
  <c r="P2160" i="1"/>
  <c r="O2160" i="1"/>
  <c r="N2160" i="1"/>
  <c r="M2160" i="1"/>
  <c r="P2159" i="1"/>
  <c r="O2159" i="1"/>
  <c r="N2159" i="1"/>
  <c r="M2159" i="1"/>
  <c r="P2158" i="1"/>
  <c r="O2158" i="1"/>
  <c r="N2158" i="1"/>
  <c r="M2158" i="1"/>
  <c r="P2157" i="1"/>
  <c r="P2170" i="1" s="1"/>
  <c r="O2157" i="1"/>
  <c r="N2157" i="1"/>
  <c r="M2157" i="1"/>
  <c r="M24" i="9"/>
  <c r="M19" i="9"/>
  <c r="M14" i="9"/>
  <c r="B172" i="8"/>
  <c r="L26" i="9"/>
  <c r="R2187" i="1"/>
  <c r="R2186" i="1"/>
  <c r="R2185" i="1"/>
  <c r="R2184" i="1"/>
  <c r="R2183" i="1"/>
  <c r="R2182" i="1"/>
  <c r="R2181" i="1"/>
  <c r="R2180" i="1"/>
  <c r="R2179" i="1"/>
  <c r="R2178" i="1"/>
  <c r="R2177" i="1"/>
  <c r="R2176" i="1"/>
  <c r="P2187" i="1"/>
  <c r="O2187" i="1"/>
  <c r="N2187" i="1"/>
  <c r="M2187" i="1"/>
  <c r="P2186" i="1"/>
  <c r="O2186" i="1"/>
  <c r="N2186" i="1"/>
  <c r="M2186" i="1"/>
  <c r="P2185" i="1"/>
  <c r="O2185" i="1"/>
  <c r="N2185" i="1"/>
  <c r="M2185" i="1"/>
  <c r="P2184" i="1"/>
  <c r="O2184" i="1"/>
  <c r="N2184" i="1"/>
  <c r="M2184" i="1"/>
  <c r="P2183" i="1"/>
  <c r="O2183" i="1"/>
  <c r="N2183" i="1"/>
  <c r="M2183" i="1"/>
  <c r="P2182" i="1"/>
  <c r="O2182" i="1"/>
  <c r="N2182" i="1"/>
  <c r="M2182" i="1"/>
  <c r="P2181" i="1"/>
  <c r="O2181" i="1"/>
  <c r="N2181" i="1"/>
  <c r="M2181" i="1"/>
  <c r="P2180" i="1"/>
  <c r="O2180" i="1"/>
  <c r="N2180" i="1"/>
  <c r="M2180" i="1"/>
  <c r="P2179" i="1"/>
  <c r="O2179" i="1"/>
  <c r="N2179" i="1"/>
  <c r="M2179" i="1"/>
  <c r="P2178" i="1"/>
  <c r="O2178" i="1"/>
  <c r="N2178" i="1"/>
  <c r="M2178" i="1"/>
  <c r="P2177" i="1"/>
  <c r="O2177" i="1"/>
  <c r="N2177" i="1"/>
  <c r="M2177" i="1"/>
  <c r="P2176" i="1"/>
  <c r="O2176" i="1"/>
  <c r="N2176" i="1"/>
  <c r="M2176" i="1"/>
  <c r="P2175" i="1"/>
  <c r="P2188" i="1" s="1"/>
  <c r="O2175" i="1"/>
  <c r="N2175" i="1"/>
  <c r="M2175" i="1"/>
  <c r="AA2199" i="1"/>
  <c r="X2200" i="1" s="1"/>
  <c r="Y2201" i="1"/>
  <c r="F819" i="3"/>
  <c r="D819" i="3"/>
  <c r="H818" i="3"/>
  <c r="F818" i="3"/>
  <c r="D818" i="3"/>
  <c r="F817" i="3"/>
  <c r="E817" i="3"/>
  <c r="D817" i="3"/>
  <c r="C817" i="3"/>
  <c r="L812" i="3"/>
  <c r="J812" i="3"/>
  <c r="L811" i="3"/>
  <c r="J811" i="3"/>
  <c r="L810" i="3"/>
  <c r="J810" i="3"/>
  <c r="L809" i="3"/>
  <c r="J809" i="3"/>
  <c r="L808" i="3"/>
  <c r="J808" i="3"/>
  <c r="L807" i="3"/>
  <c r="J807" i="3"/>
  <c r="L806" i="3"/>
  <c r="J806" i="3"/>
  <c r="L805" i="3"/>
  <c r="J805" i="3"/>
  <c r="L804" i="3"/>
  <c r="J804" i="3"/>
  <c r="L803" i="3"/>
  <c r="J803" i="3"/>
  <c r="L802" i="3"/>
  <c r="J802" i="3"/>
  <c r="L801" i="3"/>
  <c r="J801" i="3"/>
  <c r="L800" i="3"/>
  <c r="J800" i="3"/>
  <c r="L799" i="3"/>
  <c r="J799" i="3"/>
  <c r="L798" i="3"/>
  <c r="J798" i="3"/>
  <c r="L797" i="3"/>
  <c r="J797" i="3"/>
  <c r="L796" i="3"/>
  <c r="J796" i="3"/>
  <c r="B160" i="8"/>
  <c r="L25" i="9"/>
  <c r="R2205" i="1"/>
  <c r="R2204" i="1"/>
  <c r="R2203" i="1"/>
  <c r="R2202" i="1"/>
  <c r="R2201" i="1"/>
  <c r="R2200" i="1"/>
  <c r="R2199" i="1"/>
  <c r="R2198" i="1"/>
  <c r="R2197" i="1"/>
  <c r="R2196" i="1"/>
  <c r="R2195" i="1"/>
  <c r="R2194" i="1"/>
  <c r="P2205" i="1"/>
  <c r="O2205" i="1"/>
  <c r="N2205" i="1"/>
  <c r="M2205" i="1"/>
  <c r="P2204" i="1"/>
  <c r="O2204" i="1"/>
  <c r="N2204" i="1"/>
  <c r="M2204" i="1"/>
  <c r="P2203" i="1"/>
  <c r="O2203" i="1"/>
  <c r="N2203" i="1"/>
  <c r="M2203" i="1"/>
  <c r="P2202" i="1"/>
  <c r="O2202" i="1"/>
  <c r="N2202" i="1"/>
  <c r="M2202" i="1"/>
  <c r="P2201" i="1"/>
  <c r="O2201" i="1"/>
  <c r="N2201" i="1"/>
  <c r="M2201" i="1"/>
  <c r="P2200" i="1"/>
  <c r="O2200" i="1"/>
  <c r="N2200" i="1"/>
  <c r="M2200" i="1"/>
  <c r="P2199" i="1"/>
  <c r="O2199" i="1"/>
  <c r="N2199" i="1"/>
  <c r="M2199" i="1"/>
  <c r="P2198" i="1"/>
  <c r="O2198" i="1"/>
  <c r="N2198" i="1"/>
  <c r="M2198" i="1"/>
  <c r="P2197" i="1"/>
  <c r="O2197" i="1"/>
  <c r="N2197" i="1"/>
  <c r="M2197" i="1"/>
  <c r="P2196" i="1"/>
  <c r="O2196" i="1"/>
  <c r="N2196" i="1"/>
  <c r="M2196" i="1"/>
  <c r="P2195" i="1"/>
  <c r="O2195" i="1"/>
  <c r="N2195" i="1"/>
  <c r="M2195" i="1"/>
  <c r="P2194" i="1"/>
  <c r="O2194" i="1"/>
  <c r="N2194" i="1"/>
  <c r="M2194" i="1"/>
  <c r="P2193" i="1"/>
  <c r="O2193" i="1"/>
  <c r="N2193" i="1"/>
  <c r="M2193" i="1"/>
  <c r="B148" i="8"/>
  <c r="L24" i="9"/>
  <c r="R2223" i="1"/>
  <c r="R2222" i="1"/>
  <c r="R2221" i="1"/>
  <c r="R2220" i="1"/>
  <c r="R2219" i="1"/>
  <c r="R2218" i="1"/>
  <c r="R2217" i="1"/>
  <c r="R2216" i="1"/>
  <c r="R2215" i="1"/>
  <c r="R2214" i="1"/>
  <c r="R2213" i="1"/>
  <c r="R2212" i="1"/>
  <c r="P2223" i="1"/>
  <c r="O2223" i="1"/>
  <c r="N2223" i="1"/>
  <c r="M2223" i="1"/>
  <c r="P2222" i="1"/>
  <c r="O2222" i="1"/>
  <c r="N2222" i="1"/>
  <c r="M2222" i="1"/>
  <c r="P2221" i="1"/>
  <c r="O2221" i="1"/>
  <c r="N2221" i="1"/>
  <c r="M2221" i="1"/>
  <c r="P2220" i="1"/>
  <c r="O2220" i="1"/>
  <c r="N2220" i="1"/>
  <c r="M2220" i="1"/>
  <c r="P2219" i="1"/>
  <c r="O2219" i="1"/>
  <c r="N2219" i="1"/>
  <c r="M2219" i="1"/>
  <c r="P2218" i="1"/>
  <c r="O2218" i="1"/>
  <c r="N2218" i="1"/>
  <c r="M2218" i="1"/>
  <c r="P2217" i="1"/>
  <c r="O2217" i="1"/>
  <c r="N2217" i="1"/>
  <c r="M2217" i="1"/>
  <c r="P2216" i="1"/>
  <c r="O2216" i="1"/>
  <c r="N2216" i="1"/>
  <c r="M2216" i="1"/>
  <c r="P2215" i="1"/>
  <c r="O2215" i="1"/>
  <c r="N2215" i="1"/>
  <c r="M2215" i="1"/>
  <c r="P2214" i="1"/>
  <c r="O2214" i="1"/>
  <c r="N2214" i="1"/>
  <c r="M2214" i="1"/>
  <c r="P2213" i="1"/>
  <c r="O2213" i="1"/>
  <c r="N2213" i="1"/>
  <c r="M2213" i="1"/>
  <c r="P2212" i="1"/>
  <c r="O2212" i="1"/>
  <c r="N2212" i="1"/>
  <c r="M2212" i="1"/>
  <c r="P2211" i="1"/>
  <c r="P2224" i="1" s="1"/>
  <c r="O2211" i="1"/>
  <c r="N2211" i="1"/>
  <c r="M2211" i="1"/>
  <c r="F139" i="7"/>
  <c r="J139" i="7" s="1"/>
  <c r="K139" i="7" s="1"/>
  <c r="L139" i="7" s="1"/>
  <c r="F138" i="7"/>
  <c r="J138" i="7" s="1"/>
  <c r="K138" i="7" s="1"/>
  <c r="L138" i="7" s="1"/>
  <c r="J137" i="7"/>
  <c r="K137" i="7" s="1"/>
  <c r="L137" i="7" s="1"/>
  <c r="F137" i="7"/>
  <c r="M137" i="7" s="1"/>
  <c r="N137" i="7" s="1"/>
  <c r="O137" i="7" s="1"/>
  <c r="F136" i="7"/>
  <c r="J136" i="7" s="1"/>
  <c r="K136" i="7" s="1"/>
  <c r="L136" i="7" s="1"/>
  <c r="F135" i="7"/>
  <c r="J135" i="7" s="1"/>
  <c r="K135" i="7" s="1"/>
  <c r="L135" i="7" s="1"/>
  <c r="F134" i="7"/>
  <c r="J134" i="7" s="1"/>
  <c r="K134" i="7" s="1"/>
  <c r="L134" i="7" s="1"/>
  <c r="F133" i="7"/>
  <c r="M133" i="7" s="1"/>
  <c r="N133" i="7" s="1"/>
  <c r="O133" i="7" s="1"/>
  <c r="F132" i="7"/>
  <c r="M132" i="7" s="1"/>
  <c r="N132" i="7" s="1"/>
  <c r="O132" i="7" s="1"/>
  <c r="B136" i="8"/>
  <c r="B124" i="8"/>
  <c r="L23" i="9"/>
  <c r="R2241" i="1"/>
  <c r="R2240" i="1"/>
  <c r="R2239" i="1"/>
  <c r="R2238" i="1"/>
  <c r="R2237" i="1"/>
  <c r="R2236" i="1"/>
  <c r="R2235" i="1"/>
  <c r="R2234" i="1"/>
  <c r="R2233" i="1"/>
  <c r="R2232" i="1"/>
  <c r="R2231" i="1"/>
  <c r="R2230" i="1"/>
  <c r="P2241" i="1"/>
  <c r="O2241" i="1"/>
  <c r="N2241" i="1"/>
  <c r="M2241" i="1"/>
  <c r="P2240" i="1"/>
  <c r="O2240" i="1"/>
  <c r="N2240" i="1"/>
  <c r="M2240" i="1"/>
  <c r="P2239" i="1"/>
  <c r="O2239" i="1"/>
  <c r="N2239" i="1"/>
  <c r="M2239" i="1"/>
  <c r="P2238" i="1"/>
  <c r="O2238" i="1"/>
  <c r="N2238" i="1"/>
  <c r="M2238" i="1"/>
  <c r="P2237" i="1"/>
  <c r="O2237" i="1"/>
  <c r="N2237" i="1"/>
  <c r="M2237" i="1"/>
  <c r="P2236" i="1"/>
  <c r="O2236" i="1"/>
  <c r="N2236" i="1"/>
  <c r="M2236" i="1"/>
  <c r="P2235" i="1"/>
  <c r="O2235" i="1"/>
  <c r="N2235" i="1"/>
  <c r="M2235" i="1"/>
  <c r="P2234" i="1"/>
  <c r="O2234" i="1"/>
  <c r="N2234" i="1"/>
  <c r="M2234" i="1"/>
  <c r="P2233" i="1"/>
  <c r="O2233" i="1"/>
  <c r="N2233" i="1"/>
  <c r="M2233" i="1"/>
  <c r="P2232" i="1"/>
  <c r="O2232" i="1"/>
  <c r="N2232" i="1"/>
  <c r="M2232" i="1"/>
  <c r="P2231" i="1"/>
  <c r="O2231" i="1"/>
  <c r="N2231" i="1"/>
  <c r="M2231" i="1"/>
  <c r="P2230" i="1"/>
  <c r="O2230" i="1"/>
  <c r="N2230" i="1"/>
  <c r="M2230" i="1"/>
  <c r="P2229" i="1"/>
  <c r="P2242" i="1" s="1"/>
  <c r="O2229" i="1"/>
  <c r="N2229" i="1"/>
  <c r="M2229" i="1"/>
  <c r="N5" i="9"/>
  <c r="N6" i="9" s="1"/>
  <c r="N7" i="9" s="1"/>
  <c r="N8" i="9" s="1"/>
  <c r="N9" i="9" s="1"/>
  <c r="N10" i="9" s="1"/>
  <c r="N11" i="9" s="1"/>
  <c r="N12" i="9" s="1"/>
  <c r="N13" i="9" s="1"/>
  <c r="N14" i="9" s="1"/>
  <c r="N15" i="9" s="1"/>
  <c r="N16" i="9" s="1"/>
  <c r="N17" i="9" s="1"/>
  <c r="N18" i="9" s="1"/>
  <c r="N19" i="9" s="1"/>
  <c r="N20" i="9" s="1"/>
  <c r="N21" i="9" s="1"/>
  <c r="N22" i="9" s="1"/>
  <c r="N23" i="9" s="1"/>
  <c r="N24" i="9" s="1"/>
  <c r="N25" i="9" s="1"/>
  <c r="N26" i="9" s="1"/>
  <c r="N27" i="9" s="1"/>
  <c r="N28" i="9" s="1"/>
  <c r="N29" i="9" s="1"/>
  <c r="N30" i="9" s="1"/>
  <c r="N31" i="9" s="1"/>
  <c r="N32" i="9" s="1"/>
  <c r="N33" i="9" s="1"/>
  <c r="N34" i="9" s="1"/>
  <c r="N35" i="9" s="1"/>
  <c r="N36" i="9" s="1"/>
  <c r="N37" i="9" s="1"/>
  <c r="N38" i="9" s="1"/>
  <c r="N39" i="9" s="1"/>
  <c r="N40" i="9" s="1"/>
  <c r="N41" i="9" s="1"/>
  <c r="N42" i="9" s="1"/>
  <c r="N43" i="9" s="1"/>
  <c r="N44" i="9" s="1"/>
  <c r="N45" i="9" s="1"/>
  <c r="N46" i="9" s="1"/>
  <c r="N47" i="9" s="1"/>
  <c r="N48" i="9" s="1"/>
  <c r="N49" i="9" s="1"/>
  <c r="L22" i="9"/>
  <c r="R2259" i="1"/>
  <c r="R2258" i="1"/>
  <c r="R2257" i="1"/>
  <c r="R2256" i="1"/>
  <c r="R2255" i="1"/>
  <c r="R2254" i="1"/>
  <c r="R2253" i="1"/>
  <c r="R2252" i="1"/>
  <c r="R2251" i="1"/>
  <c r="R2250" i="1"/>
  <c r="R2249" i="1"/>
  <c r="R2248" i="1"/>
  <c r="P2259" i="1"/>
  <c r="O2259" i="1"/>
  <c r="N2259" i="1"/>
  <c r="M2259" i="1"/>
  <c r="P2258" i="1"/>
  <c r="O2258" i="1"/>
  <c r="N2258" i="1"/>
  <c r="M2258" i="1"/>
  <c r="P2257" i="1"/>
  <c r="O2257" i="1"/>
  <c r="N2257" i="1"/>
  <c r="M2257" i="1"/>
  <c r="P2256" i="1"/>
  <c r="O2256" i="1"/>
  <c r="N2256" i="1"/>
  <c r="M2256" i="1"/>
  <c r="P2255" i="1"/>
  <c r="O2255" i="1"/>
  <c r="N2255" i="1"/>
  <c r="M2255" i="1"/>
  <c r="P2254" i="1"/>
  <c r="O2254" i="1"/>
  <c r="N2254" i="1"/>
  <c r="M2254" i="1"/>
  <c r="P2253" i="1"/>
  <c r="O2253" i="1"/>
  <c r="N2253" i="1"/>
  <c r="M2253" i="1"/>
  <c r="P2252" i="1"/>
  <c r="O2252" i="1"/>
  <c r="N2252" i="1"/>
  <c r="M2252" i="1"/>
  <c r="P2251" i="1"/>
  <c r="O2251" i="1"/>
  <c r="N2251" i="1"/>
  <c r="M2251" i="1"/>
  <c r="P2250" i="1"/>
  <c r="O2250" i="1"/>
  <c r="N2250" i="1"/>
  <c r="M2250" i="1"/>
  <c r="P2249" i="1"/>
  <c r="O2249" i="1"/>
  <c r="N2249" i="1"/>
  <c r="M2249" i="1"/>
  <c r="P2248" i="1"/>
  <c r="O2248" i="1"/>
  <c r="N2248" i="1"/>
  <c r="M2248" i="1"/>
  <c r="P2247" i="1"/>
  <c r="O2247" i="1"/>
  <c r="N2247" i="1"/>
  <c r="M2247" i="1"/>
  <c r="B113" i="8"/>
  <c r="R2277" i="1"/>
  <c r="R2276" i="1"/>
  <c r="R2275" i="1"/>
  <c r="R2274" i="1"/>
  <c r="R2273" i="1"/>
  <c r="R2272" i="1"/>
  <c r="R2271" i="1"/>
  <c r="R2270" i="1"/>
  <c r="R2269" i="1"/>
  <c r="R2268" i="1"/>
  <c r="R2267" i="1"/>
  <c r="R2266" i="1"/>
  <c r="P2277" i="1"/>
  <c r="O2277" i="1"/>
  <c r="N2277" i="1"/>
  <c r="M2277" i="1"/>
  <c r="P2276" i="1"/>
  <c r="O2276" i="1"/>
  <c r="N2276" i="1"/>
  <c r="M2276" i="1"/>
  <c r="P2275" i="1"/>
  <c r="O2275" i="1"/>
  <c r="N2275" i="1"/>
  <c r="M2275" i="1"/>
  <c r="P2274" i="1"/>
  <c r="O2274" i="1"/>
  <c r="N2274" i="1"/>
  <c r="M2274" i="1"/>
  <c r="P2273" i="1"/>
  <c r="O2273" i="1"/>
  <c r="N2273" i="1"/>
  <c r="M2273" i="1"/>
  <c r="P2272" i="1"/>
  <c r="O2272" i="1"/>
  <c r="N2272" i="1"/>
  <c r="M2272" i="1"/>
  <c r="P2271" i="1"/>
  <c r="O2271" i="1"/>
  <c r="N2271" i="1"/>
  <c r="M2271" i="1"/>
  <c r="P2270" i="1"/>
  <c r="O2270" i="1"/>
  <c r="N2270" i="1"/>
  <c r="M2270" i="1"/>
  <c r="P2269" i="1"/>
  <c r="O2269" i="1"/>
  <c r="N2269" i="1"/>
  <c r="M2269" i="1"/>
  <c r="P2268" i="1"/>
  <c r="O2268" i="1"/>
  <c r="N2268" i="1"/>
  <c r="M2268" i="1"/>
  <c r="P2267" i="1"/>
  <c r="O2267" i="1"/>
  <c r="N2267" i="1"/>
  <c r="M2267" i="1"/>
  <c r="P2266" i="1"/>
  <c r="O2266" i="1"/>
  <c r="N2266" i="1"/>
  <c r="M2266" i="1"/>
  <c r="P2265" i="1"/>
  <c r="P2278" i="1" s="1"/>
  <c r="O2265" i="1"/>
  <c r="N2265" i="1"/>
  <c r="M2265" i="1"/>
  <c r="L21" i="9"/>
  <c r="AA2289" i="1"/>
  <c r="X2290" i="1" s="1"/>
  <c r="Y2291" i="1"/>
  <c r="F849" i="3"/>
  <c r="D849" i="3"/>
  <c r="H848" i="3"/>
  <c r="F848" i="3"/>
  <c r="D848" i="3"/>
  <c r="F847" i="3"/>
  <c r="E847" i="3"/>
  <c r="D847" i="3"/>
  <c r="C847" i="3"/>
  <c r="L842" i="3"/>
  <c r="J842" i="3"/>
  <c r="L841" i="3"/>
  <c r="J841" i="3"/>
  <c r="L840" i="3"/>
  <c r="J840" i="3"/>
  <c r="L839" i="3"/>
  <c r="J839" i="3"/>
  <c r="L838" i="3"/>
  <c r="J838" i="3"/>
  <c r="L837" i="3"/>
  <c r="J837" i="3"/>
  <c r="L836" i="3"/>
  <c r="J836" i="3"/>
  <c r="L835" i="3"/>
  <c r="J835" i="3"/>
  <c r="L834" i="3"/>
  <c r="J834" i="3"/>
  <c r="L833" i="3"/>
  <c r="J833" i="3"/>
  <c r="L832" i="3"/>
  <c r="J832" i="3"/>
  <c r="L831" i="3"/>
  <c r="J831" i="3"/>
  <c r="L830" i="3"/>
  <c r="J830" i="3"/>
  <c r="L829" i="3"/>
  <c r="J829" i="3"/>
  <c r="L828" i="3"/>
  <c r="J828" i="3"/>
  <c r="L827" i="3"/>
  <c r="J827" i="3"/>
  <c r="L826" i="3"/>
  <c r="J826" i="3"/>
  <c r="B102" i="8"/>
  <c r="B91" i="8"/>
  <c r="L20" i="9"/>
  <c r="R2285" i="1"/>
  <c r="R2286" i="1"/>
  <c r="R2287" i="1"/>
  <c r="R2288" i="1"/>
  <c r="R2289" i="1"/>
  <c r="R2290" i="1"/>
  <c r="R2291" i="1"/>
  <c r="R2292" i="1"/>
  <c r="R2293" i="1"/>
  <c r="R2294" i="1"/>
  <c r="R2295" i="1"/>
  <c r="R2284" i="1"/>
  <c r="P2295" i="1"/>
  <c r="O2295" i="1"/>
  <c r="N2295" i="1"/>
  <c r="M2295" i="1"/>
  <c r="P2294" i="1"/>
  <c r="O2294" i="1"/>
  <c r="N2294" i="1"/>
  <c r="M2294" i="1"/>
  <c r="P2293" i="1"/>
  <c r="O2293" i="1"/>
  <c r="N2293" i="1"/>
  <c r="M2293" i="1"/>
  <c r="P2292" i="1"/>
  <c r="O2292" i="1"/>
  <c r="N2292" i="1"/>
  <c r="M2292" i="1"/>
  <c r="P2291" i="1"/>
  <c r="O2291" i="1"/>
  <c r="N2291" i="1"/>
  <c r="M2291" i="1"/>
  <c r="P2290" i="1"/>
  <c r="O2290" i="1"/>
  <c r="N2290" i="1"/>
  <c r="M2290" i="1"/>
  <c r="P2289" i="1"/>
  <c r="O2289" i="1"/>
  <c r="N2289" i="1"/>
  <c r="M2289" i="1"/>
  <c r="P2288" i="1"/>
  <c r="O2288" i="1"/>
  <c r="N2288" i="1"/>
  <c r="M2288" i="1"/>
  <c r="P2287" i="1"/>
  <c r="O2287" i="1"/>
  <c r="N2287" i="1"/>
  <c r="M2287" i="1"/>
  <c r="P2286" i="1"/>
  <c r="O2286" i="1"/>
  <c r="N2286" i="1"/>
  <c r="M2286" i="1"/>
  <c r="P2285" i="1"/>
  <c r="O2285" i="1"/>
  <c r="N2285" i="1"/>
  <c r="M2285" i="1"/>
  <c r="P2284" i="1"/>
  <c r="O2284" i="1"/>
  <c r="N2284" i="1"/>
  <c r="M2284" i="1"/>
  <c r="P2283" i="1"/>
  <c r="P2296" i="1" s="1"/>
  <c r="O2283" i="1"/>
  <c r="N2283" i="1"/>
  <c r="M2283" i="1"/>
  <c r="J133" i="7" l="1"/>
  <c r="K133" i="7" s="1"/>
  <c r="L133" i="7" s="1"/>
  <c r="J155" i="7"/>
  <c r="K155" i="7" s="1"/>
  <c r="L155" i="7" s="1"/>
  <c r="J159" i="7"/>
  <c r="K159" i="7" s="1"/>
  <c r="L159" i="7" s="1"/>
  <c r="N50" i="9"/>
  <c r="N51" i="9" s="1"/>
  <c r="N52" i="9" s="1"/>
  <c r="N53" i="9" s="1"/>
  <c r="N54" i="9" s="1"/>
  <c r="N55" i="9" s="1"/>
  <c r="J723" i="3"/>
  <c r="P2206" i="1"/>
  <c r="S1999" i="1"/>
  <c r="S1981" i="1"/>
  <c r="S1945" i="1"/>
  <c r="P1954" i="1"/>
  <c r="S2143" i="1"/>
  <c r="S2071" i="1"/>
  <c r="J784" i="3"/>
  <c r="J754" i="3"/>
  <c r="S1963" i="1"/>
  <c r="P1972" i="1"/>
  <c r="S2125" i="1"/>
  <c r="P1990" i="1"/>
  <c r="S2035" i="1"/>
  <c r="S2017" i="1"/>
  <c r="P2008" i="1"/>
  <c r="S2053" i="1"/>
  <c r="P2026" i="1"/>
  <c r="J844" i="3"/>
  <c r="P2044" i="1"/>
  <c r="P2062" i="1"/>
  <c r="S2089" i="1"/>
  <c r="S2107" i="1"/>
  <c r="J814" i="3"/>
  <c r="S2161" i="1"/>
  <c r="M161" i="7"/>
  <c r="N161" i="7" s="1"/>
  <c r="O161" i="7" s="1"/>
  <c r="M154" i="7"/>
  <c r="N154" i="7" s="1"/>
  <c r="O154" i="7" s="1"/>
  <c r="M158" i="7"/>
  <c r="N158" i="7" s="1"/>
  <c r="O158" i="7" s="1"/>
  <c r="M157" i="7"/>
  <c r="N157" i="7" s="1"/>
  <c r="O157" i="7" s="1"/>
  <c r="M156" i="7"/>
  <c r="N156" i="7" s="1"/>
  <c r="O156" i="7" s="1"/>
  <c r="M160" i="7"/>
  <c r="N160" i="7" s="1"/>
  <c r="O160" i="7" s="1"/>
  <c r="S2233" i="1"/>
  <c r="S2179" i="1"/>
  <c r="S2215" i="1"/>
  <c r="S2251" i="1"/>
  <c r="S2197" i="1"/>
  <c r="M136" i="7"/>
  <c r="N136" i="7" s="1"/>
  <c r="O136" i="7" s="1"/>
  <c r="J132" i="7"/>
  <c r="K132" i="7" s="1"/>
  <c r="L132" i="7" s="1"/>
  <c r="M135" i="7"/>
  <c r="N135" i="7" s="1"/>
  <c r="O135" i="7" s="1"/>
  <c r="M139" i="7"/>
  <c r="N139" i="7" s="1"/>
  <c r="O139" i="7" s="1"/>
  <c r="M134" i="7"/>
  <c r="N134" i="7" s="1"/>
  <c r="O134" i="7" s="1"/>
  <c r="M138" i="7"/>
  <c r="N138" i="7" s="1"/>
  <c r="O138" i="7" s="1"/>
  <c r="S2287" i="1"/>
  <c r="P2260" i="1"/>
  <c r="S2269" i="1"/>
  <c r="L872" i="3"/>
  <c r="J857" i="3"/>
  <c r="J858" i="3"/>
  <c r="J859" i="3"/>
  <c r="J860" i="3"/>
  <c r="J861" i="3"/>
  <c r="J862" i="3"/>
  <c r="J863" i="3"/>
  <c r="J864" i="3"/>
  <c r="J865" i="3"/>
  <c r="J866" i="3"/>
  <c r="J867" i="3"/>
  <c r="J868" i="3"/>
  <c r="J869" i="3"/>
  <c r="J870" i="3"/>
  <c r="J871" i="3"/>
  <c r="J872" i="3"/>
  <c r="J856" i="3"/>
  <c r="L19" i="9"/>
  <c r="L871" i="3"/>
  <c r="L870" i="3"/>
  <c r="L869" i="3"/>
  <c r="L868" i="3"/>
  <c r="L867" i="3"/>
  <c r="L866" i="3"/>
  <c r="L865" i="3"/>
  <c r="L864" i="3"/>
  <c r="L863" i="3"/>
  <c r="L862" i="3"/>
  <c r="L861" i="3"/>
  <c r="L860" i="3"/>
  <c r="L859" i="3"/>
  <c r="L858" i="3"/>
  <c r="L857" i="3"/>
  <c r="L856" i="3"/>
  <c r="F879" i="3"/>
  <c r="D879" i="3"/>
  <c r="H878" i="3"/>
  <c r="F878" i="3"/>
  <c r="D878" i="3"/>
  <c r="F877" i="3"/>
  <c r="E877" i="3"/>
  <c r="D877" i="3"/>
  <c r="C877" i="3"/>
  <c r="R2313" i="1"/>
  <c r="R2312" i="1"/>
  <c r="R2311" i="1"/>
  <c r="R2310" i="1"/>
  <c r="R2309" i="1"/>
  <c r="R2308" i="1"/>
  <c r="R2307" i="1"/>
  <c r="R2306" i="1"/>
  <c r="R2305" i="1"/>
  <c r="R2304" i="1"/>
  <c r="R2303" i="1"/>
  <c r="R2302" i="1"/>
  <c r="P2313" i="1"/>
  <c r="O2313" i="1"/>
  <c r="N2313" i="1"/>
  <c r="M2313" i="1"/>
  <c r="P2312" i="1"/>
  <c r="O2312" i="1"/>
  <c r="N2312" i="1"/>
  <c r="M2312" i="1"/>
  <c r="P2311" i="1"/>
  <c r="O2311" i="1"/>
  <c r="N2311" i="1"/>
  <c r="M2311" i="1"/>
  <c r="P2310" i="1"/>
  <c r="O2310" i="1"/>
  <c r="N2310" i="1"/>
  <c r="M2310" i="1"/>
  <c r="P2309" i="1"/>
  <c r="O2309" i="1"/>
  <c r="N2309" i="1"/>
  <c r="M2309" i="1"/>
  <c r="P2308" i="1"/>
  <c r="O2308" i="1"/>
  <c r="N2308" i="1"/>
  <c r="M2308" i="1"/>
  <c r="P2307" i="1"/>
  <c r="O2307" i="1"/>
  <c r="N2307" i="1"/>
  <c r="M2307" i="1"/>
  <c r="P2306" i="1"/>
  <c r="O2306" i="1"/>
  <c r="N2306" i="1"/>
  <c r="M2306" i="1"/>
  <c r="P2305" i="1"/>
  <c r="O2305" i="1"/>
  <c r="N2305" i="1"/>
  <c r="M2305" i="1"/>
  <c r="P2304" i="1"/>
  <c r="O2304" i="1"/>
  <c r="N2304" i="1"/>
  <c r="M2304" i="1"/>
  <c r="P2303" i="1"/>
  <c r="O2303" i="1"/>
  <c r="N2303" i="1"/>
  <c r="M2303" i="1"/>
  <c r="P2302" i="1"/>
  <c r="O2302" i="1"/>
  <c r="N2302" i="1"/>
  <c r="M2302" i="1"/>
  <c r="P2301" i="1"/>
  <c r="P2314" i="1" s="1"/>
  <c r="O2301" i="1"/>
  <c r="N2301" i="1"/>
  <c r="M2301" i="1"/>
  <c r="B80" i="8"/>
  <c r="L18" i="9"/>
  <c r="R2331" i="1"/>
  <c r="R2330" i="1"/>
  <c r="R2329" i="1"/>
  <c r="R2328" i="1"/>
  <c r="R2327" i="1"/>
  <c r="R2326" i="1"/>
  <c r="R2325" i="1"/>
  <c r="R2324" i="1"/>
  <c r="R2323" i="1"/>
  <c r="R2322" i="1"/>
  <c r="R2321" i="1"/>
  <c r="R2320" i="1"/>
  <c r="P2331" i="1"/>
  <c r="O2331" i="1"/>
  <c r="N2331" i="1"/>
  <c r="M2331" i="1"/>
  <c r="P2330" i="1"/>
  <c r="O2330" i="1"/>
  <c r="N2330" i="1"/>
  <c r="M2330" i="1"/>
  <c r="P2329" i="1"/>
  <c r="O2329" i="1"/>
  <c r="N2329" i="1"/>
  <c r="M2329" i="1"/>
  <c r="P2328" i="1"/>
  <c r="O2328" i="1"/>
  <c r="N2328" i="1"/>
  <c r="M2328" i="1"/>
  <c r="P2327" i="1"/>
  <c r="O2327" i="1"/>
  <c r="N2327" i="1"/>
  <c r="M2327" i="1"/>
  <c r="P2326" i="1"/>
  <c r="O2326" i="1"/>
  <c r="N2326" i="1"/>
  <c r="M2326" i="1"/>
  <c r="P2325" i="1"/>
  <c r="O2325" i="1"/>
  <c r="N2325" i="1"/>
  <c r="M2325" i="1"/>
  <c r="P2324" i="1"/>
  <c r="O2324" i="1"/>
  <c r="N2324" i="1"/>
  <c r="M2324" i="1"/>
  <c r="P2323" i="1"/>
  <c r="O2323" i="1"/>
  <c r="N2323" i="1"/>
  <c r="M2323" i="1"/>
  <c r="P2322" i="1"/>
  <c r="O2322" i="1"/>
  <c r="N2322" i="1"/>
  <c r="M2322" i="1"/>
  <c r="P2321" i="1"/>
  <c r="O2321" i="1"/>
  <c r="N2321" i="1"/>
  <c r="M2321" i="1"/>
  <c r="P2320" i="1"/>
  <c r="O2320" i="1"/>
  <c r="N2320" i="1"/>
  <c r="M2320" i="1"/>
  <c r="P2319" i="1"/>
  <c r="P2332" i="1" s="1"/>
  <c r="O2319" i="1"/>
  <c r="N2319" i="1"/>
  <c r="M2319" i="1"/>
  <c r="B69" i="8"/>
  <c r="L17" i="9"/>
  <c r="R2349" i="1"/>
  <c r="R2348" i="1"/>
  <c r="R2347" i="1"/>
  <c r="R2346" i="1"/>
  <c r="R2345" i="1"/>
  <c r="R2344" i="1"/>
  <c r="R2343" i="1"/>
  <c r="R2342" i="1"/>
  <c r="R2341" i="1"/>
  <c r="R2340" i="1"/>
  <c r="R2339" i="1"/>
  <c r="R2338" i="1"/>
  <c r="P2349" i="1"/>
  <c r="O2349" i="1"/>
  <c r="N2349" i="1"/>
  <c r="M2349" i="1"/>
  <c r="P2348" i="1"/>
  <c r="O2348" i="1"/>
  <c r="N2348" i="1"/>
  <c r="M2348" i="1"/>
  <c r="P2347" i="1"/>
  <c r="O2347" i="1"/>
  <c r="N2347" i="1"/>
  <c r="M2347" i="1"/>
  <c r="P2346" i="1"/>
  <c r="O2346" i="1"/>
  <c r="N2346" i="1"/>
  <c r="M2346" i="1"/>
  <c r="P2345" i="1"/>
  <c r="O2345" i="1"/>
  <c r="N2345" i="1"/>
  <c r="M2345" i="1"/>
  <c r="P2344" i="1"/>
  <c r="O2344" i="1"/>
  <c r="N2344" i="1"/>
  <c r="M2344" i="1"/>
  <c r="P2343" i="1"/>
  <c r="O2343" i="1"/>
  <c r="N2343" i="1"/>
  <c r="M2343" i="1"/>
  <c r="P2342" i="1"/>
  <c r="O2342" i="1"/>
  <c r="N2342" i="1"/>
  <c r="M2342" i="1"/>
  <c r="P2341" i="1"/>
  <c r="O2341" i="1"/>
  <c r="N2341" i="1"/>
  <c r="M2341" i="1"/>
  <c r="P2340" i="1"/>
  <c r="O2340" i="1"/>
  <c r="N2340" i="1"/>
  <c r="M2340" i="1"/>
  <c r="P2339" i="1"/>
  <c r="O2339" i="1"/>
  <c r="N2339" i="1"/>
  <c r="M2339" i="1"/>
  <c r="P2338" i="1"/>
  <c r="O2338" i="1"/>
  <c r="N2338" i="1"/>
  <c r="M2338" i="1"/>
  <c r="P2337" i="1"/>
  <c r="O2337" i="1"/>
  <c r="N2337" i="1"/>
  <c r="M2337" i="1"/>
  <c r="R2367" i="1"/>
  <c r="R2366" i="1"/>
  <c r="R2365" i="1"/>
  <c r="R2364" i="1"/>
  <c r="R2363" i="1"/>
  <c r="R2362" i="1"/>
  <c r="R2361" i="1"/>
  <c r="R2360" i="1"/>
  <c r="R2359" i="1"/>
  <c r="R2358" i="1"/>
  <c r="R2357" i="1"/>
  <c r="R2356" i="1"/>
  <c r="B58" i="8"/>
  <c r="L16" i="9"/>
  <c r="P2367" i="1"/>
  <c r="O2367" i="1"/>
  <c r="N2367" i="1"/>
  <c r="M2367" i="1"/>
  <c r="P2366" i="1"/>
  <c r="O2366" i="1"/>
  <c r="N2366" i="1"/>
  <c r="M2366" i="1"/>
  <c r="P2365" i="1"/>
  <c r="O2365" i="1"/>
  <c r="N2365" i="1"/>
  <c r="M2365" i="1"/>
  <c r="P2364" i="1"/>
  <c r="O2364" i="1"/>
  <c r="N2364" i="1"/>
  <c r="M2364" i="1"/>
  <c r="P2363" i="1"/>
  <c r="O2363" i="1"/>
  <c r="N2363" i="1"/>
  <c r="M2363" i="1"/>
  <c r="P2362" i="1"/>
  <c r="O2362" i="1"/>
  <c r="N2362" i="1"/>
  <c r="M2362" i="1"/>
  <c r="P2361" i="1"/>
  <c r="O2361" i="1"/>
  <c r="N2361" i="1"/>
  <c r="M2361" i="1"/>
  <c r="P2360" i="1"/>
  <c r="O2360" i="1"/>
  <c r="N2360" i="1"/>
  <c r="M2360" i="1"/>
  <c r="P2359" i="1"/>
  <c r="O2359" i="1"/>
  <c r="N2359" i="1"/>
  <c r="M2359" i="1"/>
  <c r="P2358" i="1"/>
  <c r="O2358" i="1"/>
  <c r="N2358" i="1"/>
  <c r="M2358" i="1"/>
  <c r="P2357" i="1"/>
  <c r="O2357" i="1"/>
  <c r="N2357" i="1"/>
  <c r="M2357" i="1"/>
  <c r="P2356" i="1"/>
  <c r="O2356" i="1"/>
  <c r="N2356" i="1"/>
  <c r="M2356" i="1"/>
  <c r="P2355" i="1"/>
  <c r="O2355" i="1"/>
  <c r="N2355" i="1"/>
  <c r="M2355" i="1"/>
  <c r="B47" i="8"/>
  <c r="L15" i="9"/>
  <c r="J902" i="3"/>
  <c r="L901" i="3"/>
  <c r="J901" i="3"/>
  <c r="L900" i="3"/>
  <c r="J900" i="3"/>
  <c r="L899" i="3"/>
  <c r="J899" i="3"/>
  <c r="L898" i="3"/>
  <c r="J898" i="3"/>
  <c r="L897" i="3"/>
  <c r="J897" i="3"/>
  <c r="L896" i="3"/>
  <c r="J896" i="3"/>
  <c r="L895" i="3"/>
  <c r="J895" i="3"/>
  <c r="L894" i="3"/>
  <c r="J894" i="3"/>
  <c r="L893" i="3"/>
  <c r="J893" i="3"/>
  <c r="L892" i="3"/>
  <c r="J892" i="3"/>
  <c r="L891" i="3"/>
  <c r="J891" i="3"/>
  <c r="L890" i="3"/>
  <c r="J890" i="3"/>
  <c r="L889" i="3"/>
  <c r="J889" i="3"/>
  <c r="L888" i="3"/>
  <c r="J888" i="3"/>
  <c r="L887" i="3"/>
  <c r="J887" i="3"/>
  <c r="L886" i="3"/>
  <c r="J886" i="3"/>
  <c r="L885" i="3"/>
  <c r="J885" i="3"/>
  <c r="F909" i="3"/>
  <c r="D909" i="3"/>
  <c r="H908" i="3"/>
  <c r="F908" i="3"/>
  <c r="D908" i="3"/>
  <c r="F907" i="3"/>
  <c r="E907" i="3"/>
  <c r="D907" i="3"/>
  <c r="C907" i="3"/>
  <c r="AA2379" i="1"/>
  <c r="X2380" i="1" s="1"/>
  <c r="Y2381" i="1"/>
  <c r="R2385" i="1"/>
  <c r="R2384" i="1"/>
  <c r="R2383" i="1"/>
  <c r="R2382" i="1"/>
  <c r="R2381" i="1"/>
  <c r="R2380" i="1"/>
  <c r="R2379" i="1"/>
  <c r="R2378" i="1"/>
  <c r="R2377" i="1"/>
  <c r="R2376" i="1"/>
  <c r="R2375" i="1"/>
  <c r="R2374" i="1"/>
  <c r="P2385" i="1"/>
  <c r="O2385" i="1"/>
  <c r="N2385" i="1"/>
  <c r="M2385" i="1"/>
  <c r="P2384" i="1"/>
  <c r="O2384" i="1"/>
  <c r="N2384" i="1"/>
  <c r="M2384" i="1"/>
  <c r="P2383" i="1"/>
  <c r="O2383" i="1"/>
  <c r="N2383" i="1"/>
  <c r="M2383" i="1"/>
  <c r="P2382" i="1"/>
  <c r="O2382" i="1"/>
  <c r="N2382" i="1"/>
  <c r="M2382" i="1"/>
  <c r="P2381" i="1"/>
  <c r="O2381" i="1"/>
  <c r="N2381" i="1"/>
  <c r="M2381" i="1"/>
  <c r="P2380" i="1"/>
  <c r="O2380" i="1"/>
  <c r="N2380" i="1"/>
  <c r="M2380" i="1"/>
  <c r="P2379" i="1"/>
  <c r="O2379" i="1"/>
  <c r="N2379" i="1"/>
  <c r="M2379" i="1"/>
  <c r="P2378" i="1"/>
  <c r="O2378" i="1"/>
  <c r="N2378" i="1"/>
  <c r="M2378" i="1"/>
  <c r="P2377" i="1"/>
  <c r="O2377" i="1"/>
  <c r="N2377" i="1"/>
  <c r="M2377" i="1"/>
  <c r="P2376" i="1"/>
  <c r="O2376" i="1"/>
  <c r="N2376" i="1"/>
  <c r="M2376" i="1"/>
  <c r="P2375" i="1"/>
  <c r="O2375" i="1"/>
  <c r="N2375" i="1"/>
  <c r="M2375" i="1"/>
  <c r="P2374" i="1"/>
  <c r="O2374" i="1"/>
  <c r="N2374" i="1"/>
  <c r="M2374" i="1"/>
  <c r="P2373" i="1"/>
  <c r="P2386" i="1" s="1"/>
  <c r="O2373" i="1"/>
  <c r="N2373" i="1"/>
  <c r="M2373" i="1"/>
  <c r="L5" i="9"/>
  <c r="L6" i="9"/>
  <c r="L7" i="9"/>
  <c r="L8" i="9"/>
  <c r="L9" i="9"/>
  <c r="L10" i="9"/>
  <c r="L11" i="9"/>
  <c r="L12" i="9"/>
  <c r="L13" i="9"/>
  <c r="L14" i="9"/>
  <c r="L4" i="9"/>
  <c r="B36" i="8"/>
  <c r="R2403" i="1"/>
  <c r="R2402" i="1"/>
  <c r="R2401" i="1"/>
  <c r="R2400" i="1"/>
  <c r="R2399" i="1"/>
  <c r="R2398" i="1"/>
  <c r="R2397" i="1"/>
  <c r="R2396" i="1"/>
  <c r="R2395" i="1"/>
  <c r="R2394" i="1"/>
  <c r="R2393" i="1"/>
  <c r="R2392" i="1"/>
  <c r="P2403" i="1"/>
  <c r="O2403" i="1"/>
  <c r="N2403" i="1"/>
  <c r="M2403" i="1"/>
  <c r="P2402" i="1"/>
  <c r="O2402" i="1"/>
  <c r="N2402" i="1"/>
  <c r="M2402" i="1"/>
  <c r="P2401" i="1"/>
  <c r="O2401" i="1"/>
  <c r="N2401" i="1"/>
  <c r="M2401" i="1"/>
  <c r="P2400" i="1"/>
  <c r="O2400" i="1"/>
  <c r="N2400" i="1"/>
  <c r="M2400" i="1"/>
  <c r="P2399" i="1"/>
  <c r="O2399" i="1"/>
  <c r="N2399" i="1"/>
  <c r="M2399" i="1"/>
  <c r="P2398" i="1"/>
  <c r="O2398" i="1"/>
  <c r="N2398" i="1"/>
  <c r="M2398" i="1"/>
  <c r="P2397" i="1"/>
  <c r="O2397" i="1"/>
  <c r="N2397" i="1"/>
  <c r="M2397" i="1"/>
  <c r="P2396" i="1"/>
  <c r="O2396" i="1"/>
  <c r="N2396" i="1"/>
  <c r="M2396" i="1"/>
  <c r="P2395" i="1"/>
  <c r="O2395" i="1"/>
  <c r="N2395" i="1"/>
  <c r="M2395" i="1"/>
  <c r="P2394" i="1"/>
  <c r="O2394" i="1"/>
  <c r="N2394" i="1"/>
  <c r="M2394" i="1"/>
  <c r="P2393" i="1"/>
  <c r="O2393" i="1"/>
  <c r="N2393" i="1"/>
  <c r="M2393" i="1"/>
  <c r="P2392" i="1"/>
  <c r="O2392" i="1"/>
  <c r="N2392" i="1"/>
  <c r="M2392" i="1"/>
  <c r="P2391" i="1"/>
  <c r="P2404" i="1" s="1"/>
  <c r="O2391" i="1"/>
  <c r="N2391" i="1"/>
  <c r="M2391" i="1"/>
  <c r="B25" i="8"/>
  <c r="R2421" i="1"/>
  <c r="R2420" i="1"/>
  <c r="R2419" i="1"/>
  <c r="R2418" i="1"/>
  <c r="R2417" i="1"/>
  <c r="R2416" i="1"/>
  <c r="R2415" i="1"/>
  <c r="R2414" i="1"/>
  <c r="R2413" i="1"/>
  <c r="R2412" i="1"/>
  <c r="R2411" i="1"/>
  <c r="R2410" i="1"/>
  <c r="P2421" i="1"/>
  <c r="O2421" i="1"/>
  <c r="N2421" i="1"/>
  <c r="M2421" i="1"/>
  <c r="P2420" i="1"/>
  <c r="O2420" i="1"/>
  <c r="N2420" i="1"/>
  <c r="M2420" i="1"/>
  <c r="P2419" i="1"/>
  <c r="O2419" i="1"/>
  <c r="N2419" i="1"/>
  <c r="M2419" i="1"/>
  <c r="P2418" i="1"/>
  <c r="O2418" i="1"/>
  <c r="N2418" i="1"/>
  <c r="M2418" i="1"/>
  <c r="P2417" i="1"/>
  <c r="O2417" i="1"/>
  <c r="N2417" i="1"/>
  <c r="M2417" i="1"/>
  <c r="P2416" i="1"/>
  <c r="O2416" i="1"/>
  <c r="N2416" i="1"/>
  <c r="M2416" i="1"/>
  <c r="P2415" i="1"/>
  <c r="O2415" i="1"/>
  <c r="N2415" i="1"/>
  <c r="M2415" i="1"/>
  <c r="P2414" i="1"/>
  <c r="O2414" i="1"/>
  <c r="N2414" i="1"/>
  <c r="M2414" i="1"/>
  <c r="P2413" i="1"/>
  <c r="O2413" i="1"/>
  <c r="N2413" i="1"/>
  <c r="M2413" i="1"/>
  <c r="P2412" i="1"/>
  <c r="O2412" i="1"/>
  <c r="N2412" i="1"/>
  <c r="M2412" i="1"/>
  <c r="P2411" i="1"/>
  <c r="O2411" i="1"/>
  <c r="N2411" i="1"/>
  <c r="M2411" i="1"/>
  <c r="P2410" i="1"/>
  <c r="O2410" i="1"/>
  <c r="N2410" i="1"/>
  <c r="M2410" i="1"/>
  <c r="P2409" i="1"/>
  <c r="P2422" i="1" s="1"/>
  <c r="O2409" i="1"/>
  <c r="N2409" i="1"/>
  <c r="M2409" i="1"/>
  <c r="B14" i="8"/>
  <c r="R2439" i="1"/>
  <c r="R2438" i="1"/>
  <c r="R2437" i="1"/>
  <c r="R2436" i="1"/>
  <c r="R2435" i="1"/>
  <c r="R2434" i="1"/>
  <c r="R2433" i="1"/>
  <c r="R2432" i="1"/>
  <c r="R2431" i="1"/>
  <c r="R2430" i="1"/>
  <c r="R2429" i="1"/>
  <c r="R2428" i="1"/>
  <c r="P2439" i="1"/>
  <c r="O2439" i="1"/>
  <c r="N2439" i="1"/>
  <c r="M2439" i="1"/>
  <c r="P2438" i="1"/>
  <c r="O2438" i="1"/>
  <c r="N2438" i="1"/>
  <c r="M2438" i="1"/>
  <c r="P2437" i="1"/>
  <c r="O2437" i="1"/>
  <c r="N2437" i="1"/>
  <c r="M2437" i="1"/>
  <c r="P2436" i="1"/>
  <c r="O2436" i="1"/>
  <c r="N2436" i="1"/>
  <c r="M2436" i="1"/>
  <c r="P2435" i="1"/>
  <c r="O2435" i="1"/>
  <c r="N2435" i="1"/>
  <c r="M2435" i="1"/>
  <c r="P2434" i="1"/>
  <c r="O2434" i="1"/>
  <c r="N2434" i="1"/>
  <c r="M2434" i="1"/>
  <c r="P2433" i="1"/>
  <c r="O2433" i="1"/>
  <c r="N2433" i="1"/>
  <c r="M2433" i="1"/>
  <c r="P2432" i="1"/>
  <c r="O2432" i="1"/>
  <c r="N2432" i="1"/>
  <c r="M2432" i="1"/>
  <c r="P2431" i="1"/>
  <c r="O2431" i="1"/>
  <c r="N2431" i="1"/>
  <c r="M2431" i="1"/>
  <c r="P2430" i="1"/>
  <c r="O2430" i="1"/>
  <c r="N2430" i="1"/>
  <c r="M2430" i="1"/>
  <c r="P2429" i="1"/>
  <c r="O2429" i="1"/>
  <c r="N2429" i="1"/>
  <c r="M2429" i="1"/>
  <c r="P2428" i="1"/>
  <c r="O2428" i="1"/>
  <c r="N2428" i="1"/>
  <c r="M2428" i="1"/>
  <c r="P2427" i="1"/>
  <c r="P2440" i="1" s="1"/>
  <c r="O2427" i="1"/>
  <c r="N2427" i="1"/>
  <c r="M2427" i="1"/>
  <c r="B3" i="8"/>
  <c r="AA2451" i="1"/>
  <c r="X2452" i="1" s="1"/>
  <c r="Y2453" i="1"/>
  <c r="R2457" i="1"/>
  <c r="R2456" i="1"/>
  <c r="R2455" i="1"/>
  <c r="R2454" i="1"/>
  <c r="R2453" i="1"/>
  <c r="R2452" i="1"/>
  <c r="R2451" i="1"/>
  <c r="R2450" i="1"/>
  <c r="R2449" i="1"/>
  <c r="R2448" i="1"/>
  <c r="R2447" i="1"/>
  <c r="R2446" i="1"/>
  <c r="P2457" i="1"/>
  <c r="O2457" i="1"/>
  <c r="N2457" i="1"/>
  <c r="M2457" i="1"/>
  <c r="P2456" i="1"/>
  <c r="O2456" i="1"/>
  <c r="N2456" i="1"/>
  <c r="M2456" i="1"/>
  <c r="P2455" i="1"/>
  <c r="O2455" i="1"/>
  <c r="N2455" i="1"/>
  <c r="M2455" i="1"/>
  <c r="P2454" i="1"/>
  <c r="O2454" i="1"/>
  <c r="N2454" i="1"/>
  <c r="M2454" i="1"/>
  <c r="P2453" i="1"/>
  <c r="O2453" i="1"/>
  <c r="N2453" i="1"/>
  <c r="M2453" i="1"/>
  <c r="P2452" i="1"/>
  <c r="O2452" i="1"/>
  <c r="N2452" i="1"/>
  <c r="M2452" i="1"/>
  <c r="P2451" i="1"/>
  <c r="O2451" i="1"/>
  <c r="N2451" i="1"/>
  <c r="M2451" i="1"/>
  <c r="P2450" i="1"/>
  <c r="O2450" i="1"/>
  <c r="N2450" i="1"/>
  <c r="M2450" i="1"/>
  <c r="P2449" i="1"/>
  <c r="O2449" i="1"/>
  <c r="N2449" i="1"/>
  <c r="M2449" i="1"/>
  <c r="P2448" i="1"/>
  <c r="O2448" i="1"/>
  <c r="N2448" i="1"/>
  <c r="M2448" i="1"/>
  <c r="P2447" i="1"/>
  <c r="O2447" i="1"/>
  <c r="N2447" i="1"/>
  <c r="M2447" i="1"/>
  <c r="P2446" i="1"/>
  <c r="O2446" i="1"/>
  <c r="N2446" i="1"/>
  <c r="M2446" i="1"/>
  <c r="P2445" i="1"/>
  <c r="P2458" i="1" s="1"/>
  <c r="O2445" i="1"/>
  <c r="N2445" i="1"/>
  <c r="M2445" i="1"/>
  <c r="H937" i="3"/>
  <c r="F938" i="3"/>
  <c r="D938" i="3"/>
  <c r="F937" i="3"/>
  <c r="D937" i="3"/>
  <c r="F936" i="3"/>
  <c r="E936" i="3"/>
  <c r="D936" i="3"/>
  <c r="C936" i="3"/>
  <c r="J932" i="3"/>
  <c r="L931" i="3"/>
  <c r="J931" i="3"/>
  <c r="L930" i="3"/>
  <c r="J930" i="3"/>
  <c r="L929" i="3"/>
  <c r="J929" i="3"/>
  <c r="L928" i="3"/>
  <c r="J928" i="3"/>
  <c r="L927" i="3"/>
  <c r="J927" i="3"/>
  <c r="L926" i="3"/>
  <c r="J926" i="3"/>
  <c r="L925" i="3"/>
  <c r="J925" i="3"/>
  <c r="L924" i="3"/>
  <c r="J924" i="3"/>
  <c r="L923" i="3"/>
  <c r="J923" i="3"/>
  <c r="L922" i="3"/>
  <c r="J922" i="3"/>
  <c r="L921" i="3"/>
  <c r="J921" i="3"/>
  <c r="L920" i="3"/>
  <c r="J920" i="3"/>
  <c r="L919" i="3"/>
  <c r="J919" i="3"/>
  <c r="L918" i="3"/>
  <c r="J918" i="3"/>
  <c r="L917" i="3"/>
  <c r="J917" i="3"/>
  <c r="L916" i="3"/>
  <c r="J916" i="3"/>
  <c r="L915" i="3"/>
  <c r="J915" i="3"/>
  <c r="R2475" i="1"/>
  <c r="R2474" i="1"/>
  <c r="R2473" i="1"/>
  <c r="R2472" i="1"/>
  <c r="R2471" i="1"/>
  <c r="R2470" i="1"/>
  <c r="R2469" i="1"/>
  <c r="R2468" i="1"/>
  <c r="R2467" i="1"/>
  <c r="R2466" i="1"/>
  <c r="R2465" i="1"/>
  <c r="R2464" i="1"/>
  <c r="P2475" i="1"/>
  <c r="O2475" i="1"/>
  <c r="N2475" i="1"/>
  <c r="M2475" i="1"/>
  <c r="P2474" i="1"/>
  <c r="O2474" i="1"/>
  <c r="N2474" i="1"/>
  <c r="M2474" i="1"/>
  <c r="P2473" i="1"/>
  <c r="O2473" i="1"/>
  <c r="N2473" i="1"/>
  <c r="M2473" i="1"/>
  <c r="P2472" i="1"/>
  <c r="O2472" i="1"/>
  <c r="N2472" i="1"/>
  <c r="M2472" i="1"/>
  <c r="P2471" i="1"/>
  <c r="O2471" i="1"/>
  <c r="N2471" i="1"/>
  <c r="M2471" i="1"/>
  <c r="P2470" i="1"/>
  <c r="O2470" i="1"/>
  <c r="N2470" i="1"/>
  <c r="M2470" i="1"/>
  <c r="P2469" i="1"/>
  <c r="O2469" i="1"/>
  <c r="N2469" i="1"/>
  <c r="M2469" i="1"/>
  <c r="P2468" i="1"/>
  <c r="O2468" i="1"/>
  <c r="N2468" i="1"/>
  <c r="M2468" i="1"/>
  <c r="P2467" i="1"/>
  <c r="O2467" i="1"/>
  <c r="N2467" i="1"/>
  <c r="M2467" i="1"/>
  <c r="P2466" i="1"/>
  <c r="O2466" i="1"/>
  <c r="N2466" i="1"/>
  <c r="M2466" i="1"/>
  <c r="P2465" i="1"/>
  <c r="O2465" i="1"/>
  <c r="N2465" i="1"/>
  <c r="M2465" i="1"/>
  <c r="P2464" i="1"/>
  <c r="O2464" i="1"/>
  <c r="N2464" i="1"/>
  <c r="M2464" i="1"/>
  <c r="P2463" i="1"/>
  <c r="P2476" i="1" s="1"/>
  <c r="O2463" i="1"/>
  <c r="N2463" i="1"/>
  <c r="M2463" i="1"/>
  <c r="G112" i="7"/>
  <c r="H112" i="7"/>
  <c r="P2350" i="1" l="1"/>
  <c r="N56" i="9"/>
  <c r="N57" i="9" s="1"/>
  <c r="J904" i="3"/>
  <c r="S2467" i="1"/>
  <c r="S2449" i="1"/>
  <c r="S2413" i="1"/>
  <c r="J934" i="3"/>
  <c r="J874" i="3"/>
  <c r="P2368" i="1"/>
  <c r="S2341" i="1"/>
  <c r="S2305" i="1"/>
  <c r="S2323" i="1"/>
  <c r="S2359" i="1"/>
  <c r="S2395" i="1"/>
  <c r="S2377" i="1"/>
  <c r="S2431" i="1"/>
  <c r="H119" i="7"/>
  <c r="G119" i="7"/>
  <c r="H118" i="7"/>
  <c r="G118" i="7"/>
  <c r="H117" i="7"/>
  <c r="G117" i="7"/>
  <c r="H116" i="7"/>
  <c r="G116" i="7"/>
  <c r="H115" i="7"/>
  <c r="G115" i="7"/>
  <c r="H114" i="7"/>
  <c r="G114" i="7"/>
  <c r="H113" i="7"/>
  <c r="G113" i="7"/>
  <c r="E110" i="7"/>
  <c r="F106" i="7"/>
  <c r="F105" i="7"/>
  <c r="F104" i="7"/>
  <c r="F103" i="7"/>
  <c r="F102" i="7"/>
  <c r="F101" i="7"/>
  <c r="F100" i="7"/>
  <c r="F99" i="7"/>
  <c r="R2493" i="1"/>
  <c r="R2492" i="1"/>
  <c r="R2491" i="1"/>
  <c r="R2490" i="1"/>
  <c r="R2489" i="1"/>
  <c r="R2488" i="1"/>
  <c r="R2487" i="1"/>
  <c r="R2486" i="1"/>
  <c r="R2485" i="1"/>
  <c r="R2484" i="1"/>
  <c r="R2483" i="1"/>
  <c r="R2482" i="1"/>
  <c r="P2493" i="1"/>
  <c r="O2493" i="1"/>
  <c r="N2493" i="1"/>
  <c r="M2493" i="1"/>
  <c r="P2492" i="1"/>
  <c r="O2492" i="1"/>
  <c r="N2492" i="1"/>
  <c r="M2492" i="1"/>
  <c r="P2491" i="1"/>
  <c r="O2491" i="1"/>
  <c r="N2491" i="1"/>
  <c r="M2491" i="1"/>
  <c r="P2490" i="1"/>
  <c r="O2490" i="1"/>
  <c r="N2490" i="1"/>
  <c r="M2490" i="1"/>
  <c r="P2489" i="1"/>
  <c r="O2489" i="1"/>
  <c r="N2489" i="1"/>
  <c r="M2489" i="1"/>
  <c r="P2488" i="1"/>
  <c r="O2488" i="1"/>
  <c r="N2488" i="1"/>
  <c r="M2488" i="1"/>
  <c r="P2487" i="1"/>
  <c r="O2487" i="1"/>
  <c r="N2487" i="1"/>
  <c r="M2487" i="1"/>
  <c r="P2486" i="1"/>
  <c r="O2486" i="1"/>
  <c r="N2486" i="1"/>
  <c r="M2486" i="1"/>
  <c r="P2485" i="1"/>
  <c r="O2485" i="1"/>
  <c r="N2485" i="1"/>
  <c r="M2485" i="1"/>
  <c r="P2484" i="1"/>
  <c r="O2484" i="1"/>
  <c r="N2484" i="1"/>
  <c r="M2484" i="1"/>
  <c r="P2483" i="1"/>
  <c r="O2483" i="1"/>
  <c r="N2483" i="1"/>
  <c r="M2483" i="1"/>
  <c r="P2482" i="1"/>
  <c r="O2482" i="1"/>
  <c r="N2482" i="1"/>
  <c r="M2482" i="1"/>
  <c r="P2481" i="1"/>
  <c r="P2494" i="1" s="1"/>
  <c r="O2481" i="1"/>
  <c r="N2481" i="1"/>
  <c r="M2481" i="1"/>
  <c r="R2511" i="1"/>
  <c r="R2510" i="1"/>
  <c r="R2509" i="1"/>
  <c r="R2508" i="1"/>
  <c r="R2507" i="1"/>
  <c r="R2506" i="1"/>
  <c r="R2505" i="1"/>
  <c r="R2504" i="1"/>
  <c r="R2503" i="1"/>
  <c r="R2502" i="1"/>
  <c r="R2501" i="1"/>
  <c r="R2500" i="1"/>
  <c r="P2511" i="1"/>
  <c r="O2511" i="1"/>
  <c r="N2511" i="1"/>
  <c r="M2511" i="1"/>
  <c r="P2510" i="1"/>
  <c r="O2510" i="1"/>
  <c r="N2510" i="1"/>
  <c r="M2510" i="1"/>
  <c r="P2509" i="1"/>
  <c r="O2509" i="1"/>
  <c r="N2509" i="1"/>
  <c r="M2509" i="1"/>
  <c r="P2508" i="1"/>
  <c r="O2508" i="1"/>
  <c r="N2508" i="1"/>
  <c r="M2508" i="1"/>
  <c r="P2507" i="1"/>
  <c r="O2507" i="1"/>
  <c r="N2507" i="1"/>
  <c r="M2507" i="1"/>
  <c r="P2506" i="1"/>
  <c r="O2506" i="1"/>
  <c r="N2506" i="1"/>
  <c r="M2506" i="1"/>
  <c r="P2505" i="1"/>
  <c r="O2505" i="1"/>
  <c r="N2505" i="1"/>
  <c r="M2505" i="1"/>
  <c r="P2504" i="1"/>
  <c r="O2504" i="1"/>
  <c r="N2504" i="1"/>
  <c r="M2504" i="1"/>
  <c r="P2503" i="1"/>
  <c r="O2503" i="1"/>
  <c r="N2503" i="1"/>
  <c r="M2503" i="1"/>
  <c r="P2502" i="1"/>
  <c r="O2502" i="1"/>
  <c r="N2502" i="1"/>
  <c r="M2502" i="1"/>
  <c r="P2501" i="1"/>
  <c r="O2501" i="1"/>
  <c r="N2501" i="1"/>
  <c r="M2501" i="1"/>
  <c r="P2500" i="1"/>
  <c r="O2500" i="1"/>
  <c r="N2500" i="1"/>
  <c r="M2500" i="1"/>
  <c r="P2499" i="1"/>
  <c r="P2512" i="1" s="1"/>
  <c r="O2499" i="1"/>
  <c r="N2499" i="1"/>
  <c r="M2499" i="1"/>
  <c r="R2529" i="1"/>
  <c r="R2528" i="1"/>
  <c r="R2527" i="1"/>
  <c r="R2526" i="1"/>
  <c r="R2525" i="1"/>
  <c r="R2524" i="1"/>
  <c r="R2523" i="1"/>
  <c r="R2522" i="1"/>
  <c r="R2521" i="1"/>
  <c r="R2520" i="1"/>
  <c r="R2519" i="1"/>
  <c r="R2518" i="1"/>
  <c r="P2529" i="1"/>
  <c r="O2529" i="1"/>
  <c r="N2529" i="1"/>
  <c r="M2529" i="1"/>
  <c r="P2528" i="1"/>
  <c r="O2528" i="1"/>
  <c r="N2528" i="1"/>
  <c r="M2528" i="1"/>
  <c r="P2527" i="1"/>
  <c r="O2527" i="1"/>
  <c r="N2527" i="1"/>
  <c r="M2527" i="1"/>
  <c r="P2526" i="1"/>
  <c r="O2526" i="1"/>
  <c r="N2526" i="1"/>
  <c r="M2526" i="1"/>
  <c r="P2525" i="1"/>
  <c r="O2525" i="1"/>
  <c r="N2525" i="1"/>
  <c r="M2525" i="1"/>
  <c r="P2524" i="1"/>
  <c r="O2524" i="1"/>
  <c r="N2524" i="1"/>
  <c r="M2524" i="1"/>
  <c r="P2523" i="1"/>
  <c r="O2523" i="1"/>
  <c r="N2523" i="1"/>
  <c r="M2523" i="1"/>
  <c r="P2522" i="1"/>
  <c r="O2522" i="1"/>
  <c r="N2522" i="1"/>
  <c r="M2522" i="1"/>
  <c r="P2521" i="1"/>
  <c r="O2521" i="1"/>
  <c r="N2521" i="1"/>
  <c r="M2521" i="1"/>
  <c r="P2520" i="1"/>
  <c r="O2520" i="1"/>
  <c r="N2520" i="1"/>
  <c r="M2520" i="1"/>
  <c r="P2519" i="1"/>
  <c r="O2519" i="1"/>
  <c r="N2519" i="1"/>
  <c r="M2519" i="1"/>
  <c r="P2518" i="1"/>
  <c r="O2518" i="1"/>
  <c r="N2518" i="1"/>
  <c r="M2518" i="1"/>
  <c r="P2517" i="1"/>
  <c r="P2530" i="1" s="1"/>
  <c r="O2517" i="1"/>
  <c r="N2517" i="1"/>
  <c r="M2517" i="1"/>
  <c r="J961" i="3"/>
  <c r="L960" i="3"/>
  <c r="J960" i="3"/>
  <c r="L959" i="3"/>
  <c r="J959" i="3"/>
  <c r="L958" i="3"/>
  <c r="J958" i="3"/>
  <c r="L957" i="3"/>
  <c r="J957" i="3"/>
  <c r="L956" i="3"/>
  <c r="J956" i="3"/>
  <c r="L955" i="3"/>
  <c r="J955" i="3"/>
  <c r="L954" i="3"/>
  <c r="J954" i="3"/>
  <c r="L953" i="3"/>
  <c r="J953" i="3"/>
  <c r="L952" i="3"/>
  <c r="J952" i="3"/>
  <c r="L951" i="3"/>
  <c r="J951" i="3"/>
  <c r="L950" i="3"/>
  <c r="J950" i="3"/>
  <c r="L949" i="3"/>
  <c r="J949" i="3"/>
  <c r="L948" i="3"/>
  <c r="J948" i="3"/>
  <c r="L947" i="3"/>
  <c r="J947" i="3"/>
  <c r="L946" i="3"/>
  <c r="J946" i="3"/>
  <c r="L945" i="3"/>
  <c r="J945" i="3"/>
  <c r="L944" i="3"/>
  <c r="J944" i="3"/>
  <c r="F967" i="3"/>
  <c r="D967" i="3"/>
  <c r="F966" i="3"/>
  <c r="D966" i="3"/>
  <c r="F965" i="3"/>
  <c r="E965" i="3"/>
  <c r="D965" i="3"/>
  <c r="C965" i="3"/>
  <c r="R2547" i="1"/>
  <c r="R2546" i="1"/>
  <c r="R2545" i="1"/>
  <c r="R2544" i="1"/>
  <c r="R2543" i="1"/>
  <c r="R2542" i="1"/>
  <c r="R2541" i="1"/>
  <c r="R2540" i="1"/>
  <c r="R2539" i="1"/>
  <c r="R2538" i="1"/>
  <c r="R2537" i="1"/>
  <c r="R2536" i="1"/>
  <c r="P2547" i="1"/>
  <c r="O2547" i="1"/>
  <c r="N2547" i="1"/>
  <c r="M2547" i="1"/>
  <c r="P2546" i="1"/>
  <c r="O2546" i="1"/>
  <c r="N2546" i="1"/>
  <c r="M2546" i="1"/>
  <c r="P2545" i="1"/>
  <c r="O2545" i="1"/>
  <c r="N2545" i="1"/>
  <c r="M2545" i="1"/>
  <c r="P2544" i="1"/>
  <c r="O2544" i="1"/>
  <c r="N2544" i="1"/>
  <c r="M2544" i="1"/>
  <c r="P2543" i="1"/>
  <c r="O2543" i="1"/>
  <c r="N2543" i="1"/>
  <c r="M2543" i="1"/>
  <c r="P2542" i="1"/>
  <c r="O2542" i="1"/>
  <c r="N2542" i="1"/>
  <c r="M2542" i="1"/>
  <c r="P2541" i="1"/>
  <c r="O2541" i="1"/>
  <c r="N2541" i="1"/>
  <c r="M2541" i="1"/>
  <c r="P2540" i="1"/>
  <c r="O2540" i="1"/>
  <c r="N2540" i="1"/>
  <c r="M2540" i="1"/>
  <c r="P2539" i="1"/>
  <c r="O2539" i="1"/>
  <c r="N2539" i="1"/>
  <c r="M2539" i="1"/>
  <c r="P2538" i="1"/>
  <c r="O2538" i="1"/>
  <c r="N2538" i="1"/>
  <c r="M2538" i="1"/>
  <c r="P2537" i="1"/>
  <c r="O2537" i="1"/>
  <c r="N2537" i="1"/>
  <c r="M2537" i="1"/>
  <c r="P2536" i="1"/>
  <c r="O2536" i="1"/>
  <c r="N2536" i="1"/>
  <c r="M2536" i="1"/>
  <c r="P2535" i="1"/>
  <c r="P2548" i="1" s="1"/>
  <c r="O2535" i="1"/>
  <c r="N2535" i="1"/>
  <c r="M2535" i="1"/>
  <c r="R2565" i="1"/>
  <c r="R2564" i="1"/>
  <c r="R2563" i="1"/>
  <c r="R2562" i="1"/>
  <c r="R2561" i="1"/>
  <c r="R2560" i="1"/>
  <c r="R2559" i="1"/>
  <c r="R2558" i="1"/>
  <c r="R2557" i="1"/>
  <c r="R2556" i="1"/>
  <c r="R2555" i="1"/>
  <c r="R2554" i="1"/>
  <c r="P2565" i="1"/>
  <c r="O2565" i="1"/>
  <c r="N2565" i="1"/>
  <c r="M2565" i="1"/>
  <c r="P2564" i="1"/>
  <c r="O2564" i="1"/>
  <c r="N2564" i="1"/>
  <c r="M2564" i="1"/>
  <c r="P2563" i="1"/>
  <c r="O2563" i="1"/>
  <c r="N2563" i="1"/>
  <c r="M2563" i="1"/>
  <c r="P2562" i="1"/>
  <c r="O2562" i="1"/>
  <c r="N2562" i="1"/>
  <c r="M2562" i="1"/>
  <c r="P2561" i="1"/>
  <c r="O2561" i="1"/>
  <c r="N2561" i="1"/>
  <c r="M2561" i="1"/>
  <c r="P2560" i="1"/>
  <c r="O2560" i="1"/>
  <c r="N2560" i="1"/>
  <c r="M2560" i="1"/>
  <c r="P2559" i="1"/>
  <c r="O2559" i="1"/>
  <c r="N2559" i="1"/>
  <c r="M2559" i="1"/>
  <c r="P2558" i="1"/>
  <c r="O2558" i="1"/>
  <c r="N2558" i="1"/>
  <c r="M2558" i="1"/>
  <c r="P2557" i="1"/>
  <c r="O2557" i="1"/>
  <c r="N2557" i="1"/>
  <c r="M2557" i="1"/>
  <c r="P2556" i="1"/>
  <c r="O2556" i="1"/>
  <c r="N2556" i="1"/>
  <c r="M2556" i="1"/>
  <c r="P2555" i="1"/>
  <c r="O2555" i="1"/>
  <c r="N2555" i="1"/>
  <c r="M2555" i="1"/>
  <c r="P2554" i="1"/>
  <c r="O2554" i="1"/>
  <c r="N2554" i="1"/>
  <c r="M2554" i="1"/>
  <c r="P2553" i="1"/>
  <c r="P2566" i="1" s="1"/>
  <c r="O2553" i="1"/>
  <c r="N2553" i="1"/>
  <c r="M2553" i="1"/>
  <c r="J990" i="3"/>
  <c r="L989" i="3"/>
  <c r="J989" i="3"/>
  <c r="L988" i="3"/>
  <c r="J988" i="3"/>
  <c r="L987" i="3"/>
  <c r="J987" i="3"/>
  <c r="L986" i="3"/>
  <c r="J986" i="3"/>
  <c r="L985" i="3"/>
  <c r="J985" i="3"/>
  <c r="L984" i="3"/>
  <c r="J984" i="3"/>
  <c r="L983" i="3"/>
  <c r="J983" i="3"/>
  <c r="L982" i="3"/>
  <c r="J982" i="3"/>
  <c r="L981" i="3"/>
  <c r="J981" i="3"/>
  <c r="L980" i="3"/>
  <c r="J980" i="3"/>
  <c r="L979" i="3"/>
  <c r="J979" i="3"/>
  <c r="L978" i="3"/>
  <c r="J978" i="3"/>
  <c r="L977" i="3"/>
  <c r="J977" i="3"/>
  <c r="L976" i="3"/>
  <c r="J976" i="3"/>
  <c r="L975" i="3"/>
  <c r="J975" i="3"/>
  <c r="L974" i="3"/>
  <c r="J974" i="3"/>
  <c r="L973" i="3"/>
  <c r="J973" i="3"/>
  <c r="F996" i="3"/>
  <c r="D996" i="3"/>
  <c r="F995" i="3"/>
  <c r="D995" i="3"/>
  <c r="F994" i="3"/>
  <c r="E994" i="3"/>
  <c r="D994" i="3"/>
  <c r="C994" i="3"/>
  <c r="AA2577" i="1"/>
  <c r="X2578" i="1" s="1"/>
  <c r="Y2579" i="1"/>
  <c r="R2583" i="1"/>
  <c r="R2582" i="1"/>
  <c r="R2581" i="1"/>
  <c r="R2580" i="1"/>
  <c r="R2579" i="1"/>
  <c r="R2578" i="1"/>
  <c r="R2577" i="1"/>
  <c r="R2576" i="1"/>
  <c r="R2575" i="1"/>
  <c r="R2574" i="1"/>
  <c r="R2573" i="1"/>
  <c r="R2572" i="1"/>
  <c r="P2583" i="1"/>
  <c r="O2583" i="1"/>
  <c r="N2583" i="1"/>
  <c r="M2583" i="1"/>
  <c r="P2582" i="1"/>
  <c r="O2582" i="1"/>
  <c r="N2582" i="1"/>
  <c r="M2582" i="1"/>
  <c r="P2581" i="1"/>
  <c r="O2581" i="1"/>
  <c r="N2581" i="1"/>
  <c r="M2581" i="1"/>
  <c r="P2580" i="1"/>
  <c r="O2580" i="1"/>
  <c r="N2580" i="1"/>
  <c r="M2580" i="1"/>
  <c r="P2579" i="1"/>
  <c r="O2579" i="1"/>
  <c r="N2579" i="1"/>
  <c r="M2579" i="1"/>
  <c r="P2578" i="1"/>
  <c r="O2578" i="1"/>
  <c r="N2578" i="1"/>
  <c r="M2578" i="1"/>
  <c r="P2577" i="1"/>
  <c r="O2577" i="1"/>
  <c r="N2577" i="1"/>
  <c r="M2577" i="1"/>
  <c r="P2576" i="1"/>
  <c r="O2576" i="1"/>
  <c r="N2576" i="1"/>
  <c r="M2576" i="1"/>
  <c r="P2575" i="1"/>
  <c r="O2575" i="1"/>
  <c r="N2575" i="1"/>
  <c r="M2575" i="1"/>
  <c r="P2574" i="1"/>
  <c r="O2574" i="1"/>
  <c r="N2574" i="1"/>
  <c r="M2574" i="1"/>
  <c r="P2573" i="1"/>
  <c r="O2573" i="1"/>
  <c r="N2573" i="1"/>
  <c r="M2573" i="1"/>
  <c r="P2572" i="1"/>
  <c r="O2572" i="1"/>
  <c r="N2572" i="1"/>
  <c r="M2572" i="1"/>
  <c r="P2571" i="1"/>
  <c r="P2584" i="1" s="1"/>
  <c r="O2571" i="1"/>
  <c r="N2571" i="1"/>
  <c r="M2571" i="1"/>
  <c r="R2601" i="1"/>
  <c r="R2600" i="1"/>
  <c r="R2599" i="1"/>
  <c r="R2598" i="1"/>
  <c r="R2597" i="1"/>
  <c r="R2596" i="1"/>
  <c r="R2595" i="1"/>
  <c r="R2594" i="1"/>
  <c r="R2593" i="1"/>
  <c r="R2592" i="1"/>
  <c r="R2591" i="1"/>
  <c r="R2590" i="1"/>
  <c r="P2601" i="1"/>
  <c r="O2601" i="1"/>
  <c r="N2601" i="1"/>
  <c r="M2601" i="1"/>
  <c r="P2600" i="1"/>
  <c r="O2600" i="1"/>
  <c r="N2600" i="1"/>
  <c r="M2600" i="1"/>
  <c r="P2599" i="1"/>
  <c r="O2599" i="1"/>
  <c r="N2599" i="1"/>
  <c r="M2599" i="1"/>
  <c r="P2598" i="1"/>
  <c r="O2598" i="1"/>
  <c r="N2598" i="1"/>
  <c r="M2598" i="1"/>
  <c r="P2597" i="1"/>
  <c r="O2597" i="1"/>
  <c r="N2597" i="1"/>
  <c r="M2597" i="1"/>
  <c r="P2596" i="1"/>
  <c r="O2596" i="1"/>
  <c r="N2596" i="1"/>
  <c r="M2596" i="1"/>
  <c r="P2595" i="1"/>
  <c r="O2595" i="1"/>
  <c r="N2595" i="1"/>
  <c r="M2595" i="1"/>
  <c r="P2594" i="1"/>
  <c r="O2594" i="1"/>
  <c r="N2594" i="1"/>
  <c r="M2594" i="1"/>
  <c r="P2593" i="1"/>
  <c r="O2593" i="1"/>
  <c r="N2593" i="1"/>
  <c r="M2593" i="1"/>
  <c r="P2592" i="1"/>
  <c r="O2592" i="1"/>
  <c r="N2592" i="1"/>
  <c r="M2592" i="1"/>
  <c r="P2591" i="1"/>
  <c r="O2591" i="1"/>
  <c r="N2591" i="1"/>
  <c r="M2591" i="1"/>
  <c r="P2590" i="1"/>
  <c r="O2590" i="1"/>
  <c r="N2590" i="1"/>
  <c r="M2590" i="1"/>
  <c r="P2589" i="1"/>
  <c r="P2602" i="1" s="1"/>
  <c r="O2589" i="1"/>
  <c r="N2589" i="1"/>
  <c r="M2589" i="1"/>
  <c r="R2619" i="1"/>
  <c r="R2618" i="1"/>
  <c r="R2617" i="1"/>
  <c r="R2616" i="1"/>
  <c r="R2615" i="1"/>
  <c r="R2614" i="1"/>
  <c r="R2613" i="1"/>
  <c r="R2612" i="1"/>
  <c r="R2611" i="1"/>
  <c r="R2610" i="1"/>
  <c r="R2609" i="1"/>
  <c r="R2608" i="1"/>
  <c r="P2619" i="1"/>
  <c r="O2619" i="1"/>
  <c r="N2619" i="1"/>
  <c r="M2619" i="1"/>
  <c r="P2618" i="1"/>
  <c r="O2618" i="1"/>
  <c r="N2618" i="1"/>
  <c r="M2618" i="1"/>
  <c r="P2617" i="1"/>
  <c r="O2617" i="1"/>
  <c r="N2617" i="1"/>
  <c r="M2617" i="1"/>
  <c r="P2616" i="1"/>
  <c r="O2616" i="1"/>
  <c r="N2616" i="1"/>
  <c r="M2616" i="1"/>
  <c r="P2615" i="1"/>
  <c r="O2615" i="1"/>
  <c r="N2615" i="1"/>
  <c r="M2615" i="1"/>
  <c r="P2614" i="1"/>
  <c r="O2614" i="1"/>
  <c r="N2614" i="1"/>
  <c r="M2614" i="1"/>
  <c r="P2613" i="1"/>
  <c r="O2613" i="1"/>
  <c r="N2613" i="1"/>
  <c r="M2613" i="1"/>
  <c r="P2612" i="1"/>
  <c r="O2612" i="1"/>
  <c r="N2612" i="1"/>
  <c r="M2612" i="1"/>
  <c r="P2611" i="1"/>
  <c r="O2611" i="1"/>
  <c r="N2611" i="1"/>
  <c r="M2611" i="1"/>
  <c r="P2610" i="1"/>
  <c r="O2610" i="1"/>
  <c r="N2610" i="1"/>
  <c r="M2610" i="1"/>
  <c r="P2609" i="1"/>
  <c r="O2609" i="1"/>
  <c r="N2609" i="1"/>
  <c r="M2609" i="1"/>
  <c r="P2608" i="1"/>
  <c r="O2608" i="1"/>
  <c r="N2608" i="1"/>
  <c r="M2608" i="1"/>
  <c r="P2607" i="1"/>
  <c r="P2620" i="1" s="1"/>
  <c r="O2607" i="1"/>
  <c r="N2607" i="1"/>
  <c r="M2607" i="1"/>
  <c r="M2621" i="1" s="1"/>
  <c r="J1019" i="3"/>
  <c r="L1018" i="3"/>
  <c r="J1018" i="3"/>
  <c r="L1017" i="3"/>
  <c r="J1017" i="3"/>
  <c r="L1016" i="3"/>
  <c r="J1016" i="3"/>
  <c r="L1015" i="3"/>
  <c r="J1015" i="3"/>
  <c r="L1014" i="3"/>
  <c r="J1014" i="3"/>
  <c r="L1013" i="3"/>
  <c r="J1013" i="3"/>
  <c r="L1012" i="3"/>
  <c r="J1012" i="3"/>
  <c r="L1011" i="3"/>
  <c r="J1011" i="3"/>
  <c r="L1010" i="3"/>
  <c r="J1010" i="3"/>
  <c r="L1009" i="3"/>
  <c r="J1009" i="3"/>
  <c r="L1008" i="3"/>
  <c r="J1008" i="3"/>
  <c r="L1007" i="3"/>
  <c r="J1007" i="3"/>
  <c r="L1006" i="3"/>
  <c r="J1006" i="3"/>
  <c r="L1005" i="3"/>
  <c r="J1005" i="3"/>
  <c r="L1004" i="3"/>
  <c r="J1004" i="3"/>
  <c r="L1003" i="3"/>
  <c r="J1003" i="3"/>
  <c r="L1002" i="3"/>
  <c r="J1002" i="3"/>
  <c r="F1025" i="3"/>
  <c r="D1025" i="3"/>
  <c r="F1024" i="3"/>
  <c r="D1024" i="3"/>
  <c r="F1023" i="3"/>
  <c r="E1023" i="3"/>
  <c r="D1023" i="3"/>
  <c r="C1023" i="3"/>
  <c r="AA2632" i="1"/>
  <c r="X2633" i="1" s="1"/>
  <c r="Y2634" i="1"/>
  <c r="R2637" i="1"/>
  <c r="R2636" i="1"/>
  <c r="R2635" i="1"/>
  <c r="R2634" i="1"/>
  <c r="R2633" i="1"/>
  <c r="R2632" i="1"/>
  <c r="R2631" i="1"/>
  <c r="R2630" i="1"/>
  <c r="R2629" i="1"/>
  <c r="R2628" i="1"/>
  <c r="R2627" i="1"/>
  <c r="R2626" i="1"/>
  <c r="P2637" i="1"/>
  <c r="O2637" i="1"/>
  <c r="N2637" i="1"/>
  <c r="M2637" i="1"/>
  <c r="P2636" i="1"/>
  <c r="O2636" i="1"/>
  <c r="N2636" i="1"/>
  <c r="M2636" i="1"/>
  <c r="P2635" i="1"/>
  <c r="O2635" i="1"/>
  <c r="N2635" i="1"/>
  <c r="M2635" i="1"/>
  <c r="P2634" i="1"/>
  <c r="O2634" i="1"/>
  <c r="N2634" i="1"/>
  <c r="M2634" i="1"/>
  <c r="P2633" i="1"/>
  <c r="O2633" i="1"/>
  <c r="N2633" i="1"/>
  <c r="M2633" i="1"/>
  <c r="P2632" i="1"/>
  <c r="O2632" i="1"/>
  <c r="N2632" i="1"/>
  <c r="M2632" i="1"/>
  <c r="P2631" i="1"/>
  <c r="O2631" i="1"/>
  <c r="N2631" i="1"/>
  <c r="M2631" i="1"/>
  <c r="P2630" i="1"/>
  <c r="O2630" i="1"/>
  <c r="N2630" i="1"/>
  <c r="M2630" i="1"/>
  <c r="P2629" i="1"/>
  <c r="O2629" i="1"/>
  <c r="N2629" i="1"/>
  <c r="M2629" i="1"/>
  <c r="P2628" i="1"/>
  <c r="O2628" i="1"/>
  <c r="N2628" i="1"/>
  <c r="M2628" i="1"/>
  <c r="P2627" i="1"/>
  <c r="O2627" i="1"/>
  <c r="N2627" i="1"/>
  <c r="M2627" i="1"/>
  <c r="P2626" i="1"/>
  <c r="O2626" i="1"/>
  <c r="N2626" i="1"/>
  <c r="M2626" i="1"/>
  <c r="P2625" i="1"/>
  <c r="O2625" i="1"/>
  <c r="N2625" i="1"/>
  <c r="M2625" i="1"/>
  <c r="J1048" i="3"/>
  <c r="L1047" i="3"/>
  <c r="J1047" i="3"/>
  <c r="L1046" i="3"/>
  <c r="J1046" i="3"/>
  <c r="L1045" i="3"/>
  <c r="J1045" i="3"/>
  <c r="L1044" i="3"/>
  <c r="J1044" i="3"/>
  <c r="L1043" i="3"/>
  <c r="J1043" i="3"/>
  <c r="L1042" i="3"/>
  <c r="J1042" i="3"/>
  <c r="L1041" i="3"/>
  <c r="J1041" i="3"/>
  <c r="L1040" i="3"/>
  <c r="J1040" i="3"/>
  <c r="L1039" i="3"/>
  <c r="J1039" i="3"/>
  <c r="L1038" i="3"/>
  <c r="J1038" i="3"/>
  <c r="L1037" i="3"/>
  <c r="J1037" i="3"/>
  <c r="L1036" i="3"/>
  <c r="J1036" i="3"/>
  <c r="L1035" i="3"/>
  <c r="J1035" i="3"/>
  <c r="L1034" i="3"/>
  <c r="J1034" i="3"/>
  <c r="L1033" i="3"/>
  <c r="J1033" i="3"/>
  <c r="L1032" i="3"/>
  <c r="J1032" i="3"/>
  <c r="L1031" i="3"/>
  <c r="J1031" i="3"/>
  <c r="F1054" i="3"/>
  <c r="D1054" i="3"/>
  <c r="F1053" i="3"/>
  <c r="D1053" i="3"/>
  <c r="F1052" i="3"/>
  <c r="E1052" i="3"/>
  <c r="D1052" i="3"/>
  <c r="C1052" i="3"/>
  <c r="R2655" i="1"/>
  <c r="R2654" i="1"/>
  <c r="R2653" i="1"/>
  <c r="R2652" i="1"/>
  <c r="R2651" i="1"/>
  <c r="R2650" i="1"/>
  <c r="R2649" i="1"/>
  <c r="R2648" i="1"/>
  <c r="R2647" i="1"/>
  <c r="R2646" i="1"/>
  <c r="R2645" i="1"/>
  <c r="R2644" i="1"/>
  <c r="P2655" i="1"/>
  <c r="O2655" i="1"/>
  <c r="N2655" i="1"/>
  <c r="M2655" i="1"/>
  <c r="P2654" i="1"/>
  <c r="O2654" i="1"/>
  <c r="N2654" i="1"/>
  <c r="M2654" i="1"/>
  <c r="P2653" i="1"/>
  <c r="O2653" i="1"/>
  <c r="N2653" i="1"/>
  <c r="M2653" i="1"/>
  <c r="P2652" i="1"/>
  <c r="O2652" i="1"/>
  <c r="N2652" i="1"/>
  <c r="M2652" i="1"/>
  <c r="P2651" i="1"/>
  <c r="O2651" i="1"/>
  <c r="N2651" i="1"/>
  <c r="M2651" i="1"/>
  <c r="P2650" i="1"/>
  <c r="O2650" i="1"/>
  <c r="N2650" i="1"/>
  <c r="M2650" i="1"/>
  <c r="P2649" i="1"/>
  <c r="O2649" i="1"/>
  <c r="N2649" i="1"/>
  <c r="M2649" i="1"/>
  <c r="P2648" i="1"/>
  <c r="O2648" i="1"/>
  <c r="N2648" i="1"/>
  <c r="M2648" i="1"/>
  <c r="P2647" i="1"/>
  <c r="O2647" i="1"/>
  <c r="N2647" i="1"/>
  <c r="M2647" i="1"/>
  <c r="P2646" i="1"/>
  <c r="O2646" i="1"/>
  <c r="N2646" i="1"/>
  <c r="M2646" i="1"/>
  <c r="P2645" i="1"/>
  <c r="O2645" i="1"/>
  <c r="N2645" i="1"/>
  <c r="M2645" i="1"/>
  <c r="P2644" i="1"/>
  <c r="O2644" i="1"/>
  <c r="N2644" i="1"/>
  <c r="M2644" i="1"/>
  <c r="P2643" i="1"/>
  <c r="O2643" i="1"/>
  <c r="N2643" i="1"/>
  <c r="M2643" i="1"/>
  <c r="R2673" i="1"/>
  <c r="R2672" i="1"/>
  <c r="R2671" i="1"/>
  <c r="R2670" i="1"/>
  <c r="R2669" i="1"/>
  <c r="R2668" i="1"/>
  <c r="R2667" i="1"/>
  <c r="R2666" i="1"/>
  <c r="R2665" i="1"/>
  <c r="R2664" i="1"/>
  <c r="R2663" i="1"/>
  <c r="R2662" i="1"/>
  <c r="P2673" i="1"/>
  <c r="O2673" i="1"/>
  <c r="N2673" i="1"/>
  <c r="M2673" i="1"/>
  <c r="P2672" i="1"/>
  <c r="O2672" i="1"/>
  <c r="N2672" i="1"/>
  <c r="M2672" i="1"/>
  <c r="P2671" i="1"/>
  <c r="O2671" i="1"/>
  <c r="N2671" i="1"/>
  <c r="M2671" i="1"/>
  <c r="P2670" i="1"/>
  <c r="O2670" i="1"/>
  <c r="N2670" i="1"/>
  <c r="M2670" i="1"/>
  <c r="P2669" i="1"/>
  <c r="O2669" i="1"/>
  <c r="N2669" i="1"/>
  <c r="M2669" i="1"/>
  <c r="P2668" i="1"/>
  <c r="O2668" i="1"/>
  <c r="N2668" i="1"/>
  <c r="M2668" i="1"/>
  <c r="P2667" i="1"/>
  <c r="O2667" i="1"/>
  <c r="N2667" i="1"/>
  <c r="M2667" i="1"/>
  <c r="P2666" i="1"/>
  <c r="O2666" i="1"/>
  <c r="N2666" i="1"/>
  <c r="M2666" i="1"/>
  <c r="P2665" i="1"/>
  <c r="O2665" i="1"/>
  <c r="N2665" i="1"/>
  <c r="M2665" i="1"/>
  <c r="P2664" i="1"/>
  <c r="O2664" i="1"/>
  <c r="N2664" i="1"/>
  <c r="M2664" i="1"/>
  <c r="P2663" i="1"/>
  <c r="O2663" i="1"/>
  <c r="N2663" i="1"/>
  <c r="M2663" i="1"/>
  <c r="P2662" i="1"/>
  <c r="O2662" i="1"/>
  <c r="N2662" i="1"/>
  <c r="M2662" i="1"/>
  <c r="P2661" i="1"/>
  <c r="O2661" i="1"/>
  <c r="N2661" i="1"/>
  <c r="M2661" i="1"/>
  <c r="E78" i="7"/>
  <c r="H86" i="7"/>
  <c r="G86" i="7"/>
  <c r="H85" i="7"/>
  <c r="G85" i="7"/>
  <c r="H84" i="7"/>
  <c r="G84" i="7"/>
  <c r="H83" i="7"/>
  <c r="G83" i="7"/>
  <c r="H82" i="7"/>
  <c r="G82" i="7"/>
  <c r="H81" i="7"/>
  <c r="G81" i="7"/>
  <c r="H80" i="7"/>
  <c r="G80" i="7"/>
  <c r="G49" i="7"/>
  <c r="H49" i="7"/>
  <c r="G50" i="7"/>
  <c r="H50" i="7"/>
  <c r="G51" i="7"/>
  <c r="H51" i="7"/>
  <c r="G52" i="7"/>
  <c r="H52" i="7"/>
  <c r="G53" i="7"/>
  <c r="H53" i="7"/>
  <c r="G54" i="7"/>
  <c r="H54" i="7"/>
  <c r="H48" i="7"/>
  <c r="G48" i="7"/>
  <c r="F74" i="7"/>
  <c r="J74" i="7" s="1"/>
  <c r="K74" i="7" s="1"/>
  <c r="L74" i="7" s="1"/>
  <c r="L86" i="7" s="1"/>
  <c r="F73" i="7"/>
  <c r="M73" i="7" s="1"/>
  <c r="N73" i="7" s="1"/>
  <c r="O73" i="7" s="1"/>
  <c r="O85" i="7" s="1"/>
  <c r="J72" i="7"/>
  <c r="K72" i="7" s="1"/>
  <c r="L72" i="7" s="1"/>
  <c r="L84" i="7" s="1"/>
  <c r="F72" i="7"/>
  <c r="M72" i="7" s="1"/>
  <c r="N72" i="7" s="1"/>
  <c r="O72" i="7" s="1"/>
  <c r="O84" i="7" s="1"/>
  <c r="F71" i="7"/>
  <c r="M71" i="7" s="1"/>
  <c r="N71" i="7" s="1"/>
  <c r="O71" i="7" s="1"/>
  <c r="O83" i="7" s="1"/>
  <c r="F70" i="7"/>
  <c r="J70" i="7" s="1"/>
  <c r="K70" i="7" s="1"/>
  <c r="L70" i="7" s="1"/>
  <c r="L82" i="7" s="1"/>
  <c r="F69" i="7"/>
  <c r="M69" i="7" s="1"/>
  <c r="N69" i="7" s="1"/>
  <c r="O69" i="7" s="1"/>
  <c r="O81" i="7" s="1"/>
  <c r="F68" i="7"/>
  <c r="M68" i="7" s="1"/>
  <c r="N68" i="7" s="1"/>
  <c r="O68" i="7" s="1"/>
  <c r="O80" i="7" s="1"/>
  <c r="F67" i="7"/>
  <c r="M67" i="7" s="1"/>
  <c r="N67" i="7" s="1"/>
  <c r="O67" i="7" s="1"/>
  <c r="F1083" i="3"/>
  <c r="D1083" i="3"/>
  <c r="F1082" i="3"/>
  <c r="D1082" i="3"/>
  <c r="F1081" i="3"/>
  <c r="E1081" i="3"/>
  <c r="D1081" i="3"/>
  <c r="C1081" i="3"/>
  <c r="J1077" i="3"/>
  <c r="L1076" i="3"/>
  <c r="J1076" i="3"/>
  <c r="L1075" i="3"/>
  <c r="J1075" i="3"/>
  <c r="L1074" i="3"/>
  <c r="J1074" i="3"/>
  <c r="L1073" i="3"/>
  <c r="J1073" i="3"/>
  <c r="L1072" i="3"/>
  <c r="J1072" i="3"/>
  <c r="L1071" i="3"/>
  <c r="J1071" i="3"/>
  <c r="L1070" i="3"/>
  <c r="J1070" i="3"/>
  <c r="L1069" i="3"/>
  <c r="J1069" i="3"/>
  <c r="L1068" i="3"/>
  <c r="J1068" i="3"/>
  <c r="L1067" i="3"/>
  <c r="J1067" i="3"/>
  <c r="L1066" i="3"/>
  <c r="J1066" i="3"/>
  <c r="L1065" i="3"/>
  <c r="J1065" i="3"/>
  <c r="L1064" i="3"/>
  <c r="J1064" i="3"/>
  <c r="L1063" i="3"/>
  <c r="J1063" i="3"/>
  <c r="L1062" i="3"/>
  <c r="J1062" i="3"/>
  <c r="L1061" i="3"/>
  <c r="J1061" i="3"/>
  <c r="L1060" i="3"/>
  <c r="J1060" i="3"/>
  <c r="R2691" i="1"/>
  <c r="R2690" i="1"/>
  <c r="R2689" i="1"/>
  <c r="R2688" i="1"/>
  <c r="R2687" i="1"/>
  <c r="R2686" i="1"/>
  <c r="R2685" i="1"/>
  <c r="R2684" i="1"/>
  <c r="R2683" i="1"/>
  <c r="R2682" i="1"/>
  <c r="R2681" i="1"/>
  <c r="R2680" i="1"/>
  <c r="P2691" i="1"/>
  <c r="O2691" i="1"/>
  <c r="N2691" i="1"/>
  <c r="M2691" i="1"/>
  <c r="P2690" i="1"/>
  <c r="O2690" i="1"/>
  <c r="N2690" i="1"/>
  <c r="M2690" i="1"/>
  <c r="P2689" i="1"/>
  <c r="O2689" i="1"/>
  <c r="N2689" i="1"/>
  <c r="M2689" i="1"/>
  <c r="P2688" i="1"/>
  <c r="O2688" i="1"/>
  <c r="N2688" i="1"/>
  <c r="M2688" i="1"/>
  <c r="P2687" i="1"/>
  <c r="O2687" i="1"/>
  <c r="N2687" i="1"/>
  <c r="M2687" i="1"/>
  <c r="P2686" i="1"/>
  <c r="O2686" i="1"/>
  <c r="N2686" i="1"/>
  <c r="M2686" i="1"/>
  <c r="P2685" i="1"/>
  <c r="O2685" i="1"/>
  <c r="N2685" i="1"/>
  <c r="M2685" i="1"/>
  <c r="P2684" i="1"/>
  <c r="O2684" i="1"/>
  <c r="N2684" i="1"/>
  <c r="M2684" i="1"/>
  <c r="P2683" i="1"/>
  <c r="O2683" i="1"/>
  <c r="N2683" i="1"/>
  <c r="M2683" i="1"/>
  <c r="P2682" i="1"/>
  <c r="O2682" i="1"/>
  <c r="N2682" i="1"/>
  <c r="M2682" i="1"/>
  <c r="P2681" i="1"/>
  <c r="O2681" i="1"/>
  <c r="N2681" i="1"/>
  <c r="M2681" i="1"/>
  <c r="P2680" i="1"/>
  <c r="O2680" i="1"/>
  <c r="N2680" i="1"/>
  <c r="M2680" i="1"/>
  <c r="P2679" i="1"/>
  <c r="O2679" i="1"/>
  <c r="N2679" i="1"/>
  <c r="M2679" i="1"/>
  <c r="F1112" i="3"/>
  <c r="D1112" i="3"/>
  <c r="F1111" i="3"/>
  <c r="D1111" i="3"/>
  <c r="F1110" i="3"/>
  <c r="E1110" i="3"/>
  <c r="D1110" i="3"/>
  <c r="C1110" i="3"/>
  <c r="J1106" i="3"/>
  <c r="L1105" i="3"/>
  <c r="J1105" i="3"/>
  <c r="L1104" i="3"/>
  <c r="J1104" i="3"/>
  <c r="L1103" i="3"/>
  <c r="J1103" i="3"/>
  <c r="L1102" i="3"/>
  <c r="J1102" i="3"/>
  <c r="L1101" i="3"/>
  <c r="J1101" i="3"/>
  <c r="L1100" i="3"/>
  <c r="J1100" i="3"/>
  <c r="L1099" i="3"/>
  <c r="J1099" i="3"/>
  <c r="L1098" i="3"/>
  <c r="J1098" i="3"/>
  <c r="L1097" i="3"/>
  <c r="J1097" i="3"/>
  <c r="L1096" i="3"/>
  <c r="J1096" i="3"/>
  <c r="L1095" i="3"/>
  <c r="J1095" i="3"/>
  <c r="L1094" i="3"/>
  <c r="J1094" i="3"/>
  <c r="L1093" i="3"/>
  <c r="J1093" i="3"/>
  <c r="L1092" i="3"/>
  <c r="J1092" i="3"/>
  <c r="L1091" i="3"/>
  <c r="J1091" i="3"/>
  <c r="L1090" i="3"/>
  <c r="J1090" i="3"/>
  <c r="L1089" i="3"/>
  <c r="J1089" i="3"/>
  <c r="R2709" i="1"/>
  <c r="R2708" i="1"/>
  <c r="R2707" i="1"/>
  <c r="R2706" i="1"/>
  <c r="R2705" i="1"/>
  <c r="R2704" i="1"/>
  <c r="R2703" i="1"/>
  <c r="R2702" i="1"/>
  <c r="R2701" i="1"/>
  <c r="R2700" i="1"/>
  <c r="R2699" i="1"/>
  <c r="R2698" i="1"/>
  <c r="P2709" i="1"/>
  <c r="O2709" i="1"/>
  <c r="N2709" i="1"/>
  <c r="M2709" i="1"/>
  <c r="P2708" i="1"/>
  <c r="O2708" i="1"/>
  <c r="N2708" i="1"/>
  <c r="M2708" i="1"/>
  <c r="P2707" i="1"/>
  <c r="O2707" i="1"/>
  <c r="N2707" i="1"/>
  <c r="M2707" i="1"/>
  <c r="P2706" i="1"/>
  <c r="O2706" i="1"/>
  <c r="N2706" i="1"/>
  <c r="M2706" i="1"/>
  <c r="P2705" i="1"/>
  <c r="O2705" i="1"/>
  <c r="N2705" i="1"/>
  <c r="M2705" i="1"/>
  <c r="P2704" i="1"/>
  <c r="O2704" i="1"/>
  <c r="N2704" i="1"/>
  <c r="M2704" i="1"/>
  <c r="P2703" i="1"/>
  <c r="O2703" i="1"/>
  <c r="N2703" i="1"/>
  <c r="M2703" i="1"/>
  <c r="P2702" i="1"/>
  <c r="O2702" i="1"/>
  <c r="N2702" i="1"/>
  <c r="M2702" i="1"/>
  <c r="P2701" i="1"/>
  <c r="O2701" i="1"/>
  <c r="N2701" i="1"/>
  <c r="M2701" i="1"/>
  <c r="P2700" i="1"/>
  <c r="O2700" i="1"/>
  <c r="N2700" i="1"/>
  <c r="M2700" i="1"/>
  <c r="P2699" i="1"/>
  <c r="O2699" i="1"/>
  <c r="N2699" i="1"/>
  <c r="M2699" i="1"/>
  <c r="P2698" i="1"/>
  <c r="O2698" i="1"/>
  <c r="N2698" i="1"/>
  <c r="M2698" i="1"/>
  <c r="P2697" i="1"/>
  <c r="P2710" i="1" s="1"/>
  <c r="O2697" i="1"/>
  <c r="N2697" i="1"/>
  <c r="M2697" i="1"/>
  <c r="J1135" i="3"/>
  <c r="L1134" i="3"/>
  <c r="J1134" i="3"/>
  <c r="L1133" i="3"/>
  <c r="J1133" i="3"/>
  <c r="L1132" i="3"/>
  <c r="J1132" i="3"/>
  <c r="L1131" i="3"/>
  <c r="J1131" i="3"/>
  <c r="L1130" i="3"/>
  <c r="J1130" i="3"/>
  <c r="L1129" i="3"/>
  <c r="J1129" i="3"/>
  <c r="L1128" i="3"/>
  <c r="J1128" i="3"/>
  <c r="L1127" i="3"/>
  <c r="J1127" i="3"/>
  <c r="L1126" i="3"/>
  <c r="J1126" i="3"/>
  <c r="L1125" i="3"/>
  <c r="J1125" i="3"/>
  <c r="L1124" i="3"/>
  <c r="J1124" i="3"/>
  <c r="L1123" i="3"/>
  <c r="J1123" i="3"/>
  <c r="L1122" i="3"/>
  <c r="J1122" i="3"/>
  <c r="L1121" i="3"/>
  <c r="J1121" i="3"/>
  <c r="L1120" i="3"/>
  <c r="J1120" i="3"/>
  <c r="L1119" i="3"/>
  <c r="J1119" i="3"/>
  <c r="L1118" i="3"/>
  <c r="J1118" i="3"/>
  <c r="F1141" i="3"/>
  <c r="D1141" i="3"/>
  <c r="F1140" i="3"/>
  <c r="D1140" i="3"/>
  <c r="F1139" i="3"/>
  <c r="E1139" i="3"/>
  <c r="D1139" i="3"/>
  <c r="C1139" i="3"/>
  <c r="AA2722" i="1"/>
  <c r="X2723" i="1" s="1"/>
  <c r="Y2724" i="1"/>
  <c r="R2727" i="1"/>
  <c r="R2726" i="1"/>
  <c r="R2725" i="1"/>
  <c r="R2724" i="1"/>
  <c r="R2723" i="1"/>
  <c r="R2722" i="1"/>
  <c r="R2721" i="1"/>
  <c r="R2720" i="1"/>
  <c r="R2719" i="1"/>
  <c r="R2718" i="1"/>
  <c r="R2717" i="1"/>
  <c r="R2716" i="1"/>
  <c r="P2727" i="1"/>
  <c r="O2727" i="1"/>
  <c r="N2727" i="1"/>
  <c r="M2727" i="1"/>
  <c r="P2726" i="1"/>
  <c r="O2726" i="1"/>
  <c r="N2726" i="1"/>
  <c r="M2726" i="1"/>
  <c r="P2725" i="1"/>
  <c r="O2725" i="1"/>
  <c r="N2725" i="1"/>
  <c r="M2725" i="1"/>
  <c r="P2724" i="1"/>
  <c r="O2724" i="1"/>
  <c r="N2724" i="1"/>
  <c r="M2724" i="1"/>
  <c r="P2723" i="1"/>
  <c r="O2723" i="1"/>
  <c r="N2723" i="1"/>
  <c r="M2723" i="1"/>
  <c r="P2722" i="1"/>
  <c r="O2722" i="1"/>
  <c r="N2722" i="1"/>
  <c r="M2722" i="1"/>
  <c r="P2721" i="1"/>
  <c r="O2721" i="1"/>
  <c r="N2721" i="1"/>
  <c r="M2721" i="1"/>
  <c r="P2720" i="1"/>
  <c r="O2720" i="1"/>
  <c r="N2720" i="1"/>
  <c r="M2720" i="1"/>
  <c r="P2719" i="1"/>
  <c r="O2719" i="1"/>
  <c r="N2719" i="1"/>
  <c r="M2719" i="1"/>
  <c r="P2718" i="1"/>
  <c r="O2718" i="1"/>
  <c r="N2718" i="1"/>
  <c r="M2718" i="1"/>
  <c r="P2717" i="1"/>
  <c r="O2717" i="1"/>
  <c r="N2717" i="1"/>
  <c r="M2717" i="1"/>
  <c r="P2716" i="1"/>
  <c r="O2716" i="1"/>
  <c r="N2716" i="1"/>
  <c r="M2716" i="1"/>
  <c r="P2715" i="1"/>
  <c r="P2728" i="1" s="1"/>
  <c r="O2715" i="1"/>
  <c r="N2715" i="1"/>
  <c r="M2715" i="1"/>
  <c r="L1148" i="3"/>
  <c r="L1149" i="3"/>
  <c r="L1150" i="3"/>
  <c r="L1151" i="3"/>
  <c r="L1152" i="3"/>
  <c r="L1153" i="3"/>
  <c r="L1154" i="3"/>
  <c r="L1155" i="3"/>
  <c r="L1156" i="3"/>
  <c r="L1157" i="3"/>
  <c r="L1158" i="3"/>
  <c r="L1159" i="3"/>
  <c r="L1160" i="3"/>
  <c r="L1161" i="3"/>
  <c r="L1162" i="3"/>
  <c r="L1163" i="3"/>
  <c r="L1147" i="3"/>
  <c r="J1164" i="3"/>
  <c r="J1163" i="3"/>
  <c r="J1162" i="3"/>
  <c r="J1161" i="3"/>
  <c r="J1160" i="3"/>
  <c r="J1159" i="3"/>
  <c r="J1158" i="3"/>
  <c r="J1157" i="3"/>
  <c r="J1156" i="3"/>
  <c r="J1155" i="3"/>
  <c r="J1154" i="3"/>
  <c r="J1153" i="3"/>
  <c r="J1152" i="3"/>
  <c r="J1151" i="3"/>
  <c r="J1150" i="3"/>
  <c r="J1149" i="3"/>
  <c r="J1148" i="3"/>
  <c r="J1147" i="3"/>
  <c r="F1170" i="3"/>
  <c r="D1170" i="3"/>
  <c r="F1169" i="3"/>
  <c r="D1169" i="3"/>
  <c r="F1168" i="3"/>
  <c r="E1168" i="3"/>
  <c r="D1168" i="3"/>
  <c r="C1168" i="3"/>
  <c r="R2745" i="1"/>
  <c r="R2744" i="1"/>
  <c r="R2743" i="1"/>
  <c r="R2742" i="1"/>
  <c r="R2741" i="1"/>
  <c r="R2740" i="1"/>
  <c r="R2739" i="1"/>
  <c r="R2738" i="1"/>
  <c r="R2737" i="1"/>
  <c r="R2736" i="1"/>
  <c r="R2735" i="1"/>
  <c r="R2734" i="1"/>
  <c r="P2745" i="1"/>
  <c r="O2745" i="1"/>
  <c r="N2745" i="1"/>
  <c r="M2745" i="1"/>
  <c r="P2744" i="1"/>
  <c r="O2744" i="1"/>
  <c r="N2744" i="1"/>
  <c r="M2744" i="1"/>
  <c r="P2743" i="1"/>
  <c r="O2743" i="1"/>
  <c r="N2743" i="1"/>
  <c r="M2743" i="1"/>
  <c r="P2742" i="1"/>
  <c r="O2742" i="1"/>
  <c r="N2742" i="1"/>
  <c r="M2742" i="1"/>
  <c r="P2741" i="1"/>
  <c r="O2741" i="1"/>
  <c r="N2741" i="1"/>
  <c r="M2741" i="1"/>
  <c r="P2740" i="1"/>
  <c r="O2740" i="1"/>
  <c r="N2740" i="1"/>
  <c r="M2740" i="1"/>
  <c r="P2739" i="1"/>
  <c r="O2739" i="1"/>
  <c r="N2739" i="1"/>
  <c r="M2739" i="1"/>
  <c r="P2738" i="1"/>
  <c r="O2738" i="1"/>
  <c r="N2738" i="1"/>
  <c r="M2738" i="1"/>
  <c r="P2737" i="1"/>
  <c r="O2737" i="1"/>
  <c r="N2737" i="1"/>
  <c r="M2737" i="1"/>
  <c r="P2736" i="1"/>
  <c r="O2736" i="1"/>
  <c r="N2736" i="1"/>
  <c r="M2736" i="1"/>
  <c r="P2735" i="1"/>
  <c r="O2735" i="1"/>
  <c r="N2735" i="1"/>
  <c r="M2735" i="1"/>
  <c r="P2734" i="1"/>
  <c r="O2734" i="1"/>
  <c r="N2734" i="1"/>
  <c r="M2734" i="1"/>
  <c r="P2733" i="1"/>
  <c r="P2746" i="1" s="1"/>
  <c r="O2733" i="1"/>
  <c r="N2733" i="1"/>
  <c r="M2733" i="1"/>
  <c r="R2763" i="1"/>
  <c r="R2762" i="1"/>
  <c r="R2761" i="1"/>
  <c r="R2760" i="1"/>
  <c r="R2759" i="1"/>
  <c r="R2758" i="1"/>
  <c r="R2757" i="1"/>
  <c r="R2756" i="1"/>
  <c r="R2755" i="1"/>
  <c r="R2754" i="1"/>
  <c r="R2753" i="1"/>
  <c r="R2752" i="1"/>
  <c r="R2781" i="1"/>
  <c r="R2780" i="1"/>
  <c r="R2779" i="1"/>
  <c r="R2778" i="1"/>
  <c r="R2777" i="1"/>
  <c r="R2776" i="1"/>
  <c r="R2775" i="1"/>
  <c r="R2774" i="1"/>
  <c r="R2773" i="1"/>
  <c r="R2772" i="1"/>
  <c r="R2771" i="1"/>
  <c r="R2770" i="1"/>
  <c r="R2799" i="1"/>
  <c r="R2798" i="1"/>
  <c r="R2797" i="1"/>
  <c r="R2796" i="1"/>
  <c r="R2795" i="1"/>
  <c r="R2794" i="1"/>
  <c r="R2793" i="1"/>
  <c r="R2792" i="1"/>
  <c r="R2791" i="1"/>
  <c r="R2790" i="1"/>
  <c r="R2789" i="1"/>
  <c r="R2788" i="1"/>
  <c r="R2817" i="1"/>
  <c r="R2816" i="1"/>
  <c r="R2815" i="1"/>
  <c r="R2814" i="1"/>
  <c r="R2813" i="1"/>
  <c r="R2812" i="1"/>
  <c r="R2811" i="1"/>
  <c r="R2810" i="1"/>
  <c r="R2809" i="1"/>
  <c r="R2808" i="1"/>
  <c r="R2807" i="1"/>
  <c r="R2806" i="1"/>
  <c r="R2835" i="1"/>
  <c r="R2834" i="1"/>
  <c r="R2833" i="1"/>
  <c r="R2832" i="1"/>
  <c r="R2831" i="1"/>
  <c r="R2830" i="1"/>
  <c r="R2829" i="1"/>
  <c r="R2828" i="1"/>
  <c r="R2827" i="1"/>
  <c r="R2826" i="1"/>
  <c r="R2825" i="1"/>
  <c r="R2824" i="1"/>
  <c r="R2853" i="1"/>
  <c r="R2852" i="1"/>
  <c r="R2851" i="1"/>
  <c r="R2850" i="1"/>
  <c r="R2849" i="1"/>
  <c r="R2848" i="1"/>
  <c r="R2847" i="1"/>
  <c r="R2846" i="1"/>
  <c r="R2845" i="1"/>
  <c r="R2844" i="1"/>
  <c r="R2843" i="1"/>
  <c r="R2842" i="1"/>
  <c r="R2878" i="1"/>
  <c r="P2763" i="1"/>
  <c r="O2763" i="1"/>
  <c r="N2763" i="1"/>
  <c r="M2763" i="1"/>
  <c r="P2762" i="1"/>
  <c r="O2762" i="1"/>
  <c r="N2762" i="1"/>
  <c r="M2762" i="1"/>
  <c r="P2761" i="1"/>
  <c r="O2761" i="1"/>
  <c r="N2761" i="1"/>
  <c r="M2761" i="1"/>
  <c r="P2760" i="1"/>
  <c r="O2760" i="1"/>
  <c r="N2760" i="1"/>
  <c r="M2760" i="1"/>
  <c r="P2759" i="1"/>
  <c r="O2759" i="1"/>
  <c r="N2759" i="1"/>
  <c r="M2759" i="1"/>
  <c r="P2758" i="1"/>
  <c r="O2758" i="1"/>
  <c r="N2758" i="1"/>
  <c r="M2758" i="1"/>
  <c r="P2757" i="1"/>
  <c r="O2757" i="1"/>
  <c r="N2757" i="1"/>
  <c r="M2757" i="1"/>
  <c r="P2756" i="1"/>
  <c r="O2756" i="1"/>
  <c r="N2756" i="1"/>
  <c r="M2756" i="1"/>
  <c r="P2755" i="1"/>
  <c r="O2755" i="1"/>
  <c r="N2755" i="1"/>
  <c r="M2755" i="1"/>
  <c r="P2754" i="1"/>
  <c r="O2754" i="1"/>
  <c r="N2754" i="1"/>
  <c r="M2754" i="1"/>
  <c r="P2753" i="1"/>
  <c r="O2753" i="1"/>
  <c r="N2753" i="1"/>
  <c r="M2753" i="1"/>
  <c r="P2752" i="1"/>
  <c r="O2752" i="1"/>
  <c r="N2752" i="1"/>
  <c r="M2752" i="1"/>
  <c r="P2751" i="1"/>
  <c r="P2764" i="1" s="1"/>
  <c r="O2751" i="1"/>
  <c r="N2751" i="1"/>
  <c r="M2751" i="1"/>
  <c r="P2781" i="1"/>
  <c r="O2781" i="1"/>
  <c r="N2781" i="1"/>
  <c r="M2781" i="1"/>
  <c r="P2780" i="1"/>
  <c r="O2780" i="1"/>
  <c r="N2780" i="1"/>
  <c r="M2780" i="1"/>
  <c r="P2779" i="1"/>
  <c r="O2779" i="1"/>
  <c r="N2779" i="1"/>
  <c r="M2779" i="1"/>
  <c r="P2778" i="1"/>
  <c r="O2778" i="1"/>
  <c r="N2778" i="1"/>
  <c r="M2778" i="1"/>
  <c r="P2777" i="1"/>
  <c r="O2777" i="1"/>
  <c r="N2777" i="1"/>
  <c r="M2777" i="1"/>
  <c r="P2776" i="1"/>
  <c r="O2776" i="1"/>
  <c r="N2776" i="1"/>
  <c r="M2776" i="1"/>
  <c r="P2775" i="1"/>
  <c r="O2775" i="1"/>
  <c r="N2775" i="1"/>
  <c r="M2775" i="1"/>
  <c r="P2774" i="1"/>
  <c r="O2774" i="1"/>
  <c r="N2774" i="1"/>
  <c r="M2774" i="1"/>
  <c r="P2773" i="1"/>
  <c r="O2773" i="1"/>
  <c r="N2773" i="1"/>
  <c r="M2773" i="1"/>
  <c r="P2772" i="1"/>
  <c r="O2772" i="1"/>
  <c r="N2772" i="1"/>
  <c r="M2772" i="1"/>
  <c r="P2771" i="1"/>
  <c r="O2771" i="1"/>
  <c r="N2771" i="1"/>
  <c r="M2771" i="1"/>
  <c r="P2770" i="1"/>
  <c r="O2770" i="1"/>
  <c r="N2770" i="1"/>
  <c r="M2770" i="1"/>
  <c r="P2769" i="1"/>
  <c r="P2782" i="1" s="1"/>
  <c r="O2769" i="1"/>
  <c r="N2769" i="1"/>
  <c r="M2769" i="1"/>
  <c r="P2799" i="1"/>
  <c r="O2799" i="1"/>
  <c r="N2799" i="1"/>
  <c r="M2799" i="1"/>
  <c r="P2798" i="1"/>
  <c r="O2798" i="1"/>
  <c r="N2798" i="1"/>
  <c r="M2798" i="1"/>
  <c r="P2797" i="1"/>
  <c r="O2797" i="1"/>
  <c r="N2797" i="1"/>
  <c r="M2797" i="1"/>
  <c r="P2796" i="1"/>
  <c r="O2796" i="1"/>
  <c r="N2796" i="1"/>
  <c r="M2796" i="1"/>
  <c r="P2795" i="1"/>
  <c r="O2795" i="1"/>
  <c r="N2795" i="1"/>
  <c r="M2795" i="1"/>
  <c r="P2794" i="1"/>
  <c r="O2794" i="1"/>
  <c r="N2794" i="1"/>
  <c r="M2794" i="1"/>
  <c r="P2793" i="1"/>
  <c r="O2793" i="1"/>
  <c r="N2793" i="1"/>
  <c r="M2793" i="1"/>
  <c r="P2792" i="1"/>
  <c r="O2792" i="1"/>
  <c r="N2792" i="1"/>
  <c r="M2792" i="1"/>
  <c r="P2791" i="1"/>
  <c r="O2791" i="1"/>
  <c r="N2791" i="1"/>
  <c r="M2791" i="1"/>
  <c r="P2790" i="1"/>
  <c r="O2790" i="1"/>
  <c r="N2790" i="1"/>
  <c r="M2790" i="1"/>
  <c r="P2789" i="1"/>
  <c r="O2789" i="1"/>
  <c r="N2789" i="1"/>
  <c r="M2789" i="1"/>
  <c r="P2788" i="1"/>
  <c r="O2788" i="1"/>
  <c r="N2788" i="1"/>
  <c r="M2788" i="1"/>
  <c r="P2787" i="1"/>
  <c r="O2787" i="1"/>
  <c r="N2787" i="1"/>
  <c r="M2787" i="1"/>
  <c r="P2817" i="1"/>
  <c r="O2817" i="1"/>
  <c r="N2817" i="1"/>
  <c r="M2817" i="1"/>
  <c r="P2816" i="1"/>
  <c r="O2816" i="1"/>
  <c r="N2816" i="1"/>
  <c r="M2816" i="1"/>
  <c r="P2815" i="1"/>
  <c r="O2815" i="1"/>
  <c r="N2815" i="1"/>
  <c r="M2815" i="1"/>
  <c r="P2814" i="1"/>
  <c r="O2814" i="1"/>
  <c r="N2814" i="1"/>
  <c r="M2814" i="1"/>
  <c r="P2813" i="1"/>
  <c r="O2813" i="1"/>
  <c r="N2813" i="1"/>
  <c r="M2813" i="1"/>
  <c r="P2812" i="1"/>
  <c r="O2812" i="1"/>
  <c r="N2812" i="1"/>
  <c r="M2812" i="1"/>
  <c r="P2811" i="1"/>
  <c r="O2811" i="1"/>
  <c r="N2811" i="1"/>
  <c r="M2811" i="1"/>
  <c r="P2810" i="1"/>
  <c r="O2810" i="1"/>
  <c r="N2810" i="1"/>
  <c r="M2810" i="1"/>
  <c r="P2809" i="1"/>
  <c r="O2809" i="1"/>
  <c r="N2809" i="1"/>
  <c r="M2809" i="1"/>
  <c r="P2808" i="1"/>
  <c r="O2808" i="1"/>
  <c r="N2808" i="1"/>
  <c r="M2808" i="1"/>
  <c r="P2807" i="1"/>
  <c r="O2807" i="1"/>
  <c r="N2807" i="1"/>
  <c r="M2807" i="1"/>
  <c r="P2806" i="1"/>
  <c r="O2806" i="1"/>
  <c r="N2806" i="1"/>
  <c r="M2806" i="1"/>
  <c r="P2805" i="1"/>
  <c r="P2818" i="1" s="1"/>
  <c r="O2805" i="1"/>
  <c r="N2805" i="1"/>
  <c r="M2805" i="1"/>
  <c r="P2835" i="1"/>
  <c r="O2835" i="1"/>
  <c r="N2835" i="1"/>
  <c r="M2835" i="1"/>
  <c r="P2834" i="1"/>
  <c r="O2834" i="1"/>
  <c r="N2834" i="1"/>
  <c r="M2834" i="1"/>
  <c r="P2833" i="1"/>
  <c r="O2833" i="1"/>
  <c r="N2833" i="1"/>
  <c r="M2833" i="1"/>
  <c r="P2832" i="1"/>
  <c r="O2832" i="1"/>
  <c r="N2832" i="1"/>
  <c r="M2832" i="1"/>
  <c r="P2831" i="1"/>
  <c r="O2831" i="1"/>
  <c r="N2831" i="1"/>
  <c r="M2831" i="1"/>
  <c r="P2830" i="1"/>
  <c r="O2830" i="1"/>
  <c r="N2830" i="1"/>
  <c r="M2830" i="1"/>
  <c r="P2829" i="1"/>
  <c r="O2829" i="1"/>
  <c r="N2829" i="1"/>
  <c r="M2829" i="1"/>
  <c r="P2828" i="1"/>
  <c r="O2828" i="1"/>
  <c r="N2828" i="1"/>
  <c r="M2828" i="1"/>
  <c r="P2827" i="1"/>
  <c r="O2827" i="1"/>
  <c r="N2827" i="1"/>
  <c r="M2827" i="1"/>
  <c r="P2826" i="1"/>
  <c r="O2826" i="1"/>
  <c r="N2826" i="1"/>
  <c r="M2826" i="1"/>
  <c r="P2825" i="1"/>
  <c r="O2825" i="1"/>
  <c r="N2825" i="1"/>
  <c r="M2825" i="1"/>
  <c r="P2824" i="1"/>
  <c r="O2824" i="1"/>
  <c r="N2824" i="1"/>
  <c r="M2824" i="1"/>
  <c r="P2823" i="1"/>
  <c r="P2836" i="1" s="1"/>
  <c r="O2823" i="1"/>
  <c r="N2823" i="1"/>
  <c r="M2823" i="1"/>
  <c r="P2853" i="1"/>
  <c r="O2853" i="1"/>
  <c r="N2853" i="1"/>
  <c r="M2853" i="1"/>
  <c r="P2852" i="1"/>
  <c r="O2852" i="1"/>
  <c r="N2852" i="1"/>
  <c r="M2852" i="1"/>
  <c r="P2851" i="1"/>
  <c r="O2851" i="1"/>
  <c r="N2851" i="1"/>
  <c r="M2851" i="1"/>
  <c r="P2850" i="1"/>
  <c r="O2850" i="1"/>
  <c r="N2850" i="1"/>
  <c r="M2850" i="1"/>
  <c r="P2849" i="1"/>
  <c r="O2849" i="1"/>
  <c r="N2849" i="1"/>
  <c r="M2849" i="1"/>
  <c r="P2848" i="1"/>
  <c r="O2848" i="1"/>
  <c r="N2848" i="1"/>
  <c r="M2848" i="1"/>
  <c r="P2847" i="1"/>
  <c r="O2847" i="1"/>
  <c r="N2847" i="1"/>
  <c r="M2847" i="1"/>
  <c r="P2846" i="1"/>
  <c r="O2846" i="1"/>
  <c r="N2846" i="1"/>
  <c r="M2846" i="1"/>
  <c r="P2845" i="1"/>
  <c r="O2845" i="1"/>
  <c r="N2845" i="1"/>
  <c r="M2845" i="1"/>
  <c r="P2844" i="1"/>
  <c r="O2844" i="1"/>
  <c r="N2844" i="1"/>
  <c r="M2844" i="1"/>
  <c r="P2843" i="1"/>
  <c r="O2843" i="1"/>
  <c r="N2843" i="1"/>
  <c r="M2843" i="1"/>
  <c r="P2842" i="1"/>
  <c r="O2842" i="1"/>
  <c r="N2842" i="1"/>
  <c r="M2842" i="1"/>
  <c r="P2841" i="1"/>
  <c r="P2854" i="1" s="1"/>
  <c r="O2841" i="1"/>
  <c r="N2841" i="1"/>
  <c r="M2841" i="1"/>
  <c r="F1199" i="3"/>
  <c r="D1199" i="3"/>
  <c r="F1198" i="3"/>
  <c r="D1198" i="3"/>
  <c r="F1197" i="3"/>
  <c r="E1197" i="3"/>
  <c r="D1197" i="3"/>
  <c r="C1197" i="3"/>
  <c r="L1193" i="3"/>
  <c r="L1192" i="3"/>
  <c r="L1191" i="3"/>
  <c r="L1190" i="3"/>
  <c r="L1189" i="3"/>
  <c r="L1188" i="3"/>
  <c r="L1187" i="3"/>
  <c r="L1186" i="3"/>
  <c r="L1185" i="3"/>
  <c r="L1184" i="3"/>
  <c r="L1183" i="3"/>
  <c r="L1182" i="3"/>
  <c r="L1181" i="3"/>
  <c r="L1180" i="3"/>
  <c r="L1179" i="3"/>
  <c r="L1178" i="3"/>
  <c r="L1177" i="3"/>
  <c r="L1176" i="3"/>
  <c r="R2871" i="1"/>
  <c r="R2870" i="1"/>
  <c r="R2869" i="1"/>
  <c r="R2868" i="1"/>
  <c r="R2867" i="1"/>
  <c r="R2866" i="1"/>
  <c r="R2865" i="1"/>
  <c r="R2864" i="1"/>
  <c r="R2863" i="1"/>
  <c r="R2862" i="1"/>
  <c r="R2861" i="1"/>
  <c r="R2860" i="1"/>
  <c r="AA2866" i="1"/>
  <c r="X2867" i="1" s="1"/>
  <c r="P2871" i="1"/>
  <c r="O2871" i="1"/>
  <c r="N2871" i="1"/>
  <c r="M2871" i="1"/>
  <c r="P2870" i="1"/>
  <c r="O2870" i="1"/>
  <c r="N2870" i="1"/>
  <c r="M2870" i="1"/>
  <c r="X2869" i="1"/>
  <c r="P2869" i="1"/>
  <c r="O2869" i="1"/>
  <c r="N2869" i="1"/>
  <c r="M2869" i="1"/>
  <c r="Y2868" i="1"/>
  <c r="P2868" i="1"/>
  <c r="O2868" i="1"/>
  <c r="N2868" i="1"/>
  <c r="M2868" i="1"/>
  <c r="P2867" i="1"/>
  <c r="O2867" i="1"/>
  <c r="N2867" i="1"/>
  <c r="M2867" i="1"/>
  <c r="P2866" i="1"/>
  <c r="O2866" i="1"/>
  <c r="N2866" i="1"/>
  <c r="M2866" i="1"/>
  <c r="P2865" i="1"/>
  <c r="O2865" i="1"/>
  <c r="N2865" i="1"/>
  <c r="M2865" i="1"/>
  <c r="P2864" i="1"/>
  <c r="O2864" i="1"/>
  <c r="N2864" i="1"/>
  <c r="M2864" i="1"/>
  <c r="P2863" i="1"/>
  <c r="O2863" i="1"/>
  <c r="N2863" i="1"/>
  <c r="M2863" i="1"/>
  <c r="P2862" i="1"/>
  <c r="O2862" i="1"/>
  <c r="N2862" i="1"/>
  <c r="M2862" i="1"/>
  <c r="P2861" i="1"/>
  <c r="O2861" i="1"/>
  <c r="N2861" i="1"/>
  <c r="M2861" i="1"/>
  <c r="P2860" i="1"/>
  <c r="O2860" i="1"/>
  <c r="N2860" i="1"/>
  <c r="M2860" i="1"/>
  <c r="X2859" i="1"/>
  <c r="P2859" i="1"/>
  <c r="O2859" i="1"/>
  <c r="N2859" i="1"/>
  <c r="M2859" i="1"/>
  <c r="F1228" i="3"/>
  <c r="D1228" i="3"/>
  <c r="F1227" i="3"/>
  <c r="D1227" i="3"/>
  <c r="F1226" i="3"/>
  <c r="E1226" i="3"/>
  <c r="D1226" i="3"/>
  <c r="C1226" i="3"/>
  <c r="L1222" i="3"/>
  <c r="L1221" i="3"/>
  <c r="L1220" i="3"/>
  <c r="L1219" i="3"/>
  <c r="L1218" i="3"/>
  <c r="L1217" i="3"/>
  <c r="L1216" i="3"/>
  <c r="L1215" i="3"/>
  <c r="L1214" i="3"/>
  <c r="L1213" i="3"/>
  <c r="L1212" i="3"/>
  <c r="L1211" i="3"/>
  <c r="L1210" i="3"/>
  <c r="L1209" i="3"/>
  <c r="L1208" i="3"/>
  <c r="L1207" i="3"/>
  <c r="L1206" i="3"/>
  <c r="L1205" i="3"/>
  <c r="AA2884" i="1"/>
  <c r="X2885" i="1" s="1"/>
  <c r="R2889" i="1"/>
  <c r="R2888" i="1"/>
  <c r="R2887" i="1"/>
  <c r="R2886" i="1"/>
  <c r="R2885" i="1"/>
  <c r="R2884" i="1"/>
  <c r="R2883" i="1"/>
  <c r="R2882" i="1"/>
  <c r="R2881" i="1"/>
  <c r="R2880" i="1"/>
  <c r="R2879" i="1"/>
  <c r="P2889" i="1"/>
  <c r="O2889" i="1"/>
  <c r="N2889" i="1"/>
  <c r="M2889" i="1"/>
  <c r="P2888" i="1"/>
  <c r="O2888" i="1"/>
  <c r="N2888" i="1"/>
  <c r="M2888" i="1"/>
  <c r="X2887" i="1"/>
  <c r="P2887" i="1"/>
  <c r="O2887" i="1"/>
  <c r="N2887" i="1"/>
  <c r="M2887" i="1"/>
  <c r="Y2886" i="1"/>
  <c r="P2886" i="1"/>
  <c r="O2886" i="1"/>
  <c r="N2886" i="1"/>
  <c r="M2886" i="1"/>
  <c r="P2885" i="1"/>
  <c r="O2885" i="1"/>
  <c r="N2885" i="1"/>
  <c r="M2885" i="1"/>
  <c r="P2884" i="1"/>
  <c r="O2884" i="1"/>
  <c r="N2884" i="1"/>
  <c r="M2884" i="1"/>
  <c r="P2883" i="1"/>
  <c r="O2883" i="1"/>
  <c r="N2883" i="1"/>
  <c r="M2883" i="1"/>
  <c r="P2882" i="1"/>
  <c r="O2882" i="1"/>
  <c r="N2882" i="1"/>
  <c r="M2882" i="1"/>
  <c r="P2881" i="1"/>
  <c r="O2881" i="1"/>
  <c r="N2881" i="1"/>
  <c r="M2881" i="1"/>
  <c r="P2880" i="1"/>
  <c r="O2880" i="1"/>
  <c r="N2880" i="1"/>
  <c r="M2880" i="1"/>
  <c r="P2879" i="1"/>
  <c r="O2879" i="1"/>
  <c r="N2879" i="1"/>
  <c r="M2879" i="1"/>
  <c r="P2878" i="1"/>
  <c r="O2878" i="1"/>
  <c r="N2878" i="1"/>
  <c r="M2878" i="1"/>
  <c r="X2877" i="1"/>
  <c r="P2877" i="1"/>
  <c r="O2877" i="1"/>
  <c r="N2877" i="1"/>
  <c r="M2877" i="1"/>
  <c r="F1257" i="3"/>
  <c r="D1257" i="3"/>
  <c r="F1256" i="3"/>
  <c r="D1256" i="3"/>
  <c r="F1255" i="3"/>
  <c r="E1255" i="3"/>
  <c r="D1255" i="3"/>
  <c r="C1255" i="3"/>
  <c r="L1251" i="3"/>
  <c r="L1250" i="3"/>
  <c r="L1249" i="3"/>
  <c r="L1248" i="3"/>
  <c r="L1247" i="3"/>
  <c r="L1246" i="3"/>
  <c r="L1245" i="3"/>
  <c r="L1244" i="3"/>
  <c r="L1243" i="3"/>
  <c r="L1242" i="3"/>
  <c r="L1241" i="3"/>
  <c r="L1240" i="3"/>
  <c r="L1239" i="3"/>
  <c r="L1238" i="3"/>
  <c r="L1237" i="3"/>
  <c r="L1236" i="3"/>
  <c r="L1235" i="3"/>
  <c r="L1234" i="3"/>
  <c r="R2907" i="1"/>
  <c r="R2906" i="1"/>
  <c r="R2905" i="1"/>
  <c r="R2904" i="1"/>
  <c r="R2903" i="1"/>
  <c r="R2902" i="1"/>
  <c r="R2901" i="1"/>
  <c r="R2900" i="1"/>
  <c r="R2899" i="1"/>
  <c r="R2898" i="1"/>
  <c r="R2897" i="1"/>
  <c r="R2896" i="1"/>
  <c r="P2907" i="1"/>
  <c r="O2907" i="1"/>
  <c r="N2907" i="1"/>
  <c r="M2907" i="1"/>
  <c r="P2906" i="1"/>
  <c r="O2906" i="1"/>
  <c r="N2906" i="1"/>
  <c r="M2906" i="1"/>
  <c r="X2905" i="1"/>
  <c r="P2905" i="1"/>
  <c r="O2905" i="1"/>
  <c r="N2905" i="1"/>
  <c r="M2905" i="1"/>
  <c r="Y2904" i="1"/>
  <c r="P2904" i="1"/>
  <c r="O2904" i="1"/>
  <c r="N2904" i="1"/>
  <c r="M2904" i="1"/>
  <c r="P2903" i="1"/>
  <c r="O2903" i="1"/>
  <c r="N2903" i="1"/>
  <c r="M2903" i="1"/>
  <c r="AA2902" i="1"/>
  <c r="X2903" i="1" s="1"/>
  <c r="P2902" i="1"/>
  <c r="O2902" i="1"/>
  <c r="N2902" i="1"/>
  <c r="M2902" i="1"/>
  <c r="P2901" i="1"/>
  <c r="O2901" i="1"/>
  <c r="N2901" i="1"/>
  <c r="M2901" i="1"/>
  <c r="P2900" i="1"/>
  <c r="O2900" i="1"/>
  <c r="N2900" i="1"/>
  <c r="M2900" i="1"/>
  <c r="P2899" i="1"/>
  <c r="O2899" i="1"/>
  <c r="N2899" i="1"/>
  <c r="M2899" i="1"/>
  <c r="P2898" i="1"/>
  <c r="O2898" i="1"/>
  <c r="N2898" i="1"/>
  <c r="M2898" i="1"/>
  <c r="P2897" i="1"/>
  <c r="O2897" i="1"/>
  <c r="N2897" i="1"/>
  <c r="M2897" i="1"/>
  <c r="P2896" i="1"/>
  <c r="O2896" i="1"/>
  <c r="N2896" i="1"/>
  <c r="M2896" i="1"/>
  <c r="X2895" i="1"/>
  <c r="P2895" i="1"/>
  <c r="O2895" i="1"/>
  <c r="N2895" i="1"/>
  <c r="M2895" i="1"/>
  <c r="L1280" i="3"/>
  <c r="L1279" i="3"/>
  <c r="L1278" i="3"/>
  <c r="L1277" i="3"/>
  <c r="L1276" i="3"/>
  <c r="L1275" i="3"/>
  <c r="L1274" i="3"/>
  <c r="L1273" i="3"/>
  <c r="L1272" i="3"/>
  <c r="L1271" i="3"/>
  <c r="L1270" i="3"/>
  <c r="L1269" i="3"/>
  <c r="L1268" i="3"/>
  <c r="L1267" i="3"/>
  <c r="L1266" i="3"/>
  <c r="L1265" i="3"/>
  <c r="L1264" i="3"/>
  <c r="L1263" i="3"/>
  <c r="F1286" i="3"/>
  <c r="D1286" i="3"/>
  <c r="F1285" i="3"/>
  <c r="D1285" i="3"/>
  <c r="F1284" i="3"/>
  <c r="E1284" i="3"/>
  <c r="D1284" i="3"/>
  <c r="C1284" i="3"/>
  <c r="AA2920" i="1"/>
  <c r="R2925" i="1"/>
  <c r="R2924" i="1"/>
  <c r="R2923" i="1"/>
  <c r="R2922" i="1"/>
  <c r="R2921" i="1"/>
  <c r="R2920" i="1"/>
  <c r="R2919" i="1"/>
  <c r="R2918" i="1"/>
  <c r="R2917" i="1"/>
  <c r="R2916" i="1"/>
  <c r="R2915" i="1"/>
  <c r="R2914" i="1"/>
  <c r="M2913" i="1"/>
  <c r="P2925" i="1"/>
  <c r="O2925" i="1"/>
  <c r="N2925" i="1"/>
  <c r="M2925" i="1"/>
  <c r="P2924" i="1"/>
  <c r="O2924" i="1"/>
  <c r="N2924" i="1"/>
  <c r="M2924" i="1"/>
  <c r="X2923" i="1"/>
  <c r="P2923" i="1"/>
  <c r="O2923" i="1"/>
  <c r="N2923" i="1"/>
  <c r="M2923" i="1"/>
  <c r="Y2922" i="1"/>
  <c r="P2922" i="1"/>
  <c r="O2922" i="1"/>
  <c r="N2922" i="1"/>
  <c r="M2922" i="1"/>
  <c r="P2921" i="1"/>
  <c r="O2921" i="1"/>
  <c r="N2921" i="1"/>
  <c r="M2921" i="1"/>
  <c r="X2921" i="1"/>
  <c r="P2920" i="1"/>
  <c r="O2920" i="1"/>
  <c r="N2920" i="1"/>
  <c r="M2920" i="1"/>
  <c r="P2919" i="1"/>
  <c r="O2919" i="1"/>
  <c r="N2919" i="1"/>
  <c r="M2919" i="1"/>
  <c r="P2918" i="1"/>
  <c r="O2918" i="1"/>
  <c r="N2918" i="1"/>
  <c r="M2918" i="1"/>
  <c r="P2917" i="1"/>
  <c r="O2917" i="1"/>
  <c r="N2917" i="1"/>
  <c r="M2917" i="1"/>
  <c r="P2916" i="1"/>
  <c r="O2916" i="1"/>
  <c r="N2916" i="1"/>
  <c r="M2916" i="1"/>
  <c r="P2915" i="1"/>
  <c r="O2915" i="1"/>
  <c r="N2915" i="1"/>
  <c r="M2915" i="1"/>
  <c r="P2914" i="1"/>
  <c r="O2914" i="1"/>
  <c r="N2914" i="1"/>
  <c r="M2914" i="1"/>
  <c r="X2913" i="1"/>
  <c r="P2913" i="1"/>
  <c r="O2913" i="1"/>
  <c r="N2913" i="1"/>
  <c r="L1309" i="3"/>
  <c r="L1308" i="3"/>
  <c r="L1307" i="3"/>
  <c r="L1306" i="3"/>
  <c r="L1305" i="3"/>
  <c r="L1304" i="3"/>
  <c r="L1303" i="3"/>
  <c r="L1302" i="3"/>
  <c r="L1301" i="3"/>
  <c r="L1300" i="3"/>
  <c r="L1299" i="3"/>
  <c r="L1298" i="3"/>
  <c r="L1297" i="3"/>
  <c r="L1296" i="3"/>
  <c r="L1295" i="3"/>
  <c r="L1294" i="3"/>
  <c r="L1293" i="3"/>
  <c r="L1292" i="3"/>
  <c r="F1315" i="3"/>
  <c r="D1315" i="3"/>
  <c r="F1314" i="3"/>
  <c r="D1314" i="3"/>
  <c r="F1313" i="3"/>
  <c r="E1313" i="3"/>
  <c r="D1313" i="3"/>
  <c r="C1313" i="3"/>
  <c r="AA2938" i="1"/>
  <c r="X2939" i="1" s="1"/>
  <c r="R2943" i="1"/>
  <c r="R2942" i="1"/>
  <c r="R2941" i="1"/>
  <c r="R2940" i="1"/>
  <c r="R2939" i="1"/>
  <c r="R2938" i="1"/>
  <c r="R2937" i="1"/>
  <c r="R2936" i="1"/>
  <c r="R2935" i="1"/>
  <c r="R2934" i="1"/>
  <c r="R2933" i="1"/>
  <c r="R2932" i="1"/>
  <c r="P2943" i="1"/>
  <c r="O2943" i="1"/>
  <c r="N2943" i="1"/>
  <c r="M2943" i="1"/>
  <c r="P2942" i="1"/>
  <c r="O2942" i="1"/>
  <c r="N2942" i="1"/>
  <c r="M2942" i="1"/>
  <c r="X2941" i="1"/>
  <c r="P2941" i="1"/>
  <c r="O2941" i="1"/>
  <c r="N2941" i="1"/>
  <c r="M2941" i="1"/>
  <c r="Y2940" i="1"/>
  <c r="P2940" i="1"/>
  <c r="O2940" i="1"/>
  <c r="N2940" i="1"/>
  <c r="M2940" i="1"/>
  <c r="P2939" i="1"/>
  <c r="O2939" i="1"/>
  <c r="N2939" i="1"/>
  <c r="M2939" i="1"/>
  <c r="P2938" i="1"/>
  <c r="O2938" i="1"/>
  <c r="N2938" i="1"/>
  <c r="M2938" i="1"/>
  <c r="P2937" i="1"/>
  <c r="O2937" i="1"/>
  <c r="N2937" i="1"/>
  <c r="M2937" i="1"/>
  <c r="P2936" i="1"/>
  <c r="O2936" i="1"/>
  <c r="N2936" i="1"/>
  <c r="M2936" i="1"/>
  <c r="P2935" i="1"/>
  <c r="O2935" i="1"/>
  <c r="N2935" i="1"/>
  <c r="M2935" i="1"/>
  <c r="P2934" i="1"/>
  <c r="O2934" i="1"/>
  <c r="N2934" i="1"/>
  <c r="M2934" i="1"/>
  <c r="P2933" i="1"/>
  <c r="O2933" i="1"/>
  <c r="N2933" i="1"/>
  <c r="M2933" i="1"/>
  <c r="P2932" i="1"/>
  <c r="O2932" i="1"/>
  <c r="N2932" i="1"/>
  <c r="M2932" i="1"/>
  <c r="X2931" i="1"/>
  <c r="P2931" i="1"/>
  <c r="O2931" i="1"/>
  <c r="N2931" i="1"/>
  <c r="M2931" i="1"/>
  <c r="F42" i="7"/>
  <c r="M42" i="7" s="1"/>
  <c r="N42" i="7" s="1"/>
  <c r="O42" i="7" s="1"/>
  <c r="F41" i="7"/>
  <c r="J41" i="7" s="1"/>
  <c r="K41" i="7" s="1"/>
  <c r="L41" i="7" s="1"/>
  <c r="F40" i="7"/>
  <c r="M40" i="7" s="1"/>
  <c r="N40" i="7" s="1"/>
  <c r="O40" i="7" s="1"/>
  <c r="F39" i="7"/>
  <c r="M39" i="7" s="1"/>
  <c r="N39" i="7" s="1"/>
  <c r="O39" i="7" s="1"/>
  <c r="F38" i="7"/>
  <c r="J38" i="7" s="1"/>
  <c r="K38" i="7" s="1"/>
  <c r="L38" i="7" s="1"/>
  <c r="F37" i="7"/>
  <c r="J37" i="7" s="1"/>
  <c r="K37" i="7" s="1"/>
  <c r="L37" i="7" s="1"/>
  <c r="F36" i="7"/>
  <c r="M36" i="7" s="1"/>
  <c r="N36" i="7" s="1"/>
  <c r="O36" i="7" s="1"/>
  <c r="F35" i="7"/>
  <c r="M35" i="7" s="1"/>
  <c r="N35" i="7" s="1"/>
  <c r="O35" i="7" s="1"/>
  <c r="F1344" i="3"/>
  <c r="D1344" i="3"/>
  <c r="F1343" i="3"/>
  <c r="D1343" i="3"/>
  <c r="F1342" i="3"/>
  <c r="E1342" i="3"/>
  <c r="D1342" i="3"/>
  <c r="C1342" i="3"/>
  <c r="L1338" i="3"/>
  <c r="L1337" i="3"/>
  <c r="L1336" i="3"/>
  <c r="L1335" i="3"/>
  <c r="L1334" i="3"/>
  <c r="L1333" i="3"/>
  <c r="L1332" i="3"/>
  <c r="L1331" i="3"/>
  <c r="L1330" i="3"/>
  <c r="L1329" i="3"/>
  <c r="L1328" i="3"/>
  <c r="L1327" i="3"/>
  <c r="L1326" i="3"/>
  <c r="L1325" i="3"/>
  <c r="L1324" i="3"/>
  <c r="L1323" i="3"/>
  <c r="L1322" i="3"/>
  <c r="L1321" i="3"/>
  <c r="AA2956" i="1"/>
  <c r="X2957" i="1" s="1"/>
  <c r="R2961" i="1"/>
  <c r="R2960" i="1"/>
  <c r="R2959" i="1"/>
  <c r="R2958" i="1"/>
  <c r="R2957" i="1"/>
  <c r="R2956" i="1"/>
  <c r="R2955" i="1"/>
  <c r="R2954" i="1"/>
  <c r="R2953" i="1"/>
  <c r="R2952" i="1"/>
  <c r="R2951" i="1"/>
  <c r="R2950" i="1"/>
  <c r="P2961" i="1"/>
  <c r="O2961" i="1"/>
  <c r="N2961" i="1"/>
  <c r="M2961" i="1"/>
  <c r="P2960" i="1"/>
  <c r="O2960" i="1"/>
  <c r="N2960" i="1"/>
  <c r="M2960" i="1"/>
  <c r="X2959" i="1"/>
  <c r="P2959" i="1"/>
  <c r="O2959" i="1"/>
  <c r="N2959" i="1"/>
  <c r="M2959" i="1"/>
  <c r="Y2958" i="1"/>
  <c r="P2958" i="1"/>
  <c r="O2958" i="1"/>
  <c r="N2958" i="1"/>
  <c r="M2958" i="1"/>
  <c r="P2957" i="1"/>
  <c r="O2957" i="1"/>
  <c r="N2957" i="1"/>
  <c r="M2957" i="1"/>
  <c r="P2956" i="1"/>
  <c r="O2956" i="1"/>
  <c r="N2956" i="1"/>
  <c r="M2956" i="1"/>
  <c r="P2955" i="1"/>
  <c r="O2955" i="1"/>
  <c r="N2955" i="1"/>
  <c r="M2955" i="1"/>
  <c r="P2954" i="1"/>
  <c r="O2954" i="1"/>
  <c r="N2954" i="1"/>
  <c r="M2954" i="1"/>
  <c r="P2953" i="1"/>
  <c r="O2953" i="1"/>
  <c r="N2953" i="1"/>
  <c r="M2953" i="1"/>
  <c r="P2952" i="1"/>
  <c r="O2952" i="1"/>
  <c r="N2952" i="1"/>
  <c r="M2952" i="1"/>
  <c r="P2951" i="1"/>
  <c r="O2951" i="1"/>
  <c r="N2951" i="1"/>
  <c r="M2951" i="1"/>
  <c r="P2950" i="1"/>
  <c r="O2950" i="1"/>
  <c r="N2950" i="1"/>
  <c r="M2950" i="1"/>
  <c r="X2949" i="1"/>
  <c r="P2949" i="1"/>
  <c r="O2949" i="1"/>
  <c r="N2949" i="1"/>
  <c r="M2949" i="1"/>
  <c r="R2979" i="1"/>
  <c r="R2978" i="1"/>
  <c r="R2977" i="1"/>
  <c r="R2976" i="1"/>
  <c r="R2975" i="1"/>
  <c r="R2974" i="1"/>
  <c r="R2973" i="1"/>
  <c r="R2972" i="1"/>
  <c r="R2971" i="1"/>
  <c r="R2970" i="1"/>
  <c r="R2969" i="1"/>
  <c r="R2968" i="1"/>
  <c r="L1367" i="3"/>
  <c r="L1366" i="3"/>
  <c r="L1365" i="3"/>
  <c r="L1364" i="3"/>
  <c r="L1363" i="3"/>
  <c r="L1362" i="3"/>
  <c r="L1361" i="3"/>
  <c r="L1360" i="3"/>
  <c r="L1359" i="3"/>
  <c r="L1358" i="3"/>
  <c r="L1357" i="3"/>
  <c r="L1356" i="3"/>
  <c r="L1355" i="3"/>
  <c r="L1354" i="3"/>
  <c r="L1353" i="3"/>
  <c r="L1352" i="3"/>
  <c r="L1351" i="3"/>
  <c r="L1350" i="3"/>
  <c r="F1373" i="3"/>
  <c r="D1373" i="3"/>
  <c r="F1372" i="3"/>
  <c r="D1372" i="3"/>
  <c r="F1371" i="3"/>
  <c r="E1371" i="3"/>
  <c r="D1371" i="3"/>
  <c r="C1371" i="3"/>
  <c r="P2979" i="1"/>
  <c r="O2979" i="1"/>
  <c r="N2979" i="1"/>
  <c r="M2979" i="1"/>
  <c r="P2978" i="1"/>
  <c r="O2978" i="1"/>
  <c r="N2978" i="1"/>
  <c r="M2978" i="1"/>
  <c r="X2977" i="1"/>
  <c r="P2977" i="1"/>
  <c r="O2977" i="1"/>
  <c r="N2977" i="1"/>
  <c r="M2977" i="1"/>
  <c r="Y2976" i="1"/>
  <c r="P2976" i="1"/>
  <c r="O2976" i="1"/>
  <c r="N2976" i="1"/>
  <c r="M2976" i="1"/>
  <c r="P2975" i="1"/>
  <c r="O2975" i="1"/>
  <c r="N2975" i="1"/>
  <c r="M2975" i="1"/>
  <c r="AA2974" i="1"/>
  <c r="X2975" i="1" s="1"/>
  <c r="P2974" i="1"/>
  <c r="O2974" i="1"/>
  <c r="N2974" i="1"/>
  <c r="M2974" i="1"/>
  <c r="P2973" i="1"/>
  <c r="O2973" i="1"/>
  <c r="N2973" i="1"/>
  <c r="M2973" i="1"/>
  <c r="P2972" i="1"/>
  <c r="O2972" i="1"/>
  <c r="N2972" i="1"/>
  <c r="M2972" i="1"/>
  <c r="P2971" i="1"/>
  <c r="O2971" i="1"/>
  <c r="N2971" i="1"/>
  <c r="M2971" i="1"/>
  <c r="P2970" i="1"/>
  <c r="O2970" i="1"/>
  <c r="N2970" i="1"/>
  <c r="M2970" i="1"/>
  <c r="P2969" i="1"/>
  <c r="O2969" i="1"/>
  <c r="N2969" i="1"/>
  <c r="M2969" i="1"/>
  <c r="P2968" i="1"/>
  <c r="O2968" i="1"/>
  <c r="N2968" i="1"/>
  <c r="M2968" i="1"/>
  <c r="X2967" i="1"/>
  <c r="P2967" i="1"/>
  <c r="O2967" i="1"/>
  <c r="N2967" i="1"/>
  <c r="M2967" i="1"/>
  <c r="E1400" i="3"/>
  <c r="F1402" i="3"/>
  <c r="D1402" i="3"/>
  <c r="F1401" i="3"/>
  <c r="D1401" i="3"/>
  <c r="F1400" i="3"/>
  <c r="D1400" i="3"/>
  <c r="C1400" i="3"/>
  <c r="L1396" i="3"/>
  <c r="L1395" i="3"/>
  <c r="L1394" i="3"/>
  <c r="L1393" i="3"/>
  <c r="L1392" i="3"/>
  <c r="L1391" i="3"/>
  <c r="L1390" i="3"/>
  <c r="L1389" i="3"/>
  <c r="L1388" i="3"/>
  <c r="L1387" i="3"/>
  <c r="L1386" i="3"/>
  <c r="L1385" i="3"/>
  <c r="L1384" i="3"/>
  <c r="L1383" i="3"/>
  <c r="L1382" i="3"/>
  <c r="L1381" i="3"/>
  <c r="L1380" i="3"/>
  <c r="L1379" i="3"/>
  <c r="AA2992" i="1"/>
  <c r="X2993" i="1" s="1"/>
  <c r="R2997" i="1"/>
  <c r="R2996" i="1"/>
  <c r="R2995" i="1"/>
  <c r="R2994" i="1"/>
  <c r="R2993" i="1"/>
  <c r="R2992" i="1"/>
  <c r="R2991" i="1"/>
  <c r="R2990" i="1"/>
  <c r="R2989" i="1"/>
  <c r="R2988" i="1"/>
  <c r="R2987" i="1"/>
  <c r="R2986" i="1"/>
  <c r="P2997" i="1"/>
  <c r="O2997" i="1"/>
  <c r="N2997" i="1"/>
  <c r="M2997" i="1"/>
  <c r="P2996" i="1"/>
  <c r="O2996" i="1"/>
  <c r="N2996" i="1"/>
  <c r="M2996" i="1"/>
  <c r="X2995" i="1"/>
  <c r="P2995" i="1"/>
  <c r="O2995" i="1"/>
  <c r="N2995" i="1"/>
  <c r="M2995" i="1"/>
  <c r="Y2994" i="1"/>
  <c r="P2994" i="1"/>
  <c r="O2994" i="1"/>
  <c r="N2994" i="1"/>
  <c r="M2994" i="1"/>
  <c r="P2993" i="1"/>
  <c r="O2993" i="1"/>
  <c r="N2993" i="1"/>
  <c r="M2993" i="1"/>
  <c r="P2992" i="1"/>
  <c r="O2992" i="1"/>
  <c r="N2992" i="1"/>
  <c r="M2992" i="1"/>
  <c r="P2991" i="1"/>
  <c r="O2991" i="1"/>
  <c r="N2991" i="1"/>
  <c r="M2991" i="1"/>
  <c r="P2990" i="1"/>
  <c r="O2990" i="1"/>
  <c r="N2990" i="1"/>
  <c r="M2990" i="1"/>
  <c r="P2989" i="1"/>
  <c r="O2989" i="1"/>
  <c r="N2989" i="1"/>
  <c r="M2989" i="1"/>
  <c r="P2988" i="1"/>
  <c r="O2988" i="1"/>
  <c r="N2988" i="1"/>
  <c r="M2988" i="1"/>
  <c r="P2987" i="1"/>
  <c r="O2987" i="1"/>
  <c r="N2987" i="1"/>
  <c r="M2987" i="1"/>
  <c r="P2986" i="1"/>
  <c r="O2986" i="1"/>
  <c r="N2986" i="1"/>
  <c r="M2986" i="1"/>
  <c r="X2985" i="1"/>
  <c r="P2985" i="1"/>
  <c r="O2985" i="1"/>
  <c r="N2985" i="1"/>
  <c r="M2985" i="1"/>
  <c r="F1431" i="3"/>
  <c r="D1431" i="3"/>
  <c r="F1430" i="3"/>
  <c r="D1430" i="3"/>
  <c r="F1429" i="3"/>
  <c r="D1429" i="3"/>
  <c r="C1429" i="3"/>
  <c r="L1425" i="3"/>
  <c r="L1424" i="3"/>
  <c r="L1423" i="3"/>
  <c r="L1422" i="3"/>
  <c r="L1421" i="3"/>
  <c r="L1420" i="3"/>
  <c r="L1419" i="3"/>
  <c r="L1418" i="3"/>
  <c r="L1417" i="3"/>
  <c r="L1416" i="3"/>
  <c r="L1415" i="3"/>
  <c r="L1414" i="3"/>
  <c r="L1413" i="3"/>
  <c r="L1412" i="3"/>
  <c r="L1411" i="3"/>
  <c r="L1410" i="3"/>
  <c r="L1409" i="3"/>
  <c r="L1408" i="3"/>
  <c r="AA3010" i="1"/>
  <c r="X3011" i="1" s="1"/>
  <c r="R3015" i="1"/>
  <c r="R3014" i="1"/>
  <c r="R3013" i="1"/>
  <c r="R3012" i="1"/>
  <c r="R3011" i="1"/>
  <c r="R3010" i="1"/>
  <c r="R3009" i="1"/>
  <c r="R3008" i="1"/>
  <c r="R3007" i="1"/>
  <c r="R3006" i="1"/>
  <c r="R3005" i="1"/>
  <c r="R3004" i="1"/>
  <c r="P3015" i="1"/>
  <c r="O3015" i="1"/>
  <c r="N3015" i="1"/>
  <c r="M3015" i="1"/>
  <c r="P3014" i="1"/>
  <c r="O3014" i="1"/>
  <c r="N3014" i="1"/>
  <c r="M3014" i="1"/>
  <c r="X3013" i="1"/>
  <c r="P3013" i="1"/>
  <c r="O3013" i="1"/>
  <c r="N3013" i="1"/>
  <c r="M3013" i="1"/>
  <c r="Y3012" i="1"/>
  <c r="P3012" i="1"/>
  <c r="O3012" i="1"/>
  <c r="N3012" i="1"/>
  <c r="M3012" i="1"/>
  <c r="P3011" i="1"/>
  <c r="O3011" i="1"/>
  <c r="N3011" i="1"/>
  <c r="M3011" i="1"/>
  <c r="P3010" i="1"/>
  <c r="O3010" i="1"/>
  <c r="N3010" i="1"/>
  <c r="M3010" i="1"/>
  <c r="P3009" i="1"/>
  <c r="O3009" i="1"/>
  <c r="N3009" i="1"/>
  <c r="M3009" i="1"/>
  <c r="P3008" i="1"/>
  <c r="O3008" i="1"/>
  <c r="N3008" i="1"/>
  <c r="M3008" i="1"/>
  <c r="P3007" i="1"/>
  <c r="O3007" i="1"/>
  <c r="N3007" i="1"/>
  <c r="M3007" i="1"/>
  <c r="P3006" i="1"/>
  <c r="O3006" i="1"/>
  <c r="N3006" i="1"/>
  <c r="M3006" i="1"/>
  <c r="P3005" i="1"/>
  <c r="O3005" i="1"/>
  <c r="N3005" i="1"/>
  <c r="M3005" i="1"/>
  <c r="P3004" i="1"/>
  <c r="O3004" i="1"/>
  <c r="N3004" i="1"/>
  <c r="M3004" i="1"/>
  <c r="X3003" i="1"/>
  <c r="P3003" i="1"/>
  <c r="O3003" i="1"/>
  <c r="N3003" i="1"/>
  <c r="M3003" i="1"/>
  <c r="L1454" i="3"/>
  <c r="L1453" i="3"/>
  <c r="L1452" i="3"/>
  <c r="L1451" i="3"/>
  <c r="L1450" i="3"/>
  <c r="L1449" i="3"/>
  <c r="L1448" i="3"/>
  <c r="L1447" i="3"/>
  <c r="L1446" i="3"/>
  <c r="L1445" i="3"/>
  <c r="L1444" i="3"/>
  <c r="L1443" i="3"/>
  <c r="L1442" i="3"/>
  <c r="L1441" i="3"/>
  <c r="L1440" i="3"/>
  <c r="L1439" i="3"/>
  <c r="L1438" i="3"/>
  <c r="L1437" i="3"/>
  <c r="F1460" i="3"/>
  <c r="D1460" i="3"/>
  <c r="F1459" i="3"/>
  <c r="D1459" i="3"/>
  <c r="F1458" i="3"/>
  <c r="D1458" i="3"/>
  <c r="C1458" i="3"/>
  <c r="AA3028" i="1"/>
  <c r="X3029" i="1" s="1"/>
  <c r="R3033" i="1"/>
  <c r="R3032" i="1"/>
  <c r="R3031" i="1"/>
  <c r="R3030" i="1"/>
  <c r="R3029" i="1"/>
  <c r="R3028" i="1"/>
  <c r="R3027" i="1"/>
  <c r="R3026" i="1"/>
  <c r="R3025" i="1"/>
  <c r="R3024" i="1"/>
  <c r="R3023" i="1"/>
  <c r="R3022" i="1"/>
  <c r="P3033" i="1"/>
  <c r="O3033" i="1"/>
  <c r="N3033" i="1"/>
  <c r="M3033" i="1"/>
  <c r="P3032" i="1"/>
  <c r="O3032" i="1"/>
  <c r="N3032" i="1"/>
  <c r="M3032" i="1"/>
  <c r="X3031" i="1"/>
  <c r="P3031" i="1"/>
  <c r="O3031" i="1"/>
  <c r="N3031" i="1"/>
  <c r="M3031" i="1"/>
  <c r="Y3030" i="1"/>
  <c r="P3030" i="1"/>
  <c r="O3030" i="1"/>
  <c r="N3030" i="1"/>
  <c r="M3030" i="1"/>
  <c r="P3029" i="1"/>
  <c r="O3029" i="1"/>
  <c r="N3029" i="1"/>
  <c r="M3029" i="1"/>
  <c r="P3028" i="1"/>
  <c r="O3028" i="1"/>
  <c r="N3028" i="1"/>
  <c r="M3028" i="1"/>
  <c r="P3027" i="1"/>
  <c r="O3027" i="1"/>
  <c r="N3027" i="1"/>
  <c r="M3027" i="1"/>
  <c r="P3026" i="1"/>
  <c r="O3026" i="1"/>
  <c r="N3026" i="1"/>
  <c r="M3026" i="1"/>
  <c r="P3025" i="1"/>
  <c r="O3025" i="1"/>
  <c r="N3025" i="1"/>
  <c r="M3025" i="1"/>
  <c r="P3024" i="1"/>
  <c r="O3024" i="1"/>
  <c r="N3024" i="1"/>
  <c r="M3024" i="1"/>
  <c r="P3023" i="1"/>
  <c r="O3023" i="1"/>
  <c r="N3023" i="1"/>
  <c r="M3023" i="1"/>
  <c r="P3022" i="1"/>
  <c r="O3022" i="1"/>
  <c r="N3022" i="1"/>
  <c r="M3022" i="1"/>
  <c r="X3021" i="1"/>
  <c r="P3021" i="1"/>
  <c r="O3021" i="1"/>
  <c r="N3021" i="1"/>
  <c r="M3021" i="1"/>
  <c r="F1489" i="3"/>
  <c r="D1489" i="3"/>
  <c r="F1488" i="3"/>
  <c r="D1488" i="3"/>
  <c r="F1487" i="3"/>
  <c r="D1487" i="3"/>
  <c r="C1487" i="3"/>
  <c r="L1483" i="3"/>
  <c r="L1482" i="3"/>
  <c r="L1481" i="3"/>
  <c r="L1480" i="3"/>
  <c r="L1479" i="3"/>
  <c r="L1478" i="3"/>
  <c r="L1477" i="3"/>
  <c r="L1476" i="3"/>
  <c r="L1475" i="3"/>
  <c r="L1474" i="3"/>
  <c r="L1473" i="3"/>
  <c r="L1472" i="3"/>
  <c r="L1471" i="3"/>
  <c r="L1470" i="3"/>
  <c r="L1469" i="3"/>
  <c r="L1468" i="3"/>
  <c r="L1467" i="3"/>
  <c r="L1466" i="3"/>
  <c r="AA3046" i="1"/>
  <c r="X3047" i="1" s="1"/>
  <c r="R3051" i="1"/>
  <c r="R3050" i="1"/>
  <c r="R3049" i="1"/>
  <c r="R3048" i="1"/>
  <c r="R3047" i="1"/>
  <c r="R3046" i="1"/>
  <c r="R3045" i="1"/>
  <c r="R3044" i="1"/>
  <c r="R3043" i="1"/>
  <c r="R3042" i="1"/>
  <c r="R3041" i="1"/>
  <c r="R3040" i="1"/>
  <c r="P3051" i="1"/>
  <c r="O3051" i="1"/>
  <c r="N3051" i="1"/>
  <c r="M3051" i="1"/>
  <c r="P3050" i="1"/>
  <c r="O3050" i="1"/>
  <c r="N3050" i="1"/>
  <c r="M3050" i="1"/>
  <c r="X3049" i="1"/>
  <c r="P3049" i="1"/>
  <c r="O3049" i="1"/>
  <c r="N3049" i="1"/>
  <c r="M3049" i="1"/>
  <c r="Y3048" i="1"/>
  <c r="P3048" i="1"/>
  <c r="O3048" i="1"/>
  <c r="N3048" i="1"/>
  <c r="M3048" i="1"/>
  <c r="P3047" i="1"/>
  <c r="O3047" i="1"/>
  <c r="N3047" i="1"/>
  <c r="M3047" i="1"/>
  <c r="P3046" i="1"/>
  <c r="O3046" i="1"/>
  <c r="N3046" i="1"/>
  <c r="M3046" i="1"/>
  <c r="P3045" i="1"/>
  <c r="O3045" i="1"/>
  <c r="N3045" i="1"/>
  <c r="M3045" i="1"/>
  <c r="P3044" i="1"/>
  <c r="O3044" i="1"/>
  <c r="N3044" i="1"/>
  <c r="M3044" i="1"/>
  <c r="P3043" i="1"/>
  <c r="O3043" i="1"/>
  <c r="N3043" i="1"/>
  <c r="M3043" i="1"/>
  <c r="P3042" i="1"/>
  <c r="O3042" i="1"/>
  <c r="N3042" i="1"/>
  <c r="M3042" i="1"/>
  <c r="P3041" i="1"/>
  <c r="O3041" i="1"/>
  <c r="N3041" i="1"/>
  <c r="M3041" i="1"/>
  <c r="P3040" i="1"/>
  <c r="O3040" i="1"/>
  <c r="N3040" i="1"/>
  <c r="M3040" i="1"/>
  <c r="X3039" i="1"/>
  <c r="P3039" i="1"/>
  <c r="O3039" i="1"/>
  <c r="N3039" i="1"/>
  <c r="M3039" i="1"/>
  <c r="F1518" i="3"/>
  <c r="D1518" i="3"/>
  <c r="F1517" i="3"/>
  <c r="D1517" i="3"/>
  <c r="F1516" i="3"/>
  <c r="D1516" i="3"/>
  <c r="C1516" i="3"/>
  <c r="L1512" i="3"/>
  <c r="L1511" i="3"/>
  <c r="L1510" i="3"/>
  <c r="L1509" i="3"/>
  <c r="L1508" i="3"/>
  <c r="L1507" i="3"/>
  <c r="L1506" i="3"/>
  <c r="L1505" i="3"/>
  <c r="L1504" i="3"/>
  <c r="L1503" i="3"/>
  <c r="L1502" i="3"/>
  <c r="L1501" i="3"/>
  <c r="L1500" i="3"/>
  <c r="L1499" i="3"/>
  <c r="L1498" i="3"/>
  <c r="L1497" i="3"/>
  <c r="L1496" i="3"/>
  <c r="L1495" i="3"/>
  <c r="L1541" i="3"/>
  <c r="L1540" i="3"/>
  <c r="L1539" i="3"/>
  <c r="L1538" i="3"/>
  <c r="L1537" i="3"/>
  <c r="L1536" i="3"/>
  <c r="L1535" i="3"/>
  <c r="L1534" i="3"/>
  <c r="L1533" i="3"/>
  <c r="L1532" i="3"/>
  <c r="L1531" i="3"/>
  <c r="L1530" i="3"/>
  <c r="L1529" i="3"/>
  <c r="L1528" i="3"/>
  <c r="L1527" i="3"/>
  <c r="L1526" i="3"/>
  <c r="L1525" i="3"/>
  <c r="L1524" i="3"/>
  <c r="AA3064" i="1"/>
  <c r="X3065" i="1" s="1"/>
  <c r="R3069" i="1"/>
  <c r="R3068" i="1"/>
  <c r="R3067" i="1"/>
  <c r="R3066" i="1"/>
  <c r="R3065" i="1"/>
  <c r="R3064" i="1"/>
  <c r="R3063" i="1"/>
  <c r="R3062" i="1"/>
  <c r="R3061" i="1"/>
  <c r="R3060" i="1"/>
  <c r="R3059" i="1"/>
  <c r="R3058" i="1"/>
  <c r="P3069" i="1"/>
  <c r="O3069" i="1"/>
  <c r="N3069" i="1"/>
  <c r="M3069" i="1"/>
  <c r="P3068" i="1"/>
  <c r="O3068" i="1"/>
  <c r="N3068" i="1"/>
  <c r="M3068" i="1"/>
  <c r="X3067" i="1"/>
  <c r="P3067" i="1"/>
  <c r="O3067" i="1"/>
  <c r="N3067" i="1"/>
  <c r="M3067" i="1"/>
  <c r="Y3066" i="1"/>
  <c r="P3066" i="1"/>
  <c r="O3066" i="1"/>
  <c r="N3066" i="1"/>
  <c r="M3066" i="1"/>
  <c r="P3065" i="1"/>
  <c r="O3065" i="1"/>
  <c r="N3065" i="1"/>
  <c r="M3065" i="1"/>
  <c r="P3064" i="1"/>
  <c r="O3064" i="1"/>
  <c r="N3064" i="1"/>
  <c r="M3064" i="1"/>
  <c r="P3063" i="1"/>
  <c r="O3063" i="1"/>
  <c r="N3063" i="1"/>
  <c r="M3063" i="1"/>
  <c r="P3062" i="1"/>
  <c r="O3062" i="1"/>
  <c r="N3062" i="1"/>
  <c r="M3062" i="1"/>
  <c r="P3061" i="1"/>
  <c r="O3061" i="1"/>
  <c r="N3061" i="1"/>
  <c r="M3061" i="1"/>
  <c r="P3060" i="1"/>
  <c r="O3060" i="1"/>
  <c r="N3060" i="1"/>
  <c r="M3060" i="1"/>
  <c r="P3059" i="1"/>
  <c r="O3059" i="1"/>
  <c r="N3059" i="1"/>
  <c r="M3059" i="1"/>
  <c r="P3058" i="1"/>
  <c r="O3058" i="1"/>
  <c r="N3058" i="1"/>
  <c r="M3058" i="1"/>
  <c r="X3057" i="1"/>
  <c r="P3057" i="1"/>
  <c r="O3057" i="1"/>
  <c r="N3057" i="1"/>
  <c r="M3057" i="1"/>
  <c r="F1547" i="3"/>
  <c r="D1547" i="3"/>
  <c r="F1546" i="3"/>
  <c r="D1546" i="3"/>
  <c r="F1545" i="3"/>
  <c r="D1545" i="3"/>
  <c r="C1545" i="3"/>
  <c r="AA3082" i="1"/>
  <c r="X3083" i="1" s="1"/>
  <c r="R3087" i="1"/>
  <c r="R3086" i="1"/>
  <c r="R3085" i="1"/>
  <c r="R3084" i="1"/>
  <c r="R3083" i="1"/>
  <c r="R3082" i="1"/>
  <c r="R3081" i="1"/>
  <c r="R3080" i="1"/>
  <c r="R3079" i="1"/>
  <c r="R3078" i="1"/>
  <c r="R3077" i="1"/>
  <c r="R3076" i="1"/>
  <c r="P3087" i="1"/>
  <c r="O3087" i="1"/>
  <c r="N3087" i="1"/>
  <c r="M3087" i="1"/>
  <c r="P3086" i="1"/>
  <c r="O3086" i="1"/>
  <c r="N3086" i="1"/>
  <c r="M3086" i="1"/>
  <c r="X3085" i="1"/>
  <c r="P3085" i="1"/>
  <c r="O3085" i="1"/>
  <c r="N3085" i="1"/>
  <c r="M3085" i="1"/>
  <c r="Y3084" i="1"/>
  <c r="P3084" i="1"/>
  <c r="O3084" i="1"/>
  <c r="N3084" i="1"/>
  <c r="M3084" i="1"/>
  <c r="P3083" i="1"/>
  <c r="O3083" i="1"/>
  <c r="N3083" i="1"/>
  <c r="M3083" i="1"/>
  <c r="P3082" i="1"/>
  <c r="O3082" i="1"/>
  <c r="N3082" i="1"/>
  <c r="M3082" i="1"/>
  <c r="P3081" i="1"/>
  <c r="O3081" i="1"/>
  <c r="N3081" i="1"/>
  <c r="M3081" i="1"/>
  <c r="P3080" i="1"/>
  <c r="O3080" i="1"/>
  <c r="N3080" i="1"/>
  <c r="M3080" i="1"/>
  <c r="P3079" i="1"/>
  <c r="O3079" i="1"/>
  <c r="N3079" i="1"/>
  <c r="M3079" i="1"/>
  <c r="P3078" i="1"/>
  <c r="O3078" i="1"/>
  <c r="N3078" i="1"/>
  <c r="M3078" i="1"/>
  <c r="P3077" i="1"/>
  <c r="O3077" i="1"/>
  <c r="N3077" i="1"/>
  <c r="M3077" i="1"/>
  <c r="P3076" i="1"/>
  <c r="O3076" i="1"/>
  <c r="N3076" i="1"/>
  <c r="M3076" i="1"/>
  <c r="X3075" i="1"/>
  <c r="P3075" i="1"/>
  <c r="O3075" i="1"/>
  <c r="N3075" i="1"/>
  <c r="M3075" i="1"/>
  <c r="F1576" i="3"/>
  <c r="D1576" i="3"/>
  <c r="F1575" i="3"/>
  <c r="D1575" i="3"/>
  <c r="F1574" i="3"/>
  <c r="D1574" i="3"/>
  <c r="C1574" i="3"/>
  <c r="L1570" i="3"/>
  <c r="L1569" i="3"/>
  <c r="L1568" i="3"/>
  <c r="L1567" i="3"/>
  <c r="L1566" i="3"/>
  <c r="L1565" i="3"/>
  <c r="L1564" i="3"/>
  <c r="L1563" i="3"/>
  <c r="L1562" i="3"/>
  <c r="L1561" i="3"/>
  <c r="L1560" i="3"/>
  <c r="L1559" i="3"/>
  <c r="L1558" i="3"/>
  <c r="L1557" i="3"/>
  <c r="L1556" i="3"/>
  <c r="L1555" i="3"/>
  <c r="L1554" i="3"/>
  <c r="L1553" i="3"/>
  <c r="AA3100" i="1"/>
  <c r="X3101" i="1" s="1"/>
  <c r="R3105" i="1"/>
  <c r="R3104" i="1"/>
  <c r="R3103" i="1"/>
  <c r="R3102" i="1"/>
  <c r="R3101" i="1"/>
  <c r="R3100" i="1"/>
  <c r="R3099" i="1"/>
  <c r="R3098" i="1"/>
  <c r="R3097" i="1"/>
  <c r="R3096" i="1"/>
  <c r="R3095" i="1"/>
  <c r="R3094" i="1"/>
  <c r="P3105" i="1"/>
  <c r="O3105" i="1"/>
  <c r="N3105" i="1"/>
  <c r="M3105" i="1"/>
  <c r="P3104" i="1"/>
  <c r="O3104" i="1"/>
  <c r="N3104" i="1"/>
  <c r="M3104" i="1"/>
  <c r="X3103" i="1"/>
  <c r="P3103" i="1"/>
  <c r="O3103" i="1"/>
  <c r="N3103" i="1"/>
  <c r="M3103" i="1"/>
  <c r="Y3102" i="1"/>
  <c r="P3102" i="1"/>
  <c r="O3102" i="1"/>
  <c r="N3102" i="1"/>
  <c r="M3102" i="1"/>
  <c r="P3101" i="1"/>
  <c r="O3101" i="1"/>
  <c r="N3101" i="1"/>
  <c r="M3101" i="1"/>
  <c r="P3100" i="1"/>
  <c r="O3100" i="1"/>
  <c r="N3100" i="1"/>
  <c r="M3100" i="1"/>
  <c r="P3099" i="1"/>
  <c r="O3099" i="1"/>
  <c r="N3099" i="1"/>
  <c r="M3099" i="1"/>
  <c r="P3098" i="1"/>
  <c r="O3098" i="1"/>
  <c r="N3098" i="1"/>
  <c r="M3098" i="1"/>
  <c r="P3097" i="1"/>
  <c r="O3097" i="1"/>
  <c r="N3097" i="1"/>
  <c r="M3097" i="1"/>
  <c r="P3096" i="1"/>
  <c r="O3096" i="1"/>
  <c r="N3096" i="1"/>
  <c r="M3096" i="1"/>
  <c r="P3095" i="1"/>
  <c r="O3095" i="1"/>
  <c r="N3095" i="1"/>
  <c r="M3095" i="1"/>
  <c r="P3094" i="1"/>
  <c r="O3094" i="1"/>
  <c r="N3094" i="1"/>
  <c r="M3094" i="1"/>
  <c r="X3093" i="1"/>
  <c r="P3093" i="1"/>
  <c r="O3093" i="1"/>
  <c r="N3093" i="1"/>
  <c r="M3093" i="1"/>
  <c r="AA3118" i="1"/>
  <c r="L1599" i="3"/>
  <c r="L1598" i="3"/>
  <c r="L1597" i="3"/>
  <c r="L1596" i="3"/>
  <c r="L1595" i="3"/>
  <c r="L1594" i="3"/>
  <c r="L1593" i="3"/>
  <c r="L1592" i="3"/>
  <c r="L1591" i="3"/>
  <c r="L1590" i="3"/>
  <c r="L1589" i="3"/>
  <c r="L1588" i="3"/>
  <c r="L1587" i="3"/>
  <c r="L1586" i="3"/>
  <c r="L1585" i="3"/>
  <c r="L1584" i="3"/>
  <c r="L1583" i="3"/>
  <c r="L1582" i="3"/>
  <c r="F1605" i="3"/>
  <c r="D1605" i="3"/>
  <c r="F1604" i="3"/>
  <c r="D1604" i="3"/>
  <c r="F1603" i="3"/>
  <c r="D1603" i="3"/>
  <c r="C1603" i="3"/>
  <c r="R3123" i="1"/>
  <c r="R3122" i="1"/>
  <c r="R3121" i="1"/>
  <c r="R3120" i="1"/>
  <c r="R3119" i="1"/>
  <c r="R3118" i="1"/>
  <c r="R3117" i="1"/>
  <c r="R3116" i="1"/>
  <c r="R3115" i="1"/>
  <c r="R3114" i="1"/>
  <c r="R3113" i="1"/>
  <c r="R3112" i="1"/>
  <c r="P3123" i="1"/>
  <c r="O3123" i="1"/>
  <c r="N3123" i="1"/>
  <c r="M3123" i="1"/>
  <c r="P3122" i="1"/>
  <c r="O3122" i="1"/>
  <c r="N3122" i="1"/>
  <c r="M3122" i="1"/>
  <c r="X3121" i="1"/>
  <c r="P3121" i="1"/>
  <c r="O3121" i="1"/>
  <c r="N3121" i="1"/>
  <c r="M3121" i="1"/>
  <c r="Y3120" i="1"/>
  <c r="P3120" i="1"/>
  <c r="O3120" i="1"/>
  <c r="N3120" i="1"/>
  <c r="M3120" i="1"/>
  <c r="P3119" i="1"/>
  <c r="O3119" i="1"/>
  <c r="N3119" i="1"/>
  <c r="M3119" i="1"/>
  <c r="X3119" i="1"/>
  <c r="P3118" i="1"/>
  <c r="O3118" i="1"/>
  <c r="N3118" i="1"/>
  <c r="M3118" i="1"/>
  <c r="P3117" i="1"/>
  <c r="O3117" i="1"/>
  <c r="N3117" i="1"/>
  <c r="M3117" i="1"/>
  <c r="P3116" i="1"/>
  <c r="O3116" i="1"/>
  <c r="N3116" i="1"/>
  <c r="M3116" i="1"/>
  <c r="P3115" i="1"/>
  <c r="O3115" i="1"/>
  <c r="N3115" i="1"/>
  <c r="M3115" i="1"/>
  <c r="P3114" i="1"/>
  <c r="O3114" i="1"/>
  <c r="N3114" i="1"/>
  <c r="M3114" i="1"/>
  <c r="P3113" i="1"/>
  <c r="O3113" i="1"/>
  <c r="N3113" i="1"/>
  <c r="M3113" i="1"/>
  <c r="P3112" i="1"/>
  <c r="O3112" i="1"/>
  <c r="N3112" i="1"/>
  <c r="M3112" i="1"/>
  <c r="X3111" i="1"/>
  <c r="P3111" i="1"/>
  <c r="O3111" i="1"/>
  <c r="N3111" i="1"/>
  <c r="M3111" i="1"/>
  <c r="F1634" i="3"/>
  <c r="D1634" i="3"/>
  <c r="F1633" i="3"/>
  <c r="D1633" i="3"/>
  <c r="F1632" i="3"/>
  <c r="D1632" i="3"/>
  <c r="C1632" i="3"/>
  <c r="L1628" i="3"/>
  <c r="L1627" i="3"/>
  <c r="L1626" i="3"/>
  <c r="L1625" i="3"/>
  <c r="L1624" i="3"/>
  <c r="L1623" i="3"/>
  <c r="L1622" i="3"/>
  <c r="L1621" i="3"/>
  <c r="L1620" i="3"/>
  <c r="L1619" i="3"/>
  <c r="L1618" i="3"/>
  <c r="L1617" i="3"/>
  <c r="L1616" i="3"/>
  <c r="L1615" i="3"/>
  <c r="L1614" i="3"/>
  <c r="L1613" i="3"/>
  <c r="L1612" i="3"/>
  <c r="L1611" i="3"/>
  <c r="AA3136" i="1"/>
  <c r="X3137" i="1" s="1"/>
  <c r="R3141" i="1"/>
  <c r="R3140" i="1"/>
  <c r="R3139" i="1"/>
  <c r="R3138" i="1"/>
  <c r="R3137" i="1"/>
  <c r="R3136" i="1"/>
  <c r="R3135" i="1"/>
  <c r="R3134" i="1"/>
  <c r="R3133" i="1"/>
  <c r="R3132" i="1"/>
  <c r="R3131" i="1"/>
  <c r="R3130" i="1"/>
  <c r="P3141" i="1"/>
  <c r="O3141" i="1"/>
  <c r="N3141" i="1"/>
  <c r="M3141" i="1"/>
  <c r="P3140" i="1"/>
  <c r="O3140" i="1"/>
  <c r="N3140" i="1"/>
  <c r="M3140" i="1"/>
  <c r="X3139" i="1"/>
  <c r="P3139" i="1"/>
  <c r="O3139" i="1"/>
  <c r="N3139" i="1"/>
  <c r="M3139" i="1"/>
  <c r="Y3138" i="1"/>
  <c r="P3138" i="1"/>
  <c r="O3138" i="1"/>
  <c r="N3138" i="1"/>
  <c r="M3138" i="1"/>
  <c r="P3137" i="1"/>
  <c r="O3137" i="1"/>
  <c r="N3137" i="1"/>
  <c r="M3137" i="1"/>
  <c r="P3136" i="1"/>
  <c r="O3136" i="1"/>
  <c r="N3136" i="1"/>
  <c r="M3136" i="1"/>
  <c r="P3135" i="1"/>
  <c r="O3135" i="1"/>
  <c r="N3135" i="1"/>
  <c r="M3135" i="1"/>
  <c r="P3134" i="1"/>
  <c r="O3134" i="1"/>
  <c r="N3134" i="1"/>
  <c r="M3134" i="1"/>
  <c r="P3133" i="1"/>
  <c r="O3133" i="1"/>
  <c r="N3133" i="1"/>
  <c r="M3133" i="1"/>
  <c r="P3132" i="1"/>
  <c r="O3132" i="1"/>
  <c r="N3132" i="1"/>
  <c r="M3132" i="1"/>
  <c r="P3131" i="1"/>
  <c r="O3131" i="1"/>
  <c r="N3131" i="1"/>
  <c r="M3131" i="1"/>
  <c r="P3130" i="1"/>
  <c r="O3130" i="1"/>
  <c r="N3130" i="1"/>
  <c r="M3130" i="1"/>
  <c r="X3129" i="1"/>
  <c r="P3129" i="1"/>
  <c r="O3129" i="1"/>
  <c r="N3129" i="1"/>
  <c r="M3129" i="1"/>
  <c r="X3147" i="1"/>
  <c r="L1657" i="3"/>
  <c r="L1656" i="3"/>
  <c r="L1655" i="3"/>
  <c r="L1654" i="3"/>
  <c r="L1653" i="3"/>
  <c r="L1652" i="3"/>
  <c r="L1651" i="3"/>
  <c r="L1650" i="3"/>
  <c r="L1649" i="3"/>
  <c r="L1648" i="3"/>
  <c r="L1647" i="3"/>
  <c r="L1646" i="3"/>
  <c r="L1645" i="3"/>
  <c r="L1644" i="3"/>
  <c r="L1643" i="3"/>
  <c r="L1642" i="3"/>
  <c r="L1641" i="3"/>
  <c r="L1640" i="3"/>
  <c r="F1663" i="3"/>
  <c r="D1663" i="3"/>
  <c r="F1662" i="3"/>
  <c r="D1662" i="3"/>
  <c r="F1661" i="3"/>
  <c r="D1661" i="3"/>
  <c r="C1661" i="3"/>
  <c r="AA3154" i="1"/>
  <c r="X3155" i="1" s="1"/>
  <c r="R3159" i="1"/>
  <c r="R3158" i="1"/>
  <c r="R3157" i="1"/>
  <c r="R3156" i="1"/>
  <c r="R3155" i="1"/>
  <c r="R3154" i="1"/>
  <c r="R3153" i="1"/>
  <c r="R3152" i="1"/>
  <c r="R3151" i="1"/>
  <c r="R3150" i="1"/>
  <c r="R3149" i="1"/>
  <c r="R3148" i="1"/>
  <c r="P3159" i="1"/>
  <c r="O3159" i="1"/>
  <c r="N3159" i="1"/>
  <c r="M3159" i="1"/>
  <c r="P3158" i="1"/>
  <c r="O3158" i="1"/>
  <c r="N3158" i="1"/>
  <c r="M3158" i="1"/>
  <c r="X3157" i="1"/>
  <c r="P3157" i="1"/>
  <c r="O3157" i="1"/>
  <c r="N3157" i="1"/>
  <c r="M3157" i="1"/>
  <c r="Y3156" i="1"/>
  <c r="P3156" i="1"/>
  <c r="O3156" i="1"/>
  <c r="N3156" i="1"/>
  <c r="M3156" i="1"/>
  <c r="P3155" i="1"/>
  <c r="O3155" i="1"/>
  <c r="N3155" i="1"/>
  <c r="M3155" i="1"/>
  <c r="P3154" i="1"/>
  <c r="O3154" i="1"/>
  <c r="N3154" i="1"/>
  <c r="M3154" i="1"/>
  <c r="P3153" i="1"/>
  <c r="O3153" i="1"/>
  <c r="N3153" i="1"/>
  <c r="M3153" i="1"/>
  <c r="P3152" i="1"/>
  <c r="O3152" i="1"/>
  <c r="N3152" i="1"/>
  <c r="M3152" i="1"/>
  <c r="P3151" i="1"/>
  <c r="O3151" i="1"/>
  <c r="N3151" i="1"/>
  <c r="M3151" i="1"/>
  <c r="P3150" i="1"/>
  <c r="O3150" i="1"/>
  <c r="N3150" i="1"/>
  <c r="M3150" i="1"/>
  <c r="P3149" i="1"/>
  <c r="O3149" i="1"/>
  <c r="N3149" i="1"/>
  <c r="M3149" i="1"/>
  <c r="P3148" i="1"/>
  <c r="O3148" i="1"/>
  <c r="N3148" i="1"/>
  <c r="M3148" i="1"/>
  <c r="U3147" i="1"/>
  <c r="P3147" i="1"/>
  <c r="O3147" i="1"/>
  <c r="N3147" i="1"/>
  <c r="M3147" i="1"/>
  <c r="AA3262" i="1"/>
  <c r="X3263" i="1" s="1"/>
  <c r="AA3244" i="1"/>
  <c r="X3245" i="1" s="1"/>
  <c r="AA3208" i="1"/>
  <c r="X3209" i="1" s="1"/>
  <c r="AA3190" i="1"/>
  <c r="X3191" i="1" s="1"/>
  <c r="AA3172" i="1"/>
  <c r="X3173" i="1" s="1"/>
  <c r="F1692" i="3"/>
  <c r="D1692" i="3"/>
  <c r="F1691" i="3"/>
  <c r="D1691" i="3"/>
  <c r="F1690" i="3"/>
  <c r="D1690" i="3"/>
  <c r="C1690" i="3"/>
  <c r="L1686" i="3"/>
  <c r="L1685" i="3"/>
  <c r="L1684" i="3"/>
  <c r="L1683" i="3"/>
  <c r="L1682" i="3"/>
  <c r="L1681" i="3"/>
  <c r="L1680" i="3"/>
  <c r="L1679" i="3"/>
  <c r="L1678" i="3"/>
  <c r="L1677" i="3"/>
  <c r="L1676" i="3"/>
  <c r="L1675" i="3"/>
  <c r="L1674" i="3"/>
  <c r="L1673" i="3"/>
  <c r="L1672" i="3"/>
  <c r="L1671" i="3"/>
  <c r="L1670" i="3"/>
  <c r="L1669" i="3"/>
  <c r="R3177" i="1"/>
  <c r="R3176" i="1"/>
  <c r="R3175" i="1"/>
  <c r="R3174" i="1"/>
  <c r="R3173" i="1"/>
  <c r="R3172" i="1"/>
  <c r="R3171" i="1"/>
  <c r="R3170" i="1"/>
  <c r="R3169" i="1"/>
  <c r="R3168" i="1"/>
  <c r="R3167" i="1"/>
  <c r="R3166" i="1"/>
  <c r="P3177" i="1"/>
  <c r="O3177" i="1"/>
  <c r="N3177" i="1"/>
  <c r="M3177" i="1"/>
  <c r="P3176" i="1"/>
  <c r="O3176" i="1"/>
  <c r="N3176" i="1"/>
  <c r="M3176" i="1"/>
  <c r="X3175" i="1"/>
  <c r="P3175" i="1"/>
  <c r="O3175" i="1"/>
  <c r="N3175" i="1"/>
  <c r="M3175" i="1"/>
  <c r="Y3174" i="1"/>
  <c r="P3174" i="1"/>
  <c r="O3174" i="1"/>
  <c r="N3174" i="1"/>
  <c r="M3174" i="1"/>
  <c r="P3173" i="1"/>
  <c r="O3173" i="1"/>
  <c r="N3173" i="1"/>
  <c r="M3173" i="1"/>
  <c r="P3172" i="1"/>
  <c r="O3172" i="1"/>
  <c r="N3172" i="1"/>
  <c r="M3172" i="1"/>
  <c r="P3171" i="1"/>
  <c r="O3171" i="1"/>
  <c r="N3171" i="1"/>
  <c r="M3171" i="1"/>
  <c r="P3170" i="1"/>
  <c r="O3170" i="1"/>
  <c r="N3170" i="1"/>
  <c r="M3170" i="1"/>
  <c r="P3169" i="1"/>
  <c r="O3169" i="1"/>
  <c r="N3169" i="1"/>
  <c r="M3169" i="1"/>
  <c r="P3168" i="1"/>
  <c r="O3168" i="1"/>
  <c r="N3168" i="1"/>
  <c r="M3168" i="1"/>
  <c r="P3167" i="1"/>
  <c r="O3167" i="1"/>
  <c r="N3167" i="1"/>
  <c r="M3167" i="1"/>
  <c r="P3166" i="1"/>
  <c r="O3166" i="1"/>
  <c r="N3166" i="1"/>
  <c r="M3166" i="1"/>
  <c r="U3165" i="1"/>
  <c r="P3165" i="1"/>
  <c r="O3165" i="1"/>
  <c r="N3165" i="1"/>
  <c r="M3165" i="1"/>
  <c r="L1715" i="3"/>
  <c r="L1714" i="3"/>
  <c r="L1713" i="3"/>
  <c r="L1712" i="3"/>
  <c r="L1711" i="3"/>
  <c r="L1710" i="3"/>
  <c r="L1709" i="3"/>
  <c r="L1708" i="3"/>
  <c r="L1707" i="3"/>
  <c r="L1706" i="3"/>
  <c r="L1705" i="3"/>
  <c r="L1704" i="3"/>
  <c r="L1703" i="3"/>
  <c r="L1702" i="3"/>
  <c r="L1701" i="3"/>
  <c r="L1700" i="3"/>
  <c r="L1699" i="3"/>
  <c r="L1698" i="3"/>
  <c r="F1721" i="3"/>
  <c r="D1721" i="3"/>
  <c r="F1720" i="3"/>
  <c r="D1720" i="3"/>
  <c r="F1719" i="3"/>
  <c r="D1719" i="3"/>
  <c r="C1719" i="3"/>
  <c r="R3195" i="1"/>
  <c r="R3194" i="1"/>
  <c r="R3193" i="1"/>
  <c r="R3192" i="1"/>
  <c r="R3191" i="1"/>
  <c r="R3190" i="1"/>
  <c r="R3189" i="1"/>
  <c r="R3188" i="1"/>
  <c r="R3187" i="1"/>
  <c r="R3186" i="1"/>
  <c r="R3185" i="1"/>
  <c r="R3184" i="1"/>
  <c r="P3195" i="1"/>
  <c r="O3195" i="1"/>
  <c r="N3195" i="1"/>
  <c r="M3195" i="1"/>
  <c r="P3194" i="1"/>
  <c r="O3194" i="1"/>
  <c r="N3194" i="1"/>
  <c r="M3194" i="1"/>
  <c r="X3193" i="1"/>
  <c r="P3193" i="1"/>
  <c r="O3193" i="1"/>
  <c r="N3193" i="1"/>
  <c r="M3193" i="1"/>
  <c r="Y3192" i="1"/>
  <c r="P3192" i="1"/>
  <c r="O3192" i="1"/>
  <c r="N3192" i="1"/>
  <c r="M3192" i="1"/>
  <c r="P3191" i="1"/>
  <c r="O3191" i="1"/>
  <c r="N3191" i="1"/>
  <c r="M3191" i="1"/>
  <c r="P3190" i="1"/>
  <c r="O3190" i="1"/>
  <c r="N3190" i="1"/>
  <c r="M3190" i="1"/>
  <c r="P3189" i="1"/>
  <c r="O3189" i="1"/>
  <c r="N3189" i="1"/>
  <c r="M3189" i="1"/>
  <c r="P3188" i="1"/>
  <c r="O3188" i="1"/>
  <c r="N3188" i="1"/>
  <c r="M3188" i="1"/>
  <c r="P3187" i="1"/>
  <c r="O3187" i="1"/>
  <c r="N3187" i="1"/>
  <c r="M3187" i="1"/>
  <c r="P3186" i="1"/>
  <c r="O3186" i="1"/>
  <c r="N3186" i="1"/>
  <c r="M3186" i="1"/>
  <c r="P3185" i="1"/>
  <c r="O3185" i="1"/>
  <c r="N3185" i="1"/>
  <c r="M3185" i="1"/>
  <c r="P3184" i="1"/>
  <c r="O3184" i="1"/>
  <c r="N3184" i="1"/>
  <c r="M3184" i="1"/>
  <c r="U3183" i="1"/>
  <c r="P3183" i="1"/>
  <c r="O3183" i="1"/>
  <c r="N3183" i="1"/>
  <c r="M3183" i="1"/>
  <c r="F1750" i="3"/>
  <c r="D1750" i="3"/>
  <c r="F1749" i="3"/>
  <c r="D1749" i="3"/>
  <c r="F1748" i="3"/>
  <c r="D1748" i="3"/>
  <c r="C1748" i="3"/>
  <c r="L1744" i="3"/>
  <c r="L1743" i="3"/>
  <c r="L1742" i="3"/>
  <c r="L1741" i="3"/>
  <c r="L1740" i="3"/>
  <c r="L1739" i="3"/>
  <c r="L1738" i="3"/>
  <c r="L1737" i="3"/>
  <c r="L1736" i="3"/>
  <c r="L1735" i="3"/>
  <c r="L1734" i="3"/>
  <c r="L1733" i="3"/>
  <c r="L1732" i="3"/>
  <c r="L1731" i="3"/>
  <c r="L1730" i="3"/>
  <c r="L1729" i="3"/>
  <c r="L1728" i="3"/>
  <c r="L1727" i="3"/>
  <c r="R3213" i="1"/>
  <c r="R3212" i="1"/>
  <c r="R3211" i="1"/>
  <c r="R3210" i="1"/>
  <c r="R3209" i="1"/>
  <c r="R3208" i="1"/>
  <c r="R3207" i="1"/>
  <c r="R3206" i="1"/>
  <c r="R3205" i="1"/>
  <c r="R3204" i="1"/>
  <c r="R3203" i="1"/>
  <c r="R3202" i="1"/>
  <c r="P3213" i="1"/>
  <c r="O3213" i="1"/>
  <c r="N3213" i="1"/>
  <c r="M3213" i="1"/>
  <c r="P3212" i="1"/>
  <c r="O3212" i="1"/>
  <c r="N3212" i="1"/>
  <c r="M3212" i="1"/>
  <c r="X3211" i="1"/>
  <c r="P3211" i="1"/>
  <c r="O3211" i="1"/>
  <c r="N3211" i="1"/>
  <c r="M3211" i="1"/>
  <c r="Y3210" i="1"/>
  <c r="P3210" i="1"/>
  <c r="O3210" i="1"/>
  <c r="N3210" i="1"/>
  <c r="M3210" i="1"/>
  <c r="P3209" i="1"/>
  <c r="O3209" i="1"/>
  <c r="N3209" i="1"/>
  <c r="M3209" i="1"/>
  <c r="P3208" i="1"/>
  <c r="O3208" i="1"/>
  <c r="N3208" i="1"/>
  <c r="M3208" i="1"/>
  <c r="P3207" i="1"/>
  <c r="O3207" i="1"/>
  <c r="N3207" i="1"/>
  <c r="M3207" i="1"/>
  <c r="P3206" i="1"/>
  <c r="O3206" i="1"/>
  <c r="N3206" i="1"/>
  <c r="M3206" i="1"/>
  <c r="P3205" i="1"/>
  <c r="O3205" i="1"/>
  <c r="N3205" i="1"/>
  <c r="M3205" i="1"/>
  <c r="P3204" i="1"/>
  <c r="O3204" i="1"/>
  <c r="N3204" i="1"/>
  <c r="M3204" i="1"/>
  <c r="P3203" i="1"/>
  <c r="O3203" i="1"/>
  <c r="N3203" i="1"/>
  <c r="M3203" i="1"/>
  <c r="P3202" i="1"/>
  <c r="O3202" i="1"/>
  <c r="N3202" i="1"/>
  <c r="M3202" i="1"/>
  <c r="U3201" i="1"/>
  <c r="P3201" i="1"/>
  <c r="O3201" i="1"/>
  <c r="N3201" i="1"/>
  <c r="M3201" i="1"/>
  <c r="L1773" i="3"/>
  <c r="L1772" i="3"/>
  <c r="L1771" i="3"/>
  <c r="L1770" i="3"/>
  <c r="L1769" i="3"/>
  <c r="L1768" i="3"/>
  <c r="L1767" i="3"/>
  <c r="L1766" i="3"/>
  <c r="L1765" i="3"/>
  <c r="L1764" i="3"/>
  <c r="L1763" i="3"/>
  <c r="L1762" i="3"/>
  <c r="L1761" i="3"/>
  <c r="L1760" i="3"/>
  <c r="L1759" i="3"/>
  <c r="L1758" i="3"/>
  <c r="L1757" i="3"/>
  <c r="L1756" i="3"/>
  <c r="F1779" i="3"/>
  <c r="D1779" i="3"/>
  <c r="F1778" i="3"/>
  <c r="D1778" i="3"/>
  <c r="F1777" i="3"/>
  <c r="D1777" i="3"/>
  <c r="C1777" i="3"/>
  <c r="AA3226" i="1"/>
  <c r="X3227" i="1" s="1"/>
  <c r="R3231" i="1"/>
  <c r="R3230" i="1"/>
  <c r="R3229" i="1"/>
  <c r="R3228" i="1"/>
  <c r="R3227" i="1"/>
  <c r="R3226" i="1"/>
  <c r="R3225" i="1"/>
  <c r="R3224" i="1"/>
  <c r="R3223" i="1"/>
  <c r="R3222" i="1"/>
  <c r="R3221" i="1"/>
  <c r="R3220" i="1"/>
  <c r="P3231" i="1"/>
  <c r="O3231" i="1"/>
  <c r="N3231" i="1"/>
  <c r="M3231" i="1"/>
  <c r="P3230" i="1"/>
  <c r="O3230" i="1"/>
  <c r="N3230" i="1"/>
  <c r="M3230" i="1"/>
  <c r="X3229" i="1"/>
  <c r="P3229" i="1"/>
  <c r="O3229" i="1"/>
  <c r="N3229" i="1"/>
  <c r="M3229" i="1"/>
  <c r="Y3228" i="1"/>
  <c r="P3228" i="1"/>
  <c r="O3228" i="1"/>
  <c r="N3228" i="1"/>
  <c r="M3228" i="1"/>
  <c r="P3227" i="1"/>
  <c r="O3227" i="1"/>
  <c r="N3227" i="1"/>
  <c r="M3227" i="1"/>
  <c r="P3226" i="1"/>
  <c r="O3226" i="1"/>
  <c r="N3226" i="1"/>
  <c r="M3226" i="1"/>
  <c r="P3225" i="1"/>
  <c r="O3225" i="1"/>
  <c r="N3225" i="1"/>
  <c r="M3225" i="1"/>
  <c r="P3224" i="1"/>
  <c r="O3224" i="1"/>
  <c r="N3224" i="1"/>
  <c r="M3224" i="1"/>
  <c r="P3223" i="1"/>
  <c r="O3223" i="1"/>
  <c r="N3223" i="1"/>
  <c r="M3223" i="1"/>
  <c r="P3222" i="1"/>
  <c r="O3222" i="1"/>
  <c r="N3222" i="1"/>
  <c r="M3222" i="1"/>
  <c r="P3221" i="1"/>
  <c r="O3221" i="1"/>
  <c r="N3221" i="1"/>
  <c r="M3221" i="1"/>
  <c r="P3220" i="1"/>
  <c r="O3220" i="1"/>
  <c r="N3220" i="1"/>
  <c r="M3220" i="1"/>
  <c r="U3219" i="1"/>
  <c r="P3219" i="1"/>
  <c r="O3219" i="1"/>
  <c r="N3219" i="1"/>
  <c r="M3219" i="1"/>
  <c r="L1802" i="3"/>
  <c r="L1801" i="3"/>
  <c r="L1800" i="3"/>
  <c r="L1799" i="3"/>
  <c r="L1798" i="3"/>
  <c r="L1797" i="3"/>
  <c r="L1796" i="3"/>
  <c r="L1795" i="3"/>
  <c r="L1794" i="3"/>
  <c r="L1793" i="3"/>
  <c r="L1792" i="3"/>
  <c r="L1791" i="3"/>
  <c r="L1790" i="3"/>
  <c r="L1789" i="3"/>
  <c r="L1788" i="3"/>
  <c r="L1787" i="3"/>
  <c r="L1786" i="3"/>
  <c r="L1785" i="3"/>
  <c r="F1808" i="3"/>
  <c r="D1808" i="3"/>
  <c r="F1807" i="3"/>
  <c r="D1807" i="3"/>
  <c r="F1806" i="3"/>
  <c r="D1806" i="3"/>
  <c r="C1806" i="3"/>
  <c r="R3249" i="1"/>
  <c r="R3248" i="1"/>
  <c r="R3247" i="1"/>
  <c r="R3246" i="1"/>
  <c r="R3245" i="1"/>
  <c r="R3244" i="1"/>
  <c r="R3243" i="1"/>
  <c r="R3242" i="1"/>
  <c r="R3241" i="1"/>
  <c r="R3240" i="1"/>
  <c r="R3239" i="1"/>
  <c r="R3238" i="1"/>
  <c r="P3249" i="1"/>
  <c r="O3249" i="1"/>
  <c r="N3249" i="1"/>
  <c r="M3249" i="1"/>
  <c r="P3248" i="1"/>
  <c r="O3248" i="1"/>
  <c r="N3248" i="1"/>
  <c r="M3248" i="1"/>
  <c r="X3247" i="1"/>
  <c r="P3247" i="1"/>
  <c r="O3247" i="1"/>
  <c r="N3247" i="1"/>
  <c r="M3247" i="1"/>
  <c r="Y3246" i="1"/>
  <c r="P3246" i="1"/>
  <c r="O3246" i="1"/>
  <c r="N3246" i="1"/>
  <c r="M3246" i="1"/>
  <c r="P3245" i="1"/>
  <c r="O3245" i="1"/>
  <c r="N3245" i="1"/>
  <c r="M3245" i="1"/>
  <c r="P3244" i="1"/>
  <c r="O3244" i="1"/>
  <c r="N3244" i="1"/>
  <c r="M3244" i="1"/>
  <c r="P3243" i="1"/>
  <c r="O3243" i="1"/>
  <c r="N3243" i="1"/>
  <c r="M3243" i="1"/>
  <c r="P3242" i="1"/>
  <c r="O3242" i="1"/>
  <c r="N3242" i="1"/>
  <c r="M3242" i="1"/>
  <c r="P3241" i="1"/>
  <c r="O3241" i="1"/>
  <c r="N3241" i="1"/>
  <c r="M3241" i="1"/>
  <c r="P3240" i="1"/>
  <c r="O3240" i="1"/>
  <c r="N3240" i="1"/>
  <c r="M3240" i="1"/>
  <c r="P3239" i="1"/>
  <c r="O3239" i="1"/>
  <c r="N3239" i="1"/>
  <c r="M3239" i="1"/>
  <c r="P3238" i="1"/>
  <c r="O3238" i="1"/>
  <c r="N3238" i="1"/>
  <c r="M3238" i="1"/>
  <c r="U3237" i="1"/>
  <c r="P3237" i="1"/>
  <c r="O3237" i="1"/>
  <c r="N3237" i="1"/>
  <c r="M3237" i="1"/>
  <c r="F1837" i="3"/>
  <c r="D1837" i="3"/>
  <c r="F1836" i="3"/>
  <c r="D1836" i="3"/>
  <c r="F1835" i="3"/>
  <c r="D1835" i="3"/>
  <c r="C1835" i="3"/>
  <c r="L1831" i="3"/>
  <c r="L1830" i="3"/>
  <c r="L1829" i="3"/>
  <c r="L1828" i="3"/>
  <c r="L1827" i="3"/>
  <c r="L1826" i="3"/>
  <c r="L1825" i="3"/>
  <c r="L1824" i="3"/>
  <c r="L1823" i="3"/>
  <c r="L1822" i="3"/>
  <c r="L1821" i="3"/>
  <c r="L1820" i="3"/>
  <c r="L1819" i="3"/>
  <c r="L1818" i="3"/>
  <c r="L1817" i="3"/>
  <c r="L1816" i="3"/>
  <c r="L1815" i="3"/>
  <c r="L1814" i="3"/>
  <c r="R3267" i="1"/>
  <c r="R3266" i="1"/>
  <c r="R3265" i="1"/>
  <c r="R3264" i="1"/>
  <c r="R3263" i="1"/>
  <c r="R3262" i="1"/>
  <c r="R3261" i="1"/>
  <c r="R3260" i="1"/>
  <c r="R3259" i="1"/>
  <c r="R3258" i="1"/>
  <c r="R3257" i="1"/>
  <c r="R3256" i="1"/>
  <c r="P3267" i="1"/>
  <c r="O3267" i="1"/>
  <c r="N3267" i="1"/>
  <c r="M3267" i="1"/>
  <c r="P3266" i="1"/>
  <c r="O3266" i="1"/>
  <c r="N3266" i="1"/>
  <c r="M3266" i="1"/>
  <c r="X3265" i="1"/>
  <c r="P3265" i="1"/>
  <c r="O3265" i="1"/>
  <c r="N3265" i="1"/>
  <c r="M3265" i="1"/>
  <c r="Y3264" i="1"/>
  <c r="P3264" i="1"/>
  <c r="O3264" i="1"/>
  <c r="N3264" i="1"/>
  <c r="M3264" i="1"/>
  <c r="P3263" i="1"/>
  <c r="O3263" i="1"/>
  <c r="N3263" i="1"/>
  <c r="M3263" i="1"/>
  <c r="P3262" i="1"/>
  <c r="O3262" i="1"/>
  <c r="N3262" i="1"/>
  <c r="M3262" i="1"/>
  <c r="P3261" i="1"/>
  <c r="O3261" i="1"/>
  <c r="N3261" i="1"/>
  <c r="M3261" i="1"/>
  <c r="P3260" i="1"/>
  <c r="O3260" i="1"/>
  <c r="N3260" i="1"/>
  <c r="M3260" i="1"/>
  <c r="P3259" i="1"/>
  <c r="O3259" i="1"/>
  <c r="N3259" i="1"/>
  <c r="M3259" i="1"/>
  <c r="P3258" i="1"/>
  <c r="O3258" i="1"/>
  <c r="N3258" i="1"/>
  <c r="M3258" i="1"/>
  <c r="P3257" i="1"/>
  <c r="O3257" i="1"/>
  <c r="N3257" i="1"/>
  <c r="M3257" i="1"/>
  <c r="P3256" i="1"/>
  <c r="O3256" i="1"/>
  <c r="N3256" i="1"/>
  <c r="M3256" i="1"/>
  <c r="U3255" i="1"/>
  <c r="P3255" i="1"/>
  <c r="O3255" i="1"/>
  <c r="N3255" i="1"/>
  <c r="M3255" i="1"/>
  <c r="L1860" i="3"/>
  <c r="L1859" i="3"/>
  <c r="L1858" i="3"/>
  <c r="L1857" i="3"/>
  <c r="L1856" i="3"/>
  <c r="L1855" i="3"/>
  <c r="L1854" i="3"/>
  <c r="L1853" i="3"/>
  <c r="L1852" i="3"/>
  <c r="L1851" i="3"/>
  <c r="L1850" i="3"/>
  <c r="L1849" i="3"/>
  <c r="L1848" i="3"/>
  <c r="L1847" i="3"/>
  <c r="L1846" i="3"/>
  <c r="L1845" i="3"/>
  <c r="L1844" i="3"/>
  <c r="L1843" i="3"/>
  <c r="L1889" i="3"/>
  <c r="L1888" i="3"/>
  <c r="L1887" i="3"/>
  <c r="L1886" i="3"/>
  <c r="L1885" i="3"/>
  <c r="L1884" i="3"/>
  <c r="L1883" i="3"/>
  <c r="L1882" i="3"/>
  <c r="L1881" i="3"/>
  <c r="L1880" i="3"/>
  <c r="L1879" i="3"/>
  <c r="L1878" i="3"/>
  <c r="L1877" i="3"/>
  <c r="L1876" i="3"/>
  <c r="L1875" i="3"/>
  <c r="L1874" i="3"/>
  <c r="L1873" i="3"/>
  <c r="L1872" i="3"/>
  <c r="F1866" i="3"/>
  <c r="D1866" i="3"/>
  <c r="F1865" i="3"/>
  <c r="D1865" i="3"/>
  <c r="F1864" i="3"/>
  <c r="D1864" i="3"/>
  <c r="C1864" i="3"/>
  <c r="AA3280" i="1"/>
  <c r="X3281" i="1" s="1"/>
  <c r="R3285" i="1"/>
  <c r="R3284" i="1"/>
  <c r="R3283" i="1"/>
  <c r="R3282" i="1"/>
  <c r="R3281" i="1"/>
  <c r="R3280" i="1"/>
  <c r="R3279" i="1"/>
  <c r="R3278" i="1"/>
  <c r="R3277" i="1"/>
  <c r="R3276" i="1"/>
  <c r="R3275" i="1"/>
  <c r="R3274" i="1"/>
  <c r="P3285" i="1"/>
  <c r="O3285" i="1"/>
  <c r="N3285" i="1"/>
  <c r="M3285" i="1"/>
  <c r="P3284" i="1"/>
  <c r="O3284" i="1"/>
  <c r="N3284" i="1"/>
  <c r="M3284" i="1"/>
  <c r="X3283" i="1"/>
  <c r="P3283" i="1"/>
  <c r="O3283" i="1"/>
  <c r="N3283" i="1"/>
  <c r="M3283" i="1"/>
  <c r="Y3282" i="1"/>
  <c r="P3282" i="1"/>
  <c r="O3282" i="1"/>
  <c r="N3282" i="1"/>
  <c r="M3282" i="1"/>
  <c r="P3281" i="1"/>
  <c r="O3281" i="1"/>
  <c r="N3281" i="1"/>
  <c r="M3281" i="1"/>
  <c r="P3280" i="1"/>
  <c r="O3280" i="1"/>
  <c r="N3280" i="1"/>
  <c r="M3280" i="1"/>
  <c r="P3279" i="1"/>
  <c r="O3279" i="1"/>
  <c r="N3279" i="1"/>
  <c r="M3279" i="1"/>
  <c r="P3278" i="1"/>
  <c r="O3278" i="1"/>
  <c r="N3278" i="1"/>
  <c r="M3278" i="1"/>
  <c r="P3277" i="1"/>
  <c r="O3277" i="1"/>
  <c r="N3277" i="1"/>
  <c r="M3277" i="1"/>
  <c r="P3276" i="1"/>
  <c r="O3276" i="1"/>
  <c r="N3276" i="1"/>
  <c r="M3276" i="1"/>
  <c r="P3275" i="1"/>
  <c r="O3275" i="1"/>
  <c r="N3275" i="1"/>
  <c r="M3275" i="1"/>
  <c r="P3274" i="1"/>
  <c r="O3274" i="1"/>
  <c r="N3274" i="1"/>
  <c r="M3274" i="1"/>
  <c r="U3273" i="1"/>
  <c r="P3273" i="1"/>
  <c r="O3273" i="1"/>
  <c r="N3273" i="1"/>
  <c r="M3273" i="1"/>
  <c r="AA3334" i="1"/>
  <c r="AA3316" i="1"/>
  <c r="X3317" i="1" s="1"/>
  <c r="AA3298" i="1"/>
  <c r="X3299" i="1" s="1"/>
  <c r="F1895" i="3"/>
  <c r="D1895" i="3"/>
  <c r="F1894" i="3"/>
  <c r="D1894" i="3"/>
  <c r="F1893" i="3"/>
  <c r="D1893" i="3"/>
  <c r="C1893" i="3"/>
  <c r="R3303" i="1"/>
  <c r="R3302" i="1"/>
  <c r="R3301" i="1"/>
  <c r="R3300" i="1"/>
  <c r="R3299" i="1"/>
  <c r="R3298" i="1"/>
  <c r="R3297" i="1"/>
  <c r="R3296" i="1"/>
  <c r="R3295" i="1"/>
  <c r="R3294" i="1"/>
  <c r="R3293" i="1"/>
  <c r="R3292" i="1"/>
  <c r="P3303" i="1"/>
  <c r="O3303" i="1"/>
  <c r="N3303" i="1"/>
  <c r="M3303" i="1"/>
  <c r="P3302" i="1"/>
  <c r="O3302" i="1"/>
  <c r="N3302" i="1"/>
  <c r="M3302" i="1"/>
  <c r="X3301" i="1"/>
  <c r="P3301" i="1"/>
  <c r="O3301" i="1"/>
  <c r="N3301" i="1"/>
  <c r="M3301" i="1"/>
  <c r="Y3300" i="1"/>
  <c r="P3300" i="1"/>
  <c r="O3300" i="1"/>
  <c r="N3300" i="1"/>
  <c r="M3300" i="1"/>
  <c r="P3299" i="1"/>
  <c r="O3299" i="1"/>
  <c r="N3299" i="1"/>
  <c r="M3299" i="1"/>
  <c r="P3298" i="1"/>
  <c r="O3298" i="1"/>
  <c r="N3298" i="1"/>
  <c r="M3298" i="1"/>
  <c r="P3297" i="1"/>
  <c r="O3297" i="1"/>
  <c r="N3297" i="1"/>
  <c r="M3297" i="1"/>
  <c r="P3296" i="1"/>
  <c r="O3296" i="1"/>
  <c r="N3296" i="1"/>
  <c r="M3296" i="1"/>
  <c r="P3295" i="1"/>
  <c r="O3295" i="1"/>
  <c r="N3295" i="1"/>
  <c r="M3295" i="1"/>
  <c r="P3294" i="1"/>
  <c r="O3294" i="1"/>
  <c r="N3294" i="1"/>
  <c r="M3294" i="1"/>
  <c r="P3293" i="1"/>
  <c r="O3293" i="1"/>
  <c r="N3293" i="1"/>
  <c r="M3293" i="1"/>
  <c r="P3292" i="1"/>
  <c r="O3292" i="1"/>
  <c r="N3292" i="1"/>
  <c r="M3292" i="1"/>
  <c r="U3291" i="1"/>
  <c r="P3291" i="1"/>
  <c r="O3291" i="1"/>
  <c r="N3291" i="1"/>
  <c r="M3291" i="1"/>
  <c r="L1918" i="3"/>
  <c r="L1917" i="3"/>
  <c r="L1916" i="3"/>
  <c r="L1915" i="3"/>
  <c r="L1914" i="3"/>
  <c r="L1913" i="3"/>
  <c r="L1912" i="3"/>
  <c r="L1911" i="3"/>
  <c r="L1910" i="3"/>
  <c r="L1909" i="3"/>
  <c r="L1908" i="3"/>
  <c r="L1907" i="3"/>
  <c r="L1906" i="3"/>
  <c r="L1905" i="3"/>
  <c r="L1904" i="3"/>
  <c r="L1903" i="3"/>
  <c r="L1902" i="3"/>
  <c r="L1901" i="3"/>
  <c r="F1924" i="3"/>
  <c r="D1924" i="3"/>
  <c r="F1923" i="3"/>
  <c r="D1923" i="3"/>
  <c r="F1922" i="3"/>
  <c r="D1922" i="3"/>
  <c r="C1922" i="3"/>
  <c r="R3321" i="1"/>
  <c r="R3320" i="1"/>
  <c r="R3319" i="1"/>
  <c r="R3318" i="1"/>
  <c r="R3317" i="1"/>
  <c r="R3316" i="1"/>
  <c r="R3315" i="1"/>
  <c r="R3314" i="1"/>
  <c r="R3313" i="1"/>
  <c r="R3312" i="1"/>
  <c r="R3311" i="1"/>
  <c r="R3310" i="1"/>
  <c r="P3321" i="1"/>
  <c r="O3321" i="1"/>
  <c r="N3321" i="1"/>
  <c r="M3321" i="1"/>
  <c r="P3320" i="1"/>
  <c r="O3320" i="1"/>
  <c r="N3320" i="1"/>
  <c r="M3320" i="1"/>
  <c r="X3319" i="1"/>
  <c r="P3319" i="1"/>
  <c r="O3319" i="1"/>
  <c r="N3319" i="1"/>
  <c r="M3319" i="1"/>
  <c r="Y3318" i="1"/>
  <c r="P3318" i="1"/>
  <c r="O3318" i="1"/>
  <c r="N3318" i="1"/>
  <c r="M3318" i="1"/>
  <c r="P3317" i="1"/>
  <c r="O3317" i="1"/>
  <c r="N3317" i="1"/>
  <c r="M3317" i="1"/>
  <c r="P3316" i="1"/>
  <c r="O3316" i="1"/>
  <c r="N3316" i="1"/>
  <c r="M3316" i="1"/>
  <c r="P3315" i="1"/>
  <c r="O3315" i="1"/>
  <c r="N3315" i="1"/>
  <c r="M3315" i="1"/>
  <c r="P3314" i="1"/>
  <c r="O3314" i="1"/>
  <c r="N3314" i="1"/>
  <c r="M3314" i="1"/>
  <c r="P3313" i="1"/>
  <c r="O3313" i="1"/>
  <c r="N3313" i="1"/>
  <c r="M3313" i="1"/>
  <c r="P3312" i="1"/>
  <c r="O3312" i="1"/>
  <c r="N3312" i="1"/>
  <c r="M3312" i="1"/>
  <c r="P3311" i="1"/>
  <c r="O3311" i="1"/>
  <c r="N3311" i="1"/>
  <c r="M3311" i="1"/>
  <c r="P3310" i="1"/>
  <c r="O3310" i="1"/>
  <c r="N3310" i="1"/>
  <c r="M3310" i="1"/>
  <c r="U3309" i="1"/>
  <c r="P3309" i="1"/>
  <c r="O3309" i="1"/>
  <c r="N3309" i="1"/>
  <c r="M3309" i="1"/>
  <c r="M106" i="7" l="1"/>
  <c r="N106" i="7" s="1"/>
  <c r="O106" i="7" s="1"/>
  <c r="O119" i="7" s="1"/>
  <c r="F119" i="7"/>
  <c r="M100" i="7"/>
  <c r="N100" i="7" s="1"/>
  <c r="O100" i="7" s="1"/>
  <c r="O113" i="7" s="1"/>
  <c r="F113" i="7"/>
  <c r="M104" i="7"/>
  <c r="N104" i="7" s="1"/>
  <c r="O104" i="7" s="1"/>
  <c r="O117" i="7" s="1"/>
  <c r="F117" i="7"/>
  <c r="M102" i="7"/>
  <c r="N102" i="7" s="1"/>
  <c r="O102" i="7" s="1"/>
  <c r="O115" i="7" s="1"/>
  <c r="F115" i="7"/>
  <c r="J99" i="7"/>
  <c r="F112" i="7"/>
  <c r="J103" i="7"/>
  <c r="J116" i="7" s="1"/>
  <c r="F116" i="7"/>
  <c r="J68" i="7"/>
  <c r="K68" i="7" s="1"/>
  <c r="L68" i="7" s="1"/>
  <c r="L80" i="7" s="1"/>
  <c r="J86" i="7"/>
  <c r="M101" i="7"/>
  <c r="N101" i="7" s="1"/>
  <c r="O101" i="7" s="1"/>
  <c r="O114" i="7" s="1"/>
  <c r="F114" i="7"/>
  <c r="M105" i="7"/>
  <c r="N105" i="7" s="1"/>
  <c r="O105" i="7" s="1"/>
  <c r="O118" i="7" s="1"/>
  <c r="F118" i="7"/>
  <c r="N58" i="9"/>
  <c r="P2800" i="1"/>
  <c r="P2692" i="1"/>
  <c r="P2674" i="1"/>
  <c r="P2962" i="1"/>
  <c r="P3088" i="1"/>
  <c r="P3070" i="1"/>
  <c r="P3016" i="1"/>
  <c r="P2926" i="1"/>
  <c r="P2656" i="1"/>
  <c r="P2638" i="1"/>
  <c r="P3250" i="1"/>
  <c r="P3268" i="1"/>
  <c r="P3232" i="1"/>
  <c r="P3178" i="1"/>
  <c r="P3106" i="1"/>
  <c r="P3142" i="1"/>
  <c r="P2890" i="1"/>
  <c r="P3196" i="1"/>
  <c r="P3034" i="1"/>
  <c r="P2998" i="1"/>
  <c r="P3160" i="1"/>
  <c r="P3124" i="1"/>
  <c r="P2872" i="1"/>
  <c r="S2485" i="1"/>
  <c r="J1021" i="3"/>
  <c r="S2503" i="1"/>
  <c r="J992" i="3"/>
  <c r="J963" i="3"/>
  <c r="J73" i="7"/>
  <c r="J53" i="7"/>
  <c r="J49" i="7"/>
  <c r="M83" i="7"/>
  <c r="N114" i="7"/>
  <c r="Q114" i="7" s="1"/>
  <c r="N118" i="7"/>
  <c r="Q118" i="7" s="1"/>
  <c r="N85" i="7"/>
  <c r="K84" i="7"/>
  <c r="N81" i="7"/>
  <c r="K80" i="7"/>
  <c r="M115" i="7"/>
  <c r="M117" i="7"/>
  <c r="M119" i="7"/>
  <c r="M85" i="7"/>
  <c r="N84" i="7"/>
  <c r="M81" i="7"/>
  <c r="N80" i="7"/>
  <c r="N115" i="7"/>
  <c r="Q115" i="7" s="1"/>
  <c r="N117" i="7"/>
  <c r="Q117" i="7" s="1"/>
  <c r="N119" i="7"/>
  <c r="Q119" i="7" s="1"/>
  <c r="J82" i="7"/>
  <c r="J69" i="7"/>
  <c r="J50" i="7"/>
  <c r="J80" i="7"/>
  <c r="J84" i="7"/>
  <c r="J106" i="7"/>
  <c r="J119" i="7" s="1"/>
  <c r="K86" i="7"/>
  <c r="M84" i="7"/>
  <c r="N83" i="7"/>
  <c r="K82" i="7"/>
  <c r="M80" i="7"/>
  <c r="M118" i="7"/>
  <c r="J104" i="7"/>
  <c r="J102" i="7"/>
  <c r="J115" i="7" s="1"/>
  <c r="J100" i="7"/>
  <c r="J101" i="7"/>
  <c r="J114" i="7" s="1"/>
  <c r="K102" i="7"/>
  <c r="J105" i="7"/>
  <c r="J118" i="7" s="1"/>
  <c r="M99" i="7"/>
  <c r="M103" i="7"/>
  <c r="S2539" i="1"/>
  <c r="S2521" i="1"/>
  <c r="S2557" i="1"/>
  <c r="S2809" i="1"/>
  <c r="S2719" i="1"/>
  <c r="S2647" i="1"/>
  <c r="S2629" i="1"/>
  <c r="S2845" i="1"/>
  <c r="S2737" i="1"/>
  <c r="M2639" i="1"/>
  <c r="S2611" i="1"/>
  <c r="S2593" i="1"/>
  <c r="S2575" i="1"/>
  <c r="J1050" i="3"/>
  <c r="S2683" i="1"/>
  <c r="S2665" i="1"/>
  <c r="J1079" i="3"/>
  <c r="S2791" i="1"/>
  <c r="S2773" i="1"/>
  <c r="S2701" i="1"/>
  <c r="J67" i="7"/>
  <c r="K67" i="7" s="1"/>
  <c r="L67" i="7" s="1"/>
  <c r="M70" i="7"/>
  <c r="J71" i="7"/>
  <c r="M74" i="7"/>
  <c r="J1108" i="3"/>
  <c r="J1137" i="3"/>
  <c r="S2827" i="1"/>
  <c r="L1195" i="3"/>
  <c r="J1166" i="3"/>
  <c r="S2863" i="1"/>
  <c r="S2755" i="1"/>
  <c r="S2899" i="1"/>
  <c r="S2881" i="1"/>
  <c r="S2917" i="1"/>
  <c r="L1224" i="3"/>
  <c r="L1253" i="3"/>
  <c r="L1282" i="3"/>
  <c r="S2971" i="1"/>
  <c r="S2935" i="1"/>
  <c r="L1311" i="3"/>
  <c r="L1340" i="3"/>
  <c r="S2989" i="1"/>
  <c r="S2953" i="1"/>
  <c r="M38" i="7"/>
  <c r="N38" i="7" s="1"/>
  <c r="O38" i="7" s="1"/>
  <c r="J39" i="7"/>
  <c r="J42" i="7"/>
  <c r="J36" i="7"/>
  <c r="M37" i="7"/>
  <c r="N37" i="7" s="1"/>
  <c r="O37" i="7" s="1"/>
  <c r="M41" i="7"/>
  <c r="N41" i="7" s="1"/>
  <c r="O41" i="7" s="1"/>
  <c r="J35" i="7"/>
  <c r="K35" i="7" s="1"/>
  <c r="L35" i="7" s="1"/>
  <c r="J40" i="7"/>
  <c r="S3079" i="1"/>
  <c r="L1369" i="3"/>
  <c r="L1456" i="3"/>
  <c r="L1398" i="3"/>
  <c r="S3007" i="1"/>
  <c r="L1427" i="3"/>
  <c r="S3025" i="1"/>
  <c r="S3061" i="1"/>
  <c r="L1485" i="3"/>
  <c r="S3043" i="1"/>
  <c r="L1514" i="3"/>
  <c r="S3151" i="1"/>
  <c r="L1543" i="3"/>
  <c r="S3115" i="1"/>
  <c r="S3097" i="1"/>
  <c r="L1572" i="3"/>
  <c r="L1601" i="3"/>
  <c r="S3133" i="1"/>
  <c r="L1630" i="3"/>
  <c r="S3187" i="1"/>
  <c r="L1659" i="3"/>
  <c r="S3169" i="1"/>
  <c r="S3259" i="1"/>
  <c r="S3241" i="1"/>
  <c r="S3223" i="1"/>
  <c r="L1688" i="3"/>
  <c r="S3205" i="1"/>
  <c r="L1717" i="3"/>
  <c r="L1746" i="3"/>
  <c r="L1775" i="3"/>
  <c r="L1804" i="3"/>
  <c r="L1833" i="3"/>
  <c r="L1862" i="3"/>
  <c r="S3313" i="1"/>
  <c r="S3277" i="1"/>
  <c r="L1891" i="3"/>
  <c r="S3295" i="1"/>
  <c r="L1920" i="3"/>
  <c r="L1947" i="3"/>
  <c r="L1946" i="3"/>
  <c r="L1945" i="3"/>
  <c r="L1944" i="3"/>
  <c r="L1943" i="3"/>
  <c r="L1942" i="3"/>
  <c r="L1941" i="3"/>
  <c r="L1940" i="3"/>
  <c r="L1939" i="3"/>
  <c r="L1938" i="3"/>
  <c r="L1937" i="3"/>
  <c r="L1936" i="3"/>
  <c r="L1935" i="3"/>
  <c r="L1934" i="3"/>
  <c r="L1933" i="3"/>
  <c r="L1932" i="3"/>
  <c r="L1931" i="3"/>
  <c r="L1930" i="3"/>
  <c r="F1953" i="3"/>
  <c r="D1953" i="3"/>
  <c r="F1952" i="3"/>
  <c r="D1952" i="3"/>
  <c r="F1951" i="3"/>
  <c r="D1951" i="3"/>
  <c r="C1951" i="3"/>
  <c r="R3339" i="1"/>
  <c r="R3338" i="1"/>
  <c r="R3337" i="1"/>
  <c r="R3336" i="1"/>
  <c r="R3335" i="1"/>
  <c r="R3334" i="1"/>
  <c r="R3333" i="1"/>
  <c r="R3332" i="1"/>
  <c r="R3331" i="1"/>
  <c r="R3330" i="1"/>
  <c r="R3329" i="1"/>
  <c r="R3328" i="1"/>
  <c r="P3339" i="1"/>
  <c r="O3339" i="1"/>
  <c r="N3339" i="1"/>
  <c r="M3339" i="1"/>
  <c r="P3338" i="1"/>
  <c r="O3338" i="1"/>
  <c r="N3338" i="1"/>
  <c r="M3338" i="1"/>
  <c r="X3337" i="1"/>
  <c r="P3337" i="1"/>
  <c r="O3337" i="1"/>
  <c r="N3337" i="1"/>
  <c r="M3337" i="1"/>
  <c r="Y3336" i="1"/>
  <c r="P3336" i="1"/>
  <c r="O3336" i="1"/>
  <c r="N3336" i="1"/>
  <c r="M3336" i="1"/>
  <c r="P3335" i="1"/>
  <c r="O3335" i="1"/>
  <c r="N3335" i="1"/>
  <c r="M3335" i="1"/>
  <c r="X3335" i="1"/>
  <c r="P3334" i="1"/>
  <c r="O3334" i="1"/>
  <c r="N3334" i="1"/>
  <c r="M3334" i="1"/>
  <c r="P3333" i="1"/>
  <c r="O3333" i="1"/>
  <c r="N3333" i="1"/>
  <c r="M3333" i="1"/>
  <c r="P3332" i="1"/>
  <c r="O3332" i="1"/>
  <c r="N3332" i="1"/>
  <c r="M3332" i="1"/>
  <c r="P3331" i="1"/>
  <c r="O3331" i="1"/>
  <c r="N3331" i="1"/>
  <c r="M3331" i="1"/>
  <c r="P3330" i="1"/>
  <c r="O3330" i="1"/>
  <c r="N3330" i="1"/>
  <c r="M3330" i="1"/>
  <c r="P3329" i="1"/>
  <c r="O3329" i="1"/>
  <c r="N3329" i="1"/>
  <c r="M3329" i="1"/>
  <c r="P3328" i="1"/>
  <c r="O3328" i="1"/>
  <c r="N3328" i="1"/>
  <c r="M3328" i="1"/>
  <c r="U3327" i="1"/>
  <c r="P3327" i="1"/>
  <c r="O3327" i="1"/>
  <c r="N3327" i="1"/>
  <c r="M3327" i="1"/>
  <c r="L1976" i="3"/>
  <c r="L1975" i="3"/>
  <c r="L1974" i="3"/>
  <c r="L1973" i="3"/>
  <c r="L1972" i="3"/>
  <c r="L1971" i="3"/>
  <c r="L1970" i="3"/>
  <c r="L1969" i="3"/>
  <c r="L1968" i="3"/>
  <c r="L1967" i="3"/>
  <c r="L1966" i="3"/>
  <c r="L1965" i="3"/>
  <c r="L1964" i="3"/>
  <c r="L1963" i="3"/>
  <c r="L1962" i="3"/>
  <c r="L1961" i="3"/>
  <c r="L1960" i="3"/>
  <c r="L1959" i="3"/>
  <c r="F1982" i="3"/>
  <c r="D1982" i="3"/>
  <c r="F1981" i="3"/>
  <c r="D1981" i="3"/>
  <c r="F1980" i="3"/>
  <c r="D1980" i="3"/>
  <c r="C1980" i="3"/>
  <c r="AA3352" i="1"/>
  <c r="X3353" i="1" s="1"/>
  <c r="R3357" i="1"/>
  <c r="R3356" i="1"/>
  <c r="R3355" i="1"/>
  <c r="R3354" i="1"/>
  <c r="R3353" i="1"/>
  <c r="R3352" i="1"/>
  <c r="R3351" i="1"/>
  <c r="R3350" i="1"/>
  <c r="R3349" i="1"/>
  <c r="R3348" i="1"/>
  <c r="R3347" i="1"/>
  <c r="R3346" i="1"/>
  <c r="P3357" i="1"/>
  <c r="O3357" i="1"/>
  <c r="N3357" i="1"/>
  <c r="M3357" i="1"/>
  <c r="P3356" i="1"/>
  <c r="O3356" i="1"/>
  <c r="N3356" i="1"/>
  <c r="M3356" i="1"/>
  <c r="X3355" i="1"/>
  <c r="P3355" i="1"/>
  <c r="O3355" i="1"/>
  <c r="N3355" i="1"/>
  <c r="M3355" i="1"/>
  <c r="Y3354" i="1"/>
  <c r="P3354" i="1"/>
  <c r="O3354" i="1"/>
  <c r="N3354" i="1"/>
  <c r="M3354" i="1"/>
  <c r="P3353" i="1"/>
  <c r="O3353" i="1"/>
  <c r="N3353" i="1"/>
  <c r="M3353" i="1"/>
  <c r="P3352" i="1"/>
  <c r="O3352" i="1"/>
  <c r="N3352" i="1"/>
  <c r="M3352" i="1"/>
  <c r="P3351" i="1"/>
  <c r="O3351" i="1"/>
  <c r="N3351" i="1"/>
  <c r="M3351" i="1"/>
  <c r="P3350" i="1"/>
  <c r="O3350" i="1"/>
  <c r="N3350" i="1"/>
  <c r="M3350" i="1"/>
  <c r="P3349" i="1"/>
  <c r="O3349" i="1"/>
  <c r="N3349" i="1"/>
  <c r="M3349" i="1"/>
  <c r="P3348" i="1"/>
  <c r="O3348" i="1"/>
  <c r="N3348" i="1"/>
  <c r="M3348" i="1"/>
  <c r="P3347" i="1"/>
  <c r="O3347" i="1"/>
  <c r="N3347" i="1"/>
  <c r="M3347" i="1"/>
  <c r="P3346" i="1"/>
  <c r="O3346" i="1"/>
  <c r="N3346" i="1"/>
  <c r="M3346" i="1"/>
  <c r="U3345" i="1"/>
  <c r="P3345" i="1"/>
  <c r="O3345" i="1"/>
  <c r="N3345" i="1"/>
  <c r="M3345" i="1"/>
  <c r="L2005" i="3"/>
  <c r="L2004" i="3"/>
  <c r="L2003" i="3"/>
  <c r="L2002" i="3"/>
  <c r="L2001" i="3"/>
  <c r="L2000" i="3"/>
  <c r="L1999" i="3"/>
  <c r="L1998" i="3"/>
  <c r="L1997" i="3"/>
  <c r="L1996" i="3"/>
  <c r="L1995" i="3"/>
  <c r="L1994" i="3"/>
  <c r="L1993" i="3"/>
  <c r="L1992" i="3"/>
  <c r="L1991" i="3"/>
  <c r="L1990" i="3"/>
  <c r="L1989" i="3"/>
  <c r="L1988" i="3"/>
  <c r="F2011" i="3"/>
  <c r="D2011" i="3"/>
  <c r="F2010" i="3"/>
  <c r="D2010" i="3"/>
  <c r="F2009" i="3"/>
  <c r="D2009" i="3"/>
  <c r="C2009" i="3"/>
  <c r="AA3370" i="1"/>
  <c r="X3371" i="1" s="1"/>
  <c r="R3375" i="1"/>
  <c r="R3374" i="1"/>
  <c r="R3373" i="1"/>
  <c r="R3372" i="1"/>
  <c r="R3371" i="1"/>
  <c r="R3370" i="1"/>
  <c r="R3369" i="1"/>
  <c r="R3368" i="1"/>
  <c r="R3367" i="1"/>
  <c r="R3366" i="1"/>
  <c r="R3365" i="1"/>
  <c r="R3364" i="1"/>
  <c r="P3375" i="1"/>
  <c r="O3375" i="1"/>
  <c r="N3375" i="1"/>
  <c r="M3375" i="1"/>
  <c r="P3374" i="1"/>
  <c r="O3374" i="1"/>
  <c r="N3374" i="1"/>
  <c r="M3374" i="1"/>
  <c r="X3373" i="1"/>
  <c r="P3373" i="1"/>
  <c r="O3373" i="1"/>
  <c r="N3373" i="1"/>
  <c r="M3373" i="1"/>
  <c r="Y3372" i="1"/>
  <c r="P3372" i="1"/>
  <c r="O3372" i="1"/>
  <c r="N3372" i="1"/>
  <c r="M3372" i="1"/>
  <c r="P3371" i="1"/>
  <c r="O3371" i="1"/>
  <c r="N3371" i="1"/>
  <c r="M3371" i="1"/>
  <c r="P3370" i="1"/>
  <c r="O3370" i="1"/>
  <c r="N3370" i="1"/>
  <c r="M3370" i="1"/>
  <c r="P3369" i="1"/>
  <c r="O3369" i="1"/>
  <c r="N3369" i="1"/>
  <c r="M3369" i="1"/>
  <c r="P3368" i="1"/>
  <c r="O3368" i="1"/>
  <c r="N3368" i="1"/>
  <c r="M3368" i="1"/>
  <c r="P3367" i="1"/>
  <c r="O3367" i="1"/>
  <c r="N3367" i="1"/>
  <c r="M3367" i="1"/>
  <c r="P3366" i="1"/>
  <c r="O3366" i="1"/>
  <c r="N3366" i="1"/>
  <c r="M3366" i="1"/>
  <c r="P3365" i="1"/>
  <c r="O3365" i="1"/>
  <c r="N3365" i="1"/>
  <c r="M3365" i="1"/>
  <c r="P3364" i="1"/>
  <c r="O3364" i="1"/>
  <c r="N3364" i="1"/>
  <c r="M3364" i="1"/>
  <c r="U3363" i="1"/>
  <c r="P3363" i="1"/>
  <c r="O3363" i="1"/>
  <c r="N3363" i="1"/>
  <c r="M3363" i="1"/>
  <c r="L2034" i="3"/>
  <c r="L2033" i="3"/>
  <c r="L2032" i="3"/>
  <c r="L2031" i="3"/>
  <c r="L2030" i="3"/>
  <c r="L2029" i="3"/>
  <c r="L2028" i="3"/>
  <c r="L2027" i="3"/>
  <c r="L2026" i="3"/>
  <c r="L2025" i="3"/>
  <c r="L2024" i="3"/>
  <c r="L2023" i="3"/>
  <c r="L2022" i="3"/>
  <c r="L2021" i="3"/>
  <c r="L2020" i="3"/>
  <c r="L2019" i="3"/>
  <c r="L2018" i="3"/>
  <c r="L2017" i="3"/>
  <c r="F2040" i="3"/>
  <c r="D2040" i="3"/>
  <c r="F2039" i="3"/>
  <c r="D2039" i="3"/>
  <c r="F2038" i="3"/>
  <c r="D2038" i="3"/>
  <c r="C2038" i="3"/>
  <c r="AA3388" i="1"/>
  <c r="X3389" i="1" s="1"/>
  <c r="R3393" i="1"/>
  <c r="P3393" i="1"/>
  <c r="O3393" i="1"/>
  <c r="N3393" i="1"/>
  <c r="M3393" i="1"/>
  <c r="R3392" i="1"/>
  <c r="P3392" i="1"/>
  <c r="O3392" i="1"/>
  <c r="N3392" i="1"/>
  <c r="M3392" i="1"/>
  <c r="X3391" i="1"/>
  <c r="R3391" i="1"/>
  <c r="P3391" i="1"/>
  <c r="O3391" i="1"/>
  <c r="N3391" i="1"/>
  <c r="M3391" i="1"/>
  <c r="Y3390" i="1"/>
  <c r="R3390" i="1"/>
  <c r="P3390" i="1"/>
  <c r="O3390" i="1"/>
  <c r="N3390" i="1"/>
  <c r="M3390" i="1"/>
  <c r="R3389" i="1"/>
  <c r="P3389" i="1"/>
  <c r="O3389" i="1"/>
  <c r="N3389" i="1"/>
  <c r="M3389" i="1"/>
  <c r="R3388" i="1"/>
  <c r="P3388" i="1"/>
  <c r="O3388" i="1"/>
  <c r="N3388" i="1"/>
  <c r="M3388" i="1"/>
  <c r="R3387" i="1"/>
  <c r="P3387" i="1"/>
  <c r="O3387" i="1"/>
  <c r="N3387" i="1"/>
  <c r="M3387" i="1"/>
  <c r="R3386" i="1"/>
  <c r="P3386" i="1"/>
  <c r="O3386" i="1"/>
  <c r="N3386" i="1"/>
  <c r="M3386" i="1"/>
  <c r="R3385" i="1"/>
  <c r="P3385" i="1"/>
  <c r="O3385" i="1"/>
  <c r="N3385" i="1"/>
  <c r="M3385" i="1"/>
  <c r="R3384" i="1"/>
  <c r="P3384" i="1"/>
  <c r="O3384" i="1"/>
  <c r="N3384" i="1"/>
  <c r="M3384" i="1"/>
  <c r="R3383" i="1"/>
  <c r="P3383" i="1"/>
  <c r="O3383" i="1"/>
  <c r="N3383" i="1"/>
  <c r="M3383" i="1"/>
  <c r="R3382" i="1"/>
  <c r="P3382" i="1"/>
  <c r="O3382" i="1"/>
  <c r="N3382" i="1"/>
  <c r="M3382" i="1"/>
  <c r="U3381" i="1"/>
  <c r="P3381" i="1"/>
  <c r="O3381" i="1"/>
  <c r="N3381" i="1"/>
  <c r="M3381" i="1"/>
  <c r="L2063" i="3"/>
  <c r="L2062" i="3"/>
  <c r="L2061" i="3"/>
  <c r="L2060" i="3"/>
  <c r="L2059" i="3"/>
  <c r="L2058" i="3"/>
  <c r="L2057" i="3"/>
  <c r="L2056" i="3"/>
  <c r="L2055" i="3"/>
  <c r="L2054" i="3"/>
  <c r="L2053" i="3"/>
  <c r="L2052" i="3"/>
  <c r="L2051" i="3"/>
  <c r="L2050" i="3"/>
  <c r="L2049" i="3"/>
  <c r="L2048" i="3"/>
  <c r="L2047" i="3"/>
  <c r="L2046" i="3"/>
  <c r="F2069" i="3"/>
  <c r="D2069" i="3"/>
  <c r="F2068" i="3"/>
  <c r="D2068" i="3"/>
  <c r="F2067" i="3"/>
  <c r="D2067" i="3"/>
  <c r="C2067" i="3"/>
  <c r="AA3442" i="1"/>
  <c r="X3443" i="1" s="1"/>
  <c r="AA3424" i="1"/>
  <c r="X3425" i="1" s="1"/>
  <c r="AA3406" i="1"/>
  <c r="X3407" i="1" s="1"/>
  <c r="R3411" i="1"/>
  <c r="R3410" i="1"/>
  <c r="R3409" i="1"/>
  <c r="R3408" i="1"/>
  <c r="R3407" i="1"/>
  <c r="R3406" i="1"/>
  <c r="R3405" i="1"/>
  <c r="R3404" i="1"/>
  <c r="R3403" i="1"/>
  <c r="R3402" i="1"/>
  <c r="R3401" i="1"/>
  <c r="R3400" i="1"/>
  <c r="P3411" i="1"/>
  <c r="O3411" i="1"/>
  <c r="N3411" i="1"/>
  <c r="M3411" i="1"/>
  <c r="P3410" i="1"/>
  <c r="O3410" i="1"/>
  <c r="N3410" i="1"/>
  <c r="M3410" i="1"/>
  <c r="X3409" i="1"/>
  <c r="P3409" i="1"/>
  <c r="O3409" i="1"/>
  <c r="N3409" i="1"/>
  <c r="M3409" i="1"/>
  <c r="Y3408" i="1"/>
  <c r="P3408" i="1"/>
  <c r="O3408" i="1"/>
  <c r="N3408" i="1"/>
  <c r="M3408" i="1"/>
  <c r="P3407" i="1"/>
  <c r="O3407" i="1"/>
  <c r="N3407" i="1"/>
  <c r="M3407" i="1"/>
  <c r="P3406" i="1"/>
  <c r="O3406" i="1"/>
  <c r="N3406" i="1"/>
  <c r="M3406" i="1"/>
  <c r="P3405" i="1"/>
  <c r="O3405" i="1"/>
  <c r="N3405" i="1"/>
  <c r="M3405" i="1"/>
  <c r="P3404" i="1"/>
  <c r="O3404" i="1"/>
  <c r="N3404" i="1"/>
  <c r="M3404" i="1"/>
  <c r="P3403" i="1"/>
  <c r="O3403" i="1"/>
  <c r="N3403" i="1"/>
  <c r="M3403" i="1"/>
  <c r="P3402" i="1"/>
  <c r="O3402" i="1"/>
  <c r="N3402" i="1"/>
  <c r="M3402" i="1"/>
  <c r="P3401" i="1"/>
  <c r="O3401" i="1"/>
  <c r="N3401" i="1"/>
  <c r="M3401" i="1"/>
  <c r="P3400" i="1"/>
  <c r="O3400" i="1"/>
  <c r="N3400" i="1"/>
  <c r="M3400" i="1"/>
  <c r="U3399" i="1"/>
  <c r="P3399" i="1"/>
  <c r="O3399" i="1"/>
  <c r="N3399" i="1"/>
  <c r="M3399" i="1"/>
  <c r="L2092" i="3"/>
  <c r="L2091" i="3"/>
  <c r="L2090" i="3"/>
  <c r="L2089" i="3"/>
  <c r="L2088" i="3"/>
  <c r="L2087" i="3"/>
  <c r="L2086" i="3"/>
  <c r="L2085" i="3"/>
  <c r="L2084" i="3"/>
  <c r="L2083" i="3"/>
  <c r="L2082" i="3"/>
  <c r="L2081" i="3"/>
  <c r="L2080" i="3"/>
  <c r="L2079" i="3"/>
  <c r="L2078" i="3"/>
  <c r="L2077" i="3"/>
  <c r="L2076" i="3"/>
  <c r="L2075" i="3"/>
  <c r="F2098" i="3"/>
  <c r="D2098" i="3"/>
  <c r="F2097" i="3"/>
  <c r="D2097" i="3"/>
  <c r="F2096" i="3"/>
  <c r="D2096" i="3"/>
  <c r="C2096" i="3"/>
  <c r="R3429" i="1"/>
  <c r="R3428" i="1"/>
  <c r="R3427" i="1"/>
  <c r="R3426" i="1"/>
  <c r="R3425" i="1"/>
  <c r="R3424" i="1"/>
  <c r="R3423" i="1"/>
  <c r="R3422" i="1"/>
  <c r="R3421" i="1"/>
  <c r="R3420" i="1"/>
  <c r="R3419" i="1"/>
  <c r="R3418" i="1"/>
  <c r="P3429" i="1"/>
  <c r="O3429" i="1"/>
  <c r="N3429" i="1"/>
  <c r="M3429" i="1"/>
  <c r="P3428" i="1"/>
  <c r="O3428" i="1"/>
  <c r="N3428" i="1"/>
  <c r="M3428" i="1"/>
  <c r="X3427" i="1"/>
  <c r="P3427" i="1"/>
  <c r="O3427" i="1"/>
  <c r="N3427" i="1"/>
  <c r="M3427" i="1"/>
  <c r="Y3426" i="1"/>
  <c r="P3426" i="1"/>
  <c r="O3426" i="1"/>
  <c r="N3426" i="1"/>
  <c r="M3426" i="1"/>
  <c r="P3425" i="1"/>
  <c r="O3425" i="1"/>
  <c r="N3425" i="1"/>
  <c r="M3425" i="1"/>
  <c r="P3424" i="1"/>
  <c r="O3424" i="1"/>
  <c r="N3424" i="1"/>
  <c r="M3424" i="1"/>
  <c r="P3423" i="1"/>
  <c r="O3423" i="1"/>
  <c r="N3423" i="1"/>
  <c r="M3423" i="1"/>
  <c r="P3422" i="1"/>
  <c r="O3422" i="1"/>
  <c r="N3422" i="1"/>
  <c r="M3422" i="1"/>
  <c r="P3421" i="1"/>
  <c r="O3421" i="1"/>
  <c r="N3421" i="1"/>
  <c r="M3421" i="1"/>
  <c r="P3420" i="1"/>
  <c r="O3420" i="1"/>
  <c r="N3420" i="1"/>
  <c r="M3420" i="1"/>
  <c r="P3419" i="1"/>
  <c r="O3419" i="1"/>
  <c r="N3419" i="1"/>
  <c r="M3419" i="1"/>
  <c r="P3418" i="1"/>
  <c r="O3418" i="1"/>
  <c r="N3418" i="1"/>
  <c r="M3418" i="1"/>
  <c r="U3417" i="1"/>
  <c r="P3417" i="1"/>
  <c r="O3417" i="1"/>
  <c r="N3417" i="1"/>
  <c r="M3417" i="1"/>
  <c r="F2127" i="3"/>
  <c r="D2127" i="3"/>
  <c r="F2126" i="3"/>
  <c r="D2126" i="3"/>
  <c r="F2125" i="3"/>
  <c r="D2125" i="3"/>
  <c r="C2125" i="3"/>
  <c r="L2121" i="3"/>
  <c r="L2120" i="3"/>
  <c r="L2119" i="3"/>
  <c r="L2118" i="3"/>
  <c r="L2117" i="3"/>
  <c r="L2116" i="3"/>
  <c r="L2115" i="3"/>
  <c r="L2114" i="3"/>
  <c r="L2113" i="3"/>
  <c r="L2112" i="3"/>
  <c r="L2111" i="3"/>
  <c r="L2110" i="3"/>
  <c r="L2109" i="3"/>
  <c r="L2108" i="3"/>
  <c r="L2107" i="3"/>
  <c r="L2106" i="3"/>
  <c r="L2105" i="3"/>
  <c r="L2104" i="3"/>
  <c r="R3447" i="1"/>
  <c r="R3446" i="1"/>
  <c r="R3445" i="1"/>
  <c r="R3444" i="1"/>
  <c r="R3443" i="1"/>
  <c r="R3442" i="1"/>
  <c r="R3441" i="1"/>
  <c r="R3440" i="1"/>
  <c r="R3439" i="1"/>
  <c r="R3438" i="1"/>
  <c r="R3437" i="1"/>
  <c r="R3436" i="1"/>
  <c r="P3447" i="1"/>
  <c r="O3447" i="1"/>
  <c r="N3447" i="1"/>
  <c r="M3447" i="1"/>
  <c r="P3446" i="1"/>
  <c r="O3446" i="1"/>
  <c r="N3446" i="1"/>
  <c r="M3446" i="1"/>
  <c r="X3445" i="1"/>
  <c r="P3445" i="1"/>
  <c r="O3445" i="1"/>
  <c r="N3445" i="1"/>
  <c r="M3445" i="1"/>
  <c r="Y3444" i="1"/>
  <c r="P3444" i="1"/>
  <c r="O3444" i="1"/>
  <c r="N3444" i="1"/>
  <c r="M3444" i="1"/>
  <c r="P3443" i="1"/>
  <c r="O3443" i="1"/>
  <c r="N3443" i="1"/>
  <c r="M3443" i="1"/>
  <c r="P3442" i="1"/>
  <c r="O3442" i="1"/>
  <c r="N3442" i="1"/>
  <c r="M3442" i="1"/>
  <c r="P3441" i="1"/>
  <c r="O3441" i="1"/>
  <c r="N3441" i="1"/>
  <c r="M3441" i="1"/>
  <c r="P3440" i="1"/>
  <c r="O3440" i="1"/>
  <c r="N3440" i="1"/>
  <c r="M3440" i="1"/>
  <c r="P3439" i="1"/>
  <c r="O3439" i="1"/>
  <c r="N3439" i="1"/>
  <c r="M3439" i="1"/>
  <c r="P3438" i="1"/>
  <c r="O3438" i="1"/>
  <c r="N3438" i="1"/>
  <c r="M3438" i="1"/>
  <c r="P3437" i="1"/>
  <c r="O3437" i="1"/>
  <c r="N3437" i="1"/>
  <c r="M3437" i="1"/>
  <c r="P3436" i="1"/>
  <c r="O3436" i="1"/>
  <c r="N3436" i="1"/>
  <c r="M3436" i="1"/>
  <c r="U3435" i="1"/>
  <c r="P3435" i="1"/>
  <c r="O3435" i="1"/>
  <c r="N3435" i="1"/>
  <c r="M3435" i="1"/>
  <c r="AA3460" i="1"/>
  <c r="L2150" i="3"/>
  <c r="L2149" i="3"/>
  <c r="L2148" i="3"/>
  <c r="L2147" i="3"/>
  <c r="L2146" i="3"/>
  <c r="L2145" i="3"/>
  <c r="L2144" i="3"/>
  <c r="L2143" i="3"/>
  <c r="L2142" i="3"/>
  <c r="L2141" i="3"/>
  <c r="L2140" i="3"/>
  <c r="L2139" i="3"/>
  <c r="L2138" i="3"/>
  <c r="L2137" i="3"/>
  <c r="L2136" i="3"/>
  <c r="L2135" i="3"/>
  <c r="L2134" i="3"/>
  <c r="L2133" i="3"/>
  <c r="F2156" i="3"/>
  <c r="D2156" i="3"/>
  <c r="F2155" i="3"/>
  <c r="D2155" i="3"/>
  <c r="F2154" i="3"/>
  <c r="D2154" i="3"/>
  <c r="C2154" i="3"/>
  <c r="R3465" i="1"/>
  <c r="R3464" i="1"/>
  <c r="R3463" i="1"/>
  <c r="R3462" i="1"/>
  <c r="R3461" i="1"/>
  <c r="R3460" i="1"/>
  <c r="R3459" i="1"/>
  <c r="R3458" i="1"/>
  <c r="R3457" i="1"/>
  <c r="R3456" i="1"/>
  <c r="R3455" i="1"/>
  <c r="R3454" i="1"/>
  <c r="P3465" i="1"/>
  <c r="O3465" i="1"/>
  <c r="N3465" i="1"/>
  <c r="M3465" i="1"/>
  <c r="P3464" i="1"/>
  <c r="O3464" i="1"/>
  <c r="N3464" i="1"/>
  <c r="M3464" i="1"/>
  <c r="X3463" i="1"/>
  <c r="P3463" i="1"/>
  <c r="O3463" i="1"/>
  <c r="N3463" i="1"/>
  <c r="M3463" i="1"/>
  <c r="Y3462" i="1"/>
  <c r="P3462" i="1"/>
  <c r="O3462" i="1"/>
  <c r="N3462" i="1"/>
  <c r="M3462" i="1"/>
  <c r="P3461" i="1"/>
  <c r="O3461" i="1"/>
  <c r="N3461" i="1"/>
  <c r="M3461" i="1"/>
  <c r="X3461" i="1"/>
  <c r="P3460" i="1"/>
  <c r="O3460" i="1"/>
  <c r="N3460" i="1"/>
  <c r="M3460" i="1"/>
  <c r="P3459" i="1"/>
  <c r="O3459" i="1"/>
  <c r="N3459" i="1"/>
  <c r="M3459" i="1"/>
  <c r="P3458" i="1"/>
  <c r="O3458" i="1"/>
  <c r="N3458" i="1"/>
  <c r="M3458" i="1"/>
  <c r="P3457" i="1"/>
  <c r="O3457" i="1"/>
  <c r="N3457" i="1"/>
  <c r="M3457" i="1"/>
  <c r="P3456" i="1"/>
  <c r="O3456" i="1"/>
  <c r="N3456" i="1"/>
  <c r="M3456" i="1"/>
  <c r="P3455" i="1"/>
  <c r="O3455" i="1"/>
  <c r="N3455" i="1"/>
  <c r="M3455" i="1"/>
  <c r="P3454" i="1"/>
  <c r="O3454" i="1"/>
  <c r="N3454" i="1"/>
  <c r="M3454" i="1"/>
  <c r="U3453" i="1"/>
  <c r="P3453" i="1"/>
  <c r="O3453" i="1"/>
  <c r="N3453" i="1"/>
  <c r="M3453" i="1"/>
  <c r="L2179" i="3"/>
  <c r="L2178" i="3"/>
  <c r="L2177" i="3"/>
  <c r="L2176" i="3"/>
  <c r="L2175" i="3"/>
  <c r="L2174" i="3"/>
  <c r="L2173" i="3"/>
  <c r="L2172" i="3"/>
  <c r="L2171" i="3"/>
  <c r="L2170" i="3"/>
  <c r="L2169" i="3"/>
  <c r="L2168" i="3"/>
  <c r="L2167" i="3"/>
  <c r="L2166" i="3"/>
  <c r="L2165" i="3"/>
  <c r="L2164" i="3"/>
  <c r="L2163" i="3"/>
  <c r="L2162" i="3"/>
  <c r="F2185" i="3"/>
  <c r="D2185" i="3"/>
  <c r="F2184" i="3"/>
  <c r="D2184" i="3"/>
  <c r="F2183" i="3"/>
  <c r="D2183" i="3"/>
  <c r="C2183" i="3"/>
  <c r="R3483" i="1"/>
  <c r="R3482" i="1"/>
  <c r="R3481" i="1"/>
  <c r="R3480" i="1"/>
  <c r="R3479" i="1"/>
  <c r="R3478" i="1"/>
  <c r="R3477" i="1"/>
  <c r="R3476" i="1"/>
  <c r="R3475" i="1"/>
  <c r="R3474" i="1"/>
  <c r="R3473" i="1"/>
  <c r="R3472" i="1"/>
  <c r="AA3478" i="1"/>
  <c r="X3479" i="1" s="1"/>
  <c r="P3483" i="1"/>
  <c r="O3483" i="1"/>
  <c r="N3483" i="1"/>
  <c r="M3483" i="1"/>
  <c r="P3482" i="1"/>
  <c r="O3482" i="1"/>
  <c r="N3482" i="1"/>
  <c r="M3482" i="1"/>
  <c r="X3481" i="1"/>
  <c r="P3481" i="1"/>
  <c r="O3481" i="1"/>
  <c r="N3481" i="1"/>
  <c r="M3481" i="1"/>
  <c r="Y3480" i="1"/>
  <c r="P3480" i="1"/>
  <c r="O3480" i="1"/>
  <c r="N3480" i="1"/>
  <c r="M3480" i="1"/>
  <c r="P3479" i="1"/>
  <c r="O3479" i="1"/>
  <c r="N3479" i="1"/>
  <c r="M3479" i="1"/>
  <c r="P3478" i="1"/>
  <c r="O3478" i="1"/>
  <c r="N3478" i="1"/>
  <c r="M3478" i="1"/>
  <c r="P3477" i="1"/>
  <c r="O3477" i="1"/>
  <c r="N3477" i="1"/>
  <c r="M3477" i="1"/>
  <c r="P3476" i="1"/>
  <c r="O3476" i="1"/>
  <c r="N3476" i="1"/>
  <c r="M3476" i="1"/>
  <c r="P3475" i="1"/>
  <c r="O3475" i="1"/>
  <c r="N3475" i="1"/>
  <c r="M3475" i="1"/>
  <c r="P3474" i="1"/>
  <c r="O3474" i="1"/>
  <c r="N3474" i="1"/>
  <c r="M3474" i="1"/>
  <c r="P3473" i="1"/>
  <c r="O3473" i="1"/>
  <c r="N3473" i="1"/>
  <c r="M3473" i="1"/>
  <c r="P3472" i="1"/>
  <c r="O3472" i="1"/>
  <c r="N3472" i="1"/>
  <c r="M3472" i="1"/>
  <c r="U3471" i="1"/>
  <c r="P3471" i="1"/>
  <c r="O3471" i="1"/>
  <c r="N3471" i="1"/>
  <c r="M3471" i="1"/>
  <c r="L2208" i="3"/>
  <c r="L2207" i="3"/>
  <c r="L2206" i="3"/>
  <c r="L2205" i="3"/>
  <c r="L2204" i="3"/>
  <c r="L2203" i="3"/>
  <c r="L2202" i="3"/>
  <c r="L2201" i="3"/>
  <c r="L2200" i="3"/>
  <c r="L2199" i="3"/>
  <c r="L2198" i="3"/>
  <c r="L2197" i="3"/>
  <c r="L2196" i="3"/>
  <c r="L2195" i="3"/>
  <c r="L2194" i="3"/>
  <c r="L2193" i="3"/>
  <c r="L2192" i="3"/>
  <c r="L2191" i="3"/>
  <c r="F2214" i="3"/>
  <c r="D2214" i="3"/>
  <c r="F2213" i="3"/>
  <c r="D2213" i="3"/>
  <c r="F2212" i="3"/>
  <c r="D2212" i="3"/>
  <c r="C2212" i="3"/>
  <c r="AA3514" i="1"/>
  <c r="X3515" i="1" s="1"/>
  <c r="AA3496" i="1"/>
  <c r="X3497" i="1" s="1"/>
  <c r="R3501" i="1"/>
  <c r="R3500" i="1"/>
  <c r="R3499" i="1"/>
  <c r="R3498" i="1"/>
  <c r="R3497" i="1"/>
  <c r="R3496" i="1"/>
  <c r="R3495" i="1"/>
  <c r="R3494" i="1"/>
  <c r="R3493" i="1"/>
  <c r="R3492" i="1"/>
  <c r="R3491" i="1"/>
  <c r="R3490" i="1"/>
  <c r="P3501" i="1"/>
  <c r="O3501" i="1"/>
  <c r="N3501" i="1"/>
  <c r="M3501" i="1"/>
  <c r="P3500" i="1"/>
  <c r="O3500" i="1"/>
  <c r="N3500" i="1"/>
  <c r="M3500" i="1"/>
  <c r="X3499" i="1"/>
  <c r="P3499" i="1"/>
  <c r="O3499" i="1"/>
  <c r="N3499" i="1"/>
  <c r="M3499" i="1"/>
  <c r="Y3498" i="1"/>
  <c r="P3498" i="1"/>
  <c r="O3498" i="1"/>
  <c r="N3498" i="1"/>
  <c r="M3498" i="1"/>
  <c r="P3497" i="1"/>
  <c r="O3497" i="1"/>
  <c r="N3497" i="1"/>
  <c r="M3497" i="1"/>
  <c r="P3496" i="1"/>
  <c r="O3496" i="1"/>
  <c r="N3496" i="1"/>
  <c r="M3496" i="1"/>
  <c r="P3495" i="1"/>
  <c r="O3495" i="1"/>
  <c r="N3495" i="1"/>
  <c r="M3495" i="1"/>
  <c r="P3494" i="1"/>
  <c r="O3494" i="1"/>
  <c r="N3494" i="1"/>
  <c r="M3494" i="1"/>
  <c r="P3493" i="1"/>
  <c r="O3493" i="1"/>
  <c r="N3493" i="1"/>
  <c r="M3493" i="1"/>
  <c r="P3492" i="1"/>
  <c r="O3492" i="1"/>
  <c r="N3492" i="1"/>
  <c r="M3492" i="1"/>
  <c r="P3491" i="1"/>
  <c r="O3491" i="1"/>
  <c r="N3491" i="1"/>
  <c r="M3491" i="1"/>
  <c r="P3490" i="1"/>
  <c r="O3490" i="1"/>
  <c r="N3490" i="1"/>
  <c r="M3490" i="1"/>
  <c r="U3489" i="1"/>
  <c r="P3489" i="1"/>
  <c r="O3489" i="1"/>
  <c r="N3489" i="1"/>
  <c r="M3489" i="1"/>
  <c r="F2243" i="3"/>
  <c r="D2243" i="3"/>
  <c r="F2242" i="3"/>
  <c r="D2242" i="3"/>
  <c r="F2241" i="3"/>
  <c r="D2241" i="3"/>
  <c r="C2241" i="3"/>
  <c r="L2237" i="3"/>
  <c r="L2236" i="3"/>
  <c r="L2235" i="3"/>
  <c r="L2234" i="3"/>
  <c r="L2233" i="3"/>
  <c r="L2232" i="3"/>
  <c r="L2231" i="3"/>
  <c r="L2230" i="3"/>
  <c r="L2229" i="3"/>
  <c r="L2228" i="3"/>
  <c r="L2227" i="3"/>
  <c r="L2226" i="3"/>
  <c r="L2225" i="3"/>
  <c r="L2224" i="3"/>
  <c r="L2223" i="3"/>
  <c r="L2222" i="3"/>
  <c r="L2221" i="3"/>
  <c r="L2220" i="3"/>
  <c r="R3519" i="1"/>
  <c r="R3518" i="1"/>
  <c r="R3517" i="1"/>
  <c r="R3516" i="1"/>
  <c r="R3515" i="1"/>
  <c r="R3514" i="1"/>
  <c r="R3513" i="1"/>
  <c r="R3512" i="1"/>
  <c r="R3511" i="1"/>
  <c r="R3510" i="1"/>
  <c r="R3509" i="1"/>
  <c r="R3508" i="1"/>
  <c r="P3519" i="1"/>
  <c r="O3519" i="1"/>
  <c r="N3519" i="1"/>
  <c r="M3519" i="1"/>
  <c r="P3518" i="1"/>
  <c r="O3518" i="1"/>
  <c r="N3518" i="1"/>
  <c r="M3518" i="1"/>
  <c r="X3517" i="1"/>
  <c r="P3517" i="1"/>
  <c r="O3517" i="1"/>
  <c r="N3517" i="1"/>
  <c r="M3517" i="1"/>
  <c r="Y3516" i="1"/>
  <c r="P3516" i="1"/>
  <c r="O3516" i="1"/>
  <c r="N3516" i="1"/>
  <c r="M3516" i="1"/>
  <c r="P3515" i="1"/>
  <c r="O3515" i="1"/>
  <c r="N3515" i="1"/>
  <c r="M3515" i="1"/>
  <c r="P3514" i="1"/>
  <c r="O3514" i="1"/>
  <c r="N3514" i="1"/>
  <c r="M3514" i="1"/>
  <c r="P3513" i="1"/>
  <c r="O3513" i="1"/>
  <c r="N3513" i="1"/>
  <c r="M3513" i="1"/>
  <c r="P3512" i="1"/>
  <c r="O3512" i="1"/>
  <c r="N3512" i="1"/>
  <c r="M3512" i="1"/>
  <c r="P3511" i="1"/>
  <c r="O3511" i="1"/>
  <c r="N3511" i="1"/>
  <c r="M3511" i="1"/>
  <c r="P3510" i="1"/>
  <c r="O3510" i="1"/>
  <c r="N3510" i="1"/>
  <c r="M3510" i="1"/>
  <c r="P3509" i="1"/>
  <c r="O3509" i="1"/>
  <c r="N3509" i="1"/>
  <c r="M3509" i="1"/>
  <c r="P3508" i="1"/>
  <c r="O3508" i="1"/>
  <c r="N3508" i="1"/>
  <c r="M3508" i="1"/>
  <c r="U3507" i="1"/>
  <c r="P3507" i="1"/>
  <c r="O3507" i="1"/>
  <c r="N3507" i="1"/>
  <c r="M3507" i="1"/>
  <c r="AA3550" i="1"/>
  <c r="X3551" i="1" s="1"/>
  <c r="AA3532" i="1"/>
  <c r="X3533" i="1" s="1"/>
  <c r="F2272" i="3"/>
  <c r="D2272" i="3"/>
  <c r="F2271" i="3"/>
  <c r="D2271" i="3"/>
  <c r="F2270" i="3"/>
  <c r="D2270" i="3"/>
  <c r="C2270" i="3"/>
  <c r="L2266" i="3"/>
  <c r="L2265" i="3"/>
  <c r="L2264" i="3"/>
  <c r="L2263" i="3"/>
  <c r="L2262" i="3"/>
  <c r="L2261" i="3"/>
  <c r="L2260" i="3"/>
  <c r="L2259" i="3"/>
  <c r="L2258" i="3"/>
  <c r="L2257" i="3"/>
  <c r="L2256" i="3"/>
  <c r="L2255" i="3"/>
  <c r="L2254" i="3"/>
  <c r="L2253" i="3"/>
  <c r="L2252" i="3"/>
  <c r="L2251" i="3"/>
  <c r="L2250" i="3"/>
  <c r="L2249" i="3"/>
  <c r="R3537" i="1"/>
  <c r="R3536" i="1"/>
  <c r="R3535" i="1"/>
  <c r="R3534" i="1"/>
  <c r="R3533" i="1"/>
  <c r="R3532" i="1"/>
  <c r="R3531" i="1"/>
  <c r="R3530" i="1"/>
  <c r="R3529" i="1"/>
  <c r="R3528" i="1"/>
  <c r="R3527" i="1"/>
  <c r="R3526" i="1"/>
  <c r="P3537" i="1"/>
  <c r="O3537" i="1"/>
  <c r="N3537" i="1"/>
  <c r="M3537" i="1"/>
  <c r="P3536" i="1"/>
  <c r="O3536" i="1"/>
  <c r="N3536" i="1"/>
  <c r="M3536" i="1"/>
  <c r="X3535" i="1"/>
  <c r="P3535" i="1"/>
  <c r="O3535" i="1"/>
  <c r="N3535" i="1"/>
  <c r="M3535" i="1"/>
  <c r="Y3534" i="1"/>
  <c r="P3534" i="1"/>
  <c r="O3534" i="1"/>
  <c r="N3534" i="1"/>
  <c r="M3534" i="1"/>
  <c r="P3533" i="1"/>
  <c r="O3533" i="1"/>
  <c r="N3533" i="1"/>
  <c r="M3533" i="1"/>
  <c r="P3532" i="1"/>
  <c r="O3532" i="1"/>
  <c r="N3532" i="1"/>
  <c r="M3532" i="1"/>
  <c r="P3531" i="1"/>
  <c r="O3531" i="1"/>
  <c r="N3531" i="1"/>
  <c r="M3531" i="1"/>
  <c r="P3530" i="1"/>
  <c r="O3530" i="1"/>
  <c r="N3530" i="1"/>
  <c r="M3530" i="1"/>
  <c r="P3529" i="1"/>
  <c r="O3529" i="1"/>
  <c r="N3529" i="1"/>
  <c r="M3529" i="1"/>
  <c r="P3528" i="1"/>
  <c r="O3528" i="1"/>
  <c r="N3528" i="1"/>
  <c r="M3528" i="1"/>
  <c r="P3527" i="1"/>
  <c r="O3527" i="1"/>
  <c r="N3527" i="1"/>
  <c r="M3527" i="1"/>
  <c r="P3526" i="1"/>
  <c r="O3526" i="1"/>
  <c r="N3526" i="1"/>
  <c r="M3526" i="1"/>
  <c r="U3525" i="1"/>
  <c r="P3525" i="1"/>
  <c r="O3525" i="1"/>
  <c r="N3525" i="1"/>
  <c r="M3525" i="1"/>
  <c r="L2295" i="3"/>
  <c r="L2294" i="3"/>
  <c r="L2293" i="3"/>
  <c r="L2292" i="3"/>
  <c r="L2291" i="3"/>
  <c r="L2290" i="3"/>
  <c r="L2289" i="3"/>
  <c r="L2288" i="3"/>
  <c r="L2287" i="3"/>
  <c r="L2286" i="3"/>
  <c r="L2285" i="3"/>
  <c r="L2284" i="3"/>
  <c r="L2283" i="3"/>
  <c r="L2282" i="3"/>
  <c r="L2281" i="3"/>
  <c r="L2280" i="3"/>
  <c r="L2279" i="3"/>
  <c r="L2278" i="3"/>
  <c r="F2301" i="3"/>
  <c r="D2301" i="3"/>
  <c r="F2300" i="3"/>
  <c r="D2300" i="3"/>
  <c r="F2299" i="3"/>
  <c r="D2299" i="3"/>
  <c r="C2299" i="3"/>
  <c r="R3555" i="1"/>
  <c r="R3554" i="1"/>
  <c r="R3553" i="1"/>
  <c r="R3552" i="1"/>
  <c r="R3551" i="1"/>
  <c r="R3550" i="1"/>
  <c r="R3549" i="1"/>
  <c r="R3548" i="1"/>
  <c r="R3547" i="1"/>
  <c r="R3546" i="1"/>
  <c r="R3545" i="1"/>
  <c r="R3544" i="1"/>
  <c r="P3555" i="1"/>
  <c r="O3555" i="1"/>
  <c r="N3555" i="1"/>
  <c r="M3555" i="1"/>
  <c r="P3554" i="1"/>
  <c r="O3554" i="1"/>
  <c r="N3554" i="1"/>
  <c r="M3554" i="1"/>
  <c r="X3553" i="1"/>
  <c r="P3553" i="1"/>
  <c r="O3553" i="1"/>
  <c r="N3553" i="1"/>
  <c r="M3553" i="1"/>
  <c r="Y3552" i="1"/>
  <c r="P3552" i="1"/>
  <c r="O3552" i="1"/>
  <c r="N3552" i="1"/>
  <c r="M3552" i="1"/>
  <c r="P3551" i="1"/>
  <c r="O3551" i="1"/>
  <c r="N3551" i="1"/>
  <c r="M3551" i="1"/>
  <c r="P3550" i="1"/>
  <c r="O3550" i="1"/>
  <c r="N3550" i="1"/>
  <c r="M3550" i="1"/>
  <c r="P3549" i="1"/>
  <c r="O3549" i="1"/>
  <c r="N3549" i="1"/>
  <c r="M3549" i="1"/>
  <c r="P3548" i="1"/>
  <c r="O3548" i="1"/>
  <c r="N3548" i="1"/>
  <c r="M3548" i="1"/>
  <c r="P3547" i="1"/>
  <c r="O3547" i="1"/>
  <c r="N3547" i="1"/>
  <c r="M3547" i="1"/>
  <c r="P3546" i="1"/>
  <c r="O3546" i="1"/>
  <c r="N3546" i="1"/>
  <c r="M3546" i="1"/>
  <c r="P3545" i="1"/>
  <c r="O3545" i="1"/>
  <c r="N3545" i="1"/>
  <c r="M3545" i="1"/>
  <c r="P3544" i="1"/>
  <c r="O3544" i="1"/>
  <c r="N3544" i="1"/>
  <c r="M3544" i="1"/>
  <c r="U3543" i="1"/>
  <c r="P3543" i="1"/>
  <c r="O3543" i="1"/>
  <c r="N3543" i="1"/>
  <c r="M3543" i="1"/>
  <c r="L2324" i="3"/>
  <c r="L2323" i="3"/>
  <c r="L2322" i="3"/>
  <c r="L2321" i="3"/>
  <c r="L2320" i="3"/>
  <c r="L2319" i="3"/>
  <c r="L2318" i="3"/>
  <c r="L2317" i="3"/>
  <c r="L2316" i="3"/>
  <c r="L2315" i="3"/>
  <c r="L2314" i="3"/>
  <c r="L2313" i="3"/>
  <c r="L2312" i="3"/>
  <c r="L2311" i="3"/>
  <c r="L2310" i="3"/>
  <c r="L2309" i="3"/>
  <c r="L2308" i="3"/>
  <c r="L2307" i="3"/>
  <c r="F2330" i="3"/>
  <c r="D2330" i="3"/>
  <c r="F2329" i="3"/>
  <c r="D2329" i="3"/>
  <c r="F2328" i="3"/>
  <c r="D2328" i="3"/>
  <c r="C2328" i="3"/>
  <c r="AA3640" i="1"/>
  <c r="AA3622" i="1"/>
  <c r="X3623" i="1" s="1"/>
  <c r="AA3604" i="1"/>
  <c r="X3605" i="1" s="1"/>
  <c r="AA3586" i="1"/>
  <c r="AA3568" i="1"/>
  <c r="X3569" i="1" s="1"/>
  <c r="R3573" i="1"/>
  <c r="R3572" i="1"/>
  <c r="R3571" i="1"/>
  <c r="R3570" i="1"/>
  <c r="R3569" i="1"/>
  <c r="R3568" i="1"/>
  <c r="R3567" i="1"/>
  <c r="R3566" i="1"/>
  <c r="R3565" i="1"/>
  <c r="R3564" i="1"/>
  <c r="R3563" i="1"/>
  <c r="R3562" i="1"/>
  <c r="P3573" i="1"/>
  <c r="O3573" i="1"/>
  <c r="N3573" i="1"/>
  <c r="M3573" i="1"/>
  <c r="P3572" i="1"/>
  <c r="O3572" i="1"/>
  <c r="N3572" i="1"/>
  <c r="M3572" i="1"/>
  <c r="X3571" i="1"/>
  <c r="P3571" i="1"/>
  <c r="O3571" i="1"/>
  <c r="N3571" i="1"/>
  <c r="M3571" i="1"/>
  <c r="Y3570" i="1"/>
  <c r="P3570" i="1"/>
  <c r="O3570" i="1"/>
  <c r="N3570" i="1"/>
  <c r="M3570" i="1"/>
  <c r="P3569" i="1"/>
  <c r="O3569" i="1"/>
  <c r="N3569" i="1"/>
  <c r="M3569" i="1"/>
  <c r="P3568" i="1"/>
  <c r="O3568" i="1"/>
  <c r="N3568" i="1"/>
  <c r="M3568" i="1"/>
  <c r="P3567" i="1"/>
  <c r="O3567" i="1"/>
  <c r="N3567" i="1"/>
  <c r="M3567" i="1"/>
  <c r="P3566" i="1"/>
  <c r="O3566" i="1"/>
  <c r="N3566" i="1"/>
  <c r="M3566" i="1"/>
  <c r="P3565" i="1"/>
  <c r="O3565" i="1"/>
  <c r="N3565" i="1"/>
  <c r="M3565" i="1"/>
  <c r="P3564" i="1"/>
  <c r="O3564" i="1"/>
  <c r="N3564" i="1"/>
  <c r="M3564" i="1"/>
  <c r="P3563" i="1"/>
  <c r="O3563" i="1"/>
  <c r="N3563" i="1"/>
  <c r="M3563" i="1"/>
  <c r="P3562" i="1"/>
  <c r="O3562" i="1"/>
  <c r="N3562" i="1"/>
  <c r="M3562" i="1"/>
  <c r="U3561" i="1"/>
  <c r="P3561" i="1"/>
  <c r="O3561" i="1"/>
  <c r="N3561" i="1"/>
  <c r="M3561" i="1"/>
  <c r="L2353" i="3"/>
  <c r="L2352" i="3"/>
  <c r="L2351" i="3"/>
  <c r="L2350" i="3"/>
  <c r="L2349" i="3"/>
  <c r="L2348" i="3"/>
  <c r="L2347" i="3"/>
  <c r="L2346" i="3"/>
  <c r="L2345" i="3"/>
  <c r="L2344" i="3"/>
  <c r="L2343" i="3"/>
  <c r="L2342" i="3"/>
  <c r="L2341" i="3"/>
  <c r="L2340" i="3"/>
  <c r="L2339" i="3"/>
  <c r="L2338" i="3"/>
  <c r="L2337" i="3"/>
  <c r="L2336" i="3"/>
  <c r="F2359" i="3"/>
  <c r="D2359" i="3"/>
  <c r="F2358" i="3"/>
  <c r="D2358" i="3"/>
  <c r="F2357" i="3"/>
  <c r="D2357" i="3"/>
  <c r="C2357" i="3"/>
  <c r="R3591" i="1"/>
  <c r="R3590" i="1"/>
  <c r="R3589" i="1"/>
  <c r="R3588" i="1"/>
  <c r="R3587" i="1"/>
  <c r="R3586" i="1"/>
  <c r="R3585" i="1"/>
  <c r="R3584" i="1"/>
  <c r="R3583" i="1"/>
  <c r="R3582" i="1"/>
  <c r="R3581" i="1"/>
  <c r="R3580" i="1"/>
  <c r="P3591" i="1"/>
  <c r="O3591" i="1"/>
  <c r="N3591" i="1"/>
  <c r="M3591" i="1"/>
  <c r="P3590" i="1"/>
  <c r="O3590" i="1"/>
  <c r="N3590" i="1"/>
  <c r="M3590" i="1"/>
  <c r="X3589" i="1"/>
  <c r="P3589" i="1"/>
  <c r="O3589" i="1"/>
  <c r="N3589" i="1"/>
  <c r="M3589" i="1"/>
  <c r="Y3588" i="1"/>
  <c r="P3588" i="1"/>
  <c r="O3588" i="1"/>
  <c r="N3588" i="1"/>
  <c r="M3588" i="1"/>
  <c r="X3587" i="1"/>
  <c r="P3587" i="1"/>
  <c r="O3587" i="1"/>
  <c r="N3587" i="1"/>
  <c r="M3587" i="1"/>
  <c r="P3586" i="1"/>
  <c r="O3586" i="1"/>
  <c r="N3586" i="1"/>
  <c r="M3586" i="1"/>
  <c r="P3585" i="1"/>
  <c r="O3585" i="1"/>
  <c r="N3585" i="1"/>
  <c r="M3585" i="1"/>
  <c r="P3584" i="1"/>
  <c r="O3584" i="1"/>
  <c r="N3584" i="1"/>
  <c r="M3584" i="1"/>
  <c r="P3583" i="1"/>
  <c r="O3583" i="1"/>
  <c r="N3583" i="1"/>
  <c r="M3583" i="1"/>
  <c r="P3582" i="1"/>
  <c r="O3582" i="1"/>
  <c r="N3582" i="1"/>
  <c r="M3582" i="1"/>
  <c r="P3581" i="1"/>
  <c r="O3581" i="1"/>
  <c r="N3581" i="1"/>
  <c r="M3581" i="1"/>
  <c r="P3580" i="1"/>
  <c r="O3580" i="1"/>
  <c r="N3580" i="1"/>
  <c r="M3580" i="1"/>
  <c r="U3579" i="1"/>
  <c r="P3579" i="1"/>
  <c r="O3579" i="1"/>
  <c r="N3579" i="1"/>
  <c r="M3579" i="1"/>
  <c r="L2382" i="3"/>
  <c r="L2381" i="3"/>
  <c r="L2380" i="3"/>
  <c r="L2379" i="3"/>
  <c r="L2378" i="3"/>
  <c r="L2377" i="3"/>
  <c r="L2376" i="3"/>
  <c r="L2375" i="3"/>
  <c r="L2374" i="3"/>
  <c r="L2373" i="3"/>
  <c r="L2372" i="3"/>
  <c r="L2371" i="3"/>
  <c r="L2370" i="3"/>
  <c r="L2369" i="3"/>
  <c r="L2368" i="3"/>
  <c r="L2367" i="3"/>
  <c r="L2366" i="3"/>
  <c r="L2365" i="3"/>
  <c r="F2388" i="3"/>
  <c r="D2388" i="3"/>
  <c r="F2387" i="3"/>
  <c r="D2387" i="3"/>
  <c r="F2386" i="3"/>
  <c r="D2386" i="3"/>
  <c r="C2386" i="3"/>
  <c r="R3609" i="1"/>
  <c r="R3608" i="1"/>
  <c r="R3607" i="1"/>
  <c r="R3606" i="1"/>
  <c r="R3605" i="1"/>
  <c r="R3604" i="1"/>
  <c r="R3603" i="1"/>
  <c r="R3602" i="1"/>
  <c r="R3601" i="1"/>
  <c r="R3600" i="1"/>
  <c r="R3599" i="1"/>
  <c r="R3598" i="1"/>
  <c r="P3609" i="1"/>
  <c r="O3609" i="1"/>
  <c r="N3609" i="1"/>
  <c r="M3609" i="1"/>
  <c r="P3608" i="1"/>
  <c r="O3608" i="1"/>
  <c r="N3608" i="1"/>
  <c r="M3608" i="1"/>
  <c r="X3607" i="1"/>
  <c r="P3607" i="1"/>
  <c r="O3607" i="1"/>
  <c r="N3607" i="1"/>
  <c r="M3607" i="1"/>
  <c r="Y3606" i="1"/>
  <c r="P3606" i="1"/>
  <c r="O3606" i="1"/>
  <c r="N3606" i="1"/>
  <c r="M3606" i="1"/>
  <c r="P3605" i="1"/>
  <c r="O3605" i="1"/>
  <c r="N3605" i="1"/>
  <c r="M3605" i="1"/>
  <c r="P3604" i="1"/>
  <c r="O3604" i="1"/>
  <c r="N3604" i="1"/>
  <c r="M3604" i="1"/>
  <c r="P3603" i="1"/>
  <c r="O3603" i="1"/>
  <c r="N3603" i="1"/>
  <c r="M3603" i="1"/>
  <c r="P3602" i="1"/>
  <c r="O3602" i="1"/>
  <c r="N3602" i="1"/>
  <c r="M3602" i="1"/>
  <c r="P3601" i="1"/>
  <c r="O3601" i="1"/>
  <c r="N3601" i="1"/>
  <c r="M3601" i="1"/>
  <c r="P3600" i="1"/>
  <c r="O3600" i="1"/>
  <c r="N3600" i="1"/>
  <c r="M3600" i="1"/>
  <c r="P3599" i="1"/>
  <c r="O3599" i="1"/>
  <c r="N3599" i="1"/>
  <c r="M3599" i="1"/>
  <c r="P3598" i="1"/>
  <c r="O3598" i="1"/>
  <c r="N3598" i="1"/>
  <c r="M3598" i="1"/>
  <c r="U3597" i="1"/>
  <c r="P3597" i="1"/>
  <c r="O3597" i="1"/>
  <c r="N3597" i="1"/>
  <c r="M3597" i="1"/>
  <c r="L2411" i="3"/>
  <c r="L2410" i="3"/>
  <c r="L2409" i="3"/>
  <c r="L2408" i="3"/>
  <c r="L2407" i="3"/>
  <c r="L2406" i="3"/>
  <c r="L2405" i="3"/>
  <c r="L2404" i="3"/>
  <c r="L2403" i="3"/>
  <c r="L2402" i="3"/>
  <c r="L2401" i="3"/>
  <c r="L2400" i="3"/>
  <c r="L2399" i="3"/>
  <c r="L2398" i="3"/>
  <c r="L2397" i="3"/>
  <c r="L2396" i="3"/>
  <c r="L2395" i="3"/>
  <c r="L2394" i="3"/>
  <c r="F2417" i="3"/>
  <c r="D2417" i="3"/>
  <c r="F2416" i="3"/>
  <c r="D2416" i="3"/>
  <c r="F2415" i="3"/>
  <c r="D2415" i="3"/>
  <c r="C2415" i="3"/>
  <c r="R3627" i="1"/>
  <c r="R3626" i="1"/>
  <c r="R3625" i="1"/>
  <c r="R3624" i="1"/>
  <c r="R3623" i="1"/>
  <c r="R3622" i="1"/>
  <c r="R3621" i="1"/>
  <c r="R3620" i="1"/>
  <c r="R3619" i="1"/>
  <c r="R3618" i="1"/>
  <c r="R3617" i="1"/>
  <c r="R3616" i="1"/>
  <c r="P3627" i="1"/>
  <c r="O3627" i="1"/>
  <c r="N3627" i="1"/>
  <c r="M3627" i="1"/>
  <c r="P3626" i="1"/>
  <c r="O3626" i="1"/>
  <c r="N3626" i="1"/>
  <c r="M3626" i="1"/>
  <c r="X3625" i="1"/>
  <c r="P3625" i="1"/>
  <c r="O3625" i="1"/>
  <c r="N3625" i="1"/>
  <c r="M3625" i="1"/>
  <c r="Y3624" i="1"/>
  <c r="P3624" i="1"/>
  <c r="O3624" i="1"/>
  <c r="N3624" i="1"/>
  <c r="M3624" i="1"/>
  <c r="P3623" i="1"/>
  <c r="O3623" i="1"/>
  <c r="N3623" i="1"/>
  <c r="M3623" i="1"/>
  <c r="P3622" i="1"/>
  <c r="O3622" i="1"/>
  <c r="N3622" i="1"/>
  <c r="M3622" i="1"/>
  <c r="P3621" i="1"/>
  <c r="O3621" i="1"/>
  <c r="N3621" i="1"/>
  <c r="M3621" i="1"/>
  <c r="P3620" i="1"/>
  <c r="O3620" i="1"/>
  <c r="N3620" i="1"/>
  <c r="M3620" i="1"/>
  <c r="P3619" i="1"/>
  <c r="O3619" i="1"/>
  <c r="N3619" i="1"/>
  <c r="M3619" i="1"/>
  <c r="P3618" i="1"/>
  <c r="O3618" i="1"/>
  <c r="N3618" i="1"/>
  <c r="M3618" i="1"/>
  <c r="P3617" i="1"/>
  <c r="O3617" i="1"/>
  <c r="N3617" i="1"/>
  <c r="M3617" i="1"/>
  <c r="P3616" i="1"/>
  <c r="O3616" i="1"/>
  <c r="N3616" i="1"/>
  <c r="M3616" i="1"/>
  <c r="U3615" i="1"/>
  <c r="P3615" i="1"/>
  <c r="O3615" i="1"/>
  <c r="N3615" i="1"/>
  <c r="M3615" i="1"/>
  <c r="L2440" i="3"/>
  <c r="L2439" i="3"/>
  <c r="L2438" i="3"/>
  <c r="L2437" i="3"/>
  <c r="L2436" i="3"/>
  <c r="L2435" i="3"/>
  <c r="L2434" i="3"/>
  <c r="L2433" i="3"/>
  <c r="L2432" i="3"/>
  <c r="L2431" i="3"/>
  <c r="L2430" i="3"/>
  <c r="L2429" i="3"/>
  <c r="L2428" i="3"/>
  <c r="L2427" i="3"/>
  <c r="L2426" i="3"/>
  <c r="L2425" i="3"/>
  <c r="L2424" i="3"/>
  <c r="L2423" i="3"/>
  <c r="F2446" i="3"/>
  <c r="D2446" i="3"/>
  <c r="F2445" i="3"/>
  <c r="D2445" i="3"/>
  <c r="F2444" i="3"/>
  <c r="D2444" i="3"/>
  <c r="C2444" i="3"/>
  <c r="R3645" i="1"/>
  <c r="R3644" i="1"/>
  <c r="R3643" i="1"/>
  <c r="R3642" i="1"/>
  <c r="R3641" i="1"/>
  <c r="R3640" i="1"/>
  <c r="R3639" i="1"/>
  <c r="R3638" i="1"/>
  <c r="R3637" i="1"/>
  <c r="R3636" i="1"/>
  <c r="R3635" i="1"/>
  <c r="R3634" i="1"/>
  <c r="P3645" i="1"/>
  <c r="O3645" i="1"/>
  <c r="N3645" i="1"/>
  <c r="M3645" i="1"/>
  <c r="P3644" i="1"/>
  <c r="O3644" i="1"/>
  <c r="N3644" i="1"/>
  <c r="M3644" i="1"/>
  <c r="X3643" i="1"/>
  <c r="P3643" i="1"/>
  <c r="O3643" i="1"/>
  <c r="N3643" i="1"/>
  <c r="M3643" i="1"/>
  <c r="Y3642" i="1"/>
  <c r="P3642" i="1"/>
  <c r="O3642" i="1"/>
  <c r="N3642" i="1"/>
  <c r="M3642" i="1"/>
  <c r="P3641" i="1"/>
  <c r="O3641" i="1"/>
  <c r="N3641" i="1"/>
  <c r="M3641" i="1"/>
  <c r="X3641" i="1"/>
  <c r="P3640" i="1"/>
  <c r="O3640" i="1"/>
  <c r="N3640" i="1"/>
  <c r="M3640" i="1"/>
  <c r="P3639" i="1"/>
  <c r="O3639" i="1"/>
  <c r="N3639" i="1"/>
  <c r="M3639" i="1"/>
  <c r="P3638" i="1"/>
  <c r="O3638" i="1"/>
  <c r="N3638" i="1"/>
  <c r="M3638" i="1"/>
  <c r="P3637" i="1"/>
  <c r="O3637" i="1"/>
  <c r="N3637" i="1"/>
  <c r="M3637" i="1"/>
  <c r="P3636" i="1"/>
  <c r="O3636" i="1"/>
  <c r="N3636" i="1"/>
  <c r="M3636" i="1"/>
  <c r="P3635" i="1"/>
  <c r="O3635" i="1"/>
  <c r="N3635" i="1"/>
  <c r="M3635" i="1"/>
  <c r="P3634" i="1"/>
  <c r="O3634" i="1"/>
  <c r="N3634" i="1"/>
  <c r="M3634" i="1"/>
  <c r="U3633" i="1"/>
  <c r="P3633" i="1"/>
  <c r="O3633" i="1"/>
  <c r="N3633" i="1"/>
  <c r="M3633" i="1"/>
  <c r="L2469" i="3"/>
  <c r="L2468" i="3"/>
  <c r="L2467" i="3"/>
  <c r="L2466" i="3"/>
  <c r="L2465" i="3"/>
  <c r="L2464" i="3"/>
  <c r="L2463" i="3"/>
  <c r="L2462" i="3"/>
  <c r="L2461" i="3"/>
  <c r="L2460" i="3"/>
  <c r="L2459" i="3"/>
  <c r="L2458" i="3"/>
  <c r="L2457" i="3"/>
  <c r="L2456" i="3"/>
  <c r="L2455" i="3"/>
  <c r="L2454" i="3"/>
  <c r="L2453" i="3"/>
  <c r="L2452" i="3"/>
  <c r="F2475" i="3"/>
  <c r="D2475" i="3"/>
  <c r="F2474" i="3"/>
  <c r="D2474" i="3"/>
  <c r="F2473" i="3"/>
  <c r="D2473" i="3"/>
  <c r="C2473" i="3"/>
  <c r="AA3658" i="1"/>
  <c r="X3659" i="1" s="1"/>
  <c r="R3663" i="1"/>
  <c r="R3662" i="1"/>
  <c r="R3661" i="1"/>
  <c r="R3660" i="1"/>
  <c r="R3659" i="1"/>
  <c r="R3658" i="1"/>
  <c r="R3657" i="1"/>
  <c r="R3656" i="1"/>
  <c r="R3655" i="1"/>
  <c r="R3654" i="1"/>
  <c r="R3653" i="1"/>
  <c r="R3652" i="1"/>
  <c r="P3663" i="1"/>
  <c r="O3663" i="1"/>
  <c r="N3663" i="1"/>
  <c r="M3663" i="1"/>
  <c r="P3662" i="1"/>
  <c r="O3662" i="1"/>
  <c r="N3662" i="1"/>
  <c r="M3662" i="1"/>
  <c r="X3661" i="1"/>
  <c r="P3661" i="1"/>
  <c r="O3661" i="1"/>
  <c r="N3661" i="1"/>
  <c r="M3661" i="1"/>
  <c r="Y3660" i="1"/>
  <c r="P3660" i="1"/>
  <c r="O3660" i="1"/>
  <c r="N3660" i="1"/>
  <c r="M3660" i="1"/>
  <c r="P3659" i="1"/>
  <c r="O3659" i="1"/>
  <c r="N3659" i="1"/>
  <c r="M3659" i="1"/>
  <c r="P3658" i="1"/>
  <c r="O3658" i="1"/>
  <c r="N3658" i="1"/>
  <c r="M3658" i="1"/>
  <c r="P3657" i="1"/>
  <c r="O3657" i="1"/>
  <c r="N3657" i="1"/>
  <c r="M3657" i="1"/>
  <c r="P3656" i="1"/>
  <c r="O3656" i="1"/>
  <c r="N3656" i="1"/>
  <c r="M3656" i="1"/>
  <c r="P3655" i="1"/>
  <c r="O3655" i="1"/>
  <c r="N3655" i="1"/>
  <c r="M3655" i="1"/>
  <c r="P3654" i="1"/>
  <c r="O3654" i="1"/>
  <c r="N3654" i="1"/>
  <c r="M3654" i="1"/>
  <c r="P3653" i="1"/>
  <c r="O3653" i="1"/>
  <c r="N3653" i="1"/>
  <c r="M3653" i="1"/>
  <c r="P3652" i="1"/>
  <c r="O3652" i="1"/>
  <c r="N3652" i="1"/>
  <c r="M3652" i="1"/>
  <c r="U3651" i="1"/>
  <c r="P3651" i="1"/>
  <c r="O3651" i="1"/>
  <c r="N3651" i="1"/>
  <c r="M3651" i="1"/>
  <c r="AA3676" i="1"/>
  <c r="L2498" i="3"/>
  <c r="L2497" i="3"/>
  <c r="L2496" i="3"/>
  <c r="L2495" i="3"/>
  <c r="L2494" i="3"/>
  <c r="L2493" i="3"/>
  <c r="L2492" i="3"/>
  <c r="L2491" i="3"/>
  <c r="L2490" i="3"/>
  <c r="L2489" i="3"/>
  <c r="L2488" i="3"/>
  <c r="L2487" i="3"/>
  <c r="L2486" i="3"/>
  <c r="L2485" i="3"/>
  <c r="L2484" i="3"/>
  <c r="L2483" i="3"/>
  <c r="L2482" i="3"/>
  <c r="L2481" i="3"/>
  <c r="F2504" i="3"/>
  <c r="D2504" i="3"/>
  <c r="F2503" i="3"/>
  <c r="D2503" i="3"/>
  <c r="F2502" i="3"/>
  <c r="D2502" i="3"/>
  <c r="C2502" i="3"/>
  <c r="R3681" i="1"/>
  <c r="R3680" i="1"/>
  <c r="R3679" i="1"/>
  <c r="R3678" i="1"/>
  <c r="R3677" i="1"/>
  <c r="R3676" i="1"/>
  <c r="R3675" i="1"/>
  <c r="R3674" i="1"/>
  <c r="R3673" i="1"/>
  <c r="R3672" i="1"/>
  <c r="R3671" i="1"/>
  <c r="R3670" i="1"/>
  <c r="P3681" i="1"/>
  <c r="O3681" i="1"/>
  <c r="N3681" i="1"/>
  <c r="M3681" i="1"/>
  <c r="P3680" i="1"/>
  <c r="O3680" i="1"/>
  <c r="N3680" i="1"/>
  <c r="M3680" i="1"/>
  <c r="X3679" i="1"/>
  <c r="P3679" i="1"/>
  <c r="O3679" i="1"/>
  <c r="N3679" i="1"/>
  <c r="M3679" i="1"/>
  <c r="Y3678" i="1"/>
  <c r="P3678" i="1"/>
  <c r="O3678" i="1"/>
  <c r="N3678" i="1"/>
  <c r="M3678" i="1"/>
  <c r="P3677" i="1"/>
  <c r="O3677" i="1"/>
  <c r="N3677" i="1"/>
  <c r="M3677" i="1"/>
  <c r="X3677" i="1"/>
  <c r="P3676" i="1"/>
  <c r="O3676" i="1"/>
  <c r="N3676" i="1"/>
  <c r="M3676" i="1"/>
  <c r="P3675" i="1"/>
  <c r="O3675" i="1"/>
  <c r="N3675" i="1"/>
  <c r="M3675" i="1"/>
  <c r="P3674" i="1"/>
  <c r="O3674" i="1"/>
  <c r="N3674" i="1"/>
  <c r="M3674" i="1"/>
  <c r="P3673" i="1"/>
  <c r="O3673" i="1"/>
  <c r="N3673" i="1"/>
  <c r="M3673" i="1"/>
  <c r="P3672" i="1"/>
  <c r="O3672" i="1"/>
  <c r="N3672" i="1"/>
  <c r="M3672" i="1"/>
  <c r="P3671" i="1"/>
  <c r="O3671" i="1"/>
  <c r="N3671" i="1"/>
  <c r="M3671" i="1"/>
  <c r="P3670" i="1"/>
  <c r="O3670" i="1"/>
  <c r="N3670" i="1"/>
  <c r="M3670" i="1"/>
  <c r="U3669" i="1"/>
  <c r="P3669" i="1"/>
  <c r="O3669" i="1"/>
  <c r="N3669" i="1"/>
  <c r="M3669" i="1"/>
  <c r="L2527" i="3"/>
  <c r="L2526" i="3"/>
  <c r="L2525" i="3"/>
  <c r="L2524" i="3"/>
  <c r="L2523" i="3"/>
  <c r="L2522" i="3"/>
  <c r="L2521" i="3"/>
  <c r="L2520" i="3"/>
  <c r="L2519" i="3"/>
  <c r="L2518" i="3"/>
  <c r="L2517" i="3"/>
  <c r="L2516" i="3"/>
  <c r="L2515" i="3"/>
  <c r="L2514" i="3"/>
  <c r="L2513" i="3"/>
  <c r="L2512" i="3"/>
  <c r="L2511" i="3"/>
  <c r="L2510" i="3"/>
  <c r="F2533" i="3"/>
  <c r="D2533" i="3"/>
  <c r="F2532" i="3"/>
  <c r="D2532" i="3"/>
  <c r="F2531" i="3"/>
  <c r="D2531" i="3"/>
  <c r="C2531" i="3"/>
  <c r="AA3694" i="1"/>
  <c r="X3695" i="1" s="1"/>
  <c r="R3699" i="1"/>
  <c r="R3698" i="1"/>
  <c r="R3697" i="1"/>
  <c r="R3696" i="1"/>
  <c r="R3695" i="1"/>
  <c r="R3694" i="1"/>
  <c r="R3693" i="1"/>
  <c r="R3692" i="1"/>
  <c r="R3691" i="1"/>
  <c r="R3690" i="1"/>
  <c r="R3689" i="1"/>
  <c r="R3688" i="1"/>
  <c r="P3699" i="1"/>
  <c r="O3699" i="1"/>
  <c r="N3699" i="1"/>
  <c r="M3699" i="1"/>
  <c r="P3698" i="1"/>
  <c r="O3698" i="1"/>
  <c r="N3698" i="1"/>
  <c r="M3698" i="1"/>
  <c r="X3697" i="1"/>
  <c r="P3697" i="1"/>
  <c r="O3697" i="1"/>
  <c r="N3697" i="1"/>
  <c r="M3697" i="1"/>
  <c r="Y3696" i="1"/>
  <c r="P3696" i="1"/>
  <c r="O3696" i="1"/>
  <c r="N3696" i="1"/>
  <c r="M3696" i="1"/>
  <c r="P3695" i="1"/>
  <c r="O3695" i="1"/>
  <c r="N3695" i="1"/>
  <c r="M3695" i="1"/>
  <c r="P3694" i="1"/>
  <c r="O3694" i="1"/>
  <c r="N3694" i="1"/>
  <c r="M3694" i="1"/>
  <c r="P3693" i="1"/>
  <c r="O3693" i="1"/>
  <c r="N3693" i="1"/>
  <c r="M3693" i="1"/>
  <c r="P3692" i="1"/>
  <c r="O3692" i="1"/>
  <c r="N3692" i="1"/>
  <c r="M3692" i="1"/>
  <c r="P3691" i="1"/>
  <c r="O3691" i="1"/>
  <c r="N3691" i="1"/>
  <c r="M3691" i="1"/>
  <c r="P3690" i="1"/>
  <c r="O3690" i="1"/>
  <c r="N3690" i="1"/>
  <c r="M3690" i="1"/>
  <c r="P3689" i="1"/>
  <c r="O3689" i="1"/>
  <c r="N3689" i="1"/>
  <c r="M3689" i="1"/>
  <c r="P3688" i="1"/>
  <c r="O3688" i="1"/>
  <c r="N3688" i="1"/>
  <c r="M3688" i="1"/>
  <c r="U3687" i="1"/>
  <c r="P3687" i="1"/>
  <c r="O3687" i="1"/>
  <c r="N3687" i="1"/>
  <c r="M3687" i="1"/>
  <c r="L2556" i="3"/>
  <c r="L2555" i="3"/>
  <c r="L2554" i="3"/>
  <c r="L2553" i="3"/>
  <c r="L2552" i="3"/>
  <c r="L2551" i="3"/>
  <c r="L2550" i="3"/>
  <c r="L2549" i="3"/>
  <c r="L2548" i="3"/>
  <c r="L2547" i="3"/>
  <c r="L2546" i="3"/>
  <c r="L2545" i="3"/>
  <c r="L2544" i="3"/>
  <c r="L2543" i="3"/>
  <c r="L2542" i="3"/>
  <c r="L2541" i="3"/>
  <c r="L2540" i="3"/>
  <c r="L2539" i="3"/>
  <c r="F2562" i="3"/>
  <c r="D2562" i="3"/>
  <c r="F2561" i="3"/>
  <c r="D2561" i="3"/>
  <c r="F2560" i="3"/>
  <c r="D2560" i="3"/>
  <c r="C2560" i="3"/>
  <c r="AA3712" i="1"/>
  <c r="X3713" i="1" s="1"/>
  <c r="R3717" i="1"/>
  <c r="R3716" i="1"/>
  <c r="R3715" i="1"/>
  <c r="R3714" i="1"/>
  <c r="R3713" i="1"/>
  <c r="R3712" i="1"/>
  <c r="R3711" i="1"/>
  <c r="R3710" i="1"/>
  <c r="R3709" i="1"/>
  <c r="R3708" i="1"/>
  <c r="R3707" i="1"/>
  <c r="R3706" i="1"/>
  <c r="P3717" i="1"/>
  <c r="O3717" i="1"/>
  <c r="N3717" i="1"/>
  <c r="M3717" i="1"/>
  <c r="P3716" i="1"/>
  <c r="O3716" i="1"/>
  <c r="N3716" i="1"/>
  <c r="M3716" i="1"/>
  <c r="X3715" i="1"/>
  <c r="P3715" i="1"/>
  <c r="O3715" i="1"/>
  <c r="N3715" i="1"/>
  <c r="M3715" i="1"/>
  <c r="Y3714" i="1"/>
  <c r="P3714" i="1"/>
  <c r="O3714" i="1"/>
  <c r="N3714" i="1"/>
  <c r="M3714" i="1"/>
  <c r="P3713" i="1"/>
  <c r="O3713" i="1"/>
  <c r="N3713" i="1"/>
  <c r="M3713" i="1"/>
  <c r="P3712" i="1"/>
  <c r="O3712" i="1"/>
  <c r="N3712" i="1"/>
  <c r="M3712" i="1"/>
  <c r="P3711" i="1"/>
  <c r="O3711" i="1"/>
  <c r="N3711" i="1"/>
  <c r="M3711" i="1"/>
  <c r="P3710" i="1"/>
  <c r="O3710" i="1"/>
  <c r="N3710" i="1"/>
  <c r="M3710" i="1"/>
  <c r="P3709" i="1"/>
  <c r="O3709" i="1"/>
  <c r="N3709" i="1"/>
  <c r="M3709" i="1"/>
  <c r="P3708" i="1"/>
  <c r="O3708" i="1"/>
  <c r="N3708" i="1"/>
  <c r="M3708" i="1"/>
  <c r="P3707" i="1"/>
  <c r="O3707" i="1"/>
  <c r="N3707" i="1"/>
  <c r="M3707" i="1"/>
  <c r="P3706" i="1"/>
  <c r="O3706" i="1"/>
  <c r="N3706" i="1"/>
  <c r="M3706" i="1"/>
  <c r="U3705" i="1"/>
  <c r="P3705" i="1"/>
  <c r="O3705" i="1"/>
  <c r="N3705" i="1"/>
  <c r="M3705" i="1"/>
  <c r="L2585" i="3"/>
  <c r="L2584" i="3"/>
  <c r="L2583" i="3"/>
  <c r="L2582" i="3"/>
  <c r="L2581" i="3"/>
  <c r="L2580" i="3"/>
  <c r="L2579" i="3"/>
  <c r="L2578" i="3"/>
  <c r="L2577" i="3"/>
  <c r="L2576" i="3"/>
  <c r="L2575" i="3"/>
  <c r="L2574" i="3"/>
  <c r="L2573" i="3"/>
  <c r="L2572" i="3"/>
  <c r="L2571" i="3"/>
  <c r="L2570" i="3"/>
  <c r="L2569" i="3"/>
  <c r="L2568" i="3"/>
  <c r="F2591" i="3"/>
  <c r="D2591" i="3"/>
  <c r="F2590" i="3"/>
  <c r="D2590" i="3"/>
  <c r="F2589" i="3"/>
  <c r="D2589" i="3"/>
  <c r="C2589" i="3"/>
  <c r="AA3730" i="1"/>
  <c r="X3731" i="1" s="1"/>
  <c r="R3735" i="1"/>
  <c r="R3734" i="1"/>
  <c r="R3733" i="1"/>
  <c r="R3732" i="1"/>
  <c r="R3731" i="1"/>
  <c r="R3730" i="1"/>
  <c r="R3729" i="1"/>
  <c r="R3728" i="1"/>
  <c r="R3727" i="1"/>
  <c r="R3726" i="1"/>
  <c r="R3725" i="1"/>
  <c r="R3724" i="1"/>
  <c r="P3735" i="1"/>
  <c r="O3735" i="1"/>
  <c r="N3735" i="1"/>
  <c r="M3735" i="1"/>
  <c r="P3734" i="1"/>
  <c r="O3734" i="1"/>
  <c r="N3734" i="1"/>
  <c r="M3734" i="1"/>
  <c r="X3733" i="1"/>
  <c r="P3733" i="1"/>
  <c r="O3733" i="1"/>
  <c r="N3733" i="1"/>
  <c r="M3733" i="1"/>
  <c r="Y3732" i="1"/>
  <c r="P3732" i="1"/>
  <c r="O3732" i="1"/>
  <c r="N3732" i="1"/>
  <c r="M3732" i="1"/>
  <c r="P3731" i="1"/>
  <c r="O3731" i="1"/>
  <c r="N3731" i="1"/>
  <c r="M3731" i="1"/>
  <c r="P3730" i="1"/>
  <c r="O3730" i="1"/>
  <c r="N3730" i="1"/>
  <c r="M3730" i="1"/>
  <c r="P3729" i="1"/>
  <c r="O3729" i="1"/>
  <c r="N3729" i="1"/>
  <c r="M3729" i="1"/>
  <c r="P3728" i="1"/>
  <c r="O3728" i="1"/>
  <c r="N3728" i="1"/>
  <c r="M3728" i="1"/>
  <c r="P3727" i="1"/>
  <c r="O3727" i="1"/>
  <c r="N3727" i="1"/>
  <c r="M3727" i="1"/>
  <c r="P3726" i="1"/>
  <c r="O3726" i="1"/>
  <c r="N3726" i="1"/>
  <c r="M3726" i="1"/>
  <c r="P3725" i="1"/>
  <c r="O3725" i="1"/>
  <c r="N3725" i="1"/>
  <c r="M3725" i="1"/>
  <c r="P3724" i="1"/>
  <c r="O3724" i="1"/>
  <c r="N3724" i="1"/>
  <c r="M3724" i="1"/>
  <c r="U3723" i="1"/>
  <c r="P3723" i="1"/>
  <c r="O3723" i="1"/>
  <c r="N3723" i="1"/>
  <c r="M3723" i="1"/>
  <c r="N22" i="7"/>
  <c r="K22" i="7"/>
  <c r="L2614" i="3"/>
  <c r="L2613" i="3"/>
  <c r="L2612" i="3"/>
  <c r="L2611" i="3"/>
  <c r="L2610" i="3"/>
  <c r="L2609" i="3"/>
  <c r="L2608" i="3"/>
  <c r="L2607" i="3"/>
  <c r="L2606" i="3"/>
  <c r="L2605" i="3"/>
  <c r="L2604" i="3"/>
  <c r="L2603" i="3"/>
  <c r="L2602" i="3"/>
  <c r="L2601" i="3"/>
  <c r="L2600" i="3"/>
  <c r="L2599" i="3"/>
  <c r="L2598" i="3"/>
  <c r="L2597" i="3"/>
  <c r="F2620" i="3"/>
  <c r="D2620" i="3"/>
  <c r="F2619" i="3"/>
  <c r="D2619" i="3"/>
  <c r="F2618" i="3"/>
  <c r="D2618" i="3"/>
  <c r="C2618" i="3"/>
  <c r="R3753" i="1"/>
  <c r="R3752" i="1"/>
  <c r="R3751" i="1"/>
  <c r="R3750" i="1"/>
  <c r="R3749" i="1"/>
  <c r="R3748" i="1"/>
  <c r="R3747" i="1"/>
  <c r="R3746" i="1"/>
  <c r="R3745" i="1"/>
  <c r="R3744" i="1"/>
  <c r="R3743" i="1"/>
  <c r="R3742" i="1"/>
  <c r="P3753" i="1"/>
  <c r="O3753" i="1"/>
  <c r="N3753" i="1"/>
  <c r="M3753" i="1"/>
  <c r="P3752" i="1"/>
  <c r="O3752" i="1"/>
  <c r="N3752" i="1"/>
  <c r="M3752" i="1"/>
  <c r="X3751" i="1"/>
  <c r="P3751" i="1"/>
  <c r="O3751" i="1"/>
  <c r="N3751" i="1"/>
  <c r="M3751" i="1"/>
  <c r="Y3750" i="1"/>
  <c r="P3750" i="1"/>
  <c r="O3750" i="1"/>
  <c r="N3750" i="1"/>
  <c r="M3750" i="1"/>
  <c r="P3749" i="1"/>
  <c r="O3749" i="1"/>
  <c r="N3749" i="1"/>
  <c r="M3749" i="1"/>
  <c r="AA3748" i="1"/>
  <c r="X3749" i="1" s="1"/>
  <c r="P3748" i="1"/>
  <c r="O3748" i="1"/>
  <c r="N3748" i="1"/>
  <c r="M3748" i="1"/>
  <c r="P3747" i="1"/>
  <c r="O3747" i="1"/>
  <c r="N3747" i="1"/>
  <c r="M3747" i="1"/>
  <c r="P3746" i="1"/>
  <c r="O3746" i="1"/>
  <c r="N3746" i="1"/>
  <c r="M3746" i="1"/>
  <c r="P3745" i="1"/>
  <c r="O3745" i="1"/>
  <c r="N3745" i="1"/>
  <c r="M3745" i="1"/>
  <c r="P3744" i="1"/>
  <c r="O3744" i="1"/>
  <c r="N3744" i="1"/>
  <c r="M3744" i="1"/>
  <c r="P3743" i="1"/>
  <c r="O3743" i="1"/>
  <c r="N3743" i="1"/>
  <c r="M3743" i="1"/>
  <c r="P3742" i="1"/>
  <c r="O3742" i="1"/>
  <c r="N3742" i="1"/>
  <c r="M3742" i="1"/>
  <c r="U3741" i="1"/>
  <c r="P3741" i="1"/>
  <c r="O3741" i="1"/>
  <c r="N3741" i="1"/>
  <c r="M3741" i="1"/>
  <c r="L2643" i="3"/>
  <c r="L2642" i="3"/>
  <c r="L2641" i="3"/>
  <c r="L2640" i="3"/>
  <c r="L2639" i="3"/>
  <c r="L2638" i="3"/>
  <c r="L2637" i="3"/>
  <c r="L2636" i="3"/>
  <c r="L2635" i="3"/>
  <c r="L2634" i="3"/>
  <c r="L2633" i="3"/>
  <c r="L2632" i="3"/>
  <c r="L2631" i="3"/>
  <c r="L2630" i="3"/>
  <c r="L2629" i="3"/>
  <c r="L2628" i="3"/>
  <c r="L2627" i="3"/>
  <c r="L2626" i="3"/>
  <c r="F2649" i="3"/>
  <c r="D2649" i="3"/>
  <c r="F2648" i="3"/>
  <c r="D2648" i="3"/>
  <c r="F2647" i="3"/>
  <c r="D2647" i="3"/>
  <c r="C2647" i="3"/>
  <c r="AA3766" i="1"/>
  <c r="X3767" i="1" s="1"/>
  <c r="R3771" i="1"/>
  <c r="R3770" i="1"/>
  <c r="R3769" i="1"/>
  <c r="R3768" i="1"/>
  <c r="R3767" i="1"/>
  <c r="R3766" i="1"/>
  <c r="R3765" i="1"/>
  <c r="R3764" i="1"/>
  <c r="R3763" i="1"/>
  <c r="R3762" i="1"/>
  <c r="R3761" i="1"/>
  <c r="R3760" i="1"/>
  <c r="P3771" i="1"/>
  <c r="O3771" i="1"/>
  <c r="N3771" i="1"/>
  <c r="M3771" i="1"/>
  <c r="P3770" i="1"/>
  <c r="O3770" i="1"/>
  <c r="N3770" i="1"/>
  <c r="M3770" i="1"/>
  <c r="X3769" i="1"/>
  <c r="P3769" i="1"/>
  <c r="O3769" i="1"/>
  <c r="N3769" i="1"/>
  <c r="M3769" i="1"/>
  <c r="Y3768" i="1"/>
  <c r="P3768" i="1"/>
  <c r="O3768" i="1"/>
  <c r="N3768" i="1"/>
  <c r="M3768" i="1"/>
  <c r="P3767" i="1"/>
  <c r="O3767" i="1"/>
  <c r="N3767" i="1"/>
  <c r="M3767" i="1"/>
  <c r="P3766" i="1"/>
  <c r="O3766" i="1"/>
  <c r="N3766" i="1"/>
  <c r="M3766" i="1"/>
  <c r="P3765" i="1"/>
  <c r="O3765" i="1"/>
  <c r="N3765" i="1"/>
  <c r="M3765" i="1"/>
  <c r="P3764" i="1"/>
  <c r="O3764" i="1"/>
  <c r="N3764" i="1"/>
  <c r="M3764" i="1"/>
  <c r="P3763" i="1"/>
  <c r="O3763" i="1"/>
  <c r="N3763" i="1"/>
  <c r="M3763" i="1"/>
  <c r="P3762" i="1"/>
  <c r="O3762" i="1"/>
  <c r="N3762" i="1"/>
  <c r="M3762" i="1"/>
  <c r="P3761" i="1"/>
  <c r="O3761" i="1"/>
  <c r="N3761" i="1"/>
  <c r="M3761" i="1"/>
  <c r="P3760" i="1"/>
  <c r="O3760" i="1"/>
  <c r="N3760" i="1"/>
  <c r="M3760" i="1"/>
  <c r="U3759" i="1"/>
  <c r="P3759" i="1"/>
  <c r="O3759" i="1"/>
  <c r="N3759" i="1"/>
  <c r="M3759" i="1"/>
  <c r="F18" i="7"/>
  <c r="J18" i="7" s="1"/>
  <c r="K18" i="7" s="1"/>
  <c r="L18" i="7" s="1"/>
  <c r="F17" i="7"/>
  <c r="J17" i="7" s="1"/>
  <c r="K17" i="7" s="1"/>
  <c r="L17" i="7" s="1"/>
  <c r="F16" i="7"/>
  <c r="J16" i="7" s="1"/>
  <c r="K16" i="7" s="1"/>
  <c r="L16" i="7" s="1"/>
  <c r="F15" i="7"/>
  <c r="M15" i="7" s="1"/>
  <c r="N15" i="7" s="1"/>
  <c r="O15" i="7" s="1"/>
  <c r="F14" i="7"/>
  <c r="J14" i="7" s="1"/>
  <c r="K14" i="7" s="1"/>
  <c r="L14" i="7" s="1"/>
  <c r="F13" i="7"/>
  <c r="J13" i="7" s="1"/>
  <c r="K13" i="7" s="1"/>
  <c r="L13" i="7" s="1"/>
  <c r="F12" i="7"/>
  <c r="J12" i="7" s="1"/>
  <c r="K12" i="7" s="1"/>
  <c r="L12" i="7" s="1"/>
  <c r="F11" i="7"/>
  <c r="M11" i="7" s="1"/>
  <c r="N11" i="7" s="1"/>
  <c r="O11" i="7" s="1"/>
  <c r="R3789" i="1"/>
  <c r="R3788" i="1"/>
  <c r="R3787" i="1"/>
  <c r="R3786" i="1"/>
  <c r="R3785" i="1"/>
  <c r="R3784" i="1"/>
  <c r="R3783" i="1"/>
  <c r="R3782" i="1"/>
  <c r="R3781" i="1"/>
  <c r="R3780" i="1"/>
  <c r="R3779" i="1"/>
  <c r="R3778" i="1"/>
  <c r="L2672" i="3"/>
  <c r="L2671" i="3"/>
  <c r="L2670" i="3"/>
  <c r="L2669" i="3"/>
  <c r="L2668" i="3"/>
  <c r="L2667" i="3"/>
  <c r="L2666" i="3"/>
  <c r="L2665" i="3"/>
  <c r="L2664" i="3"/>
  <c r="L2663" i="3"/>
  <c r="L2662" i="3"/>
  <c r="L2661" i="3"/>
  <c r="L2660" i="3"/>
  <c r="L2659" i="3"/>
  <c r="L2658" i="3"/>
  <c r="L2657" i="3"/>
  <c r="L2656" i="3"/>
  <c r="L2655" i="3"/>
  <c r="F2678" i="3"/>
  <c r="D2678" i="3"/>
  <c r="F2677" i="3"/>
  <c r="D2677" i="3"/>
  <c r="F2676" i="3"/>
  <c r="D2676" i="3"/>
  <c r="C2676" i="3"/>
  <c r="AA3784" i="1"/>
  <c r="X3785" i="1" s="1"/>
  <c r="P3789" i="1"/>
  <c r="O3789" i="1"/>
  <c r="N3789" i="1"/>
  <c r="M3789" i="1"/>
  <c r="P3788" i="1"/>
  <c r="O3788" i="1"/>
  <c r="N3788" i="1"/>
  <c r="M3788" i="1"/>
  <c r="X3787" i="1"/>
  <c r="P3787" i="1"/>
  <c r="O3787" i="1"/>
  <c r="N3787" i="1"/>
  <c r="M3787" i="1"/>
  <c r="Y3786" i="1"/>
  <c r="P3786" i="1"/>
  <c r="O3786" i="1"/>
  <c r="N3786" i="1"/>
  <c r="M3786" i="1"/>
  <c r="P3785" i="1"/>
  <c r="O3785" i="1"/>
  <c r="N3785" i="1"/>
  <c r="M3785" i="1"/>
  <c r="P3784" i="1"/>
  <c r="O3784" i="1"/>
  <c r="N3784" i="1"/>
  <c r="M3784" i="1"/>
  <c r="P3783" i="1"/>
  <c r="O3783" i="1"/>
  <c r="N3783" i="1"/>
  <c r="M3783" i="1"/>
  <c r="P3782" i="1"/>
  <c r="O3782" i="1"/>
  <c r="N3782" i="1"/>
  <c r="M3782" i="1"/>
  <c r="P3781" i="1"/>
  <c r="O3781" i="1"/>
  <c r="N3781" i="1"/>
  <c r="M3781" i="1"/>
  <c r="P3780" i="1"/>
  <c r="O3780" i="1"/>
  <c r="N3780" i="1"/>
  <c r="M3780" i="1"/>
  <c r="P3779" i="1"/>
  <c r="O3779" i="1"/>
  <c r="N3779" i="1"/>
  <c r="M3779" i="1"/>
  <c r="P3778" i="1"/>
  <c r="O3778" i="1"/>
  <c r="N3778" i="1"/>
  <c r="M3778" i="1"/>
  <c r="U3777" i="1"/>
  <c r="P3777" i="1"/>
  <c r="O3777" i="1"/>
  <c r="N3777" i="1"/>
  <c r="M3777" i="1"/>
  <c r="C3808" i="1"/>
  <c r="N2695" i="3"/>
  <c r="N2696" i="3" s="1"/>
  <c r="N2697" i="3" s="1"/>
  <c r="L2701" i="3"/>
  <c r="L2700" i="3"/>
  <c r="L2699" i="3"/>
  <c r="L2698" i="3"/>
  <c r="L2697" i="3"/>
  <c r="L2696" i="3"/>
  <c r="L2695" i="3"/>
  <c r="L2694" i="3"/>
  <c r="L2693" i="3"/>
  <c r="L2692" i="3"/>
  <c r="L2691" i="3"/>
  <c r="L2690" i="3"/>
  <c r="L2689" i="3"/>
  <c r="L2688" i="3"/>
  <c r="L2687" i="3"/>
  <c r="L2686" i="3"/>
  <c r="L2685" i="3"/>
  <c r="L2684" i="3"/>
  <c r="F2707" i="3"/>
  <c r="D2707" i="3"/>
  <c r="F2706" i="3"/>
  <c r="D2706" i="3"/>
  <c r="F2705" i="3"/>
  <c r="D2705" i="3"/>
  <c r="C2705" i="3"/>
  <c r="AA3802" i="1"/>
  <c r="X3803" i="1" s="1"/>
  <c r="R3807" i="1"/>
  <c r="R3806" i="1"/>
  <c r="R3805" i="1"/>
  <c r="R3804" i="1"/>
  <c r="R3803" i="1"/>
  <c r="R3802" i="1"/>
  <c r="R3801" i="1"/>
  <c r="R3800" i="1"/>
  <c r="R3799" i="1"/>
  <c r="R3798" i="1"/>
  <c r="R3797" i="1"/>
  <c r="R3796" i="1"/>
  <c r="P3807" i="1"/>
  <c r="O3807" i="1"/>
  <c r="N3807" i="1"/>
  <c r="M3807" i="1"/>
  <c r="P3806" i="1"/>
  <c r="O3806" i="1"/>
  <c r="N3806" i="1"/>
  <c r="M3806" i="1"/>
  <c r="X3805" i="1"/>
  <c r="P3805" i="1"/>
  <c r="O3805" i="1"/>
  <c r="N3805" i="1"/>
  <c r="M3805" i="1"/>
  <c r="Y3804" i="1"/>
  <c r="P3804" i="1"/>
  <c r="O3804" i="1"/>
  <c r="N3804" i="1"/>
  <c r="M3804" i="1"/>
  <c r="P3803" i="1"/>
  <c r="O3803" i="1"/>
  <c r="N3803" i="1"/>
  <c r="M3803" i="1"/>
  <c r="P3802" i="1"/>
  <c r="O3802" i="1"/>
  <c r="N3802" i="1"/>
  <c r="M3802" i="1"/>
  <c r="P3801" i="1"/>
  <c r="O3801" i="1"/>
  <c r="N3801" i="1"/>
  <c r="M3801" i="1"/>
  <c r="P3800" i="1"/>
  <c r="O3800" i="1"/>
  <c r="N3800" i="1"/>
  <c r="M3800" i="1"/>
  <c r="P3799" i="1"/>
  <c r="O3799" i="1"/>
  <c r="N3799" i="1"/>
  <c r="M3799" i="1"/>
  <c r="P3798" i="1"/>
  <c r="O3798" i="1"/>
  <c r="N3798" i="1"/>
  <c r="M3798" i="1"/>
  <c r="P3797" i="1"/>
  <c r="O3797" i="1"/>
  <c r="N3797" i="1"/>
  <c r="M3797" i="1"/>
  <c r="P3796" i="1"/>
  <c r="O3796" i="1"/>
  <c r="N3796" i="1"/>
  <c r="M3796" i="1"/>
  <c r="U3795" i="1"/>
  <c r="P3795" i="1"/>
  <c r="O3795" i="1"/>
  <c r="N3795" i="1"/>
  <c r="M3795" i="1"/>
  <c r="F2736" i="3"/>
  <c r="D2736" i="3"/>
  <c r="F2735" i="3"/>
  <c r="D2735" i="3"/>
  <c r="F2734" i="3"/>
  <c r="D2734" i="3"/>
  <c r="C2734" i="3"/>
  <c r="L2730" i="3"/>
  <c r="L2729" i="3"/>
  <c r="L2728" i="3"/>
  <c r="L2727" i="3"/>
  <c r="L2726" i="3"/>
  <c r="L2725" i="3"/>
  <c r="L2724" i="3"/>
  <c r="L2723" i="3"/>
  <c r="L2722" i="3"/>
  <c r="L2721" i="3"/>
  <c r="L2720" i="3"/>
  <c r="L2719" i="3"/>
  <c r="L2718" i="3"/>
  <c r="L2717" i="3"/>
  <c r="L2716" i="3"/>
  <c r="L2715" i="3"/>
  <c r="L2714" i="3"/>
  <c r="L2713" i="3"/>
  <c r="AA3820" i="1"/>
  <c r="X3821" i="1" s="1"/>
  <c r="R3825" i="1"/>
  <c r="R3824" i="1"/>
  <c r="R3823" i="1"/>
  <c r="R3822" i="1"/>
  <c r="R3821" i="1"/>
  <c r="R3820" i="1"/>
  <c r="R3819" i="1"/>
  <c r="R3818" i="1"/>
  <c r="R3817" i="1"/>
  <c r="R3816" i="1"/>
  <c r="R3815" i="1"/>
  <c r="R3814" i="1"/>
  <c r="P3825" i="1"/>
  <c r="O3825" i="1"/>
  <c r="N3825" i="1"/>
  <c r="M3825" i="1"/>
  <c r="P3824" i="1"/>
  <c r="O3824" i="1"/>
  <c r="N3824" i="1"/>
  <c r="M3824" i="1"/>
  <c r="X3823" i="1"/>
  <c r="P3823" i="1"/>
  <c r="O3823" i="1"/>
  <c r="N3823" i="1"/>
  <c r="M3823" i="1"/>
  <c r="Y3822" i="1"/>
  <c r="P3822" i="1"/>
  <c r="O3822" i="1"/>
  <c r="N3822" i="1"/>
  <c r="M3822" i="1"/>
  <c r="P3821" i="1"/>
  <c r="O3821" i="1"/>
  <c r="N3821" i="1"/>
  <c r="M3821" i="1"/>
  <c r="P3820" i="1"/>
  <c r="O3820" i="1"/>
  <c r="N3820" i="1"/>
  <c r="M3820" i="1"/>
  <c r="P3819" i="1"/>
  <c r="O3819" i="1"/>
  <c r="N3819" i="1"/>
  <c r="M3819" i="1"/>
  <c r="P3818" i="1"/>
  <c r="O3818" i="1"/>
  <c r="N3818" i="1"/>
  <c r="M3818" i="1"/>
  <c r="P3817" i="1"/>
  <c r="O3817" i="1"/>
  <c r="N3817" i="1"/>
  <c r="M3817" i="1"/>
  <c r="P3816" i="1"/>
  <c r="O3816" i="1"/>
  <c r="N3816" i="1"/>
  <c r="M3816" i="1"/>
  <c r="P3815" i="1"/>
  <c r="O3815" i="1"/>
  <c r="N3815" i="1"/>
  <c r="M3815" i="1"/>
  <c r="P3814" i="1"/>
  <c r="O3814" i="1"/>
  <c r="N3814" i="1"/>
  <c r="M3814" i="1"/>
  <c r="U3813" i="1"/>
  <c r="P3813" i="1"/>
  <c r="O3813" i="1"/>
  <c r="N3813" i="1"/>
  <c r="M3813" i="1"/>
  <c r="F2765" i="3"/>
  <c r="D2765" i="3"/>
  <c r="F2764" i="3"/>
  <c r="D2764" i="3"/>
  <c r="F2763" i="3"/>
  <c r="D2763" i="3"/>
  <c r="C2763" i="3"/>
  <c r="L2759" i="3"/>
  <c r="L2758" i="3"/>
  <c r="L2757" i="3"/>
  <c r="L2756" i="3"/>
  <c r="L2755" i="3"/>
  <c r="L2754" i="3"/>
  <c r="L2753" i="3"/>
  <c r="L2752" i="3"/>
  <c r="L2751" i="3"/>
  <c r="L2750" i="3"/>
  <c r="L2749" i="3"/>
  <c r="L2748" i="3"/>
  <c r="L2747" i="3"/>
  <c r="L2746" i="3"/>
  <c r="L2745" i="3"/>
  <c r="L2744" i="3"/>
  <c r="L2743" i="3"/>
  <c r="L2742" i="3"/>
  <c r="AA3838" i="1"/>
  <c r="X3839" i="1" s="1"/>
  <c r="R3843" i="1"/>
  <c r="R3842" i="1"/>
  <c r="R3841" i="1"/>
  <c r="R3840" i="1"/>
  <c r="R3839" i="1"/>
  <c r="R3838" i="1"/>
  <c r="R3837" i="1"/>
  <c r="R3836" i="1"/>
  <c r="R3835" i="1"/>
  <c r="R3834" i="1"/>
  <c r="R3833" i="1"/>
  <c r="R3832" i="1"/>
  <c r="P3843" i="1"/>
  <c r="O3843" i="1"/>
  <c r="N3843" i="1"/>
  <c r="M3843" i="1"/>
  <c r="P3842" i="1"/>
  <c r="O3842" i="1"/>
  <c r="N3842" i="1"/>
  <c r="M3842" i="1"/>
  <c r="X3841" i="1"/>
  <c r="P3841" i="1"/>
  <c r="O3841" i="1"/>
  <c r="N3841" i="1"/>
  <c r="M3841" i="1"/>
  <c r="Y3840" i="1"/>
  <c r="P3840" i="1"/>
  <c r="O3840" i="1"/>
  <c r="N3840" i="1"/>
  <c r="M3840" i="1"/>
  <c r="P3839" i="1"/>
  <c r="O3839" i="1"/>
  <c r="N3839" i="1"/>
  <c r="M3839" i="1"/>
  <c r="P3838" i="1"/>
  <c r="O3838" i="1"/>
  <c r="N3838" i="1"/>
  <c r="M3838" i="1"/>
  <c r="P3837" i="1"/>
  <c r="O3837" i="1"/>
  <c r="N3837" i="1"/>
  <c r="M3837" i="1"/>
  <c r="P3836" i="1"/>
  <c r="O3836" i="1"/>
  <c r="N3836" i="1"/>
  <c r="M3836" i="1"/>
  <c r="P3835" i="1"/>
  <c r="O3835" i="1"/>
  <c r="N3835" i="1"/>
  <c r="M3835" i="1"/>
  <c r="P3834" i="1"/>
  <c r="O3834" i="1"/>
  <c r="N3834" i="1"/>
  <c r="M3834" i="1"/>
  <c r="P3833" i="1"/>
  <c r="O3833" i="1"/>
  <c r="N3833" i="1"/>
  <c r="M3833" i="1"/>
  <c r="P3832" i="1"/>
  <c r="O3832" i="1"/>
  <c r="N3832" i="1"/>
  <c r="M3832" i="1"/>
  <c r="U3831" i="1"/>
  <c r="P3831" i="1"/>
  <c r="O3831" i="1"/>
  <c r="N3831" i="1"/>
  <c r="M3831" i="1"/>
  <c r="L2788" i="3"/>
  <c r="L2787" i="3"/>
  <c r="L2786" i="3"/>
  <c r="L2785" i="3"/>
  <c r="L2784" i="3"/>
  <c r="L2783" i="3"/>
  <c r="L2782" i="3"/>
  <c r="L2781" i="3"/>
  <c r="L2780" i="3"/>
  <c r="L2779" i="3"/>
  <c r="L2778" i="3"/>
  <c r="L2777" i="3"/>
  <c r="L2776" i="3"/>
  <c r="L2775" i="3"/>
  <c r="L2774" i="3"/>
  <c r="L2773" i="3"/>
  <c r="L2772" i="3"/>
  <c r="L2771" i="3"/>
  <c r="F2794" i="3"/>
  <c r="D2794" i="3"/>
  <c r="F2793" i="3"/>
  <c r="D2793" i="3"/>
  <c r="F2792" i="3"/>
  <c r="D2792" i="3"/>
  <c r="C2792" i="3"/>
  <c r="AA3856" i="1"/>
  <c r="X3857" i="1" s="1"/>
  <c r="R3861" i="1"/>
  <c r="R3860" i="1"/>
  <c r="R3859" i="1"/>
  <c r="R3858" i="1"/>
  <c r="R3857" i="1"/>
  <c r="R3856" i="1"/>
  <c r="R3855" i="1"/>
  <c r="R3854" i="1"/>
  <c r="R3853" i="1"/>
  <c r="R3852" i="1"/>
  <c r="R3851" i="1"/>
  <c r="R3850" i="1"/>
  <c r="P3861" i="1"/>
  <c r="O3861" i="1"/>
  <c r="N3861" i="1"/>
  <c r="M3861" i="1"/>
  <c r="P3860" i="1"/>
  <c r="O3860" i="1"/>
  <c r="N3860" i="1"/>
  <c r="M3860" i="1"/>
  <c r="X3859" i="1"/>
  <c r="P3859" i="1"/>
  <c r="O3859" i="1"/>
  <c r="N3859" i="1"/>
  <c r="M3859" i="1"/>
  <c r="Y3858" i="1"/>
  <c r="P3858" i="1"/>
  <c r="O3858" i="1"/>
  <c r="N3858" i="1"/>
  <c r="M3858" i="1"/>
  <c r="P3857" i="1"/>
  <c r="O3857" i="1"/>
  <c r="N3857" i="1"/>
  <c r="M3857" i="1"/>
  <c r="P3856" i="1"/>
  <c r="O3856" i="1"/>
  <c r="N3856" i="1"/>
  <c r="M3856" i="1"/>
  <c r="P3855" i="1"/>
  <c r="O3855" i="1"/>
  <c r="N3855" i="1"/>
  <c r="M3855" i="1"/>
  <c r="P3854" i="1"/>
  <c r="O3854" i="1"/>
  <c r="N3854" i="1"/>
  <c r="M3854" i="1"/>
  <c r="P3853" i="1"/>
  <c r="O3853" i="1"/>
  <c r="N3853" i="1"/>
  <c r="M3853" i="1"/>
  <c r="P3852" i="1"/>
  <c r="O3852" i="1"/>
  <c r="N3852" i="1"/>
  <c r="M3852" i="1"/>
  <c r="P3851" i="1"/>
  <c r="O3851" i="1"/>
  <c r="N3851" i="1"/>
  <c r="M3851" i="1"/>
  <c r="P3850" i="1"/>
  <c r="O3850" i="1"/>
  <c r="N3850" i="1"/>
  <c r="M3850" i="1"/>
  <c r="U3849" i="1"/>
  <c r="P3849" i="1"/>
  <c r="O3849" i="1"/>
  <c r="N3849" i="1"/>
  <c r="M3849" i="1"/>
  <c r="L2817" i="3"/>
  <c r="L2816" i="3"/>
  <c r="L2815" i="3"/>
  <c r="L2814" i="3"/>
  <c r="L2813" i="3"/>
  <c r="L2812" i="3"/>
  <c r="L2811" i="3"/>
  <c r="L2810" i="3"/>
  <c r="L2809" i="3"/>
  <c r="L2808" i="3"/>
  <c r="L2807" i="3"/>
  <c r="L2806" i="3"/>
  <c r="L2805" i="3"/>
  <c r="L2804" i="3"/>
  <c r="L2803" i="3"/>
  <c r="L2802" i="3"/>
  <c r="L2801" i="3"/>
  <c r="L2800" i="3"/>
  <c r="F2823" i="3"/>
  <c r="D2823" i="3"/>
  <c r="F2822" i="3"/>
  <c r="D2822" i="3"/>
  <c r="F2821" i="3"/>
  <c r="D2821" i="3"/>
  <c r="C2821" i="3"/>
  <c r="AA3874" i="1"/>
  <c r="X3875" i="1" s="1"/>
  <c r="R3879" i="1"/>
  <c r="R3878" i="1"/>
  <c r="R3877" i="1"/>
  <c r="R3876" i="1"/>
  <c r="R3875" i="1"/>
  <c r="R3874" i="1"/>
  <c r="R3873" i="1"/>
  <c r="R3872" i="1"/>
  <c r="R3871" i="1"/>
  <c r="R3870" i="1"/>
  <c r="R3869" i="1"/>
  <c r="R3868" i="1"/>
  <c r="P3879" i="1"/>
  <c r="O3879" i="1"/>
  <c r="N3879" i="1"/>
  <c r="M3879" i="1"/>
  <c r="P3878" i="1"/>
  <c r="O3878" i="1"/>
  <c r="N3878" i="1"/>
  <c r="M3878" i="1"/>
  <c r="X3877" i="1"/>
  <c r="P3877" i="1"/>
  <c r="O3877" i="1"/>
  <c r="N3877" i="1"/>
  <c r="M3877" i="1"/>
  <c r="Y3876" i="1"/>
  <c r="P3876" i="1"/>
  <c r="O3876" i="1"/>
  <c r="N3876" i="1"/>
  <c r="M3876" i="1"/>
  <c r="P3875" i="1"/>
  <c r="O3875" i="1"/>
  <c r="N3875" i="1"/>
  <c r="M3875" i="1"/>
  <c r="P3874" i="1"/>
  <c r="O3874" i="1"/>
  <c r="N3874" i="1"/>
  <c r="M3874" i="1"/>
  <c r="P3873" i="1"/>
  <c r="O3873" i="1"/>
  <c r="N3873" i="1"/>
  <c r="M3873" i="1"/>
  <c r="P3872" i="1"/>
  <c r="O3872" i="1"/>
  <c r="N3872" i="1"/>
  <c r="M3872" i="1"/>
  <c r="P3871" i="1"/>
  <c r="O3871" i="1"/>
  <c r="N3871" i="1"/>
  <c r="M3871" i="1"/>
  <c r="P3870" i="1"/>
  <c r="O3870" i="1"/>
  <c r="N3870" i="1"/>
  <c r="M3870" i="1"/>
  <c r="P3869" i="1"/>
  <c r="O3869" i="1"/>
  <c r="N3869" i="1"/>
  <c r="M3869" i="1"/>
  <c r="P3868" i="1"/>
  <c r="O3868" i="1"/>
  <c r="N3868" i="1"/>
  <c r="M3868" i="1"/>
  <c r="U3867" i="1"/>
  <c r="P3867" i="1"/>
  <c r="O3867" i="1"/>
  <c r="N3867" i="1"/>
  <c r="M3867" i="1"/>
  <c r="L2846" i="3"/>
  <c r="L2845" i="3"/>
  <c r="L2844" i="3"/>
  <c r="L2843" i="3"/>
  <c r="L2842" i="3"/>
  <c r="L2841" i="3"/>
  <c r="L2840" i="3"/>
  <c r="L2839" i="3"/>
  <c r="L2838" i="3"/>
  <c r="L2837" i="3"/>
  <c r="L2836" i="3"/>
  <c r="L2835" i="3"/>
  <c r="L2834" i="3"/>
  <c r="L2833" i="3"/>
  <c r="L2832" i="3"/>
  <c r="L2831" i="3"/>
  <c r="L2830" i="3"/>
  <c r="L2829" i="3"/>
  <c r="F2852" i="3"/>
  <c r="D2852" i="3"/>
  <c r="F2851" i="3"/>
  <c r="D2851" i="3"/>
  <c r="F2850" i="3"/>
  <c r="D2850" i="3"/>
  <c r="C2850" i="3"/>
  <c r="AA3892" i="1"/>
  <c r="X3893" i="1" s="1"/>
  <c r="R3897" i="1"/>
  <c r="R3896" i="1"/>
  <c r="R3895" i="1"/>
  <c r="R3894" i="1"/>
  <c r="R3893" i="1"/>
  <c r="R3892" i="1"/>
  <c r="R3891" i="1"/>
  <c r="R3890" i="1"/>
  <c r="R3889" i="1"/>
  <c r="R3888" i="1"/>
  <c r="R3887" i="1"/>
  <c r="R3886" i="1"/>
  <c r="P3897" i="1"/>
  <c r="O3897" i="1"/>
  <c r="N3897" i="1"/>
  <c r="M3897" i="1"/>
  <c r="P3896" i="1"/>
  <c r="O3896" i="1"/>
  <c r="N3896" i="1"/>
  <c r="M3896" i="1"/>
  <c r="X3895" i="1"/>
  <c r="P3895" i="1"/>
  <c r="O3895" i="1"/>
  <c r="N3895" i="1"/>
  <c r="M3895" i="1"/>
  <c r="Y3894" i="1"/>
  <c r="P3894" i="1"/>
  <c r="O3894" i="1"/>
  <c r="N3894" i="1"/>
  <c r="M3894" i="1"/>
  <c r="P3893" i="1"/>
  <c r="O3893" i="1"/>
  <c r="N3893" i="1"/>
  <c r="M3893" i="1"/>
  <c r="P3892" i="1"/>
  <c r="O3892" i="1"/>
  <c r="N3892" i="1"/>
  <c r="M3892" i="1"/>
  <c r="P3891" i="1"/>
  <c r="O3891" i="1"/>
  <c r="N3891" i="1"/>
  <c r="M3891" i="1"/>
  <c r="P3890" i="1"/>
  <c r="O3890" i="1"/>
  <c r="N3890" i="1"/>
  <c r="M3890" i="1"/>
  <c r="P3889" i="1"/>
  <c r="O3889" i="1"/>
  <c r="N3889" i="1"/>
  <c r="M3889" i="1"/>
  <c r="P3888" i="1"/>
  <c r="O3888" i="1"/>
  <c r="N3888" i="1"/>
  <c r="M3888" i="1"/>
  <c r="P3887" i="1"/>
  <c r="O3887" i="1"/>
  <c r="N3887" i="1"/>
  <c r="M3887" i="1"/>
  <c r="P3886" i="1"/>
  <c r="O3886" i="1"/>
  <c r="N3886" i="1"/>
  <c r="M3886" i="1"/>
  <c r="U3885" i="1"/>
  <c r="P3885" i="1"/>
  <c r="O3885" i="1"/>
  <c r="N3885" i="1"/>
  <c r="M3885" i="1"/>
  <c r="L2875" i="3"/>
  <c r="L2874" i="3"/>
  <c r="L2873" i="3"/>
  <c r="L2872" i="3"/>
  <c r="L2871" i="3"/>
  <c r="L2870" i="3"/>
  <c r="L2869" i="3"/>
  <c r="L2868" i="3"/>
  <c r="L2867" i="3"/>
  <c r="L2866" i="3"/>
  <c r="L2865" i="3"/>
  <c r="L2864" i="3"/>
  <c r="L2863" i="3"/>
  <c r="L2862" i="3"/>
  <c r="L2861" i="3"/>
  <c r="L2860" i="3"/>
  <c r="L2859" i="3"/>
  <c r="L2858" i="3"/>
  <c r="F2881" i="3"/>
  <c r="D2881" i="3"/>
  <c r="F2880" i="3"/>
  <c r="D2880" i="3"/>
  <c r="F2879" i="3"/>
  <c r="D2879" i="3"/>
  <c r="C2879" i="3"/>
  <c r="AA3928" i="1"/>
  <c r="X3929" i="1" s="1"/>
  <c r="AA3910" i="1"/>
  <c r="X3911" i="1" s="1"/>
  <c r="R3915" i="1"/>
  <c r="R3914" i="1"/>
  <c r="R3913" i="1"/>
  <c r="R3912" i="1"/>
  <c r="R3911" i="1"/>
  <c r="R3910" i="1"/>
  <c r="R3909" i="1"/>
  <c r="R3908" i="1"/>
  <c r="R3907" i="1"/>
  <c r="R3906" i="1"/>
  <c r="R3905" i="1"/>
  <c r="R3904" i="1"/>
  <c r="P3915" i="1"/>
  <c r="O3915" i="1"/>
  <c r="N3915" i="1"/>
  <c r="M3915" i="1"/>
  <c r="P3914" i="1"/>
  <c r="O3914" i="1"/>
  <c r="N3914" i="1"/>
  <c r="M3914" i="1"/>
  <c r="X3913" i="1"/>
  <c r="P3913" i="1"/>
  <c r="O3913" i="1"/>
  <c r="N3913" i="1"/>
  <c r="M3913" i="1"/>
  <c r="Y3912" i="1"/>
  <c r="P3912" i="1"/>
  <c r="O3912" i="1"/>
  <c r="N3912" i="1"/>
  <c r="M3912" i="1"/>
  <c r="P3911" i="1"/>
  <c r="O3911" i="1"/>
  <c r="N3911" i="1"/>
  <c r="M3911" i="1"/>
  <c r="P3910" i="1"/>
  <c r="O3910" i="1"/>
  <c r="N3910" i="1"/>
  <c r="M3910" i="1"/>
  <c r="P3909" i="1"/>
  <c r="O3909" i="1"/>
  <c r="N3909" i="1"/>
  <c r="M3909" i="1"/>
  <c r="P3908" i="1"/>
  <c r="O3908" i="1"/>
  <c r="N3908" i="1"/>
  <c r="M3908" i="1"/>
  <c r="P3907" i="1"/>
  <c r="O3907" i="1"/>
  <c r="N3907" i="1"/>
  <c r="M3907" i="1"/>
  <c r="P3906" i="1"/>
  <c r="O3906" i="1"/>
  <c r="N3906" i="1"/>
  <c r="M3906" i="1"/>
  <c r="P3905" i="1"/>
  <c r="O3905" i="1"/>
  <c r="N3905" i="1"/>
  <c r="M3905" i="1"/>
  <c r="P3904" i="1"/>
  <c r="O3904" i="1"/>
  <c r="N3904" i="1"/>
  <c r="M3904" i="1"/>
  <c r="W3903" i="1"/>
  <c r="U3903" i="1"/>
  <c r="P3903" i="1"/>
  <c r="O3903" i="1"/>
  <c r="N3903" i="1"/>
  <c r="M3903" i="1"/>
  <c r="W3921" i="1"/>
  <c r="L2904" i="3"/>
  <c r="L2903" i="3"/>
  <c r="L2902" i="3"/>
  <c r="L2901" i="3"/>
  <c r="L2900" i="3"/>
  <c r="L2899" i="3"/>
  <c r="L2898" i="3"/>
  <c r="L2897" i="3"/>
  <c r="L2896" i="3"/>
  <c r="L2895" i="3"/>
  <c r="L2894" i="3"/>
  <c r="L2893" i="3"/>
  <c r="L2892" i="3"/>
  <c r="L2891" i="3"/>
  <c r="L2890" i="3"/>
  <c r="L2889" i="3"/>
  <c r="L2888" i="3"/>
  <c r="L2887" i="3"/>
  <c r="F2910" i="3"/>
  <c r="D2910" i="3"/>
  <c r="F2909" i="3"/>
  <c r="D2909" i="3"/>
  <c r="F2908" i="3"/>
  <c r="D2908" i="3"/>
  <c r="C2908" i="3"/>
  <c r="R3933" i="1"/>
  <c r="R3932" i="1"/>
  <c r="R3931" i="1"/>
  <c r="R3930" i="1"/>
  <c r="R3929" i="1"/>
  <c r="R3928" i="1"/>
  <c r="R3927" i="1"/>
  <c r="R3926" i="1"/>
  <c r="R3925" i="1"/>
  <c r="R3924" i="1"/>
  <c r="R3923" i="1"/>
  <c r="R3922" i="1"/>
  <c r="P3933" i="1"/>
  <c r="O3933" i="1"/>
  <c r="N3933" i="1"/>
  <c r="M3933" i="1"/>
  <c r="P3932" i="1"/>
  <c r="O3932" i="1"/>
  <c r="N3932" i="1"/>
  <c r="M3932" i="1"/>
  <c r="X3931" i="1"/>
  <c r="P3931" i="1"/>
  <c r="O3931" i="1"/>
  <c r="N3931" i="1"/>
  <c r="M3931" i="1"/>
  <c r="Y3930" i="1"/>
  <c r="P3930" i="1"/>
  <c r="O3930" i="1"/>
  <c r="N3930" i="1"/>
  <c r="M3930" i="1"/>
  <c r="P3929" i="1"/>
  <c r="O3929" i="1"/>
  <c r="N3929" i="1"/>
  <c r="M3929" i="1"/>
  <c r="P3928" i="1"/>
  <c r="O3928" i="1"/>
  <c r="N3928" i="1"/>
  <c r="M3928" i="1"/>
  <c r="P3927" i="1"/>
  <c r="O3927" i="1"/>
  <c r="N3927" i="1"/>
  <c r="M3927" i="1"/>
  <c r="P3926" i="1"/>
  <c r="O3926" i="1"/>
  <c r="N3926" i="1"/>
  <c r="M3926" i="1"/>
  <c r="P3925" i="1"/>
  <c r="O3925" i="1"/>
  <c r="N3925" i="1"/>
  <c r="M3925" i="1"/>
  <c r="P3924" i="1"/>
  <c r="O3924" i="1"/>
  <c r="N3924" i="1"/>
  <c r="M3924" i="1"/>
  <c r="P3923" i="1"/>
  <c r="O3923" i="1"/>
  <c r="N3923" i="1"/>
  <c r="M3923" i="1"/>
  <c r="P3922" i="1"/>
  <c r="O3922" i="1"/>
  <c r="N3922" i="1"/>
  <c r="M3922" i="1"/>
  <c r="U3921" i="1"/>
  <c r="P3921" i="1"/>
  <c r="O3921" i="1"/>
  <c r="N3921" i="1"/>
  <c r="M3921" i="1"/>
  <c r="L2933" i="3"/>
  <c r="L2932" i="3"/>
  <c r="L2931" i="3"/>
  <c r="L2930" i="3"/>
  <c r="L2929" i="3"/>
  <c r="L2928" i="3"/>
  <c r="L2927" i="3"/>
  <c r="L2926" i="3"/>
  <c r="L2925" i="3"/>
  <c r="L2924" i="3"/>
  <c r="L2923" i="3"/>
  <c r="L2922" i="3"/>
  <c r="L2921" i="3"/>
  <c r="L2920" i="3"/>
  <c r="L2919" i="3"/>
  <c r="L2918" i="3"/>
  <c r="L2917" i="3"/>
  <c r="L2916" i="3"/>
  <c r="F2939" i="3"/>
  <c r="D2939" i="3"/>
  <c r="F2938" i="3"/>
  <c r="D2938" i="3"/>
  <c r="F2937" i="3"/>
  <c r="D2937" i="3"/>
  <c r="C2937" i="3"/>
  <c r="AA3946" i="1"/>
  <c r="X3947" i="1" s="1"/>
  <c r="R3951" i="1"/>
  <c r="R3950" i="1"/>
  <c r="R3949" i="1"/>
  <c r="R3948" i="1"/>
  <c r="R3947" i="1"/>
  <c r="R3946" i="1"/>
  <c r="R3945" i="1"/>
  <c r="R3944" i="1"/>
  <c r="R3943" i="1"/>
  <c r="R3942" i="1"/>
  <c r="R3941" i="1"/>
  <c r="R3940" i="1"/>
  <c r="P3951" i="1"/>
  <c r="O3951" i="1"/>
  <c r="N3951" i="1"/>
  <c r="M3951" i="1"/>
  <c r="P3950" i="1"/>
  <c r="O3950" i="1"/>
  <c r="N3950" i="1"/>
  <c r="M3950" i="1"/>
  <c r="X3949" i="1"/>
  <c r="P3949" i="1"/>
  <c r="O3949" i="1"/>
  <c r="N3949" i="1"/>
  <c r="M3949" i="1"/>
  <c r="Y3948" i="1"/>
  <c r="P3948" i="1"/>
  <c r="O3948" i="1"/>
  <c r="N3948" i="1"/>
  <c r="M3948" i="1"/>
  <c r="P3947" i="1"/>
  <c r="O3947" i="1"/>
  <c r="N3947" i="1"/>
  <c r="M3947" i="1"/>
  <c r="P3946" i="1"/>
  <c r="O3946" i="1"/>
  <c r="N3946" i="1"/>
  <c r="M3946" i="1"/>
  <c r="P3945" i="1"/>
  <c r="O3945" i="1"/>
  <c r="N3945" i="1"/>
  <c r="M3945" i="1"/>
  <c r="P3944" i="1"/>
  <c r="O3944" i="1"/>
  <c r="N3944" i="1"/>
  <c r="M3944" i="1"/>
  <c r="P3943" i="1"/>
  <c r="O3943" i="1"/>
  <c r="N3943" i="1"/>
  <c r="M3943" i="1"/>
  <c r="P3942" i="1"/>
  <c r="O3942" i="1"/>
  <c r="N3942" i="1"/>
  <c r="M3942" i="1"/>
  <c r="P3941" i="1"/>
  <c r="O3941" i="1"/>
  <c r="N3941" i="1"/>
  <c r="M3941" i="1"/>
  <c r="P3940" i="1"/>
  <c r="O3940" i="1"/>
  <c r="N3940" i="1"/>
  <c r="M3940" i="1"/>
  <c r="U3939" i="1"/>
  <c r="P3939" i="1"/>
  <c r="O3939" i="1"/>
  <c r="N3939" i="1"/>
  <c r="M3939" i="1"/>
  <c r="L2962" i="3"/>
  <c r="L2961" i="3"/>
  <c r="L2960" i="3"/>
  <c r="L2959" i="3"/>
  <c r="L2958" i="3"/>
  <c r="L2957" i="3"/>
  <c r="L2956" i="3"/>
  <c r="L2955" i="3"/>
  <c r="L2954" i="3"/>
  <c r="L2953" i="3"/>
  <c r="L2952" i="3"/>
  <c r="L2951" i="3"/>
  <c r="L2950" i="3"/>
  <c r="L2949" i="3"/>
  <c r="L2948" i="3"/>
  <c r="L2947" i="3"/>
  <c r="L2946" i="3"/>
  <c r="L2945" i="3"/>
  <c r="F2968" i="3"/>
  <c r="D2968" i="3"/>
  <c r="F2967" i="3"/>
  <c r="D2967" i="3"/>
  <c r="F2966" i="3"/>
  <c r="D2966" i="3"/>
  <c r="C2966" i="3"/>
  <c r="AA3964" i="1"/>
  <c r="X3965" i="1" s="1"/>
  <c r="R3969" i="1"/>
  <c r="R3968" i="1"/>
  <c r="R3967" i="1"/>
  <c r="R3966" i="1"/>
  <c r="R3965" i="1"/>
  <c r="R3964" i="1"/>
  <c r="R3963" i="1"/>
  <c r="R3962" i="1"/>
  <c r="R3961" i="1"/>
  <c r="R3960" i="1"/>
  <c r="R3959" i="1"/>
  <c r="R3958" i="1"/>
  <c r="P3969" i="1"/>
  <c r="O3969" i="1"/>
  <c r="N3969" i="1"/>
  <c r="M3969" i="1"/>
  <c r="P3968" i="1"/>
  <c r="O3968" i="1"/>
  <c r="N3968" i="1"/>
  <c r="M3968" i="1"/>
  <c r="X3967" i="1"/>
  <c r="P3967" i="1"/>
  <c r="O3967" i="1"/>
  <c r="N3967" i="1"/>
  <c r="M3967" i="1"/>
  <c r="Y3966" i="1"/>
  <c r="P3966" i="1"/>
  <c r="O3966" i="1"/>
  <c r="N3966" i="1"/>
  <c r="M3966" i="1"/>
  <c r="P3965" i="1"/>
  <c r="O3965" i="1"/>
  <c r="N3965" i="1"/>
  <c r="M3965" i="1"/>
  <c r="P3964" i="1"/>
  <c r="O3964" i="1"/>
  <c r="N3964" i="1"/>
  <c r="M3964" i="1"/>
  <c r="P3963" i="1"/>
  <c r="O3963" i="1"/>
  <c r="N3963" i="1"/>
  <c r="M3963" i="1"/>
  <c r="P3962" i="1"/>
  <c r="O3962" i="1"/>
  <c r="N3962" i="1"/>
  <c r="M3962" i="1"/>
  <c r="P3961" i="1"/>
  <c r="O3961" i="1"/>
  <c r="N3961" i="1"/>
  <c r="M3961" i="1"/>
  <c r="P3960" i="1"/>
  <c r="O3960" i="1"/>
  <c r="N3960" i="1"/>
  <c r="M3960" i="1"/>
  <c r="P3959" i="1"/>
  <c r="O3959" i="1"/>
  <c r="N3959" i="1"/>
  <c r="M3959" i="1"/>
  <c r="P3958" i="1"/>
  <c r="O3958" i="1"/>
  <c r="N3958" i="1"/>
  <c r="M3958" i="1"/>
  <c r="U3957" i="1"/>
  <c r="P3957" i="1"/>
  <c r="O3957" i="1"/>
  <c r="N3957" i="1"/>
  <c r="M3957" i="1"/>
  <c r="L2991" i="3"/>
  <c r="L2990" i="3"/>
  <c r="L2989" i="3"/>
  <c r="L2988" i="3"/>
  <c r="L2987" i="3"/>
  <c r="L2986" i="3"/>
  <c r="L2985" i="3"/>
  <c r="L2984" i="3"/>
  <c r="L2983" i="3"/>
  <c r="L2982" i="3"/>
  <c r="L2981" i="3"/>
  <c r="L2980" i="3"/>
  <c r="L2979" i="3"/>
  <c r="L2978" i="3"/>
  <c r="L2977" i="3"/>
  <c r="L2976" i="3"/>
  <c r="L2975" i="3"/>
  <c r="L2974" i="3"/>
  <c r="F2997" i="3"/>
  <c r="D2997" i="3"/>
  <c r="F2996" i="3"/>
  <c r="D2996" i="3"/>
  <c r="F2995" i="3"/>
  <c r="D2995" i="3"/>
  <c r="C2995" i="3"/>
  <c r="AA3982" i="1"/>
  <c r="X3983" i="1" s="1"/>
  <c r="R3987" i="1"/>
  <c r="R3986" i="1"/>
  <c r="R3985" i="1"/>
  <c r="R3984" i="1"/>
  <c r="R3983" i="1"/>
  <c r="R3982" i="1"/>
  <c r="R3981" i="1"/>
  <c r="R3980" i="1"/>
  <c r="R3979" i="1"/>
  <c r="R3978" i="1"/>
  <c r="R3977" i="1"/>
  <c r="R3976" i="1"/>
  <c r="P3987" i="1"/>
  <c r="O3987" i="1"/>
  <c r="N3987" i="1"/>
  <c r="M3987" i="1"/>
  <c r="P3986" i="1"/>
  <c r="O3986" i="1"/>
  <c r="N3986" i="1"/>
  <c r="M3986" i="1"/>
  <c r="X3985" i="1"/>
  <c r="P3985" i="1"/>
  <c r="O3985" i="1"/>
  <c r="N3985" i="1"/>
  <c r="M3985" i="1"/>
  <c r="Y3984" i="1"/>
  <c r="P3984" i="1"/>
  <c r="O3984" i="1"/>
  <c r="N3984" i="1"/>
  <c r="M3984" i="1"/>
  <c r="P3983" i="1"/>
  <c r="O3983" i="1"/>
  <c r="N3983" i="1"/>
  <c r="M3983" i="1"/>
  <c r="P3982" i="1"/>
  <c r="O3982" i="1"/>
  <c r="N3982" i="1"/>
  <c r="M3982" i="1"/>
  <c r="P3981" i="1"/>
  <c r="O3981" i="1"/>
  <c r="N3981" i="1"/>
  <c r="M3981" i="1"/>
  <c r="P3980" i="1"/>
  <c r="O3980" i="1"/>
  <c r="N3980" i="1"/>
  <c r="M3980" i="1"/>
  <c r="P3979" i="1"/>
  <c r="O3979" i="1"/>
  <c r="N3979" i="1"/>
  <c r="M3979" i="1"/>
  <c r="P3978" i="1"/>
  <c r="O3978" i="1"/>
  <c r="N3978" i="1"/>
  <c r="M3978" i="1"/>
  <c r="P3977" i="1"/>
  <c r="O3977" i="1"/>
  <c r="N3977" i="1"/>
  <c r="M3977" i="1"/>
  <c r="P3976" i="1"/>
  <c r="O3976" i="1"/>
  <c r="N3976" i="1"/>
  <c r="M3976" i="1"/>
  <c r="U3975" i="1"/>
  <c r="P3975" i="1"/>
  <c r="O3975" i="1"/>
  <c r="N3975" i="1"/>
  <c r="M3975" i="1"/>
  <c r="F3026" i="3"/>
  <c r="D3026" i="3"/>
  <c r="F3025" i="3"/>
  <c r="D3025" i="3"/>
  <c r="F3024" i="3"/>
  <c r="D3024" i="3"/>
  <c r="C3024" i="3"/>
  <c r="L3020" i="3"/>
  <c r="L3019" i="3"/>
  <c r="L3018" i="3"/>
  <c r="L3017" i="3"/>
  <c r="L3016" i="3"/>
  <c r="L3015" i="3"/>
  <c r="L3014" i="3"/>
  <c r="L3013" i="3"/>
  <c r="L3012" i="3"/>
  <c r="L3011" i="3"/>
  <c r="L3010" i="3"/>
  <c r="L3009" i="3"/>
  <c r="L3008" i="3"/>
  <c r="L3007" i="3"/>
  <c r="L3006" i="3"/>
  <c r="L3005" i="3"/>
  <c r="L3004" i="3"/>
  <c r="L3003" i="3"/>
  <c r="AA4000" i="1"/>
  <c r="X4001" i="1" s="1"/>
  <c r="R4005" i="1"/>
  <c r="R4004" i="1"/>
  <c r="R4003" i="1"/>
  <c r="R4002" i="1"/>
  <c r="R4001" i="1"/>
  <c r="R4000" i="1"/>
  <c r="R3999" i="1"/>
  <c r="R3998" i="1"/>
  <c r="R3997" i="1"/>
  <c r="R3996" i="1"/>
  <c r="R3995" i="1"/>
  <c r="R3994" i="1"/>
  <c r="P4005" i="1"/>
  <c r="O4005" i="1"/>
  <c r="N4005" i="1"/>
  <c r="M4005" i="1"/>
  <c r="P4004" i="1"/>
  <c r="O4004" i="1"/>
  <c r="N4004" i="1"/>
  <c r="M4004" i="1"/>
  <c r="X4003" i="1"/>
  <c r="P4003" i="1"/>
  <c r="O4003" i="1"/>
  <c r="N4003" i="1"/>
  <c r="M4003" i="1"/>
  <c r="Y4002" i="1"/>
  <c r="P4002" i="1"/>
  <c r="O4002" i="1"/>
  <c r="N4002" i="1"/>
  <c r="M4002" i="1"/>
  <c r="P4001" i="1"/>
  <c r="O4001" i="1"/>
  <c r="N4001" i="1"/>
  <c r="M4001" i="1"/>
  <c r="P4000" i="1"/>
  <c r="O4000" i="1"/>
  <c r="N4000" i="1"/>
  <c r="M4000" i="1"/>
  <c r="P3999" i="1"/>
  <c r="O3999" i="1"/>
  <c r="N3999" i="1"/>
  <c r="M3999" i="1"/>
  <c r="P3998" i="1"/>
  <c r="O3998" i="1"/>
  <c r="N3998" i="1"/>
  <c r="M3998" i="1"/>
  <c r="P3997" i="1"/>
  <c r="O3997" i="1"/>
  <c r="N3997" i="1"/>
  <c r="M3997" i="1"/>
  <c r="P3996" i="1"/>
  <c r="O3996" i="1"/>
  <c r="N3996" i="1"/>
  <c r="M3996" i="1"/>
  <c r="P3995" i="1"/>
  <c r="O3995" i="1"/>
  <c r="N3995" i="1"/>
  <c r="M3995" i="1"/>
  <c r="P3994" i="1"/>
  <c r="O3994" i="1"/>
  <c r="N3994" i="1"/>
  <c r="M3994" i="1"/>
  <c r="U3993" i="1"/>
  <c r="P3993" i="1"/>
  <c r="O3993" i="1"/>
  <c r="N3993" i="1"/>
  <c r="M3993" i="1"/>
  <c r="AA4162" i="1"/>
  <c r="X4163" i="1" s="1"/>
  <c r="AA4144" i="1"/>
  <c r="X4145" i="1" s="1"/>
  <c r="AA4126" i="1"/>
  <c r="X4127" i="1" s="1"/>
  <c r="AA4108" i="1"/>
  <c r="X4109" i="1" s="1"/>
  <c r="AA4090" i="1"/>
  <c r="X4091" i="1" s="1"/>
  <c r="AA4072" i="1"/>
  <c r="X4073" i="1" s="1"/>
  <c r="AA4054" i="1"/>
  <c r="X4055" i="1" s="1"/>
  <c r="AA4036" i="1"/>
  <c r="X4037" i="1" s="1"/>
  <c r="AA4018" i="1"/>
  <c r="X4019" i="1" s="1"/>
  <c r="L3049" i="3"/>
  <c r="L3048" i="3"/>
  <c r="L3047" i="3"/>
  <c r="L3046" i="3"/>
  <c r="L3045" i="3"/>
  <c r="L3044" i="3"/>
  <c r="L3043" i="3"/>
  <c r="L3042" i="3"/>
  <c r="L3041" i="3"/>
  <c r="L3040" i="3"/>
  <c r="L3039" i="3"/>
  <c r="L3038" i="3"/>
  <c r="L3037" i="3"/>
  <c r="L3036" i="3"/>
  <c r="L3035" i="3"/>
  <c r="L3034" i="3"/>
  <c r="L3033" i="3"/>
  <c r="L3032" i="3"/>
  <c r="F3055" i="3"/>
  <c r="D3055" i="3"/>
  <c r="F3054" i="3"/>
  <c r="D3054" i="3"/>
  <c r="F3053" i="3"/>
  <c r="D3053" i="3"/>
  <c r="C3053" i="3"/>
  <c r="R4023" i="1"/>
  <c r="R4022" i="1"/>
  <c r="R4021" i="1"/>
  <c r="R4020" i="1"/>
  <c r="R4019" i="1"/>
  <c r="R4018" i="1"/>
  <c r="R4017" i="1"/>
  <c r="R4016" i="1"/>
  <c r="R4015" i="1"/>
  <c r="R4014" i="1"/>
  <c r="R4013" i="1"/>
  <c r="R4012" i="1"/>
  <c r="P4023" i="1"/>
  <c r="O4023" i="1"/>
  <c r="N4023" i="1"/>
  <c r="M4023" i="1"/>
  <c r="P4022" i="1"/>
  <c r="O4022" i="1"/>
  <c r="N4022" i="1"/>
  <c r="M4022" i="1"/>
  <c r="X4021" i="1"/>
  <c r="P4021" i="1"/>
  <c r="O4021" i="1"/>
  <c r="N4021" i="1"/>
  <c r="M4021" i="1"/>
  <c r="Y4020" i="1"/>
  <c r="P4020" i="1"/>
  <c r="O4020" i="1"/>
  <c r="N4020" i="1"/>
  <c r="M4020" i="1"/>
  <c r="P4019" i="1"/>
  <c r="O4019" i="1"/>
  <c r="N4019" i="1"/>
  <c r="M4019" i="1"/>
  <c r="P4018" i="1"/>
  <c r="O4018" i="1"/>
  <c r="N4018" i="1"/>
  <c r="M4018" i="1"/>
  <c r="P4017" i="1"/>
  <c r="O4017" i="1"/>
  <c r="N4017" i="1"/>
  <c r="M4017" i="1"/>
  <c r="P4016" i="1"/>
  <c r="O4016" i="1"/>
  <c r="N4016" i="1"/>
  <c r="M4016" i="1"/>
  <c r="P4015" i="1"/>
  <c r="O4015" i="1"/>
  <c r="N4015" i="1"/>
  <c r="M4015" i="1"/>
  <c r="P4014" i="1"/>
  <c r="O4014" i="1"/>
  <c r="N4014" i="1"/>
  <c r="M4014" i="1"/>
  <c r="P4013" i="1"/>
  <c r="O4013" i="1"/>
  <c r="N4013" i="1"/>
  <c r="M4013" i="1"/>
  <c r="P4012" i="1"/>
  <c r="O4012" i="1"/>
  <c r="N4012" i="1"/>
  <c r="M4012" i="1"/>
  <c r="U4011" i="1"/>
  <c r="P4011" i="1"/>
  <c r="O4011" i="1"/>
  <c r="N4011" i="1"/>
  <c r="M4011" i="1"/>
  <c r="L3078" i="3"/>
  <c r="L3077" i="3"/>
  <c r="L3076" i="3"/>
  <c r="L3075" i="3"/>
  <c r="L3074" i="3"/>
  <c r="L3073" i="3"/>
  <c r="L3072" i="3"/>
  <c r="L3071" i="3"/>
  <c r="L3070" i="3"/>
  <c r="L3069" i="3"/>
  <c r="L3068" i="3"/>
  <c r="L3067" i="3"/>
  <c r="L3066" i="3"/>
  <c r="L3065" i="3"/>
  <c r="L3064" i="3"/>
  <c r="L3063" i="3"/>
  <c r="L3062" i="3"/>
  <c r="L3061" i="3"/>
  <c r="F3084" i="3"/>
  <c r="D3084" i="3"/>
  <c r="F3083" i="3"/>
  <c r="D3083" i="3"/>
  <c r="F3082" i="3"/>
  <c r="D3082" i="3"/>
  <c r="C3082" i="3"/>
  <c r="R4059" i="1"/>
  <c r="R4058" i="1"/>
  <c r="R4057" i="1"/>
  <c r="R4056" i="1"/>
  <c r="R4055" i="1"/>
  <c r="R4054" i="1"/>
  <c r="R4053" i="1"/>
  <c r="R4052" i="1"/>
  <c r="R4051" i="1"/>
  <c r="R4050" i="1"/>
  <c r="R4049" i="1"/>
  <c r="R4048" i="1"/>
  <c r="R4041" i="1"/>
  <c r="R4040" i="1"/>
  <c r="R4039" i="1"/>
  <c r="R4038" i="1"/>
  <c r="R4037" i="1"/>
  <c r="R4036" i="1"/>
  <c r="R4035" i="1"/>
  <c r="R4034" i="1"/>
  <c r="R4033" i="1"/>
  <c r="R4032" i="1"/>
  <c r="R4031" i="1"/>
  <c r="R4030" i="1"/>
  <c r="P4041" i="1"/>
  <c r="O4041" i="1"/>
  <c r="N4041" i="1"/>
  <c r="M4041" i="1"/>
  <c r="P4040" i="1"/>
  <c r="O4040" i="1"/>
  <c r="N4040" i="1"/>
  <c r="M4040" i="1"/>
  <c r="X4039" i="1"/>
  <c r="P4039" i="1"/>
  <c r="O4039" i="1"/>
  <c r="N4039" i="1"/>
  <c r="M4039" i="1"/>
  <c r="Y4038" i="1"/>
  <c r="P4038" i="1"/>
  <c r="O4038" i="1"/>
  <c r="N4038" i="1"/>
  <c r="M4038" i="1"/>
  <c r="P4037" i="1"/>
  <c r="O4037" i="1"/>
  <c r="N4037" i="1"/>
  <c r="M4037" i="1"/>
  <c r="P4036" i="1"/>
  <c r="O4036" i="1"/>
  <c r="N4036" i="1"/>
  <c r="M4036" i="1"/>
  <c r="P4035" i="1"/>
  <c r="O4035" i="1"/>
  <c r="N4035" i="1"/>
  <c r="M4035" i="1"/>
  <c r="P4034" i="1"/>
  <c r="O4034" i="1"/>
  <c r="N4034" i="1"/>
  <c r="M4034" i="1"/>
  <c r="P4033" i="1"/>
  <c r="O4033" i="1"/>
  <c r="N4033" i="1"/>
  <c r="M4033" i="1"/>
  <c r="P4032" i="1"/>
  <c r="O4032" i="1"/>
  <c r="N4032" i="1"/>
  <c r="M4032" i="1"/>
  <c r="P4031" i="1"/>
  <c r="O4031" i="1"/>
  <c r="N4031" i="1"/>
  <c r="M4031" i="1"/>
  <c r="P4030" i="1"/>
  <c r="O4030" i="1"/>
  <c r="N4030" i="1"/>
  <c r="M4030" i="1"/>
  <c r="U4029" i="1"/>
  <c r="P4029" i="1"/>
  <c r="O4029" i="1"/>
  <c r="N4029" i="1"/>
  <c r="M4029" i="1"/>
  <c r="C3256" i="3"/>
  <c r="C3227" i="3"/>
  <c r="C3198" i="3"/>
  <c r="C3169" i="3"/>
  <c r="C3140" i="3"/>
  <c r="C3111" i="3"/>
  <c r="F3113" i="3"/>
  <c r="D3113" i="3"/>
  <c r="F3112" i="3"/>
  <c r="D3112" i="3"/>
  <c r="F3111" i="3"/>
  <c r="D3111" i="3"/>
  <c r="L3107" i="3"/>
  <c r="L3106" i="3"/>
  <c r="L3105" i="3"/>
  <c r="L3104" i="3"/>
  <c r="L3103" i="3"/>
  <c r="L3102" i="3"/>
  <c r="L3101" i="3"/>
  <c r="L3100" i="3"/>
  <c r="L3099" i="3"/>
  <c r="L3098" i="3"/>
  <c r="L3097" i="3"/>
  <c r="L3096" i="3"/>
  <c r="L3095" i="3"/>
  <c r="L3094" i="3"/>
  <c r="L3093" i="3"/>
  <c r="L3092" i="3"/>
  <c r="L3091" i="3"/>
  <c r="L3090" i="3"/>
  <c r="P4059" i="1"/>
  <c r="O4059" i="1"/>
  <c r="N4059" i="1"/>
  <c r="M4059" i="1"/>
  <c r="P4058" i="1"/>
  <c r="O4058" i="1"/>
  <c r="N4058" i="1"/>
  <c r="M4058" i="1"/>
  <c r="X4057" i="1"/>
  <c r="P4057" i="1"/>
  <c r="O4057" i="1"/>
  <c r="N4057" i="1"/>
  <c r="M4057" i="1"/>
  <c r="Y4056" i="1"/>
  <c r="P4056" i="1"/>
  <c r="O4056" i="1"/>
  <c r="N4056" i="1"/>
  <c r="M4056" i="1"/>
  <c r="P4055" i="1"/>
  <c r="O4055" i="1"/>
  <c r="N4055" i="1"/>
  <c r="M4055" i="1"/>
  <c r="P4054" i="1"/>
  <c r="O4054" i="1"/>
  <c r="N4054" i="1"/>
  <c r="M4054" i="1"/>
  <c r="P4053" i="1"/>
  <c r="O4053" i="1"/>
  <c r="N4053" i="1"/>
  <c r="M4053" i="1"/>
  <c r="P4052" i="1"/>
  <c r="O4052" i="1"/>
  <c r="N4052" i="1"/>
  <c r="M4052" i="1"/>
  <c r="P4051" i="1"/>
  <c r="O4051" i="1"/>
  <c r="N4051" i="1"/>
  <c r="M4051" i="1"/>
  <c r="P4050" i="1"/>
  <c r="O4050" i="1"/>
  <c r="N4050" i="1"/>
  <c r="M4050" i="1"/>
  <c r="P4049" i="1"/>
  <c r="O4049" i="1"/>
  <c r="N4049" i="1"/>
  <c r="M4049" i="1"/>
  <c r="P4048" i="1"/>
  <c r="O4048" i="1"/>
  <c r="N4048" i="1"/>
  <c r="M4048" i="1"/>
  <c r="U4047" i="1"/>
  <c r="P4047" i="1"/>
  <c r="O4047" i="1"/>
  <c r="N4047" i="1"/>
  <c r="M4047" i="1"/>
  <c r="L3136" i="3"/>
  <c r="L3135" i="3"/>
  <c r="L3134" i="3"/>
  <c r="L3133" i="3"/>
  <c r="L3132" i="3"/>
  <c r="L3131" i="3"/>
  <c r="L3130" i="3"/>
  <c r="L3129" i="3"/>
  <c r="L3128" i="3"/>
  <c r="L3127" i="3"/>
  <c r="L3126" i="3"/>
  <c r="L3125" i="3"/>
  <c r="L3124" i="3"/>
  <c r="L3123" i="3"/>
  <c r="L3122" i="3"/>
  <c r="L3121" i="3"/>
  <c r="L3120" i="3"/>
  <c r="L3119" i="3"/>
  <c r="F3142" i="3"/>
  <c r="D3142" i="3"/>
  <c r="F3141" i="3"/>
  <c r="D3141" i="3"/>
  <c r="F3140" i="3"/>
  <c r="D3140" i="3"/>
  <c r="R4077" i="1"/>
  <c r="R4076" i="1"/>
  <c r="R4075" i="1"/>
  <c r="R4074" i="1"/>
  <c r="R4073" i="1"/>
  <c r="R4072" i="1"/>
  <c r="R4071" i="1"/>
  <c r="R4070" i="1"/>
  <c r="R4069" i="1"/>
  <c r="R4068" i="1"/>
  <c r="R4067" i="1"/>
  <c r="R4066" i="1"/>
  <c r="P4077" i="1"/>
  <c r="O4077" i="1"/>
  <c r="N4077" i="1"/>
  <c r="M4077" i="1"/>
  <c r="P4076" i="1"/>
  <c r="O4076" i="1"/>
  <c r="N4076" i="1"/>
  <c r="M4076" i="1"/>
  <c r="X4075" i="1"/>
  <c r="P4075" i="1"/>
  <c r="O4075" i="1"/>
  <c r="N4075" i="1"/>
  <c r="M4075" i="1"/>
  <c r="Y4074" i="1"/>
  <c r="P4074" i="1"/>
  <c r="O4074" i="1"/>
  <c r="N4074" i="1"/>
  <c r="M4074" i="1"/>
  <c r="P4073" i="1"/>
  <c r="O4073" i="1"/>
  <c r="N4073" i="1"/>
  <c r="M4073" i="1"/>
  <c r="P4072" i="1"/>
  <c r="O4072" i="1"/>
  <c r="N4072" i="1"/>
  <c r="M4072" i="1"/>
  <c r="P4071" i="1"/>
  <c r="O4071" i="1"/>
  <c r="N4071" i="1"/>
  <c r="M4071" i="1"/>
  <c r="P4070" i="1"/>
  <c r="O4070" i="1"/>
  <c r="N4070" i="1"/>
  <c r="M4070" i="1"/>
  <c r="P4069" i="1"/>
  <c r="O4069" i="1"/>
  <c r="N4069" i="1"/>
  <c r="M4069" i="1"/>
  <c r="P4068" i="1"/>
  <c r="O4068" i="1"/>
  <c r="N4068" i="1"/>
  <c r="M4068" i="1"/>
  <c r="P4067" i="1"/>
  <c r="O4067" i="1"/>
  <c r="N4067" i="1"/>
  <c r="M4067" i="1"/>
  <c r="P4066" i="1"/>
  <c r="O4066" i="1"/>
  <c r="N4066" i="1"/>
  <c r="M4066" i="1"/>
  <c r="U4065" i="1"/>
  <c r="P4065" i="1"/>
  <c r="O4065" i="1"/>
  <c r="N4065" i="1"/>
  <c r="M4065" i="1"/>
  <c r="R4095" i="1"/>
  <c r="R4094" i="1"/>
  <c r="R4093" i="1"/>
  <c r="R4092" i="1"/>
  <c r="R4091" i="1"/>
  <c r="R4090" i="1"/>
  <c r="R4089" i="1"/>
  <c r="R4088" i="1"/>
  <c r="R4087" i="1"/>
  <c r="R4086" i="1"/>
  <c r="R4085" i="1"/>
  <c r="R4084" i="1"/>
  <c r="P4095" i="1"/>
  <c r="O4095" i="1"/>
  <c r="N4095" i="1"/>
  <c r="M4095" i="1"/>
  <c r="P4094" i="1"/>
  <c r="O4094" i="1"/>
  <c r="N4094" i="1"/>
  <c r="M4094" i="1"/>
  <c r="P4093" i="1"/>
  <c r="O4093" i="1"/>
  <c r="N4093" i="1"/>
  <c r="M4093" i="1"/>
  <c r="P4092" i="1"/>
  <c r="O4092" i="1"/>
  <c r="N4092" i="1"/>
  <c r="M4092" i="1"/>
  <c r="P4091" i="1"/>
  <c r="O4091" i="1"/>
  <c r="N4091" i="1"/>
  <c r="M4091" i="1"/>
  <c r="P4090" i="1"/>
  <c r="O4090" i="1"/>
  <c r="N4090" i="1"/>
  <c r="M4090" i="1"/>
  <c r="P4089" i="1"/>
  <c r="O4089" i="1"/>
  <c r="N4089" i="1"/>
  <c r="M4089" i="1"/>
  <c r="P4088" i="1"/>
  <c r="O4088" i="1"/>
  <c r="N4088" i="1"/>
  <c r="M4088" i="1"/>
  <c r="P4087" i="1"/>
  <c r="O4087" i="1"/>
  <c r="N4087" i="1"/>
  <c r="M4087" i="1"/>
  <c r="P4086" i="1"/>
  <c r="O4086" i="1"/>
  <c r="N4086" i="1"/>
  <c r="M4086" i="1"/>
  <c r="P4085" i="1"/>
  <c r="O4085" i="1"/>
  <c r="N4085" i="1"/>
  <c r="M4085" i="1"/>
  <c r="P4084" i="1"/>
  <c r="O4084" i="1"/>
  <c r="N4084" i="1"/>
  <c r="M4084" i="1"/>
  <c r="P4083" i="1"/>
  <c r="O4083" i="1"/>
  <c r="N4083" i="1"/>
  <c r="M4083" i="1"/>
  <c r="X4093" i="1"/>
  <c r="Y4092" i="1"/>
  <c r="U4083" i="1"/>
  <c r="R4102" i="1"/>
  <c r="R4103" i="1"/>
  <c r="R4104" i="1"/>
  <c r="R4105" i="1"/>
  <c r="R4106" i="1"/>
  <c r="R4107" i="1"/>
  <c r="R4108" i="1"/>
  <c r="R4109" i="1"/>
  <c r="R4110" i="1"/>
  <c r="R4111" i="1"/>
  <c r="R4112" i="1"/>
  <c r="R4113" i="1"/>
  <c r="F3171" i="3"/>
  <c r="D3171" i="3"/>
  <c r="F3170" i="3"/>
  <c r="D3170" i="3"/>
  <c r="F3169" i="3"/>
  <c r="D3169" i="3"/>
  <c r="L3165" i="3"/>
  <c r="L3164" i="3"/>
  <c r="L3163" i="3"/>
  <c r="L3162" i="3"/>
  <c r="L3161" i="3"/>
  <c r="L3160" i="3"/>
  <c r="L3159" i="3"/>
  <c r="L3158" i="3"/>
  <c r="L3157" i="3"/>
  <c r="L3156" i="3"/>
  <c r="L3155" i="3"/>
  <c r="L3154" i="3"/>
  <c r="L3153" i="3"/>
  <c r="L3152" i="3"/>
  <c r="L3151" i="3"/>
  <c r="L3150" i="3"/>
  <c r="L3149" i="3"/>
  <c r="L3148" i="3"/>
  <c r="L3194" i="3"/>
  <c r="L3193" i="3"/>
  <c r="L3192" i="3"/>
  <c r="L3191" i="3"/>
  <c r="L3190" i="3"/>
  <c r="L3189" i="3"/>
  <c r="L3188" i="3"/>
  <c r="L3187" i="3"/>
  <c r="L3186" i="3"/>
  <c r="L3185" i="3"/>
  <c r="L3184" i="3"/>
  <c r="L3183" i="3"/>
  <c r="L3182" i="3"/>
  <c r="L3181" i="3"/>
  <c r="L3180" i="3"/>
  <c r="L3179" i="3"/>
  <c r="L3178" i="3"/>
  <c r="L3177" i="3"/>
  <c r="F3200" i="3"/>
  <c r="D3200" i="3"/>
  <c r="F3199" i="3"/>
  <c r="D3199" i="3"/>
  <c r="F3198" i="3"/>
  <c r="D3198" i="3"/>
  <c r="P4113" i="1"/>
  <c r="O4113" i="1"/>
  <c r="N4113" i="1"/>
  <c r="M4113" i="1"/>
  <c r="P4112" i="1"/>
  <c r="O4112" i="1"/>
  <c r="N4112" i="1"/>
  <c r="M4112" i="1"/>
  <c r="X4111" i="1"/>
  <c r="P4111" i="1"/>
  <c r="O4111" i="1"/>
  <c r="N4111" i="1"/>
  <c r="M4111" i="1"/>
  <c r="Y4110" i="1"/>
  <c r="P4110" i="1"/>
  <c r="O4110" i="1"/>
  <c r="N4110" i="1"/>
  <c r="M4110" i="1"/>
  <c r="P4109" i="1"/>
  <c r="O4109" i="1"/>
  <c r="N4109" i="1"/>
  <c r="M4109" i="1"/>
  <c r="P4108" i="1"/>
  <c r="O4108" i="1"/>
  <c r="N4108" i="1"/>
  <c r="M4108" i="1"/>
  <c r="P4107" i="1"/>
  <c r="O4107" i="1"/>
  <c r="N4107" i="1"/>
  <c r="M4107" i="1"/>
  <c r="P4106" i="1"/>
  <c r="O4106" i="1"/>
  <c r="N4106" i="1"/>
  <c r="M4106" i="1"/>
  <c r="P4105" i="1"/>
  <c r="O4105" i="1"/>
  <c r="N4105" i="1"/>
  <c r="M4105" i="1"/>
  <c r="P4104" i="1"/>
  <c r="O4104" i="1"/>
  <c r="N4104" i="1"/>
  <c r="M4104" i="1"/>
  <c r="P4103" i="1"/>
  <c r="O4103" i="1"/>
  <c r="N4103" i="1"/>
  <c r="M4103" i="1"/>
  <c r="P4102" i="1"/>
  <c r="O4102" i="1"/>
  <c r="N4102" i="1"/>
  <c r="M4102" i="1"/>
  <c r="U4101" i="1"/>
  <c r="P4101" i="1"/>
  <c r="O4101" i="1"/>
  <c r="N4101" i="1"/>
  <c r="M4101" i="1"/>
  <c r="F3229" i="3"/>
  <c r="D3229" i="3"/>
  <c r="F3228" i="3"/>
  <c r="D3228" i="3"/>
  <c r="F3227" i="3"/>
  <c r="D3227" i="3"/>
  <c r="L3223" i="3"/>
  <c r="L3222" i="3"/>
  <c r="L3221" i="3"/>
  <c r="L3220" i="3"/>
  <c r="L3219" i="3"/>
  <c r="L3218" i="3"/>
  <c r="L3217" i="3"/>
  <c r="L3216" i="3"/>
  <c r="L3215" i="3"/>
  <c r="L3214" i="3"/>
  <c r="L3213" i="3"/>
  <c r="L3212" i="3"/>
  <c r="L3211" i="3"/>
  <c r="L3210" i="3"/>
  <c r="L3209" i="3"/>
  <c r="L3208" i="3"/>
  <c r="L3207" i="3"/>
  <c r="L3206" i="3"/>
  <c r="R4131" i="1"/>
  <c r="R4130" i="1"/>
  <c r="R4129" i="1"/>
  <c r="R4128" i="1"/>
  <c r="R4127" i="1"/>
  <c r="R4126" i="1"/>
  <c r="R4125" i="1"/>
  <c r="R4124" i="1"/>
  <c r="R4123" i="1"/>
  <c r="R4122" i="1"/>
  <c r="R4121" i="1"/>
  <c r="R4120" i="1"/>
  <c r="P4131" i="1"/>
  <c r="O4131" i="1"/>
  <c r="N4131" i="1"/>
  <c r="M4131" i="1"/>
  <c r="P4130" i="1"/>
  <c r="O4130" i="1"/>
  <c r="N4130" i="1"/>
  <c r="M4130" i="1"/>
  <c r="X4129" i="1"/>
  <c r="P4129" i="1"/>
  <c r="O4129" i="1"/>
  <c r="N4129" i="1"/>
  <c r="M4129" i="1"/>
  <c r="Y4128" i="1"/>
  <c r="P4128" i="1"/>
  <c r="O4128" i="1"/>
  <c r="N4128" i="1"/>
  <c r="M4128" i="1"/>
  <c r="P4127" i="1"/>
  <c r="O4127" i="1"/>
  <c r="N4127" i="1"/>
  <c r="M4127" i="1"/>
  <c r="P4126" i="1"/>
  <c r="O4126" i="1"/>
  <c r="N4126" i="1"/>
  <c r="M4126" i="1"/>
  <c r="P4125" i="1"/>
  <c r="O4125" i="1"/>
  <c r="N4125" i="1"/>
  <c r="M4125" i="1"/>
  <c r="P4124" i="1"/>
  <c r="O4124" i="1"/>
  <c r="N4124" i="1"/>
  <c r="M4124" i="1"/>
  <c r="P4123" i="1"/>
  <c r="O4123" i="1"/>
  <c r="N4123" i="1"/>
  <c r="M4123" i="1"/>
  <c r="P4122" i="1"/>
  <c r="O4122" i="1"/>
  <c r="N4122" i="1"/>
  <c r="M4122" i="1"/>
  <c r="P4121" i="1"/>
  <c r="O4121" i="1"/>
  <c r="N4121" i="1"/>
  <c r="M4121" i="1"/>
  <c r="P4120" i="1"/>
  <c r="O4120" i="1"/>
  <c r="N4120" i="1"/>
  <c r="M4120" i="1"/>
  <c r="U4119" i="1"/>
  <c r="P4119" i="1"/>
  <c r="O4119" i="1"/>
  <c r="N4119" i="1"/>
  <c r="M4119" i="1"/>
  <c r="L3252" i="3"/>
  <c r="L3251" i="3"/>
  <c r="L3250" i="3"/>
  <c r="L3249" i="3"/>
  <c r="L3248" i="3"/>
  <c r="L3247" i="3"/>
  <c r="L3246" i="3"/>
  <c r="L3245" i="3"/>
  <c r="L3244" i="3"/>
  <c r="L3243" i="3"/>
  <c r="L3242" i="3"/>
  <c r="L3241" i="3"/>
  <c r="L3240" i="3"/>
  <c r="L3239" i="3"/>
  <c r="L3238" i="3"/>
  <c r="L3237" i="3"/>
  <c r="L3236" i="3"/>
  <c r="L3235" i="3"/>
  <c r="F3258" i="3"/>
  <c r="D3258" i="3"/>
  <c r="F3257" i="3"/>
  <c r="D3257" i="3"/>
  <c r="F3256" i="3"/>
  <c r="D3256" i="3"/>
  <c r="R4149" i="1"/>
  <c r="R4148" i="1"/>
  <c r="R4147" i="1"/>
  <c r="R4146" i="1"/>
  <c r="R4145" i="1"/>
  <c r="R4144" i="1"/>
  <c r="R4143" i="1"/>
  <c r="R4142" i="1"/>
  <c r="R4141" i="1"/>
  <c r="R4140" i="1"/>
  <c r="R4139" i="1"/>
  <c r="R4138" i="1"/>
  <c r="P4149" i="1"/>
  <c r="O4149" i="1"/>
  <c r="N4149" i="1"/>
  <c r="M4149" i="1"/>
  <c r="P4148" i="1"/>
  <c r="O4148" i="1"/>
  <c r="N4148" i="1"/>
  <c r="M4148" i="1"/>
  <c r="X4147" i="1"/>
  <c r="P4147" i="1"/>
  <c r="O4147" i="1"/>
  <c r="N4147" i="1"/>
  <c r="M4147" i="1"/>
  <c r="Y4146" i="1"/>
  <c r="P4146" i="1"/>
  <c r="O4146" i="1"/>
  <c r="N4146" i="1"/>
  <c r="M4146" i="1"/>
  <c r="P4145" i="1"/>
  <c r="O4145" i="1"/>
  <c r="N4145" i="1"/>
  <c r="M4145" i="1"/>
  <c r="P4144" i="1"/>
  <c r="O4144" i="1"/>
  <c r="N4144" i="1"/>
  <c r="M4144" i="1"/>
  <c r="P4143" i="1"/>
  <c r="O4143" i="1"/>
  <c r="N4143" i="1"/>
  <c r="M4143" i="1"/>
  <c r="P4142" i="1"/>
  <c r="O4142" i="1"/>
  <c r="N4142" i="1"/>
  <c r="M4142" i="1"/>
  <c r="P4141" i="1"/>
  <c r="O4141" i="1"/>
  <c r="N4141" i="1"/>
  <c r="M4141" i="1"/>
  <c r="P4140" i="1"/>
  <c r="O4140" i="1"/>
  <c r="N4140" i="1"/>
  <c r="M4140" i="1"/>
  <c r="P4139" i="1"/>
  <c r="O4139" i="1"/>
  <c r="N4139" i="1"/>
  <c r="M4139" i="1"/>
  <c r="P4138" i="1"/>
  <c r="O4138" i="1"/>
  <c r="N4138" i="1"/>
  <c r="M4138" i="1"/>
  <c r="U4137" i="1"/>
  <c r="P4137" i="1"/>
  <c r="O4137" i="1"/>
  <c r="N4137" i="1"/>
  <c r="M4137" i="1"/>
  <c r="L3281" i="3"/>
  <c r="L3280" i="3"/>
  <c r="L3279" i="3"/>
  <c r="L3278" i="3"/>
  <c r="L3277" i="3"/>
  <c r="L3276" i="3"/>
  <c r="L3275" i="3"/>
  <c r="L3274" i="3"/>
  <c r="L3273" i="3"/>
  <c r="L3272" i="3"/>
  <c r="L3271" i="3"/>
  <c r="L3270" i="3"/>
  <c r="L3269" i="3"/>
  <c r="L3268" i="3"/>
  <c r="L3267" i="3"/>
  <c r="L3266" i="3"/>
  <c r="L3265" i="3"/>
  <c r="L3264" i="3"/>
  <c r="F3287" i="3"/>
  <c r="D3287" i="3"/>
  <c r="F3286" i="3"/>
  <c r="D3286" i="3"/>
  <c r="F3285" i="3"/>
  <c r="D3285" i="3"/>
  <c r="R4167" i="1"/>
  <c r="R4166" i="1"/>
  <c r="R4165" i="1"/>
  <c r="R4164" i="1"/>
  <c r="R4163" i="1"/>
  <c r="R4162" i="1"/>
  <c r="R4161" i="1"/>
  <c r="R4160" i="1"/>
  <c r="R4159" i="1"/>
  <c r="R4158" i="1"/>
  <c r="R4157" i="1"/>
  <c r="R4156" i="1"/>
  <c r="P4167" i="1"/>
  <c r="O4167" i="1"/>
  <c r="N4167" i="1"/>
  <c r="M4167" i="1"/>
  <c r="P4166" i="1"/>
  <c r="O4166" i="1"/>
  <c r="N4166" i="1"/>
  <c r="M4166" i="1"/>
  <c r="X4165" i="1"/>
  <c r="P4165" i="1"/>
  <c r="O4165" i="1"/>
  <c r="N4165" i="1"/>
  <c r="M4165" i="1"/>
  <c r="Y4164" i="1"/>
  <c r="P4164" i="1"/>
  <c r="O4164" i="1"/>
  <c r="N4164" i="1"/>
  <c r="M4164" i="1"/>
  <c r="P4163" i="1"/>
  <c r="O4163" i="1"/>
  <c r="N4163" i="1"/>
  <c r="M4163" i="1"/>
  <c r="P4162" i="1"/>
  <c r="O4162" i="1"/>
  <c r="N4162" i="1"/>
  <c r="M4162" i="1"/>
  <c r="P4161" i="1"/>
  <c r="O4161" i="1"/>
  <c r="N4161" i="1"/>
  <c r="M4161" i="1"/>
  <c r="P4160" i="1"/>
  <c r="O4160" i="1"/>
  <c r="N4160" i="1"/>
  <c r="M4160" i="1"/>
  <c r="P4159" i="1"/>
  <c r="O4159" i="1"/>
  <c r="N4159" i="1"/>
  <c r="M4159" i="1"/>
  <c r="P4158" i="1"/>
  <c r="O4158" i="1"/>
  <c r="N4158" i="1"/>
  <c r="M4158" i="1"/>
  <c r="P4157" i="1"/>
  <c r="O4157" i="1"/>
  <c r="N4157" i="1"/>
  <c r="M4157" i="1"/>
  <c r="P4156" i="1"/>
  <c r="O4156" i="1"/>
  <c r="N4156" i="1"/>
  <c r="M4156" i="1"/>
  <c r="U4155" i="1"/>
  <c r="P4155" i="1"/>
  <c r="O4155" i="1"/>
  <c r="N4155" i="1"/>
  <c r="M4155" i="1"/>
  <c r="F3316" i="3"/>
  <c r="D3316" i="3"/>
  <c r="F3315" i="3"/>
  <c r="D3315" i="3"/>
  <c r="F3314" i="3"/>
  <c r="D3314" i="3"/>
  <c r="L3310" i="3"/>
  <c r="L3309" i="3"/>
  <c r="L3308" i="3"/>
  <c r="L3307" i="3"/>
  <c r="L3306" i="3"/>
  <c r="L3305" i="3"/>
  <c r="L3304" i="3"/>
  <c r="L3303" i="3"/>
  <c r="L3302" i="3"/>
  <c r="L3301" i="3"/>
  <c r="L3300" i="3"/>
  <c r="L3299" i="3"/>
  <c r="L3298" i="3"/>
  <c r="L3297" i="3"/>
  <c r="L3296" i="3"/>
  <c r="L3295" i="3"/>
  <c r="L3294" i="3"/>
  <c r="L3293" i="3"/>
  <c r="X4180" i="1"/>
  <c r="X4181" i="1" s="1"/>
  <c r="R4185" i="1"/>
  <c r="R4184" i="1"/>
  <c r="R4183" i="1"/>
  <c r="R4182" i="1"/>
  <c r="R4181" i="1"/>
  <c r="R4180" i="1"/>
  <c r="R4179" i="1"/>
  <c r="R4178" i="1"/>
  <c r="R4177" i="1"/>
  <c r="R4176" i="1"/>
  <c r="R4175" i="1"/>
  <c r="R4174" i="1"/>
  <c r="P4185" i="1"/>
  <c r="O4185" i="1"/>
  <c r="N4185" i="1"/>
  <c r="M4185" i="1"/>
  <c r="P4184" i="1"/>
  <c r="O4184" i="1"/>
  <c r="N4184" i="1"/>
  <c r="M4184" i="1"/>
  <c r="X4183" i="1"/>
  <c r="P4183" i="1"/>
  <c r="O4183" i="1"/>
  <c r="N4183" i="1"/>
  <c r="M4183" i="1"/>
  <c r="Y4182" i="1"/>
  <c r="P4182" i="1"/>
  <c r="O4182" i="1"/>
  <c r="N4182" i="1"/>
  <c r="M4182" i="1"/>
  <c r="P4181" i="1"/>
  <c r="O4181" i="1"/>
  <c r="N4181" i="1"/>
  <c r="M4181" i="1"/>
  <c r="P4180" i="1"/>
  <c r="O4180" i="1"/>
  <c r="N4180" i="1"/>
  <c r="M4180" i="1"/>
  <c r="P4179" i="1"/>
  <c r="O4179" i="1"/>
  <c r="N4179" i="1"/>
  <c r="M4179" i="1"/>
  <c r="P4178" i="1"/>
  <c r="O4178" i="1"/>
  <c r="N4178" i="1"/>
  <c r="M4178" i="1"/>
  <c r="P4177" i="1"/>
  <c r="O4177" i="1"/>
  <c r="N4177" i="1"/>
  <c r="M4177" i="1"/>
  <c r="P4176" i="1"/>
  <c r="O4176" i="1"/>
  <c r="N4176" i="1"/>
  <c r="M4176" i="1"/>
  <c r="P4175" i="1"/>
  <c r="O4175" i="1"/>
  <c r="N4175" i="1"/>
  <c r="M4175" i="1"/>
  <c r="P4174" i="1"/>
  <c r="O4174" i="1"/>
  <c r="N4174" i="1"/>
  <c r="M4174" i="1"/>
  <c r="U4173" i="1"/>
  <c r="P4173" i="1"/>
  <c r="O4173" i="1"/>
  <c r="N4173" i="1"/>
  <c r="M4173" i="1"/>
  <c r="L3484" i="3"/>
  <c r="L3483" i="3"/>
  <c r="L3482" i="3"/>
  <c r="L3481" i="3"/>
  <c r="L3480" i="3"/>
  <c r="L3479" i="3"/>
  <c r="L3478" i="3"/>
  <c r="L3477" i="3"/>
  <c r="L3476" i="3"/>
  <c r="L3475" i="3"/>
  <c r="L3474" i="3"/>
  <c r="L3473" i="3"/>
  <c r="L3472" i="3"/>
  <c r="L3471" i="3"/>
  <c r="L3470" i="3"/>
  <c r="L3469" i="3"/>
  <c r="L3468" i="3"/>
  <c r="L3467" i="3"/>
  <c r="L3455" i="3"/>
  <c r="L3454" i="3"/>
  <c r="L3453" i="3"/>
  <c r="L3452" i="3"/>
  <c r="L3451" i="3"/>
  <c r="L3450" i="3"/>
  <c r="L3449" i="3"/>
  <c r="L3448" i="3"/>
  <c r="L3447" i="3"/>
  <c r="L3446" i="3"/>
  <c r="L3445" i="3"/>
  <c r="L3444" i="3"/>
  <c r="L3443" i="3"/>
  <c r="L3442" i="3"/>
  <c r="L3441" i="3"/>
  <c r="L3440" i="3"/>
  <c r="L3439" i="3"/>
  <c r="L3438" i="3"/>
  <c r="L3426" i="3"/>
  <c r="L3425" i="3"/>
  <c r="L3424" i="3"/>
  <c r="L3423" i="3"/>
  <c r="L3422" i="3"/>
  <c r="L3421" i="3"/>
  <c r="L3420" i="3"/>
  <c r="L3419" i="3"/>
  <c r="L3418" i="3"/>
  <c r="L3417" i="3"/>
  <c r="L3416" i="3"/>
  <c r="L3415" i="3"/>
  <c r="L3414" i="3"/>
  <c r="L3413" i="3"/>
  <c r="L3412" i="3"/>
  <c r="L3411" i="3"/>
  <c r="L3410" i="3"/>
  <c r="L3409" i="3"/>
  <c r="L3397" i="3"/>
  <c r="L3396" i="3"/>
  <c r="L3395" i="3"/>
  <c r="L3394" i="3"/>
  <c r="L3393" i="3"/>
  <c r="L3392" i="3"/>
  <c r="L3391" i="3"/>
  <c r="L3390" i="3"/>
  <c r="L3389" i="3"/>
  <c r="L3388" i="3"/>
  <c r="L3387" i="3"/>
  <c r="L3386" i="3"/>
  <c r="L3385" i="3"/>
  <c r="L3384" i="3"/>
  <c r="L3383" i="3"/>
  <c r="L3382" i="3"/>
  <c r="L3381" i="3"/>
  <c r="L3380" i="3"/>
  <c r="L3368" i="3"/>
  <c r="L3367" i="3"/>
  <c r="L3366" i="3"/>
  <c r="L3365" i="3"/>
  <c r="L3364" i="3"/>
  <c r="L3363" i="3"/>
  <c r="L3362" i="3"/>
  <c r="L3361" i="3"/>
  <c r="L3360" i="3"/>
  <c r="L3359" i="3"/>
  <c r="L3358" i="3"/>
  <c r="L3357" i="3"/>
  <c r="L3356" i="3"/>
  <c r="L3355" i="3"/>
  <c r="L3354" i="3"/>
  <c r="L3353" i="3"/>
  <c r="L3352" i="3"/>
  <c r="L3351" i="3"/>
  <c r="F3712" i="3"/>
  <c r="D3712" i="3"/>
  <c r="F3685" i="3"/>
  <c r="D3685" i="3"/>
  <c r="F3657" i="3"/>
  <c r="D3657" i="3"/>
  <c r="F3629" i="3"/>
  <c r="D3629" i="3"/>
  <c r="F3601" i="3"/>
  <c r="D3601" i="3"/>
  <c r="F3573" i="3"/>
  <c r="D3573" i="3"/>
  <c r="F3545" i="3"/>
  <c r="D3545" i="3"/>
  <c r="F3517" i="3"/>
  <c r="D3517" i="3"/>
  <c r="F3488" i="3"/>
  <c r="D3488" i="3"/>
  <c r="F3459" i="3"/>
  <c r="D3459" i="3"/>
  <c r="F3430" i="3"/>
  <c r="D3430" i="3"/>
  <c r="F3401" i="3"/>
  <c r="D3401" i="3"/>
  <c r="F3372" i="3"/>
  <c r="D3372" i="3"/>
  <c r="F3343" i="3"/>
  <c r="D3343" i="3"/>
  <c r="L3323" i="3"/>
  <c r="L3324" i="3"/>
  <c r="L3325" i="3"/>
  <c r="L3326" i="3"/>
  <c r="L3327" i="3"/>
  <c r="L3328" i="3"/>
  <c r="L3329" i="3"/>
  <c r="L3330" i="3"/>
  <c r="L3331" i="3"/>
  <c r="L3332" i="3"/>
  <c r="L3333" i="3"/>
  <c r="L3334" i="3"/>
  <c r="L3335" i="3"/>
  <c r="L3336" i="3"/>
  <c r="L3337" i="3"/>
  <c r="L3338" i="3"/>
  <c r="L3339" i="3"/>
  <c r="L3322" i="3"/>
  <c r="F3345" i="3"/>
  <c r="D3345" i="3"/>
  <c r="F3344" i="3"/>
  <c r="D3344" i="3"/>
  <c r="R4203" i="1"/>
  <c r="R4202" i="1"/>
  <c r="R4201" i="1"/>
  <c r="R4200" i="1"/>
  <c r="R4199" i="1"/>
  <c r="R4198" i="1"/>
  <c r="R4197" i="1"/>
  <c r="R4196" i="1"/>
  <c r="R4195" i="1"/>
  <c r="R4194" i="1"/>
  <c r="R4193" i="1"/>
  <c r="R4192" i="1"/>
  <c r="P4203" i="1"/>
  <c r="O4203" i="1"/>
  <c r="N4203" i="1"/>
  <c r="M4203" i="1"/>
  <c r="P4202" i="1"/>
  <c r="O4202" i="1"/>
  <c r="N4202" i="1"/>
  <c r="M4202" i="1"/>
  <c r="X4201" i="1"/>
  <c r="P4201" i="1"/>
  <c r="O4201" i="1"/>
  <c r="N4201" i="1"/>
  <c r="M4201" i="1"/>
  <c r="Y4200" i="1"/>
  <c r="P4200" i="1"/>
  <c r="O4200" i="1"/>
  <c r="N4200" i="1"/>
  <c r="M4200" i="1"/>
  <c r="P4199" i="1"/>
  <c r="O4199" i="1"/>
  <c r="N4199" i="1"/>
  <c r="M4199" i="1"/>
  <c r="X4198" i="1"/>
  <c r="X4199" i="1" s="1"/>
  <c r="P4198" i="1"/>
  <c r="O4198" i="1"/>
  <c r="N4198" i="1"/>
  <c r="M4198" i="1"/>
  <c r="P4197" i="1"/>
  <c r="O4197" i="1"/>
  <c r="N4197" i="1"/>
  <c r="M4197" i="1"/>
  <c r="P4196" i="1"/>
  <c r="O4196" i="1"/>
  <c r="N4196" i="1"/>
  <c r="M4196" i="1"/>
  <c r="P4195" i="1"/>
  <c r="O4195" i="1"/>
  <c r="N4195" i="1"/>
  <c r="M4195" i="1"/>
  <c r="P4194" i="1"/>
  <c r="O4194" i="1"/>
  <c r="N4194" i="1"/>
  <c r="M4194" i="1"/>
  <c r="P4193" i="1"/>
  <c r="O4193" i="1"/>
  <c r="N4193" i="1"/>
  <c r="M4193" i="1"/>
  <c r="P4192" i="1"/>
  <c r="O4192" i="1"/>
  <c r="N4192" i="1"/>
  <c r="M4192" i="1"/>
  <c r="U4191" i="1"/>
  <c r="P4191" i="1"/>
  <c r="O4191" i="1"/>
  <c r="N4191" i="1"/>
  <c r="M4191" i="1"/>
  <c r="F3374" i="3"/>
  <c r="F3373" i="3"/>
  <c r="D3374" i="3"/>
  <c r="D3373" i="3"/>
  <c r="X4216" i="1"/>
  <c r="X4217" i="1" s="1"/>
  <c r="R4221" i="1"/>
  <c r="R4220" i="1"/>
  <c r="R4219" i="1"/>
  <c r="R4218" i="1"/>
  <c r="R4217" i="1"/>
  <c r="R4216" i="1"/>
  <c r="R4215" i="1"/>
  <c r="R4214" i="1"/>
  <c r="R4213" i="1"/>
  <c r="R4212" i="1"/>
  <c r="R4211" i="1"/>
  <c r="R4210" i="1"/>
  <c r="P4221" i="1"/>
  <c r="O4221" i="1"/>
  <c r="N4221" i="1"/>
  <c r="M4221" i="1"/>
  <c r="P4220" i="1"/>
  <c r="O4220" i="1"/>
  <c r="N4220" i="1"/>
  <c r="M4220" i="1"/>
  <c r="X4219" i="1"/>
  <c r="P4219" i="1"/>
  <c r="O4219" i="1"/>
  <c r="N4219" i="1"/>
  <c r="M4219" i="1"/>
  <c r="Y4218" i="1"/>
  <c r="P4218" i="1"/>
  <c r="O4218" i="1"/>
  <c r="N4218" i="1"/>
  <c r="M4218" i="1"/>
  <c r="P4217" i="1"/>
  <c r="O4217" i="1"/>
  <c r="N4217" i="1"/>
  <c r="M4217" i="1"/>
  <c r="P4216" i="1"/>
  <c r="O4216" i="1"/>
  <c r="N4216" i="1"/>
  <c r="M4216" i="1"/>
  <c r="P4215" i="1"/>
  <c r="O4215" i="1"/>
  <c r="N4215" i="1"/>
  <c r="M4215" i="1"/>
  <c r="P4214" i="1"/>
  <c r="O4214" i="1"/>
  <c r="N4214" i="1"/>
  <c r="M4214" i="1"/>
  <c r="P4213" i="1"/>
  <c r="O4213" i="1"/>
  <c r="N4213" i="1"/>
  <c r="M4213" i="1"/>
  <c r="P4212" i="1"/>
  <c r="O4212" i="1"/>
  <c r="N4212" i="1"/>
  <c r="M4212" i="1"/>
  <c r="P4211" i="1"/>
  <c r="O4211" i="1"/>
  <c r="N4211" i="1"/>
  <c r="M4211" i="1"/>
  <c r="P4210" i="1"/>
  <c r="O4210" i="1"/>
  <c r="N4210" i="1"/>
  <c r="M4210" i="1"/>
  <c r="U4209" i="1"/>
  <c r="P4209" i="1"/>
  <c r="O4209" i="1"/>
  <c r="N4209" i="1"/>
  <c r="M4209" i="1"/>
  <c r="AA4237" i="1"/>
  <c r="AB4237" i="1"/>
  <c r="AA4238" i="1"/>
  <c r="AB4238" i="1"/>
  <c r="AA4230" i="1"/>
  <c r="AB4230" i="1"/>
  <c r="AC4230" i="1"/>
  <c r="AA4231" i="1"/>
  <c r="AB4231" i="1"/>
  <c r="AC4231" i="1"/>
  <c r="F3403" i="3"/>
  <c r="D3403" i="3"/>
  <c r="F3402" i="3"/>
  <c r="D3402" i="3"/>
  <c r="X4234" i="1"/>
  <c r="X4235" i="1" s="1"/>
  <c r="R4239" i="1"/>
  <c r="R4238" i="1"/>
  <c r="R4237" i="1"/>
  <c r="R4236" i="1"/>
  <c r="R4235" i="1"/>
  <c r="R4234" i="1"/>
  <c r="R4233" i="1"/>
  <c r="R4232" i="1"/>
  <c r="R4231" i="1"/>
  <c r="R4230" i="1"/>
  <c r="R4229" i="1"/>
  <c r="R4228" i="1"/>
  <c r="P4239" i="1"/>
  <c r="O4239" i="1"/>
  <c r="N4239" i="1"/>
  <c r="M4239" i="1"/>
  <c r="P4238" i="1"/>
  <c r="O4238" i="1"/>
  <c r="N4238" i="1"/>
  <c r="M4238" i="1"/>
  <c r="X4237" i="1"/>
  <c r="P4237" i="1"/>
  <c r="O4237" i="1"/>
  <c r="N4237" i="1"/>
  <c r="M4237" i="1"/>
  <c r="Y4236" i="1"/>
  <c r="P4236" i="1"/>
  <c r="O4236" i="1"/>
  <c r="N4236" i="1"/>
  <c r="M4236" i="1"/>
  <c r="P4235" i="1"/>
  <c r="O4235" i="1"/>
  <c r="N4235" i="1"/>
  <c r="M4235" i="1"/>
  <c r="P4234" i="1"/>
  <c r="O4234" i="1"/>
  <c r="N4234" i="1"/>
  <c r="M4234" i="1"/>
  <c r="P4233" i="1"/>
  <c r="O4233" i="1"/>
  <c r="N4233" i="1"/>
  <c r="M4233" i="1"/>
  <c r="P4232" i="1"/>
  <c r="O4232" i="1"/>
  <c r="N4232" i="1"/>
  <c r="M4232" i="1"/>
  <c r="P4231" i="1"/>
  <c r="O4231" i="1"/>
  <c r="N4231" i="1"/>
  <c r="M4231" i="1"/>
  <c r="P4230" i="1"/>
  <c r="O4230" i="1"/>
  <c r="N4230" i="1"/>
  <c r="M4230" i="1"/>
  <c r="P4229" i="1"/>
  <c r="O4229" i="1"/>
  <c r="N4229" i="1"/>
  <c r="M4229" i="1"/>
  <c r="P4228" i="1"/>
  <c r="O4228" i="1"/>
  <c r="N4228" i="1"/>
  <c r="M4228" i="1"/>
  <c r="U4227" i="1"/>
  <c r="P4227" i="1"/>
  <c r="O4227" i="1"/>
  <c r="N4227" i="1"/>
  <c r="M4227" i="1"/>
  <c r="F3432" i="3"/>
  <c r="D3432" i="3"/>
  <c r="F3431" i="3"/>
  <c r="D3431" i="3"/>
  <c r="R4257" i="1"/>
  <c r="R4256" i="1"/>
  <c r="R4255" i="1"/>
  <c r="R4254" i="1"/>
  <c r="R4253" i="1"/>
  <c r="R4252" i="1"/>
  <c r="R4251" i="1"/>
  <c r="R4250" i="1"/>
  <c r="R4249" i="1"/>
  <c r="R4248" i="1"/>
  <c r="R4247" i="1"/>
  <c r="R4246" i="1"/>
  <c r="P4257" i="1"/>
  <c r="O4257" i="1"/>
  <c r="N4257" i="1"/>
  <c r="M4257" i="1"/>
  <c r="P4256" i="1"/>
  <c r="O4256" i="1"/>
  <c r="N4256" i="1"/>
  <c r="M4256" i="1"/>
  <c r="X4255" i="1"/>
  <c r="P4255" i="1"/>
  <c r="O4255" i="1"/>
  <c r="N4255" i="1"/>
  <c r="M4255" i="1"/>
  <c r="Y4254" i="1"/>
  <c r="P4254" i="1"/>
  <c r="O4254" i="1"/>
  <c r="N4254" i="1"/>
  <c r="M4254" i="1"/>
  <c r="P4253" i="1"/>
  <c r="O4253" i="1"/>
  <c r="N4253" i="1"/>
  <c r="M4253" i="1"/>
  <c r="X4252" i="1"/>
  <c r="X4253" i="1" s="1"/>
  <c r="P4252" i="1"/>
  <c r="O4252" i="1"/>
  <c r="N4252" i="1"/>
  <c r="M4252" i="1"/>
  <c r="P4251" i="1"/>
  <c r="O4251" i="1"/>
  <c r="N4251" i="1"/>
  <c r="M4251" i="1"/>
  <c r="P4250" i="1"/>
  <c r="O4250" i="1"/>
  <c r="N4250" i="1"/>
  <c r="M4250" i="1"/>
  <c r="P4249" i="1"/>
  <c r="O4249" i="1"/>
  <c r="N4249" i="1"/>
  <c r="M4249" i="1"/>
  <c r="P4248" i="1"/>
  <c r="O4248" i="1"/>
  <c r="N4248" i="1"/>
  <c r="M4248" i="1"/>
  <c r="P4247" i="1"/>
  <c r="O4247" i="1"/>
  <c r="N4247" i="1"/>
  <c r="M4247" i="1"/>
  <c r="P4246" i="1"/>
  <c r="O4246" i="1"/>
  <c r="N4246" i="1"/>
  <c r="M4246" i="1"/>
  <c r="U4245" i="1"/>
  <c r="P4245" i="1"/>
  <c r="O4245" i="1"/>
  <c r="N4245" i="1"/>
  <c r="M4245" i="1"/>
  <c r="F3461" i="3"/>
  <c r="D3461" i="3"/>
  <c r="F3460" i="3"/>
  <c r="D3460" i="3"/>
  <c r="R4275" i="1"/>
  <c r="R4274" i="1"/>
  <c r="R4273" i="1"/>
  <c r="R4272" i="1"/>
  <c r="R4271" i="1"/>
  <c r="R4270" i="1"/>
  <c r="R4269" i="1"/>
  <c r="R4268" i="1"/>
  <c r="R4267" i="1"/>
  <c r="R4266" i="1"/>
  <c r="R4265" i="1"/>
  <c r="R4264" i="1"/>
  <c r="P4275" i="1"/>
  <c r="O4275" i="1"/>
  <c r="N4275" i="1"/>
  <c r="M4275" i="1"/>
  <c r="P4274" i="1"/>
  <c r="O4274" i="1"/>
  <c r="N4274" i="1"/>
  <c r="M4274" i="1"/>
  <c r="X4273" i="1"/>
  <c r="P4273" i="1"/>
  <c r="O4273" i="1"/>
  <c r="N4273" i="1"/>
  <c r="M4273" i="1"/>
  <c r="Y4272" i="1"/>
  <c r="P4272" i="1"/>
  <c r="O4272" i="1"/>
  <c r="N4272" i="1"/>
  <c r="M4272" i="1"/>
  <c r="P4271" i="1"/>
  <c r="O4271" i="1"/>
  <c r="N4271" i="1"/>
  <c r="M4271" i="1"/>
  <c r="X4270" i="1"/>
  <c r="X4271" i="1" s="1"/>
  <c r="P4270" i="1"/>
  <c r="O4270" i="1"/>
  <c r="N4270" i="1"/>
  <c r="M4270" i="1"/>
  <c r="P4269" i="1"/>
  <c r="O4269" i="1"/>
  <c r="N4269" i="1"/>
  <c r="M4269" i="1"/>
  <c r="P4268" i="1"/>
  <c r="O4268" i="1"/>
  <c r="N4268" i="1"/>
  <c r="M4268" i="1"/>
  <c r="P4267" i="1"/>
  <c r="O4267" i="1"/>
  <c r="N4267" i="1"/>
  <c r="M4267" i="1"/>
  <c r="P4266" i="1"/>
  <c r="O4266" i="1"/>
  <c r="N4266" i="1"/>
  <c r="M4266" i="1"/>
  <c r="P4265" i="1"/>
  <c r="O4265" i="1"/>
  <c r="N4265" i="1"/>
  <c r="M4265" i="1"/>
  <c r="P4264" i="1"/>
  <c r="O4264" i="1"/>
  <c r="N4264" i="1"/>
  <c r="M4264" i="1"/>
  <c r="U4263" i="1"/>
  <c r="P4263" i="1"/>
  <c r="O4263" i="1"/>
  <c r="N4263" i="1"/>
  <c r="M4263" i="1"/>
  <c r="F3490" i="3"/>
  <c r="D3490" i="3"/>
  <c r="F3489" i="3"/>
  <c r="D3489" i="3"/>
  <c r="X4288" i="1"/>
  <c r="X4289" i="1" s="1"/>
  <c r="R4293" i="1"/>
  <c r="R4292" i="1"/>
  <c r="R4291" i="1"/>
  <c r="R4290" i="1"/>
  <c r="R4289" i="1"/>
  <c r="R4288" i="1"/>
  <c r="R4287" i="1"/>
  <c r="R4286" i="1"/>
  <c r="R4285" i="1"/>
  <c r="R4284" i="1"/>
  <c r="R4283" i="1"/>
  <c r="R4282" i="1"/>
  <c r="P4293" i="1"/>
  <c r="O4293" i="1"/>
  <c r="N4293" i="1"/>
  <c r="M4293" i="1"/>
  <c r="P4292" i="1"/>
  <c r="O4292" i="1"/>
  <c r="N4292" i="1"/>
  <c r="M4292" i="1"/>
  <c r="X4291" i="1"/>
  <c r="P4291" i="1"/>
  <c r="O4291" i="1"/>
  <c r="N4291" i="1"/>
  <c r="M4291" i="1"/>
  <c r="Y4290" i="1"/>
  <c r="P4290" i="1"/>
  <c r="O4290" i="1"/>
  <c r="N4290" i="1"/>
  <c r="M4290" i="1"/>
  <c r="P4289" i="1"/>
  <c r="O4289" i="1"/>
  <c r="N4289" i="1"/>
  <c r="M4289" i="1"/>
  <c r="P4288" i="1"/>
  <c r="O4288" i="1"/>
  <c r="N4288" i="1"/>
  <c r="M4288" i="1"/>
  <c r="P4287" i="1"/>
  <c r="O4287" i="1"/>
  <c r="N4287" i="1"/>
  <c r="M4287" i="1"/>
  <c r="P4286" i="1"/>
  <c r="O4286" i="1"/>
  <c r="N4286" i="1"/>
  <c r="M4286" i="1"/>
  <c r="P4285" i="1"/>
  <c r="O4285" i="1"/>
  <c r="N4285" i="1"/>
  <c r="M4285" i="1"/>
  <c r="P4284" i="1"/>
  <c r="O4284" i="1"/>
  <c r="N4284" i="1"/>
  <c r="M4284" i="1"/>
  <c r="P4283" i="1"/>
  <c r="O4283" i="1"/>
  <c r="N4283" i="1"/>
  <c r="M4283" i="1"/>
  <c r="P4282" i="1"/>
  <c r="O4282" i="1"/>
  <c r="N4282" i="1"/>
  <c r="M4282" i="1"/>
  <c r="U4281" i="1"/>
  <c r="P4281" i="1"/>
  <c r="O4281" i="1"/>
  <c r="N4281" i="1"/>
  <c r="M4281" i="1"/>
  <c r="F3519" i="3"/>
  <c r="F3518" i="3"/>
  <c r="D3519" i="3"/>
  <c r="D3518" i="3"/>
  <c r="X4306" i="1"/>
  <c r="X4307" i="1" s="1"/>
  <c r="R4311" i="1"/>
  <c r="R4310" i="1"/>
  <c r="R4309" i="1"/>
  <c r="R4308" i="1"/>
  <c r="R4307" i="1"/>
  <c r="R4306" i="1"/>
  <c r="R4305" i="1"/>
  <c r="R4304" i="1"/>
  <c r="R4303" i="1"/>
  <c r="R4302" i="1"/>
  <c r="R4301" i="1"/>
  <c r="R4300" i="1"/>
  <c r="P4311" i="1"/>
  <c r="O4311" i="1"/>
  <c r="N4311" i="1"/>
  <c r="M4311" i="1"/>
  <c r="P4310" i="1"/>
  <c r="O4310" i="1"/>
  <c r="N4310" i="1"/>
  <c r="M4310" i="1"/>
  <c r="X4309" i="1"/>
  <c r="P4309" i="1"/>
  <c r="O4309" i="1"/>
  <c r="N4309" i="1"/>
  <c r="M4309" i="1"/>
  <c r="Y4308" i="1"/>
  <c r="P4308" i="1"/>
  <c r="O4308" i="1"/>
  <c r="N4308" i="1"/>
  <c r="M4308" i="1"/>
  <c r="P4307" i="1"/>
  <c r="O4307" i="1"/>
  <c r="N4307" i="1"/>
  <c r="M4307" i="1"/>
  <c r="P4306" i="1"/>
  <c r="O4306" i="1"/>
  <c r="N4306" i="1"/>
  <c r="M4306" i="1"/>
  <c r="P4305" i="1"/>
  <c r="O4305" i="1"/>
  <c r="N4305" i="1"/>
  <c r="M4305" i="1"/>
  <c r="P4304" i="1"/>
  <c r="O4304" i="1"/>
  <c r="N4304" i="1"/>
  <c r="M4304" i="1"/>
  <c r="P4303" i="1"/>
  <c r="O4303" i="1"/>
  <c r="N4303" i="1"/>
  <c r="M4303" i="1"/>
  <c r="P4302" i="1"/>
  <c r="O4302" i="1"/>
  <c r="N4302" i="1"/>
  <c r="M4302" i="1"/>
  <c r="P4301" i="1"/>
  <c r="O4301" i="1"/>
  <c r="N4301" i="1"/>
  <c r="M4301" i="1"/>
  <c r="P4300" i="1"/>
  <c r="O4300" i="1"/>
  <c r="N4300" i="1"/>
  <c r="M4300" i="1"/>
  <c r="U4299" i="1"/>
  <c r="P4299" i="1"/>
  <c r="O4299" i="1"/>
  <c r="N4299" i="1"/>
  <c r="M4299" i="1"/>
  <c r="Y4632" i="1"/>
  <c r="Y4596" i="1"/>
  <c r="Y4578" i="1"/>
  <c r="Y4560" i="1"/>
  <c r="Y4542" i="1"/>
  <c r="Y4524" i="1"/>
  <c r="Y4506" i="1"/>
  <c r="Y4488" i="1"/>
  <c r="Y4470" i="1"/>
  <c r="Y4452" i="1"/>
  <c r="Y4434" i="1"/>
  <c r="Y4416" i="1"/>
  <c r="Y4398" i="1"/>
  <c r="Y4380" i="1"/>
  <c r="Y4362" i="1"/>
  <c r="Y4344" i="1"/>
  <c r="Y4326" i="1"/>
  <c r="X4324" i="1"/>
  <c r="X4325" i="1" s="1"/>
  <c r="F3547" i="3"/>
  <c r="D3547" i="3"/>
  <c r="F3546" i="3"/>
  <c r="D3546" i="3"/>
  <c r="X4597" i="1"/>
  <c r="X4579" i="1"/>
  <c r="X4561" i="1"/>
  <c r="X4543" i="1"/>
  <c r="X4525" i="1"/>
  <c r="X4507" i="1"/>
  <c r="X4489" i="1"/>
  <c r="X4471" i="1"/>
  <c r="X4453" i="1"/>
  <c r="X4435" i="1"/>
  <c r="X4417" i="1"/>
  <c r="X4399" i="1"/>
  <c r="X4381" i="1"/>
  <c r="X4363" i="1"/>
  <c r="X4345" i="1"/>
  <c r="X4327" i="1"/>
  <c r="R4329" i="1"/>
  <c r="R4328" i="1"/>
  <c r="R4327" i="1"/>
  <c r="R4326" i="1"/>
  <c r="R4325" i="1"/>
  <c r="R4324" i="1"/>
  <c r="R4323" i="1"/>
  <c r="R4322" i="1"/>
  <c r="R4321" i="1"/>
  <c r="R4320" i="1"/>
  <c r="R4319" i="1"/>
  <c r="R4318" i="1"/>
  <c r="P4329" i="1"/>
  <c r="O4329" i="1"/>
  <c r="N4329" i="1"/>
  <c r="M4329" i="1"/>
  <c r="P4328" i="1"/>
  <c r="O4328" i="1"/>
  <c r="N4328" i="1"/>
  <c r="M4328" i="1"/>
  <c r="P4327" i="1"/>
  <c r="O4327" i="1"/>
  <c r="N4327" i="1"/>
  <c r="M4327" i="1"/>
  <c r="P4326" i="1"/>
  <c r="O4326" i="1"/>
  <c r="N4326" i="1"/>
  <c r="M4326" i="1"/>
  <c r="P4325" i="1"/>
  <c r="O4325" i="1"/>
  <c r="N4325" i="1"/>
  <c r="M4325" i="1"/>
  <c r="P4324" i="1"/>
  <c r="O4324" i="1"/>
  <c r="N4324" i="1"/>
  <c r="M4324" i="1"/>
  <c r="P4323" i="1"/>
  <c r="O4323" i="1"/>
  <c r="N4323" i="1"/>
  <c r="M4323" i="1"/>
  <c r="P4322" i="1"/>
  <c r="O4322" i="1"/>
  <c r="N4322" i="1"/>
  <c r="M4322" i="1"/>
  <c r="P4321" i="1"/>
  <c r="O4321" i="1"/>
  <c r="N4321" i="1"/>
  <c r="M4321" i="1"/>
  <c r="P4320" i="1"/>
  <c r="O4320" i="1"/>
  <c r="N4320" i="1"/>
  <c r="M4320" i="1"/>
  <c r="P4319" i="1"/>
  <c r="O4319" i="1"/>
  <c r="N4319" i="1"/>
  <c r="M4319" i="1"/>
  <c r="P4318" i="1"/>
  <c r="O4318" i="1"/>
  <c r="N4318" i="1"/>
  <c r="M4318" i="1"/>
  <c r="U4317" i="1"/>
  <c r="P4317" i="1"/>
  <c r="O4317" i="1"/>
  <c r="N4317" i="1"/>
  <c r="M4317" i="1"/>
  <c r="F3575" i="3"/>
  <c r="D3575" i="3"/>
  <c r="F3574" i="3"/>
  <c r="D3574" i="3"/>
  <c r="R4347" i="1"/>
  <c r="R4346" i="1"/>
  <c r="R4345" i="1"/>
  <c r="R4344" i="1"/>
  <c r="R4343" i="1"/>
  <c r="R4342" i="1"/>
  <c r="R4341" i="1"/>
  <c r="R4340" i="1"/>
  <c r="R4339" i="1"/>
  <c r="R4338" i="1"/>
  <c r="R4337" i="1"/>
  <c r="R4336" i="1"/>
  <c r="P4347" i="1"/>
  <c r="O4347" i="1"/>
  <c r="N4347" i="1"/>
  <c r="M4347" i="1"/>
  <c r="P4346" i="1"/>
  <c r="O4346" i="1"/>
  <c r="N4346" i="1"/>
  <c r="M4346" i="1"/>
  <c r="P4345" i="1"/>
  <c r="O4345" i="1"/>
  <c r="N4345" i="1"/>
  <c r="M4345" i="1"/>
  <c r="P4344" i="1"/>
  <c r="O4344" i="1"/>
  <c r="N4344" i="1"/>
  <c r="M4344" i="1"/>
  <c r="P4343" i="1"/>
  <c r="O4343" i="1"/>
  <c r="N4343" i="1"/>
  <c r="M4343" i="1"/>
  <c r="X4342" i="1"/>
  <c r="X4343" i="1" s="1"/>
  <c r="P4342" i="1"/>
  <c r="O4342" i="1"/>
  <c r="N4342" i="1"/>
  <c r="M4342" i="1"/>
  <c r="P4341" i="1"/>
  <c r="O4341" i="1"/>
  <c r="N4341" i="1"/>
  <c r="M4341" i="1"/>
  <c r="P4340" i="1"/>
  <c r="O4340" i="1"/>
  <c r="N4340" i="1"/>
  <c r="M4340" i="1"/>
  <c r="P4339" i="1"/>
  <c r="O4339" i="1"/>
  <c r="N4339" i="1"/>
  <c r="M4339" i="1"/>
  <c r="P4338" i="1"/>
  <c r="O4338" i="1"/>
  <c r="N4338" i="1"/>
  <c r="M4338" i="1"/>
  <c r="P4337" i="1"/>
  <c r="O4337" i="1"/>
  <c r="N4337" i="1"/>
  <c r="M4337" i="1"/>
  <c r="P4336" i="1"/>
  <c r="O4336" i="1"/>
  <c r="N4336" i="1"/>
  <c r="M4336" i="1"/>
  <c r="U4335" i="1"/>
  <c r="P4335" i="1"/>
  <c r="O4335" i="1"/>
  <c r="N4335" i="1"/>
  <c r="M4335" i="1"/>
  <c r="X4630" i="1"/>
  <c r="X4631" i="1" s="1"/>
  <c r="X4612" i="1"/>
  <c r="X4613" i="1" s="1"/>
  <c r="X4594" i="1"/>
  <c r="X4595" i="1" s="1"/>
  <c r="X4576" i="1"/>
  <c r="X4577" i="1" s="1"/>
  <c r="X4558" i="1"/>
  <c r="X4559" i="1" s="1"/>
  <c r="X4540" i="1"/>
  <c r="X4541" i="1" s="1"/>
  <c r="X4522" i="1"/>
  <c r="X4523" i="1" s="1"/>
  <c r="X4504" i="1"/>
  <c r="X4505" i="1" s="1"/>
  <c r="X4486" i="1"/>
  <c r="X4487" i="1" s="1"/>
  <c r="X4468" i="1"/>
  <c r="X4469" i="1" s="1"/>
  <c r="X4450" i="1"/>
  <c r="X4451" i="1" s="1"/>
  <c r="X4432" i="1"/>
  <c r="X4433" i="1" s="1"/>
  <c r="X4414" i="1"/>
  <c r="X4415" i="1" s="1"/>
  <c r="X4396" i="1"/>
  <c r="X4397" i="1" s="1"/>
  <c r="X4378" i="1"/>
  <c r="X4379" i="1" s="1"/>
  <c r="X4360" i="1"/>
  <c r="X4361" i="1" s="1"/>
  <c r="F3602" i="3"/>
  <c r="F3603" i="3"/>
  <c r="D3603" i="3"/>
  <c r="D3602" i="3"/>
  <c r="R4365" i="1"/>
  <c r="R4364" i="1"/>
  <c r="R4363" i="1"/>
  <c r="R4362" i="1"/>
  <c r="R4361" i="1"/>
  <c r="R4360" i="1"/>
  <c r="R4359" i="1"/>
  <c r="R4358" i="1"/>
  <c r="R4357" i="1"/>
  <c r="R4356" i="1"/>
  <c r="R4355" i="1"/>
  <c r="R4354" i="1"/>
  <c r="P4365" i="1"/>
  <c r="O4365" i="1"/>
  <c r="N4365" i="1"/>
  <c r="M4365" i="1"/>
  <c r="P4364" i="1"/>
  <c r="O4364" i="1"/>
  <c r="N4364" i="1"/>
  <c r="M4364" i="1"/>
  <c r="P4363" i="1"/>
  <c r="O4363" i="1"/>
  <c r="N4363" i="1"/>
  <c r="M4363" i="1"/>
  <c r="P4362" i="1"/>
  <c r="O4362" i="1"/>
  <c r="N4362" i="1"/>
  <c r="M4362" i="1"/>
  <c r="P4361" i="1"/>
  <c r="O4361" i="1"/>
  <c r="N4361" i="1"/>
  <c r="M4361" i="1"/>
  <c r="P4360" i="1"/>
  <c r="O4360" i="1"/>
  <c r="N4360" i="1"/>
  <c r="M4360" i="1"/>
  <c r="P4359" i="1"/>
  <c r="O4359" i="1"/>
  <c r="N4359" i="1"/>
  <c r="M4359" i="1"/>
  <c r="P4358" i="1"/>
  <c r="O4358" i="1"/>
  <c r="N4358" i="1"/>
  <c r="M4358" i="1"/>
  <c r="P4357" i="1"/>
  <c r="O4357" i="1"/>
  <c r="N4357" i="1"/>
  <c r="M4357" i="1"/>
  <c r="P4356" i="1"/>
  <c r="O4356" i="1"/>
  <c r="N4356" i="1"/>
  <c r="M4356" i="1"/>
  <c r="P4355" i="1"/>
  <c r="O4355" i="1"/>
  <c r="N4355" i="1"/>
  <c r="M4355" i="1"/>
  <c r="P4354" i="1"/>
  <c r="O4354" i="1"/>
  <c r="N4354" i="1"/>
  <c r="M4354" i="1"/>
  <c r="U4353" i="1"/>
  <c r="P4353" i="1"/>
  <c r="O4353" i="1"/>
  <c r="N4353" i="1"/>
  <c r="M4353" i="1"/>
  <c r="M4985" i="1"/>
  <c r="M4986" i="1"/>
  <c r="M4987" i="1"/>
  <c r="M4988" i="1"/>
  <c r="M4989" i="1"/>
  <c r="M4990" i="1"/>
  <c r="M4991" i="1"/>
  <c r="M4992" i="1"/>
  <c r="M4993" i="1"/>
  <c r="M4994" i="1"/>
  <c r="M4995" i="1"/>
  <c r="M4984" i="1"/>
  <c r="F3631" i="3"/>
  <c r="D3631" i="3"/>
  <c r="D3630" i="3"/>
  <c r="R4383" i="1"/>
  <c r="R4382" i="1"/>
  <c r="R4381" i="1"/>
  <c r="R4380" i="1"/>
  <c r="R4379" i="1"/>
  <c r="R4378" i="1"/>
  <c r="R4377" i="1"/>
  <c r="R4376" i="1"/>
  <c r="R4375" i="1"/>
  <c r="R4374" i="1"/>
  <c r="R4373" i="1"/>
  <c r="R4372" i="1"/>
  <c r="P4383" i="1"/>
  <c r="O4383" i="1"/>
  <c r="N4383" i="1"/>
  <c r="M4383" i="1"/>
  <c r="P4382" i="1"/>
  <c r="O4382" i="1"/>
  <c r="N4382" i="1"/>
  <c r="M4382" i="1"/>
  <c r="P4381" i="1"/>
  <c r="O4381" i="1"/>
  <c r="N4381" i="1"/>
  <c r="M4381" i="1"/>
  <c r="P4380" i="1"/>
  <c r="O4380" i="1"/>
  <c r="N4380" i="1"/>
  <c r="M4380" i="1"/>
  <c r="P4379" i="1"/>
  <c r="O4379" i="1"/>
  <c r="N4379" i="1"/>
  <c r="M4379" i="1"/>
  <c r="P4378" i="1"/>
  <c r="O4378" i="1"/>
  <c r="N4378" i="1"/>
  <c r="M4378" i="1"/>
  <c r="P4377" i="1"/>
  <c r="O4377" i="1"/>
  <c r="N4377" i="1"/>
  <c r="M4377" i="1"/>
  <c r="P4376" i="1"/>
  <c r="O4376" i="1"/>
  <c r="N4376" i="1"/>
  <c r="M4376" i="1"/>
  <c r="P4375" i="1"/>
  <c r="O4375" i="1"/>
  <c r="N4375" i="1"/>
  <c r="M4375" i="1"/>
  <c r="P4374" i="1"/>
  <c r="O4374" i="1"/>
  <c r="N4374" i="1"/>
  <c r="M4374" i="1"/>
  <c r="P4373" i="1"/>
  <c r="O4373" i="1"/>
  <c r="N4373" i="1"/>
  <c r="M4373" i="1"/>
  <c r="P4372" i="1"/>
  <c r="O4372" i="1"/>
  <c r="N4372" i="1"/>
  <c r="M4372" i="1"/>
  <c r="U4371" i="1"/>
  <c r="P4371" i="1"/>
  <c r="O4371" i="1"/>
  <c r="N4371" i="1"/>
  <c r="M4371" i="1"/>
  <c r="D3658" i="3"/>
  <c r="F3659" i="3"/>
  <c r="D3659" i="3"/>
  <c r="R4401" i="1"/>
  <c r="R4400" i="1"/>
  <c r="R4399" i="1"/>
  <c r="R4398" i="1"/>
  <c r="R4397" i="1"/>
  <c r="R4396" i="1"/>
  <c r="R4395" i="1"/>
  <c r="R4394" i="1"/>
  <c r="R4393" i="1"/>
  <c r="R4392" i="1"/>
  <c r="R4391" i="1"/>
  <c r="R4390" i="1"/>
  <c r="P4401" i="1"/>
  <c r="O4401" i="1"/>
  <c r="N4401" i="1"/>
  <c r="M4401" i="1"/>
  <c r="P4400" i="1"/>
  <c r="O4400" i="1"/>
  <c r="N4400" i="1"/>
  <c r="M4400" i="1"/>
  <c r="P4399" i="1"/>
  <c r="O4399" i="1"/>
  <c r="N4399" i="1"/>
  <c r="M4399" i="1"/>
  <c r="P4398" i="1"/>
  <c r="O4398" i="1"/>
  <c r="N4398" i="1"/>
  <c r="M4398" i="1"/>
  <c r="P4397" i="1"/>
  <c r="O4397" i="1"/>
  <c r="N4397" i="1"/>
  <c r="M4397" i="1"/>
  <c r="P4396" i="1"/>
  <c r="O4396" i="1"/>
  <c r="N4396" i="1"/>
  <c r="M4396" i="1"/>
  <c r="P4395" i="1"/>
  <c r="O4395" i="1"/>
  <c r="N4395" i="1"/>
  <c r="M4395" i="1"/>
  <c r="P4394" i="1"/>
  <c r="O4394" i="1"/>
  <c r="N4394" i="1"/>
  <c r="M4394" i="1"/>
  <c r="P4393" i="1"/>
  <c r="O4393" i="1"/>
  <c r="N4393" i="1"/>
  <c r="M4393" i="1"/>
  <c r="P4392" i="1"/>
  <c r="O4392" i="1"/>
  <c r="N4392" i="1"/>
  <c r="M4392" i="1"/>
  <c r="P4391" i="1"/>
  <c r="O4391" i="1"/>
  <c r="N4391" i="1"/>
  <c r="M4391" i="1"/>
  <c r="P4390" i="1"/>
  <c r="O4390" i="1"/>
  <c r="N4390" i="1"/>
  <c r="M4390" i="1"/>
  <c r="U4389" i="1"/>
  <c r="P4389" i="1"/>
  <c r="O4389" i="1"/>
  <c r="N4389" i="1"/>
  <c r="M4389" i="1"/>
  <c r="F3686" i="3"/>
  <c r="D3686" i="3"/>
  <c r="R4419" i="1"/>
  <c r="R4418" i="1"/>
  <c r="R4417" i="1"/>
  <c r="R4416" i="1"/>
  <c r="R4415" i="1"/>
  <c r="R4414" i="1"/>
  <c r="R4413" i="1"/>
  <c r="R4412" i="1"/>
  <c r="R4411" i="1"/>
  <c r="R4410" i="1"/>
  <c r="R4409" i="1"/>
  <c r="R4408" i="1"/>
  <c r="P4419" i="1"/>
  <c r="O4419" i="1"/>
  <c r="N4419" i="1"/>
  <c r="M4419" i="1"/>
  <c r="P4418" i="1"/>
  <c r="O4418" i="1"/>
  <c r="N4418" i="1"/>
  <c r="M4418" i="1"/>
  <c r="P4417" i="1"/>
  <c r="O4417" i="1"/>
  <c r="N4417" i="1"/>
  <c r="M4417" i="1"/>
  <c r="P4416" i="1"/>
  <c r="O4416" i="1"/>
  <c r="N4416" i="1"/>
  <c r="M4416" i="1"/>
  <c r="P4415" i="1"/>
  <c r="O4415" i="1"/>
  <c r="N4415" i="1"/>
  <c r="M4415" i="1"/>
  <c r="P4414" i="1"/>
  <c r="O4414" i="1"/>
  <c r="N4414" i="1"/>
  <c r="M4414" i="1"/>
  <c r="P4413" i="1"/>
  <c r="O4413" i="1"/>
  <c r="N4413" i="1"/>
  <c r="M4413" i="1"/>
  <c r="P4412" i="1"/>
  <c r="O4412" i="1"/>
  <c r="N4412" i="1"/>
  <c r="M4412" i="1"/>
  <c r="P4411" i="1"/>
  <c r="O4411" i="1"/>
  <c r="N4411" i="1"/>
  <c r="M4411" i="1"/>
  <c r="P4410" i="1"/>
  <c r="O4410" i="1"/>
  <c r="N4410" i="1"/>
  <c r="M4410" i="1"/>
  <c r="P4409" i="1"/>
  <c r="O4409" i="1"/>
  <c r="N4409" i="1"/>
  <c r="M4409" i="1"/>
  <c r="P4408" i="1"/>
  <c r="O4408" i="1"/>
  <c r="N4408" i="1"/>
  <c r="M4408" i="1"/>
  <c r="U4407" i="1"/>
  <c r="P4407" i="1"/>
  <c r="O4407" i="1"/>
  <c r="N4407" i="1"/>
  <c r="M4407" i="1"/>
  <c r="F3840" i="3"/>
  <c r="D3840" i="3"/>
  <c r="F3815" i="3"/>
  <c r="D3815" i="3"/>
  <c r="F3790" i="3"/>
  <c r="D3790" i="3"/>
  <c r="F3765" i="3"/>
  <c r="D3765" i="3"/>
  <c r="F3739" i="3"/>
  <c r="D3739" i="3"/>
  <c r="D3713" i="3"/>
  <c r="F3713" i="3"/>
  <c r="R4437" i="1"/>
  <c r="R4436" i="1"/>
  <c r="R4435" i="1"/>
  <c r="R4434" i="1"/>
  <c r="R4433" i="1"/>
  <c r="R4432" i="1"/>
  <c r="R4431" i="1"/>
  <c r="R4430" i="1"/>
  <c r="R4429" i="1"/>
  <c r="R4428" i="1"/>
  <c r="R4427" i="1"/>
  <c r="R4426" i="1"/>
  <c r="P4437" i="1"/>
  <c r="O4437" i="1"/>
  <c r="N4437" i="1"/>
  <c r="M4437" i="1"/>
  <c r="P4436" i="1"/>
  <c r="O4436" i="1"/>
  <c r="N4436" i="1"/>
  <c r="M4436" i="1"/>
  <c r="P4435" i="1"/>
  <c r="O4435" i="1"/>
  <c r="N4435" i="1"/>
  <c r="M4435" i="1"/>
  <c r="P4434" i="1"/>
  <c r="O4434" i="1"/>
  <c r="N4434" i="1"/>
  <c r="M4434" i="1"/>
  <c r="P4433" i="1"/>
  <c r="O4433" i="1"/>
  <c r="N4433" i="1"/>
  <c r="M4433" i="1"/>
  <c r="P4432" i="1"/>
  <c r="O4432" i="1"/>
  <c r="N4432" i="1"/>
  <c r="M4432" i="1"/>
  <c r="P4431" i="1"/>
  <c r="O4431" i="1"/>
  <c r="N4431" i="1"/>
  <c r="M4431" i="1"/>
  <c r="P4430" i="1"/>
  <c r="O4430" i="1"/>
  <c r="N4430" i="1"/>
  <c r="M4430" i="1"/>
  <c r="P4429" i="1"/>
  <c r="O4429" i="1"/>
  <c r="N4429" i="1"/>
  <c r="M4429" i="1"/>
  <c r="P4428" i="1"/>
  <c r="O4428" i="1"/>
  <c r="N4428" i="1"/>
  <c r="M4428" i="1"/>
  <c r="P4427" i="1"/>
  <c r="O4427" i="1"/>
  <c r="N4427" i="1"/>
  <c r="M4427" i="1"/>
  <c r="P4426" i="1"/>
  <c r="O4426" i="1"/>
  <c r="N4426" i="1"/>
  <c r="M4426" i="1"/>
  <c r="U4425" i="1"/>
  <c r="P4425" i="1"/>
  <c r="O4425" i="1"/>
  <c r="N4425" i="1"/>
  <c r="M4425" i="1"/>
  <c r="R4455" i="1"/>
  <c r="R4454" i="1"/>
  <c r="R4453" i="1"/>
  <c r="R4452" i="1"/>
  <c r="R4451" i="1"/>
  <c r="R4450" i="1"/>
  <c r="R4449" i="1"/>
  <c r="R4448" i="1"/>
  <c r="R4447" i="1"/>
  <c r="R4446" i="1"/>
  <c r="R4445" i="1"/>
  <c r="R4444" i="1"/>
  <c r="P4455" i="1"/>
  <c r="O4455" i="1"/>
  <c r="N4455" i="1"/>
  <c r="M4455" i="1"/>
  <c r="P4454" i="1"/>
  <c r="O4454" i="1"/>
  <c r="N4454" i="1"/>
  <c r="M4454" i="1"/>
  <c r="P4453" i="1"/>
  <c r="O4453" i="1"/>
  <c r="N4453" i="1"/>
  <c r="M4453" i="1"/>
  <c r="P4452" i="1"/>
  <c r="O4452" i="1"/>
  <c r="N4452" i="1"/>
  <c r="M4452" i="1"/>
  <c r="P4451" i="1"/>
  <c r="O4451" i="1"/>
  <c r="N4451" i="1"/>
  <c r="M4451" i="1"/>
  <c r="P4450" i="1"/>
  <c r="O4450" i="1"/>
  <c r="N4450" i="1"/>
  <c r="M4450" i="1"/>
  <c r="P4449" i="1"/>
  <c r="O4449" i="1"/>
  <c r="N4449" i="1"/>
  <c r="M4449" i="1"/>
  <c r="P4448" i="1"/>
  <c r="O4448" i="1"/>
  <c r="N4448" i="1"/>
  <c r="M4448" i="1"/>
  <c r="P4447" i="1"/>
  <c r="O4447" i="1"/>
  <c r="N4447" i="1"/>
  <c r="M4447" i="1"/>
  <c r="P4446" i="1"/>
  <c r="O4446" i="1"/>
  <c r="N4446" i="1"/>
  <c r="M4446" i="1"/>
  <c r="P4445" i="1"/>
  <c r="O4445" i="1"/>
  <c r="N4445" i="1"/>
  <c r="M4445" i="1"/>
  <c r="P4444" i="1"/>
  <c r="O4444" i="1"/>
  <c r="N4444" i="1"/>
  <c r="M4444" i="1"/>
  <c r="U4443" i="1"/>
  <c r="P4443" i="1"/>
  <c r="O4443" i="1"/>
  <c r="N4443" i="1"/>
  <c r="M4443" i="1"/>
  <c r="R4473" i="1"/>
  <c r="R4472" i="1"/>
  <c r="R4471" i="1"/>
  <c r="R4470" i="1"/>
  <c r="R4469" i="1"/>
  <c r="R4468" i="1"/>
  <c r="R4467" i="1"/>
  <c r="R4466" i="1"/>
  <c r="R4465" i="1"/>
  <c r="R4464" i="1"/>
  <c r="R4463" i="1"/>
  <c r="R4462" i="1"/>
  <c r="P4473" i="1"/>
  <c r="O4473" i="1"/>
  <c r="N4473" i="1"/>
  <c r="M4473" i="1"/>
  <c r="P4472" i="1"/>
  <c r="O4472" i="1"/>
  <c r="N4472" i="1"/>
  <c r="M4472" i="1"/>
  <c r="P4471" i="1"/>
  <c r="O4471" i="1"/>
  <c r="N4471" i="1"/>
  <c r="M4471" i="1"/>
  <c r="P4470" i="1"/>
  <c r="O4470" i="1"/>
  <c r="N4470" i="1"/>
  <c r="M4470" i="1"/>
  <c r="P4469" i="1"/>
  <c r="O4469" i="1"/>
  <c r="N4469" i="1"/>
  <c r="M4469" i="1"/>
  <c r="P4468" i="1"/>
  <c r="O4468" i="1"/>
  <c r="N4468" i="1"/>
  <c r="M4468" i="1"/>
  <c r="P4467" i="1"/>
  <c r="O4467" i="1"/>
  <c r="N4467" i="1"/>
  <c r="M4467" i="1"/>
  <c r="P4466" i="1"/>
  <c r="O4466" i="1"/>
  <c r="N4466" i="1"/>
  <c r="M4466" i="1"/>
  <c r="P4465" i="1"/>
  <c r="O4465" i="1"/>
  <c r="N4465" i="1"/>
  <c r="M4465" i="1"/>
  <c r="P4464" i="1"/>
  <c r="O4464" i="1"/>
  <c r="N4464" i="1"/>
  <c r="M4464" i="1"/>
  <c r="P4463" i="1"/>
  <c r="O4463" i="1"/>
  <c r="N4463" i="1"/>
  <c r="M4463" i="1"/>
  <c r="P4462" i="1"/>
  <c r="O4462" i="1"/>
  <c r="N4462" i="1"/>
  <c r="M4462" i="1"/>
  <c r="U4461" i="1"/>
  <c r="P4461" i="1"/>
  <c r="O4461" i="1"/>
  <c r="N4461" i="1"/>
  <c r="M4461" i="1"/>
  <c r="R4491" i="1"/>
  <c r="R4490" i="1"/>
  <c r="R4489" i="1"/>
  <c r="R4488" i="1"/>
  <c r="R4487" i="1"/>
  <c r="R4486" i="1"/>
  <c r="R4485" i="1"/>
  <c r="R4484" i="1"/>
  <c r="R4483" i="1"/>
  <c r="R4482" i="1"/>
  <c r="R4481" i="1"/>
  <c r="R4480" i="1"/>
  <c r="P4491" i="1"/>
  <c r="O4491" i="1"/>
  <c r="N4491" i="1"/>
  <c r="M4491" i="1"/>
  <c r="P4490" i="1"/>
  <c r="O4490" i="1"/>
  <c r="N4490" i="1"/>
  <c r="M4490" i="1"/>
  <c r="P4489" i="1"/>
  <c r="O4489" i="1"/>
  <c r="N4489" i="1"/>
  <c r="M4489" i="1"/>
  <c r="P4488" i="1"/>
  <c r="O4488" i="1"/>
  <c r="N4488" i="1"/>
  <c r="M4488" i="1"/>
  <c r="P4487" i="1"/>
  <c r="O4487" i="1"/>
  <c r="N4487" i="1"/>
  <c r="M4487" i="1"/>
  <c r="P4486" i="1"/>
  <c r="O4486" i="1"/>
  <c r="N4486" i="1"/>
  <c r="M4486" i="1"/>
  <c r="P4485" i="1"/>
  <c r="O4485" i="1"/>
  <c r="N4485" i="1"/>
  <c r="M4485" i="1"/>
  <c r="P4484" i="1"/>
  <c r="O4484" i="1"/>
  <c r="N4484" i="1"/>
  <c r="M4484" i="1"/>
  <c r="P4483" i="1"/>
  <c r="O4483" i="1"/>
  <c r="N4483" i="1"/>
  <c r="M4483" i="1"/>
  <c r="P4482" i="1"/>
  <c r="O4482" i="1"/>
  <c r="N4482" i="1"/>
  <c r="M4482" i="1"/>
  <c r="P4481" i="1"/>
  <c r="O4481" i="1"/>
  <c r="N4481" i="1"/>
  <c r="M4481" i="1"/>
  <c r="P4480" i="1"/>
  <c r="O4480" i="1"/>
  <c r="N4480" i="1"/>
  <c r="M4480" i="1"/>
  <c r="U4479" i="1"/>
  <c r="P4479" i="1"/>
  <c r="O4479" i="1"/>
  <c r="N4479" i="1"/>
  <c r="M4479" i="1"/>
  <c r="R4509" i="1"/>
  <c r="R4508" i="1"/>
  <c r="R4507" i="1"/>
  <c r="R4506" i="1"/>
  <c r="R4505" i="1"/>
  <c r="R4504" i="1"/>
  <c r="R4503" i="1"/>
  <c r="R4502" i="1"/>
  <c r="R4501" i="1"/>
  <c r="R4500" i="1"/>
  <c r="R4499" i="1"/>
  <c r="R4498" i="1"/>
  <c r="P4509" i="1"/>
  <c r="O4509" i="1"/>
  <c r="N4509" i="1"/>
  <c r="M4509" i="1"/>
  <c r="P4508" i="1"/>
  <c r="O4508" i="1"/>
  <c r="N4508" i="1"/>
  <c r="M4508" i="1"/>
  <c r="P4507" i="1"/>
  <c r="O4507" i="1"/>
  <c r="N4507" i="1"/>
  <c r="M4507" i="1"/>
  <c r="P4506" i="1"/>
  <c r="O4506" i="1"/>
  <c r="N4506" i="1"/>
  <c r="M4506" i="1"/>
  <c r="P4505" i="1"/>
  <c r="O4505" i="1"/>
  <c r="N4505" i="1"/>
  <c r="M4505" i="1"/>
  <c r="P4504" i="1"/>
  <c r="O4504" i="1"/>
  <c r="N4504" i="1"/>
  <c r="M4504" i="1"/>
  <c r="P4503" i="1"/>
  <c r="O4503" i="1"/>
  <c r="N4503" i="1"/>
  <c r="M4503" i="1"/>
  <c r="P4502" i="1"/>
  <c r="O4502" i="1"/>
  <c r="N4502" i="1"/>
  <c r="M4502" i="1"/>
  <c r="P4501" i="1"/>
  <c r="O4501" i="1"/>
  <c r="N4501" i="1"/>
  <c r="M4501" i="1"/>
  <c r="P4500" i="1"/>
  <c r="O4500" i="1"/>
  <c r="N4500" i="1"/>
  <c r="M4500" i="1"/>
  <c r="P4499" i="1"/>
  <c r="O4499" i="1"/>
  <c r="N4499" i="1"/>
  <c r="M4499" i="1"/>
  <c r="P4498" i="1"/>
  <c r="O4498" i="1"/>
  <c r="N4498" i="1"/>
  <c r="M4498" i="1"/>
  <c r="U4497" i="1"/>
  <c r="P4497" i="1"/>
  <c r="O4497" i="1"/>
  <c r="N4497" i="1"/>
  <c r="M4497" i="1"/>
  <c r="R4527" i="1"/>
  <c r="R4526" i="1"/>
  <c r="R4525" i="1"/>
  <c r="R4524" i="1"/>
  <c r="R4523" i="1"/>
  <c r="R4522" i="1"/>
  <c r="R4521" i="1"/>
  <c r="R4520" i="1"/>
  <c r="R4519" i="1"/>
  <c r="R4518" i="1"/>
  <c r="R4517" i="1"/>
  <c r="R4516" i="1"/>
  <c r="P4527" i="1"/>
  <c r="O4527" i="1"/>
  <c r="N4527" i="1"/>
  <c r="M4527" i="1"/>
  <c r="P4526" i="1"/>
  <c r="O4526" i="1"/>
  <c r="N4526" i="1"/>
  <c r="M4526" i="1"/>
  <c r="P4525" i="1"/>
  <c r="O4525" i="1"/>
  <c r="N4525" i="1"/>
  <c r="M4525" i="1"/>
  <c r="P4524" i="1"/>
  <c r="O4524" i="1"/>
  <c r="N4524" i="1"/>
  <c r="M4524" i="1"/>
  <c r="P4523" i="1"/>
  <c r="O4523" i="1"/>
  <c r="N4523" i="1"/>
  <c r="M4523" i="1"/>
  <c r="P4522" i="1"/>
  <c r="O4522" i="1"/>
  <c r="N4522" i="1"/>
  <c r="M4522" i="1"/>
  <c r="P4521" i="1"/>
  <c r="O4521" i="1"/>
  <c r="N4521" i="1"/>
  <c r="M4521" i="1"/>
  <c r="P4520" i="1"/>
  <c r="O4520" i="1"/>
  <c r="N4520" i="1"/>
  <c r="M4520" i="1"/>
  <c r="P4519" i="1"/>
  <c r="O4519" i="1"/>
  <c r="N4519" i="1"/>
  <c r="M4519" i="1"/>
  <c r="P4518" i="1"/>
  <c r="O4518" i="1"/>
  <c r="N4518" i="1"/>
  <c r="M4518" i="1"/>
  <c r="P4517" i="1"/>
  <c r="O4517" i="1"/>
  <c r="N4517" i="1"/>
  <c r="M4517" i="1"/>
  <c r="P4516" i="1"/>
  <c r="O4516" i="1"/>
  <c r="N4516" i="1"/>
  <c r="M4516" i="1"/>
  <c r="U4515" i="1"/>
  <c r="P4515" i="1"/>
  <c r="O4515" i="1"/>
  <c r="N4515" i="1"/>
  <c r="M4515" i="1"/>
  <c r="R4545" i="1"/>
  <c r="R4544" i="1"/>
  <c r="R4543" i="1"/>
  <c r="R4542" i="1"/>
  <c r="R4541" i="1"/>
  <c r="R4540" i="1"/>
  <c r="R4539" i="1"/>
  <c r="R4538" i="1"/>
  <c r="R4537" i="1"/>
  <c r="R4536" i="1"/>
  <c r="R4535" i="1"/>
  <c r="R4534" i="1"/>
  <c r="P4545" i="1"/>
  <c r="O4545" i="1"/>
  <c r="N4545" i="1"/>
  <c r="M4545" i="1"/>
  <c r="P4544" i="1"/>
  <c r="O4544" i="1"/>
  <c r="N4544" i="1"/>
  <c r="M4544" i="1"/>
  <c r="P4543" i="1"/>
  <c r="O4543" i="1"/>
  <c r="N4543" i="1"/>
  <c r="M4543" i="1"/>
  <c r="P4542" i="1"/>
  <c r="O4542" i="1"/>
  <c r="N4542" i="1"/>
  <c r="M4542" i="1"/>
  <c r="P4541" i="1"/>
  <c r="O4541" i="1"/>
  <c r="N4541" i="1"/>
  <c r="M4541" i="1"/>
  <c r="P4540" i="1"/>
  <c r="O4540" i="1"/>
  <c r="N4540" i="1"/>
  <c r="M4540" i="1"/>
  <c r="P4539" i="1"/>
  <c r="O4539" i="1"/>
  <c r="N4539" i="1"/>
  <c r="M4539" i="1"/>
  <c r="P4538" i="1"/>
  <c r="O4538" i="1"/>
  <c r="N4538" i="1"/>
  <c r="M4538" i="1"/>
  <c r="P4537" i="1"/>
  <c r="O4537" i="1"/>
  <c r="N4537" i="1"/>
  <c r="M4537" i="1"/>
  <c r="P4536" i="1"/>
  <c r="O4536" i="1"/>
  <c r="N4536" i="1"/>
  <c r="M4536" i="1"/>
  <c r="P4535" i="1"/>
  <c r="O4535" i="1"/>
  <c r="N4535" i="1"/>
  <c r="M4535" i="1"/>
  <c r="P4534" i="1"/>
  <c r="O4534" i="1"/>
  <c r="N4534" i="1"/>
  <c r="M4534" i="1"/>
  <c r="U4533" i="1"/>
  <c r="P4533" i="1"/>
  <c r="O4533" i="1"/>
  <c r="N4533" i="1"/>
  <c r="M4533" i="1"/>
  <c r="R4563" i="1"/>
  <c r="R4562" i="1"/>
  <c r="R4561" i="1"/>
  <c r="R4560" i="1"/>
  <c r="R4559" i="1"/>
  <c r="R4558" i="1"/>
  <c r="R4557" i="1"/>
  <c r="R4556" i="1"/>
  <c r="R4555" i="1"/>
  <c r="R4554" i="1"/>
  <c r="R4553" i="1"/>
  <c r="R4552" i="1"/>
  <c r="P4563" i="1"/>
  <c r="O4563" i="1"/>
  <c r="N4563" i="1"/>
  <c r="M4563" i="1"/>
  <c r="P4562" i="1"/>
  <c r="O4562" i="1"/>
  <c r="N4562" i="1"/>
  <c r="M4562" i="1"/>
  <c r="P4561" i="1"/>
  <c r="O4561" i="1"/>
  <c r="N4561" i="1"/>
  <c r="M4561" i="1"/>
  <c r="P4560" i="1"/>
  <c r="O4560" i="1"/>
  <c r="N4560" i="1"/>
  <c r="M4560" i="1"/>
  <c r="P4559" i="1"/>
  <c r="O4559" i="1"/>
  <c r="N4559" i="1"/>
  <c r="M4559" i="1"/>
  <c r="P4558" i="1"/>
  <c r="O4558" i="1"/>
  <c r="N4558" i="1"/>
  <c r="M4558" i="1"/>
  <c r="P4557" i="1"/>
  <c r="O4557" i="1"/>
  <c r="N4557" i="1"/>
  <c r="M4557" i="1"/>
  <c r="P4556" i="1"/>
  <c r="O4556" i="1"/>
  <c r="N4556" i="1"/>
  <c r="M4556" i="1"/>
  <c r="P4555" i="1"/>
  <c r="O4555" i="1"/>
  <c r="N4555" i="1"/>
  <c r="M4555" i="1"/>
  <c r="P4554" i="1"/>
  <c r="O4554" i="1"/>
  <c r="N4554" i="1"/>
  <c r="M4554" i="1"/>
  <c r="P4553" i="1"/>
  <c r="O4553" i="1"/>
  <c r="N4553" i="1"/>
  <c r="M4553" i="1"/>
  <c r="P4552" i="1"/>
  <c r="O4552" i="1"/>
  <c r="N4552" i="1"/>
  <c r="M4552" i="1"/>
  <c r="U4551" i="1"/>
  <c r="P4551" i="1"/>
  <c r="O4551" i="1"/>
  <c r="N4551" i="1"/>
  <c r="M4551" i="1"/>
  <c r="R4581" i="1"/>
  <c r="R4580" i="1"/>
  <c r="R4579" i="1"/>
  <c r="R4578" i="1"/>
  <c r="R4577" i="1"/>
  <c r="R4576" i="1"/>
  <c r="R4575" i="1"/>
  <c r="R4574" i="1"/>
  <c r="R4573" i="1"/>
  <c r="R4572" i="1"/>
  <c r="R4571" i="1"/>
  <c r="R4570" i="1"/>
  <c r="P4581" i="1"/>
  <c r="O4581" i="1"/>
  <c r="N4581" i="1"/>
  <c r="M4581" i="1"/>
  <c r="P4580" i="1"/>
  <c r="O4580" i="1"/>
  <c r="N4580" i="1"/>
  <c r="M4580" i="1"/>
  <c r="P4579" i="1"/>
  <c r="O4579" i="1"/>
  <c r="N4579" i="1"/>
  <c r="M4579" i="1"/>
  <c r="P4578" i="1"/>
  <c r="O4578" i="1"/>
  <c r="N4578" i="1"/>
  <c r="M4578" i="1"/>
  <c r="P4577" i="1"/>
  <c r="O4577" i="1"/>
  <c r="N4577" i="1"/>
  <c r="M4577" i="1"/>
  <c r="P4576" i="1"/>
  <c r="O4576" i="1"/>
  <c r="N4576" i="1"/>
  <c r="M4576" i="1"/>
  <c r="P4575" i="1"/>
  <c r="O4575" i="1"/>
  <c r="N4575" i="1"/>
  <c r="M4575" i="1"/>
  <c r="P4574" i="1"/>
  <c r="O4574" i="1"/>
  <c r="N4574" i="1"/>
  <c r="M4574" i="1"/>
  <c r="P4573" i="1"/>
  <c r="O4573" i="1"/>
  <c r="N4573" i="1"/>
  <c r="M4573" i="1"/>
  <c r="P4572" i="1"/>
  <c r="O4572" i="1"/>
  <c r="N4572" i="1"/>
  <c r="M4572" i="1"/>
  <c r="P4571" i="1"/>
  <c r="O4571" i="1"/>
  <c r="N4571" i="1"/>
  <c r="M4571" i="1"/>
  <c r="P4570" i="1"/>
  <c r="O4570" i="1"/>
  <c r="N4570" i="1"/>
  <c r="M4570" i="1"/>
  <c r="U4569" i="1"/>
  <c r="P4569" i="1"/>
  <c r="O4569" i="1"/>
  <c r="N4569" i="1"/>
  <c r="M4569" i="1"/>
  <c r="R4599" i="1"/>
  <c r="R4598" i="1"/>
  <c r="R4597" i="1"/>
  <c r="R4596" i="1"/>
  <c r="R4595" i="1"/>
  <c r="R4594" i="1"/>
  <c r="R4593" i="1"/>
  <c r="R4592" i="1"/>
  <c r="R4591" i="1"/>
  <c r="R4590" i="1"/>
  <c r="R4589" i="1"/>
  <c r="R4588" i="1"/>
  <c r="P4599" i="1"/>
  <c r="O4599" i="1"/>
  <c r="N4599" i="1"/>
  <c r="M4599" i="1"/>
  <c r="P4598" i="1"/>
  <c r="O4598" i="1"/>
  <c r="N4598" i="1"/>
  <c r="M4598" i="1"/>
  <c r="P4597" i="1"/>
  <c r="O4597" i="1"/>
  <c r="N4597" i="1"/>
  <c r="M4597" i="1"/>
  <c r="P4596" i="1"/>
  <c r="O4596" i="1"/>
  <c r="N4596" i="1"/>
  <c r="M4596" i="1"/>
  <c r="P4595" i="1"/>
  <c r="O4595" i="1"/>
  <c r="N4595" i="1"/>
  <c r="M4595" i="1"/>
  <c r="P4594" i="1"/>
  <c r="O4594" i="1"/>
  <c r="N4594" i="1"/>
  <c r="M4594" i="1"/>
  <c r="P4593" i="1"/>
  <c r="O4593" i="1"/>
  <c r="N4593" i="1"/>
  <c r="M4593" i="1"/>
  <c r="P4592" i="1"/>
  <c r="O4592" i="1"/>
  <c r="N4592" i="1"/>
  <c r="M4592" i="1"/>
  <c r="P4591" i="1"/>
  <c r="O4591" i="1"/>
  <c r="N4591" i="1"/>
  <c r="M4591" i="1"/>
  <c r="P4590" i="1"/>
  <c r="O4590" i="1"/>
  <c r="N4590" i="1"/>
  <c r="M4590" i="1"/>
  <c r="P4589" i="1"/>
  <c r="O4589" i="1"/>
  <c r="N4589" i="1"/>
  <c r="M4589" i="1"/>
  <c r="P4588" i="1"/>
  <c r="O4588" i="1"/>
  <c r="N4588" i="1"/>
  <c r="M4588" i="1"/>
  <c r="U4587" i="1"/>
  <c r="P4587" i="1"/>
  <c r="O4587" i="1"/>
  <c r="N4587" i="1"/>
  <c r="M4587" i="1"/>
  <c r="R4617" i="1"/>
  <c r="R4616" i="1"/>
  <c r="R4615" i="1"/>
  <c r="R4614" i="1"/>
  <c r="R4613" i="1"/>
  <c r="R4612" i="1"/>
  <c r="R4611" i="1"/>
  <c r="R4610" i="1"/>
  <c r="R4609" i="1"/>
  <c r="R4608" i="1"/>
  <c r="R4607" i="1"/>
  <c r="R4606" i="1"/>
  <c r="P4617" i="1"/>
  <c r="O4617" i="1"/>
  <c r="N4617" i="1"/>
  <c r="M4617" i="1"/>
  <c r="P4616" i="1"/>
  <c r="O4616" i="1"/>
  <c r="N4616" i="1"/>
  <c r="M4616" i="1"/>
  <c r="P4615" i="1"/>
  <c r="O4615" i="1"/>
  <c r="N4615" i="1"/>
  <c r="M4615" i="1"/>
  <c r="P4614" i="1"/>
  <c r="O4614" i="1"/>
  <c r="N4614" i="1"/>
  <c r="M4614" i="1"/>
  <c r="P4613" i="1"/>
  <c r="O4613" i="1"/>
  <c r="N4613" i="1"/>
  <c r="M4613" i="1"/>
  <c r="P4612" i="1"/>
  <c r="O4612" i="1"/>
  <c r="N4612" i="1"/>
  <c r="M4612" i="1"/>
  <c r="P4611" i="1"/>
  <c r="O4611" i="1"/>
  <c r="N4611" i="1"/>
  <c r="M4611" i="1"/>
  <c r="P4610" i="1"/>
  <c r="O4610" i="1"/>
  <c r="N4610" i="1"/>
  <c r="M4610" i="1"/>
  <c r="P4609" i="1"/>
  <c r="O4609" i="1"/>
  <c r="N4609" i="1"/>
  <c r="M4609" i="1"/>
  <c r="P4608" i="1"/>
  <c r="O4608" i="1"/>
  <c r="N4608" i="1"/>
  <c r="M4608" i="1"/>
  <c r="P4607" i="1"/>
  <c r="O4607" i="1"/>
  <c r="N4607" i="1"/>
  <c r="M4607" i="1"/>
  <c r="P4606" i="1"/>
  <c r="O4606" i="1"/>
  <c r="N4606" i="1"/>
  <c r="M4606" i="1"/>
  <c r="U4605" i="1"/>
  <c r="P4605" i="1"/>
  <c r="O4605" i="1"/>
  <c r="N4605" i="1"/>
  <c r="M4605" i="1"/>
  <c r="R4635" i="1"/>
  <c r="R4634" i="1"/>
  <c r="R4633" i="1"/>
  <c r="R4632" i="1"/>
  <c r="R4631" i="1"/>
  <c r="R4630" i="1"/>
  <c r="R4629" i="1"/>
  <c r="R4628" i="1"/>
  <c r="R4627" i="1"/>
  <c r="R4626" i="1"/>
  <c r="R4625" i="1"/>
  <c r="R4624" i="1"/>
  <c r="P4635" i="1"/>
  <c r="O4635" i="1"/>
  <c r="N4635" i="1"/>
  <c r="M4635" i="1"/>
  <c r="P4634" i="1"/>
  <c r="O4634" i="1"/>
  <c r="N4634" i="1"/>
  <c r="M4634" i="1"/>
  <c r="P4633" i="1"/>
  <c r="O4633" i="1"/>
  <c r="N4633" i="1"/>
  <c r="M4633" i="1"/>
  <c r="P4632" i="1"/>
  <c r="O4632" i="1"/>
  <c r="N4632" i="1"/>
  <c r="M4632" i="1"/>
  <c r="P4631" i="1"/>
  <c r="O4631" i="1"/>
  <c r="N4631" i="1"/>
  <c r="M4631" i="1"/>
  <c r="P4630" i="1"/>
  <c r="O4630" i="1"/>
  <c r="N4630" i="1"/>
  <c r="M4630" i="1"/>
  <c r="P4629" i="1"/>
  <c r="O4629" i="1"/>
  <c r="N4629" i="1"/>
  <c r="M4629" i="1"/>
  <c r="P4628" i="1"/>
  <c r="O4628" i="1"/>
  <c r="N4628" i="1"/>
  <c r="M4628" i="1"/>
  <c r="P4627" i="1"/>
  <c r="O4627" i="1"/>
  <c r="N4627" i="1"/>
  <c r="M4627" i="1"/>
  <c r="P4626" i="1"/>
  <c r="O4626" i="1"/>
  <c r="N4626" i="1"/>
  <c r="M4626" i="1"/>
  <c r="P4625" i="1"/>
  <c r="O4625" i="1"/>
  <c r="N4625" i="1"/>
  <c r="M4625" i="1"/>
  <c r="P4624" i="1"/>
  <c r="O4624" i="1"/>
  <c r="N4624" i="1"/>
  <c r="M4624" i="1"/>
  <c r="U4623" i="1"/>
  <c r="P4623" i="1"/>
  <c r="O4623" i="1"/>
  <c r="N4623" i="1"/>
  <c r="M4623" i="1"/>
  <c r="R4653" i="1"/>
  <c r="R4652" i="1"/>
  <c r="R4651" i="1"/>
  <c r="R4650" i="1"/>
  <c r="R4649" i="1"/>
  <c r="R4648" i="1"/>
  <c r="R4647" i="1"/>
  <c r="R4646" i="1"/>
  <c r="R4645" i="1"/>
  <c r="R4644" i="1"/>
  <c r="R4643" i="1"/>
  <c r="R4642" i="1"/>
  <c r="P4653" i="1"/>
  <c r="O4653" i="1"/>
  <c r="N4653" i="1"/>
  <c r="M4653" i="1"/>
  <c r="P4652" i="1"/>
  <c r="O4652" i="1"/>
  <c r="N4652" i="1"/>
  <c r="M4652" i="1"/>
  <c r="P4651" i="1"/>
  <c r="O4651" i="1"/>
  <c r="N4651" i="1"/>
  <c r="M4651" i="1"/>
  <c r="P4650" i="1"/>
  <c r="O4650" i="1"/>
  <c r="N4650" i="1"/>
  <c r="M4650" i="1"/>
  <c r="P4649" i="1"/>
  <c r="O4649" i="1"/>
  <c r="N4649" i="1"/>
  <c r="M4649" i="1"/>
  <c r="P4648" i="1"/>
  <c r="O4648" i="1"/>
  <c r="N4648" i="1"/>
  <c r="M4648" i="1"/>
  <c r="P4647" i="1"/>
  <c r="O4647" i="1"/>
  <c r="N4647" i="1"/>
  <c r="M4647" i="1"/>
  <c r="P4646" i="1"/>
  <c r="O4646" i="1"/>
  <c r="N4646" i="1"/>
  <c r="M4646" i="1"/>
  <c r="P4645" i="1"/>
  <c r="O4645" i="1"/>
  <c r="N4645" i="1"/>
  <c r="M4645" i="1"/>
  <c r="P4644" i="1"/>
  <c r="O4644" i="1"/>
  <c r="N4644" i="1"/>
  <c r="M4644" i="1"/>
  <c r="P4643" i="1"/>
  <c r="O4643" i="1"/>
  <c r="N4643" i="1"/>
  <c r="M4643" i="1"/>
  <c r="P4642" i="1"/>
  <c r="O4642" i="1"/>
  <c r="N4642" i="1"/>
  <c r="M4642" i="1"/>
  <c r="U4641" i="1"/>
  <c r="P4641" i="1"/>
  <c r="O4641" i="1"/>
  <c r="N4641" i="1"/>
  <c r="M4641" i="1"/>
  <c r="R4671" i="1"/>
  <c r="R4670" i="1"/>
  <c r="R4669" i="1"/>
  <c r="R4668" i="1"/>
  <c r="R4667" i="1"/>
  <c r="R4666" i="1"/>
  <c r="R4665" i="1"/>
  <c r="R4664" i="1"/>
  <c r="R4663" i="1"/>
  <c r="R4662" i="1"/>
  <c r="R4661" i="1"/>
  <c r="R4660" i="1"/>
  <c r="P4671" i="1"/>
  <c r="O4671" i="1"/>
  <c r="N4671" i="1"/>
  <c r="M4671" i="1"/>
  <c r="P4670" i="1"/>
  <c r="O4670" i="1"/>
  <c r="N4670" i="1"/>
  <c r="M4670" i="1"/>
  <c r="P4669" i="1"/>
  <c r="O4669" i="1"/>
  <c r="N4669" i="1"/>
  <c r="M4669" i="1"/>
  <c r="P4668" i="1"/>
  <c r="O4668" i="1"/>
  <c r="N4668" i="1"/>
  <c r="M4668" i="1"/>
  <c r="P4667" i="1"/>
  <c r="O4667" i="1"/>
  <c r="N4667" i="1"/>
  <c r="M4667" i="1"/>
  <c r="P4666" i="1"/>
  <c r="O4666" i="1"/>
  <c r="N4666" i="1"/>
  <c r="M4666" i="1"/>
  <c r="P4665" i="1"/>
  <c r="O4665" i="1"/>
  <c r="N4665" i="1"/>
  <c r="M4665" i="1"/>
  <c r="P4664" i="1"/>
  <c r="O4664" i="1"/>
  <c r="N4664" i="1"/>
  <c r="M4664" i="1"/>
  <c r="P4663" i="1"/>
  <c r="O4663" i="1"/>
  <c r="N4663" i="1"/>
  <c r="M4663" i="1"/>
  <c r="P4662" i="1"/>
  <c r="O4662" i="1"/>
  <c r="N4662" i="1"/>
  <c r="M4662" i="1"/>
  <c r="P4661" i="1"/>
  <c r="O4661" i="1"/>
  <c r="N4661" i="1"/>
  <c r="M4661" i="1"/>
  <c r="P4660" i="1"/>
  <c r="O4660" i="1"/>
  <c r="N4660" i="1"/>
  <c r="M4660" i="1"/>
  <c r="U4659" i="1"/>
  <c r="P4659" i="1"/>
  <c r="O4659" i="1"/>
  <c r="N4659" i="1"/>
  <c r="M4659" i="1"/>
  <c r="R4689" i="1"/>
  <c r="R4688" i="1"/>
  <c r="R4687" i="1"/>
  <c r="R4686" i="1"/>
  <c r="R4685" i="1"/>
  <c r="R4684" i="1"/>
  <c r="R4683" i="1"/>
  <c r="R4682" i="1"/>
  <c r="R4681" i="1"/>
  <c r="R4680" i="1"/>
  <c r="R4679" i="1"/>
  <c r="R4678" i="1"/>
  <c r="P4689" i="1"/>
  <c r="O4689" i="1"/>
  <c r="N4689" i="1"/>
  <c r="M4689" i="1"/>
  <c r="P4688" i="1"/>
  <c r="O4688" i="1"/>
  <c r="N4688" i="1"/>
  <c r="M4688" i="1"/>
  <c r="P4687" i="1"/>
  <c r="O4687" i="1"/>
  <c r="N4687" i="1"/>
  <c r="M4687" i="1"/>
  <c r="P4686" i="1"/>
  <c r="O4686" i="1"/>
  <c r="N4686" i="1"/>
  <c r="M4686" i="1"/>
  <c r="P4685" i="1"/>
  <c r="O4685" i="1"/>
  <c r="N4685" i="1"/>
  <c r="M4685" i="1"/>
  <c r="P4684" i="1"/>
  <c r="O4684" i="1"/>
  <c r="N4684" i="1"/>
  <c r="M4684" i="1"/>
  <c r="P4683" i="1"/>
  <c r="O4683" i="1"/>
  <c r="N4683" i="1"/>
  <c r="M4683" i="1"/>
  <c r="P4682" i="1"/>
  <c r="O4682" i="1"/>
  <c r="N4682" i="1"/>
  <c r="M4682" i="1"/>
  <c r="P4681" i="1"/>
  <c r="O4681" i="1"/>
  <c r="N4681" i="1"/>
  <c r="M4681" i="1"/>
  <c r="P4680" i="1"/>
  <c r="O4680" i="1"/>
  <c r="N4680" i="1"/>
  <c r="M4680" i="1"/>
  <c r="P4679" i="1"/>
  <c r="O4679" i="1"/>
  <c r="N4679" i="1"/>
  <c r="M4679" i="1"/>
  <c r="P4678" i="1"/>
  <c r="O4678" i="1"/>
  <c r="N4678" i="1"/>
  <c r="M4678" i="1"/>
  <c r="U4677" i="1"/>
  <c r="P4677" i="1"/>
  <c r="O4677" i="1"/>
  <c r="N4677" i="1"/>
  <c r="M4677" i="1"/>
  <c r="R4707" i="1"/>
  <c r="R4706" i="1"/>
  <c r="R4705" i="1"/>
  <c r="R4704" i="1"/>
  <c r="R4703" i="1"/>
  <c r="R4702" i="1"/>
  <c r="R4701" i="1"/>
  <c r="R4700" i="1"/>
  <c r="R4699" i="1"/>
  <c r="R4698" i="1"/>
  <c r="R4697" i="1"/>
  <c r="R4696" i="1"/>
  <c r="P4707" i="1"/>
  <c r="O4707" i="1"/>
  <c r="N4707" i="1"/>
  <c r="M4707" i="1"/>
  <c r="P4706" i="1"/>
  <c r="O4706" i="1"/>
  <c r="N4706" i="1"/>
  <c r="M4706" i="1"/>
  <c r="P4705" i="1"/>
  <c r="O4705" i="1"/>
  <c r="N4705" i="1"/>
  <c r="M4705" i="1"/>
  <c r="P4704" i="1"/>
  <c r="O4704" i="1"/>
  <c r="N4704" i="1"/>
  <c r="M4704" i="1"/>
  <c r="P4703" i="1"/>
  <c r="O4703" i="1"/>
  <c r="N4703" i="1"/>
  <c r="M4703" i="1"/>
  <c r="P4702" i="1"/>
  <c r="O4702" i="1"/>
  <c r="N4702" i="1"/>
  <c r="M4702" i="1"/>
  <c r="P4701" i="1"/>
  <c r="O4701" i="1"/>
  <c r="N4701" i="1"/>
  <c r="M4701" i="1"/>
  <c r="P4700" i="1"/>
  <c r="O4700" i="1"/>
  <c r="N4700" i="1"/>
  <c r="M4700" i="1"/>
  <c r="P4699" i="1"/>
  <c r="O4699" i="1"/>
  <c r="N4699" i="1"/>
  <c r="M4699" i="1"/>
  <c r="P4698" i="1"/>
  <c r="O4698" i="1"/>
  <c r="N4698" i="1"/>
  <c r="M4698" i="1"/>
  <c r="P4697" i="1"/>
  <c r="O4697" i="1"/>
  <c r="N4697" i="1"/>
  <c r="M4697" i="1"/>
  <c r="P4696" i="1"/>
  <c r="O4696" i="1"/>
  <c r="N4696" i="1"/>
  <c r="M4696" i="1"/>
  <c r="U4695" i="1"/>
  <c r="P4695" i="1"/>
  <c r="O4695" i="1"/>
  <c r="N4695" i="1"/>
  <c r="M4695" i="1"/>
  <c r="R4725" i="1"/>
  <c r="R4724" i="1"/>
  <c r="R4723" i="1"/>
  <c r="R4722" i="1"/>
  <c r="R4721" i="1"/>
  <c r="R4720" i="1"/>
  <c r="R4719" i="1"/>
  <c r="R4718" i="1"/>
  <c r="R4717" i="1"/>
  <c r="R4716" i="1"/>
  <c r="R4715" i="1"/>
  <c r="R4714" i="1"/>
  <c r="P4725" i="1"/>
  <c r="O4725" i="1"/>
  <c r="N4725" i="1"/>
  <c r="M4725" i="1"/>
  <c r="P4724" i="1"/>
  <c r="O4724" i="1"/>
  <c r="N4724" i="1"/>
  <c r="M4724" i="1"/>
  <c r="P4723" i="1"/>
  <c r="O4723" i="1"/>
  <c r="N4723" i="1"/>
  <c r="M4723" i="1"/>
  <c r="P4722" i="1"/>
  <c r="O4722" i="1"/>
  <c r="N4722" i="1"/>
  <c r="M4722" i="1"/>
  <c r="P4721" i="1"/>
  <c r="O4721" i="1"/>
  <c r="N4721" i="1"/>
  <c r="M4721" i="1"/>
  <c r="P4720" i="1"/>
  <c r="O4720" i="1"/>
  <c r="N4720" i="1"/>
  <c r="M4720" i="1"/>
  <c r="P4719" i="1"/>
  <c r="O4719" i="1"/>
  <c r="N4719" i="1"/>
  <c r="M4719" i="1"/>
  <c r="P4718" i="1"/>
  <c r="O4718" i="1"/>
  <c r="N4718" i="1"/>
  <c r="M4718" i="1"/>
  <c r="P4717" i="1"/>
  <c r="O4717" i="1"/>
  <c r="N4717" i="1"/>
  <c r="M4717" i="1"/>
  <c r="P4716" i="1"/>
  <c r="O4716" i="1"/>
  <c r="N4716" i="1"/>
  <c r="M4716" i="1"/>
  <c r="P4715" i="1"/>
  <c r="O4715" i="1"/>
  <c r="N4715" i="1"/>
  <c r="M4715" i="1"/>
  <c r="P4714" i="1"/>
  <c r="O4714" i="1"/>
  <c r="N4714" i="1"/>
  <c r="M4714" i="1"/>
  <c r="U4713" i="1"/>
  <c r="P4713" i="1"/>
  <c r="O4713" i="1"/>
  <c r="N4713" i="1"/>
  <c r="M4713" i="1"/>
  <c r="R4743" i="1"/>
  <c r="R4742" i="1"/>
  <c r="R4741" i="1"/>
  <c r="R4740" i="1"/>
  <c r="R4739" i="1"/>
  <c r="R4738" i="1"/>
  <c r="R4737" i="1"/>
  <c r="R4736" i="1"/>
  <c r="R4735" i="1"/>
  <c r="R4734" i="1"/>
  <c r="R4733" i="1"/>
  <c r="R4732" i="1"/>
  <c r="P4743" i="1"/>
  <c r="O4743" i="1"/>
  <c r="N4743" i="1"/>
  <c r="M4743" i="1"/>
  <c r="P4742" i="1"/>
  <c r="O4742" i="1"/>
  <c r="N4742" i="1"/>
  <c r="M4742" i="1"/>
  <c r="P4741" i="1"/>
  <c r="O4741" i="1"/>
  <c r="N4741" i="1"/>
  <c r="M4741" i="1"/>
  <c r="P4740" i="1"/>
  <c r="O4740" i="1"/>
  <c r="N4740" i="1"/>
  <c r="M4740" i="1"/>
  <c r="P4739" i="1"/>
  <c r="O4739" i="1"/>
  <c r="N4739" i="1"/>
  <c r="M4739" i="1"/>
  <c r="P4738" i="1"/>
  <c r="O4738" i="1"/>
  <c r="N4738" i="1"/>
  <c r="M4738" i="1"/>
  <c r="P4737" i="1"/>
  <c r="O4737" i="1"/>
  <c r="N4737" i="1"/>
  <c r="M4737" i="1"/>
  <c r="P4736" i="1"/>
  <c r="O4736" i="1"/>
  <c r="N4736" i="1"/>
  <c r="M4736" i="1"/>
  <c r="P4735" i="1"/>
  <c r="O4735" i="1"/>
  <c r="N4735" i="1"/>
  <c r="M4735" i="1"/>
  <c r="P4734" i="1"/>
  <c r="O4734" i="1"/>
  <c r="N4734" i="1"/>
  <c r="M4734" i="1"/>
  <c r="P4733" i="1"/>
  <c r="O4733" i="1"/>
  <c r="N4733" i="1"/>
  <c r="M4733" i="1"/>
  <c r="P4732" i="1"/>
  <c r="O4732" i="1"/>
  <c r="N4732" i="1"/>
  <c r="M4732" i="1"/>
  <c r="U4731" i="1"/>
  <c r="P4731" i="1"/>
  <c r="O4731" i="1"/>
  <c r="N4731" i="1"/>
  <c r="M4731" i="1"/>
  <c r="R4761" i="1"/>
  <c r="R4760" i="1"/>
  <c r="R4759" i="1"/>
  <c r="R4758" i="1"/>
  <c r="R4757" i="1"/>
  <c r="R4756" i="1"/>
  <c r="R4755" i="1"/>
  <c r="R4754" i="1"/>
  <c r="R4753" i="1"/>
  <c r="R4752" i="1"/>
  <c r="R4751" i="1"/>
  <c r="R4750" i="1"/>
  <c r="P4761" i="1"/>
  <c r="O4761" i="1"/>
  <c r="N4761" i="1"/>
  <c r="M4761" i="1"/>
  <c r="P4760" i="1"/>
  <c r="O4760" i="1"/>
  <c r="N4760" i="1"/>
  <c r="M4760" i="1"/>
  <c r="P4759" i="1"/>
  <c r="O4759" i="1"/>
  <c r="N4759" i="1"/>
  <c r="M4759" i="1"/>
  <c r="P4758" i="1"/>
  <c r="O4758" i="1"/>
  <c r="N4758" i="1"/>
  <c r="M4758" i="1"/>
  <c r="P4757" i="1"/>
  <c r="O4757" i="1"/>
  <c r="N4757" i="1"/>
  <c r="M4757" i="1"/>
  <c r="P4756" i="1"/>
  <c r="O4756" i="1"/>
  <c r="N4756" i="1"/>
  <c r="M4756" i="1"/>
  <c r="P4755" i="1"/>
  <c r="O4755" i="1"/>
  <c r="N4755" i="1"/>
  <c r="M4755" i="1"/>
  <c r="P4754" i="1"/>
  <c r="O4754" i="1"/>
  <c r="N4754" i="1"/>
  <c r="M4754" i="1"/>
  <c r="P4753" i="1"/>
  <c r="O4753" i="1"/>
  <c r="N4753" i="1"/>
  <c r="M4753" i="1"/>
  <c r="P4752" i="1"/>
  <c r="O4752" i="1"/>
  <c r="N4752" i="1"/>
  <c r="M4752" i="1"/>
  <c r="P4751" i="1"/>
  <c r="O4751" i="1"/>
  <c r="N4751" i="1"/>
  <c r="M4751" i="1"/>
  <c r="P4750" i="1"/>
  <c r="O4750" i="1"/>
  <c r="N4750" i="1"/>
  <c r="M4750" i="1"/>
  <c r="U4749" i="1"/>
  <c r="P4749" i="1"/>
  <c r="O4749" i="1"/>
  <c r="N4749" i="1"/>
  <c r="M4749" i="1"/>
  <c r="R4779" i="1"/>
  <c r="R4778" i="1"/>
  <c r="R4777" i="1"/>
  <c r="R4776" i="1"/>
  <c r="R4775" i="1"/>
  <c r="R4774" i="1"/>
  <c r="R4773" i="1"/>
  <c r="R4772" i="1"/>
  <c r="R4771" i="1"/>
  <c r="R4770" i="1"/>
  <c r="R4769" i="1"/>
  <c r="R4768" i="1"/>
  <c r="P4779" i="1"/>
  <c r="O4779" i="1"/>
  <c r="N4779" i="1"/>
  <c r="M4779" i="1"/>
  <c r="P4778" i="1"/>
  <c r="O4778" i="1"/>
  <c r="N4778" i="1"/>
  <c r="M4778" i="1"/>
  <c r="P4777" i="1"/>
  <c r="O4777" i="1"/>
  <c r="N4777" i="1"/>
  <c r="M4777" i="1"/>
  <c r="P4776" i="1"/>
  <c r="O4776" i="1"/>
  <c r="N4776" i="1"/>
  <c r="M4776" i="1"/>
  <c r="P4775" i="1"/>
  <c r="O4775" i="1"/>
  <c r="N4775" i="1"/>
  <c r="M4775" i="1"/>
  <c r="P4774" i="1"/>
  <c r="O4774" i="1"/>
  <c r="N4774" i="1"/>
  <c r="M4774" i="1"/>
  <c r="P4773" i="1"/>
  <c r="O4773" i="1"/>
  <c r="N4773" i="1"/>
  <c r="M4773" i="1"/>
  <c r="P4772" i="1"/>
  <c r="O4772" i="1"/>
  <c r="N4772" i="1"/>
  <c r="M4772" i="1"/>
  <c r="P4771" i="1"/>
  <c r="O4771" i="1"/>
  <c r="N4771" i="1"/>
  <c r="M4771" i="1"/>
  <c r="P4770" i="1"/>
  <c r="O4770" i="1"/>
  <c r="N4770" i="1"/>
  <c r="M4770" i="1"/>
  <c r="P4769" i="1"/>
  <c r="O4769" i="1"/>
  <c r="N4769" i="1"/>
  <c r="M4769" i="1"/>
  <c r="P4768" i="1"/>
  <c r="O4768" i="1"/>
  <c r="N4768" i="1"/>
  <c r="M4768" i="1"/>
  <c r="U4767" i="1"/>
  <c r="P4767" i="1"/>
  <c r="O4767" i="1"/>
  <c r="N4767" i="1"/>
  <c r="M4767" i="1"/>
  <c r="R4797" i="1"/>
  <c r="R4796" i="1"/>
  <c r="R4795" i="1"/>
  <c r="R4794" i="1"/>
  <c r="R4793" i="1"/>
  <c r="R4792" i="1"/>
  <c r="R4791" i="1"/>
  <c r="R4790" i="1"/>
  <c r="R4789" i="1"/>
  <c r="R4788" i="1"/>
  <c r="R4787" i="1"/>
  <c r="R4786" i="1"/>
  <c r="P4797" i="1"/>
  <c r="O4797" i="1"/>
  <c r="N4797" i="1"/>
  <c r="M4797" i="1"/>
  <c r="P4796" i="1"/>
  <c r="O4796" i="1"/>
  <c r="N4796" i="1"/>
  <c r="M4796" i="1"/>
  <c r="P4795" i="1"/>
  <c r="O4795" i="1"/>
  <c r="N4795" i="1"/>
  <c r="M4795" i="1"/>
  <c r="P4794" i="1"/>
  <c r="O4794" i="1"/>
  <c r="N4794" i="1"/>
  <c r="M4794" i="1"/>
  <c r="P4793" i="1"/>
  <c r="O4793" i="1"/>
  <c r="N4793" i="1"/>
  <c r="M4793" i="1"/>
  <c r="P4792" i="1"/>
  <c r="O4792" i="1"/>
  <c r="N4792" i="1"/>
  <c r="M4792" i="1"/>
  <c r="P4791" i="1"/>
  <c r="O4791" i="1"/>
  <c r="N4791" i="1"/>
  <c r="M4791" i="1"/>
  <c r="P4790" i="1"/>
  <c r="O4790" i="1"/>
  <c r="N4790" i="1"/>
  <c r="M4790" i="1"/>
  <c r="P4789" i="1"/>
  <c r="O4789" i="1"/>
  <c r="N4789" i="1"/>
  <c r="M4789" i="1"/>
  <c r="P4788" i="1"/>
  <c r="O4788" i="1"/>
  <c r="N4788" i="1"/>
  <c r="M4788" i="1"/>
  <c r="P4787" i="1"/>
  <c r="O4787" i="1"/>
  <c r="N4787" i="1"/>
  <c r="M4787" i="1"/>
  <c r="P4786" i="1"/>
  <c r="O4786" i="1"/>
  <c r="N4786" i="1"/>
  <c r="M4786" i="1"/>
  <c r="U4785" i="1"/>
  <c r="P4785" i="1"/>
  <c r="O4785" i="1"/>
  <c r="N4785" i="1"/>
  <c r="M4785" i="1"/>
  <c r="U4965" i="1"/>
  <c r="U4947" i="1"/>
  <c r="U4929" i="1"/>
  <c r="U4911" i="1"/>
  <c r="U4893" i="1"/>
  <c r="U4875" i="1"/>
  <c r="U4857" i="1"/>
  <c r="U4839" i="1"/>
  <c r="U4821" i="1"/>
  <c r="U4803" i="1"/>
  <c r="R4815" i="1"/>
  <c r="R4814" i="1"/>
  <c r="R4813" i="1"/>
  <c r="R4812" i="1"/>
  <c r="R4811" i="1"/>
  <c r="R4810" i="1"/>
  <c r="R4809" i="1"/>
  <c r="R4808" i="1"/>
  <c r="R4807" i="1"/>
  <c r="R4806" i="1"/>
  <c r="R4805" i="1"/>
  <c r="R4804" i="1"/>
  <c r="R4833" i="1"/>
  <c r="R4832" i="1"/>
  <c r="R4831" i="1"/>
  <c r="R4830" i="1"/>
  <c r="R4829" i="1"/>
  <c r="R4828" i="1"/>
  <c r="R4827" i="1"/>
  <c r="R4826" i="1"/>
  <c r="R4825" i="1"/>
  <c r="R4824" i="1"/>
  <c r="R4823" i="1"/>
  <c r="R4822" i="1"/>
  <c r="R4905" i="1"/>
  <c r="R4904" i="1"/>
  <c r="R4903" i="1"/>
  <c r="R4902" i="1"/>
  <c r="R4901" i="1"/>
  <c r="R4900" i="1"/>
  <c r="R4899" i="1"/>
  <c r="R4898" i="1"/>
  <c r="R4897" i="1"/>
  <c r="R4896" i="1"/>
  <c r="R4895" i="1"/>
  <c r="R4894" i="1"/>
  <c r="R4923" i="1"/>
  <c r="R4922" i="1"/>
  <c r="R4921" i="1"/>
  <c r="R4920" i="1"/>
  <c r="R4919" i="1"/>
  <c r="R4918" i="1"/>
  <c r="R4917" i="1"/>
  <c r="R4916" i="1"/>
  <c r="R4915" i="1"/>
  <c r="R4914" i="1"/>
  <c r="R4913" i="1"/>
  <c r="R4912" i="1"/>
  <c r="R4941" i="1"/>
  <c r="R4940" i="1"/>
  <c r="R4939" i="1"/>
  <c r="R4938" i="1"/>
  <c r="R4937" i="1"/>
  <c r="R4936" i="1"/>
  <c r="R4935" i="1"/>
  <c r="R4934" i="1"/>
  <c r="R4933" i="1"/>
  <c r="R4932" i="1"/>
  <c r="R4931" i="1"/>
  <c r="R4930" i="1"/>
  <c r="R4959" i="1"/>
  <c r="R4958" i="1"/>
  <c r="R4957" i="1"/>
  <c r="R4956" i="1"/>
  <c r="R4955" i="1"/>
  <c r="R4954" i="1"/>
  <c r="R4953" i="1"/>
  <c r="R4952" i="1"/>
  <c r="R4951" i="1"/>
  <c r="R4950" i="1"/>
  <c r="R4949" i="1"/>
  <c r="R4948" i="1"/>
  <c r="R4977" i="1"/>
  <c r="R4976" i="1"/>
  <c r="R4975" i="1"/>
  <c r="R4974" i="1"/>
  <c r="R4973" i="1"/>
  <c r="R4972" i="1"/>
  <c r="R4971" i="1"/>
  <c r="R4970" i="1"/>
  <c r="R4969" i="1"/>
  <c r="R4968" i="1"/>
  <c r="R4967" i="1"/>
  <c r="R4966" i="1"/>
  <c r="R4851" i="1"/>
  <c r="R4850" i="1"/>
  <c r="R4849" i="1"/>
  <c r="R4848" i="1"/>
  <c r="R4847" i="1"/>
  <c r="R4846" i="1"/>
  <c r="R4845" i="1"/>
  <c r="R4844" i="1"/>
  <c r="R4843" i="1"/>
  <c r="R4842" i="1"/>
  <c r="R4841" i="1"/>
  <c r="R4840" i="1"/>
  <c r="R4869" i="1"/>
  <c r="R4868" i="1"/>
  <c r="R4867" i="1"/>
  <c r="R4866" i="1"/>
  <c r="R4865" i="1"/>
  <c r="R4864" i="1"/>
  <c r="R4863" i="1"/>
  <c r="R4862" i="1"/>
  <c r="R4861" i="1"/>
  <c r="R4860" i="1"/>
  <c r="R4859" i="1"/>
  <c r="R4858" i="1"/>
  <c r="M4833" i="1"/>
  <c r="M4832" i="1"/>
  <c r="M4831" i="1"/>
  <c r="M4830" i="1"/>
  <c r="M4829" i="1"/>
  <c r="M4828" i="1"/>
  <c r="M4827" i="1"/>
  <c r="M4826" i="1"/>
  <c r="M4825" i="1"/>
  <c r="M4824" i="1"/>
  <c r="M4823" i="1"/>
  <c r="M4822" i="1"/>
  <c r="M4821" i="1"/>
  <c r="M4977" i="1"/>
  <c r="M4976" i="1"/>
  <c r="M4975" i="1"/>
  <c r="M4974" i="1"/>
  <c r="M4973" i="1"/>
  <c r="M4972" i="1"/>
  <c r="M4971" i="1"/>
  <c r="M4970" i="1"/>
  <c r="M4969" i="1"/>
  <c r="M4968" i="1"/>
  <c r="M4967" i="1"/>
  <c r="M4966" i="1"/>
  <c r="M4965" i="1"/>
  <c r="M4959" i="1"/>
  <c r="M4958" i="1"/>
  <c r="M4957" i="1"/>
  <c r="M4956" i="1"/>
  <c r="M4955" i="1"/>
  <c r="M4954" i="1"/>
  <c r="M4953" i="1"/>
  <c r="M4952" i="1"/>
  <c r="M4951" i="1"/>
  <c r="M4950" i="1"/>
  <c r="M4949" i="1"/>
  <c r="M4948" i="1"/>
  <c r="M4947" i="1"/>
  <c r="M4941" i="1"/>
  <c r="M4940" i="1"/>
  <c r="M4939" i="1"/>
  <c r="M4938" i="1"/>
  <c r="M4937" i="1"/>
  <c r="M4936" i="1"/>
  <c r="M4935" i="1"/>
  <c r="M4934" i="1"/>
  <c r="M4933" i="1"/>
  <c r="M4932" i="1"/>
  <c r="M4931" i="1"/>
  <c r="M4930" i="1"/>
  <c r="M4929" i="1"/>
  <c r="M4923" i="1"/>
  <c r="M4922" i="1"/>
  <c r="M4921" i="1"/>
  <c r="M4920" i="1"/>
  <c r="M4919" i="1"/>
  <c r="M4918" i="1"/>
  <c r="M4917" i="1"/>
  <c r="M4916" i="1"/>
  <c r="M4915" i="1"/>
  <c r="M4914" i="1"/>
  <c r="M4913" i="1"/>
  <c r="M4912" i="1"/>
  <c r="M4911" i="1"/>
  <c r="M4905" i="1"/>
  <c r="M4904" i="1"/>
  <c r="M4903" i="1"/>
  <c r="M4902" i="1"/>
  <c r="M4901" i="1"/>
  <c r="M4900" i="1"/>
  <c r="M4899" i="1"/>
  <c r="M4898" i="1"/>
  <c r="M4897" i="1"/>
  <c r="M4896" i="1"/>
  <c r="M4895" i="1"/>
  <c r="M4894" i="1"/>
  <c r="M4893" i="1"/>
  <c r="M4887" i="1"/>
  <c r="M4886" i="1"/>
  <c r="M4885" i="1"/>
  <c r="M4884" i="1"/>
  <c r="M4883" i="1"/>
  <c r="M4882" i="1"/>
  <c r="M4881" i="1"/>
  <c r="M4880" i="1"/>
  <c r="M4879" i="1"/>
  <c r="M4878" i="1"/>
  <c r="M4877" i="1"/>
  <c r="M4876" i="1"/>
  <c r="M4875" i="1"/>
  <c r="M4869" i="1"/>
  <c r="M4868" i="1"/>
  <c r="M4867" i="1"/>
  <c r="M4866" i="1"/>
  <c r="M4865" i="1"/>
  <c r="M4864" i="1"/>
  <c r="M4863" i="1"/>
  <c r="M4862" i="1"/>
  <c r="M4861" i="1"/>
  <c r="M4860" i="1"/>
  <c r="M4859" i="1"/>
  <c r="M4858" i="1"/>
  <c r="M4857" i="1"/>
  <c r="M4851" i="1"/>
  <c r="M4850" i="1"/>
  <c r="M4849" i="1"/>
  <c r="M4848" i="1"/>
  <c r="M4847" i="1"/>
  <c r="M4846" i="1"/>
  <c r="M4845" i="1"/>
  <c r="M4844" i="1"/>
  <c r="M4843" i="1"/>
  <c r="M4842" i="1"/>
  <c r="M4841" i="1"/>
  <c r="M4840" i="1"/>
  <c r="M4839" i="1"/>
  <c r="M4804" i="1"/>
  <c r="M4805" i="1"/>
  <c r="M4806" i="1"/>
  <c r="M4807" i="1"/>
  <c r="M4808" i="1"/>
  <c r="M4809" i="1"/>
  <c r="M4810" i="1"/>
  <c r="M4811" i="1"/>
  <c r="M4812" i="1"/>
  <c r="M4813" i="1"/>
  <c r="M4814" i="1"/>
  <c r="M4815" i="1"/>
  <c r="M4803" i="1"/>
  <c r="N4803" i="1"/>
  <c r="P4815" i="1"/>
  <c r="O4815" i="1"/>
  <c r="N4815" i="1"/>
  <c r="P4814" i="1"/>
  <c r="O4814" i="1"/>
  <c r="N4814" i="1"/>
  <c r="P4813" i="1"/>
  <c r="O4813" i="1"/>
  <c r="N4813" i="1"/>
  <c r="P4812" i="1"/>
  <c r="O4812" i="1"/>
  <c r="N4812" i="1"/>
  <c r="P4811" i="1"/>
  <c r="O4811" i="1"/>
  <c r="N4811" i="1"/>
  <c r="P4810" i="1"/>
  <c r="O4810" i="1"/>
  <c r="N4810" i="1"/>
  <c r="P4809" i="1"/>
  <c r="O4809" i="1"/>
  <c r="N4809" i="1"/>
  <c r="P4808" i="1"/>
  <c r="O4808" i="1"/>
  <c r="N4808" i="1"/>
  <c r="P4807" i="1"/>
  <c r="O4807" i="1"/>
  <c r="N4807" i="1"/>
  <c r="P4806" i="1"/>
  <c r="O4806" i="1"/>
  <c r="N4806" i="1"/>
  <c r="P4805" i="1"/>
  <c r="O4805" i="1"/>
  <c r="N4805" i="1"/>
  <c r="P4804" i="1"/>
  <c r="O4804" i="1"/>
  <c r="N4804" i="1"/>
  <c r="P4803" i="1"/>
  <c r="O4803" i="1"/>
  <c r="P4833" i="1"/>
  <c r="O4833" i="1"/>
  <c r="N4833" i="1"/>
  <c r="P4832" i="1"/>
  <c r="O4832" i="1"/>
  <c r="N4832" i="1"/>
  <c r="P4831" i="1"/>
  <c r="O4831" i="1"/>
  <c r="N4831" i="1"/>
  <c r="P4830" i="1"/>
  <c r="O4830" i="1"/>
  <c r="N4830" i="1"/>
  <c r="P4829" i="1"/>
  <c r="O4829" i="1"/>
  <c r="N4829" i="1"/>
  <c r="P4828" i="1"/>
  <c r="O4828" i="1"/>
  <c r="N4828" i="1"/>
  <c r="P4827" i="1"/>
  <c r="O4827" i="1"/>
  <c r="N4827" i="1"/>
  <c r="P4826" i="1"/>
  <c r="O4826" i="1"/>
  <c r="N4826" i="1"/>
  <c r="P4825" i="1"/>
  <c r="O4825" i="1"/>
  <c r="N4825" i="1"/>
  <c r="P4824" i="1"/>
  <c r="O4824" i="1"/>
  <c r="N4824" i="1"/>
  <c r="P4823" i="1"/>
  <c r="O4823" i="1"/>
  <c r="N4823" i="1"/>
  <c r="P4822" i="1"/>
  <c r="O4822" i="1"/>
  <c r="N4822" i="1"/>
  <c r="P4821" i="1"/>
  <c r="O4821" i="1"/>
  <c r="N4821" i="1"/>
  <c r="P4851" i="1"/>
  <c r="O4851" i="1"/>
  <c r="N4851" i="1"/>
  <c r="P4850" i="1"/>
  <c r="O4850" i="1"/>
  <c r="N4850" i="1"/>
  <c r="P4849" i="1"/>
  <c r="O4849" i="1"/>
  <c r="N4849" i="1"/>
  <c r="P4848" i="1"/>
  <c r="O4848" i="1"/>
  <c r="N4848" i="1"/>
  <c r="P4847" i="1"/>
  <c r="O4847" i="1"/>
  <c r="N4847" i="1"/>
  <c r="P4846" i="1"/>
  <c r="O4846" i="1"/>
  <c r="N4846" i="1"/>
  <c r="P4845" i="1"/>
  <c r="O4845" i="1"/>
  <c r="N4845" i="1"/>
  <c r="P4844" i="1"/>
  <c r="O4844" i="1"/>
  <c r="N4844" i="1"/>
  <c r="P4843" i="1"/>
  <c r="O4843" i="1"/>
  <c r="N4843" i="1"/>
  <c r="P4842" i="1"/>
  <c r="O4842" i="1"/>
  <c r="N4842" i="1"/>
  <c r="P4841" i="1"/>
  <c r="O4841" i="1"/>
  <c r="N4841" i="1"/>
  <c r="P4840" i="1"/>
  <c r="O4840" i="1"/>
  <c r="N4840" i="1"/>
  <c r="P4839" i="1"/>
  <c r="O4839" i="1"/>
  <c r="N4839" i="1"/>
  <c r="P4869" i="1"/>
  <c r="O4869" i="1"/>
  <c r="N4869" i="1"/>
  <c r="P4868" i="1"/>
  <c r="O4868" i="1"/>
  <c r="N4868" i="1"/>
  <c r="P4867" i="1"/>
  <c r="O4867" i="1"/>
  <c r="N4867" i="1"/>
  <c r="P4866" i="1"/>
  <c r="O4866" i="1"/>
  <c r="N4866" i="1"/>
  <c r="P4865" i="1"/>
  <c r="O4865" i="1"/>
  <c r="N4865" i="1"/>
  <c r="P4864" i="1"/>
  <c r="O4864" i="1"/>
  <c r="N4864" i="1"/>
  <c r="P4863" i="1"/>
  <c r="O4863" i="1"/>
  <c r="N4863" i="1"/>
  <c r="P4862" i="1"/>
  <c r="O4862" i="1"/>
  <c r="N4862" i="1"/>
  <c r="P4861" i="1"/>
  <c r="O4861" i="1"/>
  <c r="N4861" i="1"/>
  <c r="P4860" i="1"/>
  <c r="O4860" i="1"/>
  <c r="N4860" i="1"/>
  <c r="P4859" i="1"/>
  <c r="O4859" i="1"/>
  <c r="N4859" i="1"/>
  <c r="P4858" i="1"/>
  <c r="O4858" i="1"/>
  <c r="N4858" i="1"/>
  <c r="P4857" i="1"/>
  <c r="O4857" i="1"/>
  <c r="N4857" i="1"/>
  <c r="O4966" i="1"/>
  <c r="O4967" i="1"/>
  <c r="O4968" i="1"/>
  <c r="O4969" i="1"/>
  <c r="O4970" i="1"/>
  <c r="O4971" i="1"/>
  <c r="O4972" i="1"/>
  <c r="O4973" i="1"/>
  <c r="O4974" i="1"/>
  <c r="O4975" i="1"/>
  <c r="O4976" i="1"/>
  <c r="O4977" i="1"/>
  <c r="O4965" i="1"/>
  <c r="R4877" i="1"/>
  <c r="R4878" i="1"/>
  <c r="R4879" i="1"/>
  <c r="R4880" i="1"/>
  <c r="R4881" i="1"/>
  <c r="R4882" i="1"/>
  <c r="R4883" i="1"/>
  <c r="R4884" i="1"/>
  <c r="R4885" i="1"/>
  <c r="R4886" i="1"/>
  <c r="R4887" i="1"/>
  <c r="R4876" i="1"/>
  <c r="N4876" i="1"/>
  <c r="O4876" i="1"/>
  <c r="P4876" i="1"/>
  <c r="N4877" i="1"/>
  <c r="O4877" i="1"/>
  <c r="P4877" i="1"/>
  <c r="N4878" i="1"/>
  <c r="O4878" i="1"/>
  <c r="P4878" i="1"/>
  <c r="N4879" i="1"/>
  <c r="O4879" i="1"/>
  <c r="P4879" i="1"/>
  <c r="N4880" i="1"/>
  <c r="O4880" i="1"/>
  <c r="P4880" i="1"/>
  <c r="N4881" i="1"/>
  <c r="O4881" i="1"/>
  <c r="P4881" i="1"/>
  <c r="N4882" i="1"/>
  <c r="O4882" i="1"/>
  <c r="P4882" i="1"/>
  <c r="N4883" i="1"/>
  <c r="O4883" i="1"/>
  <c r="P4883" i="1"/>
  <c r="N4884" i="1"/>
  <c r="O4884" i="1"/>
  <c r="P4884" i="1"/>
  <c r="N4885" i="1"/>
  <c r="O4885" i="1"/>
  <c r="P4885" i="1"/>
  <c r="N4886" i="1"/>
  <c r="O4886" i="1"/>
  <c r="P4886" i="1"/>
  <c r="N4887" i="1"/>
  <c r="O4887" i="1"/>
  <c r="P4887" i="1"/>
  <c r="O4875" i="1"/>
  <c r="N4875" i="1"/>
  <c r="P4875" i="1"/>
  <c r="N4894" i="1"/>
  <c r="O4894" i="1"/>
  <c r="P4894" i="1"/>
  <c r="N4895" i="1"/>
  <c r="O4895" i="1"/>
  <c r="P4895" i="1"/>
  <c r="N4896" i="1"/>
  <c r="O4896" i="1"/>
  <c r="P4896" i="1"/>
  <c r="N4897" i="1"/>
  <c r="O4897" i="1"/>
  <c r="P4897" i="1"/>
  <c r="N4898" i="1"/>
  <c r="O4898" i="1"/>
  <c r="P4898" i="1"/>
  <c r="N4899" i="1"/>
  <c r="O4899" i="1"/>
  <c r="P4899" i="1"/>
  <c r="N4900" i="1"/>
  <c r="O4900" i="1"/>
  <c r="P4900" i="1"/>
  <c r="N4901" i="1"/>
  <c r="O4901" i="1"/>
  <c r="P4901" i="1"/>
  <c r="N4902" i="1"/>
  <c r="O4902" i="1"/>
  <c r="P4902" i="1"/>
  <c r="N4903" i="1"/>
  <c r="O4903" i="1"/>
  <c r="P4903" i="1"/>
  <c r="N4904" i="1"/>
  <c r="O4904" i="1"/>
  <c r="P4904" i="1"/>
  <c r="N4905" i="1"/>
  <c r="O4905" i="1"/>
  <c r="P4905" i="1"/>
  <c r="P4893" i="1"/>
  <c r="O4893" i="1"/>
  <c r="N4893" i="1"/>
  <c r="N4912" i="1"/>
  <c r="O4912" i="1"/>
  <c r="P4912" i="1"/>
  <c r="N4913" i="1"/>
  <c r="O4913" i="1"/>
  <c r="P4913" i="1"/>
  <c r="N4914" i="1"/>
  <c r="O4914" i="1"/>
  <c r="P4914" i="1"/>
  <c r="N4915" i="1"/>
  <c r="O4915" i="1"/>
  <c r="P4915" i="1"/>
  <c r="N4916" i="1"/>
  <c r="O4916" i="1"/>
  <c r="P4916" i="1"/>
  <c r="N4917" i="1"/>
  <c r="O4917" i="1"/>
  <c r="P4917" i="1"/>
  <c r="N4918" i="1"/>
  <c r="O4918" i="1"/>
  <c r="P4918" i="1"/>
  <c r="N4919" i="1"/>
  <c r="O4919" i="1"/>
  <c r="P4919" i="1"/>
  <c r="N4920" i="1"/>
  <c r="O4920" i="1"/>
  <c r="P4920" i="1"/>
  <c r="N4921" i="1"/>
  <c r="O4921" i="1"/>
  <c r="P4921" i="1"/>
  <c r="N4922" i="1"/>
  <c r="O4922" i="1"/>
  <c r="P4922" i="1"/>
  <c r="N4923" i="1"/>
  <c r="O4923" i="1"/>
  <c r="P4923" i="1"/>
  <c r="P4911" i="1"/>
  <c r="O4911" i="1"/>
  <c r="N4911" i="1"/>
  <c r="P4938" i="1"/>
  <c r="P4941" i="1"/>
  <c r="O4941" i="1"/>
  <c r="N4941" i="1"/>
  <c r="P4940" i="1"/>
  <c r="O4940" i="1"/>
  <c r="N4940" i="1"/>
  <c r="P4939" i="1"/>
  <c r="O4939" i="1"/>
  <c r="N4939" i="1"/>
  <c r="O4938" i="1"/>
  <c r="N4938" i="1"/>
  <c r="P4937" i="1"/>
  <c r="O4937" i="1"/>
  <c r="N4937" i="1"/>
  <c r="P4936" i="1"/>
  <c r="O4936" i="1"/>
  <c r="N4936" i="1"/>
  <c r="P4935" i="1"/>
  <c r="O4935" i="1"/>
  <c r="N4935" i="1"/>
  <c r="P4934" i="1"/>
  <c r="O4934" i="1"/>
  <c r="N4934" i="1"/>
  <c r="P4933" i="1"/>
  <c r="O4933" i="1"/>
  <c r="N4933" i="1"/>
  <c r="P4932" i="1"/>
  <c r="O4932" i="1"/>
  <c r="N4932" i="1"/>
  <c r="P4931" i="1"/>
  <c r="O4931" i="1"/>
  <c r="N4931" i="1"/>
  <c r="P4930" i="1"/>
  <c r="O4930" i="1"/>
  <c r="N4930" i="1"/>
  <c r="P4929" i="1"/>
  <c r="O4929" i="1"/>
  <c r="N4929" i="1"/>
  <c r="O4948" i="1"/>
  <c r="O4949" i="1"/>
  <c r="O4950" i="1"/>
  <c r="O4951" i="1"/>
  <c r="O4952" i="1"/>
  <c r="O4953" i="1"/>
  <c r="O4954" i="1"/>
  <c r="O4955" i="1"/>
  <c r="O4956" i="1"/>
  <c r="O4957" i="1"/>
  <c r="O4958" i="1"/>
  <c r="O4959" i="1"/>
  <c r="O4947" i="1"/>
  <c r="N4948" i="1"/>
  <c r="P4948" i="1"/>
  <c r="N4949" i="1"/>
  <c r="P4949" i="1"/>
  <c r="N4950" i="1"/>
  <c r="P4950" i="1"/>
  <c r="N4951" i="1"/>
  <c r="P4951" i="1"/>
  <c r="N4952" i="1"/>
  <c r="P4952" i="1"/>
  <c r="N4953" i="1"/>
  <c r="P4953" i="1"/>
  <c r="N4954" i="1"/>
  <c r="P4954" i="1"/>
  <c r="N4955" i="1"/>
  <c r="P4955" i="1"/>
  <c r="N4956" i="1"/>
  <c r="P4956" i="1"/>
  <c r="N4957" i="1"/>
  <c r="P4957" i="1"/>
  <c r="N4958" i="1"/>
  <c r="P4958" i="1"/>
  <c r="N4959" i="1"/>
  <c r="P4959" i="1"/>
  <c r="P4947" i="1"/>
  <c r="N4947" i="1"/>
  <c r="P4966" i="1"/>
  <c r="P4967" i="1"/>
  <c r="P4968" i="1"/>
  <c r="P4969" i="1"/>
  <c r="P4970" i="1"/>
  <c r="P4971" i="1"/>
  <c r="P4972" i="1"/>
  <c r="P4973" i="1"/>
  <c r="P4974" i="1"/>
  <c r="P4975" i="1"/>
  <c r="P4976" i="1"/>
  <c r="P4977" i="1"/>
  <c r="P4965" i="1"/>
  <c r="N4966" i="1"/>
  <c r="N4967" i="1"/>
  <c r="N4968" i="1"/>
  <c r="N4969" i="1"/>
  <c r="N4970" i="1"/>
  <c r="N4971" i="1"/>
  <c r="N4972" i="1"/>
  <c r="N4973" i="1"/>
  <c r="N4974" i="1"/>
  <c r="N4975" i="1"/>
  <c r="N4976" i="1"/>
  <c r="N4977" i="1"/>
  <c r="N4965" i="1"/>
  <c r="N99" i="7" l="1"/>
  <c r="M112" i="7"/>
  <c r="K103" i="7"/>
  <c r="L103" i="7" s="1"/>
  <c r="L116" i="7" s="1"/>
  <c r="N113" i="7"/>
  <c r="M113" i="7"/>
  <c r="M114" i="7"/>
  <c r="K99" i="7"/>
  <c r="J112" i="7"/>
  <c r="N59" i="9"/>
  <c r="N60" i="9" s="1"/>
  <c r="N61" i="9" s="1"/>
  <c r="N62" i="9" s="1"/>
  <c r="N63" i="9" s="1"/>
  <c r="N64" i="9" s="1"/>
  <c r="N65" i="9" s="1"/>
  <c r="N66" i="9" s="1"/>
  <c r="K106" i="7"/>
  <c r="N70" i="7"/>
  <c r="M82" i="7"/>
  <c r="L102" i="7"/>
  <c r="L115" i="7" s="1"/>
  <c r="K115" i="7"/>
  <c r="K73" i="7"/>
  <c r="J85" i="7"/>
  <c r="K42" i="7"/>
  <c r="L42" i="7" s="1"/>
  <c r="J54" i="7"/>
  <c r="L106" i="7"/>
  <c r="L119" i="7" s="1"/>
  <c r="K119" i="7"/>
  <c r="K39" i="7"/>
  <c r="L39" i="7" s="1"/>
  <c r="J51" i="7"/>
  <c r="K100" i="7"/>
  <c r="J113" i="7"/>
  <c r="N74" i="7"/>
  <c r="M86" i="7"/>
  <c r="N103" i="7"/>
  <c r="M116" i="7"/>
  <c r="K40" i="7"/>
  <c r="L40" i="7" s="1"/>
  <c r="J52" i="7"/>
  <c r="K36" i="7"/>
  <c r="L36" i="7" s="1"/>
  <c r="J48" i="7"/>
  <c r="K71" i="7"/>
  <c r="J83" i="7"/>
  <c r="K104" i="7"/>
  <c r="J117" i="7"/>
  <c r="K69" i="7"/>
  <c r="J81" i="7"/>
  <c r="K101" i="7"/>
  <c r="K105" i="7"/>
  <c r="M12" i="7"/>
  <c r="N12" i="7" s="1"/>
  <c r="O12" i="7" s="1"/>
  <c r="M16" i="7"/>
  <c r="N16" i="7" s="1"/>
  <c r="O16" i="7" s="1"/>
  <c r="M18" i="7"/>
  <c r="N18" i="7" s="1"/>
  <c r="O18" i="7" s="1"/>
  <c r="M14" i="7"/>
  <c r="N14" i="7" s="1"/>
  <c r="O14" i="7" s="1"/>
  <c r="J15" i="7"/>
  <c r="K15" i="7" s="1"/>
  <c r="L15" i="7" s="1"/>
  <c r="M17" i="7"/>
  <c r="N17" i="7" s="1"/>
  <c r="O17" i="7" s="1"/>
  <c r="M13" i="7"/>
  <c r="N13" i="7" s="1"/>
  <c r="O13" i="7" s="1"/>
  <c r="J11" i="7"/>
  <c r="K11" i="7" s="1"/>
  <c r="L11" i="7" s="1"/>
  <c r="S3349" i="1"/>
  <c r="S3331" i="1"/>
  <c r="L1949" i="3"/>
  <c r="S3511" i="1"/>
  <c r="L1978" i="3"/>
  <c r="S3403" i="1"/>
  <c r="S3367" i="1"/>
  <c r="L2007" i="3"/>
  <c r="S3421" i="1"/>
  <c r="L2036" i="3"/>
  <c r="S3475" i="1"/>
  <c r="S3439" i="1"/>
  <c r="S3385" i="1"/>
  <c r="L2065" i="3"/>
  <c r="S3457" i="1"/>
  <c r="L2094" i="3"/>
  <c r="L2123" i="3"/>
  <c r="L2152" i="3"/>
  <c r="S3493" i="1"/>
  <c r="L2181" i="3"/>
  <c r="L2210" i="3"/>
  <c r="S3547" i="1"/>
  <c r="L2239" i="3"/>
  <c r="S3529" i="1"/>
  <c r="S3565" i="1"/>
  <c r="L2268" i="3"/>
  <c r="S3601" i="1"/>
  <c r="L2297" i="3"/>
  <c r="S3583" i="1"/>
  <c r="L2326" i="3"/>
  <c r="L2355" i="3"/>
  <c r="S3619" i="1"/>
  <c r="L2384" i="3"/>
  <c r="S3637" i="1"/>
  <c r="L2413" i="3"/>
  <c r="L2471" i="3"/>
  <c r="S3673" i="1"/>
  <c r="L2442" i="3"/>
  <c r="S3709" i="1"/>
  <c r="S3655" i="1"/>
  <c r="L2500" i="3"/>
  <c r="S3691" i="1"/>
  <c r="L2529" i="3"/>
  <c r="L2558" i="3"/>
  <c r="L3399" i="3"/>
  <c r="L3283" i="3"/>
  <c r="L3167" i="3"/>
  <c r="L3051" i="3"/>
  <c r="L2935" i="3"/>
  <c r="L2848" i="3"/>
  <c r="L2819" i="3"/>
  <c r="L2761" i="3"/>
  <c r="L2703" i="3"/>
  <c r="S3727" i="1"/>
  <c r="L2587" i="3"/>
  <c r="S3781" i="1"/>
  <c r="S3745" i="1"/>
  <c r="S3763" i="1"/>
  <c r="L3341" i="3"/>
  <c r="L3457" i="3"/>
  <c r="L3312" i="3"/>
  <c r="L3254" i="3"/>
  <c r="L3138" i="3"/>
  <c r="L3022" i="3"/>
  <c r="L2993" i="3"/>
  <c r="L2732" i="3"/>
  <c r="L2674" i="3"/>
  <c r="L3225" i="3"/>
  <c r="L3109" i="3"/>
  <c r="L3080" i="3"/>
  <c r="L2964" i="3"/>
  <c r="L2790" i="3"/>
  <c r="L2645" i="3"/>
  <c r="L3370" i="3"/>
  <c r="L3428" i="3"/>
  <c r="L3486" i="3"/>
  <c r="L3196" i="3"/>
  <c r="L2906" i="3"/>
  <c r="L2877" i="3"/>
  <c r="L2616" i="3"/>
  <c r="S3799" i="1"/>
  <c r="S3853" i="1"/>
  <c r="S3817" i="1"/>
  <c r="S3835" i="1"/>
  <c r="S3871" i="1"/>
  <c r="S3889" i="1"/>
  <c r="S3907" i="1"/>
  <c r="S3961" i="1"/>
  <c r="S3925" i="1"/>
  <c r="S3943" i="1"/>
  <c r="S4141" i="1"/>
  <c r="S3979" i="1"/>
  <c r="S4105" i="1"/>
  <c r="S3997" i="1"/>
  <c r="S4015" i="1"/>
  <c r="S4087" i="1"/>
  <c r="S4069" i="1"/>
  <c r="S4033" i="1"/>
  <c r="S4123" i="1"/>
  <c r="S4051" i="1"/>
  <c r="S4177" i="1"/>
  <c r="S4159" i="1"/>
  <c r="AC4232" i="1"/>
  <c r="S4213" i="1"/>
  <c r="S4195" i="1"/>
  <c r="S4321" i="1"/>
  <c r="S4231" i="1"/>
  <c r="AB4232" i="1"/>
  <c r="S4249" i="1"/>
  <c r="AB4239" i="1"/>
  <c r="S4285" i="1"/>
  <c r="S4267" i="1"/>
  <c r="S4303" i="1"/>
  <c r="S4339" i="1"/>
  <c r="S4411" i="1"/>
  <c r="S4357" i="1"/>
  <c r="S4375" i="1"/>
  <c r="S4393" i="1"/>
  <c r="S4429" i="1"/>
  <c r="S4447" i="1"/>
  <c r="S4465" i="1"/>
  <c r="S4483" i="1"/>
  <c r="S4501" i="1"/>
  <c r="S4555" i="1"/>
  <c r="S4519" i="1"/>
  <c r="S4537" i="1"/>
  <c r="S4573" i="1"/>
  <c r="S4591" i="1"/>
  <c r="S4645" i="1"/>
  <c r="S4609" i="1"/>
  <c r="S4663" i="1"/>
  <c r="S4627" i="1"/>
  <c r="S4681" i="1"/>
  <c r="S4753" i="1"/>
  <c r="S4699" i="1"/>
  <c r="S4735" i="1"/>
  <c r="S4717" i="1"/>
  <c r="S4789" i="1"/>
  <c r="S4861" i="1"/>
  <c r="S4843" i="1"/>
  <c r="S4825" i="1"/>
  <c r="S4771" i="1"/>
  <c r="S4807" i="1"/>
  <c r="S4879" i="1"/>
  <c r="S4915" i="1"/>
  <c r="S4897" i="1"/>
  <c r="S4933" i="1"/>
  <c r="S4951" i="1"/>
  <c r="S4969" i="1"/>
  <c r="U4974" i="1"/>
  <c r="U4973" i="1"/>
  <c r="U4976" i="1"/>
  <c r="U4975" i="1"/>
  <c r="K116" i="7" l="1"/>
  <c r="L99" i="7"/>
  <c r="L112" i="7" s="1"/>
  <c r="K112" i="7"/>
  <c r="O99" i="7"/>
  <c r="O112" i="7" s="1"/>
  <c r="N112" i="7"/>
  <c r="N67" i="9"/>
  <c r="N68" i="9" s="1"/>
  <c r="N69" i="9" s="1"/>
  <c r="N70" i="9" s="1"/>
  <c r="N71" i="9" s="1"/>
  <c r="N72" i="9" s="1"/>
  <c r="L104" i="7"/>
  <c r="L117" i="7" s="1"/>
  <c r="K117" i="7"/>
  <c r="O103" i="7"/>
  <c r="O116" i="7" s="1"/>
  <c r="O120" i="7" s="1"/>
  <c r="N116" i="7"/>
  <c r="Q116" i="7" s="1"/>
  <c r="L100" i="7"/>
  <c r="L113" i="7" s="1"/>
  <c r="K113" i="7"/>
  <c r="L73" i="7"/>
  <c r="L85" i="7" s="1"/>
  <c r="K85" i="7"/>
  <c r="L105" i="7"/>
  <c r="L118" i="7" s="1"/>
  <c r="K118" i="7"/>
  <c r="L101" i="7"/>
  <c r="L114" i="7" s="1"/>
  <c r="K114" i="7"/>
  <c r="L69" i="7"/>
  <c r="L81" i="7" s="1"/>
  <c r="K81" i="7"/>
  <c r="L71" i="7"/>
  <c r="L83" i="7" s="1"/>
  <c r="K83" i="7"/>
  <c r="O74" i="7"/>
  <c r="O86" i="7" s="1"/>
  <c r="N86" i="7"/>
  <c r="O70" i="7"/>
  <c r="O82" i="7" s="1"/>
  <c r="N82" i="7"/>
  <c r="AD4232" i="1"/>
  <c r="AB4233" i="1"/>
  <c r="AB4234" i="1" s="1"/>
  <c r="AC4233" i="1"/>
  <c r="N73" i="9" l="1"/>
  <c r="N74" i="9" l="1"/>
  <c r="N75" i="9" s="1"/>
  <c r="N76" i="9" s="1"/>
  <c r="N77" i="9" l="1"/>
  <c r="N78" i="9" s="1"/>
  <c r="N79" i="9" s="1"/>
  <c r="N80" i="9" s="1"/>
  <c r="N81" i="9" s="1"/>
  <c r="N82" i="9" s="1"/>
  <c r="N83" i="9" s="1"/>
  <c r="N84" i="9" s="1"/>
  <c r="N85" i="9" s="1"/>
  <c r="N86" i="9" s="1"/>
  <c r="N87" i="9" l="1"/>
  <c r="N88" i="9" s="1"/>
  <c r="N89" i="9" s="1"/>
  <c r="N90" i="9" s="1"/>
  <c r="N91" i="9" s="1"/>
  <c r="N92" i="9" s="1"/>
  <c r="N93" i="9" l="1"/>
  <c r="N94" i="9" s="1"/>
  <c r="N95" i="9" l="1"/>
  <c r="N96" i="9" s="1"/>
  <c r="N97" i="9" l="1"/>
  <c r="N98" i="9" s="1"/>
  <c r="N99" i="9" s="1"/>
  <c r="N100" i="9" s="1"/>
  <c r="N101" i="9" s="1"/>
  <c r="N102" i="9" s="1"/>
  <c r="N103" i="9" l="1"/>
  <c r="N104" i="9" s="1"/>
  <c r="N105" i="9" s="1"/>
  <c r="N106" i="9" s="1"/>
  <c r="N107"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tc={DA0755CF-8326-42BC-BEF6-89E6D9884DA7}</author>
    <author>tc={FB513F7E-D89C-4806-8B0E-B3FF9A53A254}</author>
    <author>tc={A61474E6-4BD1-4E0E-9127-5AC63DEF9E7F}</author>
    <author>tc={C08A8205-A90A-48AF-A977-B9F33241001F}</author>
    <author>tc={D05EED1C-4CBB-4158-AAE2-E8806DAC3F6B}</author>
    <author>tc={07D93676-FE0A-49E0-A6E4-C374C0616478}</author>
    <author>tc={783C00F6-0ACE-4B38-ABDE-83532C455C99}</author>
    <author>tc={1D174AD5-AF79-4E98-90B0-52D8B792A48B}</author>
    <author>tc={086D682D-31B2-4E6C-8CD7-98CD9F601181}</author>
    <author>tc={A57FCED8-3019-4007-826A-25C34BBDC297}</author>
    <author>tc={4B6EB217-3748-44A8-A8A8-B46FBF6C187C}</author>
    <author>tc={74A10E10-10AA-4584-91C6-256EBF640667}</author>
  </authors>
  <commentList>
    <comment ref="E88" authorId="0" shapeId="0" xr:uid="{DA0755CF-8326-42BC-BEF6-89E6D9884DA7}">
      <text>
        <t>[Threaded comment]
Your version of Excel allows you to read this threaded comment; however, any edits to it will get removed if the file is opened in a newer version of Excel. Learn more: https://go.microsoft.com/fwlink/?linkid=870924
Comment:
    May 5th report</t>
      </text>
    </comment>
    <comment ref="K96" authorId="1" shapeId="0" xr:uid="{FB513F7E-D89C-4806-8B0E-B3FF9A53A254}">
      <text>
        <t>[Threaded comment]
Your version of Excel allows you to read this threaded comment; however, any edits to it will get removed if the file is opened in a newer version of Excel. Learn more: https://go.microsoft.com/fwlink/?linkid=870924
Comment:
    May 10th report (to May 9th)</t>
      </text>
    </comment>
    <comment ref="K104" authorId="2" shapeId="0" xr:uid="{A61474E6-4BD1-4E0E-9127-5AC63DEF9E7F}">
      <text>
        <t>[Threaded comment]
Your version of Excel allows you to read this threaded comment; however, any edits to it will get removed if the file is opened in a newer version of Excel. Learn more: https://go.microsoft.com/fwlink/?linkid=870924
Comment:
    May 18th</t>
      </text>
    </comment>
    <comment ref="K112" authorId="3" shapeId="0" xr:uid="{C08A8205-A90A-48AF-A977-B9F33241001F}">
      <text>
        <t>[Threaded comment]
Your version of Excel allows you to read this threaded comment; however, any edits to it will get removed if the file is opened in a newer version of Excel. Learn more: https://go.microsoft.com/fwlink/?linkid=870924
Comment:
    May 26th report</t>
      </text>
    </comment>
    <comment ref="K120" authorId="4" shapeId="0" xr:uid="{D05EED1C-4CBB-4158-AAE2-E8806DAC3F6B}">
      <text>
        <t>[Threaded comment]
Your version of Excel allows you to read this threaded comment; however, any edits to it will get removed if the file is opened in a newer version of Excel. Learn more: https://go.microsoft.com/fwlink/?linkid=870924
Comment:
    Jun 2nd report</t>
      </text>
    </comment>
    <comment ref="K128" authorId="5" shapeId="0" xr:uid="{07D93676-FE0A-49E0-A6E4-C374C0616478}">
      <text>
        <t>[Threaded comment]
Your version of Excel allows you to read this threaded comment; however, any edits to it will get removed if the file is opened in a newer version of Excel. Learn more: https://go.microsoft.com/fwlink/?linkid=870924
Comment:
    June 17th Epidemiology report</t>
      </text>
    </comment>
    <comment ref="E152" authorId="6" shapeId="0" xr:uid="{783C00F6-0ACE-4B38-ABDE-83532C455C99}">
      <text>
        <t>[Threaded comment]
Your version of Excel allows you to read this threaded comment; however, any edits to it will get removed if the file is opened in a newer version of Excel. Learn more: https://go.microsoft.com/fwlink/?linkid=870924
Comment:
    July 22nd report shows a different number than Alberta website (a difference of 9). 4,643 vs AB 4,652</t>
      </text>
    </comment>
    <comment ref="K152" authorId="7" shapeId="0" xr:uid="{1D174AD5-AF79-4E98-90B0-52D8B792A48B}">
      <text>
        <t>[Threaded comment]
Your version of Excel allows you to read this threaded comment; however, any edits to it will get removed if the file is opened in a newer version of Excel. Learn more: https://go.microsoft.com/fwlink/?linkid=870924
Comment:
    July 22nd report</t>
      </text>
    </comment>
    <comment ref="E160" authorId="8" shapeId="0" xr:uid="{086D682D-31B2-4E6C-8CD7-98CD9F601181}">
      <text>
        <t>[Threaded comment]
Your version of Excel allows you to read this threaded comment; however, any edits to it will get removed if the file is opened in a newer version of Excel. Learn more: https://go.microsoft.com/fwlink/?linkid=870924
Comment:
    Aug 5th report</t>
      </text>
    </comment>
    <comment ref="K160" authorId="9" shapeId="0" xr:uid="{A57FCED8-3019-4007-826A-25C34BBDC297}">
      <text>
        <t>[Threaded comment]
Your version of Excel allows you to read this threaded comment; however, any edits to it will get removed if the file is opened in a newer version of Excel. Learn more: https://go.microsoft.com/fwlink/?linkid=870924
Comment:
    Aug 5th report</t>
      </text>
    </comment>
    <comment ref="E176" authorId="10" shapeId="0" xr:uid="{4B6EB217-3748-44A8-A8A8-B46FBF6C187C}">
      <text>
        <t>[Threaded comment]
Your version of Excel allows you to read this threaded comment; however, any edits to it will get removed if the file is opened in a newer version of Excel. Learn more: https://go.microsoft.com/fwlink/?linkid=870924
Comment:
    Aug 5th report</t>
      </text>
    </comment>
    <comment ref="K176" authorId="11" shapeId="0" xr:uid="{74A10E10-10AA-4584-91C6-256EBF640667}">
      <text>
        <t>[Threaded comment]
Your version of Excel allows you to read this threaded comment; however, any edits to it will get removed if the file is opened in a newer version of Excel. Learn more: https://go.microsoft.com/fwlink/?linkid=870924
Comment:
    Aug 5th report</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tc={0764ABA4-D014-44A1-A46B-3EF83842B865}</author>
  </authors>
  <commentList>
    <comment ref="P2503" authorId="0" shapeId="0" xr:uid="{0764ABA4-D014-44A1-A46B-3EF83842B865}">
      <text>
        <t>[Threaded comment]
Your version of Excel allows you to read this threaded comment; however, any edits to it will get removed if the file is opened in a newer version of Excel. Learn more: https://go.microsoft.com/fwlink/?linkid=870924
Comment:
    14 year old with a brain tumor!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tc={FFF91767-34BB-484D-A056-0F801AC6F6F3}</author>
    <author>tc={187C18CF-FD6F-4944-B2CB-459CABD046B4}</author>
    <author>tc={7CFF9352-1627-4F1F-AC5C-104644266646}</author>
    <author>tc={A5779030-DD54-4CAD-90B6-47E7380999CA}</author>
    <author>tc={29162FE7-94FA-4DA4-925A-692B788DE865}</author>
    <author>tc={E5A877F7-A566-4976-B8A8-53AC9EBAA568}</author>
    <author>tc={44533FD6-4DBA-4D69-A595-7CA4789E56C1}</author>
    <author>tc={8C101B95-E1EA-4A33-BDA1-7CA401DFCA50}</author>
  </authors>
  <commentList>
    <comment ref="F11" authorId="0" shapeId="0" xr:uid="{FFF91767-34BB-484D-A056-0F801AC6F6F3}">
      <text>
        <t>[Threaded comment]
Your version of Excel allows you to read this threaded comment; however, any edits to it will get removed if the file is opened in a newer version of Excel. Learn more: https://go.microsoft.com/fwlink/?linkid=870924
Comment:
    12-19 years old</t>
      </text>
    </comment>
    <comment ref="F35" authorId="1" shapeId="0" xr:uid="{187C18CF-FD6F-4944-B2CB-459CABD046B4}">
      <text>
        <t>[Threaded comment]
Your version of Excel allows you to read this threaded comment; however, any edits to it will get removed if the file is opened in a newer version of Excel. Learn more: https://go.microsoft.com/fwlink/?linkid=870924
Comment:
    12-19 years old</t>
      </text>
    </comment>
    <comment ref="F67" authorId="2" shapeId="0" xr:uid="{7CFF9352-1627-4F1F-AC5C-104644266646}">
      <text>
        <t>[Threaded comment]
Your version of Excel allows you to read this threaded comment; however, any edits to it will get removed if the file is opened in a newer version of Excel. Learn more: https://go.microsoft.com/fwlink/?linkid=870924
Comment:
    12-19 years old</t>
      </text>
    </comment>
    <comment ref="F99" authorId="3" shapeId="0" xr:uid="{A5779030-DD54-4CAD-90B6-47E7380999CA}">
      <text>
        <t>[Threaded comment]
Your version of Excel allows you to read this threaded comment; however, any edits to it will get removed if the file is opened in a newer version of Excel. Learn more: https://go.microsoft.com/fwlink/?linkid=870924
Comment:
    12-19 years old</t>
      </text>
    </comment>
    <comment ref="F132" authorId="4" shapeId="0" xr:uid="{29162FE7-94FA-4DA4-925A-692B788DE865}">
      <text>
        <t>[Threaded comment]
Your version of Excel allows you to read this threaded comment; however, any edits to it will get removed if the file is opened in a newer version of Excel. Learn more: https://go.microsoft.com/fwlink/?linkid=870924
Comment:
    12-19 years old</t>
      </text>
    </comment>
    <comment ref="F154" authorId="5" shapeId="0" xr:uid="{E5A877F7-A566-4976-B8A8-53AC9EBAA568}">
      <text>
        <t>[Threaded comment]
Your version of Excel allows you to read this threaded comment; however, any edits to it will get removed if the file is opened in a newer version of Excel. Learn more: https://go.microsoft.com/fwlink/?linkid=870924
Comment:
    12-19 years old</t>
      </text>
    </comment>
    <comment ref="F176" authorId="6" shapeId="0" xr:uid="{44533FD6-4DBA-4D69-A595-7CA4789E56C1}">
      <text>
        <t>[Threaded comment]
Your version of Excel allows you to read this threaded comment; however, any edits to it will get removed if the file is opened in a newer version of Excel. Learn more: https://go.microsoft.com/fwlink/?linkid=870924
Comment:
    12-19 years old</t>
      </text>
    </comment>
    <comment ref="F197" authorId="7" shapeId="0" xr:uid="{8C101B95-E1EA-4A33-BDA1-7CA401DFCA50}">
      <text>
        <t>[Threaded comment]
Your version of Excel allows you to read this threaded comment; however, any edits to it will get removed if the file is opened in a newer version of Excel. Learn more: https://go.microsoft.com/fwlink/?linkid=870924
Comment:
    12-19 years old</t>
      </text>
    </comment>
  </commentList>
</comments>
</file>

<file path=xl/sharedStrings.xml><?xml version="1.0" encoding="utf-8"?>
<sst xmlns="http://schemas.openxmlformats.org/spreadsheetml/2006/main" count="27899" uniqueCount="1450">
  <si>
    <t>Total</t>
  </si>
  <si>
    <t>Under 1 year</t>
  </si>
  <si>
    <t>1-4 years</t>
  </si>
  <si>
    <t>5-9 years</t>
  </si>
  <si>
    <t>10-19 years</t>
  </si>
  <si>
    <t>20-29 years</t>
  </si>
  <si>
    <t>30-39 years</t>
  </si>
  <si>
    <t>40-49 years</t>
  </si>
  <si>
    <t>50-59 years</t>
  </si>
  <si>
    <t>60-69 years</t>
  </si>
  <si>
    <t>70-79 years</t>
  </si>
  <si>
    <t>80+ years</t>
  </si>
  <si>
    <t>Unknown</t>
  </si>
  <si>
    <t>NA</t>
  </si>
  <si>
    <t>Count</t>
  </si>
  <si>
    <t>Case rate</t>
  </si>
  <si>
    <t>Pop. rate</t>
  </si>
  <si>
    <t>Age Group</t>
  </si>
  <si>
    <t>Cases</t>
  </si>
  <si>
    <t>Hospitalized</t>
  </si>
  <si>
    <t>ICU</t>
  </si>
  <si>
    <t>Deaths</t>
  </si>
  <si>
    <t>Table 3. Total Hospitalizations, ICU admissions and deaths (ever) among COVID-19 cases in Alberta by age group</t>
  </si>
  <si>
    <t>Row percent is out of the number of cases in each age group.</t>
  </si>
  <si>
    <t>Note:</t>
  </si>
  <si>
    <t>Based on total hospitalizations and ICU admissions ever.</t>
  </si>
  <si>
    <t>Case rate (per 100 cases)Population rate (per 100,000 population)</t>
  </si>
  <si>
    <t>Each ICU admission is also included in the total  number of hospitalization</t>
  </si>
  <si>
    <t>5 - 10 yrs</t>
  </si>
  <si>
    <t>5 - 19 yrs</t>
  </si>
  <si>
    <t>Change Apr 22 - Apr 21</t>
  </si>
  <si>
    <t>Change  Apr 21 - Apr 19</t>
  </si>
  <si>
    <t>Change  Apr 19 - Apr 18</t>
  </si>
  <si>
    <t>Change  Apr 18 - Apr 17</t>
  </si>
  <si>
    <t>Change  Apr 17 - Apr 16</t>
  </si>
  <si>
    <t>Change  Apr 16 - Apr 15</t>
  </si>
  <si>
    <t>Change  Apr 15 - Apr 14</t>
  </si>
  <si>
    <t>Change  Apr 14 - Apr 13</t>
  </si>
  <si>
    <t>Change  Apr 13 - Apr 12</t>
  </si>
  <si>
    <t>Change  Apr 12 - Mar 30</t>
  </si>
  <si>
    <t xml:space="preserve">https://www.alberta.ca/stats/covid-19-alberta-statistics.htm#highlights </t>
  </si>
  <si>
    <t>% of Hospitalized</t>
  </si>
  <si>
    <t>% hospitalized of all cases</t>
  </si>
  <si>
    <t>Change Apr 23 - Apr 22</t>
  </si>
  <si>
    <t>Change Apr 24 - Apr 23</t>
  </si>
  <si>
    <t>Change Apr 25 - Apr 24</t>
  </si>
  <si>
    <t>Change Apr 26 - Apr 25</t>
  </si>
  <si>
    <t>Change Apr 27 - Apr 26</t>
  </si>
  <si>
    <t>Change Apr 28 - Apr 27</t>
  </si>
  <si>
    <t>Change Apr 30 - Apr 29</t>
  </si>
  <si>
    <t>Change May 1 - Apr 30</t>
  </si>
  <si>
    <t>Change May 2 - May 2</t>
  </si>
  <si>
    <t>Immunization data are up-to-date as of end of day May 02, 2021</t>
  </si>
  <si>
    <t>1,640,303 doses of COVID-19 vaccine have been administered in Alberta</t>
  </si>
  <si>
    <t>29.6 percent of population has received at least one dose</t>
  </si>
  <si>
    <t>6.6 percent of population fully immunized</t>
  </si>
  <si>
    <t>If Positive =</t>
  </si>
  <si>
    <t>Active Cases May 2:</t>
  </si>
  <si>
    <t>Immunization data are up-to-date as of end of day May 03, 2021</t>
  </si>
  <si>
    <t>1,668,455 doses of COVID-19 vaccine have been administered in Alberta</t>
  </si>
  <si>
    <t>30.2 percent of population has received at least one dose</t>
  </si>
  <si>
    <t>Change May 3 - May 2</t>
  </si>
  <si>
    <t>Change May 4 - May 3</t>
  </si>
  <si>
    <t>Immunization data are up-to-date as of end of day May 04, 2021</t>
  </si>
  <si>
    <t>1,694,675 doses of COVID-19 vaccine have been administered in Alberta</t>
  </si>
  <si>
    <t>30.8 percent of population has received at least one dose</t>
  </si>
  <si>
    <t>6.7 percent of population fully immunized</t>
  </si>
  <si>
    <t>Active Cases May 4:</t>
  </si>
  <si>
    <t>Active Cases May 3:</t>
  </si>
  <si>
    <t>Immunization data are up-to-date as of end of day May 05, 2021</t>
  </si>
  <si>
    <t>1,732,582 doses of COVID-19 vaccine have been administered in Alberta</t>
  </si>
  <si>
    <t>31.9 percent of population has received at least one dose</t>
  </si>
  <si>
    <t>6.8 percent of population fully immunized</t>
  </si>
  <si>
    <t>Immunization data are up-to-date as of end of day May 06, 2021</t>
  </si>
  <si>
    <t>1,792,312 doses of COVID-19 vaccine have been administered in Alberta</t>
  </si>
  <si>
    <t>33.1 percent of population has received at least one dose</t>
  </si>
  <si>
    <t>Active Cases May 6:</t>
  </si>
  <si>
    <t>Active Cases May 5:</t>
  </si>
  <si>
    <t>Change May 6 - May 5</t>
  </si>
  <si>
    <t>Change May 5 - May 4</t>
  </si>
  <si>
    <t>Change May 7 - May 6</t>
  </si>
  <si>
    <t>Immunization data are up-to-date as of end of day May 07, 2021</t>
  </si>
  <si>
    <t>1,846,554 doses of COVID-19 vaccine have been administered in Alberta</t>
  </si>
  <si>
    <t>34.3 percent of population has received at least one dose</t>
  </si>
  <si>
    <t>6.9 percent of population fully immunized</t>
  </si>
  <si>
    <t>Active Cases May 7:</t>
  </si>
  <si>
    <t>00-15</t>
  </si>
  <si>
    <t>16-19</t>
  </si>
  <si>
    <t>20-24</t>
  </si>
  <si>
    <t>25-29</t>
  </si>
  <si>
    <t>30-34</t>
  </si>
  <si>
    <t>35-39</t>
  </si>
  <si>
    <t>40-44</t>
  </si>
  <si>
    <t>45-49</t>
  </si>
  <si>
    <t>50-54</t>
  </si>
  <si>
    <t>55-59</t>
  </si>
  <si>
    <t>60-64</t>
  </si>
  <si>
    <t>65-69</t>
  </si>
  <si>
    <t>70-74</t>
  </si>
  <si>
    <t>75-79</t>
  </si>
  <si>
    <t>80-84</t>
  </si>
  <si>
    <t>85-89</t>
  </si>
  <si>
    <t>90+</t>
  </si>
  <si>
    <t>ALL</t>
  </si>
  <si>
    <t>Age group</t>
  </si>
  <si>
    <t>Population</t>
  </si>
  <si>
    <t>Dose 1</t>
  </si>
  <si>
    <t>% of population with at least 1 dose</t>
  </si>
  <si>
    <t>Dose 2</t>
  </si>
  <si>
    <t>% of population fully immunized</t>
  </si>
  <si>
    <t>Total administered</t>
  </si>
  <si>
    <t>Table 2. Summary of COVID-19 vaccine doses administered and vaccine coverage by age group</t>
  </si>
  <si>
    <t>Immunization data are up-to-date as of end of day May 08, 2021</t>
  </si>
  <si>
    <t>1,889,039 doses of COVID-19 vaccine have been administered in Alberta</t>
  </si>
  <si>
    <t>35.2 percent of population has received at least one dose</t>
  </si>
  <si>
    <t>Active Cases May 8:</t>
  </si>
  <si>
    <t>Change May 8 - May 7</t>
  </si>
  <si>
    <t>Immunization data are up-to-date as of end of day May 09, 2021</t>
  </si>
  <si>
    <t>1,916,957 doses of COVID-19 vaccine have been administered in Alberta</t>
  </si>
  <si>
    <t>35.7 percent of population has received at least one dose</t>
  </si>
  <si>
    <t>7 percent of population fully immunized</t>
  </si>
  <si>
    <t>Active Cases May 9:</t>
  </si>
  <si>
    <t>Change May 10 - May 9</t>
  </si>
  <si>
    <t>Change May 9 - May 8</t>
  </si>
  <si>
    <t>Immunization data are up-to-date as of end of day May 10, 2021</t>
  </si>
  <si>
    <t>1,947,004 doses of COVID-19 vaccine have been administered in Alberta</t>
  </si>
  <si>
    <t>36.4 percent of population has received at least one dose</t>
  </si>
  <si>
    <t>Active Cases May 10:</t>
  </si>
  <si>
    <t>Change May 11 - May 10</t>
  </si>
  <si>
    <t>Immunization data are up-to-date as of end of day May 11, 2021</t>
  </si>
  <si>
    <t>1,975,341 doses of COVID-19 vaccine have been administered in Alberta</t>
  </si>
  <si>
    <t>37 percent of population has received at least one dose</t>
  </si>
  <si>
    <t>7.2 percent of population fully immunized</t>
  </si>
  <si>
    <t>Active Cases May 11:</t>
  </si>
  <si>
    <t>00-11</t>
  </si>
  <si>
    <t>15-19</t>
  </si>
  <si>
    <t>12-14</t>
  </si>
  <si>
    <t>Change May 12 - May 11</t>
  </si>
  <si>
    <t>Active Cases May 12:</t>
  </si>
  <si>
    <t>Immunization data are up-to-date as of end of day May 12, 2021</t>
  </si>
  <si>
    <t>2,019,714 doses of COVID-19 vaccine have been administered in Alberta</t>
  </si>
  <si>
    <t>38 percent of population has received at least one dose</t>
  </si>
  <si>
    <t>Change May 13 - May 12</t>
  </si>
  <si>
    <t>Immunization data are up-to-date as of end of day May 13, 2021</t>
  </si>
  <si>
    <t>2,086,589 doses of COVID-19 vaccine have been administered in Alberta</t>
  </si>
  <si>
    <t>39.4 percent of population has received at least one dose</t>
  </si>
  <si>
    <t>7.3 percent of population fully immunized</t>
  </si>
  <si>
    <t>Average 70+</t>
  </si>
  <si>
    <t>Immunization data are up-to-date as of end of day May 14, 2021</t>
  </si>
  <si>
    <t>2,144,280 doses of COVID-19 vaccine have been administered in Alberta</t>
  </si>
  <si>
    <t>40.6 percent of population has received at least one dose</t>
  </si>
  <si>
    <t>Change May 14 - May 13</t>
  </si>
  <si>
    <t>Change May 15 - May 14</t>
  </si>
  <si>
    <t>Immunization data are up-to-date as of end of day May 15, 2021</t>
  </si>
  <si>
    <t>2,189,999 doses of COVID-19 vaccine have been administered in Alberta</t>
  </si>
  <si>
    <t>41.6 percent of population has received at least one dose</t>
  </si>
  <si>
    <t>Average 60+</t>
  </si>
  <si>
    <t>Change May 16 - May 15</t>
  </si>
  <si>
    <t>Immunization data are up-to-date as of end of day May 16, 2021</t>
  </si>
  <si>
    <t>2,217,446 doses of COVID-19 vaccine have been administered in Alberta</t>
  </si>
  <si>
    <t>42.2 percent of population has received at least one dose</t>
  </si>
  <si>
    <t>7.4 percent of population fully immunized</t>
  </si>
  <si>
    <t>May 16 - Mar 30</t>
  </si>
  <si>
    <t>Change May 17 - May 16</t>
  </si>
  <si>
    <t>Active Cases May 16:</t>
  </si>
  <si>
    <t>Active Cases May 15:</t>
  </si>
  <si>
    <t>Active Cases May 14:</t>
  </si>
  <si>
    <t>Active Cases May 17:</t>
  </si>
  <si>
    <t>Vaccination data are up-to-date as of end of day May 17, 2021</t>
  </si>
  <si>
    <t>2,243,969 doses of COVID-19 vaccine have been administered in Alberta</t>
  </si>
  <si>
    <t>42.8 percent of population has received at least one dose</t>
  </si>
  <si>
    <t>7.4 percent of population fully vaccinated</t>
  </si>
  <si>
    <t>Immunization data are up-to-date as of end of day May 17, 2021</t>
  </si>
  <si>
    <t>Change May 18 - May 17</t>
  </si>
  <si>
    <t>Immunization data are up-to-date as of end of day May 18, 2021</t>
  </si>
  <si>
    <t>Vaccination data are up-to-date as of end of day May 18, 2021</t>
  </si>
  <si>
    <t>2,271,955 doses of COVID-19 vaccine have been administered in Alberta</t>
  </si>
  <si>
    <t>43.4 percent of population has received at least one dose</t>
  </si>
  <si>
    <t>Active Cases May 18:</t>
  </si>
  <si>
    <t>Change May 19 - May 18</t>
  </si>
  <si>
    <t>Vaccination data are up-to-date as of end of day May 19, 2021</t>
  </si>
  <si>
    <t>2,312,821 doses of COVID-19 vaccine have been administered in Alberta</t>
  </si>
  <si>
    <t>44.2 percent of population has received at least one dose</t>
  </si>
  <si>
    <t>7.5 percent of population fully vaccinated</t>
  </si>
  <si>
    <t>Active Cases May 19:</t>
  </si>
  <si>
    <t>Change</t>
  </si>
  <si>
    <t>Of Alberta</t>
  </si>
  <si>
    <t>Change May 20 - May 19</t>
  </si>
  <si>
    <t>Vaccination data are up-to-date as of end of day May 20, 2021</t>
  </si>
  <si>
    <t>2,401,932 doses of COVID-19 vaccine have been administered in Alberta</t>
  </si>
  <si>
    <t>46.1 percent of population has received at least one dose</t>
  </si>
  <si>
    <t>7.6 percent of population fully vaccinated</t>
  </si>
  <si>
    <t>Immunization data are up-to-date as of end of day May 19, 2021</t>
  </si>
  <si>
    <t>Immunization data are up-to-date as of end of day May 20, 2021</t>
  </si>
  <si>
    <t>12+</t>
  </si>
  <si>
    <t>Active Cases May 20:</t>
  </si>
  <si>
    <t>Vaccination data are up-to-date as of end of day May 21, 2021</t>
  </si>
  <si>
    <t>2,460,857 doses of COVID-19 vaccine have been administered in Alberta</t>
  </si>
  <si>
    <t>47.3 percent of population has received at least one dose</t>
  </si>
  <si>
    <t>7.8 percent of population fully vaccinated</t>
  </si>
  <si>
    <t>Active Cases May 21:</t>
  </si>
  <si>
    <t>Immunization data are up-to-date as of end of day May 21, 2021</t>
  </si>
  <si>
    <t>Change May 21 - May 20</t>
  </si>
  <si>
    <t>Vaccination data are up-to-date as of end of day May 22, 2021</t>
  </si>
  <si>
    <t>2,506,919 doses of COVID-19 vaccine have been administered in Alberta</t>
  </si>
  <si>
    <t>48.2 percent of population has received at least one dose</t>
  </si>
  <si>
    <t>7.9 percent of population fully vaccinated</t>
  </si>
  <si>
    <t>Immunization data are up-to-date as of end of day May 22, 2021</t>
  </si>
  <si>
    <t>Change May 23 - May 22</t>
  </si>
  <si>
    <t>Change May 22 - May 21</t>
  </si>
  <si>
    <t>Vaccination data are up-to-date as of end of day May 23, 2021</t>
  </si>
  <si>
    <t>2,532,143 doses of COVID-19 vaccine have been administered in Alberta</t>
  </si>
  <si>
    <t>48.7 percent of population has received at least one dose</t>
  </si>
  <si>
    <t>Immunization data are up-to-date as of end of day May 23, 2021</t>
  </si>
  <si>
    <t>Active Cases May 23:</t>
  </si>
  <si>
    <t>Active Cases May 22:</t>
  </si>
  <si>
    <t>Change May 24 - May 23</t>
  </si>
  <si>
    <t>Vaccination data are up-to-date as of end of day May 24, 2021</t>
  </si>
  <si>
    <t>2,552,317 doses of COVID-19 vaccine have been administered in Alberta</t>
  </si>
  <si>
    <t>49.2 percent of population has received at least one dose</t>
  </si>
  <si>
    <t>Active Cases May 24:</t>
  </si>
  <si>
    <t>Immunization data are up-to-date as of end of day May 24, 2021</t>
  </si>
  <si>
    <t>Age</t>
  </si>
  <si>
    <t>of Cases</t>
  </si>
  <si>
    <t>of population 12 - 19</t>
  </si>
  <si>
    <t>negative</t>
  </si>
  <si>
    <t>Vaccination data are up-to-date as of end of day May 25, 2021</t>
  </si>
  <si>
    <t>2,578,577 doses of COVID-19 vaccine have been administered in Alberta</t>
  </si>
  <si>
    <t>49.7 percent of population has received at least one dose</t>
  </si>
  <si>
    <t>8 percent of population fully vaccinated</t>
  </si>
  <si>
    <t>Change May 25 - May 24</t>
  </si>
  <si>
    <t>Immunization data are up-to-date as of end of day May 25, 2021</t>
  </si>
  <si>
    <t>Average 12+</t>
  </si>
  <si>
    <t>Change May 26 - May 25</t>
  </si>
  <si>
    <t>Vaccination data are up-to-date as of end of day May 26, 2021</t>
  </si>
  <si>
    <t>2,615,747 doses of COVID-19 vaccine have been administered in Alberta</t>
  </si>
  <si>
    <t>50.4 percent of population has received at least one dose</t>
  </si>
  <si>
    <t>8.1 percent of population fully vaccinated</t>
  </si>
  <si>
    <t>Active Cases May 26:</t>
  </si>
  <si>
    <t>Active Cases May 25:</t>
  </si>
  <si>
    <t>Immunization data are up-to-date as of end of day May 26, 2021</t>
  </si>
  <si>
    <t>Change May 27 - May 26</t>
  </si>
  <si>
    <t>Vaccination data are up-to-date as of end of day May 27, 2021</t>
  </si>
  <si>
    <t>2,668,567 doses of COVID-19 vaccine have been administered in Alberta</t>
  </si>
  <si>
    <t>51.4 percent of population has received at least one dose</t>
  </si>
  <si>
    <t>8.3 percent of population fully vaccinated</t>
  </si>
  <si>
    <t>Immunization data are up-to-date as of end of day May 27, 2021</t>
  </si>
  <si>
    <t>Change May 28 - May 27</t>
  </si>
  <si>
    <t>Vaccination data are up-to-date as of end of day May 28, 2021</t>
  </si>
  <si>
    <t>2,720,687 doses of COVID-19 vaccine have been administered in Alberta</t>
  </si>
  <si>
    <t>61.5 percent of 12+ population has received at least one dose (52.3% total population)</t>
  </si>
  <si>
    <t>10 percent of 12+ population fully vaccinated (8.5% total population)</t>
  </si>
  <si>
    <t>Active Cases May 28:</t>
  </si>
  <si>
    <t>Active Cases May 27:</t>
  </si>
  <si>
    <t>Immunization data are up-to-date as of end of day May 28, 2021</t>
  </si>
  <si>
    <t>Change May 29 - May 28</t>
  </si>
  <si>
    <t>Immunization data are up-to-date as of end of day May 29, 2021</t>
  </si>
  <si>
    <t>Vaccination data are up-to-date as of end of day May 29, 2021</t>
  </si>
  <si>
    <t>2,759,729 doses of COVID-19 vaccine have been administered in Alberta</t>
  </si>
  <si>
    <t>62.3 percent of 12+ population has received at least one dose (53% total population)</t>
  </si>
  <si>
    <t>10.2 percent of 12+ population fully vaccinated (8.7% total population)</t>
  </si>
  <si>
    <t>Change May 30 - May 29</t>
  </si>
  <si>
    <t>Immunization data are up-to-date as of end of day May 30, 2021</t>
  </si>
  <si>
    <t>Vaccination data are up-to-date as of end of day May 30, 2021</t>
  </si>
  <si>
    <t>2,781,430 doses of COVID-19 vaccine have been administered in Alberta</t>
  </si>
  <si>
    <t>62.8 percent of 12+ population has received at least one dose (53.5% total population)</t>
  </si>
  <si>
    <t>10.3 percent of 12+ population fully vaccinated (8.7% total population)</t>
  </si>
  <si>
    <t>Immunization data are up-to-date as of end of day May 31, 2021</t>
  </si>
  <si>
    <t>Vaccination data are up-to-date as of end of day May 31, 2021</t>
  </si>
  <si>
    <t>2,811,168 doses of COVID-19 vaccine have been administered in Alberta</t>
  </si>
  <si>
    <t>63.4 percent of 12+ population has received at least one dose (54% total population)</t>
  </si>
  <si>
    <t>10.4 percent of 12+ population fully vaccinated (8.9% total population)</t>
  </si>
  <si>
    <t>Active Cases May 31:</t>
  </si>
  <si>
    <t>Active Cases May 30:</t>
  </si>
  <si>
    <t>Active Cases May 29:</t>
  </si>
  <si>
    <t>Change May 31 - May 30</t>
  </si>
  <si>
    <t>Change Jun 1 - May 31</t>
  </si>
  <si>
    <t>Immunization data are up-to-date as of end of day Jun 1, 2021</t>
  </si>
  <si>
    <t>Vaccination data are up-to-date as of end of day June 01, 2021</t>
  </si>
  <si>
    <t>2,841,779 doses of COVID-19 vaccine have been administered in Alberta</t>
  </si>
  <si>
    <t>64 percent of 12+ population has received at least one dose (54.5% total population)</t>
  </si>
  <si>
    <t>10.7 percent of 12+ population fully vaccinated (9.1% total population)</t>
  </si>
  <si>
    <t>Change Jun 2 - Jun 1</t>
  </si>
  <si>
    <t>Immunization data are up-to-date as of end of day Jun 2, 2021</t>
  </si>
  <si>
    <t>Vaccination data are up-to-date as of end of day June 02, 2021</t>
  </si>
  <si>
    <t>2,888,005 doses of COVID-19 vaccine have been administered in Alberta</t>
  </si>
  <si>
    <t>64.6 percent of 12+ population has received at least one dose (55% total population)</t>
  </si>
  <si>
    <t>11.3 percent of 12+ population fully vaccinated (9.6% total population)</t>
  </si>
  <si>
    <t>Active Cases Jun 2:</t>
  </si>
  <si>
    <t>Active Cases Jun 1:</t>
  </si>
  <si>
    <t>Change Jun 3 - Jun 2</t>
  </si>
  <si>
    <t>Immunization data are up-to-date as of end of day Jun 3, 2021</t>
  </si>
  <si>
    <t>Vaccination data are up-to-date as of end of day June 03, 2021</t>
  </si>
  <si>
    <t>2,951,927 doses of COVID-19 vaccine have been administered in Alberta</t>
  </si>
  <si>
    <t>65.3 percent of 12+ population has received at least one dose (55.6% total population)</t>
  </si>
  <si>
    <t>12.2 percent of 12+ population fully vaccinated (10.4% total population)</t>
  </si>
  <si>
    <t>Active Cases Jun 3:</t>
  </si>
  <si>
    <t>Immunization data are up-to-date as of end of day Jun 4, 2021</t>
  </si>
  <si>
    <t>Change Jun 4 - Jun 3</t>
  </si>
  <si>
    <t>Vaccination data are up-to-date as of end of day June 04, 2021</t>
  </si>
  <si>
    <t>3,013,555 doses of COVID-19 vaccine have been administered in Alberta</t>
  </si>
  <si>
    <t>66 percent of 12+ population has received at least one dose (56.2% total population)</t>
  </si>
  <si>
    <t>13.2 percent of 12+ population fully vaccinated (11.2% total population)</t>
  </si>
  <si>
    <t>Active Cases Jun 4:</t>
  </si>
  <si>
    <t>Change Jun 5 - Jun 4</t>
  </si>
  <si>
    <t>Immunization data are up-to-date as of end of day Jun 5, 2021</t>
  </si>
  <si>
    <t>Vaccination data are up-to-date as of end of day June 05, 2021</t>
  </si>
  <si>
    <t>3,057,662 doses of COVID-19 vaccine have been administered in Alberta</t>
  </si>
  <si>
    <t>66.4 percent of 12+ population has received at least one dose (56.6% total population)</t>
  </si>
  <si>
    <t>13.9 percent of 12+ population fully vaccinated (11.8% total population)</t>
  </si>
  <si>
    <t>Active Cases Jun 5:</t>
  </si>
  <si>
    <t>Change Jun 6 - Jun 5</t>
  </si>
  <si>
    <t>Immunization data are up-to-date as of end of day Jun 6, 2021</t>
  </si>
  <si>
    <t>Vaccination data are up-to-date as of end of day June 06, 2021</t>
  </si>
  <si>
    <t>3,084,119 doses of COVID-19 vaccine have been administered in Alberta</t>
  </si>
  <si>
    <t>66.7 percent of 12+ population has received at least one dose (56.8% total population)</t>
  </si>
  <si>
    <t>14.3 percent of 12+ population fully vaccinated (12.2% total population)</t>
  </si>
  <si>
    <t>Change Jun 7 - Jun 6</t>
  </si>
  <si>
    <t>Vaccination data are up-to-date as of end of day June 07, 2021</t>
  </si>
  <si>
    <t>3,123,226 doses of COVID-19 vaccine have been administered in Alberta</t>
  </si>
  <si>
    <t>67 percent of 12+ population has received at least one dose (57% total population)</t>
  </si>
  <si>
    <t>15.1 percent of 12+ population fully vaccinated (12.8% total population)</t>
  </si>
  <si>
    <t>Immunization data are up-to-date as of end of day Jun 7, 2021</t>
  </si>
  <si>
    <t>Change Jun 8 - Jun 7</t>
  </si>
  <si>
    <t>Vaccination data are up-to-date as of end of day June 08, 2021</t>
  </si>
  <si>
    <t>3,157,862 doses of COVID-19 vaccine have been administered in Alberta</t>
  </si>
  <si>
    <t>67.2 percent of 12+ population has received at least one dose (57.3% total population)</t>
  </si>
  <si>
    <t>15.7 percent of 12+ population fully vaccinated (13.4% total population)</t>
  </si>
  <si>
    <t>Immunization data are up-to-date as of end of day Jun 8, 2021</t>
  </si>
  <si>
    <t>Change Jun 9 - Jun 8</t>
  </si>
  <si>
    <t>Active Cases Jun 8:</t>
  </si>
  <si>
    <t>Active Cases Jun 7:</t>
  </si>
  <si>
    <t>Active Cases Jun 6:</t>
  </si>
  <si>
    <t>Active Cases Jun 9:</t>
  </si>
  <si>
    <t>Vaccination data are up-to-date as of end of day June 09, 2021</t>
  </si>
  <si>
    <t>3,215,144 doses of COVID-19 vaccine have been administered in Alberta</t>
  </si>
  <si>
    <t>67.8 percent of 12+ population has received at least one dose (57.7% total population)</t>
  </si>
  <si>
    <t>16.7 percent of 12+ population fully vaccinated (14.2% total population)</t>
  </si>
  <si>
    <t>Immunization data are up-to-date as of end of day Jun 9, 2021</t>
  </si>
  <si>
    <t>Change Jun 11 - Jun 9</t>
  </si>
  <si>
    <t>Vaccination data are up-to-date as of end of day June 11, 2021</t>
  </si>
  <si>
    <t>3,336,850 doses of COVID-19 vaccine have been administered in Alberta</t>
  </si>
  <si>
    <t>68.5 percent of 12+ population has received at least one dose (58.3% total population)</t>
  </si>
  <si>
    <t>19.2 percent of 12+ population fully vaccinated (16.3% total population)</t>
  </si>
  <si>
    <t>Active Cases Jun 11:</t>
  </si>
  <si>
    <t>Immunization data are up-to-date as of end of day Jun 11, 2021</t>
  </si>
  <si>
    <t>Immunization data are up-to-date as of end of day Jun 12, 2021</t>
  </si>
  <si>
    <t>Change Jun 12 - Jun 11</t>
  </si>
  <si>
    <t>Vaccination data are up-to-date as of end of day June 12, 2021</t>
  </si>
  <si>
    <t>3,384,026 doses of COVID-19 vaccine have been administered in Alberta</t>
  </si>
  <si>
    <t>68.7 percent of 12+ population has received at least one dose (58.5% total population)</t>
  </si>
  <si>
    <t>20.2 percent of 12+ population fully vaccinated (17.2% total population)</t>
  </si>
  <si>
    <t>Active Cases Jun 12:</t>
  </si>
  <si>
    <t>Change Jun 13 - Jun 12</t>
  </si>
  <si>
    <t>Vaccination data are up-to-date as of end of day June 13, 2021</t>
  </si>
  <si>
    <t>3,412,751 doses of COVID-19 vaccine have been administered in Alberta</t>
  </si>
  <si>
    <t>68.8 percent of 12+ population has received at least one dose (58.6% total population)</t>
  </si>
  <si>
    <t>20.8 percent of 12+ population fully vaccinated (17.7% total population)</t>
  </si>
  <si>
    <t>Active Cases Jun 13:</t>
  </si>
  <si>
    <t>Immunization data are up-to-date as of end of day Jun 13, 2021</t>
  </si>
  <si>
    <t>Change Jun 14 - Jun 13</t>
  </si>
  <si>
    <t>Vaccination data are up-to-date as of end of day June 14, 2021</t>
  </si>
  <si>
    <t>3,480,407 doses of COVID-19 vaccine have been administered in Alberta</t>
  </si>
  <si>
    <t>69.4 percent of 12+ population has received at least one dose (59.1% total population)</t>
  </si>
  <si>
    <t>22 percent of 12+ population fully vaccinated (18.7% total population)</t>
  </si>
  <si>
    <t>Active Cases Jun 14:</t>
  </si>
  <si>
    <t>Change Jun 15 - Jun 14</t>
  </si>
  <si>
    <t>Immunization data are up-to-date as of end of day Jun 14, 2021</t>
  </si>
  <si>
    <t>Immunization data are up-to-date as of end of day Jun 15, 2021</t>
  </si>
  <si>
    <t>Vaccination data are up-to-date as of end of day June 15, 2021</t>
  </si>
  <si>
    <t>3,533,434 doses of COVID-19 vaccine have been administered in Alberta</t>
  </si>
  <si>
    <t>69.7 percent of 12+ population has received at least one dose (59.4% total population)</t>
  </si>
  <si>
    <t>23.1 percent of 12+ population fully vaccinated (19.6% total population)</t>
  </si>
  <si>
    <t>Active Cases Jun 15:</t>
  </si>
  <si>
    <t>Change Jun 16 - Jun 15</t>
  </si>
  <si>
    <t>Active Cases Jun 16:</t>
  </si>
  <si>
    <t>Immunization data are up-to-date as of end of day Jun 16, 2021</t>
  </si>
  <si>
    <t>Vaccination data are up-to-date as of end of day June 16, 2021</t>
  </si>
  <si>
    <t>3,583,406 doses of COVID-19 vaccine have been administered in Alberta</t>
  </si>
  <si>
    <t>69.9 percent of 12+ population has received at least one dose (59.5% total population)</t>
  </si>
  <si>
    <t>24.2 percent of 12+ population fully vaccinated (20.6% total population)</t>
  </si>
  <si>
    <t>Change Jun 17 - Jun 16</t>
  </si>
  <si>
    <t>Vaccination data are up-to-date as of end of day June 17, 2021</t>
  </si>
  <si>
    <t>3,654,750 doses of COVID-19 vaccine have been administered in Alberta</t>
  </si>
  <si>
    <t>70.2 percent of 12+ population has received at least one dose (59.8% total population)</t>
  </si>
  <si>
    <t>25.8 percent of 12+ population fully vaccinated (22% total population)</t>
  </si>
  <si>
    <t>Immunization data are up-to-date as of end of day Jun 17, 2021</t>
  </si>
  <si>
    <t>Change Jun 19 - Jun 17</t>
  </si>
  <si>
    <t>Vaccination data are up-to-date as of end of day June 19, 2021</t>
  </si>
  <si>
    <t>3,775,674 doses of COVID-19 vaccine have been administered in Alberta</t>
  </si>
  <si>
    <t>70.6 percent of 12+ population has received at least one dose (60.1% total population)</t>
  </si>
  <si>
    <t>28.6 percent of 12+ population fully vaccinated (24.3% total population)</t>
  </si>
  <si>
    <t>Immunization data are up-to-date as of end of day Jun 19, 2021</t>
  </si>
  <si>
    <t>&gt;60</t>
  </si>
  <si>
    <t>&gt;60, 1 dose</t>
  </si>
  <si>
    <t>10% Breakthrough</t>
  </si>
  <si>
    <t>of cases</t>
  </si>
  <si>
    <t>Immunization data are up-to-date as of end of day Jun 20, 2021</t>
  </si>
  <si>
    <t>Change Jun 20 - Jun 19</t>
  </si>
  <si>
    <t>Vaccination data are up-to-date as of end of day June 20, 2021</t>
  </si>
  <si>
    <t>3,804,700 doses of COVID-19 vaccine have been administered in Alberta</t>
  </si>
  <si>
    <t>70.7 percent of 12+ population has received at least one dose (60.2% total population)</t>
  </si>
  <si>
    <t>29.2 percent of 12+ population fully vaccinated (24.9% total population)</t>
  </si>
  <si>
    <t>as a %</t>
  </si>
  <si>
    <t>per 100 k</t>
  </si>
  <si>
    <t>Recovery</t>
  </si>
  <si>
    <t>Immunization data are up-to-date as of end of day Jun 21, 2021</t>
  </si>
  <si>
    <t>Change Jun 21 - Jun 20</t>
  </si>
  <si>
    <t>Vaccination data are up-to-date as of end of day June 21, 2021</t>
  </si>
  <si>
    <t>3,854,208 doses of COVID-19 vaccine have been administered in Alberta</t>
  </si>
  <si>
    <t>70.8 percent of 12+ population has received at least one dose (60.3% total population)</t>
  </si>
  <si>
    <t>30.4 percent of 12+ population fully vaccinated (25.9% total population)</t>
  </si>
  <si>
    <t>Active Cases Jun 21:</t>
  </si>
  <si>
    <t>Active Cases Jun 20:</t>
  </si>
  <si>
    <t>Active Cases Jun 19:</t>
  </si>
  <si>
    <t>Active Cases Jun 17:</t>
  </si>
  <si>
    <t>Change Jun 22 - Jun 21</t>
  </si>
  <si>
    <t>Immunization data are up-to-date as of end of day Jun 22, 2021</t>
  </si>
  <si>
    <t>Vaccination data are up-to-date as of end of day June 22, 2021</t>
  </si>
  <si>
    <t>3,903,238 doses of COVID-19 vaccine have been administered in Alberta</t>
  </si>
  <si>
    <t>71 percent of 12+ population has received at least one dose (60.5% total population)</t>
  </si>
  <si>
    <t>31.5 percent of 12+ population fully vaccinated (26.9% total population)</t>
  </si>
  <si>
    <t>Active Cases Jun 22:</t>
  </si>
  <si>
    <t>From PHAC report Jun 23 for Alberta</t>
  </si>
  <si>
    <t>Change Jun 23 - Jun 22</t>
  </si>
  <si>
    <t>Vaccination data are up-to-date as of end of day June 23, 2021</t>
  </si>
  <si>
    <t>3,963,419 doses of COVID-19 vaccine have been administered in Alberta</t>
  </si>
  <si>
    <t>71.1 percent of 12+ population has received at least one dose (60.6% total population)</t>
  </si>
  <si>
    <t>33 percent of 12+ population fully vaccinated (28.1% total population)</t>
  </si>
  <si>
    <t>Immunization data are up-to-date as of end of day Jun 23, 2021</t>
  </si>
  <si>
    <t>Change Jun 27 - Jun 23</t>
  </si>
  <si>
    <t>Vaccination data are up-to-date as of end of day June 27, 2021</t>
  </si>
  <si>
    <t>4,198,463 doses of COVID-19 vaccine have been administered in Alberta</t>
  </si>
  <si>
    <t>71.7 percent of 12+ population has received at least one dose (61% total population)</t>
  </si>
  <si>
    <t>38.6 percent of 12+ population fully vaccinated (32.9% total population)</t>
  </si>
  <si>
    <t>Active Cases Jun 27:</t>
  </si>
  <si>
    <t>Immunization data are up-to-date as of end of day Jun 27, 2021</t>
  </si>
  <si>
    <t>Change Jun 28 - Jun 27</t>
  </si>
  <si>
    <t>Immunization data are up-to-date as of end of day Jun 28, 2021</t>
  </si>
  <si>
    <t>Vaccination data are up-to-date as of end of day June 28, 2021</t>
  </si>
  <si>
    <t>4,266,408 doses of COVID-19 vaccine have been administered in Alberta</t>
  </si>
  <si>
    <t>72.7 percent of 12+ population has received at least one dose (61.8% total population)</t>
  </si>
  <si>
    <t>40.7 percent of 12+ population fully vaccinated (34.6% total population)</t>
  </si>
  <si>
    <t>Active Cases Jun 28:</t>
  </si>
  <si>
    <t>Change Jun 29 - Jun 28</t>
  </si>
  <si>
    <t>Vaccination data are up-to-date as of end of day June 29, 2021</t>
  </si>
  <si>
    <t>4,332,883 doses of COVID-19 vaccine have been administered in Alberta</t>
  </si>
  <si>
    <t>72.8 percent of 12+ population has received at least one dose (62% total population)</t>
  </si>
  <si>
    <t>42.4 percent of 12+ population fully vaccinated (36% total population)</t>
  </si>
  <si>
    <t>Active Cases Jun 29:</t>
  </si>
  <si>
    <t>Immunization data are up-to-date as of end of day Jun 29, 2021</t>
  </si>
  <si>
    <t>Change Jul 1 - Jun 29</t>
  </si>
  <si>
    <t>Vaccination data are up-to-date as of end of day July 01, 2021</t>
  </si>
  <si>
    <t>4,432,975 doses of COVID-19 vaccine have been administered in Alberta</t>
  </si>
  <si>
    <t>73.1 percent of 12+ population has received at least one dose (62.1% total population)</t>
  </si>
  <si>
    <t>44.8 percent of 12+ population fully vaccinated (38.1% total population)</t>
  </si>
  <si>
    <t>Active Cases Jul 1:</t>
  </si>
  <si>
    <t>1st dose Change from Previous</t>
  </si>
  <si>
    <t>Immunization data are up-to-date as of end of day Jul 1, 2021</t>
  </si>
  <si>
    <t>Vaccination data are up-to-date as of end of day July 04, 2021</t>
  </si>
  <si>
    <t>4,578,868 doses of COVID-19 vaccine have been administered in Alberta</t>
  </si>
  <si>
    <t>73.4 percent of 12+ population has received at least one dose (62.4% total population)</t>
  </si>
  <si>
    <t>48.4 percent of 12+ population fully vaccinated (41.1% total population)</t>
  </si>
  <si>
    <t>Change Jul 4 - Jul 1</t>
  </si>
  <si>
    <t>Active Cases Jul 4:</t>
  </si>
  <si>
    <t>Immunization data are up-to-date as of end of day Jul 4, 2021</t>
  </si>
  <si>
    <t>Change Jul 5 - Jul 4</t>
  </si>
  <si>
    <t>Vaccination data are up-to-date as of end of day July 05, 2021</t>
  </si>
  <si>
    <t>4,629,699 doses of COVID-19 vaccine have been administered in Alberta</t>
  </si>
  <si>
    <t>73.5 percent of 12+ population has received at least one dose (62.5% total population)</t>
  </si>
  <si>
    <t>49.6 percent of 12+ population fully vaccinated (42.2% total population)</t>
  </si>
  <si>
    <t>Active Cases Jul 5:</t>
  </si>
  <si>
    <t>Immunization data are up-to-date as of end of day Jul 5, 2021</t>
  </si>
  <si>
    <t>Vaccination data are up-to-date as of end of day July 06, 2021</t>
  </si>
  <si>
    <t>4,673,582 doses of COVID-19 vaccine have been administered in Alberta</t>
  </si>
  <si>
    <t>73.6 percent of 12+ population has received at least one dose (62.6% total population)</t>
  </si>
  <si>
    <t>50.7 percent of 12+ population fully vaccinated (43.1% total population)</t>
  </si>
  <si>
    <t>Active Cases Jul 6:</t>
  </si>
  <si>
    <t>Change Jul 6 - Jul 5</t>
  </si>
  <si>
    <t>Vaccination data are up-to-date as of end of day July 07, 2021</t>
  </si>
  <si>
    <t>4,727,966 doses of COVID-19 vaccine have been administered in Alberta</t>
  </si>
  <si>
    <t>73.7 percent of 12+ population has received at least one dose (62.7% total population)</t>
  </si>
  <si>
    <t>52 percent of 12+ population fully vaccinated (44.2% total population)</t>
  </si>
  <si>
    <t>Active Cases Jul 7:</t>
  </si>
  <si>
    <t>Change Jul 7 - Jul 6</t>
  </si>
  <si>
    <t>Immunization data are up-to-date as of end of day Jul 7, 2021</t>
  </si>
  <si>
    <t>Immunization data are up-to-date as of end of day Jul 6, 2021</t>
  </si>
  <si>
    <t>Change Jul 8 - Jul 7</t>
  </si>
  <si>
    <t>Vaccination data are up-to-date as of end of day July 08, 2021</t>
  </si>
  <si>
    <t>4,777,367 doses of COVID-19 vaccine have been administered in Alberta</t>
  </si>
  <si>
    <t>73.9 percent of 12+ population has received at least one dose (62.8% total population)</t>
  </si>
  <si>
    <t>53.1 percent of 12+ population fully vaccinated (45.2% total population)</t>
  </si>
  <si>
    <t>Active Cases Jul 8:</t>
  </si>
  <si>
    <t>Immunization data are up-to-date as of end of day Jul 8, 2021</t>
  </si>
  <si>
    <t>Change Jul 11 - Jul 8</t>
  </si>
  <si>
    <t>Vaccination data are up-to-date as of end of day July 11, 2021</t>
  </si>
  <si>
    <t>4,868,593 doses of COVID-19 vaccine have been administered in Alberta</t>
  </si>
  <si>
    <t>74.1 percent of 12+ population has received at least one dose (63.1% total population)</t>
  </si>
  <si>
    <t>55.3 percent of 12+ population fully vaccinated (47% total population)</t>
  </si>
  <si>
    <t>Active Cases Jul 11:</t>
  </si>
  <si>
    <t>Immunization data are up-to-date as of end of day Jul 11, 2021</t>
  </si>
  <si>
    <t>Change Jul 13 - Jul 11</t>
  </si>
  <si>
    <t>Vaccination data are up-to-date as of end of day July 13, 2021</t>
  </si>
  <si>
    <t>4,920,417 doses of COVID-19 vaccine have been administered in Alberta</t>
  </si>
  <si>
    <t>74.3 percent of 12+ population has received at least one dose (63.2% total population)</t>
  </si>
  <si>
    <t>56.5 percent of 12+ population fully vaccinated (48% total population)</t>
  </si>
  <si>
    <t>Active Cases Jul 13:</t>
  </si>
  <si>
    <t>Immunization data are up-to-date as of end of day Jul 13, 2021</t>
  </si>
  <si>
    <t>Change Jul 14 - Jul 13</t>
  </si>
  <si>
    <t>Vaccination data are up-to-date as of end of day July 14, 2021</t>
  </si>
  <si>
    <t>4,947,062 doses of COVID-19 vaccine have been administered in Alberta</t>
  </si>
  <si>
    <t>74.4 percent of 12+ population has received at least one dose (63.3% total population)</t>
  </si>
  <si>
    <t>57.1 percent of 12+ population fully vaccinated (48.6% total population)</t>
  </si>
  <si>
    <t>Active Cases Jul 14:</t>
  </si>
  <si>
    <t>Immunization data are up-to-date as of end of day Jul 14, 2021</t>
  </si>
  <si>
    <t>Change Jul 15 - Jul 14</t>
  </si>
  <si>
    <t>Vaccination data are up-to-date as of end of day July 15, 2021</t>
  </si>
  <si>
    <t>4,980,821 doses of COVID-19 vaccine have been administered in Alberta</t>
  </si>
  <si>
    <t>74.5 percent of 12+ population has received at least one dose (63.4% total population)</t>
  </si>
  <si>
    <t>57.9 percent of 12+ population fully vaccinated (49.2% total population)</t>
  </si>
  <si>
    <t>Active Cases Jul 15:</t>
  </si>
  <si>
    <t>Immunization data are up-to-date as of end of day Jul 15, 2021</t>
  </si>
  <si>
    <t>Active Cases Jul 19:</t>
  </si>
  <si>
    <t>Vaccination data are up-to-date as of end of day July 19, 2021</t>
  </si>
  <si>
    <t>5,078,635 doses of COVID-19 vaccine have been administered in Alberta</t>
  </si>
  <si>
    <t>74.8 percent of 12+ population has received at least one dose (63.7% total population)</t>
  </si>
  <si>
    <t>60.2 percent of 12+ population fully vaccinated (51.2% total population)</t>
  </si>
  <si>
    <t>Immunization data are up-to-date as of end of day Jul 19, 2021</t>
  </si>
  <si>
    <t>Change Jul 19 - Jul 15</t>
  </si>
  <si>
    <t>Vaccination data are up-to-date as of end of day July 20, 2021</t>
  </si>
  <si>
    <t>5,100,111 doses of COVID-19 vaccine have been administered in Alberta</t>
  </si>
  <si>
    <t>74.9 percent of 12+ population has received at least one dose (63.7% total population)</t>
  </si>
  <si>
    <t>60.7 percent of 12+ population fully vaccinated (51.6% total population)</t>
  </si>
  <si>
    <t>Change Jul 20 - Jul 19</t>
  </si>
  <si>
    <t>Active Cases Jul 20:</t>
  </si>
  <si>
    <t>Immunization data are up-to-date as of end of day Jul 20, 2021</t>
  </si>
  <si>
    <t>Change Jul 21 - Jul 20</t>
  </si>
  <si>
    <t>Vaccination data are up-to-date as of end of day July 21, 2021</t>
  </si>
  <si>
    <t>5,128,351 doses of COVID-19 vaccine have been administered in Alberta</t>
  </si>
  <si>
    <t>75 percent of 12+ population has received at least one dose (63.8% total population)</t>
  </si>
  <si>
    <t>61.3 percent of 12+ population fully vaccinated (52.1% total population)</t>
  </si>
  <si>
    <t>Active Cases Jul 21:</t>
  </si>
  <si>
    <t>Immunization data are up-to-date as of end of day Jul 21, 2021</t>
  </si>
  <si>
    <t>Change Jul 25 - Jul 21</t>
  </si>
  <si>
    <t>Vaccination data are up-to-date as of end of day July 25, 2021</t>
  </si>
  <si>
    <t>5,221,375 doses of COVID-19 vaccine have been administered in Alberta</t>
  </si>
  <si>
    <t>75.4 percent of 12+ population has received at least one dose (64.1% total population)</t>
  </si>
  <si>
    <t>63.4 percent of 12+ population fully vaccinated (54% total population)</t>
  </si>
  <si>
    <t>Active Cases Jul 25:</t>
  </si>
  <si>
    <t>Immunization data are up-to-date as of end of day Jul 25, 2021</t>
  </si>
  <si>
    <t>Change Jul 26 - Jul 25</t>
  </si>
  <si>
    <t>Immunization data are up-to-date as of end of day Jul 26, 2021</t>
  </si>
  <si>
    <t>Vaccination data are up-to-date as of end of day July 26, 2021</t>
  </si>
  <si>
    <t>5,240,925 doses of COVID-19 vaccine have been administered in Alberta</t>
  </si>
  <si>
    <t>75.5 percent of 12+ population has received at least one dose (64.2% total population)</t>
  </si>
  <si>
    <t>63.9 percent of 12+ population fully vaccinated (54.3% total population)</t>
  </si>
  <si>
    <t>Active Cases Jul 26:</t>
  </si>
  <si>
    <t>Vaccination data are up-to-date as of end of day July 27, 2021</t>
  </si>
  <si>
    <t>5,260,033 doses of COVID-19 vaccine have been administered in Alberta</t>
  </si>
  <si>
    <t>75.6 percent of 12+ population has received at least one dose (64.3% total population)</t>
  </si>
  <si>
    <t>64.3 percent of 12+ population fully vaccinated (54.7% total population)</t>
  </si>
  <si>
    <t>Immunization data are up-to-date as of end of day Jul 27, 2021</t>
  </si>
  <si>
    <t>Active Cases Jul 27:</t>
  </si>
  <si>
    <t>Change Jul 27 - Jul 26</t>
  </si>
  <si>
    <t>Immunization data are up-to-date as of end of day Jul 28, 2021</t>
  </si>
  <si>
    <t>Change Jul 28 - Jul 27</t>
  </si>
  <si>
    <t>Vaccination data are up-to-date as of end of day July 28, 2021</t>
  </si>
  <si>
    <t>5,277,521 doses of COVID-19 vaccine have been administered in Alberta</t>
  </si>
  <si>
    <t>75.7 percent of 12+ population has received at least one dose (64.4% total population)</t>
  </si>
  <si>
    <t>64.6 percent of 12+ population fully vaccinated (55% total population)</t>
  </si>
  <si>
    <t>Active Cases Jul 28:</t>
  </si>
  <si>
    <t>Change Jul 29 - Jul 28</t>
  </si>
  <si>
    <t>Immunization data are up-to-date as of end of day Jul 29, 2021</t>
  </si>
  <si>
    <t>Vaccination data are up-to-date as of end of day July 29, 2021</t>
  </si>
  <si>
    <t>5,294,361 doses of COVID-19 vaccine have been administered in Alberta</t>
  </si>
  <si>
    <t>75.8 percent of 12+ population has received at least one dose (64.5% total population)</t>
  </si>
  <si>
    <t>65 percent of 12+ population fully vaccinated (55.3% total population)</t>
  </si>
  <si>
    <t>Change Aug 2 - Jul 29</t>
  </si>
  <si>
    <t>Vaccination data are up-to-date as of end of day August 02, 2021</t>
  </si>
  <si>
    <t>5,331,823 doses of COVID-19 vaccine have been administered in Alberta</t>
  </si>
  <si>
    <t>76 percent of 12+ population has received at least one dose (64.7% total population)</t>
  </si>
  <si>
    <t>65.8 percent of 12+ population fully vaccinated (55.9% total population)</t>
  </si>
  <si>
    <t>Active Cases Aug 2</t>
  </si>
  <si>
    <t>Immunization data are up-to-date as of end of day Aug 2</t>
  </si>
  <si>
    <t>Change Aug 4 - Aug 2</t>
  </si>
  <si>
    <t>Vaccination data are up-to-date as of end of day August 04, 2021</t>
  </si>
  <si>
    <t>5,355,254 doses of COVID-19 vaccine have been administered in Alberta</t>
  </si>
  <si>
    <t>76.2 percent of 12+ population has received at least one dose (64.8% total population)</t>
  </si>
  <si>
    <t>66.2 percent of 12+ population fully vaccinated (56.3% total population)</t>
  </si>
  <si>
    <t>Immunization data are up-to-date as of end of day Aug 4</t>
  </si>
  <si>
    <t>Vaccination data are up-to-date as of end of day August 05, 2021</t>
  </si>
  <si>
    <t>5,365,607 doses of COVID-19 vaccine have been administered in Alberta</t>
  </si>
  <si>
    <t>66.4 percent of 12+ population fully vaccinated (56.5% total population)</t>
  </si>
  <si>
    <t>Active Cases Aug 4</t>
  </si>
  <si>
    <t>Active Cases Aug 5</t>
  </si>
  <si>
    <t>Change Aug 5 - Aug 4</t>
  </si>
  <si>
    <t>Immunization data are up-to-date as of end of day Aug 5</t>
  </si>
  <si>
    <t>Change Aug 8 - Aug 5</t>
  </si>
  <si>
    <t>Immunization data are up-to-date as of end of day Aug 8</t>
  </si>
  <si>
    <t>Vaccination data are up-to-date as of end of day August 08, 2021</t>
  </si>
  <si>
    <t>5,390,219 doses of COVID-19 vaccine have been administered in Alberta</t>
  </si>
  <si>
    <t>76.4 percent of 12+ population has received at least one dose (65% total population)</t>
  </si>
  <si>
    <t>66.9 percent of 12+ population fully vaccinated (56.9% total population)</t>
  </si>
  <si>
    <t>Active Cases Aug 8</t>
  </si>
  <si>
    <t>Change Aug 9 - Aug 8</t>
  </si>
  <si>
    <t>Vaccination data are up-to-date as of end of day August 09, 2021</t>
  </si>
  <si>
    <t>5,398,611 doses of COVID-19 vaccine have been administered in Alberta</t>
  </si>
  <si>
    <t>76.5 percent of 12+ population has received at least one dose (65% total population)</t>
  </si>
  <si>
    <t>67.1 percent of 12+ population fully vaccinated (57% total population)</t>
  </si>
  <si>
    <t>Immunization data are up-to-date as of end of day Aug 9</t>
  </si>
  <si>
    <t>Active Cases Aug 9</t>
  </si>
  <si>
    <t>Change Aug 10 - Aug 8</t>
  </si>
  <si>
    <t>Vaccination data are up-to-date as of end of day August 10, 2021</t>
  </si>
  <si>
    <t>5,406,352 doses of COVID-19 vaccine have been administered in Alberta</t>
  </si>
  <si>
    <t>76.5 percent of 12+ population has received at least one dose (65.1% total population)</t>
  </si>
  <si>
    <t>67.2 percent of 12+ population fully vaccinated (57.2% total population)</t>
  </si>
  <si>
    <t>Active Cases Aug 10</t>
  </si>
  <si>
    <t>Change Aug 11 - Aug 10</t>
  </si>
  <si>
    <t>Vaccination data are up-to-date as of end of day August 11, 2021</t>
  </si>
  <si>
    <t>5,415,497 doses of COVID-19 vaccine have been administered in Alberta</t>
  </si>
  <si>
    <t>76.6 percent of 12+ population has received at least one dose (65.2% total population)</t>
  </si>
  <si>
    <t>67.4 percent of 12+ population fully vaccinated (57.3% total population)</t>
  </si>
  <si>
    <t>Active Cases Aug 11</t>
  </si>
  <si>
    <t>Immunization data are up-to-date as of end of day Aug 11</t>
  </si>
  <si>
    <t>Immunization data are up-to-date as of end of day Aug 10</t>
  </si>
  <si>
    <t>Change Aug 12 - Aug 11</t>
  </si>
  <si>
    <t>Vaccination data are up-to-date as of end of day August 12, 2021</t>
  </si>
  <si>
    <t>5,423,834 doses of COVID-19 vaccine have been administered in Alberta</t>
  </si>
  <si>
    <t>76.7 percent of 12+ population has received at least one dose (65.2% total population)</t>
  </si>
  <si>
    <t>67.5 percent of 12+ population fully vaccinated (57.4% total population)</t>
  </si>
  <si>
    <t>Active Cases Aug 12</t>
  </si>
  <si>
    <t>Immunization data are up-to-date as of end of day Aug 12</t>
  </si>
  <si>
    <t>Change Aug 15 - Aug 12</t>
  </si>
  <si>
    <t>Vaccination data are up-to-date as of end of day August 15, 2021</t>
  </si>
  <si>
    <t>5,443,763 doses of COVID-19 vaccine have been administered in Alberta</t>
  </si>
  <si>
    <t>76.8 percent of 12+ population has received at least one dose (65.4% total population)</t>
  </si>
  <si>
    <t>67.9 percent of 12+ population fully vaccinated (57.7% total population)</t>
  </si>
  <si>
    <t>Active Cases Aug 15</t>
  </si>
  <si>
    <t>Immunization data are up-to-date as of end of day Aug 15</t>
  </si>
  <si>
    <t>Change Aug 17 - Aug 15</t>
  </si>
  <si>
    <t>Vaccination data are up-to-date as of end of day August 17, 2021</t>
  </si>
  <si>
    <t>5,459,338 doses of COVID-19 vaccine have been administered in Alberta</t>
  </si>
  <si>
    <t>77 percent of 12+ population has received at least one dose (65.5% total population)</t>
  </si>
  <si>
    <t>68.2 percent of 12+ population fully vaccinated (58% total population)</t>
  </si>
  <si>
    <t>Active Cases Aug 17</t>
  </si>
  <si>
    <t>Immunization data are up-to-date as of end of day Aug 17</t>
  </si>
  <si>
    <t>Change Aug 18 - Aug 17</t>
  </si>
  <si>
    <t>Vaccination data are up-to-date as of end of day August 18, 2021</t>
  </si>
  <si>
    <t>5,469,437 doses of COVID-19 vaccine have been administered in Alberta</t>
  </si>
  <si>
    <t>77.1 percent of 12+ population has received at least one dose (65.6% total population)</t>
  </si>
  <si>
    <t>68.3 percent of 12+ population fully vaccinated (58.1% total population)</t>
  </si>
  <si>
    <t>Active Cases Aug 18</t>
  </si>
  <si>
    <t>Immunization data are up-to-date as of end of day Aug 18</t>
  </si>
  <si>
    <t>Cases 5 - 19</t>
  </si>
  <si>
    <t>Immunization data are up-to-date as of end of day Aug 19</t>
  </si>
  <si>
    <t>Active Cases Aug 19</t>
  </si>
  <si>
    <t>Vaccination data are up-to-date as of end of day August 19, 2021</t>
  </si>
  <si>
    <t>5,477,098 doses of COVID-19 vaccine have been administered in Alberta</t>
  </si>
  <si>
    <t>77.2 percent of 12+ population has received at least one dose (65.6% total population)</t>
  </si>
  <si>
    <t>68.5 percent of 12+ population fully vaccinated (58.2% total population)</t>
  </si>
  <si>
    <t>Change Aug 22 - Aug 19</t>
  </si>
  <si>
    <t>Change Aug 19 - Aug 18</t>
  </si>
  <si>
    <t>Immunization data are up-to-date as of end of day Aug 22</t>
  </si>
  <si>
    <t>Vaccination data are up-to-date as of end of day August 22, 2021</t>
  </si>
  <si>
    <t>5,495,479 doses of COVID-19 vaccine have been administered in Alberta</t>
  </si>
  <si>
    <t>77.3 percent of 12+ population has received at least one dose (65.8% total population)</t>
  </si>
  <si>
    <t>68.8 percent of 12+ population fully vaccinated (58.5% total population)</t>
  </si>
  <si>
    <t>Active Cases Aug 22</t>
  </si>
  <si>
    <t>Change Aug 23 - Aug 22</t>
  </si>
  <si>
    <t>Vaccination data are up-to-date as of end of day August 23, 2021</t>
  </si>
  <si>
    <t>5,503,259 doses of COVID-19 vaccine have been administered in Alberta</t>
  </si>
  <si>
    <t>77.4 percent of 12+ population has received at least one dose (65.8% total population)</t>
  </si>
  <si>
    <t>68.9 percent of 12+ population fully vaccinated (58.6% total population)</t>
  </si>
  <si>
    <t>Active Cases Aug 23</t>
  </si>
  <si>
    <t>Immunization data are up-to-date as of end of day Aug 23</t>
  </si>
  <si>
    <t>Change Aug 24 - Aug 23</t>
  </si>
  <si>
    <t>Vaccination data are up-to-date as of end of day August 24, 2021</t>
  </si>
  <si>
    <t>5,511,274 doses of COVID-19 vaccine have been administered in Alberta</t>
  </si>
  <si>
    <t>77.5 percent of 12+ population has received at least one dose (65.9% total population)</t>
  </si>
  <si>
    <t>69 percent of 12+ population fully vaccinated (58.7% total population)</t>
  </si>
  <si>
    <t>Active Cases Aug 24</t>
  </si>
  <si>
    <t>Immunization data are up-to-date as of end of day Aug 24</t>
  </si>
  <si>
    <t>(a) Vaccine effectiveness estimates include 95% confidence intervals (CI) and describes the protection against symptomatic infection. Vaccine effectiveness for hospitalization and death could have different estimates.</t>
  </si>
  <si>
    <t>(b) Vaccine effectiveness estimates for some variants are not provided due to limited sample sizes, which make estimates unstable and difficult to interpret. Information on other variants will be provided when estimates become stable.</t>
  </si>
  <si>
    <t>(c) Partial vaccination: people are considered partially vaccinated 14 days after their first dose of a two dose series (for vaccines that require two doses)</t>
  </si>
  <si>
    <t>(d) Effectiveness: how well a vaccine prevents the outcome of interest in the real world</t>
  </si>
  <si>
    <t>Note:Vaccine status category is based on protection. Doses administered within 14 days prior to a person’s COVID-19 diagnosis are not considered protective; as a result, partial or complete vaccination categories only include those identified as cases over 14 days past their first or second immunization date.</t>
  </si>
  <si>
    <t>Immunization data are up-to-date as of end of day Aug 25</t>
  </si>
  <si>
    <t>Change Aug 25 - Aug 24</t>
  </si>
  <si>
    <t>Vaccination data are up-to-date as of end of day August 25, 2021</t>
  </si>
  <si>
    <t>5,520,209 doses of COVID-19 vaccine have been administered in Alberta</t>
  </si>
  <si>
    <t>77.6 percent of 12+ population has received at least one dose (66% total population)</t>
  </si>
  <si>
    <t>69.2 percent of 12+ population fully vaccinated (58.8% total population)</t>
  </si>
  <si>
    <t>Active Cases Aug 25</t>
  </si>
  <si>
    <t>Immunization data are up-to-date as of end of day Aug 26</t>
  </si>
  <si>
    <t>Change Aug 26 - Aug 25</t>
  </si>
  <si>
    <t>Vaccination data are up-to-date as of end of day August 26, 2021</t>
  </si>
  <si>
    <t>5,528,420 doses of COVID-19 vaccine have been administered in Alberta</t>
  </si>
  <si>
    <t>77.7 percent of 12+ population has received at least one dose (66.1% total population)</t>
  </si>
  <si>
    <t>69.3 percent of 12+ population fully vaccinated (59% total population)</t>
  </si>
  <si>
    <t>Active Cases Aug 26</t>
  </si>
  <si>
    <t>Change Aug 29 - Aug 26</t>
  </si>
  <si>
    <t>Immunization data are up-to-date as of end of day Aug 29</t>
  </si>
  <si>
    <t>Vaccination data are up-to-date as of end of day August 29, 2021</t>
  </si>
  <si>
    <t>5,551,932 doses of COVID-19 vaccine have been administered in Alberta</t>
  </si>
  <si>
    <t>77.9 percent of 12+ population has received at least one dose (66.3% total population)</t>
  </si>
  <si>
    <t>69.7 percent of 12+ population fully vaccinated (59.3% total population)</t>
  </si>
  <si>
    <t>Active Cases Aug 29</t>
  </si>
  <si>
    <t>Change Aug 30 - Aug 29</t>
  </si>
  <si>
    <t>Vaccination data are up-to-date as of end of day August 30, 2021</t>
  </si>
  <si>
    <t>5,559,321 doses of COVID-19 vaccine have been administered in Alberta</t>
  </si>
  <si>
    <t>78 percent of 12+ population has received at least one dose (66.3% total population)</t>
  </si>
  <si>
    <t>69.8 percent of 12+ population fully vaccinated (59.4% total population)</t>
  </si>
  <si>
    <t>Immunization data are up-to-date as of end of day Aug 30</t>
  </si>
  <si>
    <t>Change Aug 31 - Aug 30</t>
  </si>
  <si>
    <t>Vaccination data are up-to-date as of end of day August 31, 2021</t>
  </si>
  <si>
    <t>Active Cases Aug 31</t>
  </si>
  <si>
    <t>Active Cases Aug 30</t>
  </si>
  <si>
    <t>5,566,535 doses of COVID-19 vaccine have been administered in Alberta</t>
  </si>
  <si>
    <t>78.1 percent of 12+ population has received at least one dose (66.4% total population)</t>
  </si>
  <si>
    <t>69.9 percent of 12+ population fully vaccinated (59.5% total population)</t>
  </si>
  <si>
    <t>Immunization data are up-to-date as of end of day Aug 31</t>
  </si>
  <si>
    <t>Vaccination data are up-to-date as of end of day September 01, 2021</t>
  </si>
  <si>
    <t>5,574,762 doses of COVID-19 vaccine have been administered in Alberta</t>
  </si>
  <si>
    <t>78.2 percent of 12+ population has received at least one dose (66.5% total population)</t>
  </si>
  <si>
    <t>70 percent of 12+ population fully vaccinated (59.6% total population)</t>
  </si>
  <si>
    <t>Active Cases Sep 1</t>
  </si>
  <si>
    <t>Immunization data are up-to-date as of end of day Sep 1</t>
  </si>
  <si>
    <t>Change Sep 1 - Aug 31</t>
  </si>
  <si>
    <t>Change Sep 2 - Sep 1</t>
  </si>
  <si>
    <t>Vaccination data are up-to-date as of end of day September 02, 2021</t>
  </si>
  <si>
    <t>5,583,842 doses of COVID-19 vaccine have been administered in Alberta</t>
  </si>
  <si>
    <t>78.3 percent of 12+ population has received at least one dose (66.6% total population)</t>
  </si>
  <si>
    <t>70.2 percent of 12+ population fully vaccinated (59.7% total population)</t>
  </si>
  <si>
    <t>Active Cases Sep 2</t>
  </si>
  <si>
    <t>Immunization data are up-to-date as of end of day Sep 2</t>
  </si>
  <si>
    <t>% Negative</t>
  </si>
  <si>
    <t>As of Sep 2nd, 2021</t>
  </si>
  <si>
    <t>https://www.alberta.ca/stats/covid-19-alberta-statistics.htm</t>
  </si>
  <si>
    <t>Cases &amp; deaths: see table 13 under hospitalizations</t>
  </si>
  <si>
    <t>Population: see table 2 under vaccinations</t>
  </si>
  <si>
    <t>Survival</t>
  </si>
  <si>
    <t>Change Sep 6 - Sep 2</t>
  </si>
  <si>
    <t>Vaccination data are up-to-date as of end of day September 06, 2021</t>
  </si>
  <si>
    <t>5,611,168 doses of COVID-19 vaccine have been administered in Alberta</t>
  </si>
  <si>
    <t>78.6 percent of 12+ population has received at least one dose (66.9% total population)</t>
  </si>
  <si>
    <t>70.6 percent of 12+ population fully vaccinated (60% total population)</t>
  </si>
  <si>
    <t>Immunization data are up-to-date as of end of day Sep 6</t>
  </si>
  <si>
    <t>Active Cases Sep 6</t>
  </si>
  <si>
    <t>Vaccination data are up-to-date as of end of day September 08, 2021</t>
  </si>
  <si>
    <t>5,626,056 doses of COVID-19 vaccine have been administered in Alberta</t>
  </si>
  <si>
    <t>78.8 percent of 12+ population has received at least one dose (67% total population)</t>
  </si>
  <si>
    <t>70.8 percent of 12+ population fully vaccinated (60.2% total population)</t>
  </si>
  <si>
    <t>Active Cases Sep 8</t>
  </si>
  <si>
    <t>Change Sep 8 - Sep 6</t>
  </si>
  <si>
    <t>Vaccination data are up-to-date as of end of day September 09, 2021</t>
  </si>
  <si>
    <t>5,634,146 doses of COVID-19 vaccine have been administered in Alberta</t>
  </si>
  <si>
    <t>78.9 percent of 12+ population has received at least one dose (67.2% total population)</t>
  </si>
  <si>
    <t>70.9 percent of 12+ population fully vaccinated (60.3% total population)</t>
  </si>
  <si>
    <t>Active Cases Sep 9</t>
  </si>
  <si>
    <t>Immunization data are up-to-date as of end of day Sep 9</t>
  </si>
  <si>
    <t>Immunization data are up-to-date as of end of day Sep 8</t>
  </si>
  <si>
    <t>Change Sep 12 - Sep 9</t>
  </si>
  <si>
    <t>Vaccination data are up-to-date as of end of day September 12, 2021</t>
  </si>
  <si>
    <t>5,656,213 doses of COVID-19 vaccine have been administered in Alberta</t>
  </si>
  <si>
    <t>79.2 percent of 12+ population has received at least one dose (67.4% total population)</t>
  </si>
  <si>
    <t>71.2 percent of 12+ population fully vaccinated (60.5% total population)</t>
  </si>
  <si>
    <t>Active Cases Sep 12</t>
  </si>
  <si>
    <t>Immunization data are up-to-date as of end of day Sep 12</t>
  </si>
  <si>
    <t>Active Cases Sep 13</t>
  </si>
  <si>
    <t>Change Sep 13 - Sep 12</t>
  </si>
  <si>
    <t>Vaccination data are up-to-date as of end of day September 13, 2021</t>
  </si>
  <si>
    <t>5,665,956 doses of COVID-19 vaccine have been administered in Alberta</t>
  </si>
  <si>
    <t>79.4 percent of 12+ population has received at least one dose (67.5% total population)</t>
  </si>
  <si>
    <t>71.3 percent of 12+ population fully vaccinated (60.6% total population)</t>
  </si>
  <si>
    <t>Immunization data are up-to-date as of end of day Sep 13</t>
  </si>
  <si>
    <t>Table 16. Total Hospitalizations, ICU admissions and deaths (ever) among COVID-19 cases in Alberta by age group</t>
  </si>
  <si>
    <t>Change Sep 23 - Sep 22</t>
  </si>
  <si>
    <t>Change Sep 22 - Sep 21</t>
  </si>
  <si>
    <t>Change Sep 21 - Sep 20</t>
  </si>
  <si>
    <t>Change Sep 20 - Sep 19</t>
  </si>
  <si>
    <t>Change Sep 19 - Sep 16</t>
  </si>
  <si>
    <t>Immunization data are up-to-date as of end of day Sep 23</t>
  </si>
  <si>
    <t>3 doses</t>
  </si>
  <si>
    <t>% with 3rd dose</t>
  </si>
  <si>
    <t>% of population fully vaccinated</t>
  </si>
  <si>
    <t>Change Sep 26 - Sep 23</t>
  </si>
  <si>
    <t>Vaccination data are up-to-date as of end of day September 26, 2021</t>
  </si>
  <si>
    <t>6,013,277 doses of COVID-19 vaccine have been administered in Alberta</t>
  </si>
  <si>
    <t>83 percent of 12+ population has received at least one dose (70.6% total population)</t>
  </si>
  <si>
    <t>73.8 percent of 12+ population fully vaccinated (62.8% total population)</t>
  </si>
  <si>
    <t>Active Cases Sep 26</t>
  </si>
  <si>
    <t>Immunization data are up-to-date as of end of day Sep 26</t>
  </si>
  <si>
    <t>Change Sep 27 - Sep 26</t>
  </si>
  <si>
    <t>Immunization data are up-to-date as of end of day Sep 27</t>
  </si>
  <si>
    <t>Change Sep 28 - Sep 27</t>
  </si>
  <si>
    <t>As of Sep 28th, 2021</t>
  </si>
  <si>
    <t>Cases &amp; deaths: see table 16 under hospitalizations</t>
  </si>
  <si>
    <t>Change Sep 29 - Sep 28</t>
  </si>
  <si>
    <t>Immunization data are up-to-date as of end of day Sep 28</t>
  </si>
  <si>
    <t>Immunization data are up-to-date as of end of day Sep 30</t>
  </si>
  <si>
    <t>Change Sep 30 - Sep 29</t>
  </si>
  <si>
    <t>Change Oct 3 - Sep 30</t>
  </si>
  <si>
    <t>Vaccination data are up-to-date as of end of day October 03, 2021</t>
  </si>
  <si>
    <t>6,121,821 doses of COVID-19 vaccine have been administered in Alberta</t>
  </si>
  <si>
    <t>84.2 percent of 12+ population has received at least one dose (71.6% total population)</t>
  </si>
  <si>
    <t>74.9 percent of 12+ population fully vaccinated (63.7% total population)</t>
  </si>
  <si>
    <t>Immunization data are up-to-date as of end of day Oct 3</t>
  </si>
  <si>
    <t>Active Cases Oct 3</t>
  </si>
  <si>
    <t>12-29 years</t>
  </si>
  <si>
    <t>Change Oct 4 - Oct 3</t>
  </si>
  <si>
    <t>Change Oct 5 - Oct 4</t>
  </si>
  <si>
    <t>Change Oct 6 - Oct 5</t>
  </si>
  <si>
    <t>Vaccination data are up-to-date as of end of day October 06, 2021</t>
  </si>
  <si>
    <t>6,173,317 doses of COVID-19 vaccine have been administered in Alberta</t>
  </si>
  <si>
    <t>84.8 percent of 12+ population has received at least one dose (72.1% total population)</t>
  </si>
  <si>
    <t>75.4 percent of 12+ population fully vaccinated (64.1% total population)</t>
  </si>
  <si>
    <t>Active Cases Oct 6</t>
  </si>
  <si>
    <t>Immunization data are up-to-date as of end of day Oct 6</t>
  </si>
  <si>
    <t>Change Oct 7 - Oct 6</t>
  </si>
  <si>
    <t>Immunization data are up-to-date as of end of day Oct 11</t>
  </si>
  <si>
    <t>Change Oct 11 - Oct 7</t>
  </si>
  <si>
    <t>Change Oct 13 - Oct 12</t>
  </si>
  <si>
    <t>Change Oct 12 - Oct 11</t>
  </si>
  <si>
    <t>Change Oct 14 - Oct 13</t>
  </si>
  <si>
    <t>As of Oct 14th, 2021</t>
  </si>
  <si>
    <t xml:space="preserve">100 k = 100,000 </t>
  </si>
  <si>
    <t>Weighted Average</t>
  </si>
  <si>
    <t>Serious adverse event risk (doses/2 since people get 2 doses); not per dose</t>
  </si>
  <si>
    <t>Excluding 10-19</t>
  </si>
  <si>
    <t>Change Oct 17 - Oct 14</t>
  </si>
  <si>
    <t>Immunization data are up-to-date as of end of day Oct 17</t>
  </si>
  <si>
    <t>Date</t>
  </si>
  <si>
    <t>Complete</t>
  </si>
  <si>
    <t>Partial</t>
  </si>
  <si>
    <t>Unvaccinated</t>
  </si>
  <si>
    <t>Change Oct 18 - Oct 17</t>
  </si>
  <si>
    <t>New Cases, %</t>
  </si>
  <si>
    <t>New Cases, number</t>
  </si>
  <si>
    <t>n</t>
  </si>
  <si>
    <t>%</t>
  </si>
  <si>
    <t>–</t>
  </si>
  <si>
    <r>
      <t>Table 12. COVID-19 deaths in the</t>
    </r>
    <r>
      <rPr>
        <sz val="11"/>
        <color rgb="FFFF0000"/>
        <rFont val="Calibri"/>
        <family val="2"/>
        <scheme val="minor"/>
      </rPr>
      <t xml:space="preserve"> past 120 days</t>
    </r>
    <r>
      <rPr>
        <sz val="11"/>
        <color rgb="FF333333"/>
        <rFont val="Calibri"/>
        <family val="2"/>
        <scheme val="minor"/>
      </rPr>
      <t xml:space="preserve"> in Alberta by vaccine status</t>
    </r>
  </si>
  <si>
    <t>Vaccination data are up-to-date as of end of day October 18, 2021</t>
  </si>
  <si>
    <t>6,368,880 doses of COVID-19 vaccine have been administered in Alberta</t>
  </si>
  <si>
    <t>86.1 percent of 12+ population has received at least one dose (73.2% total population)</t>
  </si>
  <si>
    <t>77.6 percent of 12+ population fully vaccinated (66% total population)</t>
  </si>
  <si>
    <t>Active Cases Oct 18</t>
  </si>
  <si>
    <t>Change Oct 19 - Oct 18</t>
  </si>
  <si>
    <t>Change Oct 20 - Oct 19</t>
  </si>
  <si>
    <t>Table 12. COVID-19 deaths in the past 120 days in Alberta by vaccine status</t>
  </si>
  <si>
    <t>Change Oct 21 - Oct 20</t>
  </si>
  <si>
    <t>Change Oct 24 - Oct 21</t>
  </si>
  <si>
    <t>Vaccination data are up-to-date as of end of day October 24, 2021</t>
  </si>
  <si>
    <t>6,465,123 doses of COVID-19 vaccine have been administered in Alberta</t>
  </si>
  <si>
    <t>86.6 percent of 12+ population has received at least one dose (73.7% total population)</t>
  </si>
  <si>
    <t>78.9 percent of 12+ population fully vaccinated (67.1% total population)</t>
  </si>
  <si>
    <t>00-04</t>
  </si>
  <si>
    <t>Immunization data are up-to-date as of end of day Oct 24</t>
  </si>
  <si>
    <t>Active Cases Oct 24</t>
  </si>
  <si>
    <t>Change Oct 25 - Oct 24</t>
  </si>
  <si>
    <t>Change Oct 26 - Oct 25</t>
  </si>
  <si>
    <r>
      <t xml:space="preserve">Note:Vaccine status category is based on protection. Doses administered within 14 days prior to a person’s COVID-19 diagnosis are not considered protective; as a result, partial or complete vaccination categories </t>
    </r>
    <r>
      <rPr>
        <sz val="11"/>
        <color rgb="FFFF0000"/>
        <rFont val="Calibri"/>
        <family val="2"/>
        <scheme val="minor"/>
      </rPr>
      <t>only include those identified as cases over 14 days past their first or second immunization date</t>
    </r>
    <r>
      <rPr>
        <sz val="11"/>
        <color theme="1"/>
        <rFont val="Calibri"/>
        <family val="2"/>
        <scheme val="minor"/>
      </rPr>
      <t>.</t>
    </r>
  </si>
  <si>
    <t>Change Oct 27 - Oct 26</t>
  </si>
  <si>
    <t>Change Oct 28 - Oct 26</t>
  </si>
  <si>
    <t>Immunization data are up-to-date as of end of day Oct 28</t>
  </si>
  <si>
    <t>Change Oct 31 - Oct 28</t>
  </si>
  <si>
    <t>Immunization data are up-to-date as of end of day Oct 31</t>
  </si>
  <si>
    <t>Vaccination data are up-to-date as of end of day October 31, 2021</t>
  </si>
  <si>
    <t>6,559,777 doses of COVID-19 vaccine have been administered in Alberta</t>
  </si>
  <si>
    <t>87.1 percent of 12+ population has received at least one dose (74.1% total population)</t>
  </si>
  <si>
    <t>80.3 percent of 12+ population fully vaccinated (68.3% total population)</t>
  </si>
  <si>
    <t>Active Cases Oct 31</t>
  </si>
  <si>
    <t>&gt; 70</t>
  </si>
  <si>
    <t>Change Nov 1 - Oct 31</t>
  </si>
  <si>
    <t>Change Nov 2 - Nov 1</t>
  </si>
  <si>
    <t>1/3</t>
  </si>
  <si>
    <t>Change Nov 3 - Nov 2</t>
  </si>
  <si>
    <t>As of Nov 3rd, 2021</t>
  </si>
  <si>
    <t>Change Nov 4 - Nov 3</t>
  </si>
  <si>
    <t>Change Nov 7 - Nov 4</t>
  </si>
  <si>
    <t>Immunization data are up-to-date as of end of day Nov 7</t>
  </si>
  <si>
    <t>Vaccination data are up-to-date as of end of day November 07, 2021</t>
  </si>
  <si>
    <t>6,631,562 doses of COVID-19 vaccine have been administered in Alberta</t>
  </si>
  <si>
    <t>87.5 percent of 12+ population has received at least one dose (74.4% total population)</t>
  </si>
  <si>
    <t>81.2 percent of 12+ population fully vaccinated (69.1% total population)</t>
  </si>
  <si>
    <t>Active Cases Nov 7</t>
  </si>
  <si>
    <t>Change Nov 8 - Nov 7</t>
  </si>
  <si>
    <t>Week Average</t>
  </si>
  <si>
    <t>Change Nov 9 - Nov 8</t>
  </si>
  <si>
    <t>Change Nov 11 - Nov 9</t>
  </si>
  <si>
    <t>As of Nov 11th, 2021</t>
  </si>
  <si>
    <t>Change Nov 14 - Nov 11</t>
  </si>
  <si>
    <t>Immunization data are up-to-date as of end of day Nov 14</t>
  </si>
  <si>
    <t>Change Nov 16 - Nov 15</t>
  </si>
  <si>
    <t>Change Nov 15 - Nov 14</t>
  </si>
  <si>
    <t>Change Nov 17 - Nov 16</t>
  </si>
  <si>
    <t>Change Nov 18 - Nov 17</t>
  </si>
  <si>
    <t>Change Nov 21 - Nov 18</t>
  </si>
  <si>
    <t>Immunization data are up-to-date as of end of day Nov 21</t>
  </si>
  <si>
    <t>Change Nov 22 - Nov 21</t>
  </si>
  <si>
    <t>Under 12 years</t>
  </si>
  <si>
    <t>Change Nov 23 - Nov 22</t>
  </si>
  <si>
    <t>Change Nov  24 - Nov 23</t>
  </si>
  <si>
    <t>Change Nov  25 - Nov 24</t>
  </si>
  <si>
    <t>Change Nov  28 - Nov 25</t>
  </si>
  <si>
    <t>5+</t>
  </si>
  <si>
    <t>Immunization data are up-to-date as of end of day Nov 28</t>
  </si>
  <si>
    <t>Change Nov  29 - Nov 28</t>
  </si>
  <si>
    <t>Change Nov 30 - Nov 29</t>
  </si>
  <si>
    <t>Change Dec 1 - Nov 30</t>
  </si>
  <si>
    <t>Immunization data are up-to-date as of end of day Dec 5</t>
  </si>
  <si>
    <t>Change Dec 6 - Dec 5</t>
  </si>
  <si>
    <t>Change Dec 5 - Dec 2</t>
  </si>
  <si>
    <t>Change Dec 2 - Dec 1</t>
  </si>
  <si>
    <r>
      <t xml:space="preserve">Note:Vaccine status category is based on protection. Doses administered within 14 days prior to a person’s COVID-19 diagnosis are not considered protective; as a result, </t>
    </r>
    <r>
      <rPr>
        <sz val="11"/>
        <color rgb="FFFF0000"/>
        <rFont val="Calibri"/>
        <family val="2"/>
        <scheme val="minor"/>
      </rPr>
      <t>partial or complete vaccination categories only include those identified as cases over 14 days past their first or second immunization date</t>
    </r>
    <r>
      <rPr>
        <sz val="11"/>
        <color theme="1"/>
        <rFont val="Calibri"/>
        <family val="2"/>
        <scheme val="minor"/>
      </rPr>
      <t>.  Note for table 12: Vaccine status category is based on protection as Table 3. Pre-existing conditions include respiratory diseases, diabetes, stroke, dementia, cardiovascular disease, liver diseases, renal diseases, cancer and immuno-deficiency diseases.</t>
    </r>
  </si>
  <si>
    <t>Change Dec 7 - Dec 6</t>
  </si>
  <si>
    <t>Change Dec 8 - Dec 7</t>
  </si>
  <si>
    <t>Change Dec 9 - Dec 8</t>
  </si>
  <si>
    <t>Change Dec 12 - Dec 9</t>
  </si>
  <si>
    <t>with condition</t>
  </si>
  <si>
    <t>no condition</t>
  </si>
  <si>
    <t>Table 5. Active COVID-19 cases in Alberta by vaccine status and pre-existing condition</t>
  </si>
  <si>
    <t>Unvaxxed</t>
  </si>
  <si>
    <t>Table 7. Hospitalized COVID-19 cases in the past 120 days in Alberta by vaccine status and pre-existing condition</t>
  </si>
  <si>
    <t>Total &gt; 12</t>
  </si>
  <si>
    <t>Change Dec 13 - Dec 12</t>
  </si>
  <si>
    <t>Change Dec 14 - Dec 13</t>
  </si>
  <si>
    <t>Immunization data are up-to-date as of end of day Dec 14</t>
  </si>
  <si>
    <t>Change Dec 15 - Dec 14</t>
  </si>
  <si>
    <t>Change Dec 16 - Dec 15</t>
  </si>
  <si>
    <t>Change Dec 19 - Dec 16</t>
  </si>
  <si>
    <t>Change Dec 20 - Dec 19</t>
  </si>
  <si>
    <t>Change Dec 21 - Dec 20</t>
  </si>
  <si>
    <t>Immunization data are up-to-date as of end of day Dec 21</t>
  </si>
  <si>
    <t>Change Dec 22 - Dec 21</t>
  </si>
  <si>
    <t>Change Dec 28 - Dec 22</t>
  </si>
  <si>
    <t>Change Jan 3 '22 - Dec 28 '21</t>
  </si>
  <si>
    <t>Immunization data are up-to-date as of end of day Jan 3 '22</t>
  </si>
  <si>
    <t>18+</t>
  </si>
  <si>
    <t>At least 1 dose</t>
  </si>
  <si>
    <t>% of population with 2 doses</t>
  </si>
  <si>
    <t>% of population with 3 doses</t>
  </si>
  <si>
    <t>As of Jan 4 '22</t>
  </si>
  <si>
    <t>As of Jan 3 '22</t>
  </si>
  <si>
    <t xml:space="preserve">Change Jan 4 '22 - Jan 3 '22 </t>
  </si>
  <si>
    <t>As of Jan 5 '22</t>
  </si>
  <si>
    <t xml:space="preserve">Change Jan 5 '22 - Jan 4 '22 </t>
  </si>
  <si>
    <t>As of Jan 6 '22</t>
  </si>
  <si>
    <t>As of Jan 9 '22</t>
  </si>
  <si>
    <t>Change Jan 9 '22 - Jan 6 '22</t>
  </si>
  <si>
    <t xml:space="preserve">Change Jan 6 '22 - Jan 5 '22 </t>
  </si>
  <si>
    <t>As of Jan 10 '22</t>
  </si>
  <si>
    <t>Change Jan 10 '22 - Jan 9 '22</t>
  </si>
  <si>
    <t>As of Jan 11 '22</t>
  </si>
  <si>
    <t>Change Jan 11 '22 - Jan 10 '22</t>
  </si>
  <si>
    <t>As of Jan 12 '22</t>
  </si>
  <si>
    <t>Change Jan 12 '22 - Jan 11'22</t>
  </si>
  <si>
    <t>As of Jan 13 '22</t>
  </si>
  <si>
    <t>Three Doses</t>
  </si>
  <si>
    <t>Two Doses</t>
  </si>
  <si>
    <t>Partial (one dose)</t>
  </si>
  <si>
    <t>Three doses</t>
  </si>
  <si>
    <t>Two doses</t>
  </si>
  <si>
    <t>Under 5 years</t>
  </si>
  <si>
    <t>5-11 years</t>
  </si>
  <si>
    <t>05 - 11</t>
  </si>
  <si>
    <t>12 - 14</t>
  </si>
  <si>
    <t>05-11</t>
  </si>
  <si>
    <t>Immunization data are up-to-date as of end of day Jan 13 '22</t>
  </si>
  <si>
    <t>Change Jan 13 '22 - Jan 12 '22</t>
  </si>
  <si>
    <t>Canada</t>
  </si>
  <si>
    <t>Alberta</t>
  </si>
  <si>
    <t>Year</t>
  </si>
  <si>
    <t>Deaths per day</t>
  </si>
  <si>
    <t>ON</t>
  </si>
  <si>
    <t>BC</t>
  </si>
  <si>
    <t>QC</t>
  </si>
  <si>
    <t>Increase</t>
  </si>
  <si>
    <t>From</t>
  </si>
  <si>
    <t>To</t>
  </si>
  <si>
    <t># of Days</t>
  </si>
  <si>
    <t>As of Jan 17 '22</t>
  </si>
  <si>
    <t>Change Jan 17 '22 - Jan 13 '22</t>
  </si>
  <si>
    <t>Total Reported Covid-19 Deaths</t>
  </si>
  <si>
    <t>Net 2021</t>
  </si>
  <si>
    <t>https://www.globalresearch.ca/high-recorded-mortality-in-countries-categorized-as-covid-19-vaccine-champions-increased-hospitalization/5757173</t>
  </si>
  <si>
    <t>https://www.naturalnews.com/2022-01-17-study-rise-covid-transmission-death-vaccines.html</t>
  </si>
  <si>
    <t>Related articles</t>
  </si>
  <si>
    <t>Note: Jan 15th report selected to allow for delays in reporting data over the December holiday period</t>
  </si>
  <si>
    <t>% change</t>
  </si>
  <si>
    <t>https://www.cbc.ca/news/canada/track-how-many-people-have-been-given-the-covid-19-vaccine-across-canada-1.5870573</t>
  </si>
  <si>
    <t>% Fully Vaccinated</t>
  </si>
  <si>
    <t>to Jan 17, 2022</t>
  </si>
  <si>
    <t>2020; per day</t>
  </si>
  <si>
    <t>2021; per day</t>
  </si>
  <si>
    <t>As of Jan 18 '22</t>
  </si>
  <si>
    <t>Change Jan 18 '22 - Jan 17 '22</t>
  </si>
  <si>
    <t>Table 17. Reasons for new COVID-19 ICU and non-ICU hospital admissions since January 10, 2022 (all admissions) and the last 7 days</t>
  </si>
  <si>
    <t>All Admissions</t>
  </si>
  <si>
    <t>Last 7 days</t>
  </si>
  <si>
    <t>Non-ICU</t>
  </si>
  <si>
    <t>Reason Type</t>
  </si>
  <si>
    <t>Primary COVID admission</t>
  </si>
  <si>
    <t>COVID-contributing admission</t>
  </si>
  <si>
    <t>Incidental</t>
  </si>
  <si>
    <t>Unable to determine</t>
  </si>
  <si>
    <t>Note:* Only hospitalizations with available reason types are included.</t>
  </si>
  <si>
    <t>* Incidental hospitalizations are those where a COVID-positive person has been hospitalized but their reason for admission was deemed to be unrelated to their COVID diagnosis.</t>
  </si>
  <si>
    <t>* For recent hospital admissions, there may be a delay in reason type information. This may lead to some fluctuations in day-to-day information for “All Admissions” compared to those reported in the “Last 7 days”.</t>
  </si>
  <si>
    <t>As of Jan 19 '22</t>
  </si>
  <si>
    <t>Change Jan 19 '22 - Jan 18 '22</t>
  </si>
  <si>
    <t>As of Jan 20 '22</t>
  </si>
  <si>
    <t>Change Jan 20 '22 - Jan 19 '22</t>
  </si>
  <si>
    <t>Immunization data are up-to-date as of end of day Jan 20 '22</t>
  </si>
  <si>
    <t>https://health-infobase.canada.ca/covid-19/vaccination-coverage/</t>
  </si>
  <si>
    <t>As of Jan 25 '22</t>
  </si>
  <si>
    <t>Change Jan 25 '22 - Jan 20 '22</t>
  </si>
  <si>
    <t>As of Jan 26 '22</t>
  </si>
  <si>
    <t>Change Jan 26 '22 - Jan 25 '22</t>
  </si>
  <si>
    <t>Total (include dose 1)</t>
  </si>
  <si>
    <t>4 doses</t>
  </si>
  <si>
    <t>Immunization data are up-to-date as of end of day Jan 26 '22</t>
  </si>
  <si>
    <t>Difference: Jan - Oct</t>
  </si>
  <si>
    <t>As of Jan 27 '22</t>
  </si>
  <si>
    <t>Change Jan 27 '22 - Jan 26 '22</t>
  </si>
  <si>
    <t>Total (includes dose 1)</t>
  </si>
  <si>
    <t>As of Jan 30 '22</t>
  </si>
  <si>
    <t>Change Jan 30 '22 - Jan 27 '22</t>
  </si>
  <si>
    <t>As of Jan 31 '22</t>
  </si>
  <si>
    <t>Change Jan 31 '22 - Jan 30 '22</t>
  </si>
  <si>
    <t>Immunization data are up-to-date as of end of day Jan 31 '22</t>
  </si>
  <si>
    <t>As of Feb 1 '22</t>
  </si>
  <si>
    <t>Change Feb 1 '22 - Jan 31 '22</t>
  </si>
  <si>
    <t>As of Feb 2 '22</t>
  </si>
  <si>
    <t>Change Feb 2 '22 - Feb 1 '22</t>
  </si>
  <si>
    <t>As of Feb 3 '22</t>
  </si>
  <si>
    <t>Change Feb 3 '22 - Feb 2 '22</t>
  </si>
  <si>
    <t>As of Feb 6 '22</t>
  </si>
  <si>
    <t>Change Feb 6 '22 - Feb 3 '22</t>
  </si>
  <si>
    <t>As of Feb 7 '22</t>
  </si>
  <si>
    <t>Change Feb 7 '22 - Feb 6 '22</t>
  </si>
  <si>
    <t>As of Feb 8 '22</t>
  </si>
  <si>
    <t>Fully Vaccinated</t>
  </si>
  <si>
    <t>COVID-19 deaths in the past 120 days in Alberta by vaccine status</t>
  </si>
  <si>
    <t>Deaths Fully Vaccinated</t>
  </si>
  <si>
    <t>Population Fully vaccinated</t>
  </si>
  <si>
    <t>Difference: Feb - Sep</t>
  </si>
  <si>
    <t>As of Feb 9 '22</t>
  </si>
  <si>
    <t>Change Feb 8 '22 - Feb 7 '22</t>
  </si>
  <si>
    <t>Change Feb 9 '22 - Feb 8 '22</t>
  </si>
  <si>
    <t>60-69</t>
  </si>
  <si>
    <t>70-79</t>
  </si>
  <si>
    <t>80-89</t>
  </si>
  <si>
    <t>3 d &amp; Died</t>
  </si>
  <si>
    <t>2 d &amp; died</t>
  </si>
  <si>
    <t>Unvacc. &amp; died</t>
  </si>
  <si>
    <t>Immunization data are up-to-date as of end of day Feb 9 '22</t>
  </si>
  <si>
    <t>Rate per 100 k</t>
  </si>
  <si>
    <t>Fully Vaccinated (2+ dose)</t>
  </si>
  <si>
    <t>Table 11: COVID-19 deaths, count and rate (per 100,000 population), in the past 120 days in Alberta by vaccine status.</t>
  </si>
  <si>
    <t>Population Vacc.</t>
  </si>
  <si>
    <t>Population UN vacc</t>
  </si>
  <si>
    <t>% Vaccinated</t>
  </si>
  <si>
    <t>While one would expect the total number of deaths to increase, the proportion of fully vaccinated should not change</t>
  </si>
  <si>
    <t>All Ages</t>
  </si>
  <si>
    <t>As of Feb 10 '22</t>
  </si>
  <si>
    <t>Change Feb 10 '22 - Feb 9 '22</t>
  </si>
  <si>
    <t>As of Feb 13 '22</t>
  </si>
  <si>
    <t>Change Feb 13 '22 - Feb 10 '22</t>
  </si>
  <si>
    <t>As of Feb 14 '22</t>
  </si>
  <si>
    <t>Change Feb 14 '22 - Feb 15 '22</t>
  </si>
  <si>
    <t>As of Feb 15 '22</t>
  </si>
  <si>
    <t>As of Feb 16 '22</t>
  </si>
  <si>
    <t>As of Feb 17 '22</t>
  </si>
  <si>
    <t>Change Feb 15 '22 - Feb 14 '22</t>
  </si>
  <si>
    <t>Change Feb 16 '22 - Feb 15 '22</t>
  </si>
  <si>
    <t>Change Feb 17 '22 - Feb 16 '22</t>
  </si>
  <si>
    <t>Change Feb 22 '22 - Feb 17 '22</t>
  </si>
  <si>
    <t>As of Feb 22 '22</t>
  </si>
  <si>
    <t>Immunization data are up-to-date as of end of day Feb 22 '22</t>
  </si>
  <si>
    <t>https://health-infobase.canada.ca/covid-19/epidemiological-summary-covid-19-cases.html</t>
  </si>
  <si>
    <t>See: Figure 1a: Text description</t>
  </si>
  <si>
    <t>Jan 15th, 2021</t>
  </si>
  <si>
    <t>Days</t>
  </si>
  <si>
    <t>Difference-1</t>
  </si>
  <si>
    <t>% Increase</t>
  </si>
  <si>
    <t>Total C-19 Deaths</t>
  </si>
  <si>
    <t>2022 - 2021</t>
  </si>
  <si>
    <t>Maybe related to the section of curve being looked at - Graph as of Feb 22, 2022</t>
  </si>
  <si>
    <t>https://www.canada.ca/content/dam/phac-aspc/documents/services/diseases/2019-novel-coronavirus-infection/surv-covid19-weekly-epi-update-20220218-en.pdf</t>
  </si>
  <si>
    <t>As of Feb 23 '22</t>
  </si>
  <si>
    <t>Change Feb 23 '22 - Feb 22 '22</t>
  </si>
  <si>
    <t>As of Feb 24 '22</t>
  </si>
  <si>
    <t>Change Feb 24 '22 - Feb 23 '22</t>
  </si>
  <si>
    <t>As of Feb 27 '22</t>
  </si>
  <si>
    <t>As of Mar 1 '22</t>
  </si>
  <si>
    <t>As of Mar 2 '22</t>
  </si>
  <si>
    <t>As of Mar 6 '22</t>
  </si>
  <si>
    <t>Change Mar 6 - Mar 2 '22</t>
  </si>
  <si>
    <t>Change Mar 2 - Mar 1 '22</t>
  </si>
  <si>
    <t>Change Mar 1 - Feb 27 '22</t>
  </si>
  <si>
    <t>As of Mar 7 '22</t>
  </si>
  <si>
    <t>Change Mar 7 - Mar 6 '22</t>
  </si>
  <si>
    <t>As of Mar 8 '22</t>
  </si>
  <si>
    <t>Change Mar 8 - Mar 7 '22</t>
  </si>
  <si>
    <t>As of Mar 9 '22</t>
  </si>
  <si>
    <t>As of Mar 10 '22</t>
  </si>
  <si>
    <t>Change Mar 10 - Mar 9 '22</t>
  </si>
  <si>
    <t>Change Mar 9 - Mar 8 '22</t>
  </si>
  <si>
    <t>As of Mar 13 '22</t>
  </si>
  <si>
    <t>Change Mar 13 - Mar 10 '22</t>
  </si>
  <si>
    <t>Immunization data are up-to-date as of end of day Mar 13 '22</t>
  </si>
  <si>
    <t>As of Mar 15 '22</t>
  </si>
  <si>
    <t>Change Mar 15 - Mar 13 '22</t>
  </si>
  <si>
    <t>As of Mar 16 '22</t>
  </si>
  <si>
    <t>Change Mar 16 - Mar 15 '22</t>
  </si>
  <si>
    <t>As of Mar 17 '22</t>
  </si>
  <si>
    <t>Change Mar 17 - Mar 16 '22</t>
  </si>
  <si>
    <t>Table 11.  Total Hospitalizations, ICU admissions and deaths (ever) among COVID-19 cases in Alberta by age group</t>
  </si>
  <si>
    <t>As of Mar 21 '22</t>
  </si>
  <si>
    <t>Change Mar 21 - Mar 17 '22</t>
  </si>
  <si>
    <t>Table 12. Reasons for new COVID-19 ICU and non-ICU hospital admissions since January 10, 2022 (all admissions) and the last 7 days</t>
  </si>
  <si>
    <t>Table 4. Hospitalized COVID-19 cases in the past 120 days in Alberta by vaccine status and pre-existing condition</t>
  </si>
  <si>
    <t>Table 9. COVID-19 deaths in the past 120 days in Alberta by vaccine status</t>
  </si>
  <si>
    <t>As of Mar 28 '22</t>
  </si>
  <si>
    <t>Change Mar 28 - Mar 21 '22</t>
  </si>
  <si>
    <t>As of Apr 4 '22</t>
  </si>
  <si>
    <t>Change Apr 4 - Mar 28 '22</t>
  </si>
  <si>
    <t>1 dose</t>
  </si>
  <si>
    <t>% of population with 1 dose</t>
  </si>
  <si>
    <t>2 doses</t>
  </si>
  <si>
    <t>Vaccination data are up-to-date as of end of day April 04, 2022</t>
  </si>
  <si>
    <t>As of Apr 11 '22</t>
  </si>
  <si>
    <t>Change Apr 11 - Apr 4 '22</t>
  </si>
  <si>
    <t>30-39</t>
  </si>
  <si>
    <t>40-49</t>
  </si>
  <si>
    <t>50-59</t>
  </si>
  <si>
    <t>80+</t>
  </si>
  <si>
    <t>Mar 17 Active case data with Mar 13th Vaccination data</t>
  </si>
  <si>
    <t>Vaccinated/Unvaccinated</t>
  </si>
  <si>
    <t>% with 2 doses</t>
  </si>
  <si>
    <t>As of Mar 17th, 2022</t>
  </si>
  <si>
    <t>#, At least 1 dose</t>
  </si>
  <si>
    <t>#, Unvaccinated</t>
  </si>
  <si>
    <t>Un Vaxx/Vaxx</t>
  </si>
  <si>
    <t>As of Apr 18 '22</t>
  </si>
  <si>
    <t>Change Apr 18 - Apr 11 '22</t>
  </si>
  <si>
    <t>Vaccination data are up-to-date as of end of day April 18, 2022</t>
  </si>
  <si>
    <t>As of Apr 25 '22</t>
  </si>
  <si>
    <t>Change Apr 25 - Apr 18 '22</t>
  </si>
  <si>
    <t>Difference</t>
  </si>
  <si>
    <t>Vaccination data are up-to-date as of end of day April 25, 2022</t>
  </si>
  <si>
    <t>Un-vaxxed 12+</t>
  </si>
  <si>
    <t xml:space="preserve">Un-vaxxed 12+ </t>
  </si>
  <si>
    <t>As of May 2 '22</t>
  </si>
  <si>
    <t>Change May 2 - Apr 25 '22</t>
  </si>
  <si>
    <t>Max</t>
  </si>
  <si>
    <t>Vaccination data are up-to-date as of end of day May 2, 2022</t>
  </si>
  <si>
    <t>As of May 9 '22</t>
  </si>
  <si>
    <t>Change May 9 - May 2 '22</t>
  </si>
  <si>
    <t>Vaccination data are up-to-date as of end of day May 9, 2022</t>
  </si>
  <si>
    <t>Up to May 9th, 2022</t>
  </si>
  <si>
    <t>Email sent to Cabinet with this data -Apr 29'22</t>
  </si>
  <si>
    <t>Change in cases:</t>
  </si>
  <si>
    <t>As of May 16 '22</t>
  </si>
  <si>
    <t>Change May 16 - May 9 '22</t>
  </si>
  <si>
    <t>Difference: May 16 '22 - Sep '21</t>
  </si>
  <si>
    <t>As of May 23 '22</t>
  </si>
  <si>
    <t>Change May 23 - May 16. '22</t>
  </si>
  <si>
    <t>As of May 25th, 2022</t>
  </si>
  <si>
    <t>Change May 30 - May 23 '22</t>
  </si>
  <si>
    <t>Vaccination data are up-to-date as of end of day May 30, 2022</t>
  </si>
  <si>
    <t>As of May 30 '22</t>
  </si>
  <si>
    <t>As of Jun 6 '22</t>
  </si>
  <si>
    <t>Change Jun 6 - May 30 '22</t>
  </si>
  <si>
    <t>As of Jun 6, 2022</t>
  </si>
  <si>
    <t>As of Jun 13 '22</t>
  </si>
  <si>
    <t>Change Jun 13 - Jun 6 '22</t>
  </si>
  <si>
    <t>Vaccination data are up-to-date as of end of day Jun 13, 2022</t>
  </si>
  <si>
    <t>of 12+ Population</t>
  </si>
  <si>
    <t>As of Jun 20 '22</t>
  </si>
  <si>
    <t>Change Jun 20 - Jun 13 '22</t>
  </si>
  <si>
    <t>As of Jun 27 '22</t>
  </si>
  <si>
    <t>As of Jun 27th, 2022</t>
  </si>
  <si>
    <t>Vaccination data are up-to-date as of end of day Jul 4, 2022</t>
  </si>
  <si>
    <t>As of Jul 4 '22</t>
  </si>
  <si>
    <t>As of Jul 11 '22</t>
  </si>
  <si>
    <t>As of Jul 18 '22</t>
  </si>
  <si>
    <t>Change Jul 18 - Jul 11 '22</t>
  </si>
  <si>
    <t>Change Jul 11- Jul 4 '22</t>
  </si>
  <si>
    <t>Change Jul 4 - Jun 27 '22</t>
  </si>
  <si>
    <t>Change Jun 27 - Jun 13 '20</t>
  </si>
  <si>
    <t>As of July 18, 2022</t>
  </si>
  <si>
    <t>As of Jul 25 '22</t>
  </si>
  <si>
    <t>Change Jul 25 - Jul 18 '22</t>
  </si>
  <si>
    <t>As of Aug 1 '22</t>
  </si>
  <si>
    <t>Change Aug 1- Jul 25 '22</t>
  </si>
  <si>
    <t>As of Aug 8 '22</t>
  </si>
  <si>
    <t>As of Aug 8, 2021</t>
  </si>
  <si>
    <t>% of Deaths</t>
  </si>
  <si>
    <t>Aug '21 to Aug '22</t>
  </si>
  <si>
    <t>Change: '21 to '22</t>
  </si>
  <si>
    <t>As of Aug 15 '22</t>
  </si>
  <si>
    <t>Change Aug 8- Aug 1 '22</t>
  </si>
  <si>
    <t>As of Aug 23 '22</t>
  </si>
  <si>
    <t>6m-11m</t>
  </si>
  <si>
    <t>01 - 4</t>
  </si>
  <si>
    <t>Vaccination data are up-to-date as of end of day Aug 23, 2022</t>
  </si>
  <si>
    <t>Change Aug 15 - Aug 8 '22</t>
  </si>
  <si>
    <t>Change Aug 15 - Aug 23 '22</t>
  </si>
  <si>
    <t>As of Aug 29 '22</t>
  </si>
  <si>
    <t>Change Aug 23 - Aug 29 '22</t>
  </si>
  <si>
    <t>As of Sep 5 '22</t>
  </si>
  <si>
    <t>Change Aug 29- Sep 5 '22</t>
  </si>
  <si>
    <t>overlapping periods</t>
  </si>
  <si>
    <t>As of Sep 12 '22</t>
  </si>
  <si>
    <t>Change Sep 5- Sep 12 '22</t>
  </si>
  <si>
    <t>As of Sep 19 '22</t>
  </si>
  <si>
    <t>Change Sep 12- Sep 19 '22</t>
  </si>
  <si>
    <t>As of Sep 26 '22</t>
  </si>
  <si>
    <t>Change Sep 19- Sep 26 '22</t>
  </si>
  <si>
    <t>As of Oct 10 '22</t>
  </si>
  <si>
    <t>Change Sep 26 - Oct 10 '22</t>
  </si>
  <si>
    <t>As of Oct 17 '22</t>
  </si>
  <si>
    <t>Change Oct 10 - Oct 17 '22</t>
  </si>
  <si>
    <t>As of Oct 24 '22</t>
  </si>
  <si>
    <t>Change Oct 17 - Oct 24 '22</t>
  </si>
  <si>
    <t>As of Nov 1 '22</t>
  </si>
  <si>
    <t>Change Oct 24 - Nov 1 '22</t>
  </si>
  <si>
    <t>Change Nov 1 - Nov 7 '22</t>
  </si>
  <si>
    <t>As of Nov 7 '22</t>
  </si>
  <si>
    <t>Change Nov 7 - Nov 14 '22</t>
  </si>
  <si>
    <t>As of Nov 14 '22</t>
  </si>
  <si>
    <t>As of Nov 21 '22</t>
  </si>
  <si>
    <t>Change Nov 14 - Nov 21 '22</t>
  </si>
  <si>
    <t>As of Dec 5 '22</t>
  </si>
  <si>
    <t>Change Nov 21 - Dec 5 '22</t>
  </si>
  <si>
    <t>Change Dec 5 '22 - Jan 4 '23</t>
  </si>
  <si>
    <t>As of Jan 4 '23</t>
  </si>
  <si>
    <t>As of Jan 9 '23</t>
  </si>
  <si>
    <t>Change Jan 4 - Jan 9 '23</t>
  </si>
  <si>
    <t>Average 65+</t>
  </si>
  <si>
    <t>Note 1: individuals who received a first dose in one age category may cross into another age category for a second or third dose.</t>
  </si>
  <si>
    <t>Note 2: The age group 5-11 year olds includes those who received the Pfizer-BioNTech Comirnaty pediatric COVID-19 vaccine and those who were eligible to receive the Pfizer-BioNTech Comirnaty COVID-19 vaccine because they were 11 but would turn 12 in 2021.</t>
  </si>
  <si>
    <t>Vaccination data are up-to-date as of end of day January 09, 2023</t>
  </si>
  <si>
    <t>Weighted Average 65+</t>
  </si>
  <si>
    <t>% of 65+ with</t>
  </si>
  <si>
    <t>Weighted Average 45 - 64</t>
  </si>
  <si>
    <t>% of 45 - 64 with</t>
  </si>
  <si>
    <t>As of Jan 16 '23</t>
  </si>
  <si>
    <t>Change Jan 9 - Jan 16 '23</t>
  </si>
  <si>
    <t>As of Feb 6 '23</t>
  </si>
  <si>
    <t>As of Feb 13 '23</t>
  </si>
  <si>
    <t>Change Jan 16 - Feb 6 '23</t>
  </si>
  <si>
    <t>Change Feb 6 - Feb 13 '23</t>
  </si>
  <si>
    <t>As of Mar 6 '23</t>
  </si>
  <si>
    <t>Change Feb 13 - Mar 6 '23</t>
  </si>
  <si>
    <t>As of  Mar 30 2021 (see PDF)</t>
  </si>
  <si>
    <t>As of Dec 28 '21</t>
  </si>
  <si>
    <t>As of Dec 22  '21</t>
  </si>
  <si>
    <t>As of Dec 21 '21</t>
  </si>
  <si>
    <t>As of Dec 20 '21</t>
  </si>
  <si>
    <t>As of Dec 19 '21</t>
  </si>
  <si>
    <t>As of Dec 16 '21</t>
  </si>
  <si>
    <t>As of Dec 15 '21</t>
  </si>
  <si>
    <t>As of Dec 14 '21</t>
  </si>
  <si>
    <t>As of Dec 13 '21</t>
  </si>
  <si>
    <t>As of Dec 12 '21</t>
  </si>
  <si>
    <t>As of Dec 9 '21</t>
  </si>
  <si>
    <t>As of Dec 8 '21</t>
  </si>
  <si>
    <t>As of Dec 7 '21</t>
  </si>
  <si>
    <t>As of Dec 6 '21</t>
  </si>
  <si>
    <t>As of Dec 5 '21</t>
  </si>
  <si>
    <t>As of Dec 2 '21</t>
  </si>
  <si>
    <t>As of Dec 1 '21</t>
  </si>
  <si>
    <t>As of Nov 30 '21</t>
  </si>
  <si>
    <t>As of Nov 29 '21</t>
  </si>
  <si>
    <t>As of Nov 28 '21</t>
  </si>
  <si>
    <t>As of Nov 25 '21</t>
  </si>
  <si>
    <t>As of Nov 24 '21</t>
  </si>
  <si>
    <t>As of Nov 23 '21</t>
  </si>
  <si>
    <t>As of Nov 22 '21</t>
  </si>
  <si>
    <t>As of Nov 21 '21</t>
  </si>
  <si>
    <t>As of Nov 18 '21</t>
  </si>
  <si>
    <t>As of Nov 17 '21</t>
  </si>
  <si>
    <t>As of Nov 16 '21</t>
  </si>
  <si>
    <t>As of Nov 15 '21</t>
  </si>
  <si>
    <t>As of Nov 14 '21</t>
  </si>
  <si>
    <t>As of Nov 11 '21</t>
  </si>
  <si>
    <t>As of Nov 9 '21</t>
  </si>
  <si>
    <t>As of Nov 8 '21</t>
  </si>
  <si>
    <t>As of Nov 7 '21</t>
  </si>
  <si>
    <t>As of Nov 4 '21</t>
  </si>
  <si>
    <t>As of Nov 3 '21</t>
  </si>
  <si>
    <t>As of Nov 2 '21</t>
  </si>
  <si>
    <t>As of Nov 1 '21</t>
  </si>
  <si>
    <t>As of Oct 31 '21</t>
  </si>
  <si>
    <t>As of Oct 28 '21</t>
  </si>
  <si>
    <t>As of Oct 27 '21</t>
  </si>
  <si>
    <t>As of Oct 26 '21</t>
  </si>
  <si>
    <t>As of Oct 25 '21</t>
  </si>
  <si>
    <t>As of Oct 24 '21</t>
  </si>
  <si>
    <t>As of Oct 21 '21</t>
  </si>
  <si>
    <t>As of Oct 20 '21</t>
  </si>
  <si>
    <t>As of Oct 19 '21</t>
  </si>
  <si>
    <t>As of Oct 18 '21</t>
  </si>
  <si>
    <t>As of Oct 17 '21</t>
  </si>
  <si>
    <t>As of Oct 14 '21</t>
  </si>
  <si>
    <t>As of Oct 13 '21</t>
  </si>
  <si>
    <t>As of Oct 12 '21</t>
  </si>
  <si>
    <t>As of Oct 11 '21</t>
  </si>
  <si>
    <t>As of Oct 7 '21</t>
  </si>
  <si>
    <t>As of Oct 6 '21</t>
  </si>
  <si>
    <t>As of Oct 5 '21</t>
  </si>
  <si>
    <t>As of Oct 4 '21</t>
  </si>
  <si>
    <t>As of Oct 3 '21</t>
  </si>
  <si>
    <t>As of Sep 30 '21</t>
  </si>
  <si>
    <t>As of Sep 29 '21</t>
  </si>
  <si>
    <t>As of Sep 28 '21</t>
  </si>
  <si>
    <t>As of Sep 27 '21</t>
  </si>
  <si>
    <t>As of Sep 26 '21</t>
  </si>
  <si>
    <t>As of Sep 23 '21</t>
  </si>
  <si>
    <t>As of Sep 22 '21</t>
  </si>
  <si>
    <t>As of Sep 21 '21</t>
  </si>
  <si>
    <t>As of Sep 20 '21</t>
  </si>
  <si>
    <t>As of Sep 19 '21</t>
  </si>
  <si>
    <t>As of Sep 16 '21</t>
  </si>
  <si>
    <t>As of Sep 15th '21</t>
  </si>
  <si>
    <t>As of Sep 13 '21</t>
  </si>
  <si>
    <t>As of Sep 12 '21</t>
  </si>
  <si>
    <t>As of Sep 9 '21</t>
  </si>
  <si>
    <t>As of Sep 8 '21</t>
  </si>
  <si>
    <t>As of Sep 6 '21</t>
  </si>
  <si>
    <t>As of Sep 2 '21</t>
  </si>
  <si>
    <t>As of Sep 1 '21</t>
  </si>
  <si>
    <t>As of Aug 31 '21</t>
  </si>
  <si>
    <t>As of Aug 30 '21</t>
  </si>
  <si>
    <t>As of Aug 29 '21</t>
  </si>
  <si>
    <t>As of Aug 26 '21</t>
  </si>
  <si>
    <t>As of Aug 25 '21</t>
  </si>
  <si>
    <t>As of Aug 24 '21</t>
  </si>
  <si>
    <t>As of Aug 23 '21</t>
  </si>
  <si>
    <t>As of Aug 22 '21</t>
  </si>
  <si>
    <t>As of Aug 19 '21</t>
  </si>
  <si>
    <t>As of Aug 18 '21</t>
  </si>
  <si>
    <t>As of Aug 17 '21</t>
  </si>
  <si>
    <t>As of Aug 15 '21</t>
  </si>
  <si>
    <t>As of Aug 12 '21</t>
  </si>
  <si>
    <t>As of Aug 11 '21</t>
  </si>
  <si>
    <t>As of Aug 10 '21</t>
  </si>
  <si>
    <t>As of Aug 9 '21</t>
  </si>
  <si>
    <t>As of Aug 5 '21</t>
  </si>
  <si>
    <t>As of Aug 4 '21</t>
  </si>
  <si>
    <t>As of Aug 2 '21</t>
  </si>
  <si>
    <t>As of Jul 29th '21</t>
  </si>
  <si>
    <t>As of Jul 28th '21</t>
  </si>
  <si>
    <t>As of Jul 27th '21</t>
  </si>
  <si>
    <t>As of Jul 26th '21</t>
  </si>
  <si>
    <t>As of Jul 25th '21</t>
  </si>
  <si>
    <t>As of Jul 21st '21</t>
  </si>
  <si>
    <t>As of Jul 20th '21</t>
  </si>
  <si>
    <t>As of Jul 19th '21</t>
  </si>
  <si>
    <t>As of Jul 15th '21</t>
  </si>
  <si>
    <t>As of Jul 14th '21</t>
  </si>
  <si>
    <t>As of Jul 13th '21</t>
  </si>
  <si>
    <t>As of Jul 11th '21</t>
  </si>
  <si>
    <t>As of Jul 8th '21</t>
  </si>
  <si>
    <t>As of Jul 7th '21</t>
  </si>
  <si>
    <t>As of Jul 6th '21</t>
  </si>
  <si>
    <t>As of Jul 5th '21</t>
  </si>
  <si>
    <t>As of Jul 4th '21</t>
  </si>
  <si>
    <t>As of Jul 1st '21</t>
  </si>
  <si>
    <t>As of Jun 29th '21</t>
  </si>
  <si>
    <t>As of Jun 28th '21</t>
  </si>
  <si>
    <t>As of Jun 27th '21</t>
  </si>
  <si>
    <t>As of Jun 23rd '21</t>
  </si>
  <si>
    <t>As of Jun 22nd '21</t>
  </si>
  <si>
    <t>As of Jun 21st '21</t>
  </si>
  <si>
    <t>As of Jun 20th '21</t>
  </si>
  <si>
    <t>As of Jun 19th '21</t>
  </si>
  <si>
    <t>As of Jun 17th '21</t>
  </si>
  <si>
    <t>As of Jun 16th '21</t>
  </si>
  <si>
    <t>As of Jun 15th '21</t>
  </si>
  <si>
    <t>As of Jun 14th '21</t>
  </si>
  <si>
    <t>As of Jun 13th '21</t>
  </si>
  <si>
    <t>As of Jun 12th '21</t>
  </si>
  <si>
    <t>As of Jun 11th '21</t>
  </si>
  <si>
    <t>As of Jun 9th '21</t>
  </si>
  <si>
    <t>As of Jun 8th '21</t>
  </si>
  <si>
    <t>As of Jun 7th '21</t>
  </si>
  <si>
    <t>As of Jun 6th '21</t>
  </si>
  <si>
    <t>As of Jun 5th '21</t>
  </si>
  <si>
    <t>As of Jun 4th '21</t>
  </si>
  <si>
    <t>As of Jun 3rd '21</t>
  </si>
  <si>
    <t>As of Jun 2nd '21</t>
  </si>
  <si>
    <t>As of Jun 1st '21</t>
  </si>
  <si>
    <t>As of May 31st '21</t>
  </si>
  <si>
    <t>As of May 30th '21</t>
  </si>
  <si>
    <t>As of May 29th '21</t>
  </si>
  <si>
    <t>As of May 28th '21</t>
  </si>
  <si>
    <t>As of May 27th '21</t>
  </si>
  <si>
    <t>As of May 26th '21</t>
  </si>
  <si>
    <t>As of May 25th '21</t>
  </si>
  <si>
    <t>As of May 24th '21</t>
  </si>
  <si>
    <t>As of May 23rd '21</t>
  </si>
  <si>
    <t>As of May 22nd '21</t>
  </si>
  <si>
    <t>As of May 21st '21</t>
  </si>
  <si>
    <t>As of May 20th '21</t>
  </si>
  <si>
    <t>As of May 19th '21</t>
  </si>
  <si>
    <t>As of May 18th '21</t>
  </si>
  <si>
    <t>As of May 17th '21</t>
  </si>
  <si>
    <t>As of May 16th '21</t>
  </si>
  <si>
    <t>As of May 15th '21</t>
  </si>
  <si>
    <t>As of May 14th '21</t>
  </si>
  <si>
    <t>As of May 13th '21</t>
  </si>
  <si>
    <t>As of May 12th '21</t>
  </si>
  <si>
    <t>As of May 11th '21</t>
  </si>
  <si>
    <t>As of May 10th '21</t>
  </si>
  <si>
    <t>As of May 9th '21</t>
  </si>
  <si>
    <t>As of May 8th '21</t>
  </si>
  <si>
    <t>As of May 7th '21</t>
  </si>
  <si>
    <t>As of May 6th '21</t>
  </si>
  <si>
    <t>As of May 5th '21</t>
  </si>
  <si>
    <t>As of May 4th '21</t>
  </si>
  <si>
    <t>As of May 3rd '21</t>
  </si>
  <si>
    <t>As of May 2nd '21</t>
  </si>
  <si>
    <t>As of May 1st '21</t>
  </si>
  <si>
    <t>As of April 30th '21</t>
  </si>
  <si>
    <t>As of April 29th  '21</t>
  </si>
  <si>
    <t>As of April 28th  '21</t>
  </si>
  <si>
    <t>As of April 27th  '21</t>
  </si>
  <si>
    <t>As of April 26th  '21</t>
  </si>
  <si>
    <t>As of April 25th  '21</t>
  </si>
  <si>
    <t>As of April 24th  '21</t>
  </si>
  <si>
    <t>As of April 23rd '21</t>
  </si>
  <si>
    <t>As of April 22nd '21</t>
  </si>
  <si>
    <t xml:space="preserve">As of April 21st  '21 (no update April 20th) </t>
  </si>
  <si>
    <t>As of April 19th '21</t>
  </si>
  <si>
    <t>As of April 18th '21</t>
  </si>
  <si>
    <t>As of April 17th '21</t>
  </si>
  <si>
    <t>As of April 16th '21</t>
  </si>
  <si>
    <t>As of April 15th '21</t>
  </si>
  <si>
    <t>As of April 14th '21</t>
  </si>
  <si>
    <t>As of April 13th '21</t>
  </si>
  <si>
    <t>As of April 12 '21</t>
  </si>
  <si>
    <t xml:space="preserve">https://www.alberta.ca/stats/covid-19-alberta-statistics.htm </t>
  </si>
  <si>
    <t>Year over year comparison</t>
  </si>
  <si>
    <t>previous</t>
  </si>
  <si>
    <t>recent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</si>
</sst>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
    <numFmt numFmtId="166" formatCode="[$-409]d\-mmm\-yy;@"/>
    <numFmt numFmtId="167" formatCode="0.0"/>
    <numFmt numFmtId="168" formatCode="0.000%"/>
    <numFmt numFmtId="169" formatCode="0.0000%"/>
    <numFmt numFmtId="170" formatCode="_(* #,##0.0_);_(* \(#,##0.0\);_(* &quot;-&quot;??_);_(@_)"/>
    <numFmt numFmtId="171" formatCode="[$-409]dd\-mmm\-yy;@"/>
  </numFmts>
  <fonts count="12" x14ac:knownFonts="1">
    <font>
      <sz val="11"/>
      <color theme="1"/>
      <name val="Calibri"/>
      <family val="2"/>
      <scheme val="minor"/>
    </font>
    <font>
      <sz val="11"/>
      <color theme="1"/>
      <name val="Calibri"/>
      <family val="2"/>
      <scheme val="minor"/>
    </font>
    <font>
      <b/>
      <sz val="11"/>
      <color theme="1"/>
      <name val="Calibri"/>
      <family val="2"/>
      <scheme val="minor"/>
    </font>
    <font>
      <b/>
      <sz val="12"/>
      <color rgb="FF333333"/>
      <name val="Calibri"/>
      <family val="2"/>
      <scheme val="minor"/>
    </font>
    <font>
      <sz val="12"/>
      <color rgb="FF333333"/>
      <name val="Calibri"/>
      <family val="2"/>
      <scheme val="minor"/>
    </font>
    <font>
      <b/>
      <sz val="14"/>
      <color rgb="FF333333"/>
      <name val="Arial"/>
      <family val="2"/>
    </font>
    <font>
      <sz val="14"/>
      <color rgb="FF333333"/>
      <name val="Arial"/>
      <family val="2"/>
    </font>
    <font>
      <u/>
      <sz val="11"/>
      <color theme="10"/>
      <name val="Calibri"/>
      <family val="2"/>
      <scheme val="minor"/>
    </font>
    <font>
      <sz val="11"/>
      <color rgb="FF333333"/>
      <name val="Calibri"/>
      <family val="2"/>
      <scheme val="minor"/>
    </font>
    <font>
      <b/>
      <sz val="11"/>
      <color rgb="FF333333"/>
      <name val="Calibri"/>
      <family val="2"/>
      <scheme val="minor"/>
    </font>
    <font>
      <sz val="11"/>
      <color rgb="FFFF0000"/>
      <name val="Calibri"/>
      <family val="2"/>
      <scheme val="minor"/>
    </font>
    <font>
      <sz val="8"/>
      <name val="Calibri"/>
      <family val="2"/>
      <scheme val="minor"/>
    </font>
  </fonts>
  <fills count="18">
    <fill>
      <patternFill patternType="none"/>
    </fill>
    <fill>
      <patternFill patternType="gray125"/>
    </fill>
    <fill>
      <patternFill patternType="solid">
        <fgColor rgb="FFFFFFFF"/>
        <bgColor indexed="64"/>
      </patternFill>
    </fill>
    <fill>
      <patternFill patternType="solid">
        <fgColor rgb="FFF9F9F9"/>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4" tint="0.39997558519241921"/>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right/>
      <top style="medium">
        <color rgb="FFDDDDDD"/>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s>
  <cellStyleXfs count="4">
    <xf numFmtId="0" fontId="0" fillId="0" borderId="0"/>
    <xf numFmtId="9" fontId="1" fillId="0" borderId="0" applyFont="0" applyFill="0" applyBorder="0" applyAlignment="0" applyProtection="0"/>
    <xf numFmtId="0" fontId="7" fillId="0" borderId="0" applyNumberFormat="0" applyFill="0" applyBorder="0" applyAlignment="0" applyProtection="0"/>
    <xf numFmtId="43" fontId="1" fillId="0" borderId="0" applyFont="0" applyFill="0" applyBorder="0" applyAlignment="0" applyProtection="0"/>
  </cellStyleXfs>
  <cellXfs count="287">
    <xf numFmtId="0" fontId="0" fillId="0" borderId="0" xfId="0"/>
    <xf numFmtId="0" fontId="4" fillId="3" borderId="1" xfId="0" applyFont="1" applyFill="1" applyBorder="1" applyAlignment="1">
      <alignment horizontal="center" vertical="top" wrapText="1"/>
    </xf>
    <xf numFmtId="0" fontId="4" fillId="2" borderId="1" xfId="0" applyFont="1" applyFill="1" applyBorder="1" applyAlignment="1">
      <alignment horizontal="center" vertical="top" wrapText="1"/>
    </xf>
    <xf numFmtId="0" fontId="0" fillId="0" borderId="0" xfId="0" applyAlignment="1">
      <alignment horizontal="center"/>
    </xf>
    <xf numFmtId="0" fontId="0" fillId="0" borderId="1" xfId="0" applyBorder="1"/>
    <xf numFmtId="0" fontId="3" fillId="3" borderId="2" xfId="0" applyFont="1" applyFill="1" applyBorder="1" applyAlignment="1">
      <alignment horizontal="center" vertical="top" wrapText="1"/>
    </xf>
    <xf numFmtId="0" fontId="3" fillId="2" borderId="2" xfId="0" applyFont="1" applyFill="1" applyBorder="1" applyAlignment="1">
      <alignment horizontal="center" vertical="top" wrapText="1"/>
    </xf>
    <xf numFmtId="3" fontId="4" fillId="3" borderId="1" xfId="0" applyNumberFormat="1" applyFont="1" applyFill="1" applyBorder="1" applyAlignment="1">
      <alignment horizontal="center" vertical="top" wrapText="1"/>
    </xf>
    <xf numFmtId="3" fontId="4" fillId="2" borderId="1" xfId="0" applyNumberFormat="1" applyFont="1" applyFill="1" applyBorder="1" applyAlignment="1">
      <alignment horizontal="center" vertical="top" wrapText="1"/>
    </xf>
    <xf numFmtId="164" fontId="4" fillId="3" borderId="1" xfId="0" applyNumberFormat="1" applyFont="1" applyFill="1" applyBorder="1" applyAlignment="1">
      <alignment horizontal="center" vertical="top" wrapText="1"/>
    </xf>
    <xf numFmtId="164" fontId="4" fillId="2" borderId="1" xfId="0" applyNumberFormat="1" applyFont="1" applyFill="1" applyBorder="1" applyAlignment="1">
      <alignment horizontal="center" vertical="top" wrapText="1"/>
    </xf>
    <xf numFmtId="16" fontId="0" fillId="0" borderId="0" xfId="0" applyNumberFormat="1"/>
    <xf numFmtId="3" fontId="0" fillId="0" borderId="1" xfId="0" applyNumberFormat="1" applyBorder="1" applyAlignment="1">
      <alignment horizontal="center"/>
    </xf>
    <xf numFmtId="0" fontId="2" fillId="0" borderId="1" xfId="0" applyFont="1" applyBorder="1"/>
    <xf numFmtId="0" fontId="2" fillId="0" borderId="1" xfId="0" applyFont="1" applyBorder="1" applyAlignment="1">
      <alignment horizontal="center"/>
    </xf>
    <xf numFmtId="0" fontId="2" fillId="0" borderId="0" xfId="0" applyFont="1" applyAlignment="1">
      <alignment horizontal="center"/>
    </xf>
    <xf numFmtId="0" fontId="2" fillId="0" borderId="0" xfId="0" applyFont="1"/>
    <xf numFmtId="165" fontId="0" fillId="0" borderId="3" xfId="1" applyNumberFormat="1" applyFont="1" applyBorder="1" applyAlignment="1">
      <alignment horizontal="center"/>
    </xf>
    <xf numFmtId="0" fontId="5" fillId="3" borderId="0" xfId="0" applyFont="1" applyFill="1" applyAlignment="1">
      <alignment horizontal="center" vertical="top" wrapText="1"/>
    </xf>
    <xf numFmtId="0" fontId="6" fillId="3" borderId="0" xfId="0" applyFont="1" applyFill="1" applyAlignment="1">
      <alignment horizontal="center" vertical="top" wrapText="1"/>
    </xf>
    <xf numFmtId="3" fontId="0" fillId="4" borderId="1" xfId="0" applyNumberFormat="1" applyFill="1" applyBorder="1" applyAlignment="1">
      <alignment horizontal="center"/>
    </xf>
    <xf numFmtId="10" fontId="0" fillId="0" borderId="1" xfId="1" applyNumberFormat="1" applyFont="1" applyBorder="1" applyAlignment="1">
      <alignment horizontal="center"/>
    </xf>
    <xf numFmtId="0" fontId="0" fillId="5" borderId="1" xfId="0" applyFill="1" applyBorder="1"/>
    <xf numFmtId="10" fontId="0" fillId="6" borderId="1" xfId="1" applyNumberFormat="1" applyFont="1" applyFill="1" applyBorder="1" applyAlignment="1">
      <alignment horizontal="center"/>
    </xf>
    <xf numFmtId="10" fontId="0" fillId="6" borderId="1" xfId="0" applyNumberFormat="1" applyFill="1" applyBorder="1" applyAlignment="1">
      <alignment horizontal="center"/>
    </xf>
    <xf numFmtId="0" fontId="7" fillId="0" borderId="0" xfId="2"/>
    <xf numFmtId="10" fontId="0" fillId="7" borderId="1" xfId="1" applyNumberFormat="1" applyFont="1" applyFill="1" applyBorder="1" applyAlignment="1">
      <alignment horizontal="center"/>
    </xf>
    <xf numFmtId="0" fontId="2" fillId="0" borderId="1" xfId="0" applyFont="1" applyBorder="1" applyAlignment="1">
      <alignment horizontal="center" vertical="center" wrapText="1"/>
    </xf>
    <xf numFmtId="165" fontId="0" fillId="0" borderId="1" xfId="1" applyNumberFormat="1" applyFont="1" applyBorder="1" applyAlignment="1">
      <alignment horizontal="center"/>
    </xf>
    <xf numFmtId="166" fontId="0" fillId="0" borderId="0" xfId="0" applyNumberFormat="1"/>
    <xf numFmtId="0" fontId="0" fillId="8" borderId="0" xfId="0" applyFill="1"/>
    <xf numFmtId="3" fontId="0" fillId="8" borderId="0" xfId="0" applyNumberFormat="1" applyFill="1"/>
    <xf numFmtId="9" fontId="0" fillId="0" borderId="0" xfId="0" applyNumberFormat="1" applyAlignment="1">
      <alignment horizontal="center"/>
    </xf>
    <xf numFmtId="3" fontId="0" fillId="0" borderId="0" xfId="0" applyNumberFormat="1" applyAlignment="1">
      <alignment horizontal="center"/>
    </xf>
    <xf numFmtId="3" fontId="0" fillId="9" borderId="0" xfId="0" applyNumberFormat="1" applyFill="1" applyAlignment="1">
      <alignment horizontal="center"/>
    </xf>
    <xf numFmtId="0" fontId="9" fillId="2" borderId="1" xfId="0" applyFont="1" applyFill="1" applyBorder="1" applyAlignment="1">
      <alignment horizontal="center" wrapText="1"/>
    </xf>
    <xf numFmtId="0" fontId="8" fillId="3" borderId="1" xfId="0" applyFont="1" applyFill="1" applyBorder="1" applyAlignment="1">
      <alignment horizontal="center" vertical="top" wrapText="1"/>
    </xf>
    <xf numFmtId="0" fontId="8" fillId="2" borderId="1" xfId="0" applyFont="1" applyFill="1" applyBorder="1" applyAlignment="1">
      <alignment horizontal="center" vertical="top" wrapText="1"/>
    </xf>
    <xf numFmtId="167" fontId="2" fillId="9" borderId="1" xfId="0" applyNumberFormat="1" applyFont="1" applyFill="1" applyBorder="1" applyAlignment="1">
      <alignment horizontal="center"/>
    </xf>
    <xf numFmtId="3" fontId="8" fillId="3" borderId="1" xfId="0" applyNumberFormat="1" applyFont="1" applyFill="1" applyBorder="1" applyAlignment="1">
      <alignment horizontal="center" vertical="top" wrapText="1"/>
    </xf>
    <xf numFmtId="3" fontId="8" fillId="2" borderId="1" xfId="0" applyNumberFormat="1" applyFont="1" applyFill="1" applyBorder="1" applyAlignment="1">
      <alignment horizontal="center" vertical="top" wrapText="1"/>
    </xf>
    <xf numFmtId="0" fontId="8" fillId="2" borderId="1" xfId="0" quotePrefix="1" applyFont="1" applyFill="1" applyBorder="1" applyAlignment="1">
      <alignment horizontal="center" vertical="top" wrapText="1"/>
    </xf>
    <xf numFmtId="167" fontId="8" fillId="9" borderId="1" xfId="0" applyNumberFormat="1" applyFont="1" applyFill="1" applyBorder="1" applyAlignment="1">
      <alignment horizontal="center" vertical="top" wrapText="1"/>
    </xf>
    <xf numFmtId="167" fontId="8" fillId="3" borderId="1" xfId="0" applyNumberFormat="1" applyFont="1" applyFill="1" applyBorder="1" applyAlignment="1">
      <alignment horizontal="center" vertical="top" wrapText="1"/>
    </xf>
    <xf numFmtId="167" fontId="8" fillId="2" borderId="1" xfId="0" applyNumberFormat="1" applyFont="1" applyFill="1" applyBorder="1" applyAlignment="1">
      <alignment horizontal="center" vertical="top" wrapText="1"/>
    </xf>
    <xf numFmtId="1" fontId="8" fillId="3" borderId="1" xfId="0" applyNumberFormat="1" applyFont="1" applyFill="1" applyBorder="1" applyAlignment="1">
      <alignment horizontal="center" vertical="top" wrapText="1"/>
    </xf>
    <xf numFmtId="0" fontId="0" fillId="10" borderId="0" xfId="0" applyFill="1"/>
    <xf numFmtId="3" fontId="0" fillId="10" borderId="0" xfId="0" applyNumberFormat="1" applyFill="1" applyAlignment="1">
      <alignment horizontal="center"/>
    </xf>
    <xf numFmtId="10" fontId="0" fillId="0" borderId="0" xfId="1" applyNumberFormat="1" applyFont="1"/>
    <xf numFmtId="10" fontId="0" fillId="0" borderId="0" xfId="1" applyNumberFormat="1" applyFont="1" applyBorder="1" applyAlignment="1">
      <alignment horizontal="center"/>
    </xf>
    <xf numFmtId="0" fontId="0" fillId="0" borderId="1" xfId="0" applyBorder="1" applyAlignment="1">
      <alignment horizontal="center"/>
    </xf>
    <xf numFmtId="3" fontId="2" fillId="0" borderId="1" xfId="0" applyNumberFormat="1" applyFont="1" applyBorder="1" applyAlignment="1">
      <alignment horizontal="center"/>
    </xf>
    <xf numFmtId="10" fontId="0" fillId="0" borderId="0" xfId="1" applyNumberFormat="1" applyFont="1" applyAlignment="1">
      <alignment horizontal="center"/>
    </xf>
    <xf numFmtId="10" fontId="2" fillId="0" borderId="1" xfId="1" applyNumberFormat="1" applyFont="1" applyBorder="1" applyAlignment="1">
      <alignment horizontal="center"/>
    </xf>
    <xf numFmtId="168" fontId="0" fillId="0" borderId="0" xfId="1" applyNumberFormat="1" applyFont="1" applyAlignment="1">
      <alignment horizontal="center"/>
    </xf>
    <xf numFmtId="10" fontId="0" fillId="0" borderId="0" xfId="0" applyNumberFormat="1" applyAlignment="1">
      <alignment horizontal="center"/>
    </xf>
    <xf numFmtId="167" fontId="0" fillId="6" borderId="1" xfId="0" applyNumberFormat="1" applyFill="1" applyBorder="1" applyAlignment="1">
      <alignment horizontal="center"/>
    </xf>
    <xf numFmtId="165" fontId="0" fillId="0" borderId="0" xfId="1" applyNumberFormat="1" applyFont="1" applyAlignment="1">
      <alignment horizontal="center"/>
    </xf>
    <xf numFmtId="165" fontId="0" fillId="10" borderId="0" xfId="1" applyNumberFormat="1" applyFont="1" applyFill="1" applyAlignment="1">
      <alignment horizontal="center"/>
    </xf>
    <xf numFmtId="167" fontId="8" fillId="10" borderId="1" xfId="0" applyNumberFormat="1" applyFont="1" applyFill="1" applyBorder="1" applyAlignment="1">
      <alignment horizontal="center" vertical="top" wrapText="1"/>
    </xf>
    <xf numFmtId="3" fontId="0" fillId="0" borderId="0" xfId="0" applyNumberFormat="1"/>
    <xf numFmtId="3" fontId="0" fillId="0" borderId="1" xfId="0" applyNumberFormat="1" applyBorder="1"/>
    <xf numFmtId="0" fontId="2" fillId="0" borderId="1" xfId="0" applyFont="1" applyBorder="1" applyAlignment="1">
      <alignment horizontal="center" wrapText="1"/>
    </xf>
    <xf numFmtId="3" fontId="0" fillId="0" borderId="1" xfId="1" applyNumberFormat="1" applyFont="1" applyBorder="1" applyAlignment="1">
      <alignment horizontal="center"/>
    </xf>
    <xf numFmtId="2" fontId="0" fillId="0" borderId="1" xfId="0" applyNumberFormat="1" applyBorder="1" applyAlignment="1">
      <alignment horizontal="center"/>
    </xf>
    <xf numFmtId="10" fontId="0" fillId="0" borderId="1" xfId="0" applyNumberFormat="1" applyBorder="1" applyAlignment="1">
      <alignment horizontal="center"/>
    </xf>
    <xf numFmtId="3" fontId="0" fillId="0" borderId="0" xfId="1" applyNumberFormat="1" applyFont="1" applyFill="1" applyBorder="1" applyAlignment="1">
      <alignment horizontal="center"/>
    </xf>
    <xf numFmtId="10" fontId="0" fillId="0" borderId="1" xfId="1" applyNumberFormat="1" applyFont="1" applyBorder="1"/>
    <xf numFmtId="168" fontId="0" fillId="0" borderId="1" xfId="1" applyNumberFormat="1" applyFont="1" applyBorder="1" applyAlignment="1">
      <alignment horizontal="center"/>
    </xf>
    <xf numFmtId="168" fontId="0" fillId="0" borderId="0" xfId="1" applyNumberFormat="1" applyFont="1"/>
    <xf numFmtId="0" fontId="2" fillId="0" borderId="2" xfId="0" applyFont="1" applyBorder="1" applyAlignment="1">
      <alignment horizontal="center"/>
    </xf>
    <xf numFmtId="0" fontId="0" fillId="11" borderId="0" xfId="0" applyFill="1"/>
    <xf numFmtId="168" fontId="0" fillId="0" borderId="1" xfId="0" applyNumberFormat="1" applyBorder="1" applyAlignment="1">
      <alignment horizontal="center"/>
    </xf>
    <xf numFmtId="169" fontId="0" fillId="0" borderId="1" xfId="1" applyNumberFormat="1" applyFont="1" applyBorder="1" applyAlignment="1">
      <alignment horizontal="center"/>
    </xf>
    <xf numFmtId="169" fontId="0" fillId="0" borderId="1" xfId="0" applyNumberFormat="1" applyBorder="1" applyAlignment="1">
      <alignment horizontal="center"/>
    </xf>
    <xf numFmtId="3" fontId="8" fillId="2" borderId="1" xfId="0" quotePrefix="1" applyNumberFormat="1" applyFont="1" applyFill="1" applyBorder="1" applyAlignment="1">
      <alignment horizontal="center" vertical="top" wrapText="1"/>
    </xf>
    <xf numFmtId="3" fontId="8" fillId="3" borderId="0" xfId="0" applyNumberFormat="1" applyFont="1" applyFill="1" applyAlignment="1">
      <alignment horizontal="center" vertical="top" wrapText="1"/>
    </xf>
    <xf numFmtId="170" fontId="0" fillId="0" borderId="1" xfId="3" applyNumberFormat="1" applyFont="1" applyBorder="1" applyAlignment="1">
      <alignment horizontal="center"/>
    </xf>
    <xf numFmtId="168" fontId="2" fillId="0" borderId="1" xfId="0" applyNumberFormat="1" applyFont="1" applyBorder="1" applyAlignment="1">
      <alignment horizontal="center"/>
    </xf>
    <xf numFmtId="169" fontId="0" fillId="0" borderId="0" xfId="1" applyNumberFormat="1" applyFont="1"/>
    <xf numFmtId="2" fontId="0" fillId="0" borderId="0" xfId="0" applyNumberFormat="1"/>
    <xf numFmtId="0" fontId="8" fillId="0" borderId="0" xfId="0" applyFont="1"/>
    <xf numFmtId="0" fontId="0" fillId="0" borderId="1" xfId="0" applyBorder="1" applyAlignment="1">
      <alignment horizontal="left" wrapText="1"/>
    </xf>
    <xf numFmtId="0" fontId="0" fillId="0" borderId="1" xfId="0" applyBorder="1" applyAlignment="1">
      <alignment horizontal="center" wrapText="1"/>
    </xf>
    <xf numFmtId="0" fontId="0" fillId="3" borderId="1" xfId="0" applyFill="1" applyBorder="1" applyAlignment="1">
      <alignment horizontal="left" vertical="top" wrapText="1"/>
    </xf>
    <xf numFmtId="0" fontId="0" fillId="3" borderId="1" xfId="0" applyFill="1" applyBorder="1" applyAlignment="1">
      <alignment horizontal="center" vertical="top" wrapText="1"/>
    </xf>
    <xf numFmtId="10" fontId="0" fillId="3" borderId="1" xfId="0" applyNumberFormat="1" applyFill="1" applyBorder="1" applyAlignment="1">
      <alignment horizontal="center" vertical="top" wrapText="1"/>
    </xf>
    <xf numFmtId="0" fontId="0" fillId="0" borderId="1" xfId="0" applyBorder="1" applyAlignment="1">
      <alignment horizontal="left" vertical="top" wrapText="1"/>
    </xf>
    <xf numFmtId="0" fontId="0" fillId="0" borderId="1" xfId="0" applyBorder="1" applyAlignment="1">
      <alignment horizontal="center" vertical="top" wrapText="1"/>
    </xf>
    <xf numFmtId="10" fontId="0" fillId="0" borderId="1" xfId="0" applyNumberFormat="1" applyBorder="1" applyAlignment="1">
      <alignment horizontal="center" vertical="top" wrapText="1"/>
    </xf>
    <xf numFmtId="0" fontId="0" fillId="11" borderId="1" xfId="0" applyFill="1" applyBorder="1" applyAlignment="1">
      <alignment horizontal="left" vertical="top" wrapText="1"/>
    </xf>
    <xf numFmtId="0" fontId="0" fillId="10" borderId="1" xfId="0" applyFill="1" applyBorder="1" applyAlignment="1">
      <alignment horizontal="center" vertical="top" wrapText="1"/>
    </xf>
    <xf numFmtId="10" fontId="0" fillId="10" borderId="1" xfId="0" applyNumberFormat="1" applyFill="1" applyBorder="1" applyAlignment="1">
      <alignment horizontal="center" vertical="top" wrapText="1"/>
    </xf>
    <xf numFmtId="166" fontId="0" fillId="0" borderId="0" xfId="0" applyNumberFormat="1" applyAlignment="1">
      <alignment horizontal="center"/>
    </xf>
    <xf numFmtId="166" fontId="0" fillId="7" borderId="0" xfId="0" applyNumberFormat="1" applyFill="1" applyAlignment="1">
      <alignment horizontal="center"/>
    </xf>
    <xf numFmtId="0" fontId="0" fillId="0" borderId="0" xfId="0" applyAlignment="1">
      <alignment wrapText="1"/>
    </xf>
    <xf numFmtId="3" fontId="4" fillId="8" borderId="1" xfId="0" applyNumberFormat="1" applyFont="1" applyFill="1" applyBorder="1" applyAlignment="1">
      <alignment horizontal="center" vertical="top" wrapText="1"/>
    </xf>
    <xf numFmtId="166" fontId="0" fillId="8" borderId="0" xfId="0" applyNumberFormat="1" applyFill="1"/>
    <xf numFmtId="0" fontId="0" fillId="8" borderId="0" xfId="0" applyFill="1" applyAlignment="1">
      <alignment horizontal="center"/>
    </xf>
    <xf numFmtId="0" fontId="8" fillId="12" borderId="1" xfId="0" applyFont="1" applyFill="1" applyBorder="1" applyAlignment="1">
      <alignment horizontal="center" vertical="top" wrapText="1"/>
    </xf>
    <xf numFmtId="0" fontId="8" fillId="12" borderId="1" xfId="0" quotePrefix="1" applyFont="1" applyFill="1" applyBorder="1" applyAlignment="1">
      <alignment horizontal="center" vertical="top" wrapText="1"/>
    </xf>
    <xf numFmtId="0" fontId="8" fillId="8" borderId="1" xfId="0" quotePrefix="1" applyFont="1" applyFill="1" applyBorder="1" applyAlignment="1">
      <alignment horizontal="center" vertical="top" wrapText="1"/>
    </xf>
    <xf numFmtId="10" fontId="0" fillId="9" borderId="1" xfId="0" applyNumberFormat="1" applyFill="1" applyBorder="1" applyAlignment="1">
      <alignment horizontal="center" vertical="top" wrapText="1"/>
    </xf>
    <xf numFmtId="9" fontId="2" fillId="0" borderId="1" xfId="1" applyFont="1" applyFill="1" applyBorder="1" applyAlignment="1">
      <alignment horizontal="center"/>
    </xf>
    <xf numFmtId="0" fontId="2" fillId="0" borderId="1" xfId="0" quotePrefix="1" applyFont="1" applyBorder="1" applyAlignment="1">
      <alignment horizontal="center"/>
    </xf>
    <xf numFmtId="0" fontId="8" fillId="0" borderId="1" xfId="0" applyFont="1" applyBorder="1" applyAlignment="1">
      <alignment horizontal="center"/>
    </xf>
    <xf numFmtId="16" fontId="0" fillId="0" borderId="0" xfId="0" quotePrefix="1" applyNumberFormat="1" applyAlignment="1">
      <alignment horizontal="center"/>
    </xf>
    <xf numFmtId="4" fontId="0" fillId="0" borderId="0" xfId="0" applyNumberFormat="1" applyAlignment="1">
      <alignment horizontal="center"/>
    </xf>
    <xf numFmtId="4" fontId="0" fillId="7" borderId="0" xfId="0" applyNumberFormat="1" applyFill="1" applyAlignment="1">
      <alignment horizontal="center"/>
    </xf>
    <xf numFmtId="0" fontId="0" fillId="13" borderId="0" xfId="0" applyFill="1" applyAlignment="1">
      <alignment horizontal="center"/>
    </xf>
    <xf numFmtId="166" fontId="0" fillId="0" borderId="5" xfId="0" applyNumberFormat="1" applyBorder="1" applyAlignment="1">
      <alignment horizontal="center"/>
    </xf>
    <xf numFmtId="0" fontId="0" fillId="0" borderId="5" xfId="0" applyBorder="1" applyAlignment="1">
      <alignment horizontal="center"/>
    </xf>
    <xf numFmtId="3" fontId="0" fillId="0" borderId="5" xfId="0" applyNumberFormat="1" applyBorder="1" applyAlignment="1">
      <alignment horizontal="center"/>
    </xf>
    <xf numFmtId="4" fontId="0" fillId="7" borderId="5" xfId="0" applyNumberFormat="1" applyFill="1" applyBorder="1" applyAlignment="1">
      <alignment horizontal="center"/>
    </xf>
    <xf numFmtId="0" fontId="2" fillId="0" borderId="0" xfId="0" applyFont="1" applyAlignment="1">
      <alignment horizontal="center" wrapText="1"/>
    </xf>
    <xf numFmtId="164" fontId="2" fillId="0" borderId="5" xfId="0" applyNumberFormat="1" applyFont="1" applyBorder="1" applyAlignment="1">
      <alignment horizontal="center"/>
    </xf>
    <xf numFmtId="164" fontId="2" fillId="0" borderId="0" xfId="0" applyNumberFormat="1" applyFont="1" applyAlignment="1">
      <alignment horizontal="center"/>
    </xf>
    <xf numFmtId="1" fontId="0" fillId="0" borderId="1" xfId="1" applyNumberFormat="1" applyFont="1" applyBorder="1" applyAlignment="1">
      <alignment horizontal="center"/>
    </xf>
    <xf numFmtId="0" fontId="0" fillId="12" borderId="0" xfId="0" applyFill="1" applyAlignment="1">
      <alignment horizontal="center"/>
    </xf>
    <xf numFmtId="0" fontId="2" fillId="0" borderId="1" xfId="0" applyFont="1" applyBorder="1" applyAlignment="1">
      <alignment horizontal="left" wrapText="1"/>
    </xf>
    <xf numFmtId="0" fontId="2" fillId="3" borderId="1" xfId="0" applyFont="1" applyFill="1" applyBorder="1" applyAlignment="1">
      <alignment horizontal="left" vertical="top" wrapText="1"/>
    </xf>
    <xf numFmtId="0" fontId="2" fillId="0" borderId="1" xfId="0" applyFont="1" applyBorder="1" applyAlignment="1">
      <alignment horizontal="left" vertical="top" wrapText="1"/>
    </xf>
    <xf numFmtId="3" fontId="0" fillId="3" borderId="1" xfId="0" applyNumberFormat="1" applyFill="1" applyBorder="1" applyAlignment="1">
      <alignment horizontal="center" vertical="top" wrapText="1"/>
    </xf>
    <xf numFmtId="166" fontId="2" fillId="0" borderId="1" xfId="0" applyNumberFormat="1" applyFont="1" applyBorder="1" applyAlignment="1">
      <alignment horizontal="center"/>
    </xf>
    <xf numFmtId="3" fontId="0" fillId="0" borderId="1" xfId="0" applyNumberFormat="1" applyBorder="1" applyAlignment="1">
      <alignment horizontal="center" vertical="top" wrapText="1"/>
    </xf>
    <xf numFmtId="10" fontId="0" fillId="0" borderId="0" xfId="0" applyNumberFormat="1"/>
    <xf numFmtId="10" fontId="2" fillId="0" borderId="1" xfId="0" applyNumberFormat="1" applyFont="1" applyBorder="1" applyAlignment="1">
      <alignment horizontal="center"/>
    </xf>
    <xf numFmtId="0" fontId="0" fillId="13" borderId="0" xfId="0" applyFill="1"/>
    <xf numFmtId="166" fontId="2" fillId="13" borderId="1" xfId="0" applyNumberFormat="1" applyFont="1" applyFill="1" applyBorder="1" applyAlignment="1">
      <alignment horizontal="center"/>
    </xf>
    <xf numFmtId="0" fontId="9" fillId="2" borderId="0" xfId="0" applyFont="1" applyFill="1" applyAlignment="1">
      <alignment horizontal="center" wrapText="1"/>
    </xf>
    <xf numFmtId="3" fontId="8" fillId="2" borderId="0" xfId="0" applyNumberFormat="1" applyFont="1" applyFill="1" applyAlignment="1">
      <alignment horizontal="center" vertical="top" wrapText="1"/>
    </xf>
    <xf numFmtId="164" fontId="8" fillId="2" borderId="1" xfId="0" quotePrefix="1" applyNumberFormat="1" applyFont="1" applyFill="1" applyBorder="1" applyAlignment="1">
      <alignment horizontal="center" vertical="top" wrapText="1"/>
    </xf>
    <xf numFmtId="164" fontId="8" fillId="3" borderId="1" xfId="0" applyNumberFormat="1" applyFont="1" applyFill="1" applyBorder="1" applyAlignment="1">
      <alignment horizontal="center" vertical="top" wrapText="1"/>
    </xf>
    <xf numFmtId="164" fontId="8" fillId="2" borderId="1" xfId="0" applyNumberFormat="1" applyFont="1" applyFill="1" applyBorder="1" applyAlignment="1">
      <alignment horizontal="center" vertical="top" wrapText="1"/>
    </xf>
    <xf numFmtId="166" fontId="0" fillId="0" borderId="4" xfId="0" applyNumberFormat="1" applyBorder="1" applyAlignment="1">
      <alignment horizontal="center"/>
    </xf>
    <xf numFmtId="0" fontId="0" fillId="0" borderId="4" xfId="0" applyBorder="1" applyAlignment="1">
      <alignment horizontal="center"/>
    </xf>
    <xf numFmtId="3" fontId="0" fillId="0" borderId="4" xfId="0" applyNumberFormat="1" applyBorder="1" applyAlignment="1">
      <alignment horizontal="center"/>
    </xf>
    <xf numFmtId="164" fontId="2" fillId="0" borderId="4" xfId="0" applyNumberFormat="1" applyFont="1" applyBorder="1" applyAlignment="1">
      <alignment horizontal="center"/>
    </xf>
    <xf numFmtId="0" fontId="2" fillId="0" borderId="0" xfId="0" applyFont="1" applyAlignment="1">
      <alignment horizontal="left" vertical="top" wrapText="1"/>
    </xf>
    <xf numFmtId="10" fontId="2" fillId="0" borderId="0" xfId="1" applyNumberFormat="1" applyFont="1" applyBorder="1" applyAlignment="1">
      <alignment horizontal="center"/>
    </xf>
    <xf numFmtId="10" fontId="2" fillId="0" borderId="0" xfId="0" applyNumberFormat="1" applyFont="1" applyAlignment="1">
      <alignment horizontal="center"/>
    </xf>
    <xf numFmtId="166" fontId="0" fillId="8" borderId="0" xfId="0" applyNumberFormat="1" applyFill="1" applyAlignment="1">
      <alignment horizontal="center"/>
    </xf>
    <xf numFmtId="0" fontId="0" fillId="7" borderId="5" xfId="0" applyFill="1" applyBorder="1" applyAlignment="1">
      <alignment horizontal="center"/>
    </xf>
    <xf numFmtId="0" fontId="0" fillId="7" borderId="0" xfId="0" applyFill="1"/>
    <xf numFmtId="16" fontId="8" fillId="8" borderId="1" xfId="0" quotePrefix="1" applyNumberFormat="1" applyFont="1" applyFill="1" applyBorder="1" applyAlignment="1">
      <alignment horizontal="center" vertical="top" wrapText="1"/>
    </xf>
    <xf numFmtId="16" fontId="8" fillId="0" borderId="1" xfId="0" quotePrefix="1" applyNumberFormat="1" applyFont="1" applyBorder="1" applyAlignment="1">
      <alignment horizontal="center" vertical="top" wrapText="1"/>
    </xf>
    <xf numFmtId="15" fontId="0" fillId="0" borderId="0" xfId="0" applyNumberFormat="1"/>
    <xf numFmtId="37" fontId="0" fillId="0" borderId="1" xfId="3" applyNumberFormat="1" applyFont="1" applyBorder="1" applyAlignment="1">
      <alignment horizontal="center"/>
    </xf>
    <xf numFmtId="39" fontId="0" fillId="0" borderId="1" xfId="0" applyNumberFormat="1" applyBorder="1" applyAlignment="1">
      <alignment horizontal="center"/>
    </xf>
    <xf numFmtId="37" fontId="0" fillId="0" borderId="1" xfId="0" applyNumberFormat="1" applyBorder="1" applyAlignment="1">
      <alignment horizontal="center"/>
    </xf>
    <xf numFmtId="0" fontId="0" fillId="7" borderId="1" xfId="0" applyFill="1" applyBorder="1" applyAlignment="1">
      <alignment horizontal="center"/>
    </xf>
    <xf numFmtId="37" fontId="0" fillId="7" borderId="1" xfId="3" applyNumberFormat="1" applyFont="1" applyFill="1" applyBorder="1" applyAlignment="1">
      <alignment horizontal="center"/>
    </xf>
    <xf numFmtId="0" fontId="0" fillId="7" borderId="0" xfId="0" applyFill="1" applyAlignment="1">
      <alignment horizontal="center"/>
    </xf>
    <xf numFmtId="166" fontId="0" fillId="7" borderId="5" xfId="0" applyNumberFormat="1" applyFill="1" applyBorder="1" applyAlignment="1">
      <alignment horizontal="center"/>
    </xf>
    <xf numFmtId="166" fontId="0" fillId="7" borderId="4" xfId="0" applyNumberFormat="1" applyFill="1" applyBorder="1" applyAlignment="1">
      <alignment horizontal="center"/>
    </xf>
    <xf numFmtId="0" fontId="0" fillId="7" borderId="4" xfId="0" applyFill="1" applyBorder="1" applyAlignment="1">
      <alignment horizontal="center"/>
    </xf>
    <xf numFmtId="3" fontId="0" fillId="7" borderId="5" xfId="0" applyNumberFormat="1" applyFill="1" applyBorder="1" applyAlignment="1">
      <alignment horizontal="center"/>
    </xf>
    <xf numFmtId="3" fontId="0" fillId="7" borderId="0" xfId="0" applyNumberFormat="1" applyFill="1" applyAlignment="1">
      <alignment horizontal="center"/>
    </xf>
    <xf numFmtId="15" fontId="0" fillId="0" borderId="1" xfId="0" applyNumberFormat="1" applyBorder="1"/>
    <xf numFmtId="165" fontId="0" fillId="12" borderId="1" xfId="1" applyNumberFormat="1" applyFont="1" applyFill="1" applyBorder="1" applyAlignment="1">
      <alignment horizontal="center"/>
    </xf>
    <xf numFmtId="165" fontId="0" fillId="14" borderId="1" xfId="1" applyNumberFormat="1" applyFont="1" applyFill="1" applyBorder="1" applyAlignment="1">
      <alignment horizontal="center"/>
    </xf>
    <xf numFmtId="165" fontId="0" fillId="15" borderId="1" xfId="1" applyNumberFormat="1" applyFont="1" applyFill="1" applyBorder="1" applyAlignment="1">
      <alignment horizontal="center"/>
    </xf>
    <xf numFmtId="0" fontId="0" fillId="0" borderId="5" xfId="0" applyBorder="1"/>
    <xf numFmtId="0" fontId="0" fillId="7" borderId="5" xfId="0" applyFill="1" applyBorder="1"/>
    <xf numFmtId="3" fontId="0" fillId="0" borderId="5" xfId="0" applyNumberFormat="1" applyBorder="1"/>
    <xf numFmtId="0" fontId="2" fillId="0" borderId="7" xfId="0" applyFont="1" applyBorder="1" applyAlignment="1">
      <alignment horizontal="center" wrapText="1"/>
    </xf>
    <xf numFmtId="10" fontId="0" fillId="0" borderId="1" xfId="0" applyNumberFormat="1" applyBorder="1"/>
    <xf numFmtId="0" fontId="0" fillId="9" borderId="1" xfId="0" applyFill="1" applyBorder="1" applyAlignment="1">
      <alignment horizontal="center" vertical="top" wrapText="1"/>
    </xf>
    <xf numFmtId="167" fontId="0" fillId="0" borderId="5" xfId="0" applyNumberFormat="1" applyBorder="1" applyAlignment="1">
      <alignment horizontal="center"/>
    </xf>
    <xf numFmtId="167" fontId="2" fillId="0" borderId="0" xfId="0" applyNumberFormat="1" applyFont="1" applyAlignment="1">
      <alignment horizontal="center"/>
    </xf>
    <xf numFmtId="10" fontId="0" fillId="15" borderId="1" xfId="0" applyNumberFormat="1" applyFill="1" applyBorder="1" applyAlignment="1">
      <alignment horizontal="center" vertical="top"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10" fontId="2" fillId="0" borderId="1" xfId="1" applyNumberFormat="1" applyFont="1" applyFill="1" applyBorder="1" applyAlignment="1">
      <alignment horizontal="center"/>
    </xf>
    <xf numFmtId="2" fontId="0" fillId="7" borderId="0" xfId="0" applyNumberFormat="1" applyFill="1"/>
    <xf numFmtId="3" fontId="8" fillId="9" borderId="1" xfId="0" applyNumberFormat="1" applyFont="1" applyFill="1" applyBorder="1" applyAlignment="1">
      <alignment horizontal="center" vertical="top" wrapText="1"/>
    </xf>
    <xf numFmtId="166" fontId="0" fillId="0" borderId="1" xfId="0" applyNumberFormat="1" applyBorder="1" applyAlignment="1">
      <alignment horizontal="center"/>
    </xf>
    <xf numFmtId="0" fontId="0" fillId="0" borderId="1" xfId="0" applyBorder="1" applyAlignment="1">
      <alignment wrapText="1"/>
    </xf>
    <xf numFmtId="165" fontId="0" fillId="0" borderId="1" xfId="0" applyNumberFormat="1" applyBorder="1" applyAlignment="1">
      <alignment horizontal="center"/>
    </xf>
    <xf numFmtId="0" fontId="8" fillId="0" borderId="8" xfId="0" applyFont="1" applyBorder="1"/>
    <xf numFmtId="0" fontId="0" fillId="0" borderId="9" xfId="0" applyBorder="1"/>
    <xf numFmtId="0" fontId="0" fillId="0" borderId="10" xfId="0" applyBorder="1"/>
    <xf numFmtId="166" fontId="0" fillId="0" borderId="11" xfId="0" applyNumberFormat="1" applyBorder="1" applyAlignment="1">
      <alignment horizontal="center"/>
    </xf>
    <xf numFmtId="0" fontId="0" fillId="0" borderId="12" xfId="0" applyBorder="1"/>
    <xf numFmtId="0" fontId="0" fillId="0" borderId="13" xfId="0" applyBorder="1" applyAlignment="1">
      <alignment horizontal="left" wrapText="1"/>
    </xf>
    <xf numFmtId="0" fontId="0" fillId="3" borderId="13" xfId="0" applyFill="1" applyBorder="1" applyAlignment="1">
      <alignment horizontal="left" vertical="top" wrapText="1"/>
    </xf>
    <xf numFmtId="0" fontId="0" fillId="0" borderId="13" xfId="0" applyBorder="1" applyAlignment="1">
      <alignment horizontal="left" vertical="top" wrapText="1"/>
    </xf>
    <xf numFmtId="0" fontId="0" fillId="11" borderId="13" xfId="0" applyFill="1" applyBorder="1" applyAlignment="1">
      <alignment horizontal="left" vertical="top" wrapText="1"/>
    </xf>
    <xf numFmtId="0" fontId="8" fillId="0" borderId="13" xfId="0" applyFont="1" applyBorder="1" applyAlignment="1">
      <alignment horizontal="center"/>
    </xf>
    <xf numFmtId="0" fontId="0" fillId="0" borderId="11" xfId="0" applyBorder="1"/>
    <xf numFmtId="0" fontId="8" fillId="0" borderId="11" xfId="0" applyFont="1" applyBorder="1"/>
    <xf numFmtId="0" fontId="0" fillId="11" borderId="14" xfId="0" applyFill="1" applyBorder="1" applyAlignment="1">
      <alignment horizontal="left" vertical="top" wrapText="1"/>
    </xf>
    <xf numFmtId="0" fontId="0" fillId="3" borderId="15" xfId="0" applyFill="1" applyBorder="1" applyAlignment="1">
      <alignment horizontal="center" vertical="top" wrapText="1"/>
    </xf>
    <xf numFmtId="0" fontId="0" fillId="10" borderId="15" xfId="0" applyFill="1" applyBorder="1" applyAlignment="1">
      <alignment horizontal="center" vertical="top" wrapText="1"/>
    </xf>
    <xf numFmtId="10" fontId="0" fillId="10" borderId="15" xfId="0" applyNumberFormat="1" applyFill="1" applyBorder="1" applyAlignment="1">
      <alignment horizontal="center" vertical="top" wrapText="1"/>
    </xf>
    <xf numFmtId="0" fontId="0" fillId="0" borderId="15" xfId="0" applyBorder="1" applyAlignment="1">
      <alignment horizontal="center" vertical="top" wrapText="1"/>
    </xf>
    <xf numFmtId="10" fontId="0" fillId="0" borderId="15" xfId="0" applyNumberFormat="1" applyBorder="1" applyAlignment="1">
      <alignment horizontal="center" vertical="top" wrapText="1"/>
    </xf>
    <xf numFmtId="0" fontId="0" fillId="0" borderId="16" xfId="0" applyBorder="1"/>
    <xf numFmtId="0" fontId="0" fillId="0" borderId="17" xfId="0" applyBorder="1"/>
    <xf numFmtId="3" fontId="0" fillId="7" borderId="0" xfId="0" applyNumberFormat="1" applyFill="1"/>
    <xf numFmtId="2" fontId="0" fillId="0" borderId="0" xfId="0" applyNumberFormat="1" applyAlignment="1">
      <alignment horizontal="center"/>
    </xf>
    <xf numFmtId="3" fontId="0" fillId="7" borderId="5" xfId="0" applyNumberFormat="1" applyFill="1" applyBorder="1"/>
    <xf numFmtId="165" fontId="0" fillId="4" borderId="1" xfId="0" applyNumberFormat="1" applyFill="1" applyBorder="1" applyAlignment="1">
      <alignment horizontal="center"/>
    </xf>
    <xf numFmtId="10" fontId="0" fillId="3" borderId="1" xfId="0" applyNumberFormat="1" applyFill="1" applyBorder="1" applyAlignment="1">
      <alignment horizontal="left" vertical="top" wrapText="1"/>
    </xf>
    <xf numFmtId="10" fontId="0" fillId="0" borderId="1" xfId="0" applyNumberFormat="1" applyBorder="1" applyAlignment="1">
      <alignment horizontal="left" vertical="top" wrapText="1"/>
    </xf>
    <xf numFmtId="0" fontId="0" fillId="0" borderId="0" xfId="0" applyAlignment="1">
      <alignment horizontal="left" vertical="top" wrapText="1"/>
    </xf>
    <xf numFmtId="10" fontId="0" fillId="0" borderId="0" xfId="0" applyNumberFormat="1" applyAlignment="1">
      <alignment horizontal="left" vertical="top" wrapText="1"/>
    </xf>
    <xf numFmtId="165" fontId="0" fillId="0" borderId="0" xfId="1" applyNumberFormat="1" applyFont="1" applyBorder="1" applyAlignment="1">
      <alignment horizontal="center"/>
    </xf>
    <xf numFmtId="165" fontId="0" fillId="4" borderId="0" xfId="0" applyNumberFormat="1" applyFill="1" applyAlignment="1">
      <alignment horizontal="center"/>
    </xf>
    <xf numFmtId="165" fontId="0" fillId="0" borderId="1" xfId="0" applyNumberFormat="1" applyBorder="1" applyAlignment="1">
      <alignment horizontal="center" vertical="top" wrapText="1"/>
    </xf>
    <xf numFmtId="2" fontId="0" fillId="0" borderId="1" xfId="0" applyNumberFormat="1" applyBorder="1"/>
    <xf numFmtId="2" fontId="0" fillId="7" borderId="1" xfId="0" applyNumberFormat="1" applyFill="1" applyBorder="1" applyAlignment="1">
      <alignment horizontal="center"/>
    </xf>
    <xf numFmtId="171" fontId="0" fillId="0" borderId="0" xfId="0" applyNumberFormat="1" applyAlignment="1">
      <alignment horizontal="center"/>
    </xf>
    <xf numFmtId="0" fontId="0" fillId="7" borderId="1" xfId="0" applyFill="1" applyBorder="1" applyAlignment="1">
      <alignment horizontal="left" vertical="top" wrapText="1"/>
    </xf>
    <xf numFmtId="167" fontId="0" fillId="7" borderId="1" xfId="0" applyNumberFormat="1" applyFill="1" applyBorder="1" applyAlignment="1">
      <alignment horizontal="center"/>
    </xf>
    <xf numFmtId="10" fontId="2" fillId="0" borderId="0" xfId="1" applyNumberFormat="1" applyFont="1" applyFill="1" applyBorder="1" applyAlignment="1">
      <alignment horizontal="center"/>
    </xf>
    <xf numFmtId="0" fontId="2" fillId="7" borderId="0" xfId="0" applyFont="1" applyFill="1" applyAlignment="1">
      <alignment horizontal="center"/>
    </xf>
    <xf numFmtId="37" fontId="0" fillId="0" borderId="1" xfId="3" applyNumberFormat="1" applyFont="1" applyFill="1" applyBorder="1" applyAlignment="1">
      <alignment horizontal="center"/>
    </xf>
    <xf numFmtId="0" fontId="2" fillId="0" borderId="19" xfId="0" applyFont="1" applyBorder="1" applyAlignment="1">
      <alignment horizontal="center"/>
    </xf>
    <xf numFmtId="37" fontId="0" fillId="0" borderId="3" xfId="0" applyNumberFormat="1" applyBorder="1" applyAlignment="1">
      <alignment horizontal="center"/>
    </xf>
    <xf numFmtId="15" fontId="0" fillId="12" borderId="1" xfId="0" applyNumberFormat="1" applyFill="1" applyBorder="1"/>
    <xf numFmtId="37" fontId="0" fillId="12" borderId="1" xfId="3" applyNumberFormat="1" applyFont="1" applyFill="1" applyBorder="1" applyAlignment="1">
      <alignment horizontal="center"/>
    </xf>
    <xf numFmtId="37" fontId="0" fillId="12" borderId="1" xfId="0" applyNumberFormat="1" applyFill="1" applyBorder="1" applyAlignment="1">
      <alignment horizontal="center"/>
    </xf>
    <xf numFmtId="15" fontId="0" fillId="6" borderId="1" xfId="0" applyNumberFormat="1" applyFill="1" applyBorder="1"/>
    <xf numFmtId="37" fontId="0" fillId="6" borderId="1" xfId="3" applyNumberFormat="1" applyFont="1" applyFill="1" applyBorder="1" applyAlignment="1">
      <alignment horizontal="center"/>
    </xf>
    <xf numFmtId="37" fontId="0" fillId="6" borderId="1" xfId="0" applyNumberFormat="1" applyFill="1" applyBorder="1" applyAlignment="1">
      <alignment horizontal="center"/>
    </xf>
    <xf numFmtId="0" fontId="2" fillId="0" borderId="0" xfId="0" applyFont="1" applyAlignment="1">
      <alignment horizontal="center" vertical="center" wrapText="1"/>
    </xf>
    <xf numFmtId="167" fontId="0" fillId="7" borderId="0" xfId="0" applyNumberFormat="1" applyFill="1" applyAlignment="1">
      <alignment horizontal="center"/>
    </xf>
    <xf numFmtId="0" fontId="8" fillId="4" borderId="0" xfId="0" applyFont="1" applyFill="1"/>
    <xf numFmtId="0" fontId="0" fillId="4" borderId="0" xfId="0" applyFill="1"/>
    <xf numFmtId="0" fontId="2" fillId="0" borderId="0" xfId="0" applyFont="1" applyAlignment="1">
      <alignment horizontal="left" vertical="top"/>
    </xf>
    <xf numFmtId="3" fontId="8" fillId="0" borderId="1" xfId="0" applyNumberFormat="1" applyFont="1" applyBorder="1" applyAlignment="1">
      <alignment horizontal="center" vertical="top" wrapText="1"/>
    </xf>
    <xf numFmtId="37" fontId="0" fillId="0" borderId="0" xfId="3" applyNumberFormat="1" applyFont="1" applyFill="1" applyBorder="1" applyAlignment="1">
      <alignment horizontal="center"/>
    </xf>
    <xf numFmtId="37" fontId="0" fillId="0" borderId="0" xfId="0" applyNumberFormat="1" applyAlignment="1">
      <alignment horizontal="center"/>
    </xf>
    <xf numFmtId="165" fontId="0" fillId="0" borderId="0" xfId="0" applyNumberFormat="1" applyAlignment="1">
      <alignment horizontal="center"/>
    </xf>
    <xf numFmtId="0" fontId="0" fillId="0" borderId="3" xfId="0" applyBorder="1"/>
    <xf numFmtId="0" fontId="2" fillId="0" borderId="2" xfId="0" applyFont="1" applyBorder="1"/>
    <xf numFmtId="0" fontId="2" fillId="8" borderId="0" xfId="0" applyFont="1" applyFill="1" applyAlignment="1">
      <alignment horizontal="center"/>
    </xf>
    <xf numFmtId="0" fontId="2" fillId="8" borderId="0" xfId="0" applyFont="1" applyFill="1" applyAlignment="1">
      <alignment horizontal="left"/>
    </xf>
    <xf numFmtId="0" fontId="2" fillId="0" borderId="0" xfId="0" applyFont="1" applyAlignment="1">
      <alignment horizontal="left"/>
    </xf>
    <xf numFmtId="3" fontId="2" fillId="0" borderId="0" xfId="0" applyNumberFormat="1" applyFont="1" applyAlignment="1">
      <alignment horizontal="center"/>
    </xf>
    <xf numFmtId="0" fontId="3" fillId="3" borderId="0" xfId="0" applyFont="1" applyFill="1" applyAlignment="1">
      <alignment horizontal="center" vertical="top" wrapText="1"/>
    </xf>
    <xf numFmtId="3" fontId="4" fillId="3" borderId="0" xfId="0" applyNumberFormat="1" applyFont="1" applyFill="1" applyAlignment="1">
      <alignment horizontal="center" vertical="top" wrapText="1"/>
    </xf>
    <xf numFmtId="0" fontId="4" fillId="3" borderId="0" xfId="0" applyFont="1" applyFill="1" applyAlignment="1">
      <alignment horizontal="center" vertical="top" wrapText="1"/>
    </xf>
    <xf numFmtId="164" fontId="4" fillId="3" borderId="0" xfId="0" applyNumberFormat="1" applyFont="1" applyFill="1" applyAlignment="1">
      <alignment horizontal="center" vertical="top" wrapText="1"/>
    </xf>
    <xf numFmtId="0" fontId="2" fillId="0" borderId="0" xfId="0" quotePrefix="1" applyFont="1" applyAlignment="1">
      <alignment horizontal="center"/>
    </xf>
    <xf numFmtId="9" fontId="2" fillId="0" borderId="0" xfId="1" applyFont="1" applyFill="1" applyBorder="1" applyAlignment="1">
      <alignment horizontal="center"/>
    </xf>
    <xf numFmtId="9" fontId="0" fillId="3" borderId="1" xfId="1" applyFont="1" applyFill="1" applyBorder="1" applyAlignment="1">
      <alignment horizontal="center" vertical="top" wrapText="1"/>
    </xf>
    <xf numFmtId="37" fontId="2" fillId="0" borderId="0" xfId="0" applyNumberFormat="1" applyFont="1" applyAlignment="1">
      <alignment horizontal="center"/>
    </xf>
    <xf numFmtId="15" fontId="0" fillId="7" borderId="0" xfId="0" applyNumberFormat="1" applyFill="1"/>
    <xf numFmtId="37" fontId="0" fillId="7" borderId="0" xfId="3" applyNumberFormat="1" applyFont="1" applyFill="1" applyBorder="1" applyAlignment="1">
      <alignment horizontal="center"/>
    </xf>
    <xf numFmtId="37" fontId="0" fillId="7" borderId="0" xfId="0" applyNumberFormat="1" applyFill="1" applyAlignment="1">
      <alignment horizontal="center"/>
    </xf>
    <xf numFmtId="10" fontId="0" fillId="7" borderId="0" xfId="1" applyNumberFormat="1" applyFont="1" applyFill="1" applyBorder="1" applyAlignment="1">
      <alignment horizontal="center"/>
    </xf>
    <xf numFmtId="16" fontId="8" fillId="2" borderId="1" xfId="0" quotePrefix="1" applyNumberFormat="1" applyFont="1" applyFill="1" applyBorder="1" applyAlignment="1">
      <alignment horizontal="center" vertical="top" wrapText="1"/>
    </xf>
    <xf numFmtId="15" fontId="0" fillId="8" borderId="1" xfId="0" applyNumberFormat="1" applyFill="1" applyBorder="1"/>
    <xf numFmtId="0" fontId="2" fillId="0" borderId="6" xfId="0" applyFont="1" applyBorder="1" applyAlignment="1">
      <alignment horizontal="center"/>
    </xf>
    <xf numFmtId="0" fontId="7" fillId="17" borderId="0" xfId="2" applyFill="1"/>
    <xf numFmtId="0" fontId="0" fillId="17" borderId="0" xfId="0" applyFill="1"/>
    <xf numFmtId="3" fontId="0" fillId="17" borderId="0" xfId="0" applyNumberFormat="1" applyFill="1"/>
    <xf numFmtId="0" fontId="0" fillId="17" borderId="0" xfId="0" applyFill="1" applyAlignment="1">
      <alignment horizontal="center"/>
    </xf>
    <xf numFmtId="0" fontId="2" fillId="17" borderId="0" xfId="0" quotePrefix="1" applyFont="1" applyFill="1" applyAlignment="1">
      <alignment horizontal="center"/>
    </xf>
    <xf numFmtId="167" fontId="2" fillId="9" borderId="0" xfId="0" applyNumberFormat="1" applyFont="1" applyFill="1" applyAlignment="1">
      <alignment horizontal="center"/>
    </xf>
    <xf numFmtId="16" fontId="0" fillId="0" borderId="1" xfId="0" applyNumberFormat="1" applyBorder="1"/>
    <xf numFmtId="167" fontId="0" fillId="0" borderId="1" xfId="0" applyNumberFormat="1" applyBorder="1" applyAlignment="1">
      <alignment horizontal="center"/>
    </xf>
    <xf numFmtId="2" fontId="0" fillId="4" borderId="1" xfId="0" applyNumberFormat="1" applyFill="1" applyBorder="1" applyAlignment="1">
      <alignment horizontal="center"/>
    </xf>
    <xf numFmtId="167" fontId="0" fillId="12" borderId="1" xfId="0" applyNumberFormat="1" applyFill="1" applyBorder="1" applyAlignment="1">
      <alignment horizontal="center"/>
    </xf>
    <xf numFmtId="167" fontId="0" fillId="0" borderId="0" xfId="0" applyNumberFormat="1" applyAlignment="1">
      <alignment horizontal="center"/>
    </xf>
    <xf numFmtId="167" fontId="2" fillId="0" borderId="1" xfId="0" applyNumberFormat="1" applyFont="1" applyBorder="1" applyAlignment="1">
      <alignment horizontal="center"/>
    </xf>
    <xf numFmtId="0" fontId="0" fillId="0" borderId="0" xfId="0" applyAlignment="1">
      <alignment horizontal="left"/>
    </xf>
    <xf numFmtId="0" fontId="7" fillId="0" borderId="0" xfId="2" applyAlignment="1">
      <alignment vertical="center"/>
    </xf>
    <xf numFmtId="0" fontId="2" fillId="0" borderId="1" xfId="0" applyFont="1" applyBorder="1" applyAlignment="1">
      <alignment horizontal="center"/>
    </xf>
    <xf numFmtId="0" fontId="0" fillId="16" borderId="1" xfId="0" applyFill="1" applyBorder="1" applyAlignment="1">
      <alignment horizontal="center"/>
    </xf>
    <xf numFmtId="0" fontId="2" fillId="0" borderId="1" xfId="0" applyFont="1" applyBorder="1" applyAlignment="1">
      <alignment horizontal="center" vertical="center" wrapText="1"/>
    </xf>
    <xf numFmtId="0" fontId="0" fillId="0" borderId="1" xfId="0" applyBorder="1" applyAlignment="1">
      <alignment horizontal="center"/>
    </xf>
    <xf numFmtId="0" fontId="2" fillId="0" borderId="0" xfId="0" applyFont="1" applyAlignment="1">
      <alignment horizontal="center"/>
    </xf>
    <xf numFmtId="0" fontId="2" fillId="0" borderId="6" xfId="0" applyFont="1" applyBorder="1" applyAlignment="1">
      <alignment horizontal="center" vertical="center" wrapText="1"/>
    </xf>
    <xf numFmtId="0" fontId="2" fillId="0" borderId="5" xfId="0" applyFont="1" applyBorder="1" applyAlignment="1">
      <alignment horizontal="center" vertical="center" wrapText="1"/>
    </xf>
    <xf numFmtId="0" fontId="2" fillId="0" borderId="18" xfId="0" applyFont="1" applyBorder="1" applyAlignment="1">
      <alignment horizontal="center" vertical="center" wrapText="1"/>
    </xf>
    <xf numFmtId="0" fontId="0" fillId="4" borderId="0" xfId="0" applyFill="1" applyAlignment="1">
      <alignment horizontal="center"/>
    </xf>
    <xf numFmtId="2" fontId="0" fillId="0" borderId="1" xfId="0" applyNumberFormat="1" applyBorder="1" applyAlignment="1">
      <alignment horizontal="center"/>
    </xf>
    <xf numFmtId="0" fontId="2" fillId="0" borderId="2"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2" fillId="0" borderId="2" xfId="0" applyFont="1" applyBorder="1" applyAlignment="1">
      <alignment horizontal="center"/>
    </xf>
    <xf numFmtId="0" fontId="2" fillId="0" borderId="4" xfId="0" applyFont="1" applyBorder="1" applyAlignment="1">
      <alignment horizontal="center"/>
    </xf>
    <xf numFmtId="0" fontId="2" fillId="0" borderId="3" xfId="0" applyFont="1" applyBorder="1" applyAlignment="1">
      <alignment horizontal="center"/>
    </xf>
    <xf numFmtId="0" fontId="2" fillId="0" borderId="1" xfId="0" applyFont="1" applyBorder="1"/>
  </cellXfs>
  <cellStyles count="4">
    <cellStyle name="Comma" xfId="3" builtinId="3"/>
    <cellStyle name="Hyperlink" xfId="2" builtinId="8"/>
    <cellStyle name="Normal" xfId="0" builtinId="0"/>
    <cellStyle name="Percent" xfId="1" builtinId="5"/>
  </cellStyles>
  <dxfs count="975">
    <dxf>
      <fill>
        <patternFill patternType="none">
          <bgColor auto="1"/>
        </patternFill>
      </fill>
    </dxf>
    <dxf>
      <fill>
        <patternFill>
          <bgColor theme="7"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bgColor theme="5" tint="0.59996337778862885"/>
        </patternFill>
      </fill>
    </dxf>
    <dxf>
      <fill>
        <patternFill patternType="none">
          <bgColor auto="1"/>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patternType="none">
          <bgColor auto="1"/>
        </patternFill>
      </fill>
    </dxf>
    <dxf>
      <fill>
        <patternFill>
          <bgColor theme="5" tint="0.59996337778862885"/>
        </patternFill>
      </fill>
    </dxf>
    <dxf>
      <fill>
        <patternFill>
          <bgColor theme="7"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7" tint="0.59996337778862885"/>
        </patternFill>
      </fill>
    </dxf>
    <dxf>
      <fill>
        <patternFill patternType="none">
          <bgColor auto="1"/>
        </patternFill>
      </fill>
    </dxf>
    <dxf>
      <fill>
        <patternFill>
          <bgColor theme="5" tint="0.59996337778862885"/>
        </patternFill>
      </fill>
    </dxf>
    <dxf>
      <fill>
        <patternFill>
          <bgColor theme="5" tint="0.59996337778862885"/>
        </patternFill>
      </fill>
    </dxf>
    <dxf>
      <fill>
        <patternFill>
          <bgColor theme="7" tint="0.59996337778862885"/>
        </patternFill>
      </fill>
    </dxf>
    <dxf>
      <fill>
        <patternFill patternType="none">
          <bgColor auto="1"/>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
      <fill>
        <patternFill>
          <bgColor theme="5" tint="0.59996337778862885"/>
        </patternFill>
      </fill>
    </dxf>
    <dxf>
      <fill>
        <patternFill patternType="none">
          <bgColor auto="1"/>
        </patternFill>
      </fill>
    </dxf>
    <dxf>
      <fill>
        <patternFill>
          <bgColor theme="7"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New Cases and C19</a:t>
            </a:r>
            <a:r>
              <a:rPr lang="en-US" baseline="0"/>
              <a:t> Shot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New Cases and status'!$D$3</c:f>
              <c:strCache>
                <c:ptCount val="1"/>
                <c:pt idx="0">
                  <c:v>Complete</c:v>
                </c:pt>
              </c:strCache>
            </c:strRef>
          </c:tx>
          <c:spPr>
            <a:ln w="28575" cap="rnd">
              <a:solidFill>
                <a:schemeClr val="accent1"/>
              </a:solidFill>
              <a:round/>
            </a:ln>
            <a:effectLst/>
          </c:spPr>
          <c:marker>
            <c:symbol val="none"/>
          </c:marker>
          <c:cat>
            <c:numRef>
              <c:f>'Data New Cases and status'!$A$4:$A$107</c:f>
              <c:numCache>
                <c:formatCode>[$-409]d\-mmm\-yy;@</c:formatCode>
                <c:ptCount val="104"/>
                <c:pt idx="0">
                  <c:v>44427</c:v>
                </c:pt>
                <c:pt idx="1">
                  <c:v>44438</c:v>
                </c:pt>
                <c:pt idx="2">
                  <c:v>44453</c:v>
                </c:pt>
                <c:pt idx="3">
                  <c:v>44462</c:v>
                </c:pt>
                <c:pt idx="4">
                  <c:v>44465</c:v>
                </c:pt>
                <c:pt idx="5">
                  <c:v>44476</c:v>
                </c:pt>
                <c:pt idx="6">
                  <c:v>44486</c:v>
                </c:pt>
                <c:pt idx="7">
                  <c:v>44487</c:v>
                </c:pt>
                <c:pt idx="8">
                  <c:v>44488</c:v>
                </c:pt>
                <c:pt idx="9">
                  <c:v>44489</c:v>
                </c:pt>
                <c:pt idx="10">
                  <c:v>44490</c:v>
                </c:pt>
                <c:pt idx="11">
                  <c:v>44493</c:v>
                </c:pt>
                <c:pt idx="12">
                  <c:v>44494</c:v>
                </c:pt>
                <c:pt idx="13">
                  <c:v>44495</c:v>
                </c:pt>
                <c:pt idx="14">
                  <c:v>44496</c:v>
                </c:pt>
                <c:pt idx="15">
                  <c:v>44497</c:v>
                </c:pt>
                <c:pt idx="16">
                  <c:v>44500</c:v>
                </c:pt>
                <c:pt idx="17">
                  <c:v>44501</c:v>
                </c:pt>
                <c:pt idx="18">
                  <c:v>44502</c:v>
                </c:pt>
                <c:pt idx="19">
                  <c:v>44503</c:v>
                </c:pt>
                <c:pt idx="20">
                  <c:v>44504</c:v>
                </c:pt>
                <c:pt idx="21">
                  <c:v>44507</c:v>
                </c:pt>
                <c:pt idx="22">
                  <c:v>44508</c:v>
                </c:pt>
                <c:pt idx="23">
                  <c:v>44509</c:v>
                </c:pt>
                <c:pt idx="24">
                  <c:v>44511</c:v>
                </c:pt>
                <c:pt idx="25">
                  <c:v>44514</c:v>
                </c:pt>
                <c:pt idx="26">
                  <c:v>44515</c:v>
                </c:pt>
                <c:pt idx="27">
                  <c:v>44516</c:v>
                </c:pt>
                <c:pt idx="28">
                  <c:v>44517</c:v>
                </c:pt>
                <c:pt idx="29">
                  <c:v>44518</c:v>
                </c:pt>
                <c:pt idx="30">
                  <c:v>44521</c:v>
                </c:pt>
                <c:pt idx="31">
                  <c:v>44522</c:v>
                </c:pt>
                <c:pt idx="32">
                  <c:v>44523</c:v>
                </c:pt>
                <c:pt idx="33">
                  <c:v>44524</c:v>
                </c:pt>
                <c:pt idx="34">
                  <c:v>44525</c:v>
                </c:pt>
                <c:pt idx="35">
                  <c:v>44528</c:v>
                </c:pt>
                <c:pt idx="36">
                  <c:v>44529</c:v>
                </c:pt>
                <c:pt idx="37">
                  <c:v>44530</c:v>
                </c:pt>
                <c:pt idx="38">
                  <c:v>44531</c:v>
                </c:pt>
                <c:pt idx="39">
                  <c:v>44532</c:v>
                </c:pt>
                <c:pt idx="40">
                  <c:v>44535</c:v>
                </c:pt>
                <c:pt idx="41">
                  <c:v>44536</c:v>
                </c:pt>
                <c:pt idx="42">
                  <c:v>44537</c:v>
                </c:pt>
                <c:pt idx="43">
                  <c:v>44538</c:v>
                </c:pt>
                <c:pt idx="44">
                  <c:v>44539</c:v>
                </c:pt>
                <c:pt idx="45">
                  <c:v>44542</c:v>
                </c:pt>
                <c:pt idx="46">
                  <c:v>44543</c:v>
                </c:pt>
                <c:pt idx="47">
                  <c:v>44544</c:v>
                </c:pt>
                <c:pt idx="48">
                  <c:v>44545</c:v>
                </c:pt>
                <c:pt idx="49">
                  <c:v>44546</c:v>
                </c:pt>
                <c:pt idx="50">
                  <c:v>44549</c:v>
                </c:pt>
                <c:pt idx="51">
                  <c:v>44550</c:v>
                </c:pt>
                <c:pt idx="52">
                  <c:v>44551</c:v>
                </c:pt>
                <c:pt idx="53">
                  <c:v>44552</c:v>
                </c:pt>
                <c:pt idx="54">
                  <c:v>44558</c:v>
                </c:pt>
                <c:pt idx="55">
                  <c:v>44564</c:v>
                </c:pt>
                <c:pt idx="56">
                  <c:v>44565</c:v>
                </c:pt>
                <c:pt idx="57">
                  <c:v>44566</c:v>
                </c:pt>
                <c:pt idx="58">
                  <c:v>44567</c:v>
                </c:pt>
                <c:pt idx="59">
                  <c:v>44570</c:v>
                </c:pt>
                <c:pt idx="60">
                  <c:v>44571</c:v>
                </c:pt>
                <c:pt idx="61">
                  <c:v>44572</c:v>
                </c:pt>
                <c:pt idx="62">
                  <c:v>44573</c:v>
                </c:pt>
                <c:pt idx="63">
                  <c:v>44574</c:v>
                </c:pt>
                <c:pt idx="64">
                  <c:v>44578</c:v>
                </c:pt>
                <c:pt idx="65">
                  <c:v>44579</c:v>
                </c:pt>
                <c:pt idx="66">
                  <c:v>44580</c:v>
                </c:pt>
                <c:pt idx="67">
                  <c:v>44581</c:v>
                </c:pt>
                <c:pt idx="68">
                  <c:v>44585</c:v>
                </c:pt>
                <c:pt idx="69">
                  <c:v>44586</c:v>
                </c:pt>
                <c:pt idx="70">
                  <c:v>44587</c:v>
                </c:pt>
                <c:pt idx="71">
                  <c:v>44588</c:v>
                </c:pt>
                <c:pt idx="72">
                  <c:v>44591</c:v>
                </c:pt>
                <c:pt idx="73">
                  <c:v>44592</c:v>
                </c:pt>
                <c:pt idx="74">
                  <c:v>44593</c:v>
                </c:pt>
                <c:pt idx="75">
                  <c:v>44594</c:v>
                </c:pt>
                <c:pt idx="76">
                  <c:v>44595</c:v>
                </c:pt>
                <c:pt idx="77">
                  <c:v>44598</c:v>
                </c:pt>
                <c:pt idx="78">
                  <c:v>44599</c:v>
                </c:pt>
                <c:pt idx="79">
                  <c:v>44600</c:v>
                </c:pt>
                <c:pt idx="80">
                  <c:v>44601</c:v>
                </c:pt>
                <c:pt idx="81">
                  <c:v>44602</c:v>
                </c:pt>
                <c:pt idx="82">
                  <c:v>44605</c:v>
                </c:pt>
                <c:pt idx="83">
                  <c:v>44606</c:v>
                </c:pt>
                <c:pt idx="84">
                  <c:v>44607</c:v>
                </c:pt>
                <c:pt idx="85">
                  <c:v>44608</c:v>
                </c:pt>
                <c:pt idx="86">
                  <c:v>44609</c:v>
                </c:pt>
                <c:pt idx="87">
                  <c:v>44614</c:v>
                </c:pt>
                <c:pt idx="88">
                  <c:v>44615</c:v>
                </c:pt>
                <c:pt idx="89">
                  <c:v>44616</c:v>
                </c:pt>
                <c:pt idx="90">
                  <c:v>44619</c:v>
                </c:pt>
                <c:pt idx="91">
                  <c:v>44621</c:v>
                </c:pt>
                <c:pt idx="92">
                  <c:v>44622</c:v>
                </c:pt>
                <c:pt idx="93">
                  <c:v>44626</c:v>
                </c:pt>
                <c:pt idx="94">
                  <c:v>44627</c:v>
                </c:pt>
                <c:pt idx="95">
                  <c:v>44628</c:v>
                </c:pt>
                <c:pt idx="96">
                  <c:v>44629</c:v>
                </c:pt>
                <c:pt idx="97">
                  <c:v>44630</c:v>
                </c:pt>
                <c:pt idx="98">
                  <c:v>44633</c:v>
                </c:pt>
                <c:pt idx="99">
                  <c:v>44634</c:v>
                </c:pt>
                <c:pt idx="100">
                  <c:v>44635</c:v>
                </c:pt>
                <c:pt idx="101">
                  <c:v>44636</c:v>
                </c:pt>
                <c:pt idx="102">
                  <c:v>44637</c:v>
                </c:pt>
              </c:numCache>
            </c:numRef>
          </c:cat>
          <c:val>
            <c:numRef>
              <c:f>'Data New Cases and status'!$D$4:$D$107</c:f>
              <c:numCache>
                <c:formatCode>General</c:formatCode>
                <c:ptCount val="104"/>
                <c:pt idx="0">
                  <c:v>14.8</c:v>
                </c:pt>
                <c:pt idx="1">
                  <c:v>18.3</c:v>
                </c:pt>
                <c:pt idx="2">
                  <c:v>22.1</c:v>
                </c:pt>
                <c:pt idx="3">
                  <c:v>25.1</c:v>
                </c:pt>
                <c:pt idx="4">
                  <c:v>23.9</c:v>
                </c:pt>
                <c:pt idx="5">
                  <c:v>26.2</c:v>
                </c:pt>
                <c:pt idx="6">
                  <c:v>31.1</c:v>
                </c:pt>
                <c:pt idx="7">
                  <c:v>29.17</c:v>
                </c:pt>
                <c:pt idx="8">
                  <c:v>29.82</c:v>
                </c:pt>
                <c:pt idx="9">
                  <c:v>30.86</c:v>
                </c:pt>
                <c:pt idx="10">
                  <c:v>32.19</c:v>
                </c:pt>
                <c:pt idx="11">
                  <c:v>30.27</c:v>
                </c:pt>
                <c:pt idx="12">
                  <c:v>32.32</c:v>
                </c:pt>
                <c:pt idx="13">
                  <c:v>33.54</c:v>
                </c:pt>
                <c:pt idx="14">
                  <c:v>32.42</c:v>
                </c:pt>
                <c:pt idx="15">
                  <c:v>31.32</c:v>
                </c:pt>
                <c:pt idx="16">
                  <c:v>38.15</c:v>
                </c:pt>
                <c:pt idx="17">
                  <c:v>30.88</c:v>
                </c:pt>
                <c:pt idx="18">
                  <c:v>34.33</c:v>
                </c:pt>
                <c:pt idx="19">
                  <c:v>33.03</c:v>
                </c:pt>
                <c:pt idx="20">
                  <c:v>35.619999999999997</c:v>
                </c:pt>
                <c:pt idx="21">
                  <c:v>39.520000000000003</c:v>
                </c:pt>
                <c:pt idx="22">
                  <c:v>33.26</c:v>
                </c:pt>
                <c:pt idx="23">
                  <c:v>31.67</c:v>
                </c:pt>
                <c:pt idx="24">
                  <c:v>34.99</c:v>
                </c:pt>
                <c:pt idx="25">
                  <c:v>38.229999999999997</c:v>
                </c:pt>
                <c:pt idx="26">
                  <c:v>37.049999999999997</c:v>
                </c:pt>
                <c:pt idx="27">
                  <c:v>36.58</c:v>
                </c:pt>
                <c:pt idx="28">
                  <c:v>40.72</c:v>
                </c:pt>
                <c:pt idx="29">
                  <c:v>38.42</c:v>
                </c:pt>
                <c:pt idx="30">
                  <c:v>45.96</c:v>
                </c:pt>
                <c:pt idx="31">
                  <c:v>36.04</c:v>
                </c:pt>
                <c:pt idx="32">
                  <c:v>38.119999999999997</c:v>
                </c:pt>
                <c:pt idx="33">
                  <c:v>37.090000000000003</c:v>
                </c:pt>
                <c:pt idx="34">
                  <c:v>44.23</c:v>
                </c:pt>
                <c:pt idx="35">
                  <c:v>46.09</c:v>
                </c:pt>
                <c:pt idx="36">
                  <c:v>38.49</c:v>
                </c:pt>
                <c:pt idx="37">
                  <c:v>44.83</c:v>
                </c:pt>
                <c:pt idx="38">
                  <c:v>43.05</c:v>
                </c:pt>
                <c:pt idx="39">
                  <c:v>49.07</c:v>
                </c:pt>
                <c:pt idx="40">
                  <c:v>45.66</c:v>
                </c:pt>
                <c:pt idx="41">
                  <c:v>38.520000000000003</c:v>
                </c:pt>
                <c:pt idx="42">
                  <c:v>42.67</c:v>
                </c:pt>
                <c:pt idx="43">
                  <c:v>41.06</c:v>
                </c:pt>
                <c:pt idx="44">
                  <c:v>39.18</c:v>
                </c:pt>
                <c:pt idx="45">
                  <c:v>51.23</c:v>
                </c:pt>
                <c:pt idx="46">
                  <c:v>53.38</c:v>
                </c:pt>
                <c:pt idx="47">
                  <c:v>61.84</c:v>
                </c:pt>
                <c:pt idx="48">
                  <c:v>67.78</c:v>
                </c:pt>
                <c:pt idx="49">
                  <c:v>70.48</c:v>
                </c:pt>
                <c:pt idx="50">
                  <c:v>74.48</c:v>
                </c:pt>
                <c:pt idx="51">
                  <c:v>74.45</c:v>
                </c:pt>
                <c:pt idx="52">
                  <c:v>80.94</c:v>
                </c:pt>
                <c:pt idx="53">
                  <c:v>79.83</c:v>
                </c:pt>
                <c:pt idx="54">
                  <c:v>83.46</c:v>
                </c:pt>
                <c:pt idx="55">
                  <c:v>81.92</c:v>
                </c:pt>
                <c:pt idx="56">
                  <c:v>83.07</c:v>
                </c:pt>
                <c:pt idx="57">
                  <c:v>80.92</c:v>
                </c:pt>
                <c:pt idx="58">
                  <c:v>80.92</c:v>
                </c:pt>
                <c:pt idx="59">
                  <c:v>79.31</c:v>
                </c:pt>
                <c:pt idx="60">
                  <c:v>78.64</c:v>
                </c:pt>
                <c:pt idx="61">
                  <c:v>80.27</c:v>
                </c:pt>
                <c:pt idx="62">
                  <c:v>79.17</c:v>
                </c:pt>
                <c:pt idx="63">
                  <c:v>76.59</c:v>
                </c:pt>
                <c:pt idx="64">
                  <c:v>74.37</c:v>
                </c:pt>
                <c:pt idx="65">
                  <c:v>76.39</c:v>
                </c:pt>
                <c:pt idx="66">
                  <c:v>74.449999999999989</c:v>
                </c:pt>
                <c:pt idx="67">
                  <c:v>74.930000000000007</c:v>
                </c:pt>
                <c:pt idx="68">
                  <c:v>75.87</c:v>
                </c:pt>
                <c:pt idx="69">
                  <c:v>69.19</c:v>
                </c:pt>
                <c:pt idx="70">
                  <c:v>71.650000000000006</c:v>
                </c:pt>
                <c:pt idx="71">
                  <c:v>73.22</c:v>
                </c:pt>
                <c:pt idx="72">
                  <c:v>69</c:v>
                </c:pt>
                <c:pt idx="73">
                  <c:v>68.23</c:v>
                </c:pt>
                <c:pt idx="74">
                  <c:v>70.12</c:v>
                </c:pt>
                <c:pt idx="75">
                  <c:v>69.13</c:v>
                </c:pt>
                <c:pt idx="76">
                  <c:v>71.900000000000006</c:v>
                </c:pt>
                <c:pt idx="77">
                  <c:v>69.59</c:v>
                </c:pt>
                <c:pt idx="78">
                  <c:v>64.16</c:v>
                </c:pt>
                <c:pt idx="79">
                  <c:v>72.63</c:v>
                </c:pt>
                <c:pt idx="80">
                  <c:v>66.69</c:v>
                </c:pt>
                <c:pt idx="81">
                  <c:v>72.599999999999994</c:v>
                </c:pt>
                <c:pt idx="82">
                  <c:v>60.879999999999995</c:v>
                </c:pt>
                <c:pt idx="83">
                  <c:v>64.8</c:v>
                </c:pt>
                <c:pt idx="84">
                  <c:v>68.19</c:v>
                </c:pt>
                <c:pt idx="85">
                  <c:v>67.69</c:v>
                </c:pt>
                <c:pt idx="86">
                  <c:v>63.709999999999994</c:v>
                </c:pt>
                <c:pt idx="87">
                  <c:v>69.150000000000006</c:v>
                </c:pt>
                <c:pt idx="88">
                  <c:v>67.22999999999999</c:v>
                </c:pt>
                <c:pt idx="89">
                  <c:v>66.759999999999991</c:v>
                </c:pt>
                <c:pt idx="90">
                  <c:v>61.83</c:v>
                </c:pt>
                <c:pt idx="91">
                  <c:v>73.7</c:v>
                </c:pt>
                <c:pt idx="92">
                  <c:v>61.52</c:v>
                </c:pt>
                <c:pt idx="93">
                  <c:v>69.58</c:v>
                </c:pt>
                <c:pt idx="94">
                  <c:v>71.75</c:v>
                </c:pt>
                <c:pt idx="95">
                  <c:v>71.81</c:v>
                </c:pt>
                <c:pt idx="96">
                  <c:v>68.23</c:v>
                </c:pt>
                <c:pt idx="97">
                  <c:v>71.84</c:v>
                </c:pt>
                <c:pt idx="98">
                  <c:v>72.44</c:v>
                </c:pt>
                <c:pt idx="99">
                  <c:v>73.539999999999992</c:v>
                </c:pt>
                <c:pt idx="100">
                  <c:v>74.66</c:v>
                </c:pt>
                <c:pt idx="101">
                  <c:v>85.65</c:v>
                </c:pt>
                <c:pt idx="102">
                  <c:v>77.7</c:v>
                </c:pt>
              </c:numCache>
            </c:numRef>
          </c:val>
          <c:smooth val="0"/>
          <c:extLst>
            <c:ext xmlns:c16="http://schemas.microsoft.com/office/drawing/2014/chart" uri="{C3380CC4-5D6E-409C-BE32-E72D297353CC}">
              <c16:uniqueId val="{00000000-DEB8-4384-AEAA-3D60F9C96F3D}"/>
            </c:ext>
          </c:extLst>
        </c:ser>
        <c:ser>
          <c:idx val="1"/>
          <c:order val="1"/>
          <c:tx>
            <c:strRef>
              <c:f>'Data New Cases and status'!$E$3</c:f>
              <c:strCache>
                <c:ptCount val="1"/>
                <c:pt idx="0">
                  <c:v>Partial (one dose)</c:v>
                </c:pt>
              </c:strCache>
            </c:strRef>
          </c:tx>
          <c:spPr>
            <a:ln w="28575" cap="rnd">
              <a:solidFill>
                <a:schemeClr val="accent2"/>
              </a:solidFill>
              <a:round/>
            </a:ln>
            <a:effectLst/>
          </c:spPr>
          <c:marker>
            <c:symbol val="none"/>
          </c:marker>
          <c:cat>
            <c:numRef>
              <c:f>'Data New Cases and status'!$A$4:$A$107</c:f>
              <c:numCache>
                <c:formatCode>[$-409]d\-mmm\-yy;@</c:formatCode>
                <c:ptCount val="104"/>
                <c:pt idx="0">
                  <c:v>44427</c:v>
                </c:pt>
                <c:pt idx="1">
                  <c:v>44438</c:v>
                </c:pt>
                <c:pt idx="2">
                  <c:v>44453</c:v>
                </c:pt>
                <c:pt idx="3">
                  <c:v>44462</c:v>
                </c:pt>
                <c:pt idx="4">
                  <c:v>44465</c:v>
                </c:pt>
                <c:pt idx="5">
                  <c:v>44476</c:v>
                </c:pt>
                <c:pt idx="6">
                  <c:v>44486</c:v>
                </c:pt>
                <c:pt idx="7">
                  <c:v>44487</c:v>
                </c:pt>
                <c:pt idx="8">
                  <c:v>44488</c:v>
                </c:pt>
                <c:pt idx="9">
                  <c:v>44489</c:v>
                </c:pt>
                <c:pt idx="10">
                  <c:v>44490</c:v>
                </c:pt>
                <c:pt idx="11">
                  <c:v>44493</c:v>
                </c:pt>
                <c:pt idx="12">
                  <c:v>44494</c:v>
                </c:pt>
                <c:pt idx="13">
                  <c:v>44495</c:v>
                </c:pt>
                <c:pt idx="14">
                  <c:v>44496</c:v>
                </c:pt>
                <c:pt idx="15">
                  <c:v>44497</c:v>
                </c:pt>
                <c:pt idx="16">
                  <c:v>44500</c:v>
                </c:pt>
                <c:pt idx="17">
                  <c:v>44501</c:v>
                </c:pt>
                <c:pt idx="18">
                  <c:v>44502</c:v>
                </c:pt>
                <c:pt idx="19">
                  <c:v>44503</c:v>
                </c:pt>
                <c:pt idx="20">
                  <c:v>44504</c:v>
                </c:pt>
                <c:pt idx="21">
                  <c:v>44507</c:v>
                </c:pt>
                <c:pt idx="22">
                  <c:v>44508</c:v>
                </c:pt>
                <c:pt idx="23">
                  <c:v>44509</c:v>
                </c:pt>
                <c:pt idx="24">
                  <c:v>44511</c:v>
                </c:pt>
                <c:pt idx="25">
                  <c:v>44514</c:v>
                </c:pt>
                <c:pt idx="26">
                  <c:v>44515</c:v>
                </c:pt>
                <c:pt idx="27">
                  <c:v>44516</c:v>
                </c:pt>
                <c:pt idx="28">
                  <c:v>44517</c:v>
                </c:pt>
                <c:pt idx="29">
                  <c:v>44518</c:v>
                </c:pt>
                <c:pt idx="30">
                  <c:v>44521</c:v>
                </c:pt>
                <c:pt idx="31">
                  <c:v>44522</c:v>
                </c:pt>
                <c:pt idx="32">
                  <c:v>44523</c:v>
                </c:pt>
                <c:pt idx="33">
                  <c:v>44524</c:v>
                </c:pt>
                <c:pt idx="34">
                  <c:v>44525</c:v>
                </c:pt>
                <c:pt idx="35">
                  <c:v>44528</c:v>
                </c:pt>
                <c:pt idx="36">
                  <c:v>44529</c:v>
                </c:pt>
                <c:pt idx="37">
                  <c:v>44530</c:v>
                </c:pt>
                <c:pt idx="38">
                  <c:v>44531</c:v>
                </c:pt>
                <c:pt idx="39">
                  <c:v>44532</c:v>
                </c:pt>
                <c:pt idx="40">
                  <c:v>44535</c:v>
                </c:pt>
                <c:pt idx="41">
                  <c:v>44536</c:v>
                </c:pt>
                <c:pt idx="42">
                  <c:v>44537</c:v>
                </c:pt>
                <c:pt idx="43">
                  <c:v>44538</c:v>
                </c:pt>
                <c:pt idx="44">
                  <c:v>44539</c:v>
                </c:pt>
                <c:pt idx="45">
                  <c:v>44542</c:v>
                </c:pt>
                <c:pt idx="46">
                  <c:v>44543</c:v>
                </c:pt>
                <c:pt idx="47">
                  <c:v>44544</c:v>
                </c:pt>
                <c:pt idx="48">
                  <c:v>44545</c:v>
                </c:pt>
                <c:pt idx="49">
                  <c:v>44546</c:v>
                </c:pt>
                <c:pt idx="50">
                  <c:v>44549</c:v>
                </c:pt>
                <c:pt idx="51">
                  <c:v>44550</c:v>
                </c:pt>
                <c:pt idx="52">
                  <c:v>44551</c:v>
                </c:pt>
                <c:pt idx="53">
                  <c:v>44552</c:v>
                </c:pt>
                <c:pt idx="54">
                  <c:v>44558</c:v>
                </c:pt>
                <c:pt idx="55">
                  <c:v>44564</c:v>
                </c:pt>
                <c:pt idx="56">
                  <c:v>44565</c:v>
                </c:pt>
                <c:pt idx="57">
                  <c:v>44566</c:v>
                </c:pt>
                <c:pt idx="58">
                  <c:v>44567</c:v>
                </c:pt>
                <c:pt idx="59">
                  <c:v>44570</c:v>
                </c:pt>
                <c:pt idx="60">
                  <c:v>44571</c:v>
                </c:pt>
                <c:pt idx="61">
                  <c:v>44572</c:v>
                </c:pt>
                <c:pt idx="62">
                  <c:v>44573</c:v>
                </c:pt>
                <c:pt idx="63">
                  <c:v>44574</c:v>
                </c:pt>
                <c:pt idx="64">
                  <c:v>44578</c:v>
                </c:pt>
                <c:pt idx="65">
                  <c:v>44579</c:v>
                </c:pt>
                <c:pt idx="66">
                  <c:v>44580</c:v>
                </c:pt>
                <c:pt idx="67">
                  <c:v>44581</c:v>
                </c:pt>
                <c:pt idx="68">
                  <c:v>44585</c:v>
                </c:pt>
                <c:pt idx="69">
                  <c:v>44586</c:v>
                </c:pt>
                <c:pt idx="70">
                  <c:v>44587</c:v>
                </c:pt>
                <c:pt idx="71">
                  <c:v>44588</c:v>
                </c:pt>
                <c:pt idx="72">
                  <c:v>44591</c:v>
                </c:pt>
                <c:pt idx="73">
                  <c:v>44592</c:v>
                </c:pt>
                <c:pt idx="74">
                  <c:v>44593</c:v>
                </c:pt>
                <c:pt idx="75">
                  <c:v>44594</c:v>
                </c:pt>
                <c:pt idx="76">
                  <c:v>44595</c:v>
                </c:pt>
                <c:pt idx="77">
                  <c:v>44598</c:v>
                </c:pt>
                <c:pt idx="78">
                  <c:v>44599</c:v>
                </c:pt>
                <c:pt idx="79">
                  <c:v>44600</c:v>
                </c:pt>
                <c:pt idx="80">
                  <c:v>44601</c:v>
                </c:pt>
                <c:pt idx="81">
                  <c:v>44602</c:v>
                </c:pt>
                <c:pt idx="82">
                  <c:v>44605</c:v>
                </c:pt>
                <c:pt idx="83">
                  <c:v>44606</c:v>
                </c:pt>
                <c:pt idx="84">
                  <c:v>44607</c:v>
                </c:pt>
                <c:pt idx="85">
                  <c:v>44608</c:v>
                </c:pt>
                <c:pt idx="86">
                  <c:v>44609</c:v>
                </c:pt>
                <c:pt idx="87">
                  <c:v>44614</c:v>
                </c:pt>
                <c:pt idx="88">
                  <c:v>44615</c:v>
                </c:pt>
                <c:pt idx="89">
                  <c:v>44616</c:v>
                </c:pt>
                <c:pt idx="90">
                  <c:v>44619</c:v>
                </c:pt>
                <c:pt idx="91">
                  <c:v>44621</c:v>
                </c:pt>
                <c:pt idx="92">
                  <c:v>44622</c:v>
                </c:pt>
                <c:pt idx="93">
                  <c:v>44626</c:v>
                </c:pt>
                <c:pt idx="94">
                  <c:v>44627</c:v>
                </c:pt>
                <c:pt idx="95">
                  <c:v>44628</c:v>
                </c:pt>
                <c:pt idx="96">
                  <c:v>44629</c:v>
                </c:pt>
                <c:pt idx="97">
                  <c:v>44630</c:v>
                </c:pt>
                <c:pt idx="98">
                  <c:v>44633</c:v>
                </c:pt>
                <c:pt idx="99">
                  <c:v>44634</c:v>
                </c:pt>
                <c:pt idx="100">
                  <c:v>44635</c:v>
                </c:pt>
                <c:pt idx="101">
                  <c:v>44636</c:v>
                </c:pt>
                <c:pt idx="102">
                  <c:v>44637</c:v>
                </c:pt>
              </c:numCache>
            </c:numRef>
          </c:cat>
          <c:val>
            <c:numRef>
              <c:f>'Data New Cases and status'!$E$4:$E$107</c:f>
              <c:numCache>
                <c:formatCode>General</c:formatCode>
                <c:ptCount val="104"/>
                <c:pt idx="0">
                  <c:v>12.1</c:v>
                </c:pt>
                <c:pt idx="1">
                  <c:v>6.3</c:v>
                </c:pt>
                <c:pt idx="2">
                  <c:v>6.5</c:v>
                </c:pt>
                <c:pt idx="3">
                  <c:v>5.8</c:v>
                </c:pt>
                <c:pt idx="4">
                  <c:v>5.4</c:v>
                </c:pt>
                <c:pt idx="5">
                  <c:v>6.7</c:v>
                </c:pt>
                <c:pt idx="6">
                  <c:v>9.8000000000000007</c:v>
                </c:pt>
                <c:pt idx="7">
                  <c:v>6.61</c:v>
                </c:pt>
                <c:pt idx="8">
                  <c:v>8.59</c:v>
                </c:pt>
                <c:pt idx="9">
                  <c:v>7.04</c:v>
                </c:pt>
                <c:pt idx="10">
                  <c:v>8.3800000000000008</c:v>
                </c:pt>
                <c:pt idx="11">
                  <c:v>9.4600000000000009</c:v>
                </c:pt>
                <c:pt idx="12">
                  <c:v>3.69</c:v>
                </c:pt>
                <c:pt idx="13">
                  <c:v>9.1199999999999992</c:v>
                </c:pt>
                <c:pt idx="14">
                  <c:v>7.47</c:v>
                </c:pt>
                <c:pt idx="15">
                  <c:v>5.22</c:v>
                </c:pt>
                <c:pt idx="16">
                  <c:v>9.86</c:v>
                </c:pt>
                <c:pt idx="17">
                  <c:v>6.47</c:v>
                </c:pt>
                <c:pt idx="18">
                  <c:v>6.94</c:v>
                </c:pt>
                <c:pt idx="19">
                  <c:v>7.71</c:v>
                </c:pt>
                <c:pt idx="20">
                  <c:v>5.83</c:v>
                </c:pt>
                <c:pt idx="21">
                  <c:v>5.84</c:v>
                </c:pt>
                <c:pt idx="22">
                  <c:v>5.31</c:v>
                </c:pt>
                <c:pt idx="23">
                  <c:v>3.78</c:v>
                </c:pt>
                <c:pt idx="24">
                  <c:v>4.18</c:v>
                </c:pt>
                <c:pt idx="25">
                  <c:v>3.41</c:v>
                </c:pt>
                <c:pt idx="26">
                  <c:v>4.22</c:v>
                </c:pt>
                <c:pt idx="27">
                  <c:v>4.99</c:v>
                </c:pt>
                <c:pt idx="28">
                  <c:v>4.12</c:v>
                </c:pt>
                <c:pt idx="29">
                  <c:v>4.53</c:v>
                </c:pt>
                <c:pt idx="30">
                  <c:v>2.94</c:v>
                </c:pt>
                <c:pt idx="31">
                  <c:v>1.41</c:v>
                </c:pt>
                <c:pt idx="32">
                  <c:v>3.33</c:v>
                </c:pt>
                <c:pt idx="33">
                  <c:v>3.51</c:v>
                </c:pt>
                <c:pt idx="34">
                  <c:v>3.02</c:v>
                </c:pt>
                <c:pt idx="35">
                  <c:v>4.3499999999999996</c:v>
                </c:pt>
                <c:pt idx="36">
                  <c:v>5.0199999999999996</c:v>
                </c:pt>
                <c:pt idx="37">
                  <c:v>2.2999999999999998</c:v>
                </c:pt>
                <c:pt idx="38">
                  <c:v>3.27</c:v>
                </c:pt>
                <c:pt idx="39">
                  <c:v>2.29</c:v>
                </c:pt>
                <c:pt idx="40">
                  <c:v>3.74</c:v>
                </c:pt>
                <c:pt idx="41">
                  <c:v>3.69</c:v>
                </c:pt>
                <c:pt idx="42">
                  <c:v>3.6</c:v>
                </c:pt>
                <c:pt idx="43">
                  <c:v>3.07</c:v>
                </c:pt>
                <c:pt idx="44">
                  <c:v>3.09</c:v>
                </c:pt>
                <c:pt idx="45">
                  <c:v>0.99</c:v>
                </c:pt>
                <c:pt idx="46">
                  <c:v>1.78</c:v>
                </c:pt>
                <c:pt idx="47">
                  <c:v>2.19</c:v>
                </c:pt>
                <c:pt idx="48">
                  <c:v>1.25</c:v>
                </c:pt>
                <c:pt idx="49">
                  <c:v>1.43</c:v>
                </c:pt>
                <c:pt idx="50">
                  <c:v>1.72</c:v>
                </c:pt>
                <c:pt idx="51">
                  <c:v>0.86</c:v>
                </c:pt>
                <c:pt idx="52">
                  <c:v>0.72</c:v>
                </c:pt>
                <c:pt idx="53">
                  <c:v>0.97</c:v>
                </c:pt>
                <c:pt idx="54">
                  <c:v>0.93</c:v>
                </c:pt>
                <c:pt idx="55">
                  <c:v>1.55</c:v>
                </c:pt>
                <c:pt idx="56">
                  <c:v>0.96</c:v>
                </c:pt>
                <c:pt idx="57">
                  <c:v>1.1299999999999999</c:v>
                </c:pt>
                <c:pt idx="58">
                  <c:v>1.27</c:v>
                </c:pt>
                <c:pt idx="59">
                  <c:v>1.58</c:v>
                </c:pt>
                <c:pt idx="60">
                  <c:v>1.76</c:v>
                </c:pt>
                <c:pt idx="61">
                  <c:v>1.45</c:v>
                </c:pt>
                <c:pt idx="62">
                  <c:v>1.5</c:v>
                </c:pt>
                <c:pt idx="63">
                  <c:v>4.76</c:v>
                </c:pt>
                <c:pt idx="64">
                  <c:v>5.09</c:v>
                </c:pt>
                <c:pt idx="65">
                  <c:v>4.62</c:v>
                </c:pt>
                <c:pt idx="66">
                  <c:v>4.9400000000000004</c:v>
                </c:pt>
                <c:pt idx="67">
                  <c:v>5.42</c:v>
                </c:pt>
                <c:pt idx="68">
                  <c:v>5.29</c:v>
                </c:pt>
                <c:pt idx="69">
                  <c:v>5.72</c:v>
                </c:pt>
                <c:pt idx="70">
                  <c:v>4.95</c:v>
                </c:pt>
                <c:pt idx="71">
                  <c:v>5.34</c:v>
                </c:pt>
                <c:pt idx="72">
                  <c:v>4.4400000000000004</c:v>
                </c:pt>
                <c:pt idx="73">
                  <c:v>4.67</c:v>
                </c:pt>
                <c:pt idx="74">
                  <c:v>4.99</c:v>
                </c:pt>
                <c:pt idx="75">
                  <c:v>4.34</c:v>
                </c:pt>
                <c:pt idx="76">
                  <c:v>4.5599999999999996</c:v>
                </c:pt>
                <c:pt idx="77">
                  <c:v>3.99</c:v>
                </c:pt>
                <c:pt idx="78">
                  <c:v>4.5599999999999996</c:v>
                </c:pt>
                <c:pt idx="79">
                  <c:v>3.64</c:v>
                </c:pt>
                <c:pt idx="80">
                  <c:v>3.6</c:v>
                </c:pt>
                <c:pt idx="81">
                  <c:v>2.44</c:v>
                </c:pt>
                <c:pt idx="82">
                  <c:v>4.6900000000000004</c:v>
                </c:pt>
                <c:pt idx="83">
                  <c:v>1.72</c:v>
                </c:pt>
                <c:pt idx="84">
                  <c:v>2.29</c:v>
                </c:pt>
                <c:pt idx="85">
                  <c:v>3.17</c:v>
                </c:pt>
                <c:pt idx="86">
                  <c:v>2.8</c:v>
                </c:pt>
                <c:pt idx="87">
                  <c:v>2.2799999999999998</c:v>
                </c:pt>
                <c:pt idx="88">
                  <c:v>2.48</c:v>
                </c:pt>
                <c:pt idx="89">
                  <c:v>2.4900000000000002</c:v>
                </c:pt>
                <c:pt idx="90">
                  <c:v>1.27</c:v>
                </c:pt>
                <c:pt idx="91">
                  <c:v>2.15</c:v>
                </c:pt>
                <c:pt idx="92">
                  <c:v>2.0499999999999998</c:v>
                </c:pt>
                <c:pt idx="93">
                  <c:v>2.8</c:v>
                </c:pt>
                <c:pt idx="94">
                  <c:v>2.68</c:v>
                </c:pt>
                <c:pt idx="95">
                  <c:v>2.2999999999999998</c:v>
                </c:pt>
                <c:pt idx="96">
                  <c:v>2.9</c:v>
                </c:pt>
                <c:pt idx="97">
                  <c:v>2.4500000000000002</c:v>
                </c:pt>
                <c:pt idx="98">
                  <c:v>2.44</c:v>
                </c:pt>
                <c:pt idx="99">
                  <c:v>1.67</c:v>
                </c:pt>
                <c:pt idx="100">
                  <c:v>1.33</c:v>
                </c:pt>
                <c:pt idx="101">
                  <c:v>2.0699999999999998</c:v>
                </c:pt>
                <c:pt idx="102">
                  <c:v>1.64</c:v>
                </c:pt>
              </c:numCache>
            </c:numRef>
          </c:val>
          <c:smooth val="0"/>
          <c:extLst>
            <c:ext xmlns:c16="http://schemas.microsoft.com/office/drawing/2014/chart" uri="{C3380CC4-5D6E-409C-BE32-E72D297353CC}">
              <c16:uniqueId val="{00000001-DEB8-4384-AEAA-3D60F9C96F3D}"/>
            </c:ext>
          </c:extLst>
        </c:ser>
        <c:ser>
          <c:idx val="2"/>
          <c:order val="2"/>
          <c:tx>
            <c:strRef>
              <c:f>'Data New Cases and status'!$F$3</c:f>
              <c:strCache>
                <c:ptCount val="1"/>
                <c:pt idx="0">
                  <c:v>Unvaccinated</c:v>
                </c:pt>
              </c:strCache>
            </c:strRef>
          </c:tx>
          <c:spPr>
            <a:ln w="28575" cap="rnd">
              <a:solidFill>
                <a:schemeClr val="accent3"/>
              </a:solidFill>
              <a:round/>
            </a:ln>
            <a:effectLst/>
          </c:spPr>
          <c:marker>
            <c:symbol val="none"/>
          </c:marker>
          <c:cat>
            <c:numRef>
              <c:f>'Data New Cases and status'!$A$4:$A$107</c:f>
              <c:numCache>
                <c:formatCode>[$-409]d\-mmm\-yy;@</c:formatCode>
                <c:ptCount val="104"/>
                <c:pt idx="0">
                  <c:v>44427</c:v>
                </c:pt>
                <c:pt idx="1">
                  <c:v>44438</c:v>
                </c:pt>
                <c:pt idx="2">
                  <c:v>44453</c:v>
                </c:pt>
                <c:pt idx="3">
                  <c:v>44462</c:v>
                </c:pt>
                <c:pt idx="4">
                  <c:v>44465</c:v>
                </c:pt>
                <c:pt idx="5">
                  <c:v>44476</c:v>
                </c:pt>
                <c:pt idx="6">
                  <c:v>44486</c:v>
                </c:pt>
                <c:pt idx="7">
                  <c:v>44487</c:v>
                </c:pt>
                <c:pt idx="8">
                  <c:v>44488</c:v>
                </c:pt>
                <c:pt idx="9">
                  <c:v>44489</c:v>
                </c:pt>
                <c:pt idx="10">
                  <c:v>44490</c:v>
                </c:pt>
                <c:pt idx="11">
                  <c:v>44493</c:v>
                </c:pt>
                <c:pt idx="12">
                  <c:v>44494</c:v>
                </c:pt>
                <c:pt idx="13">
                  <c:v>44495</c:v>
                </c:pt>
                <c:pt idx="14">
                  <c:v>44496</c:v>
                </c:pt>
                <c:pt idx="15">
                  <c:v>44497</c:v>
                </c:pt>
                <c:pt idx="16">
                  <c:v>44500</c:v>
                </c:pt>
                <c:pt idx="17">
                  <c:v>44501</c:v>
                </c:pt>
                <c:pt idx="18">
                  <c:v>44502</c:v>
                </c:pt>
                <c:pt idx="19">
                  <c:v>44503</c:v>
                </c:pt>
                <c:pt idx="20">
                  <c:v>44504</c:v>
                </c:pt>
                <c:pt idx="21">
                  <c:v>44507</c:v>
                </c:pt>
                <c:pt idx="22">
                  <c:v>44508</c:v>
                </c:pt>
                <c:pt idx="23">
                  <c:v>44509</c:v>
                </c:pt>
                <c:pt idx="24">
                  <c:v>44511</c:v>
                </c:pt>
                <c:pt idx="25">
                  <c:v>44514</c:v>
                </c:pt>
                <c:pt idx="26">
                  <c:v>44515</c:v>
                </c:pt>
                <c:pt idx="27">
                  <c:v>44516</c:v>
                </c:pt>
                <c:pt idx="28">
                  <c:v>44517</c:v>
                </c:pt>
                <c:pt idx="29">
                  <c:v>44518</c:v>
                </c:pt>
                <c:pt idx="30">
                  <c:v>44521</c:v>
                </c:pt>
                <c:pt idx="31">
                  <c:v>44522</c:v>
                </c:pt>
                <c:pt idx="32">
                  <c:v>44523</c:v>
                </c:pt>
                <c:pt idx="33">
                  <c:v>44524</c:v>
                </c:pt>
                <c:pt idx="34">
                  <c:v>44525</c:v>
                </c:pt>
                <c:pt idx="35">
                  <c:v>44528</c:v>
                </c:pt>
                <c:pt idx="36">
                  <c:v>44529</c:v>
                </c:pt>
                <c:pt idx="37">
                  <c:v>44530</c:v>
                </c:pt>
                <c:pt idx="38">
                  <c:v>44531</c:v>
                </c:pt>
                <c:pt idx="39">
                  <c:v>44532</c:v>
                </c:pt>
                <c:pt idx="40">
                  <c:v>44535</c:v>
                </c:pt>
                <c:pt idx="41">
                  <c:v>44536</c:v>
                </c:pt>
                <c:pt idx="42">
                  <c:v>44537</c:v>
                </c:pt>
                <c:pt idx="43">
                  <c:v>44538</c:v>
                </c:pt>
                <c:pt idx="44">
                  <c:v>44539</c:v>
                </c:pt>
                <c:pt idx="45">
                  <c:v>44542</c:v>
                </c:pt>
                <c:pt idx="46">
                  <c:v>44543</c:v>
                </c:pt>
                <c:pt idx="47">
                  <c:v>44544</c:v>
                </c:pt>
                <c:pt idx="48">
                  <c:v>44545</c:v>
                </c:pt>
                <c:pt idx="49">
                  <c:v>44546</c:v>
                </c:pt>
                <c:pt idx="50">
                  <c:v>44549</c:v>
                </c:pt>
                <c:pt idx="51">
                  <c:v>44550</c:v>
                </c:pt>
                <c:pt idx="52">
                  <c:v>44551</c:v>
                </c:pt>
                <c:pt idx="53">
                  <c:v>44552</c:v>
                </c:pt>
                <c:pt idx="54">
                  <c:v>44558</c:v>
                </c:pt>
                <c:pt idx="55">
                  <c:v>44564</c:v>
                </c:pt>
                <c:pt idx="56">
                  <c:v>44565</c:v>
                </c:pt>
                <c:pt idx="57">
                  <c:v>44566</c:v>
                </c:pt>
                <c:pt idx="58">
                  <c:v>44567</c:v>
                </c:pt>
                <c:pt idx="59">
                  <c:v>44570</c:v>
                </c:pt>
                <c:pt idx="60">
                  <c:v>44571</c:v>
                </c:pt>
                <c:pt idx="61">
                  <c:v>44572</c:v>
                </c:pt>
                <c:pt idx="62">
                  <c:v>44573</c:v>
                </c:pt>
                <c:pt idx="63">
                  <c:v>44574</c:v>
                </c:pt>
                <c:pt idx="64">
                  <c:v>44578</c:v>
                </c:pt>
                <c:pt idx="65">
                  <c:v>44579</c:v>
                </c:pt>
                <c:pt idx="66">
                  <c:v>44580</c:v>
                </c:pt>
                <c:pt idx="67">
                  <c:v>44581</c:v>
                </c:pt>
                <c:pt idx="68">
                  <c:v>44585</c:v>
                </c:pt>
                <c:pt idx="69">
                  <c:v>44586</c:v>
                </c:pt>
                <c:pt idx="70">
                  <c:v>44587</c:v>
                </c:pt>
                <c:pt idx="71">
                  <c:v>44588</c:v>
                </c:pt>
                <c:pt idx="72">
                  <c:v>44591</c:v>
                </c:pt>
                <c:pt idx="73">
                  <c:v>44592</c:v>
                </c:pt>
                <c:pt idx="74">
                  <c:v>44593</c:v>
                </c:pt>
                <c:pt idx="75">
                  <c:v>44594</c:v>
                </c:pt>
                <c:pt idx="76">
                  <c:v>44595</c:v>
                </c:pt>
                <c:pt idx="77">
                  <c:v>44598</c:v>
                </c:pt>
                <c:pt idx="78">
                  <c:v>44599</c:v>
                </c:pt>
                <c:pt idx="79">
                  <c:v>44600</c:v>
                </c:pt>
                <c:pt idx="80">
                  <c:v>44601</c:v>
                </c:pt>
                <c:pt idx="81">
                  <c:v>44602</c:v>
                </c:pt>
                <c:pt idx="82">
                  <c:v>44605</c:v>
                </c:pt>
                <c:pt idx="83">
                  <c:v>44606</c:v>
                </c:pt>
                <c:pt idx="84">
                  <c:v>44607</c:v>
                </c:pt>
                <c:pt idx="85">
                  <c:v>44608</c:v>
                </c:pt>
                <c:pt idx="86">
                  <c:v>44609</c:v>
                </c:pt>
                <c:pt idx="87">
                  <c:v>44614</c:v>
                </c:pt>
                <c:pt idx="88">
                  <c:v>44615</c:v>
                </c:pt>
                <c:pt idx="89">
                  <c:v>44616</c:v>
                </c:pt>
                <c:pt idx="90">
                  <c:v>44619</c:v>
                </c:pt>
                <c:pt idx="91">
                  <c:v>44621</c:v>
                </c:pt>
                <c:pt idx="92">
                  <c:v>44622</c:v>
                </c:pt>
                <c:pt idx="93">
                  <c:v>44626</c:v>
                </c:pt>
                <c:pt idx="94">
                  <c:v>44627</c:v>
                </c:pt>
                <c:pt idx="95">
                  <c:v>44628</c:v>
                </c:pt>
                <c:pt idx="96">
                  <c:v>44629</c:v>
                </c:pt>
                <c:pt idx="97">
                  <c:v>44630</c:v>
                </c:pt>
                <c:pt idx="98">
                  <c:v>44633</c:v>
                </c:pt>
                <c:pt idx="99">
                  <c:v>44634</c:v>
                </c:pt>
                <c:pt idx="100">
                  <c:v>44635</c:v>
                </c:pt>
                <c:pt idx="101">
                  <c:v>44636</c:v>
                </c:pt>
                <c:pt idx="102">
                  <c:v>44637</c:v>
                </c:pt>
              </c:numCache>
            </c:numRef>
          </c:cat>
          <c:val>
            <c:numRef>
              <c:f>'Data New Cases and status'!$F$4:$F$107</c:f>
              <c:numCache>
                <c:formatCode>General</c:formatCode>
                <c:ptCount val="104"/>
                <c:pt idx="0">
                  <c:v>73.099999999999994</c:v>
                </c:pt>
                <c:pt idx="1">
                  <c:v>75.2</c:v>
                </c:pt>
                <c:pt idx="2">
                  <c:v>71.400000000000006</c:v>
                </c:pt>
                <c:pt idx="3">
                  <c:v>69.099999999999994</c:v>
                </c:pt>
                <c:pt idx="4">
                  <c:v>70.8</c:v>
                </c:pt>
                <c:pt idx="5">
                  <c:v>67.099999999999994</c:v>
                </c:pt>
                <c:pt idx="6">
                  <c:v>59.2</c:v>
                </c:pt>
                <c:pt idx="7">
                  <c:v>64.22</c:v>
                </c:pt>
                <c:pt idx="8">
                  <c:v>69.83</c:v>
                </c:pt>
                <c:pt idx="9">
                  <c:v>62.1</c:v>
                </c:pt>
                <c:pt idx="10">
                  <c:v>59.43</c:v>
                </c:pt>
                <c:pt idx="11">
                  <c:v>60.27</c:v>
                </c:pt>
                <c:pt idx="12">
                  <c:v>63.99</c:v>
                </c:pt>
                <c:pt idx="13">
                  <c:v>57.34</c:v>
                </c:pt>
                <c:pt idx="14">
                  <c:v>60.11</c:v>
                </c:pt>
                <c:pt idx="15">
                  <c:v>63.46</c:v>
                </c:pt>
                <c:pt idx="16">
                  <c:v>52.89</c:v>
                </c:pt>
                <c:pt idx="17">
                  <c:v>62.65</c:v>
                </c:pt>
                <c:pt idx="18">
                  <c:v>58.73</c:v>
                </c:pt>
                <c:pt idx="19">
                  <c:v>59.27</c:v>
                </c:pt>
                <c:pt idx="20">
                  <c:v>58.54</c:v>
                </c:pt>
                <c:pt idx="21">
                  <c:v>54.64</c:v>
                </c:pt>
                <c:pt idx="22">
                  <c:v>61.43</c:v>
                </c:pt>
                <c:pt idx="23">
                  <c:v>64.540000000000006</c:v>
                </c:pt>
                <c:pt idx="24">
                  <c:v>60.84</c:v>
                </c:pt>
                <c:pt idx="25">
                  <c:v>58.36</c:v>
                </c:pt>
                <c:pt idx="26">
                  <c:v>58.73</c:v>
                </c:pt>
                <c:pt idx="27">
                  <c:v>58.43</c:v>
                </c:pt>
                <c:pt idx="28">
                  <c:v>55.15</c:v>
                </c:pt>
                <c:pt idx="29">
                  <c:v>57.04</c:v>
                </c:pt>
                <c:pt idx="30">
                  <c:v>51.1</c:v>
                </c:pt>
                <c:pt idx="31">
                  <c:v>62.54</c:v>
                </c:pt>
                <c:pt idx="32">
                  <c:v>58.54</c:v>
                </c:pt>
                <c:pt idx="33">
                  <c:v>59.4</c:v>
                </c:pt>
                <c:pt idx="34">
                  <c:v>52.75</c:v>
                </c:pt>
                <c:pt idx="35">
                  <c:v>49.57</c:v>
                </c:pt>
                <c:pt idx="36">
                  <c:v>56.49</c:v>
                </c:pt>
                <c:pt idx="37">
                  <c:v>52.87</c:v>
                </c:pt>
                <c:pt idx="38">
                  <c:v>53.68</c:v>
                </c:pt>
                <c:pt idx="39">
                  <c:v>48.14</c:v>
                </c:pt>
                <c:pt idx="40">
                  <c:v>50.27</c:v>
                </c:pt>
                <c:pt idx="41">
                  <c:v>57.79</c:v>
                </c:pt>
                <c:pt idx="42">
                  <c:v>53.73</c:v>
                </c:pt>
                <c:pt idx="43">
                  <c:v>55.87</c:v>
                </c:pt>
                <c:pt idx="44">
                  <c:v>57.73</c:v>
                </c:pt>
                <c:pt idx="45">
                  <c:v>47.78</c:v>
                </c:pt>
                <c:pt idx="46">
                  <c:v>44.84</c:v>
                </c:pt>
                <c:pt idx="47">
                  <c:v>35.96</c:v>
                </c:pt>
                <c:pt idx="48">
                  <c:v>30.98</c:v>
                </c:pt>
                <c:pt idx="49">
                  <c:v>28.09</c:v>
                </c:pt>
                <c:pt idx="50">
                  <c:v>23.79</c:v>
                </c:pt>
                <c:pt idx="51">
                  <c:v>24.69</c:v>
                </c:pt>
                <c:pt idx="52">
                  <c:v>18.329999999999998</c:v>
                </c:pt>
                <c:pt idx="53">
                  <c:v>19.2</c:v>
                </c:pt>
                <c:pt idx="54">
                  <c:v>15.61</c:v>
                </c:pt>
                <c:pt idx="55">
                  <c:v>16.53</c:v>
                </c:pt>
                <c:pt idx="56">
                  <c:v>15.96</c:v>
                </c:pt>
                <c:pt idx="57">
                  <c:v>17.95</c:v>
                </c:pt>
                <c:pt idx="58">
                  <c:v>17.809999999999999</c:v>
                </c:pt>
                <c:pt idx="59">
                  <c:v>19.11</c:v>
                </c:pt>
                <c:pt idx="60">
                  <c:v>19.59</c:v>
                </c:pt>
                <c:pt idx="61">
                  <c:v>18.28</c:v>
                </c:pt>
                <c:pt idx="62">
                  <c:v>19.329999999999998</c:v>
                </c:pt>
                <c:pt idx="63">
                  <c:v>18.649999999999999</c:v>
                </c:pt>
                <c:pt idx="64">
                  <c:v>20.54</c:v>
                </c:pt>
                <c:pt idx="65">
                  <c:v>18.989999999999998</c:v>
                </c:pt>
                <c:pt idx="66">
                  <c:v>20.62</c:v>
                </c:pt>
                <c:pt idx="67">
                  <c:v>19.66</c:v>
                </c:pt>
                <c:pt idx="68">
                  <c:v>18.84</c:v>
                </c:pt>
                <c:pt idx="69">
                  <c:v>25.09</c:v>
                </c:pt>
                <c:pt idx="70">
                  <c:v>23.4</c:v>
                </c:pt>
                <c:pt idx="71">
                  <c:v>21.44</c:v>
                </c:pt>
                <c:pt idx="72">
                  <c:v>26.56</c:v>
                </c:pt>
                <c:pt idx="73">
                  <c:v>27.1</c:v>
                </c:pt>
                <c:pt idx="74">
                  <c:v>24.82</c:v>
                </c:pt>
                <c:pt idx="75">
                  <c:v>26.53</c:v>
                </c:pt>
                <c:pt idx="76">
                  <c:v>23.53</c:v>
                </c:pt>
                <c:pt idx="77">
                  <c:v>26.42</c:v>
                </c:pt>
                <c:pt idx="78">
                  <c:v>31.28</c:v>
                </c:pt>
                <c:pt idx="79">
                  <c:v>23.74</c:v>
                </c:pt>
                <c:pt idx="80">
                  <c:v>29.71</c:v>
                </c:pt>
                <c:pt idx="81">
                  <c:v>24.97</c:v>
                </c:pt>
                <c:pt idx="82">
                  <c:v>34.43</c:v>
                </c:pt>
                <c:pt idx="83">
                  <c:v>33.479999999999997</c:v>
                </c:pt>
                <c:pt idx="84">
                  <c:v>29.52</c:v>
                </c:pt>
                <c:pt idx="85">
                  <c:v>29.14</c:v>
                </c:pt>
                <c:pt idx="86">
                  <c:v>33.49</c:v>
                </c:pt>
                <c:pt idx="87">
                  <c:v>28.57</c:v>
                </c:pt>
                <c:pt idx="88">
                  <c:v>30.29</c:v>
                </c:pt>
                <c:pt idx="89">
                  <c:v>30.75</c:v>
                </c:pt>
                <c:pt idx="90">
                  <c:v>36.9</c:v>
                </c:pt>
                <c:pt idx="91">
                  <c:v>24.15</c:v>
                </c:pt>
                <c:pt idx="92">
                  <c:v>36.44</c:v>
                </c:pt>
                <c:pt idx="93">
                  <c:v>27.62</c:v>
                </c:pt>
                <c:pt idx="94">
                  <c:v>25.57</c:v>
                </c:pt>
                <c:pt idx="95">
                  <c:v>25.89</c:v>
                </c:pt>
                <c:pt idx="96">
                  <c:v>28.62</c:v>
                </c:pt>
                <c:pt idx="97">
                  <c:v>25.71</c:v>
                </c:pt>
                <c:pt idx="98">
                  <c:v>25.11</c:v>
                </c:pt>
                <c:pt idx="99">
                  <c:v>24.79</c:v>
                </c:pt>
                <c:pt idx="100">
                  <c:v>24</c:v>
                </c:pt>
                <c:pt idx="101">
                  <c:v>12.28</c:v>
                </c:pt>
                <c:pt idx="102">
                  <c:v>20.66</c:v>
                </c:pt>
              </c:numCache>
            </c:numRef>
          </c:val>
          <c:smooth val="0"/>
          <c:extLst>
            <c:ext xmlns:c16="http://schemas.microsoft.com/office/drawing/2014/chart" uri="{C3380CC4-5D6E-409C-BE32-E72D297353CC}">
              <c16:uniqueId val="{00000002-DEB8-4384-AEAA-3D60F9C96F3D}"/>
            </c:ext>
          </c:extLst>
        </c:ser>
        <c:ser>
          <c:idx val="3"/>
          <c:order val="3"/>
          <c:tx>
            <c:v>33.33</c:v>
          </c:tx>
          <c:spPr>
            <a:ln w="25400" cap="rnd">
              <a:solidFill>
                <a:srgbClr val="FF0000"/>
              </a:solidFill>
              <a:prstDash val="dash"/>
              <a:round/>
            </a:ln>
            <a:effectLst/>
          </c:spPr>
          <c:marker>
            <c:symbol val="none"/>
          </c:marker>
          <c:cat>
            <c:numRef>
              <c:f>'Data New Cases and status'!$A$4:$A$107</c:f>
              <c:numCache>
                <c:formatCode>[$-409]d\-mmm\-yy;@</c:formatCode>
                <c:ptCount val="104"/>
                <c:pt idx="0">
                  <c:v>44427</c:v>
                </c:pt>
                <c:pt idx="1">
                  <c:v>44438</c:v>
                </c:pt>
                <c:pt idx="2">
                  <c:v>44453</c:v>
                </c:pt>
                <c:pt idx="3">
                  <c:v>44462</c:v>
                </c:pt>
                <c:pt idx="4">
                  <c:v>44465</c:v>
                </c:pt>
                <c:pt idx="5">
                  <c:v>44476</c:v>
                </c:pt>
                <c:pt idx="6">
                  <c:v>44486</c:v>
                </c:pt>
                <c:pt idx="7">
                  <c:v>44487</c:v>
                </c:pt>
                <c:pt idx="8">
                  <c:v>44488</c:v>
                </c:pt>
                <c:pt idx="9">
                  <c:v>44489</c:v>
                </c:pt>
                <c:pt idx="10">
                  <c:v>44490</c:v>
                </c:pt>
                <c:pt idx="11">
                  <c:v>44493</c:v>
                </c:pt>
                <c:pt idx="12">
                  <c:v>44494</c:v>
                </c:pt>
                <c:pt idx="13">
                  <c:v>44495</c:v>
                </c:pt>
                <c:pt idx="14">
                  <c:v>44496</c:v>
                </c:pt>
                <c:pt idx="15">
                  <c:v>44497</c:v>
                </c:pt>
                <c:pt idx="16">
                  <c:v>44500</c:v>
                </c:pt>
                <c:pt idx="17">
                  <c:v>44501</c:v>
                </c:pt>
                <c:pt idx="18">
                  <c:v>44502</c:v>
                </c:pt>
                <c:pt idx="19">
                  <c:v>44503</c:v>
                </c:pt>
                <c:pt idx="20">
                  <c:v>44504</c:v>
                </c:pt>
                <c:pt idx="21">
                  <c:v>44507</c:v>
                </c:pt>
                <c:pt idx="22">
                  <c:v>44508</c:v>
                </c:pt>
                <c:pt idx="23">
                  <c:v>44509</c:v>
                </c:pt>
                <c:pt idx="24">
                  <c:v>44511</c:v>
                </c:pt>
                <c:pt idx="25">
                  <c:v>44514</c:v>
                </c:pt>
                <c:pt idx="26">
                  <c:v>44515</c:v>
                </c:pt>
                <c:pt idx="27">
                  <c:v>44516</c:v>
                </c:pt>
                <c:pt idx="28">
                  <c:v>44517</c:v>
                </c:pt>
                <c:pt idx="29">
                  <c:v>44518</c:v>
                </c:pt>
                <c:pt idx="30">
                  <c:v>44521</c:v>
                </c:pt>
                <c:pt idx="31">
                  <c:v>44522</c:v>
                </c:pt>
                <c:pt idx="32">
                  <c:v>44523</c:v>
                </c:pt>
                <c:pt idx="33">
                  <c:v>44524</c:v>
                </c:pt>
                <c:pt idx="34">
                  <c:v>44525</c:v>
                </c:pt>
                <c:pt idx="35">
                  <c:v>44528</c:v>
                </c:pt>
                <c:pt idx="36">
                  <c:v>44529</c:v>
                </c:pt>
                <c:pt idx="37">
                  <c:v>44530</c:v>
                </c:pt>
                <c:pt idx="38">
                  <c:v>44531</c:v>
                </c:pt>
                <c:pt idx="39">
                  <c:v>44532</c:v>
                </c:pt>
                <c:pt idx="40">
                  <c:v>44535</c:v>
                </c:pt>
                <c:pt idx="41">
                  <c:v>44536</c:v>
                </c:pt>
                <c:pt idx="42">
                  <c:v>44537</c:v>
                </c:pt>
                <c:pt idx="43">
                  <c:v>44538</c:v>
                </c:pt>
                <c:pt idx="44">
                  <c:v>44539</c:v>
                </c:pt>
                <c:pt idx="45">
                  <c:v>44542</c:v>
                </c:pt>
                <c:pt idx="46">
                  <c:v>44543</c:v>
                </c:pt>
                <c:pt idx="47">
                  <c:v>44544</c:v>
                </c:pt>
                <c:pt idx="48">
                  <c:v>44545</c:v>
                </c:pt>
                <c:pt idx="49">
                  <c:v>44546</c:v>
                </c:pt>
                <c:pt idx="50">
                  <c:v>44549</c:v>
                </c:pt>
                <c:pt idx="51">
                  <c:v>44550</c:v>
                </c:pt>
                <c:pt idx="52">
                  <c:v>44551</c:v>
                </c:pt>
                <c:pt idx="53">
                  <c:v>44552</c:v>
                </c:pt>
                <c:pt idx="54">
                  <c:v>44558</c:v>
                </c:pt>
                <c:pt idx="55">
                  <c:v>44564</c:v>
                </c:pt>
                <c:pt idx="56">
                  <c:v>44565</c:v>
                </c:pt>
                <c:pt idx="57">
                  <c:v>44566</c:v>
                </c:pt>
                <c:pt idx="58">
                  <c:v>44567</c:v>
                </c:pt>
                <c:pt idx="59">
                  <c:v>44570</c:v>
                </c:pt>
                <c:pt idx="60">
                  <c:v>44571</c:v>
                </c:pt>
                <c:pt idx="61">
                  <c:v>44572</c:v>
                </c:pt>
                <c:pt idx="62">
                  <c:v>44573</c:v>
                </c:pt>
                <c:pt idx="63">
                  <c:v>44574</c:v>
                </c:pt>
                <c:pt idx="64">
                  <c:v>44578</c:v>
                </c:pt>
                <c:pt idx="65">
                  <c:v>44579</c:v>
                </c:pt>
                <c:pt idx="66">
                  <c:v>44580</c:v>
                </c:pt>
                <c:pt idx="67">
                  <c:v>44581</c:v>
                </c:pt>
                <c:pt idx="68">
                  <c:v>44585</c:v>
                </c:pt>
                <c:pt idx="69">
                  <c:v>44586</c:v>
                </c:pt>
                <c:pt idx="70">
                  <c:v>44587</c:v>
                </c:pt>
                <c:pt idx="71">
                  <c:v>44588</c:v>
                </c:pt>
                <c:pt idx="72">
                  <c:v>44591</c:v>
                </c:pt>
                <c:pt idx="73">
                  <c:v>44592</c:v>
                </c:pt>
                <c:pt idx="74">
                  <c:v>44593</c:v>
                </c:pt>
                <c:pt idx="75">
                  <c:v>44594</c:v>
                </c:pt>
                <c:pt idx="76">
                  <c:v>44595</c:v>
                </c:pt>
                <c:pt idx="77">
                  <c:v>44598</c:v>
                </c:pt>
                <c:pt idx="78">
                  <c:v>44599</c:v>
                </c:pt>
                <c:pt idx="79">
                  <c:v>44600</c:v>
                </c:pt>
                <c:pt idx="80">
                  <c:v>44601</c:v>
                </c:pt>
                <c:pt idx="81">
                  <c:v>44602</c:v>
                </c:pt>
                <c:pt idx="82">
                  <c:v>44605</c:v>
                </c:pt>
                <c:pt idx="83">
                  <c:v>44606</c:v>
                </c:pt>
                <c:pt idx="84">
                  <c:v>44607</c:v>
                </c:pt>
                <c:pt idx="85">
                  <c:v>44608</c:v>
                </c:pt>
                <c:pt idx="86">
                  <c:v>44609</c:v>
                </c:pt>
                <c:pt idx="87">
                  <c:v>44614</c:v>
                </c:pt>
                <c:pt idx="88">
                  <c:v>44615</c:v>
                </c:pt>
                <c:pt idx="89">
                  <c:v>44616</c:v>
                </c:pt>
                <c:pt idx="90">
                  <c:v>44619</c:v>
                </c:pt>
                <c:pt idx="91">
                  <c:v>44621</c:v>
                </c:pt>
                <c:pt idx="92">
                  <c:v>44622</c:v>
                </c:pt>
                <c:pt idx="93">
                  <c:v>44626</c:v>
                </c:pt>
                <c:pt idx="94">
                  <c:v>44627</c:v>
                </c:pt>
                <c:pt idx="95">
                  <c:v>44628</c:v>
                </c:pt>
                <c:pt idx="96">
                  <c:v>44629</c:v>
                </c:pt>
                <c:pt idx="97">
                  <c:v>44630</c:v>
                </c:pt>
                <c:pt idx="98">
                  <c:v>44633</c:v>
                </c:pt>
                <c:pt idx="99">
                  <c:v>44634</c:v>
                </c:pt>
                <c:pt idx="100">
                  <c:v>44635</c:v>
                </c:pt>
                <c:pt idx="101">
                  <c:v>44636</c:v>
                </c:pt>
                <c:pt idx="102">
                  <c:v>44637</c:v>
                </c:pt>
              </c:numCache>
            </c:numRef>
          </c:cat>
          <c:val>
            <c:numRef>
              <c:f>'Data New Cases and status'!$N$4:$N$107</c:f>
              <c:numCache>
                <c:formatCode>#,##0.00</c:formatCode>
                <c:ptCount val="104"/>
                <c:pt idx="0">
                  <c:v>33.332999999999998</c:v>
                </c:pt>
                <c:pt idx="1">
                  <c:v>33.332999999999998</c:v>
                </c:pt>
                <c:pt idx="2">
                  <c:v>33.332999999999998</c:v>
                </c:pt>
                <c:pt idx="3">
                  <c:v>33.332999999999998</c:v>
                </c:pt>
                <c:pt idx="4">
                  <c:v>33.332999999999998</c:v>
                </c:pt>
                <c:pt idx="5">
                  <c:v>33.332999999999998</c:v>
                </c:pt>
                <c:pt idx="6">
                  <c:v>33.332999999999998</c:v>
                </c:pt>
                <c:pt idx="7">
                  <c:v>33.332999999999998</c:v>
                </c:pt>
                <c:pt idx="8">
                  <c:v>33.332999999999998</c:v>
                </c:pt>
                <c:pt idx="9">
                  <c:v>33.332999999999998</c:v>
                </c:pt>
                <c:pt idx="10">
                  <c:v>33.332999999999998</c:v>
                </c:pt>
                <c:pt idx="11">
                  <c:v>33.332999999999998</c:v>
                </c:pt>
                <c:pt idx="12">
                  <c:v>33.332999999999998</c:v>
                </c:pt>
                <c:pt idx="13">
                  <c:v>33.332999999999998</c:v>
                </c:pt>
                <c:pt idx="14">
                  <c:v>33.332999999999998</c:v>
                </c:pt>
                <c:pt idx="15">
                  <c:v>33.332999999999998</c:v>
                </c:pt>
                <c:pt idx="16">
                  <c:v>33.332999999999998</c:v>
                </c:pt>
                <c:pt idx="17">
                  <c:v>33.332999999999998</c:v>
                </c:pt>
                <c:pt idx="18">
                  <c:v>33.332999999999998</c:v>
                </c:pt>
                <c:pt idx="19">
                  <c:v>33.332999999999998</c:v>
                </c:pt>
                <c:pt idx="20">
                  <c:v>33.332999999999998</c:v>
                </c:pt>
                <c:pt idx="21">
                  <c:v>33.332999999999998</c:v>
                </c:pt>
                <c:pt idx="22">
                  <c:v>33.332999999999998</c:v>
                </c:pt>
                <c:pt idx="23">
                  <c:v>33.332999999999998</c:v>
                </c:pt>
                <c:pt idx="24">
                  <c:v>33.332999999999998</c:v>
                </c:pt>
                <c:pt idx="25">
                  <c:v>33.332999999999998</c:v>
                </c:pt>
                <c:pt idx="26">
                  <c:v>33.332999999999998</c:v>
                </c:pt>
                <c:pt idx="27">
                  <c:v>33.332999999999998</c:v>
                </c:pt>
                <c:pt idx="28">
                  <c:v>33.332999999999998</c:v>
                </c:pt>
                <c:pt idx="29">
                  <c:v>33.332999999999998</c:v>
                </c:pt>
                <c:pt idx="30">
                  <c:v>33.332999999999998</c:v>
                </c:pt>
                <c:pt idx="31">
                  <c:v>33.332999999999998</c:v>
                </c:pt>
                <c:pt idx="32">
                  <c:v>33.332999999999998</c:v>
                </c:pt>
                <c:pt idx="33">
                  <c:v>33.332999999999998</c:v>
                </c:pt>
                <c:pt idx="34">
                  <c:v>33.332999999999998</c:v>
                </c:pt>
                <c:pt idx="35">
                  <c:v>33.332999999999998</c:v>
                </c:pt>
                <c:pt idx="36">
                  <c:v>33.332999999999998</c:v>
                </c:pt>
                <c:pt idx="37">
                  <c:v>33.332999999999998</c:v>
                </c:pt>
                <c:pt idx="38">
                  <c:v>33.332999999999998</c:v>
                </c:pt>
                <c:pt idx="39">
                  <c:v>33.332999999999998</c:v>
                </c:pt>
                <c:pt idx="40">
                  <c:v>33.332999999999998</c:v>
                </c:pt>
                <c:pt idx="41">
                  <c:v>33.332999999999998</c:v>
                </c:pt>
                <c:pt idx="42">
                  <c:v>33.332999999999998</c:v>
                </c:pt>
                <c:pt idx="43">
                  <c:v>33.332999999999998</c:v>
                </c:pt>
                <c:pt idx="44">
                  <c:v>33.332999999999998</c:v>
                </c:pt>
                <c:pt idx="45">
                  <c:v>33.332999999999998</c:v>
                </c:pt>
                <c:pt idx="46">
                  <c:v>33.332999999999998</c:v>
                </c:pt>
                <c:pt idx="47">
                  <c:v>33.332999999999998</c:v>
                </c:pt>
                <c:pt idx="48">
                  <c:v>33.332999999999998</c:v>
                </c:pt>
                <c:pt idx="49">
                  <c:v>33.332999999999998</c:v>
                </c:pt>
                <c:pt idx="50">
                  <c:v>33.332999999999998</c:v>
                </c:pt>
                <c:pt idx="51">
                  <c:v>33.332999999999998</c:v>
                </c:pt>
                <c:pt idx="52">
                  <c:v>33.332999999999998</c:v>
                </c:pt>
                <c:pt idx="53">
                  <c:v>33.332999999999998</c:v>
                </c:pt>
                <c:pt idx="54">
                  <c:v>33.332999999999998</c:v>
                </c:pt>
                <c:pt idx="55">
                  <c:v>33.332999999999998</c:v>
                </c:pt>
                <c:pt idx="56">
                  <c:v>33.332999999999998</c:v>
                </c:pt>
                <c:pt idx="57">
                  <c:v>33.332999999999998</c:v>
                </c:pt>
                <c:pt idx="58">
                  <c:v>33.332999999999998</c:v>
                </c:pt>
                <c:pt idx="59">
                  <c:v>33.332999999999998</c:v>
                </c:pt>
                <c:pt idx="60">
                  <c:v>33.332999999999998</c:v>
                </c:pt>
                <c:pt idx="61">
                  <c:v>33.332999999999998</c:v>
                </c:pt>
                <c:pt idx="62">
                  <c:v>33.332999999999998</c:v>
                </c:pt>
                <c:pt idx="63">
                  <c:v>33.332999999999998</c:v>
                </c:pt>
                <c:pt idx="64">
                  <c:v>33.332999999999998</c:v>
                </c:pt>
                <c:pt idx="65">
                  <c:v>33.332999999999998</c:v>
                </c:pt>
                <c:pt idx="66">
                  <c:v>33.332999999999998</c:v>
                </c:pt>
                <c:pt idx="67">
                  <c:v>33.332999999999998</c:v>
                </c:pt>
                <c:pt idx="68">
                  <c:v>33.332999999999998</c:v>
                </c:pt>
                <c:pt idx="69">
                  <c:v>33.332999999999998</c:v>
                </c:pt>
                <c:pt idx="70">
                  <c:v>33.332999999999998</c:v>
                </c:pt>
                <c:pt idx="71">
                  <c:v>33.332999999999998</c:v>
                </c:pt>
                <c:pt idx="72">
                  <c:v>33.332999999999998</c:v>
                </c:pt>
                <c:pt idx="73">
                  <c:v>33.332999999999998</c:v>
                </c:pt>
                <c:pt idx="74">
                  <c:v>33.332999999999998</c:v>
                </c:pt>
                <c:pt idx="75">
                  <c:v>33.332999999999998</c:v>
                </c:pt>
                <c:pt idx="76">
                  <c:v>33.332999999999998</c:v>
                </c:pt>
                <c:pt idx="77">
                  <c:v>33.332999999999998</c:v>
                </c:pt>
                <c:pt idx="78">
                  <c:v>33.332999999999998</c:v>
                </c:pt>
                <c:pt idx="79">
                  <c:v>33.332999999999998</c:v>
                </c:pt>
                <c:pt idx="80">
                  <c:v>33.332999999999998</c:v>
                </c:pt>
                <c:pt idx="81">
                  <c:v>33.332999999999998</c:v>
                </c:pt>
                <c:pt idx="82">
                  <c:v>33.332999999999998</c:v>
                </c:pt>
                <c:pt idx="83">
                  <c:v>33.332999999999998</c:v>
                </c:pt>
                <c:pt idx="84">
                  <c:v>33.332999999999998</c:v>
                </c:pt>
                <c:pt idx="85">
                  <c:v>33.332999999999998</c:v>
                </c:pt>
                <c:pt idx="86">
                  <c:v>33.332999999999998</c:v>
                </c:pt>
                <c:pt idx="87">
                  <c:v>33.332999999999998</c:v>
                </c:pt>
                <c:pt idx="88">
                  <c:v>33.332999999999998</c:v>
                </c:pt>
                <c:pt idx="89">
                  <c:v>33.332999999999998</c:v>
                </c:pt>
                <c:pt idx="90">
                  <c:v>33.332999999999998</c:v>
                </c:pt>
                <c:pt idx="91">
                  <c:v>33.332999999999998</c:v>
                </c:pt>
                <c:pt idx="92">
                  <c:v>33.332999999999998</c:v>
                </c:pt>
                <c:pt idx="93">
                  <c:v>33.332999999999998</c:v>
                </c:pt>
                <c:pt idx="94">
                  <c:v>33.332999999999998</c:v>
                </c:pt>
                <c:pt idx="95">
                  <c:v>33.332999999999998</c:v>
                </c:pt>
                <c:pt idx="96">
                  <c:v>33.332999999999998</c:v>
                </c:pt>
                <c:pt idx="97">
                  <c:v>33.332999999999998</c:v>
                </c:pt>
                <c:pt idx="98">
                  <c:v>33.332999999999998</c:v>
                </c:pt>
                <c:pt idx="99">
                  <c:v>33.332999999999998</c:v>
                </c:pt>
                <c:pt idx="100">
                  <c:v>33.332999999999998</c:v>
                </c:pt>
                <c:pt idx="101">
                  <c:v>33.332999999999998</c:v>
                </c:pt>
                <c:pt idx="102">
                  <c:v>33.332999999999998</c:v>
                </c:pt>
                <c:pt idx="103">
                  <c:v>33.332999999999998</c:v>
                </c:pt>
              </c:numCache>
            </c:numRef>
          </c:val>
          <c:smooth val="0"/>
          <c:extLst>
            <c:ext xmlns:c16="http://schemas.microsoft.com/office/drawing/2014/chart" uri="{C3380CC4-5D6E-409C-BE32-E72D297353CC}">
              <c16:uniqueId val="{00000001-426E-4EBC-A379-3BF2AC029D98}"/>
            </c:ext>
          </c:extLst>
        </c:ser>
        <c:dLbls>
          <c:showLegendKey val="0"/>
          <c:showVal val="0"/>
          <c:showCatName val="0"/>
          <c:showSerName val="0"/>
          <c:showPercent val="0"/>
          <c:showBubbleSize val="0"/>
        </c:dLbls>
        <c:smooth val="0"/>
        <c:axId val="636944616"/>
        <c:axId val="636948552"/>
      </c:lineChart>
      <c:dateAx>
        <c:axId val="636944616"/>
        <c:scaling>
          <c:orientation val="minMax"/>
        </c:scaling>
        <c:delete val="0"/>
        <c:axPos val="b"/>
        <c:numFmt formatCode="[$-409]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948552"/>
        <c:crosses val="autoZero"/>
        <c:auto val="1"/>
        <c:lblOffset val="100"/>
        <c:baseTimeUnit val="days"/>
      </c:dateAx>
      <c:valAx>
        <c:axId val="636948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944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New Cases and C19</a:t>
            </a:r>
            <a:r>
              <a:rPr lang="en-US" baseline="0"/>
              <a:t> Shot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4.7927403643638129E-2"/>
          <c:y val="0.11203723892614695"/>
          <c:w val="0.92947372406579221"/>
          <c:h val="0.65681493076977981"/>
        </c:manualLayout>
      </c:layout>
      <c:lineChart>
        <c:grouping val="standard"/>
        <c:varyColors val="0"/>
        <c:ser>
          <c:idx val="0"/>
          <c:order val="0"/>
          <c:tx>
            <c:strRef>
              <c:f>'Data New Cases and status'!$D$3</c:f>
              <c:strCache>
                <c:ptCount val="1"/>
                <c:pt idx="0">
                  <c:v>Complete</c:v>
                </c:pt>
              </c:strCache>
            </c:strRef>
          </c:tx>
          <c:spPr>
            <a:ln w="28575" cap="rnd">
              <a:solidFill>
                <a:schemeClr val="accent1"/>
              </a:solidFill>
              <a:round/>
            </a:ln>
            <a:effectLst/>
          </c:spPr>
          <c:marker>
            <c:symbol val="none"/>
          </c:marker>
          <c:cat>
            <c:numRef>
              <c:f>'Data New Cases and status'!$A$10:$A$107</c:f>
              <c:numCache>
                <c:formatCode>[$-409]d\-mmm\-yy;@</c:formatCode>
                <c:ptCount val="98"/>
                <c:pt idx="0">
                  <c:v>44486</c:v>
                </c:pt>
                <c:pt idx="1">
                  <c:v>44487</c:v>
                </c:pt>
                <c:pt idx="2">
                  <c:v>44488</c:v>
                </c:pt>
                <c:pt idx="3">
                  <c:v>44489</c:v>
                </c:pt>
                <c:pt idx="4">
                  <c:v>44490</c:v>
                </c:pt>
                <c:pt idx="5">
                  <c:v>44493</c:v>
                </c:pt>
                <c:pt idx="6">
                  <c:v>44494</c:v>
                </c:pt>
                <c:pt idx="7">
                  <c:v>44495</c:v>
                </c:pt>
                <c:pt idx="8">
                  <c:v>44496</c:v>
                </c:pt>
                <c:pt idx="9">
                  <c:v>44497</c:v>
                </c:pt>
                <c:pt idx="10">
                  <c:v>44500</c:v>
                </c:pt>
                <c:pt idx="11">
                  <c:v>44501</c:v>
                </c:pt>
                <c:pt idx="12">
                  <c:v>44502</c:v>
                </c:pt>
                <c:pt idx="13">
                  <c:v>44503</c:v>
                </c:pt>
                <c:pt idx="14">
                  <c:v>44504</c:v>
                </c:pt>
                <c:pt idx="15">
                  <c:v>44507</c:v>
                </c:pt>
                <c:pt idx="16">
                  <c:v>44508</c:v>
                </c:pt>
                <c:pt idx="17">
                  <c:v>44509</c:v>
                </c:pt>
                <c:pt idx="18">
                  <c:v>44511</c:v>
                </c:pt>
                <c:pt idx="19">
                  <c:v>44514</c:v>
                </c:pt>
                <c:pt idx="20">
                  <c:v>44515</c:v>
                </c:pt>
                <c:pt idx="21">
                  <c:v>44516</c:v>
                </c:pt>
                <c:pt idx="22">
                  <c:v>44517</c:v>
                </c:pt>
                <c:pt idx="23">
                  <c:v>44518</c:v>
                </c:pt>
                <c:pt idx="24">
                  <c:v>44521</c:v>
                </c:pt>
                <c:pt idx="25">
                  <c:v>44522</c:v>
                </c:pt>
                <c:pt idx="26">
                  <c:v>44523</c:v>
                </c:pt>
                <c:pt idx="27">
                  <c:v>44524</c:v>
                </c:pt>
                <c:pt idx="28">
                  <c:v>44525</c:v>
                </c:pt>
                <c:pt idx="29">
                  <c:v>44528</c:v>
                </c:pt>
                <c:pt idx="30">
                  <c:v>44529</c:v>
                </c:pt>
                <c:pt idx="31">
                  <c:v>44530</c:v>
                </c:pt>
                <c:pt idx="32">
                  <c:v>44531</c:v>
                </c:pt>
                <c:pt idx="33">
                  <c:v>44532</c:v>
                </c:pt>
                <c:pt idx="34">
                  <c:v>44535</c:v>
                </c:pt>
                <c:pt idx="35">
                  <c:v>44536</c:v>
                </c:pt>
                <c:pt idx="36">
                  <c:v>44537</c:v>
                </c:pt>
                <c:pt idx="37">
                  <c:v>44538</c:v>
                </c:pt>
                <c:pt idx="38">
                  <c:v>44539</c:v>
                </c:pt>
                <c:pt idx="39">
                  <c:v>44542</c:v>
                </c:pt>
                <c:pt idx="40">
                  <c:v>44543</c:v>
                </c:pt>
                <c:pt idx="41">
                  <c:v>44544</c:v>
                </c:pt>
                <c:pt idx="42">
                  <c:v>44545</c:v>
                </c:pt>
                <c:pt idx="43">
                  <c:v>44546</c:v>
                </c:pt>
                <c:pt idx="44">
                  <c:v>44549</c:v>
                </c:pt>
                <c:pt idx="45">
                  <c:v>44550</c:v>
                </c:pt>
                <c:pt idx="46">
                  <c:v>44551</c:v>
                </c:pt>
                <c:pt idx="47">
                  <c:v>44552</c:v>
                </c:pt>
                <c:pt idx="48">
                  <c:v>44558</c:v>
                </c:pt>
                <c:pt idx="49">
                  <c:v>44564</c:v>
                </c:pt>
                <c:pt idx="50">
                  <c:v>44565</c:v>
                </c:pt>
                <c:pt idx="51">
                  <c:v>44566</c:v>
                </c:pt>
                <c:pt idx="52">
                  <c:v>44567</c:v>
                </c:pt>
                <c:pt idx="53">
                  <c:v>44570</c:v>
                </c:pt>
                <c:pt idx="54">
                  <c:v>44571</c:v>
                </c:pt>
                <c:pt idx="55">
                  <c:v>44572</c:v>
                </c:pt>
                <c:pt idx="56">
                  <c:v>44573</c:v>
                </c:pt>
                <c:pt idx="57">
                  <c:v>44574</c:v>
                </c:pt>
                <c:pt idx="58">
                  <c:v>44578</c:v>
                </c:pt>
                <c:pt idx="59">
                  <c:v>44579</c:v>
                </c:pt>
                <c:pt idx="60">
                  <c:v>44580</c:v>
                </c:pt>
                <c:pt idx="61">
                  <c:v>44581</c:v>
                </c:pt>
                <c:pt idx="62">
                  <c:v>44585</c:v>
                </c:pt>
                <c:pt idx="63">
                  <c:v>44586</c:v>
                </c:pt>
                <c:pt idx="64">
                  <c:v>44587</c:v>
                </c:pt>
                <c:pt idx="65">
                  <c:v>44588</c:v>
                </c:pt>
                <c:pt idx="66">
                  <c:v>44591</c:v>
                </c:pt>
                <c:pt idx="67">
                  <c:v>44592</c:v>
                </c:pt>
                <c:pt idx="68">
                  <c:v>44593</c:v>
                </c:pt>
                <c:pt idx="69">
                  <c:v>44594</c:v>
                </c:pt>
                <c:pt idx="70">
                  <c:v>44595</c:v>
                </c:pt>
                <c:pt idx="71">
                  <c:v>44598</c:v>
                </c:pt>
                <c:pt idx="72">
                  <c:v>44599</c:v>
                </c:pt>
                <c:pt idx="73">
                  <c:v>44600</c:v>
                </c:pt>
                <c:pt idx="74">
                  <c:v>44601</c:v>
                </c:pt>
                <c:pt idx="75">
                  <c:v>44602</c:v>
                </c:pt>
                <c:pt idx="76">
                  <c:v>44605</c:v>
                </c:pt>
                <c:pt idx="77">
                  <c:v>44606</c:v>
                </c:pt>
                <c:pt idx="78">
                  <c:v>44607</c:v>
                </c:pt>
                <c:pt idx="79">
                  <c:v>44608</c:v>
                </c:pt>
                <c:pt idx="80">
                  <c:v>44609</c:v>
                </c:pt>
                <c:pt idx="81">
                  <c:v>44614</c:v>
                </c:pt>
                <c:pt idx="82">
                  <c:v>44615</c:v>
                </c:pt>
                <c:pt idx="83">
                  <c:v>44616</c:v>
                </c:pt>
                <c:pt idx="84">
                  <c:v>44619</c:v>
                </c:pt>
                <c:pt idx="85">
                  <c:v>44621</c:v>
                </c:pt>
                <c:pt idx="86">
                  <c:v>44622</c:v>
                </c:pt>
                <c:pt idx="87">
                  <c:v>44626</c:v>
                </c:pt>
                <c:pt idx="88">
                  <c:v>44627</c:v>
                </c:pt>
                <c:pt idx="89">
                  <c:v>44628</c:v>
                </c:pt>
                <c:pt idx="90">
                  <c:v>44629</c:v>
                </c:pt>
                <c:pt idx="91">
                  <c:v>44630</c:v>
                </c:pt>
                <c:pt idx="92">
                  <c:v>44633</c:v>
                </c:pt>
                <c:pt idx="93">
                  <c:v>44634</c:v>
                </c:pt>
                <c:pt idx="94">
                  <c:v>44635</c:v>
                </c:pt>
                <c:pt idx="95">
                  <c:v>44636</c:v>
                </c:pt>
                <c:pt idx="96">
                  <c:v>44637</c:v>
                </c:pt>
              </c:numCache>
            </c:numRef>
          </c:cat>
          <c:val>
            <c:numRef>
              <c:f>'Data New Cases and status'!$D$10:$D$107</c:f>
              <c:numCache>
                <c:formatCode>General</c:formatCode>
                <c:ptCount val="98"/>
                <c:pt idx="0">
                  <c:v>31.1</c:v>
                </c:pt>
                <c:pt idx="1">
                  <c:v>29.17</c:v>
                </c:pt>
                <c:pt idx="2">
                  <c:v>29.82</c:v>
                </c:pt>
                <c:pt idx="3">
                  <c:v>30.86</c:v>
                </c:pt>
                <c:pt idx="4">
                  <c:v>32.19</c:v>
                </c:pt>
                <c:pt idx="5">
                  <c:v>30.27</c:v>
                </c:pt>
                <c:pt idx="6">
                  <c:v>32.32</c:v>
                </c:pt>
                <c:pt idx="7">
                  <c:v>33.54</c:v>
                </c:pt>
                <c:pt idx="8">
                  <c:v>32.42</c:v>
                </c:pt>
                <c:pt idx="9">
                  <c:v>31.32</c:v>
                </c:pt>
                <c:pt idx="10">
                  <c:v>38.15</c:v>
                </c:pt>
                <c:pt idx="11">
                  <c:v>30.88</c:v>
                </c:pt>
                <c:pt idx="12">
                  <c:v>34.33</c:v>
                </c:pt>
                <c:pt idx="13">
                  <c:v>33.03</c:v>
                </c:pt>
                <c:pt idx="14">
                  <c:v>35.619999999999997</c:v>
                </c:pt>
                <c:pt idx="15">
                  <c:v>39.520000000000003</c:v>
                </c:pt>
                <c:pt idx="16">
                  <c:v>33.26</c:v>
                </c:pt>
                <c:pt idx="17">
                  <c:v>31.67</c:v>
                </c:pt>
                <c:pt idx="18">
                  <c:v>34.99</c:v>
                </c:pt>
                <c:pt idx="19">
                  <c:v>38.229999999999997</c:v>
                </c:pt>
                <c:pt idx="20">
                  <c:v>37.049999999999997</c:v>
                </c:pt>
                <c:pt idx="21">
                  <c:v>36.58</c:v>
                </c:pt>
                <c:pt idx="22">
                  <c:v>40.72</c:v>
                </c:pt>
                <c:pt idx="23">
                  <c:v>38.42</c:v>
                </c:pt>
                <c:pt idx="24">
                  <c:v>45.96</c:v>
                </c:pt>
                <c:pt idx="25">
                  <c:v>36.04</c:v>
                </c:pt>
                <c:pt idx="26">
                  <c:v>38.119999999999997</c:v>
                </c:pt>
                <c:pt idx="27">
                  <c:v>37.090000000000003</c:v>
                </c:pt>
                <c:pt idx="28">
                  <c:v>44.23</c:v>
                </c:pt>
                <c:pt idx="29">
                  <c:v>46.09</c:v>
                </c:pt>
                <c:pt idx="30">
                  <c:v>38.49</c:v>
                </c:pt>
                <c:pt idx="31">
                  <c:v>44.83</c:v>
                </c:pt>
                <c:pt idx="32">
                  <c:v>43.05</c:v>
                </c:pt>
                <c:pt idx="33">
                  <c:v>49.07</c:v>
                </c:pt>
                <c:pt idx="34">
                  <c:v>45.66</c:v>
                </c:pt>
                <c:pt idx="35">
                  <c:v>38.520000000000003</c:v>
                </c:pt>
                <c:pt idx="36">
                  <c:v>42.67</c:v>
                </c:pt>
                <c:pt idx="37">
                  <c:v>41.06</c:v>
                </c:pt>
                <c:pt idx="38">
                  <c:v>39.18</c:v>
                </c:pt>
                <c:pt idx="39">
                  <c:v>51.23</c:v>
                </c:pt>
                <c:pt idx="40">
                  <c:v>53.38</c:v>
                </c:pt>
                <c:pt idx="41">
                  <c:v>61.84</c:v>
                </c:pt>
                <c:pt idx="42">
                  <c:v>67.78</c:v>
                </c:pt>
                <c:pt idx="43">
                  <c:v>70.48</c:v>
                </c:pt>
                <c:pt idx="44">
                  <c:v>74.48</c:v>
                </c:pt>
                <c:pt idx="45">
                  <c:v>74.45</c:v>
                </c:pt>
                <c:pt idx="46">
                  <c:v>80.94</c:v>
                </c:pt>
                <c:pt idx="47">
                  <c:v>79.83</c:v>
                </c:pt>
                <c:pt idx="48">
                  <c:v>83.46</c:v>
                </c:pt>
                <c:pt idx="49">
                  <c:v>81.92</c:v>
                </c:pt>
                <c:pt idx="50">
                  <c:v>83.07</c:v>
                </c:pt>
                <c:pt idx="51">
                  <c:v>80.92</c:v>
                </c:pt>
                <c:pt idx="52">
                  <c:v>80.92</c:v>
                </c:pt>
                <c:pt idx="53">
                  <c:v>79.31</c:v>
                </c:pt>
                <c:pt idx="54">
                  <c:v>78.64</c:v>
                </c:pt>
                <c:pt idx="55">
                  <c:v>80.27</c:v>
                </c:pt>
                <c:pt idx="56">
                  <c:v>79.17</c:v>
                </c:pt>
                <c:pt idx="57">
                  <c:v>76.59</c:v>
                </c:pt>
                <c:pt idx="58">
                  <c:v>74.37</c:v>
                </c:pt>
                <c:pt idx="59">
                  <c:v>76.39</c:v>
                </c:pt>
                <c:pt idx="60">
                  <c:v>74.449999999999989</c:v>
                </c:pt>
                <c:pt idx="61">
                  <c:v>74.930000000000007</c:v>
                </c:pt>
                <c:pt idx="62">
                  <c:v>75.87</c:v>
                </c:pt>
                <c:pt idx="63">
                  <c:v>69.19</c:v>
                </c:pt>
                <c:pt idx="64">
                  <c:v>71.650000000000006</c:v>
                </c:pt>
                <c:pt idx="65">
                  <c:v>73.22</c:v>
                </c:pt>
                <c:pt idx="66">
                  <c:v>69</c:v>
                </c:pt>
                <c:pt idx="67">
                  <c:v>68.23</c:v>
                </c:pt>
                <c:pt idx="68">
                  <c:v>70.12</c:v>
                </c:pt>
                <c:pt idx="69">
                  <c:v>69.13</c:v>
                </c:pt>
                <c:pt idx="70">
                  <c:v>71.900000000000006</c:v>
                </c:pt>
                <c:pt idx="71">
                  <c:v>69.59</c:v>
                </c:pt>
                <c:pt idx="72">
                  <c:v>64.16</c:v>
                </c:pt>
                <c:pt idx="73">
                  <c:v>72.63</c:v>
                </c:pt>
                <c:pt idx="74">
                  <c:v>66.69</c:v>
                </c:pt>
                <c:pt idx="75">
                  <c:v>72.599999999999994</c:v>
                </c:pt>
                <c:pt idx="76">
                  <c:v>60.879999999999995</c:v>
                </c:pt>
                <c:pt idx="77">
                  <c:v>64.8</c:v>
                </c:pt>
                <c:pt idx="78">
                  <c:v>68.19</c:v>
                </c:pt>
                <c:pt idx="79">
                  <c:v>67.69</c:v>
                </c:pt>
                <c:pt idx="80">
                  <c:v>63.709999999999994</c:v>
                </c:pt>
                <c:pt idx="81">
                  <c:v>69.150000000000006</c:v>
                </c:pt>
                <c:pt idx="82">
                  <c:v>67.22999999999999</c:v>
                </c:pt>
                <c:pt idx="83">
                  <c:v>66.759999999999991</c:v>
                </c:pt>
                <c:pt idx="84">
                  <c:v>61.83</c:v>
                </c:pt>
                <c:pt idx="85">
                  <c:v>73.7</c:v>
                </c:pt>
                <c:pt idx="86">
                  <c:v>61.52</c:v>
                </c:pt>
                <c:pt idx="87">
                  <c:v>69.58</c:v>
                </c:pt>
                <c:pt idx="88">
                  <c:v>71.75</c:v>
                </c:pt>
                <c:pt idx="89">
                  <c:v>71.81</c:v>
                </c:pt>
                <c:pt idx="90">
                  <c:v>68.23</c:v>
                </c:pt>
                <c:pt idx="91">
                  <c:v>71.84</c:v>
                </c:pt>
                <c:pt idx="92">
                  <c:v>72.44</c:v>
                </c:pt>
                <c:pt idx="93">
                  <c:v>73.539999999999992</c:v>
                </c:pt>
                <c:pt idx="94">
                  <c:v>74.66</c:v>
                </c:pt>
                <c:pt idx="95">
                  <c:v>85.65</c:v>
                </c:pt>
                <c:pt idx="96">
                  <c:v>77.7</c:v>
                </c:pt>
              </c:numCache>
            </c:numRef>
          </c:val>
          <c:smooth val="0"/>
          <c:extLst>
            <c:ext xmlns:c16="http://schemas.microsoft.com/office/drawing/2014/chart" uri="{C3380CC4-5D6E-409C-BE32-E72D297353CC}">
              <c16:uniqueId val="{00000000-555A-4C68-B3D6-A9302B30042C}"/>
            </c:ext>
          </c:extLst>
        </c:ser>
        <c:ser>
          <c:idx val="1"/>
          <c:order val="1"/>
          <c:tx>
            <c:strRef>
              <c:f>'Data New Cases and status'!$E$3</c:f>
              <c:strCache>
                <c:ptCount val="1"/>
                <c:pt idx="0">
                  <c:v>Partial (one dose)</c:v>
                </c:pt>
              </c:strCache>
            </c:strRef>
          </c:tx>
          <c:spPr>
            <a:ln w="28575" cap="rnd">
              <a:solidFill>
                <a:schemeClr val="accent2"/>
              </a:solidFill>
              <a:round/>
            </a:ln>
            <a:effectLst/>
          </c:spPr>
          <c:marker>
            <c:symbol val="none"/>
          </c:marker>
          <c:cat>
            <c:numRef>
              <c:f>'Data New Cases and status'!$A$10:$A$107</c:f>
              <c:numCache>
                <c:formatCode>[$-409]d\-mmm\-yy;@</c:formatCode>
                <c:ptCount val="98"/>
                <c:pt idx="0">
                  <c:v>44486</c:v>
                </c:pt>
                <c:pt idx="1">
                  <c:v>44487</c:v>
                </c:pt>
                <c:pt idx="2">
                  <c:v>44488</c:v>
                </c:pt>
                <c:pt idx="3">
                  <c:v>44489</c:v>
                </c:pt>
                <c:pt idx="4">
                  <c:v>44490</c:v>
                </c:pt>
                <c:pt idx="5">
                  <c:v>44493</c:v>
                </c:pt>
                <c:pt idx="6">
                  <c:v>44494</c:v>
                </c:pt>
                <c:pt idx="7">
                  <c:v>44495</c:v>
                </c:pt>
                <c:pt idx="8">
                  <c:v>44496</c:v>
                </c:pt>
                <c:pt idx="9">
                  <c:v>44497</c:v>
                </c:pt>
                <c:pt idx="10">
                  <c:v>44500</c:v>
                </c:pt>
                <c:pt idx="11">
                  <c:v>44501</c:v>
                </c:pt>
                <c:pt idx="12">
                  <c:v>44502</c:v>
                </c:pt>
                <c:pt idx="13">
                  <c:v>44503</c:v>
                </c:pt>
                <c:pt idx="14">
                  <c:v>44504</c:v>
                </c:pt>
                <c:pt idx="15">
                  <c:v>44507</c:v>
                </c:pt>
                <c:pt idx="16">
                  <c:v>44508</c:v>
                </c:pt>
                <c:pt idx="17">
                  <c:v>44509</c:v>
                </c:pt>
                <c:pt idx="18">
                  <c:v>44511</c:v>
                </c:pt>
                <c:pt idx="19">
                  <c:v>44514</c:v>
                </c:pt>
                <c:pt idx="20">
                  <c:v>44515</c:v>
                </c:pt>
                <c:pt idx="21">
                  <c:v>44516</c:v>
                </c:pt>
                <c:pt idx="22">
                  <c:v>44517</c:v>
                </c:pt>
                <c:pt idx="23">
                  <c:v>44518</c:v>
                </c:pt>
                <c:pt idx="24">
                  <c:v>44521</c:v>
                </c:pt>
                <c:pt idx="25">
                  <c:v>44522</c:v>
                </c:pt>
                <c:pt idx="26">
                  <c:v>44523</c:v>
                </c:pt>
                <c:pt idx="27">
                  <c:v>44524</c:v>
                </c:pt>
                <c:pt idx="28">
                  <c:v>44525</c:v>
                </c:pt>
                <c:pt idx="29">
                  <c:v>44528</c:v>
                </c:pt>
                <c:pt idx="30">
                  <c:v>44529</c:v>
                </c:pt>
                <c:pt idx="31">
                  <c:v>44530</c:v>
                </c:pt>
                <c:pt idx="32">
                  <c:v>44531</c:v>
                </c:pt>
                <c:pt idx="33">
                  <c:v>44532</c:v>
                </c:pt>
                <c:pt idx="34">
                  <c:v>44535</c:v>
                </c:pt>
                <c:pt idx="35">
                  <c:v>44536</c:v>
                </c:pt>
                <c:pt idx="36">
                  <c:v>44537</c:v>
                </c:pt>
                <c:pt idx="37">
                  <c:v>44538</c:v>
                </c:pt>
                <c:pt idx="38">
                  <c:v>44539</c:v>
                </c:pt>
                <c:pt idx="39">
                  <c:v>44542</c:v>
                </c:pt>
                <c:pt idx="40">
                  <c:v>44543</c:v>
                </c:pt>
                <c:pt idx="41">
                  <c:v>44544</c:v>
                </c:pt>
                <c:pt idx="42">
                  <c:v>44545</c:v>
                </c:pt>
                <c:pt idx="43">
                  <c:v>44546</c:v>
                </c:pt>
                <c:pt idx="44">
                  <c:v>44549</c:v>
                </c:pt>
                <c:pt idx="45">
                  <c:v>44550</c:v>
                </c:pt>
                <c:pt idx="46">
                  <c:v>44551</c:v>
                </c:pt>
                <c:pt idx="47">
                  <c:v>44552</c:v>
                </c:pt>
                <c:pt idx="48">
                  <c:v>44558</c:v>
                </c:pt>
                <c:pt idx="49">
                  <c:v>44564</c:v>
                </c:pt>
                <c:pt idx="50">
                  <c:v>44565</c:v>
                </c:pt>
                <c:pt idx="51">
                  <c:v>44566</c:v>
                </c:pt>
                <c:pt idx="52">
                  <c:v>44567</c:v>
                </c:pt>
                <c:pt idx="53">
                  <c:v>44570</c:v>
                </c:pt>
                <c:pt idx="54">
                  <c:v>44571</c:v>
                </c:pt>
                <c:pt idx="55">
                  <c:v>44572</c:v>
                </c:pt>
                <c:pt idx="56">
                  <c:v>44573</c:v>
                </c:pt>
                <c:pt idx="57">
                  <c:v>44574</c:v>
                </c:pt>
                <c:pt idx="58">
                  <c:v>44578</c:v>
                </c:pt>
                <c:pt idx="59">
                  <c:v>44579</c:v>
                </c:pt>
                <c:pt idx="60">
                  <c:v>44580</c:v>
                </c:pt>
                <c:pt idx="61">
                  <c:v>44581</c:v>
                </c:pt>
                <c:pt idx="62">
                  <c:v>44585</c:v>
                </c:pt>
                <c:pt idx="63">
                  <c:v>44586</c:v>
                </c:pt>
                <c:pt idx="64">
                  <c:v>44587</c:v>
                </c:pt>
                <c:pt idx="65">
                  <c:v>44588</c:v>
                </c:pt>
                <c:pt idx="66">
                  <c:v>44591</c:v>
                </c:pt>
                <c:pt idx="67">
                  <c:v>44592</c:v>
                </c:pt>
                <c:pt idx="68">
                  <c:v>44593</c:v>
                </c:pt>
                <c:pt idx="69">
                  <c:v>44594</c:v>
                </c:pt>
                <c:pt idx="70">
                  <c:v>44595</c:v>
                </c:pt>
                <c:pt idx="71">
                  <c:v>44598</c:v>
                </c:pt>
                <c:pt idx="72">
                  <c:v>44599</c:v>
                </c:pt>
                <c:pt idx="73">
                  <c:v>44600</c:v>
                </c:pt>
                <c:pt idx="74">
                  <c:v>44601</c:v>
                </c:pt>
                <c:pt idx="75">
                  <c:v>44602</c:v>
                </c:pt>
                <c:pt idx="76">
                  <c:v>44605</c:v>
                </c:pt>
                <c:pt idx="77">
                  <c:v>44606</c:v>
                </c:pt>
                <c:pt idx="78">
                  <c:v>44607</c:v>
                </c:pt>
                <c:pt idx="79">
                  <c:v>44608</c:v>
                </c:pt>
                <c:pt idx="80">
                  <c:v>44609</c:v>
                </c:pt>
                <c:pt idx="81">
                  <c:v>44614</c:v>
                </c:pt>
                <c:pt idx="82">
                  <c:v>44615</c:v>
                </c:pt>
                <c:pt idx="83">
                  <c:v>44616</c:v>
                </c:pt>
                <c:pt idx="84">
                  <c:v>44619</c:v>
                </c:pt>
                <c:pt idx="85">
                  <c:v>44621</c:v>
                </c:pt>
                <c:pt idx="86">
                  <c:v>44622</c:v>
                </c:pt>
                <c:pt idx="87">
                  <c:v>44626</c:v>
                </c:pt>
                <c:pt idx="88">
                  <c:v>44627</c:v>
                </c:pt>
                <c:pt idx="89">
                  <c:v>44628</c:v>
                </c:pt>
                <c:pt idx="90">
                  <c:v>44629</c:v>
                </c:pt>
                <c:pt idx="91">
                  <c:v>44630</c:v>
                </c:pt>
                <c:pt idx="92">
                  <c:v>44633</c:v>
                </c:pt>
                <c:pt idx="93">
                  <c:v>44634</c:v>
                </c:pt>
                <c:pt idx="94">
                  <c:v>44635</c:v>
                </c:pt>
                <c:pt idx="95">
                  <c:v>44636</c:v>
                </c:pt>
                <c:pt idx="96">
                  <c:v>44637</c:v>
                </c:pt>
              </c:numCache>
            </c:numRef>
          </c:cat>
          <c:val>
            <c:numRef>
              <c:f>'Data New Cases and status'!$E$10:$E$107</c:f>
              <c:numCache>
                <c:formatCode>General</c:formatCode>
                <c:ptCount val="98"/>
                <c:pt idx="0">
                  <c:v>9.8000000000000007</c:v>
                </c:pt>
                <c:pt idx="1">
                  <c:v>6.61</c:v>
                </c:pt>
                <c:pt idx="2">
                  <c:v>8.59</c:v>
                </c:pt>
                <c:pt idx="3">
                  <c:v>7.04</c:v>
                </c:pt>
                <c:pt idx="4">
                  <c:v>8.3800000000000008</c:v>
                </c:pt>
                <c:pt idx="5">
                  <c:v>9.4600000000000009</c:v>
                </c:pt>
                <c:pt idx="6">
                  <c:v>3.69</c:v>
                </c:pt>
                <c:pt idx="7">
                  <c:v>9.1199999999999992</c:v>
                </c:pt>
                <c:pt idx="8">
                  <c:v>7.47</c:v>
                </c:pt>
                <c:pt idx="9">
                  <c:v>5.22</c:v>
                </c:pt>
                <c:pt idx="10">
                  <c:v>9.86</c:v>
                </c:pt>
                <c:pt idx="11">
                  <c:v>6.47</c:v>
                </c:pt>
                <c:pt idx="12">
                  <c:v>6.94</c:v>
                </c:pt>
                <c:pt idx="13">
                  <c:v>7.71</c:v>
                </c:pt>
                <c:pt idx="14">
                  <c:v>5.83</c:v>
                </c:pt>
                <c:pt idx="15">
                  <c:v>5.84</c:v>
                </c:pt>
                <c:pt idx="16">
                  <c:v>5.31</c:v>
                </c:pt>
                <c:pt idx="17">
                  <c:v>3.78</c:v>
                </c:pt>
                <c:pt idx="18">
                  <c:v>4.18</c:v>
                </c:pt>
                <c:pt idx="19">
                  <c:v>3.41</c:v>
                </c:pt>
                <c:pt idx="20">
                  <c:v>4.22</c:v>
                </c:pt>
                <c:pt idx="21">
                  <c:v>4.99</c:v>
                </c:pt>
                <c:pt idx="22">
                  <c:v>4.12</c:v>
                </c:pt>
                <c:pt idx="23">
                  <c:v>4.53</c:v>
                </c:pt>
                <c:pt idx="24">
                  <c:v>2.94</c:v>
                </c:pt>
                <c:pt idx="25">
                  <c:v>1.41</c:v>
                </c:pt>
                <c:pt idx="26">
                  <c:v>3.33</c:v>
                </c:pt>
                <c:pt idx="27">
                  <c:v>3.51</c:v>
                </c:pt>
                <c:pt idx="28">
                  <c:v>3.02</c:v>
                </c:pt>
                <c:pt idx="29">
                  <c:v>4.3499999999999996</c:v>
                </c:pt>
                <c:pt idx="30">
                  <c:v>5.0199999999999996</c:v>
                </c:pt>
                <c:pt idx="31">
                  <c:v>2.2999999999999998</c:v>
                </c:pt>
                <c:pt idx="32">
                  <c:v>3.27</c:v>
                </c:pt>
                <c:pt idx="33">
                  <c:v>2.29</c:v>
                </c:pt>
                <c:pt idx="34">
                  <c:v>3.74</c:v>
                </c:pt>
                <c:pt idx="35">
                  <c:v>3.69</c:v>
                </c:pt>
                <c:pt idx="36">
                  <c:v>3.6</c:v>
                </c:pt>
                <c:pt idx="37">
                  <c:v>3.07</c:v>
                </c:pt>
                <c:pt idx="38">
                  <c:v>3.09</c:v>
                </c:pt>
                <c:pt idx="39">
                  <c:v>0.99</c:v>
                </c:pt>
                <c:pt idx="40">
                  <c:v>1.78</c:v>
                </c:pt>
                <c:pt idx="41">
                  <c:v>2.19</c:v>
                </c:pt>
                <c:pt idx="42">
                  <c:v>1.25</c:v>
                </c:pt>
                <c:pt idx="43">
                  <c:v>1.43</c:v>
                </c:pt>
                <c:pt idx="44">
                  <c:v>1.72</c:v>
                </c:pt>
                <c:pt idx="45">
                  <c:v>0.86</c:v>
                </c:pt>
                <c:pt idx="46">
                  <c:v>0.72</c:v>
                </c:pt>
                <c:pt idx="47">
                  <c:v>0.97</c:v>
                </c:pt>
                <c:pt idx="48">
                  <c:v>0.93</c:v>
                </c:pt>
                <c:pt idx="49">
                  <c:v>1.55</c:v>
                </c:pt>
                <c:pt idx="50">
                  <c:v>0.96</c:v>
                </c:pt>
                <c:pt idx="51">
                  <c:v>1.1299999999999999</c:v>
                </c:pt>
                <c:pt idx="52">
                  <c:v>1.27</c:v>
                </c:pt>
                <c:pt idx="53">
                  <c:v>1.58</c:v>
                </c:pt>
                <c:pt idx="54">
                  <c:v>1.76</c:v>
                </c:pt>
                <c:pt idx="55">
                  <c:v>1.45</c:v>
                </c:pt>
                <c:pt idx="56">
                  <c:v>1.5</c:v>
                </c:pt>
                <c:pt idx="57">
                  <c:v>4.76</c:v>
                </c:pt>
                <c:pt idx="58">
                  <c:v>5.09</c:v>
                </c:pt>
                <c:pt idx="59">
                  <c:v>4.62</c:v>
                </c:pt>
                <c:pt idx="60">
                  <c:v>4.9400000000000004</c:v>
                </c:pt>
                <c:pt idx="61">
                  <c:v>5.42</c:v>
                </c:pt>
                <c:pt idx="62">
                  <c:v>5.29</c:v>
                </c:pt>
                <c:pt idx="63">
                  <c:v>5.72</c:v>
                </c:pt>
                <c:pt idx="64">
                  <c:v>4.95</c:v>
                </c:pt>
                <c:pt idx="65">
                  <c:v>5.34</c:v>
                </c:pt>
                <c:pt idx="66">
                  <c:v>4.4400000000000004</c:v>
                </c:pt>
                <c:pt idx="67">
                  <c:v>4.67</c:v>
                </c:pt>
                <c:pt idx="68">
                  <c:v>4.99</c:v>
                </c:pt>
                <c:pt idx="69">
                  <c:v>4.34</c:v>
                </c:pt>
                <c:pt idx="70">
                  <c:v>4.5599999999999996</c:v>
                </c:pt>
                <c:pt idx="71">
                  <c:v>3.99</c:v>
                </c:pt>
                <c:pt idx="72">
                  <c:v>4.5599999999999996</c:v>
                </c:pt>
                <c:pt idx="73">
                  <c:v>3.64</c:v>
                </c:pt>
                <c:pt idx="74">
                  <c:v>3.6</c:v>
                </c:pt>
                <c:pt idx="75">
                  <c:v>2.44</c:v>
                </c:pt>
                <c:pt idx="76">
                  <c:v>4.6900000000000004</c:v>
                </c:pt>
                <c:pt idx="77">
                  <c:v>1.72</c:v>
                </c:pt>
                <c:pt idx="78">
                  <c:v>2.29</c:v>
                </c:pt>
                <c:pt idx="79">
                  <c:v>3.17</c:v>
                </c:pt>
                <c:pt idx="80">
                  <c:v>2.8</c:v>
                </c:pt>
                <c:pt idx="81">
                  <c:v>2.2799999999999998</c:v>
                </c:pt>
                <c:pt idx="82">
                  <c:v>2.48</c:v>
                </c:pt>
                <c:pt idx="83">
                  <c:v>2.4900000000000002</c:v>
                </c:pt>
                <c:pt idx="84">
                  <c:v>1.27</c:v>
                </c:pt>
                <c:pt idx="85">
                  <c:v>2.15</c:v>
                </c:pt>
                <c:pt idx="86">
                  <c:v>2.0499999999999998</c:v>
                </c:pt>
                <c:pt idx="87">
                  <c:v>2.8</c:v>
                </c:pt>
                <c:pt idx="88">
                  <c:v>2.68</c:v>
                </c:pt>
                <c:pt idx="89">
                  <c:v>2.2999999999999998</c:v>
                </c:pt>
                <c:pt idx="90">
                  <c:v>2.9</c:v>
                </c:pt>
                <c:pt idx="91">
                  <c:v>2.4500000000000002</c:v>
                </c:pt>
                <c:pt idx="92">
                  <c:v>2.44</c:v>
                </c:pt>
                <c:pt idx="93">
                  <c:v>1.67</c:v>
                </c:pt>
                <c:pt idx="94">
                  <c:v>1.33</c:v>
                </c:pt>
                <c:pt idx="95">
                  <c:v>2.0699999999999998</c:v>
                </c:pt>
                <c:pt idx="96">
                  <c:v>1.64</c:v>
                </c:pt>
              </c:numCache>
            </c:numRef>
          </c:val>
          <c:smooth val="0"/>
          <c:extLst>
            <c:ext xmlns:c16="http://schemas.microsoft.com/office/drawing/2014/chart" uri="{C3380CC4-5D6E-409C-BE32-E72D297353CC}">
              <c16:uniqueId val="{00000001-555A-4C68-B3D6-A9302B30042C}"/>
            </c:ext>
          </c:extLst>
        </c:ser>
        <c:ser>
          <c:idx val="2"/>
          <c:order val="2"/>
          <c:tx>
            <c:strRef>
              <c:f>'Data New Cases and status'!$F$3</c:f>
              <c:strCache>
                <c:ptCount val="1"/>
                <c:pt idx="0">
                  <c:v>Unvaccinated</c:v>
                </c:pt>
              </c:strCache>
            </c:strRef>
          </c:tx>
          <c:spPr>
            <a:ln w="28575" cap="rnd">
              <a:solidFill>
                <a:schemeClr val="accent3"/>
              </a:solidFill>
              <a:round/>
            </a:ln>
            <a:effectLst/>
          </c:spPr>
          <c:marker>
            <c:symbol val="none"/>
          </c:marker>
          <c:cat>
            <c:numRef>
              <c:f>'Data New Cases and status'!$A$10:$A$107</c:f>
              <c:numCache>
                <c:formatCode>[$-409]d\-mmm\-yy;@</c:formatCode>
                <c:ptCount val="98"/>
                <c:pt idx="0">
                  <c:v>44486</c:v>
                </c:pt>
                <c:pt idx="1">
                  <c:v>44487</c:v>
                </c:pt>
                <c:pt idx="2">
                  <c:v>44488</c:v>
                </c:pt>
                <c:pt idx="3">
                  <c:v>44489</c:v>
                </c:pt>
                <c:pt idx="4">
                  <c:v>44490</c:v>
                </c:pt>
                <c:pt idx="5">
                  <c:v>44493</c:v>
                </c:pt>
                <c:pt idx="6">
                  <c:v>44494</c:v>
                </c:pt>
                <c:pt idx="7">
                  <c:v>44495</c:v>
                </c:pt>
                <c:pt idx="8">
                  <c:v>44496</c:v>
                </c:pt>
                <c:pt idx="9">
                  <c:v>44497</c:v>
                </c:pt>
                <c:pt idx="10">
                  <c:v>44500</c:v>
                </c:pt>
                <c:pt idx="11">
                  <c:v>44501</c:v>
                </c:pt>
                <c:pt idx="12">
                  <c:v>44502</c:v>
                </c:pt>
                <c:pt idx="13">
                  <c:v>44503</c:v>
                </c:pt>
                <c:pt idx="14">
                  <c:v>44504</c:v>
                </c:pt>
                <c:pt idx="15">
                  <c:v>44507</c:v>
                </c:pt>
                <c:pt idx="16">
                  <c:v>44508</c:v>
                </c:pt>
                <c:pt idx="17">
                  <c:v>44509</c:v>
                </c:pt>
                <c:pt idx="18">
                  <c:v>44511</c:v>
                </c:pt>
                <c:pt idx="19">
                  <c:v>44514</c:v>
                </c:pt>
                <c:pt idx="20">
                  <c:v>44515</c:v>
                </c:pt>
                <c:pt idx="21">
                  <c:v>44516</c:v>
                </c:pt>
                <c:pt idx="22">
                  <c:v>44517</c:v>
                </c:pt>
                <c:pt idx="23">
                  <c:v>44518</c:v>
                </c:pt>
                <c:pt idx="24">
                  <c:v>44521</c:v>
                </c:pt>
                <c:pt idx="25">
                  <c:v>44522</c:v>
                </c:pt>
                <c:pt idx="26">
                  <c:v>44523</c:v>
                </c:pt>
                <c:pt idx="27">
                  <c:v>44524</c:v>
                </c:pt>
                <c:pt idx="28">
                  <c:v>44525</c:v>
                </c:pt>
                <c:pt idx="29">
                  <c:v>44528</c:v>
                </c:pt>
                <c:pt idx="30">
                  <c:v>44529</c:v>
                </c:pt>
                <c:pt idx="31">
                  <c:v>44530</c:v>
                </c:pt>
                <c:pt idx="32">
                  <c:v>44531</c:v>
                </c:pt>
                <c:pt idx="33">
                  <c:v>44532</c:v>
                </c:pt>
                <c:pt idx="34">
                  <c:v>44535</c:v>
                </c:pt>
                <c:pt idx="35">
                  <c:v>44536</c:v>
                </c:pt>
                <c:pt idx="36">
                  <c:v>44537</c:v>
                </c:pt>
                <c:pt idx="37">
                  <c:v>44538</c:v>
                </c:pt>
                <c:pt idx="38">
                  <c:v>44539</c:v>
                </c:pt>
                <c:pt idx="39">
                  <c:v>44542</c:v>
                </c:pt>
                <c:pt idx="40">
                  <c:v>44543</c:v>
                </c:pt>
                <c:pt idx="41">
                  <c:v>44544</c:v>
                </c:pt>
                <c:pt idx="42">
                  <c:v>44545</c:v>
                </c:pt>
                <c:pt idx="43">
                  <c:v>44546</c:v>
                </c:pt>
                <c:pt idx="44">
                  <c:v>44549</c:v>
                </c:pt>
                <c:pt idx="45">
                  <c:v>44550</c:v>
                </c:pt>
                <c:pt idx="46">
                  <c:v>44551</c:v>
                </c:pt>
                <c:pt idx="47">
                  <c:v>44552</c:v>
                </c:pt>
                <c:pt idx="48">
                  <c:v>44558</c:v>
                </c:pt>
                <c:pt idx="49">
                  <c:v>44564</c:v>
                </c:pt>
                <c:pt idx="50">
                  <c:v>44565</c:v>
                </c:pt>
                <c:pt idx="51">
                  <c:v>44566</c:v>
                </c:pt>
                <c:pt idx="52">
                  <c:v>44567</c:v>
                </c:pt>
                <c:pt idx="53">
                  <c:v>44570</c:v>
                </c:pt>
                <c:pt idx="54">
                  <c:v>44571</c:v>
                </c:pt>
                <c:pt idx="55">
                  <c:v>44572</c:v>
                </c:pt>
                <c:pt idx="56">
                  <c:v>44573</c:v>
                </c:pt>
                <c:pt idx="57">
                  <c:v>44574</c:v>
                </c:pt>
                <c:pt idx="58">
                  <c:v>44578</c:v>
                </c:pt>
                <c:pt idx="59">
                  <c:v>44579</c:v>
                </c:pt>
                <c:pt idx="60">
                  <c:v>44580</c:v>
                </c:pt>
                <c:pt idx="61">
                  <c:v>44581</c:v>
                </c:pt>
                <c:pt idx="62">
                  <c:v>44585</c:v>
                </c:pt>
                <c:pt idx="63">
                  <c:v>44586</c:v>
                </c:pt>
                <c:pt idx="64">
                  <c:v>44587</c:v>
                </c:pt>
                <c:pt idx="65">
                  <c:v>44588</c:v>
                </c:pt>
                <c:pt idx="66">
                  <c:v>44591</c:v>
                </c:pt>
                <c:pt idx="67">
                  <c:v>44592</c:v>
                </c:pt>
                <c:pt idx="68">
                  <c:v>44593</c:v>
                </c:pt>
                <c:pt idx="69">
                  <c:v>44594</c:v>
                </c:pt>
                <c:pt idx="70">
                  <c:v>44595</c:v>
                </c:pt>
                <c:pt idx="71">
                  <c:v>44598</c:v>
                </c:pt>
                <c:pt idx="72">
                  <c:v>44599</c:v>
                </c:pt>
                <c:pt idx="73">
                  <c:v>44600</c:v>
                </c:pt>
                <c:pt idx="74">
                  <c:v>44601</c:v>
                </c:pt>
                <c:pt idx="75">
                  <c:v>44602</c:v>
                </c:pt>
                <c:pt idx="76">
                  <c:v>44605</c:v>
                </c:pt>
                <c:pt idx="77">
                  <c:v>44606</c:v>
                </c:pt>
                <c:pt idx="78">
                  <c:v>44607</c:v>
                </c:pt>
                <c:pt idx="79">
                  <c:v>44608</c:v>
                </c:pt>
                <c:pt idx="80">
                  <c:v>44609</c:v>
                </c:pt>
                <c:pt idx="81">
                  <c:v>44614</c:v>
                </c:pt>
                <c:pt idx="82">
                  <c:v>44615</c:v>
                </c:pt>
                <c:pt idx="83">
                  <c:v>44616</c:v>
                </c:pt>
                <c:pt idx="84">
                  <c:v>44619</c:v>
                </c:pt>
                <c:pt idx="85">
                  <c:v>44621</c:v>
                </c:pt>
                <c:pt idx="86">
                  <c:v>44622</c:v>
                </c:pt>
                <c:pt idx="87">
                  <c:v>44626</c:v>
                </c:pt>
                <c:pt idx="88">
                  <c:v>44627</c:v>
                </c:pt>
                <c:pt idx="89">
                  <c:v>44628</c:v>
                </c:pt>
                <c:pt idx="90">
                  <c:v>44629</c:v>
                </c:pt>
                <c:pt idx="91">
                  <c:v>44630</c:v>
                </c:pt>
                <c:pt idx="92">
                  <c:v>44633</c:v>
                </c:pt>
                <c:pt idx="93">
                  <c:v>44634</c:v>
                </c:pt>
                <c:pt idx="94">
                  <c:v>44635</c:v>
                </c:pt>
                <c:pt idx="95">
                  <c:v>44636</c:v>
                </c:pt>
                <c:pt idx="96">
                  <c:v>44637</c:v>
                </c:pt>
              </c:numCache>
            </c:numRef>
          </c:cat>
          <c:val>
            <c:numRef>
              <c:f>'Data New Cases and status'!$F$10:$F$107</c:f>
              <c:numCache>
                <c:formatCode>General</c:formatCode>
                <c:ptCount val="98"/>
                <c:pt idx="0">
                  <c:v>59.2</c:v>
                </c:pt>
                <c:pt idx="1">
                  <c:v>64.22</c:v>
                </c:pt>
                <c:pt idx="2">
                  <c:v>69.83</c:v>
                </c:pt>
                <c:pt idx="3">
                  <c:v>62.1</c:v>
                </c:pt>
                <c:pt idx="4">
                  <c:v>59.43</c:v>
                </c:pt>
                <c:pt idx="5">
                  <c:v>60.27</c:v>
                </c:pt>
                <c:pt idx="6">
                  <c:v>63.99</c:v>
                </c:pt>
                <c:pt idx="7">
                  <c:v>57.34</c:v>
                </c:pt>
                <c:pt idx="8">
                  <c:v>60.11</c:v>
                </c:pt>
                <c:pt idx="9">
                  <c:v>63.46</c:v>
                </c:pt>
                <c:pt idx="10">
                  <c:v>52.89</c:v>
                </c:pt>
                <c:pt idx="11">
                  <c:v>62.65</c:v>
                </c:pt>
                <c:pt idx="12">
                  <c:v>58.73</c:v>
                </c:pt>
                <c:pt idx="13">
                  <c:v>59.27</c:v>
                </c:pt>
                <c:pt idx="14">
                  <c:v>58.54</c:v>
                </c:pt>
                <c:pt idx="15">
                  <c:v>54.64</c:v>
                </c:pt>
                <c:pt idx="16">
                  <c:v>61.43</c:v>
                </c:pt>
                <c:pt idx="17">
                  <c:v>64.540000000000006</c:v>
                </c:pt>
                <c:pt idx="18">
                  <c:v>60.84</c:v>
                </c:pt>
                <c:pt idx="19">
                  <c:v>58.36</c:v>
                </c:pt>
                <c:pt idx="20">
                  <c:v>58.73</c:v>
                </c:pt>
                <c:pt idx="21">
                  <c:v>58.43</c:v>
                </c:pt>
                <c:pt idx="22">
                  <c:v>55.15</c:v>
                </c:pt>
                <c:pt idx="23">
                  <c:v>57.04</c:v>
                </c:pt>
                <c:pt idx="24">
                  <c:v>51.1</c:v>
                </c:pt>
                <c:pt idx="25">
                  <c:v>62.54</c:v>
                </c:pt>
                <c:pt idx="26">
                  <c:v>58.54</c:v>
                </c:pt>
                <c:pt idx="27">
                  <c:v>59.4</c:v>
                </c:pt>
                <c:pt idx="28">
                  <c:v>52.75</c:v>
                </c:pt>
                <c:pt idx="29">
                  <c:v>49.57</c:v>
                </c:pt>
                <c:pt idx="30">
                  <c:v>56.49</c:v>
                </c:pt>
                <c:pt idx="31">
                  <c:v>52.87</c:v>
                </c:pt>
                <c:pt idx="32">
                  <c:v>53.68</c:v>
                </c:pt>
                <c:pt idx="33">
                  <c:v>48.14</c:v>
                </c:pt>
                <c:pt idx="34">
                  <c:v>50.27</c:v>
                </c:pt>
                <c:pt idx="35">
                  <c:v>57.79</c:v>
                </c:pt>
                <c:pt idx="36">
                  <c:v>53.73</c:v>
                </c:pt>
                <c:pt idx="37">
                  <c:v>55.87</c:v>
                </c:pt>
                <c:pt idx="38">
                  <c:v>57.73</c:v>
                </c:pt>
                <c:pt idx="39">
                  <c:v>47.78</c:v>
                </c:pt>
                <c:pt idx="40">
                  <c:v>44.84</c:v>
                </c:pt>
                <c:pt idx="41">
                  <c:v>35.96</c:v>
                </c:pt>
                <c:pt idx="42">
                  <c:v>30.98</c:v>
                </c:pt>
                <c:pt idx="43">
                  <c:v>28.09</c:v>
                </c:pt>
                <c:pt idx="44">
                  <c:v>23.79</c:v>
                </c:pt>
                <c:pt idx="45">
                  <c:v>24.69</c:v>
                </c:pt>
                <c:pt idx="46">
                  <c:v>18.329999999999998</c:v>
                </c:pt>
                <c:pt idx="47">
                  <c:v>19.2</c:v>
                </c:pt>
                <c:pt idx="48">
                  <c:v>15.61</c:v>
                </c:pt>
                <c:pt idx="49">
                  <c:v>16.53</c:v>
                </c:pt>
                <c:pt idx="50">
                  <c:v>15.96</c:v>
                </c:pt>
                <c:pt idx="51">
                  <c:v>17.95</c:v>
                </c:pt>
                <c:pt idx="52">
                  <c:v>17.809999999999999</c:v>
                </c:pt>
                <c:pt idx="53">
                  <c:v>19.11</c:v>
                </c:pt>
                <c:pt idx="54">
                  <c:v>19.59</c:v>
                </c:pt>
                <c:pt idx="55">
                  <c:v>18.28</c:v>
                </c:pt>
                <c:pt idx="56">
                  <c:v>19.329999999999998</c:v>
                </c:pt>
                <c:pt idx="57">
                  <c:v>18.649999999999999</c:v>
                </c:pt>
                <c:pt idx="58">
                  <c:v>20.54</c:v>
                </c:pt>
                <c:pt idx="59">
                  <c:v>18.989999999999998</c:v>
                </c:pt>
                <c:pt idx="60">
                  <c:v>20.62</c:v>
                </c:pt>
                <c:pt idx="61">
                  <c:v>19.66</c:v>
                </c:pt>
                <c:pt idx="62">
                  <c:v>18.84</c:v>
                </c:pt>
                <c:pt idx="63">
                  <c:v>25.09</c:v>
                </c:pt>
                <c:pt idx="64">
                  <c:v>23.4</c:v>
                </c:pt>
                <c:pt idx="65">
                  <c:v>21.44</c:v>
                </c:pt>
                <c:pt idx="66">
                  <c:v>26.56</c:v>
                </c:pt>
                <c:pt idx="67">
                  <c:v>27.1</c:v>
                </c:pt>
                <c:pt idx="68">
                  <c:v>24.82</c:v>
                </c:pt>
                <c:pt idx="69">
                  <c:v>26.53</c:v>
                </c:pt>
                <c:pt idx="70">
                  <c:v>23.53</c:v>
                </c:pt>
                <c:pt idx="71">
                  <c:v>26.42</c:v>
                </c:pt>
                <c:pt idx="72">
                  <c:v>31.28</c:v>
                </c:pt>
                <c:pt idx="73">
                  <c:v>23.74</c:v>
                </c:pt>
                <c:pt idx="74">
                  <c:v>29.71</c:v>
                </c:pt>
                <c:pt idx="75">
                  <c:v>24.97</c:v>
                </c:pt>
                <c:pt idx="76">
                  <c:v>34.43</c:v>
                </c:pt>
                <c:pt idx="77">
                  <c:v>33.479999999999997</c:v>
                </c:pt>
                <c:pt idx="78">
                  <c:v>29.52</c:v>
                </c:pt>
                <c:pt idx="79">
                  <c:v>29.14</c:v>
                </c:pt>
                <c:pt idx="80">
                  <c:v>33.49</c:v>
                </c:pt>
                <c:pt idx="81">
                  <c:v>28.57</c:v>
                </c:pt>
                <c:pt idx="82">
                  <c:v>30.29</c:v>
                </c:pt>
                <c:pt idx="83">
                  <c:v>30.75</c:v>
                </c:pt>
                <c:pt idx="84">
                  <c:v>36.9</c:v>
                </c:pt>
                <c:pt idx="85">
                  <c:v>24.15</c:v>
                </c:pt>
                <c:pt idx="86">
                  <c:v>36.44</c:v>
                </c:pt>
                <c:pt idx="87">
                  <c:v>27.62</c:v>
                </c:pt>
                <c:pt idx="88">
                  <c:v>25.57</c:v>
                </c:pt>
                <c:pt idx="89">
                  <c:v>25.89</c:v>
                </c:pt>
                <c:pt idx="90">
                  <c:v>28.62</c:v>
                </c:pt>
                <c:pt idx="91">
                  <c:v>25.71</c:v>
                </c:pt>
                <c:pt idx="92">
                  <c:v>25.11</c:v>
                </c:pt>
                <c:pt idx="93">
                  <c:v>24.79</c:v>
                </c:pt>
                <c:pt idx="94">
                  <c:v>24</c:v>
                </c:pt>
                <c:pt idx="95">
                  <c:v>12.28</c:v>
                </c:pt>
                <c:pt idx="96">
                  <c:v>20.66</c:v>
                </c:pt>
              </c:numCache>
            </c:numRef>
          </c:val>
          <c:smooth val="0"/>
          <c:extLst>
            <c:ext xmlns:c16="http://schemas.microsoft.com/office/drawing/2014/chart" uri="{C3380CC4-5D6E-409C-BE32-E72D297353CC}">
              <c16:uniqueId val="{00000002-555A-4C68-B3D6-A9302B30042C}"/>
            </c:ext>
          </c:extLst>
        </c:ser>
        <c:ser>
          <c:idx val="3"/>
          <c:order val="3"/>
          <c:tx>
            <c:v>33.33</c:v>
          </c:tx>
          <c:spPr>
            <a:ln w="25400" cap="rnd">
              <a:solidFill>
                <a:srgbClr val="FF0000"/>
              </a:solidFill>
              <a:prstDash val="dash"/>
              <a:round/>
            </a:ln>
            <a:effectLst/>
          </c:spPr>
          <c:marker>
            <c:symbol val="none"/>
          </c:marker>
          <c:cat>
            <c:numRef>
              <c:f>'Data New Cases and status'!$A$10:$A$107</c:f>
              <c:numCache>
                <c:formatCode>[$-409]d\-mmm\-yy;@</c:formatCode>
                <c:ptCount val="98"/>
                <c:pt idx="0">
                  <c:v>44486</c:v>
                </c:pt>
                <c:pt idx="1">
                  <c:v>44487</c:v>
                </c:pt>
                <c:pt idx="2">
                  <c:v>44488</c:v>
                </c:pt>
                <c:pt idx="3">
                  <c:v>44489</c:v>
                </c:pt>
                <c:pt idx="4">
                  <c:v>44490</c:v>
                </c:pt>
                <c:pt idx="5">
                  <c:v>44493</c:v>
                </c:pt>
                <c:pt idx="6">
                  <c:v>44494</c:v>
                </c:pt>
                <c:pt idx="7">
                  <c:v>44495</c:v>
                </c:pt>
                <c:pt idx="8">
                  <c:v>44496</c:v>
                </c:pt>
                <c:pt idx="9">
                  <c:v>44497</c:v>
                </c:pt>
                <c:pt idx="10">
                  <c:v>44500</c:v>
                </c:pt>
                <c:pt idx="11">
                  <c:v>44501</c:v>
                </c:pt>
                <c:pt idx="12">
                  <c:v>44502</c:v>
                </c:pt>
                <c:pt idx="13">
                  <c:v>44503</c:v>
                </c:pt>
                <c:pt idx="14">
                  <c:v>44504</c:v>
                </c:pt>
                <c:pt idx="15">
                  <c:v>44507</c:v>
                </c:pt>
                <c:pt idx="16">
                  <c:v>44508</c:v>
                </c:pt>
                <c:pt idx="17">
                  <c:v>44509</c:v>
                </c:pt>
                <c:pt idx="18">
                  <c:v>44511</c:v>
                </c:pt>
                <c:pt idx="19">
                  <c:v>44514</c:v>
                </c:pt>
                <c:pt idx="20">
                  <c:v>44515</c:v>
                </c:pt>
                <c:pt idx="21">
                  <c:v>44516</c:v>
                </c:pt>
                <c:pt idx="22">
                  <c:v>44517</c:v>
                </c:pt>
                <c:pt idx="23">
                  <c:v>44518</c:v>
                </c:pt>
                <c:pt idx="24">
                  <c:v>44521</c:v>
                </c:pt>
                <c:pt idx="25">
                  <c:v>44522</c:v>
                </c:pt>
                <c:pt idx="26">
                  <c:v>44523</c:v>
                </c:pt>
                <c:pt idx="27">
                  <c:v>44524</c:v>
                </c:pt>
                <c:pt idx="28">
                  <c:v>44525</c:v>
                </c:pt>
                <c:pt idx="29">
                  <c:v>44528</c:v>
                </c:pt>
                <c:pt idx="30">
                  <c:v>44529</c:v>
                </c:pt>
                <c:pt idx="31">
                  <c:v>44530</c:v>
                </c:pt>
                <c:pt idx="32">
                  <c:v>44531</c:v>
                </c:pt>
                <c:pt idx="33">
                  <c:v>44532</c:v>
                </c:pt>
                <c:pt idx="34">
                  <c:v>44535</c:v>
                </c:pt>
                <c:pt idx="35">
                  <c:v>44536</c:v>
                </c:pt>
                <c:pt idx="36">
                  <c:v>44537</c:v>
                </c:pt>
                <c:pt idx="37">
                  <c:v>44538</c:v>
                </c:pt>
                <c:pt idx="38">
                  <c:v>44539</c:v>
                </c:pt>
                <c:pt idx="39">
                  <c:v>44542</c:v>
                </c:pt>
                <c:pt idx="40">
                  <c:v>44543</c:v>
                </c:pt>
                <c:pt idx="41">
                  <c:v>44544</c:v>
                </c:pt>
                <c:pt idx="42">
                  <c:v>44545</c:v>
                </c:pt>
                <c:pt idx="43">
                  <c:v>44546</c:v>
                </c:pt>
                <c:pt idx="44">
                  <c:v>44549</c:v>
                </c:pt>
                <c:pt idx="45">
                  <c:v>44550</c:v>
                </c:pt>
                <c:pt idx="46">
                  <c:v>44551</c:v>
                </c:pt>
                <c:pt idx="47">
                  <c:v>44552</c:v>
                </c:pt>
                <c:pt idx="48">
                  <c:v>44558</c:v>
                </c:pt>
                <c:pt idx="49">
                  <c:v>44564</c:v>
                </c:pt>
                <c:pt idx="50">
                  <c:v>44565</c:v>
                </c:pt>
                <c:pt idx="51">
                  <c:v>44566</c:v>
                </c:pt>
                <c:pt idx="52">
                  <c:v>44567</c:v>
                </c:pt>
                <c:pt idx="53">
                  <c:v>44570</c:v>
                </c:pt>
                <c:pt idx="54">
                  <c:v>44571</c:v>
                </c:pt>
                <c:pt idx="55">
                  <c:v>44572</c:v>
                </c:pt>
                <c:pt idx="56">
                  <c:v>44573</c:v>
                </c:pt>
                <c:pt idx="57">
                  <c:v>44574</c:v>
                </c:pt>
                <c:pt idx="58">
                  <c:v>44578</c:v>
                </c:pt>
                <c:pt idx="59">
                  <c:v>44579</c:v>
                </c:pt>
                <c:pt idx="60">
                  <c:v>44580</c:v>
                </c:pt>
                <c:pt idx="61">
                  <c:v>44581</c:v>
                </c:pt>
                <c:pt idx="62">
                  <c:v>44585</c:v>
                </c:pt>
                <c:pt idx="63">
                  <c:v>44586</c:v>
                </c:pt>
                <c:pt idx="64">
                  <c:v>44587</c:v>
                </c:pt>
                <c:pt idx="65">
                  <c:v>44588</c:v>
                </c:pt>
                <c:pt idx="66">
                  <c:v>44591</c:v>
                </c:pt>
                <c:pt idx="67">
                  <c:v>44592</c:v>
                </c:pt>
                <c:pt idx="68">
                  <c:v>44593</c:v>
                </c:pt>
                <c:pt idx="69">
                  <c:v>44594</c:v>
                </c:pt>
                <c:pt idx="70">
                  <c:v>44595</c:v>
                </c:pt>
                <c:pt idx="71">
                  <c:v>44598</c:v>
                </c:pt>
                <c:pt idx="72">
                  <c:v>44599</c:v>
                </c:pt>
                <c:pt idx="73">
                  <c:v>44600</c:v>
                </c:pt>
                <c:pt idx="74">
                  <c:v>44601</c:v>
                </c:pt>
                <c:pt idx="75">
                  <c:v>44602</c:v>
                </c:pt>
                <c:pt idx="76">
                  <c:v>44605</c:v>
                </c:pt>
                <c:pt idx="77">
                  <c:v>44606</c:v>
                </c:pt>
                <c:pt idx="78">
                  <c:v>44607</c:v>
                </c:pt>
                <c:pt idx="79">
                  <c:v>44608</c:v>
                </c:pt>
                <c:pt idx="80">
                  <c:v>44609</c:v>
                </c:pt>
                <c:pt idx="81">
                  <c:v>44614</c:v>
                </c:pt>
                <c:pt idx="82">
                  <c:v>44615</c:v>
                </c:pt>
                <c:pt idx="83">
                  <c:v>44616</c:v>
                </c:pt>
                <c:pt idx="84">
                  <c:v>44619</c:v>
                </c:pt>
                <c:pt idx="85">
                  <c:v>44621</c:v>
                </c:pt>
                <c:pt idx="86">
                  <c:v>44622</c:v>
                </c:pt>
                <c:pt idx="87">
                  <c:v>44626</c:v>
                </c:pt>
                <c:pt idx="88">
                  <c:v>44627</c:v>
                </c:pt>
                <c:pt idx="89">
                  <c:v>44628</c:v>
                </c:pt>
                <c:pt idx="90">
                  <c:v>44629</c:v>
                </c:pt>
                <c:pt idx="91">
                  <c:v>44630</c:v>
                </c:pt>
                <c:pt idx="92">
                  <c:v>44633</c:v>
                </c:pt>
                <c:pt idx="93">
                  <c:v>44634</c:v>
                </c:pt>
                <c:pt idx="94">
                  <c:v>44635</c:v>
                </c:pt>
                <c:pt idx="95">
                  <c:v>44636</c:v>
                </c:pt>
                <c:pt idx="96">
                  <c:v>44637</c:v>
                </c:pt>
              </c:numCache>
            </c:numRef>
          </c:cat>
          <c:val>
            <c:numRef>
              <c:f>'Data New Cases and status'!$N$10:$N$107</c:f>
              <c:numCache>
                <c:formatCode>#,##0.00</c:formatCode>
                <c:ptCount val="98"/>
                <c:pt idx="0">
                  <c:v>33.332999999999998</c:v>
                </c:pt>
                <c:pt idx="1">
                  <c:v>33.332999999999998</c:v>
                </c:pt>
                <c:pt idx="2">
                  <c:v>33.332999999999998</c:v>
                </c:pt>
                <c:pt idx="3">
                  <c:v>33.332999999999998</c:v>
                </c:pt>
                <c:pt idx="4">
                  <c:v>33.332999999999998</c:v>
                </c:pt>
                <c:pt idx="5">
                  <c:v>33.332999999999998</c:v>
                </c:pt>
                <c:pt idx="6">
                  <c:v>33.332999999999998</c:v>
                </c:pt>
                <c:pt idx="7">
                  <c:v>33.332999999999998</c:v>
                </c:pt>
                <c:pt idx="8">
                  <c:v>33.332999999999998</c:v>
                </c:pt>
                <c:pt idx="9">
                  <c:v>33.332999999999998</c:v>
                </c:pt>
                <c:pt idx="10">
                  <c:v>33.332999999999998</c:v>
                </c:pt>
                <c:pt idx="11">
                  <c:v>33.332999999999998</c:v>
                </c:pt>
                <c:pt idx="12">
                  <c:v>33.332999999999998</c:v>
                </c:pt>
                <c:pt idx="13">
                  <c:v>33.332999999999998</c:v>
                </c:pt>
                <c:pt idx="14">
                  <c:v>33.332999999999998</c:v>
                </c:pt>
                <c:pt idx="15">
                  <c:v>33.332999999999998</c:v>
                </c:pt>
                <c:pt idx="16">
                  <c:v>33.332999999999998</c:v>
                </c:pt>
                <c:pt idx="17">
                  <c:v>33.332999999999998</c:v>
                </c:pt>
                <c:pt idx="18">
                  <c:v>33.332999999999998</c:v>
                </c:pt>
                <c:pt idx="19">
                  <c:v>33.332999999999998</c:v>
                </c:pt>
                <c:pt idx="20">
                  <c:v>33.332999999999998</c:v>
                </c:pt>
                <c:pt idx="21">
                  <c:v>33.332999999999998</c:v>
                </c:pt>
                <c:pt idx="22">
                  <c:v>33.332999999999998</c:v>
                </c:pt>
                <c:pt idx="23">
                  <c:v>33.332999999999998</c:v>
                </c:pt>
                <c:pt idx="24">
                  <c:v>33.332999999999998</c:v>
                </c:pt>
                <c:pt idx="25">
                  <c:v>33.332999999999998</c:v>
                </c:pt>
                <c:pt idx="26">
                  <c:v>33.332999999999998</c:v>
                </c:pt>
                <c:pt idx="27">
                  <c:v>33.332999999999998</c:v>
                </c:pt>
                <c:pt idx="28">
                  <c:v>33.332999999999998</c:v>
                </c:pt>
                <c:pt idx="29">
                  <c:v>33.332999999999998</c:v>
                </c:pt>
                <c:pt idx="30">
                  <c:v>33.332999999999998</c:v>
                </c:pt>
                <c:pt idx="31">
                  <c:v>33.332999999999998</c:v>
                </c:pt>
                <c:pt idx="32">
                  <c:v>33.332999999999998</c:v>
                </c:pt>
                <c:pt idx="33">
                  <c:v>33.332999999999998</c:v>
                </c:pt>
                <c:pt idx="34">
                  <c:v>33.332999999999998</c:v>
                </c:pt>
                <c:pt idx="35">
                  <c:v>33.332999999999998</c:v>
                </c:pt>
                <c:pt idx="36">
                  <c:v>33.332999999999998</c:v>
                </c:pt>
                <c:pt idx="37">
                  <c:v>33.332999999999998</c:v>
                </c:pt>
                <c:pt idx="38">
                  <c:v>33.332999999999998</c:v>
                </c:pt>
                <c:pt idx="39">
                  <c:v>33.332999999999998</c:v>
                </c:pt>
                <c:pt idx="40">
                  <c:v>33.332999999999998</c:v>
                </c:pt>
                <c:pt idx="41">
                  <c:v>33.332999999999998</c:v>
                </c:pt>
                <c:pt idx="42">
                  <c:v>33.332999999999998</c:v>
                </c:pt>
                <c:pt idx="43">
                  <c:v>33.332999999999998</c:v>
                </c:pt>
                <c:pt idx="44">
                  <c:v>33.332999999999998</c:v>
                </c:pt>
                <c:pt idx="45">
                  <c:v>33.332999999999998</c:v>
                </c:pt>
                <c:pt idx="46">
                  <c:v>33.332999999999998</c:v>
                </c:pt>
                <c:pt idx="47">
                  <c:v>33.332999999999998</c:v>
                </c:pt>
                <c:pt idx="48">
                  <c:v>33.332999999999998</c:v>
                </c:pt>
                <c:pt idx="49">
                  <c:v>33.332999999999998</c:v>
                </c:pt>
                <c:pt idx="50">
                  <c:v>33.332999999999998</c:v>
                </c:pt>
                <c:pt idx="51">
                  <c:v>33.332999999999998</c:v>
                </c:pt>
                <c:pt idx="52">
                  <c:v>33.332999999999998</c:v>
                </c:pt>
                <c:pt idx="53">
                  <c:v>33.332999999999998</c:v>
                </c:pt>
                <c:pt idx="54">
                  <c:v>33.332999999999998</c:v>
                </c:pt>
                <c:pt idx="55">
                  <c:v>33.332999999999998</c:v>
                </c:pt>
                <c:pt idx="56">
                  <c:v>33.332999999999998</c:v>
                </c:pt>
                <c:pt idx="57">
                  <c:v>33.332999999999998</c:v>
                </c:pt>
                <c:pt idx="58">
                  <c:v>33.332999999999998</c:v>
                </c:pt>
                <c:pt idx="59">
                  <c:v>33.332999999999998</c:v>
                </c:pt>
                <c:pt idx="60">
                  <c:v>33.332999999999998</c:v>
                </c:pt>
                <c:pt idx="61">
                  <c:v>33.332999999999998</c:v>
                </c:pt>
                <c:pt idx="62">
                  <c:v>33.332999999999998</c:v>
                </c:pt>
                <c:pt idx="63">
                  <c:v>33.332999999999998</c:v>
                </c:pt>
                <c:pt idx="64">
                  <c:v>33.332999999999998</c:v>
                </c:pt>
                <c:pt idx="65">
                  <c:v>33.332999999999998</c:v>
                </c:pt>
                <c:pt idx="66">
                  <c:v>33.332999999999998</c:v>
                </c:pt>
                <c:pt idx="67">
                  <c:v>33.332999999999998</c:v>
                </c:pt>
                <c:pt idx="68">
                  <c:v>33.332999999999998</c:v>
                </c:pt>
                <c:pt idx="69">
                  <c:v>33.332999999999998</c:v>
                </c:pt>
                <c:pt idx="70">
                  <c:v>33.332999999999998</c:v>
                </c:pt>
                <c:pt idx="71">
                  <c:v>33.332999999999998</c:v>
                </c:pt>
                <c:pt idx="72">
                  <c:v>33.332999999999998</c:v>
                </c:pt>
                <c:pt idx="73">
                  <c:v>33.332999999999998</c:v>
                </c:pt>
                <c:pt idx="74">
                  <c:v>33.332999999999998</c:v>
                </c:pt>
                <c:pt idx="75">
                  <c:v>33.332999999999998</c:v>
                </c:pt>
                <c:pt idx="76">
                  <c:v>33.332999999999998</c:v>
                </c:pt>
                <c:pt idx="77">
                  <c:v>33.332999999999998</c:v>
                </c:pt>
                <c:pt idx="78">
                  <c:v>33.332999999999998</c:v>
                </c:pt>
                <c:pt idx="79">
                  <c:v>33.332999999999998</c:v>
                </c:pt>
                <c:pt idx="80">
                  <c:v>33.332999999999998</c:v>
                </c:pt>
                <c:pt idx="81">
                  <c:v>33.332999999999998</c:v>
                </c:pt>
                <c:pt idx="82">
                  <c:v>33.332999999999998</c:v>
                </c:pt>
                <c:pt idx="83">
                  <c:v>33.332999999999998</c:v>
                </c:pt>
                <c:pt idx="84">
                  <c:v>33.332999999999998</c:v>
                </c:pt>
                <c:pt idx="85">
                  <c:v>33.332999999999998</c:v>
                </c:pt>
                <c:pt idx="86">
                  <c:v>33.332999999999998</c:v>
                </c:pt>
                <c:pt idx="87">
                  <c:v>33.332999999999998</c:v>
                </c:pt>
                <c:pt idx="88">
                  <c:v>33.332999999999998</c:v>
                </c:pt>
                <c:pt idx="89">
                  <c:v>33.332999999999998</c:v>
                </c:pt>
                <c:pt idx="90">
                  <c:v>33.332999999999998</c:v>
                </c:pt>
                <c:pt idx="91">
                  <c:v>33.332999999999998</c:v>
                </c:pt>
                <c:pt idx="92">
                  <c:v>33.332999999999998</c:v>
                </c:pt>
                <c:pt idx="93">
                  <c:v>33.332999999999998</c:v>
                </c:pt>
                <c:pt idx="94">
                  <c:v>33.332999999999998</c:v>
                </c:pt>
                <c:pt idx="95">
                  <c:v>33.332999999999998</c:v>
                </c:pt>
                <c:pt idx="96">
                  <c:v>33.332999999999998</c:v>
                </c:pt>
                <c:pt idx="97">
                  <c:v>33.332999999999998</c:v>
                </c:pt>
              </c:numCache>
            </c:numRef>
          </c:val>
          <c:smooth val="0"/>
          <c:extLst>
            <c:ext xmlns:c16="http://schemas.microsoft.com/office/drawing/2014/chart" uri="{C3380CC4-5D6E-409C-BE32-E72D297353CC}">
              <c16:uniqueId val="{00000003-555A-4C68-B3D6-A9302B30042C}"/>
            </c:ext>
          </c:extLst>
        </c:ser>
        <c:dLbls>
          <c:showLegendKey val="0"/>
          <c:showVal val="0"/>
          <c:showCatName val="0"/>
          <c:showSerName val="0"/>
          <c:showPercent val="0"/>
          <c:showBubbleSize val="0"/>
        </c:dLbls>
        <c:smooth val="0"/>
        <c:axId val="636944616"/>
        <c:axId val="636948552"/>
      </c:lineChart>
      <c:dateAx>
        <c:axId val="636944616"/>
        <c:scaling>
          <c:orientation val="minMax"/>
        </c:scaling>
        <c:delete val="0"/>
        <c:axPos val="b"/>
        <c:numFmt formatCode="[$-409]d\-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948552"/>
        <c:crosses val="autoZero"/>
        <c:auto val="1"/>
        <c:lblOffset val="100"/>
        <c:baseTimeUnit val="days"/>
      </c:dateAx>
      <c:valAx>
        <c:axId val="6369485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6944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Hospitalizations and C19 Shot Status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6861413084610099E-2"/>
          <c:y val="0.14566517138988996"/>
          <c:w val="0.94622201636560133"/>
          <c:h val="0.58369114745617479"/>
        </c:manualLayout>
      </c:layout>
      <c:scatterChart>
        <c:scatterStyle val="lineMarker"/>
        <c:varyColors val="0"/>
        <c:ser>
          <c:idx val="0"/>
          <c:order val="0"/>
          <c:tx>
            <c:strRef>
              <c:f>'Data &amp; Chart Hospital &amp; Status'!$D$2</c:f>
              <c:strCache>
                <c:ptCount val="1"/>
                <c:pt idx="0">
                  <c:v>Complete</c:v>
                </c:pt>
              </c:strCache>
            </c:strRef>
          </c:tx>
          <c:spPr>
            <a:ln w="19050" cap="rnd">
              <a:solidFill>
                <a:schemeClr val="accent1"/>
              </a:solidFill>
              <a:round/>
            </a:ln>
            <a:effectLst/>
          </c:spPr>
          <c:marker>
            <c:symbol val="triangle"/>
            <c:size val="5"/>
            <c:spPr>
              <a:solidFill>
                <a:schemeClr val="accent1"/>
              </a:solidFill>
              <a:ln w="9525">
                <a:solidFill>
                  <a:schemeClr val="accent1"/>
                </a:solidFill>
              </a:ln>
              <a:effectLst/>
            </c:spPr>
          </c:marker>
          <c:xVal>
            <c:numRef>
              <c:f>'Data &amp; Chart Hospital &amp; Status'!$A$3:$A$68</c:f>
              <c:numCache>
                <c:formatCode>[$-409]d\-mmm\-yy;@</c:formatCode>
                <c:ptCount val="66"/>
                <c:pt idx="0">
                  <c:v>44493</c:v>
                </c:pt>
                <c:pt idx="1">
                  <c:v>44508</c:v>
                </c:pt>
                <c:pt idx="2">
                  <c:v>44546</c:v>
                </c:pt>
                <c:pt idx="3">
                  <c:v>44564</c:v>
                </c:pt>
                <c:pt idx="4">
                  <c:v>44570</c:v>
                </c:pt>
                <c:pt idx="5">
                  <c:v>44571</c:v>
                </c:pt>
                <c:pt idx="6">
                  <c:v>44572</c:v>
                </c:pt>
                <c:pt idx="7">
                  <c:v>44573</c:v>
                </c:pt>
                <c:pt idx="8">
                  <c:v>44574</c:v>
                </c:pt>
                <c:pt idx="9">
                  <c:v>44578</c:v>
                </c:pt>
                <c:pt idx="10">
                  <c:v>44579</c:v>
                </c:pt>
                <c:pt idx="11">
                  <c:v>44580</c:v>
                </c:pt>
                <c:pt idx="12">
                  <c:v>44581</c:v>
                </c:pt>
                <c:pt idx="13">
                  <c:v>44585</c:v>
                </c:pt>
                <c:pt idx="14">
                  <c:v>44586</c:v>
                </c:pt>
                <c:pt idx="15">
                  <c:v>44587</c:v>
                </c:pt>
                <c:pt idx="16">
                  <c:v>44588</c:v>
                </c:pt>
                <c:pt idx="17">
                  <c:v>44591</c:v>
                </c:pt>
                <c:pt idx="18">
                  <c:v>44592</c:v>
                </c:pt>
                <c:pt idx="19">
                  <c:v>44593</c:v>
                </c:pt>
                <c:pt idx="20">
                  <c:v>44594</c:v>
                </c:pt>
                <c:pt idx="21">
                  <c:v>44595</c:v>
                </c:pt>
                <c:pt idx="22">
                  <c:v>44598</c:v>
                </c:pt>
                <c:pt idx="23">
                  <c:v>44599</c:v>
                </c:pt>
                <c:pt idx="24">
                  <c:v>44600</c:v>
                </c:pt>
                <c:pt idx="25">
                  <c:v>44601</c:v>
                </c:pt>
                <c:pt idx="26">
                  <c:v>44602</c:v>
                </c:pt>
                <c:pt idx="27">
                  <c:v>44605</c:v>
                </c:pt>
                <c:pt idx="28">
                  <c:v>44606</c:v>
                </c:pt>
                <c:pt idx="29">
                  <c:v>44607</c:v>
                </c:pt>
                <c:pt idx="30">
                  <c:v>44608</c:v>
                </c:pt>
                <c:pt idx="31">
                  <c:v>44609</c:v>
                </c:pt>
                <c:pt idx="32">
                  <c:v>44614</c:v>
                </c:pt>
                <c:pt idx="33">
                  <c:v>44615</c:v>
                </c:pt>
                <c:pt idx="34">
                  <c:v>44616</c:v>
                </c:pt>
                <c:pt idx="35">
                  <c:v>44619</c:v>
                </c:pt>
                <c:pt idx="36">
                  <c:v>44621</c:v>
                </c:pt>
                <c:pt idx="37">
                  <c:v>44622</c:v>
                </c:pt>
                <c:pt idx="38">
                  <c:v>44626</c:v>
                </c:pt>
                <c:pt idx="39">
                  <c:v>44627</c:v>
                </c:pt>
                <c:pt idx="40">
                  <c:v>44628</c:v>
                </c:pt>
                <c:pt idx="41">
                  <c:v>44629</c:v>
                </c:pt>
                <c:pt idx="42">
                  <c:v>44630</c:v>
                </c:pt>
                <c:pt idx="43">
                  <c:v>44633</c:v>
                </c:pt>
                <c:pt idx="44">
                  <c:v>44634</c:v>
                </c:pt>
                <c:pt idx="45">
                  <c:v>44635</c:v>
                </c:pt>
                <c:pt idx="46">
                  <c:v>44636</c:v>
                </c:pt>
                <c:pt idx="47">
                  <c:v>44637</c:v>
                </c:pt>
                <c:pt idx="48">
                  <c:v>44641</c:v>
                </c:pt>
                <c:pt idx="49">
                  <c:v>44648</c:v>
                </c:pt>
                <c:pt idx="50">
                  <c:v>44655</c:v>
                </c:pt>
                <c:pt idx="51">
                  <c:v>44662</c:v>
                </c:pt>
                <c:pt idx="52">
                  <c:v>44669</c:v>
                </c:pt>
                <c:pt idx="53">
                  <c:v>44676</c:v>
                </c:pt>
                <c:pt idx="54">
                  <c:v>44683</c:v>
                </c:pt>
                <c:pt idx="55">
                  <c:v>44690</c:v>
                </c:pt>
                <c:pt idx="56">
                  <c:v>44697</c:v>
                </c:pt>
                <c:pt idx="57">
                  <c:v>44704</c:v>
                </c:pt>
                <c:pt idx="58">
                  <c:v>44711</c:v>
                </c:pt>
                <c:pt idx="59">
                  <c:v>44718</c:v>
                </c:pt>
                <c:pt idx="60">
                  <c:v>44725</c:v>
                </c:pt>
                <c:pt idx="61">
                  <c:v>44732</c:v>
                </c:pt>
                <c:pt idx="62">
                  <c:v>44739</c:v>
                </c:pt>
                <c:pt idx="63">
                  <c:v>44746</c:v>
                </c:pt>
                <c:pt idx="64">
                  <c:v>44753</c:v>
                </c:pt>
              </c:numCache>
            </c:numRef>
          </c:xVal>
          <c:yVal>
            <c:numRef>
              <c:f>'Data &amp; Chart Hospital &amp; Status'!$D$3:$D$68</c:f>
              <c:numCache>
                <c:formatCode>General</c:formatCode>
                <c:ptCount val="66"/>
                <c:pt idx="0">
                  <c:v>24.85</c:v>
                </c:pt>
                <c:pt idx="1">
                  <c:v>32.61</c:v>
                </c:pt>
                <c:pt idx="2">
                  <c:v>34.590000000000003</c:v>
                </c:pt>
                <c:pt idx="3">
                  <c:v>48.85</c:v>
                </c:pt>
                <c:pt idx="4">
                  <c:v>54.96</c:v>
                </c:pt>
                <c:pt idx="5">
                  <c:v>57.63</c:v>
                </c:pt>
                <c:pt idx="6">
                  <c:v>57.89</c:v>
                </c:pt>
                <c:pt idx="7">
                  <c:v>58.78</c:v>
                </c:pt>
                <c:pt idx="8">
                  <c:v>58.88</c:v>
                </c:pt>
                <c:pt idx="9">
                  <c:v>61.89</c:v>
                </c:pt>
                <c:pt idx="10">
                  <c:v>62.849999999999994</c:v>
                </c:pt>
                <c:pt idx="11">
                  <c:v>62.339999999999996</c:v>
                </c:pt>
                <c:pt idx="12">
                  <c:v>63.56</c:v>
                </c:pt>
                <c:pt idx="13">
                  <c:v>66.88</c:v>
                </c:pt>
                <c:pt idx="14" formatCode="0.00">
                  <c:v>65.300000000000011</c:v>
                </c:pt>
                <c:pt idx="15">
                  <c:v>64.94</c:v>
                </c:pt>
                <c:pt idx="16">
                  <c:v>65.44</c:v>
                </c:pt>
                <c:pt idx="17">
                  <c:v>65.570000000000007</c:v>
                </c:pt>
                <c:pt idx="18">
                  <c:v>65.36</c:v>
                </c:pt>
                <c:pt idx="19">
                  <c:v>65.08</c:v>
                </c:pt>
                <c:pt idx="20">
                  <c:v>65.66</c:v>
                </c:pt>
                <c:pt idx="21">
                  <c:v>65.66</c:v>
                </c:pt>
                <c:pt idx="22">
                  <c:v>65.37</c:v>
                </c:pt>
                <c:pt idx="23">
                  <c:v>64.95</c:v>
                </c:pt>
                <c:pt idx="24">
                  <c:v>65.08</c:v>
                </c:pt>
                <c:pt idx="25">
                  <c:v>64.5</c:v>
                </c:pt>
                <c:pt idx="26">
                  <c:v>64.3</c:v>
                </c:pt>
                <c:pt idx="27">
                  <c:v>64.39</c:v>
                </c:pt>
                <c:pt idx="28">
                  <c:v>64.240000000000009</c:v>
                </c:pt>
                <c:pt idx="29">
                  <c:v>63.66</c:v>
                </c:pt>
                <c:pt idx="30">
                  <c:v>63.44</c:v>
                </c:pt>
                <c:pt idx="31">
                  <c:v>63.72</c:v>
                </c:pt>
                <c:pt idx="32">
                  <c:v>65.05</c:v>
                </c:pt>
                <c:pt idx="33">
                  <c:v>64.699999999999989</c:v>
                </c:pt>
                <c:pt idx="34">
                  <c:v>64.64</c:v>
                </c:pt>
                <c:pt idx="35">
                  <c:v>65.11</c:v>
                </c:pt>
                <c:pt idx="36">
                  <c:v>65.8</c:v>
                </c:pt>
                <c:pt idx="37">
                  <c:v>65.949999999999989</c:v>
                </c:pt>
                <c:pt idx="38">
                  <c:v>66.009999999999991</c:v>
                </c:pt>
                <c:pt idx="39">
                  <c:v>65.28</c:v>
                </c:pt>
                <c:pt idx="40">
                  <c:v>65.5</c:v>
                </c:pt>
                <c:pt idx="41">
                  <c:v>65.14</c:v>
                </c:pt>
                <c:pt idx="42">
                  <c:v>65.64</c:v>
                </c:pt>
                <c:pt idx="43">
                  <c:v>64.3</c:v>
                </c:pt>
                <c:pt idx="44">
                  <c:v>64.14</c:v>
                </c:pt>
                <c:pt idx="45">
                  <c:v>63.599999999999994</c:v>
                </c:pt>
                <c:pt idx="46">
                  <c:v>64.319999999999993</c:v>
                </c:pt>
                <c:pt idx="47">
                  <c:v>64.599999999999994</c:v>
                </c:pt>
                <c:pt idx="48">
                  <c:v>64.33</c:v>
                </c:pt>
                <c:pt idx="49">
                  <c:v>67.740000000000009</c:v>
                </c:pt>
                <c:pt idx="50">
                  <c:v>68.89</c:v>
                </c:pt>
                <c:pt idx="51">
                  <c:v>71.319999999999993</c:v>
                </c:pt>
                <c:pt idx="52">
                  <c:v>73.180000000000007</c:v>
                </c:pt>
                <c:pt idx="53">
                  <c:v>75.820000000000007</c:v>
                </c:pt>
                <c:pt idx="54">
                  <c:v>75.45</c:v>
                </c:pt>
                <c:pt idx="55">
                  <c:v>76.819999999999993</c:v>
                </c:pt>
                <c:pt idx="56">
                  <c:v>77.680000000000007</c:v>
                </c:pt>
                <c:pt idx="57">
                  <c:v>78.36</c:v>
                </c:pt>
                <c:pt idx="58">
                  <c:v>77.66</c:v>
                </c:pt>
                <c:pt idx="59">
                  <c:v>79.53</c:v>
                </c:pt>
                <c:pt idx="60">
                  <c:v>79.69</c:v>
                </c:pt>
                <c:pt idx="61">
                  <c:v>78.819999999999993</c:v>
                </c:pt>
                <c:pt idx="62">
                  <c:v>78.430000000000007</c:v>
                </c:pt>
                <c:pt idx="63">
                  <c:v>77.64</c:v>
                </c:pt>
                <c:pt idx="64">
                  <c:v>78.260000000000005</c:v>
                </c:pt>
              </c:numCache>
            </c:numRef>
          </c:yVal>
          <c:smooth val="0"/>
          <c:extLst>
            <c:ext xmlns:c16="http://schemas.microsoft.com/office/drawing/2014/chart" uri="{C3380CC4-5D6E-409C-BE32-E72D297353CC}">
              <c16:uniqueId val="{00000000-7170-4C25-A6A0-BA3BE760DE95}"/>
            </c:ext>
          </c:extLst>
        </c:ser>
        <c:ser>
          <c:idx val="1"/>
          <c:order val="1"/>
          <c:tx>
            <c:strRef>
              <c:f>'Data &amp; Chart Hospital &amp; Status'!$E$2</c:f>
              <c:strCache>
                <c:ptCount val="1"/>
                <c:pt idx="0">
                  <c:v>Partial (one dose)</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'Data &amp; Chart Hospital &amp; Status'!$A$3:$A$68</c:f>
              <c:numCache>
                <c:formatCode>[$-409]d\-mmm\-yy;@</c:formatCode>
                <c:ptCount val="66"/>
                <c:pt idx="0">
                  <c:v>44493</c:v>
                </c:pt>
                <c:pt idx="1">
                  <c:v>44508</c:v>
                </c:pt>
                <c:pt idx="2">
                  <c:v>44546</c:v>
                </c:pt>
                <c:pt idx="3">
                  <c:v>44564</c:v>
                </c:pt>
                <c:pt idx="4">
                  <c:v>44570</c:v>
                </c:pt>
                <c:pt idx="5">
                  <c:v>44571</c:v>
                </c:pt>
                <c:pt idx="6">
                  <c:v>44572</c:v>
                </c:pt>
                <c:pt idx="7">
                  <c:v>44573</c:v>
                </c:pt>
                <c:pt idx="8">
                  <c:v>44574</c:v>
                </c:pt>
                <c:pt idx="9">
                  <c:v>44578</c:v>
                </c:pt>
                <c:pt idx="10">
                  <c:v>44579</c:v>
                </c:pt>
                <c:pt idx="11">
                  <c:v>44580</c:v>
                </c:pt>
                <c:pt idx="12">
                  <c:v>44581</c:v>
                </c:pt>
                <c:pt idx="13">
                  <c:v>44585</c:v>
                </c:pt>
                <c:pt idx="14">
                  <c:v>44586</c:v>
                </c:pt>
                <c:pt idx="15">
                  <c:v>44587</c:v>
                </c:pt>
                <c:pt idx="16">
                  <c:v>44588</c:v>
                </c:pt>
                <c:pt idx="17">
                  <c:v>44591</c:v>
                </c:pt>
                <c:pt idx="18">
                  <c:v>44592</c:v>
                </c:pt>
                <c:pt idx="19">
                  <c:v>44593</c:v>
                </c:pt>
                <c:pt idx="20">
                  <c:v>44594</c:v>
                </c:pt>
                <c:pt idx="21">
                  <c:v>44595</c:v>
                </c:pt>
                <c:pt idx="22">
                  <c:v>44598</c:v>
                </c:pt>
                <c:pt idx="23">
                  <c:v>44599</c:v>
                </c:pt>
                <c:pt idx="24">
                  <c:v>44600</c:v>
                </c:pt>
                <c:pt idx="25">
                  <c:v>44601</c:v>
                </c:pt>
                <c:pt idx="26">
                  <c:v>44602</c:v>
                </c:pt>
                <c:pt idx="27">
                  <c:v>44605</c:v>
                </c:pt>
                <c:pt idx="28">
                  <c:v>44606</c:v>
                </c:pt>
                <c:pt idx="29">
                  <c:v>44607</c:v>
                </c:pt>
                <c:pt idx="30">
                  <c:v>44608</c:v>
                </c:pt>
                <c:pt idx="31">
                  <c:v>44609</c:v>
                </c:pt>
                <c:pt idx="32">
                  <c:v>44614</c:v>
                </c:pt>
                <c:pt idx="33">
                  <c:v>44615</c:v>
                </c:pt>
                <c:pt idx="34">
                  <c:v>44616</c:v>
                </c:pt>
                <c:pt idx="35">
                  <c:v>44619</c:v>
                </c:pt>
                <c:pt idx="36">
                  <c:v>44621</c:v>
                </c:pt>
                <c:pt idx="37">
                  <c:v>44622</c:v>
                </c:pt>
                <c:pt idx="38">
                  <c:v>44626</c:v>
                </c:pt>
                <c:pt idx="39">
                  <c:v>44627</c:v>
                </c:pt>
                <c:pt idx="40">
                  <c:v>44628</c:v>
                </c:pt>
                <c:pt idx="41">
                  <c:v>44629</c:v>
                </c:pt>
                <c:pt idx="42">
                  <c:v>44630</c:v>
                </c:pt>
                <c:pt idx="43">
                  <c:v>44633</c:v>
                </c:pt>
                <c:pt idx="44">
                  <c:v>44634</c:v>
                </c:pt>
                <c:pt idx="45">
                  <c:v>44635</c:v>
                </c:pt>
                <c:pt idx="46">
                  <c:v>44636</c:v>
                </c:pt>
                <c:pt idx="47">
                  <c:v>44637</c:v>
                </c:pt>
                <c:pt idx="48">
                  <c:v>44641</c:v>
                </c:pt>
                <c:pt idx="49">
                  <c:v>44648</c:v>
                </c:pt>
                <c:pt idx="50">
                  <c:v>44655</c:v>
                </c:pt>
                <c:pt idx="51">
                  <c:v>44662</c:v>
                </c:pt>
                <c:pt idx="52">
                  <c:v>44669</c:v>
                </c:pt>
                <c:pt idx="53">
                  <c:v>44676</c:v>
                </c:pt>
                <c:pt idx="54">
                  <c:v>44683</c:v>
                </c:pt>
                <c:pt idx="55">
                  <c:v>44690</c:v>
                </c:pt>
                <c:pt idx="56">
                  <c:v>44697</c:v>
                </c:pt>
                <c:pt idx="57">
                  <c:v>44704</c:v>
                </c:pt>
                <c:pt idx="58">
                  <c:v>44711</c:v>
                </c:pt>
                <c:pt idx="59">
                  <c:v>44718</c:v>
                </c:pt>
                <c:pt idx="60">
                  <c:v>44725</c:v>
                </c:pt>
                <c:pt idx="61">
                  <c:v>44732</c:v>
                </c:pt>
                <c:pt idx="62">
                  <c:v>44739</c:v>
                </c:pt>
                <c:pt idx="63">
                  <c:v>44746</c:v>
                </c:pt>
                <c:pt idx="64">
                  <c:v>44753</c:v>
                </c:pt>
              </c:numCache>
            </c:numRef>
          </c:xVal>
          <c:yVal>
            <c:numRef>
              <c:f>'Data &amp; Chart Hospital &amp; Status'!$E$3:$E$68</c:f>
              <c:numCache>
                <c:formatCode>General</c:formatCode>
                <c:ptCount val="66"/>
                <c:pt idx="0">
                  <c:v>5.36</c:v>
                </c:pt>
                <c:pt idx="1">
                  <c:v>4.08</c:v>
                </c:pt>
                <c:pt idx="2">
                  <c:v>4.3600000000000003</c:v>
                </c:pt>
                <c:pt idx="3">
                  <c:v>4.13</c:v>
                </c:pt>
                <c:pt idx="4">
                  <c:v>4.88</c:v>
                </c:pt>
                <c:pt idx="5">
                  <c:v>5.08</c:v>
                </c:pt>
                <c:pt idx="6">
                  <c:v>4.55</c:v>
                </c:pt>
                <c:pt idx="7">
                  <c:v>3.94</c:v>
                </c:pt>
                <c:pt idx="8">
                  <c:v>4.01</c:v>
                </c:pt>
                <c:pt idx="9">
                  <c:v>4.22</c:v>
                </c:pt>
                <c:pt idx="10">
                  <c:v>4.54</c:v>
                </c:pt>
                <c:pt idx="11">
                  <c:v>4.8600000000000003</c:v>
                </c:pt>
                <c:pt idx="12">
                  <c:v>5.12</c:v>
                </c:pt>
                <c:pt idx="13">
                  <c:v>5.01</c:v>
                </c:pt>
                <c:pt idx="14">
                  <c:v>5.08</c:v>
                </c:pt>
                <c:pt idx="15">
                  <c:v>5.17</c:v>
                </c:pt>
                <c:pt idx="16">
                  <c:v>4.8099999999999996</c:v>
                </c:pt>
                <c:pt idx="17">
                  <c:v>4.82</c:v>
                </c:pt>
                <c:pt idx="18">
                  <c:v>4.7300000000000004</c:v>
                </c:pt>
                <c:pt idx="19">
                  <c:v>4.9400000000000004</c:v>
                </c:pt>
                <c:pt idx="20">
                  <c:v>4.8600000000000003</c:v>
                </c:pt>
                <c:pt idx="21">
                  <c:v>5.05</c:v>
                </c:pt>
                <c:pt idx="22">
                  <c:v>4.67</c:v>
                </c:pt>
                <c:pt idx="23">
                  <c:v>4.93</c:v>
                </c:pt>
                <c:pt idx="24">
                  <c:v>5.14</c:v>
                </c:pt>
                <c:pt idx="25">
                  <c:v>5.1100000000000003</c:v>
                </c:pt>
                <c:pt idx="26">
                  <c:v>5.49</c:v>
                </c:pt>
                <c:pt idx="27">
                  <c:v>5.56</c:v>
                </c:pt>
                <c:pt idx="28">
                  <c:v>5.4</c:v>
                </c:pt>
                <c:pt idx="29">
                  <c:v>5.53</c:v>
                </c:pt>
                <c:pt idx="30">
                  <c:v>5.03</c:v>
                </c:pt>
                <c:pt idx="31">
                  <c:v>4.95</c:v>
                </c:pt>
                <c:pt idx="32">
                  <c:v>5.17</c:v>
                </c:pt>
                <c:pt idx="33">
                  <c:v>5.23</c:v>
                </c:pt>
                <c:pt idx="34">
                  <c:v>4.9400000000000004</c:v>
                </c:pt>
                <c:pt idx="35">
                  <c:v>4.66</c:v>
                </c:pt>
                <c:pt idx="36">
                  <c:v>4.1399999999999997</c:v>
                </c:pt>
                <c:pt idx="37">
                  <c:v>4.24</c:v>
                </c:pt>
                <c:pt idx="38">
                  <c:v>4.26</c:v>
                </c:pt>
                <c:pt idx="39">
                  <c:v>4.25</c:v>
                </c:pt>
                <c:pt idx="40">
                  <c:v>4.2300000000000004</c:v>
                </c:pt>
                <c:pt idx="41">
                  <c:v>4.22</c:v>
                </c:pt>
                <c:pt idx="42">
                  <c:v>4.1100000000000003</c:v>
                </c:pt>
                <c:pt idx="43">
                  <c:v>4.0599999999999996</c:v>
                </c:pt>
                <c:pt idx="44">
                  <c:v>4.0999999999999996</c:v>
                </c:pt>
                <c:pt idx="45">
                  <c:v>4.04</c:v>
                </c:pt>
                <c:pt idx="46">
                  <c:v>4.34</c:v>
                </c:pt>
                <c:pt idx="47">
                  <c:v>4.04</c:v>
                </c:pt>
                <c:pt idx="48">
                  <c:v>4.29</c:v>
                </c:pt>
                <c:pt idx="49">
                  <c:v>4.1500000000000004</c:v>
                </c:pt>
                <c:pt idx="50">
                  <c:v>3.84</c:v>
                </c:pt>
                <c:pt idx="51">
                  <c:v>3.7</c:v>
                </c:pt>
                <c:pt idx="52">
                  <c:v>3.29</c:v>
                </c:pt>
                <c:pt idx="53">
                  <c:v>3.36</c:v>
                </c:pt>
                <c:pt idx="54">
                  <c:v>2.92</c:v>
                </c:pt>
                <c:pt idx="55">
                  <c:v>3.59</c:v>
                </c:pt>
                <c:pt idx="56">
                  <c:v>2.83</c:v>
                </c:pt>
                <c:pt idx="57">
                  <c:v>3.17</c:v>
                </c:pt>
                <c:pt idx="58">
                  <c:v>2.58</c:v>
                </c:pt>
                <c:pt idx="59">
                  <c:v>3.31</c:v>
                </c:pt>
                <c:pt idx="60">
                  <c:v>2.64</c:v>
                </c:pt>
                <c:pt idx="61">
                  <c:v>2.87</c:v>
                </c:pt>
                <c:pt idx="62">
                  <c:v>3.23</c:v>
                </c:pt>
                <c:pt idx="63">
                  <c:v>3.17</c:v>
                </c:pt>
                <c:pt idx="64">
                  <c:v>2.72</c:v>
                </c:pt>
              </c:numCache>
            </c:numRef>
          </c:yVal>
          <c:smooth val="0"/>
          <c:extLst>
            <c:ext xmlns:c16="http://schemas.microsoft.com/office/drawing/2014/chart" uri="{C3380CC4-5D6E-409C-BE32-E72D297353CC}">
              <c16:uniqueId val="{00000001-7170-4C25-A6A0-BA3BE760DE95}"/>
            </c:ext>
          </c:extLst>
        </c:ser>
        <c:ser>
          <c:idx val="2"/>
          <c:order val="2"/>
          <c:tx>
            <c:strRef>
              <c:f>'Data &amp; Chart Hospital &amp; Status'!$F$2</c:f>
              <c:strCache>
                <c:ptCount val="1"/>
                <c:pt idx="0">
                  <c:v>Unvaccinated</c:v>
                </c:pt>
              </c:strCache>
            </c:strRef>
          </c:tx>
          <c:spPr>
            <a:ln w="19050" cap="rnd">
              <a:solidFill>
                <a:schemeClr val="accent3"/>
              </a:solidFill>
              <a:round/>
            </a:ln>
            <a:effectLst/>
          </c:spPr>
          <c:marker>
            <c:symbol val="x"/>
            <c:size val="5"/>
            <c:spPr>
              <a:solidFill>
                <a:schemeClr val="accent3"/>
              </a:solidFill>
              <a:ln w="9525">
                <a:solidFill>
                  <a:schemeClr val="accent3"/>
                </a:solidFill>
              </a:ln>
              <a:effectLst/>
            </c:spPr>
          </c:marker>
          <c:xVal>
            <c:numRef>
              <c:f>'Data &amp; Chart Hospital &amp; Status'!$A$3:$A$68</c:f>
              <c:numCache>
                <c:formatCode>[$-409]d\-mmm\-yy;@</c:formatCode>
                <c:ptCount val="66"/>
                <c:pt idx="0">
                  <c:v>44493</c:v>
                </c:pt>
                <c:pt idx="1">
                  <c:v>44508</c:v>
                </c:pt>
                <c:pt idx="2">
                  <c:v>44546</c:v>
                </c:pt>
                <c:pt idx="3">
                  <c:v>44564</c:v>
                </c:pt>
                <c:pt idx="4">
                  <c:v>44570</c:v>
                </c:pt>
                <c:pt idx="5">
                  <c:v>44571</c:v>
                </c:pt>
                <c:pt idx="6">
                  <c:v>44572</c:v>
                </c:pt>
                <c:pt idx="7">
                  <c:v>44573</c:v>
                </c:pt>
                <c:pt idx="8">
                  <c:v>44574</c:v>
                </c:pt>
                <c:pt idx="9">
                  <c:v>44578</c:v>
                </c:pt>
                <c:pt idx="10">
                  <c:v>44579</c:v>
                </c:pt>
                <c:pt idx="11">
                  <c:v>44580</c:v>
                </c:pt>
                <c:pt idx="12">
                  <c:v>44581</c:v>
                </c:pt>
                <c:pt idx="13">
                  <c:v>44585</c:v>
                </c:pt>
                <c:pt idx="14">
                  <c:v>44586</c:v>
                </c:pt>
                <c:pt idx="15">
                  <c:v>44587</c:v>
                </c:pt>
                <c:pt idx="16">
                  <c:v>44588</c:v>
                </c:pt>
                <c:pt idx="17">
                  <c:v>44591</c:v>
                </c:pt>
                <c:pt idx="18">
                  <c:v>44592</c:v>
                </c:pt>
                <c:pt idx="19">
                  <c:v>44593</c:v>
                </c:pt>
                <c:pt idx="20">
                  <c:v>44594</c:v>
                </c:pt>
                <c:pt idx="21">
                  <c:v>44595</c:v>
                </c:pt>
                <c:pt idx="22">
                  <c:v>44598</c:v>
                </c:pt>
                <c:pt idx="23">
                  <c:v>44599</c:v>
                </c:pt>
                <c:pt idx="24">
                  <c:v>44600</c:v>
                </c:pt>
                <c:pt idx="25">
                  <c:v>44601</c:v>
                </c:pt>
                <c:pt idx="26">
                  <c:v>44602</c:v>
                </c:pt>
                <c:pt idx="27">
                  <c:v>44605</c:v>
                </c:pt>
                <c:pt idx="28">
                  <c:v>44606</c:v>
                </c:pt>
                <c:pt idx="29">
                  <c:v>44607</c:v>
                </c:pt>
                <c:pt idx="30">
                  <c:v>44608</c:v>
                </c:pt>
                <c:pt idx="31">
                  <c:v>44609</c:v>
                </c:pt>
                <c:pt idx="32">
                  <c:v>44614</c:v>
                </c:pt>
                <c:pt idx="33">
                  <c:v>44615</c:v>
                </c:pt>
                <c:pt idx="34">
                  <c:v>44616</c:v>
                </c:pt>
                <c:pt idx="35">
                  <c:v>44619</c:v>
                </c:pt>
                <c:pt idx="36">
                  <c:v>44621</c:v>
                </c:pt>
                <c:pt idx="37">
                  <c:v>44622</c:v>
                </c:pt>
                <c:pt idx="38">
                  <c:v>44626</c:v>
                </c:pt>
                <c:pt idx="39">
                  <c:v>44627</c:v>
                </c:pt>
                <c:pt idx="40">
                  <c:v>44628</c:v>
                </c:pt>
                <c:pt idx="41">
                  <c:v>44629</c:v>
                </c:pt>
                <c:pt idx="42">
                  <c:v>44630</c:v>
                </c:pt>
                <c:pt idx="43">
                  <c:v>44633</c:v>
                </c:pt>
                <c:pt idx="44">
                  <c:v>44634</c:v>
                </c:pt>
                <c:pt idx="45">
                  <c:v>44635</c:v>
                </c:pt>
                <c:pt idx="46">
                  <c:v>44636</c:v>
                </c:pt>
                <c:pt idx="47">
                  <c:v>44637</c:v>
                </c:pt>
                <c:pt idx="48">
                  <c:v>44641</c:v>
                </c:pt>
                <c:pt idx="49">
                  <c:v>44648</c:v>
                </c:pt>
                <c:pt idx="50">
                  <c:v>44655</c:v>
                </c:pt>
                <c:pt idx="51">
                  <c:v>44662</c:v>
                </c:pt>
                <c:pt idx="52">
                  <c:v>44669</c:v>
                </c:pt>
                <c:pt idx="53">
                  <c:v>44676</c:v>
                </c:pt>
                <c:pt idx="54">
                  <c:v>44683</c:v>
                </c:pt>
                <c:pt idx="55">
                  <c:v>44690</c:v>
                </c:pt>
                <c:pt idx="56">
                  <c:v>44697</c:v>
                </c:pt>
                <c:pt idx="57">
                  <c:v>44704</c:v>
                </c:pt>
                <c:pt idx="58">
                  <c:v>44711</c:v>
                </c:pt>
                <c:pt idx="59">
                  <c:v>44718</c:v>
                </c:pt>
                <c:pt idx="60">
                  <c:v>44725</c:v>
                </c:pt>
                <c:pt idx="61">
                  <c:v>44732</c:v>
                </c:pt>
                <c:pt idx="62">
                  <c:v>44739</c:v>
                </c:pt>
                <c:pt idx="63">
                  <c:v>44746</c:v>
                </c:pt>
                <c:pt idx="64">
                  <c:v>44753</c:v>
                </c:pt>
              </c:numCache>
            </c:numRef>
          </c:xVal>
          <c:yVal>
            <c:numRef>
              <c:f>'Data &amp; Chart Hospital &amp; Status'!$F$3:$F$68</c:f>
              <c:numCache>
                <c:formatCode>General</c:formatCode>
                <c:ptCount val="66"/>
                <c:pt idx="0">
                  <c:v>69.790000000000006</c:v>
                </c:pt>
                <c:pt idx="1">
                  <c:v>63.32</c:v>
                </c:pt>
                <c:pt idx="2">
                  <c:v>61.05</c:v>
                </c:pt>
                <c:pt idx="3">
                  <c:v>47.02</c:v>
                </c:pt>
                <c:pt idx="4">
                  <c:v>40.159999999999997</c:v>
                </c:pt>
                <c:pt idx="5">
                  <c:v>37.29</c:v>
                </c:pt>
                <c:pt idx="6">
                  <c:v>37.57</c:v>
                </c:pt>
                <c:pt idx="7">
                  <c:v>37.15</c:v>
                </c:pt>
                <c:pt idx="8">
                  <c:v>37.1</c:v>
                </c:pt>
                <c:pt idx="9">
                  <c:v>33.880000000000003</c:v>
                </c:pt>
                <c:pt idx="10">
                  <c:v>32.61</c:v>
                </c:pt>
                <c:pt idx="11">
                  <c:v>32.799999999999997</c:v>
                </c:pt>
                <c:pt idx="12">
                  <c:v>31.32</c:v>
                </c:pt>
                <c:pt idx="13">
                  <c:v>28.1</c:v>
                </c:pt>
                <c:pt idx="14">
                  <c:v>29.62</c:v>
                </c:pt>
                <c:pt idx="15">
                  <c:v>29.88</c:v>
                </c:pt>
                <c:pt idx="16">
                  <c:v>29.75</c:v>
                </c:pt>
                <c:pt idx="17">
                  <c:v>29.62</c:v>
                </c:pt>
                <c:pt idx="18">
                  <c:v>29.91</c:v>
                </c:pt>
                <c:pt idx="19">
                  <c:v>29.97</c:v>
                </c:pt>
                <c:pt idx="20">
                  <c:v>29.48</c:v>
                </c:pt>
                <c:pt idx="21">
                  <c:v>29.29</c:v>
                </c:pt>
                <c:pt idx="22">
                  <c:v>29.96</c:v>
                </c:pt>
                <c:pt idx="23">
                  <c:v>30.13</c:v>
                </c:pt>
                <c:pt idx="24">
                  <c:v>29.78</c:v>
                </c:pt>
                <c:pt idx="25">
                  <c:v>30.39</c:v>
                </c:pt>
                <c:pt idx="26">
                  <c:v>30.2</c:v>
                </c:pt>
                <c:pt idx="27">
                  <c:v>30.04</c:v>
                </c:pt>
                <c:pt idx="28">
                  <c:v>30.36</c:v>
                </c:pt>
                <c:pt idx="29">
                  <c:v>30.8</c:v>
                </c:pt>
                <c:pt idx="30">
                  <c:v>31.52</c:v>
                </c:pt>
                <c:pt idx="31">
                  <c:v>31.33</c:v>
                </c:pt>
                <c:pt idx="32">
                  <c:v>30.3</c:v>
                </c:pt>
                <c:pt idx="33">
                  <c:v>30.07</c:v>
                </c:pt>
                <c:pt idx="34">
                  <c:v>30.42</c:v>
                </c:pt>
                <c:pt idx="35">
                  <c:v>30.23</c:v>
                </c:pt>
                <c:pt idx="36">
                  <c:v>30.06</c:v>
                </c:pt>
                <c:pt idx="37">
                  <c:v>29.82</c:v>
                </c:pt>
                <c:pt idx="38">
                  <c:v>29.74</c:v>
                </c:pt>
                <c:pt idx="39">
                  <c:v>30.47</c:v>
                </c:pt>
                <c:pt idx="40">
                  <c:v>30.27</c:v>
                </c:pt>
                <c:pt idx="41">
                  <c:v>30.65</c:v>
                </c:pt>
                <c:pt idx="42">
                  <c:v>30.24</c:v>
                </c:pt>
                <c:pt idx="43">
                  <c:v>31.64</c:v>
                </c:pt>
                <c:pt idx="44">
                  <c:v>31.77</c:v>
                </c:pt>
                <c:pt idx="45">
                  <c:v>32.36</c:v>
                </c:pt>
                <c:pt idx="46">
                  <c:v>31.33</c:v>
                </c:pt>
                <c:pt idx="47">
                  <c:v>31.37</c:v>
                </c:pt>
                <c:pt idx="48">
                  <c:v>31.38</c:v>
                </c:pt>
                <c:pt idx="49">
                  <c:v>28.11</c:v>
                </c:pt>
                <c:pt idx="50">
                  <c:v>27.27</c:v>
                </c:pt>
                <c:pt idx="51">
                  <c:v>24.98</c:v>
                </c:pt>
                <c:pt idx="52">
                  <c:v>23.53</c:v>
                </c:pt>
                <c:pt idx="53">
                  <c:v>20.82</c:v>
                </c:pt>
                <c:pt idx="54">
                  <c:v>21.36</c:v>
                </c:pt>
                <c:pt idx="55">
                  <c:v>19.59</c:v>
                </c:pt>
                <c:pt idx="56">
                  <c:v>19.48</c:v>
                </c:pt>
                <c:pt idx="57">
                  <c:v>18.46</c:v>
                </c:pt>
                <c:pt idx="58">
                  <c:v>19.760000000000002</c:v>
                </c:pt>
                <c:pt idx="59">
                  <c:v>17.16</c:v>
                </c:pt>
                <c:pt idx="60">
                  <c:v>17.66</c:v>
                </c:pt>
                <c:pt idx="61">
                  <c:v>18.309999999999999</c:v>
                </c:pt>
                <c:pt idx="62">
                  <c:v>18.34</c:v>
                </c:pt>
                <c:pt idx="63">
                  <c:v>19.190000000000001</c:v>
                </c:pt>
                <c:pt idx="64">
                  <c:v>19.02</c:v>
                </c:pt>
              </c:numCache>
            </c:numRef>
          </c:yVal>
          <c:smooth val="0"/>
          <c:extLst>
            <c:ext xmlns:c16="http://schemas.microsoft.com/office/drawing/2014/chart" uri="{C3380CC4-5D6E-409C-BE32-E72D297353CC}">
              <c16:uniqueId val="{00000002-7170-4C25-A6A0-BA3BE760DE95}"/>
            </c:ext>
          </c:extLst>
        </c:ser>
        <c:dLbls>
          <c:showLegendKey val="0"/>
          <c:showVal val="0"/>
          <c:showCatName val="0"/>
          <c:showSerName val="0"/>
          <c:showPercent val="0"/>
          <c:showBubbleSize val="0"/>
        </c:dLbls>
        <c:axId val="579323904"/>
        <c:axId val="579326200"/>
      </c:scatterChart>
      <c:valAx>
        <c:axId val="579323904"/>
        <c:scaling>
          <c:orientation val="minMax"/>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326200"/>
        <c:crosses val="autoZero"/>
        <c:crossBetween val="midCat"/>
        <c:majorUnit val="20"/>
      </c:valAx>
      <c:valAx>
        <c:axId val="579326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32390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 Deaths, 'Past</a:t>
            </a:r>
            <a:r>
              <a:rPr lang="en-US" baseline="0"/>
              <a:t> 120 Days'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67191601049869"/>
          <c:y val="0.14355101828112282"/>
          <c:w val="0.86375803568032261"/>
          <c:h val="0.59685197888804131"/>
        </c:manualLayout>
      </c:layout>
      <c:scatterChart>
        <c:scatterStyle val="lineMarker"/>
        <c:varyColors val="0"/>
        <c:ser>
          <c:idx val="0"/>
          <c:order val="0"/>
          <c:tx>
            <c:strRef>
              <c:f>'Data Table 12 &amp; 9 Deaths'!$L$800</c:f>
              <c:strCache>
                <c:ptCount val="1"/>
                <c:pt idx="0">
                  <c:v>60-69 years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'Data Table 12 &amp; 9 Deaths'!$M$799:$O$799</c:f>
              <c:numCache>
                <c:formatCode>[$-409]d\-mmm\-yy;@</c:formatCode>
                <c:ptCount val="3"/>
                <c:pt idx="0">
                  <c:v>44453</c:v>
                </c:pt>
                <c:pt idx="1">
                  <c:v>44487</c:v>
                </c:pt>
                <c:pt idx="2">
                  <c:v>44600</c:v>
                </c:pt>
              </c:numCache>
            </c:numRef>
          </c:xVal>
          <c:yVal>
            <c:numRef>
              <c:f>'Data Table 12 &amp; 9 Deaths'!$M$800:$O$800</c:f>
              <c:numCache>
                <c:formatCode>0.0%</c:formatCode>
                <c:ptCount val="3"/>
                <c:pt idx="0">
                  <c:v>0.125</c:v>
                </c:pt>
                <c:pt idx="1">
                  <c:v>0.186</c:v>
                </c:pt>
                <c:pt idx="2">
                  <c:v>0.33299999999999996</c:v>
                </c:pt>
              </c:numCache>
            </c:numRef>
          </c:yVal>
          <c:smooth val="0"/>
          <c:extLst>
            <c:ext xmlns:c16="http://schemas.microsoft.com/office/drawing/2014/chart" uri="{C3380CC4-5D6E-409C-BE32-E72D297353CC}">
              <c16:uniqueId val="{00000000-AF71-4F91-8B77-FC2160EA58F9}"/>
            </c:ext>
          </c:extLst>
        </c:ser>
        <c:ser>
          <c:idx val="1"/>
          <c:order val="1"/>
          <c:tx>
            <c:strRef>
              <c:f>'Data Table 12 &amp; 9 Deaths'!$L$801</c:f>
              <c:strCache>
                <c:ptCount val="1"/>
                <c:pt idx="0">
                  <c:v>70-79 years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'Data Table 12 &amp; 9 Deaths'!$M$799:$O$799</c:f>
              <c:numCache>
                <c:formatCode>[$-409]d\-mmm\-yy;@</c:formatCode>
                <c:ptCount val="3"/>
                <c:pt idx="0">
                  <c:v>44453</c:v>
                </c:pt>
                <c:pt idx="1">
                  <c:v>44487</c:v>
                </c:pt>
                <c:pt idx="2">
                  <c:v>44600</c:v>
                </c:pt>
              </c:numCache>
            </c:numRef>
          </c:xVal>
          <c:yVal>
            <c:numRef>
              <c:f>'Data Table 12 &amp; 9 Deaths'!$M$801:$O$801</c:f>
              <c:numCache>
                <c:formatCode>0.0%</c:formatCode>
                <c:ptCount val="3"/>
                <c:pt idx="0">
                  <c:v>0.152</c:v>
                </c:pt>
                <c:pt idx="1">
                  <c:v>0.23400000000000001</c:v>
                </c:pt>
                <c:pt idx="2">
                  <c:v>0.437</c:v>
                </c:pt>
              </c:numCache>
            </c:numRef>
          </c:yVal>
          <c:smooth val="0"/>
          <c:extLst>
            <c:ext xmlns:c16="http://schemas.microsoft.com/office/drawing/2014/chart" uri="{C3380CC4-5D6E-409C-BE32-E72D297353CC}">
              <c16:uniqueId val="{00000001-AF71-4F91-8B77-FC2160EA58F9}"/>
            </c:ext>
          </c:extLst>
        </c:ser>
        <c:ser>
          <c:idx val="2"/>
          <c:order val="2"/>
          <c:tx>
            <c:strRef>
              <c:f>'Data Table 12 &amp; 9 Deaths'!$L$802</c:f>
              <c:strCache>
                <c:ptCount val="1"/>
                <c:pt idx="0">
                  <c:v>80+ years</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'Data Table 12 &amp; 9 Deaths'!$M$799:$O$799</c:f>
              <c:numCache>
                <c:formatCode>[$-409]d\-mmm\-yy;@</c:formatCode>
                <c:ptCount val="3"/>
                <c:pt idx="0">
                  <c:v>44453</c:v>
                </c:pt>
                <c:pt idx="1">
                  <c:v>44487</c:v>
                </c:pt>
                <c:pt idx="2">
                  <c:v>44600</c:v>
                </c:pt>
              </c:numCache>
            </c:numRef>
          </c:xVal>
          <c:yVal>
            <c:numRef>
              <c:f>'Data Table 12 &amp; 9 Deaths'!$M$802:$O$802</c:f>
              <c:numCache>
                <c:formatCode>0.0%</c:formatCode>
                <c:ptCount val="3"/>
                <c:pt idx="0">
                  <c:v>0.39800000000000002</c:v>
                </c:pt>
                <c:pt idx="1">
                  <c:v>0.47099999999999997</c:v>
                </c:pt>
                <c:pt idx="2">
                  <c:v>0.61599999999999999</c:v>
                </c:pt>
              </c:numCache>
            </c:numRef>
          </c:yVal>
          <c:smooth val="0"/>
          <c:extLst>
            <c:ext xmlns:c16="http://schemas.microsoft.com/office/drawing/2014/chart" uri="{C3380CC4-5D6E-409C-BE32-E72D297353CC}">
              <c16:uniqueId val="{00000002-AF71-4F91-8B77-FC2160EA58F9}"/>
            </c:ext>
          </c:extLst>
        </c:ser>
        <c:dLbls>
          <c:showLegendKey val="0"/>
          <c:showVal val="0"/>
          <c:showCatName val="0"/>
          <c:showSerName val="0"/>
          <c:showPercent val="0"/>
          <c:showBubbleSize val="0"/>
        </c:dLbls>
        <c:axId val="782728544"/>
        <c:axId val="782720016"/>
      </c:scatterChart>
      <c:valAx>
        <c:axId val="782728544"/>
        <c:scaling>
          <c:orientation val="minMax"/>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20016"/>
        <c:crosses val="autoZero"/>
        <c:crossBetween val="midCat"/>
      </c:valAx>
      <c:valAx>
        <c:axId val="78272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Fully Vaccinated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285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Covid Deaths, 'Past</a:t>
            </a:r>
            <a:r>
              <a:rPr lang="en-US" baseline="0"/>
              <a:t> 120 Days'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967191601049869"/>
          <c:y val="0.14355101828112282"/>
          <c:w val="0.86375803568032261"/>
          <c:h val="0.59685197888804131"/>
        </c:manualLayout>
      </c:layout>
      <c:scatterChart>
        <c:scatterStyle val="lineMarker"/>
        <c:varyColors val="0"/>
        <c:ser>
          <c:idx val="0"/>
          <c:order val="0"/>
          <c:tx>
            <c:strRef>
              <c:f>'Data Table 12 &amp; 9 Deaths'!$L$1309</c:f>
              <c:strCache>
                <c:ptCount val="1"/>
                <c:pt idx="0">
                  <c:v>60-69 years</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'Data Table 12 &amp; 9 Deaths'!$M$1308:$AN$1308</c:f>
              <c:numCache>
                <c:formatCode>[$-409]d\-mmm\-yy;@</c:formatCode>
                <c:ptCount val="28"/>
                <c:pt idx="0">
                  <c:v>44453</c:v>
                </c:pt>
                <c:pt idx="1">
                  <c:v>44487</c:v>
                </c:pt>
                <c:pt idx="2">
                  <c:v>44521</c:v>
                </c:pt>
                <c:pt idx="3">
                  <c:v>44550</c:v>
                </c:pt>
                <c:pt idx="4">
                  <c:v>44581</c:v>
                </c:pt>
                <c:pt idx="5">
                  <c:v>44616</c:v>
                </c:pt>
                <c:pt idx="6">
                  <c:v>44627</c:v>
                </c:pt>
                <c:pt idx="7">
                  <c:v>44635</c:v>
                </c:pt>
                <c:pt idx="8">
                  <c:v>44641</c:v>
                </c:pt>
                <c:pt idx="9">
                  <c:v>44648</c:v>
                </c:pt>
                <c:pt idx="10">
                  <c:v>44655</c:v>
                </c:pt>
                <c:pt idx="11">
                  <c:v>44662</c:v>
                </c:pt>
                <c:pt idx="12">
                  <c:v>44669</c:v>
                </c:pt>
                <c:pt idx="13">
                  <c:v>44676</c:v>
                </c:pt>
                <c:pt idx="14">
                  <c:v>44683</c:v>
                </c:pt>
                <c:pt idx="15">
                  <c:v>44690</c:v>
                </c:pt>
                <c:pt idx="16">
                  <c:v>44697</c:v>
                </c:pt>
                <c:pt idx="17">
                  <c:v>44704</c:v>
                </c:pt>
                <c:pt idx="18">
                  <c:v>44711</c:v>
                </c:pt>
                <c:pt idx="19">
                  <c:v>44718</c:v>
                </c:pt>
                <c:pt idx="20">
                  <c:v>44725</c:v>
                </c:pt>
                <c:pt idx="21">
                  <c:v>44732</c:v>
                </c:pt>
                <c:pt idx="22">
                  <c:v>44739</c:v>
                </c:pt>
                <c:pt idx="23">
                  <c:v>44746</c:v>
                </c:pt>
                <c:pt idx="24">
                  <c:v>44753</c:v>
                </c:pt>
              </c:numCache>
            </c:numRef>
          </c:xVal>
          <c:yVal>
            <c:numRef>
              <c:f>'Data Table 12 &amp; 9 Deaths'!$M$1309:$AN$1309</c:f>
              <c:numCache>
                <c:formatCode>0.0%</c:formatCode>
                <c:ptCount val="28"/>
                <c:pt idx="0">
                  <c:v>0.125</c:v>
                </c:pt>
                <c:pt idx="1">
                  <c:v>0.186</c:v>
                </c:pt>
                <c:pt idx="2">
                  <c:v>0.158</c:v>
                </c:pt>
                <c:pt idx="3">
                  <c:v>0.17299999999999999</c:v>
                </c:pt>
                <c:pt idx="4">
                  <c:v>0.16399999999999998</c:v>
                </c:pt>
                <c:pt idx="5">
                  <c:v>0.504</c:v>
                </c:pt>
                <c:pt idx="6">
                  <c:v>0.55400000000000005</c:v>
                </c:pt>
                <c:pt idx="7">
                  <c:v>0.6</c:v>
                </c:pt>
                <c:pt idx="8">
                  <c:v>0.61799999999999999</c:v>
                </c:pt>
                <c:pt idx="9">
                  <c:v>0.64400000000000002</c:v>
                </c:pt>
                <c:pt idx="10">
                  <c:v>0.65800000000000003</c:v>
                </c:pt>
                <c:pt idx="11">
                  <c:v>0.66999999999999993</c:v>
                </c:pt>
                <c:pt idx="12">
                  <c:v>0.68300000000000005</c:v>
                </c:pt>
                <c:pt idx="13">
                  <c:v>0.71099999999999997</c:v>
                </c:pt>
                <c:pt idx="14">
                  <c:v>0.72099999999999997</c:v>
                </c:pt>
                <c:pt idx="15">
                  <c:v>0.70799999999999996</c:v>
                </c:pt>
                <c:pt idx="16">
                  <c:v>0.71900000000000008</c:v>
                </c:pt>
                <c:pt idx="17">
                  <c:v>0.71799999999999997</c:v>
                </c:pt>
                <c:pt idx="18">
                  <c:v>0.71399999999999997</c:v>
                </c:pt>
                <c:pt idx="19">
                  <c:v>0.69100000000000006</c:v>
                </c:pt>
                <c:pt idx="20">
                  <c:v>0.70699999999999996</c:v>
                </c:pt>
                <c:pt idx="21">
                  <c:v>0.69100000000000006</c:v>
                </c:pt>
                <c:pt idx="22">
                  <c:v>0.71100000000000008</c:v>
                </c:pt>
                <c:pt idx="23">
                  <c:v>0.73100000000000009</c:v>
                </c:pt>
                <c:pt idx="24">
                  <c:v>0.76400000000000001</c:v>
                </c:pt>
              </c:numCache>
            </c:numRef>
          </c:yVal>
          <c:smooth val="0"/>
          <c:extLst>
            <c:ext xmlns:c16="http://schemas.microsoft.com/office/drawing/2014/chart" uri="{C3380CC4-5D6E-409C-BE32-E72D297353CC}">
              <c16:uniqueId val="{00000000-FCFC-49E0-A2E8-F6365D766A7F}"/>
            </c:ext>
          </c:extLst>
        </c:ser>
        <c:ser>
          <c:idx val="1"/>
          <c:order val="1"/>
          <c:tx>
            <c:strRef>
              <c:f>'Data Table 12 &amp; 9 Deaths'!$L$1310</c:f>
              <c:strCache>
                <c:ptCount val="1"/>
                <c:pt idx="0">
                  <c:v>70-79 years</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'Data Table 12 &amp; 9 Deaths'!$M$1308:$AN$1308</c:f>
              <c:numCache>
                <c:formatCode>[$-409]d\-mmm\-yy;@</c:formatCode>
                <c:ptCount val="28"/>
                <c:pt idx="0">
                  <c:v>44453</c:v>
                </c:pt>
                <c:pt idx="1">
                  <c:v>44487</c:v>
                </c:pt>
                <c:pt idx="2">
                  <c:v>44521</c:v>
                </c:pt>
                <c:pt idx="3">
                  <c:v>44550</c:v>
                </c:pt>
                <c:pt idx="4">
                  <c:v>44581</c:v>
                </c:pt>
                <c:pt idx="5">
                  <c:v>44616</c:v>
                </c:pt>
                <c:pt idx="6">
                  <c:v>44627</c:v>
                </c:pt>
                <c:pt idx="7">
                  <c:v>44635</c:v>
                </c:pt>
                <c:pt idx="8">
                  <c:v>44641</c:v>
                </c:pt>
                <c:pt idx="9">
                  <c:v>44648</c:v>
                </c:pt>
                <c:pt idx="10">
                  <c:v>44655</c:v>
                </c:pt>
                <c:pt idx="11">
                  <c:v>44662</c:v>
                </c:pt>
                <c:pt idx="12">
                  <c:v>44669</c:v>
                </c:pt>
                <c:pt idx="13">
                  <c:v>44676</c:v>
                </c:pt>
                <c:pt idx="14">
                  <c:v>44683</c:v>
                </c:pt>
                <c:pt idx="15">
                  <c:v>44690</c:v>
                </c:pt>
                <c:pt idx="16">
                  <c:v>44697</c:v>
                </c:pt>
                <c:pt idx="17">
                  <c:v>44704</c:v>
                </c:pt>
                <c:pt idx="18">
                  <c:v>44711</c:v>
                </c:pt>
                <c:pt idx="19">
                  <c:v>44718</c:v>
                </c:pt>
                <c:pt idx="20">
                  <c:v>44725</c:v>
                </c:pt>
                <c:pt idx="21">
                  <c:v>44732</c:v>
                </c:pt>
                <c:pt idx="22">
                  <c:v>44739</c:v>
                </c:pt>
                <c:pt idx="23">
                  <c:v>44746</c:v>
                </c:pt>
                <c:pt idx="24">
                  <c:v>44753</c:v>
                </c:pt>
              </c:numCache>
            </c:numRef>
          </c:xVal>
          <c:yVal>
            <c:numRef>
              <c:f>'Data Table 12 &amp; 9 Deaths'!$M$1310:$AN$1310</c:f>
              <c:numCache>
                <c:formatCode>0.0%</c:formatCode>
                <c:ptCount val="28"/>
                <c:pt idx="0">
                  <c:v>0.152</c:v>
                </c:pt>
                <c:pt idx="1">
                  <c:v>0.23400000000000001</c:v>
                </c:pt>
                <c:pt idx="2">
                  <c:v>0.247</c:v>
                </c:pt>
                <c:pt idx="3">
                  <c:v>0.252</c:v>
                </c:pt>
                <c:pt idx="4">
                  <c:v>0.28500000000000003</c:v>
                </c:pt>
                <c:pt idx="5">
                  <c:v>0.53100000000000003</c:v>
                </c:pt>
                <c:pt idx="6">
                  <c:v>0.58000000000000007</c:v>
                </c:pt>
                <c:pt idx="7">
                  <c:v>0.61299999999999999</c:v>
                </c:pt>
                <c:pt idx="8">
                  <c:v>0.622</c:v>
                </c:pt>
                <c:pt idx="9">
                  <c:v>0.621</c:v>
                </c:pt>
                <c:pt idx="10">
                  <c:v>0.623</c:v>
                </c:pt>
                <c:pt idx="11">
                  <c:v>0.64200000000000002</c:v>
                </c:pt>
                <c:pt idx="12">
                  <c:v>0.64500000000000002</c:v>
                </c:pt>
                <c:pt idx="13">
                  <c:v>0.65500000000000003</c:v>
                </c:pt>
                <c:pt idx="14">
                  <c:v>0.66</c:v>
                </c:pt>
                <c:pt idx="15">
                  <c:v>0.67199999999999993</c:v>
                </c:pt>
                <c:pt idx="16">
                  <c:v>0.69100000000000006</c:v>
                </c:pt>
                <c:pt idx="17">
                  <c:v>0.7</c:v>
                </c:pt>
                <c:pt idx="18">
                  <c:v>0.72099999999999997</c:v>
                </c:pt>
                <c:pt idx="19">
                  <c:v>0.72299999999999998</c:v>
                </c:pt>
                <c:pt idx="20">
                  <c:v>0.745</c:v>
                </c:pt>
                <c:pt idx="21">
                  <c:v>0.751</c:v>
                </c:pt>
                <c:pt idx="22">
                  <c:v>0.77299999999999991</c:v>
                </c:pt>
                <c:pt idx="23">
                  <c:v>0.78800000000000003</c:v>
                </c:pt>
                <c:pt idx="24">
                  <c:v>0.79</c:v>
                </c:pt>
              </c:numCache>
            </c:numRef>
          </c:yVal>
          <c:smooth val="0"/>
          <c:extLst>
            <c:ext xmlns:c16="http://schemas.microsoft.com/office/drawing/2014/chart" uri="{C3380CC4-5D6E-409C-BE32-E72D297353CC}">
              <c16:uniqueId val="{00000001-FCFC-49E0-A2E8-F6365D766A7F}"/>
            </c:ext>
          </c:extLst>
        </c:ser>
        <c:ser>
          <c:idx val="2"/>
          <c:order val="2"/>
          <c:tx>
            <c:strRef>
              <c:f>'Data Table 12 &amp; 9 Deaths'!$L$1311</c:f>
              <c:strCache>
                <c:ptCount val="1"/>
                <c:pt idx="0">
                  <c:v>80+ years</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'Data Table 12 &amp; 9 Deaths'!$M$1308:$AN$1308</c:f>
              <c:numCache>
                <c:formatCode>[$-409]d\-mmm\-yy;@</c:formatCode>
                <c:ptCount val="28"/>
                <c:pt idx="0">
                  <c:v>44453</c:v>
                </c:pt>
                <c:pt idx="1">
                  <c:v>44487</c:v>
                </c:pt>
                <c:pt idx="2">
                  <c:v>44521</c:v>
                </c:pt>
                <c:pt idx="3">
                  <c:v>44550</c:v>
                </c:pt>
                <c:pt idx="4">
                  <c:v>44581</c:v>
                </c:pt>
                <c:pt idx="5">
                  <c:v>44616</c:v>
                </c:pt>
                <c:pt idx="6">
                  <c:v>44627</c:v>
                </c:pt>
                <c:pt idx="7">
                  <c:v>44635</c:v>
                </c:pt>
                <c:pt idx="8">
                  <c:v>44641</c:v>
                </c:pt>
                <c:pt idx="9">
                  <c:v>44648</c:v>
                </c:pt>
                <c:pt idx="10">
                  <c:v>44655</c:v>
                </c:pt>
                <c:pt idx="11">
                  <c:v>44662</c:v>
                </c:pt>
                <c:pt idx="12">
                  <c:v>44669</c:v>
                </c:pt>
                <c:pt idx="13">
                  <c:v>44676</c:v>
                </c:pt>
                <c:pt idx="14">
                  <c:v>44683</c:v>
                </c:pt>
                <c:pt idx="15">
                  <c:v>44690</c:v>
                </c:pt>
                <c:pt idx="16">
                  <c:v>44697</c:v>
                </c:pt>
                <c:pt idx="17">
                  <c:v>44704</c:v>
                </c:pt>
                <c:pt idx="18">
                  <c:v>44711</c:v>
                </c:pt>
                <c:pt idx="19">
                  <c:v>44718</c:v>
                </c:pt>
                <c:pt idx="20">
                  <c:v>44725</c:v>
                </c:pt>
                <c:pt idx="21">
                  <c:v>44732</c:v>
                </c:pt>
                <c:pt idx="22">
                  <c:v>44739</c:v>
                </c:pt>
                <c:pt idx="23">
                  <c:v>44746</c:v>
                </c:pt>
                <c:pt idx="24">
                  <c:v>44753</c:v>
                </c:pt>
              </c:numCache>
            </c:numRef>
          </c:xVal>
          <c:yVal>
            <c:numRef>
              <c:f>'Data Table 12 &amp; 9 Deaths'!$M$1311:$AN$1311</c:f>
              <c:numCache>
                <c:formatCode>0.0%</c:formatCode>
                <c:ptCount val="28"/>
                <c:pt idx="0">
                  <c:v>0.39800000000000002</c:v>
                </c:pt>
                <c:pt idx="1">
                  <c:v>0.47099999999999997</c:v>
                </c:pt>
                <c:pt idx="2">
                  <c:v>0.46100000000000002</c:v>
                </c:pt>
                <c:pt idx="3">
                  <c:v>0.45600000000000002</c:v>
                </c:pt>
                <c:pt idx="4">
                  <c:v>0.498</c:v>
                </c:pt>
                <c:pt idx="5">
                  <c:v>0.66399999999999992</c:v>
                </c:pt>
                <c:pt idx="6">
                  <c:v>0.68700000000000006</c:v>
                </c:pt>
                <c:pt idx="7">
                  <c:v>0.70099999999999996</c:v>
                </c:pt>
                <c:pt idx="8">
                  <c:v>0.71599999999999997</c:v>
                </c:pt>
                <c:pt idx="9">
                  <c:v>0.72499999999999998</c:v>
                </c:pt>
                <c:pt idx="10">
                  <c:v>0.74299999999999999</c:v>
                </c:pt>
                <c:pt idx="11">
                  <c:v>0.73899999999999999</c:v>
                </c:pt>
                <c:pt idx="12">
                  <c:v>0.74099999999999999</c:v>
                </c:pt>
                <c:pt idx="13">
                  <c:v>0.75100000000000011</c:v>
                </c:pt>
                <c:pt idx="14">
                  <c:v>0.76</c:v>
                </c:pt>
                <c:pt idx="15">
                  <c:v>0.77099999999999991</c:v>
                </c:pt>
                <c:pt idx="16">
                  <c:v>0.7669999999999999</c:v>
                </c:pt>
                <c:pt idx="17">
                  <c:v>0.78200000000000003</c:v>
                </c:pt>
                <c:pt idx="18">
                  <c:v>0.79600000000000004</c:v>
                </c:pt>
                <c:pt idx="19">
                  <c:v>0.81200000000000006</c:v>
                </c:pt>
                <c:pt idx="20">
                  <c:v>0.82400000000000007</c:v>
                </c:pt>
                <c:pt idx="21">
                  <c:v>0.84</c:v>
                </c:pt>
                <c:pt idx="22">
                  <c:v>0.84199999999999997</c:v>
                </c:pt>
                <c:pt idx="23">
                  <c:v>0.85199999999999998</c:v>
                </c:pt>
                <c:pt idx="24">
                  <c:v>0.86499999999999999</c:v>
                </c:pt>
              </c:numCache>
            </c:numRef>
          </c:yVal>
          <c:smooth val="0"/>
          <c:extLst>
            <c:ext xmlns:c16="http://schemas.microsoft.com/office/drawing/2014/chart" uri="{C3380CC4-5D6E-409C-BE32-E72D297353CC}">
              <c16:uniqueId val="{00000002-FCFC-49E0-A2E8-F6365D766A7F}"/>
            </c:ext>
          </c:extLst>
        </c:ser>
        <c:dLbls>
          <c:showLegendKey val="0"/>
          <c:showVal val="0"/>
          <c:showCatName val="0"/>
          <c:showSerName val="0"/>
          <c:showPercent val="0"/>
          <c:showBubbleSize val="0"/>
        </c:dLbls>
        <c:axId val="782728544"/>
        <c:axId val="782720016"/>
      </c:scatterChart>
      <c:valAx>
        <c:axId val="782728544"/>
        <c:scaling>
          <c:orientation val="minMax"/>
        </c:scaling>
        <c:delete val="0"/>
        <c:axPos val="b"/>
        <c:majorGridlines>
          <c:spPr>
            <a:ln w="9525" cap="flat" cmpd="sng" algn="ctr">
              <a:solidFill>
                <a:schemeClr val="tx1">
                  <a:lumMod val="15000"/>
                  <a:lumOff val="85000"/>
                </a:schemeClr>
              </a:solidFill>
              <a:round/>
            </a:ln>
            <a:effectLst/>
          </c:spPr>
        </c:majorGridlines>
        <c:numFmt formatCode="[$-409]d\-mmm\-yy;@" sourceLinked="1"/>
        <c:majorTickMark val="none"/>
        <c:minorTickMark val="none"/>
        <c:tickLblPos val="nextTo"/>
        <c:spPr>
          <a:noFill/>
          <a:ln w="9525" cap="flat" cmpd="sng" algn="ctr">
            <a:solidFill>
              <a:schemeClr val="tx1">
                <a:lumMod val="25000"/>
                <a:lumOff val="7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20016"/>
        <c:crosses val="autoZero"/>
        <c:crossBetween val="midCat"/>
        <c:majorUnit val="20"/>
      </c:valAx>
      <c:valAx>
        <c:axId val="78272001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Fully Vaccinated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272854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11</xdr:col>
      <xdr:colOff>962025</xdr:colOff>
      <xdr:row>324</xdr:row>
      <xdr:rowOff>171450</xdr:rowOff>
    </xdr:from>
    <xdr:to>
      <xdr:col>21</xdr:col>
      <xdr:colOff>532524</xdr:colOff>
      <xdr:row>353</xdr:row>
      <xdr:rowOff>46950</xdr:rowOff>
    </xdr:to>
    <xdr:pic>
      <xdr:nvPicPr>
        <xdr:cNvPr id="2" name="Picture 1">
          <a:extLst>
            <a:ext uri="{FF2B5EF4-FFF2-40B4-BE49-F238E27FC236}">
              <a16:creationId xmlns:a16="http://schemas.microsoft.com/office/drawing/2014/main" id="{01FF693B-BD19-42EF-A8FE-69D9ED662593}"/>
            </a:ext>
          </a:extLst>
        </xdr:cNvPr>
        <xdr:cNvPicPr>
          <a:picLocks noChangeAspect="1"/>
        </xdr:cNvPicPr>
      </xdr:nvPicPr>
      <xdr:blipFill>
        <a:blip xmlns:r="http://schemas.openxmlformats.org/officeDocument/2006/relationships" r:embed="rId1"/>
        <a:stretch>
          <a:fillRect/>
        </a:stretch>
      </xdr:blipFill>
      <xdr:spPr>
        <a:xfrm>
          <a:off x="8791575" y="60178950"/>
          <a:ext cx="7009524" cy="5400000"/>
        </a:xfrm>
        <a:prstGeom prst="rect">
          <a:avLst/>
        </a:prstGeom>
      </xdr:spPr>
    </xdr:pic>
    <xdr:clientData/>
  </xdr:twoCellAnchor>
  <xdr:twoCellAnchor editAs="oneCell">
    <xdr:from>
      <xdr:col>0</xdr:col>
      <xdr:colOff>219075</xdr:colOff>
      <xdr:row>323</xdr:row>
      <xdr:rowOff>95250</xdr:rowOff>
    </xdr:from>
    <xdr:to>
      <xdr:col>10</xdr:col>
      <xdr:colOff>265857</xdr:colOff>
      <xdr:row>360</xdr:row>
      <xdr:rowOff>122940</xdr:rowOff>
    </xdr:to>
    <xdr:pic>
      <xdr:nvPicPr>
        <xdr:cNvPr id="3" name="Picture 2">
          <a:extLst>
            <a:ext uri="{FF2B5EF4-FFF2-40B4-BE49-F238E27FC236}">
              <a16:creationId xmlns:a16="http://schemas.microsoft.com/office/drawing/2014/main" id="{2B5AD01B-18E9-43B4-A0E4-5B2D5534B27F}"/>
            </a:ext>
          </a:extLst>
        </xdr:cNvPr>
        <xdr:cNvPicPr>
          <a:picLocks noChangeAspect="1"/>
        </xdr:cNvPicPr>
      </xdr:nvPicPr>
      <xdr:blipFill>
        <a:blip xmlns:r="http://schemas.openxmlformats.org/officeDocument/2006/relationships" r:embed="rId2"/>
        <a:stretch>
          <a:fillRect/>
        </a:stretch>
      </xdr:blipFill>
      <xdr:spPr>
        <a:xfrm>
          <a:off x="219075" y="59912250"/>
          <a:ext cx="6742857" cy="7076190"/>
        </a:xfrm>
        <a:prstGeom prst="rect">
          <a:avLst/>
        </a:prstGeom>
      </xdr:spPr>
    </xdr:pic>
    <xdr:clientData/>
  </xdr:twoCellAnchor>
  <xdr:twoCellAnchor editAs="oneCell">
    <xdr:from>
      <xdr:col>0</xdr:col>
      <xdr:colOff>180975</xdr:colOff>
      <xdr:row>293</xdr:row>
      <xdr:rowOff>9525</xdr:rowOff>
    </xdr:from>
    <xdr:to>
      <xdr:col>13</xdr:col>
      <xdr:colOff>496687</xdr:colOff>
      <xdr:row>318</xdr:row>
      <xdr:rowOff>8868</xdr:rowOff>
    </xdr:to>
    <xdr:pic>
      <xdr:nvPicPr>
        <xdr:cNvPr id="4" name="Picture 3">
          <a:extLst>
            <a:ext uri="{FF2B5EF4-FFF2-40B4-BE49-F238E27FC236}">
              <a16:creationId xmlns:a16="http://schemas.microsoft.com/office/drawing/2014/main" id="{D588F49F-0841-4D3D-A4A6-E695DC031C2F}"/>
            </a:ext>
          </a:extLst>
        </xdr:cNvPr>
        <xdr:cNvPicPr>
          <a:picLocks noChangeAspect="1"/>
        </xdr:cNvPicPr>
      </xdr:nvPicPr>
      <xdr:blipFill>
        <a:blip xmlns:r="http://schemas.openxmlformats.org/officeDocument/2006/relationships" r:embed="rId3"/>
        <a:stretch>
          <a:fillRect/>
        </a:stretch>
      </xdr:blipFill>
      <xdr:spPr>
        <a:xfrm>
          <a:off x="180975" y="54111525"/>
          <a:ext cx="9955012" cy="4761843"/>
        </a:xfrm>
        <a:prstGeom prst="rect">
          <a:avLst/>
        </a:prstGeom>
      </xdr:spPr>
    </xdr:pic>
    <xdr:clientData/>
  </xdr:twoCellAnchor>
  <xdr:twoCellAnchor editAs="oneCell">
    <xdr:from>
      <xdr:col>13</xdr:col>
      <xdr:colOff>762000</xdr:colOff>
      <xdr:row>293</xdr:row>
      <xdr:rowOff>47625</xdr:rowOff>
    </xdr:from>
    <xdr:to>
      <xdr:col>26</xdr:col>
      <xdr:colOff>545133</xdr:colOff>
      <xdr:row>318</xdr:row>
      <xdr:rowOff>57150</xdr:rowOff>
    </xdr:to>
    <xdr:pic>
      <xdr:nvPicPr>
        <xdr:cNvPr id="5" name="Picture 4">
          <a:extLst>
            <a:ext uri="{FF2B5EF4-FFF2-40B4-BE49-F238E27FC236}">
              <a16:creationId xmlns:a16="http://schemas.microsoft.com/office/drawing/2014/main" id="{2A9C73BF-CF98-4631-B474-484F97EA1617}"/>
            </a:ext>
          </a:extLst>
        </xdr:cNvPr>
        <xdr:cNvPicPr>
          <a:picLocks noChangeAspect="1"/>
        </xdr:cNvPicPr>
      </xdr:nvPicPr>
      <xdr:blipFill>
        <a:blip xmlns:r="http://schemas.openxmlformats.org/officeDocument/2006/relationships" r:embed="rId4"/>
        <a:stretch>
          <a:fillRect/>
        </a:stretch>
      </xdr:blipFill>
      <xdr:spPr>
        <a:xfrm>
          <a:off x="10401300" y="54149625"/>
          <a:ext cx="8965233" cy="4772025"/>
        </a:xfrm>
        <a:prstGeom prst="rect">
          <a:avLst/>
        </a:prstGeom>
      </xdr:spPr>
    </xdr:pic>
    <xdr:clientData/>
  </xdr:twoCellAnchor>
  <xdr:twoCellAnchor editAs="oneCell">
    <xdr:from>
      <xdr:col>0</xdr:col>
      <xdr:colOff>114300</xdr:colOff>
      <xdr:row>265</xdr:row>
      <xdr:rowOff>38100</xdr:rowOff>
    </xdr:from>
    <xdr:to>
      <xdr:col>14</xdr:col>
      <xdr:colOff>398707</xdr:colOff>
      <xdr:row>292</xdr:row>
      <xdr:rowOff>66029</xdr:rowOff>
    </xdr:to>
    <xdr:pic>
      <xdr:nvPicPr>
        <xdr:cNvPr id="6" name="Picture 5">
          <a:extLst>
            <a:ext uri="{FF2B5EF4-FFF2-40B4-BE49-F238E27FC236}">
              <a16:creationId xmlns:a16="http://schemas.microsoft.com/office/drawing/2014/main" id="{B41F3955-8FCC-44E6-4182-D0AE73A42DC6}"/>
            </a:ext>
          </a:extLst>
        </xdr:cNvPr>
        <xdr:cNvPicPr>
          <a:picLocks noChangeAspect="1"/>
        </xdr:cNvPicPr>
      </xdr:nvPicPr>
      <xdr:blipFill>
        <a:blip xmlns:r="http://schemas.openxmlformats.org/officeDocument/2006/relationships" r:embed="rId5"/>
        <a:stretch>
          <a:fillRect/>
        </a:stretch>
      </xdr:blipFill>
      <xdr:spPr>
        <a:xfrm>
          <a:off x="114300" y="48806100"/>
          <a:ext cx="10742857" cy="5171429"/>
        </a:xfrm>
        <a:prstGeom prst="rect">
          <a:avLst/>
        </a:prstGeom>
      </xdr:spPr>
    </xdr:pic>
    <xdr:clientData/>
  </xdr:twoCellAnchor>
  <xdr:twoCellAnchor editAs="oneCell">
    <xdr:from>
      <xdr:col>0</xdr:col>
      <xdr:colOff>38100</xdr:colOff>
      <xdr:row>235</xdr:row>
      <xdr:rowOff>104775</xdr:rowOff>
    </xdr:from>
    <xdr:to>
      <xdr:col>14</xdr:col>
      <xdr:colOff>408221</xdr:colOff>
      <xdr:row>262</xdr:row>
      <xdr:rowOff>170799</xdr:rowOff>
    </xdr:to>
    <xdr:pic>
      <xdr:nvPicPr>
        <xdr:cNvPr id="7" name="Picture 6">
          <a:extLst>
            <a:ext uri="{FF2B5EF4-FFF2-40B4-BE49-F238E27FC236}">
              <a16:creationId xmlns:a16="http://schemas.microsoft.com/office/drawing/2014/main" id="{26E3BE27-875C-5615-2F47-C8BD568BEEC1}"/>
            </a:ext>
          </a:extLst>
        </xdr:cNvPr>
        <xdr:cNvPicPr>
          <a:picLocks noChangeAspect="1"/>
        </xdr:cNvPicPr>
      </xdr:nvPicPr>
      <xdr:blipFill>
        <a:blip xmlns:r="http://schemas.openxmlformats.org/officeDocument/2006/relationships" r:embed="rId6"/>
        <a:stretch>
          <a:fillRect/>
        </a:stretch>
      </xdr:blipFill>
      <xdr:spPr>
        <a:xfrm>
          <a:off x="38100" y="43157775"/>
          <a:ext cx="10828571" cy="5209524"/>
        </a:xfrm>
        <a:prstGeom prst="rect">
          <a:avLst/>
        </a:prstGeom>
      </xdr:spPr>
    </xdr:pic>
    <xdr:clientData/>
  </xdr:twoCellAnchor>
  <xdr:twoCellAnchor editAs="oneCell">
    <xdr:from>
      <xdr:col>0</xdr:col>
      <xdr:colOff>85725</xdr:colOff>
      <xdr:row>206</xdr:row>
      <xdr:rowOff>47625</xdr:rowOff>
    </xdr:from>
    <xdr:to>
      <xdr:col>14</xdr:col>
      <xdr:colOff>332037</xdr:colOff>
      <xdr:row>233</xdr:row>
      <xdr:rowOff>56506</xdr:rowOff>
    </xdr:to>
    <xdr:pic>
      <xdr:nvPicPr>
        <xdr:cNvPr id="8" name="Picture 7">
          <a:extLst>
            <a:ext uri="{FF2B5EF4-FFF2-40B4-BE49-F238E27FC236}">
              <a16:creationId xmlns:a16="http://schemas.microsoft.com/office/drawing/2014/main" id="{0EF93F2B-0BD3-00DC-4A04-84685503DEDD}"/>
            </a:ext>
          </a:extLst>
        </xdr:cNvPr>
        <xdr:cNvPicPr>
          <a:picLocks noChangeAspect="1"/>
        </xdr:cNvPicPr>
      </xdr:nvPicPr>
      <xdr:blipFill>
        <a:blip xmlns:r="http://schemas.openxmlformats.org/officeDocument/2006/relationships" r:embed="rId7"/>
        <a:stretch>
          <a:fillRect/>
        </a:stretch>
      </xdr:blipFill>
      <xdr:spPr>
        <a:xfrm>
          <a:off x="85725" y="37576125"/>
          <a:ext cx="10704762" cy="5152381"/>
        </a:xfrm>
        <a:prstGeom prst="rect">
          <a:avLst/>
        </a:prstGeom>
      </xdr:spPr>
    </xdr:pic>
    <xdr:clientData/>
  </xdr:twoCellAnchor>
  <xdr:twoCellAnchor editAs="oneCell">
    <xdr:from>
      <xdr:col>0</xdr:col>
      <xdr:colOff>0</xdr:colOff>
      <xdr:row>181</xdr:row>
      <xdr:rowOff>0</xdr:rowOff>
    </xdr:from>
    <xdr:to>
      <xdr:col>14</xdr:col>
      <xdr:colOff>455836</xdr:colOff>
      <xdr:row>208</xdr:row>
      <xdr:rowOff>151738</xdr:rowOff>
    </xdr:to>
    <xdr:pic>
      <xdr:nvPicPr>
        <xdr:cNvPr id="9" name="Picture 8">
          <a:extLst>
            <a:ext uri="{FF2B5EF4-FFF2-40B4-BE49-F238E27FC236}">
              <a16:creationId xmlns:a16="http://schemas.microsoft.com/office/drawing/2014/main" id="{276DB474-40E3-2032-A303-D0F87C7F0210}"/>
            </a:ext>
          </a:extLst>
        </xdr:cNvPr>
        <xdr:cNvPicPr>
          <a:picLocks noChangeAspect="1"/>
        </xdr:cNvPicPr>
      </xdr:nvPicPr>
      <xdr:blipFill>
        <a:blip xmlns:r="http://schemas.openxmlformats.org/officeDocument/2006/relationships" r:embed="rId8"/>
        <a:stretch>
          <a:fillRect/>
        </a:stretch>
      </xdr:blipFill>
      <xdr:spPr>
        <a:xfrm>
          <a:off x="0" y="32766000"/>
          <a:ext cx="10914286" cy="52952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30</xdr:col>
      <xdr:colOff>28575</xdr:colOff>
      <xdr:row>493</xdr:row>
      <xdr:rowOff>123826</xdr:rowOff>
    </xdr:from>
    <xdr:to>
      <xdr:col>42</xdr:col>
      <xdr:colOff>468191</xdr:colOff>
      <xdr:row>508</xdr:row>
      <xdr:rowOff>47626</xdr:rowOff>
    </xdr:to>
    <xdr:pic>
      <xdr:nvPicPr>
        <xdr:cNvPr id="2" name="Picture 1">
          <a:extLst>
            <a:ext uri="{FF2B5EF4-FFF2-40B4-BE49-F238E27FC236}">
              <a16:creationId xmlns:a16="http://schemas.microsoft.com/office/drawing/2014/main" id="{65C24F54-2C1F-603D-8AF0-689D7F10B589}"/>
            </a:ext>
          </a:extLst>
        </xdr:cNvPr>
        <xdr:cNvPicPr>
          <a:picLocks noChangeAspect="1"/>
        </xdr:cNvPicPr>
      </xdr:nvPicPr>
      <xdr:blipFill>
        <a:blip xmlns:r="http://schemas.openxmlformats.org/officeDocument/2006/relationships" r:embed="rId1"/>
        <a:stretch>
          <a:fillRect/>
        </a:stretch>
      </xdr:blipFill>
      <xdr:spPr>
        <a:xfrm>
          <a:off x="19792950" y="23574376"/>
          <a:ext cx="7754816" cy="3467100"/>
        </a:xfrm>
        <a:prstGeom prst="rect">
          <a:avLst/>
        </a:prstGeom>
      </xdr:spPr>
    </xdr:pic>
    <xdr:clientData/>
  </xdr:twoCellAnchor>
  <xdr:twoCellAnchor editAs="oneCell">
    <xdr:from>
      <xdr:col>30</xdr:col>
      <xdr:colOff>66674</xdr:colOff>
      <xdr:row>473</xdr:row>
      <xdr:rowOff>47625</xdr:rowOff>
    </xdr:from>
    <xdr:to>
      <xdr:col>43</xdr:col>
      <xdr:colOff>590550</xdr:colOff>
      <xdr:row>491</xdr:row>
      <xdr:rowOff>149905</xdr:rowOff>
    </xdr:to>
    <xdr:pic>
      <xdr:nvPicPr>
        <xdr:cNvPr id="3" name="Picture 2">
          <a:extLst>
            <a:ext uri="{FF2B5EF4-FFF2-40B4-BE49-F238E27FC236}">
              <a16:creationId xmlns:a16="http://schemas.microsoft.com/office/drawing/2014/main" id="{CBDA8CD1-2782-33A8-1E8F-1697CB42E4A2}"/>
            </a:ext>
          </a:extLst>
        </xdr:cNvPr>
        <xdr:cNvPicPr>
          <a:picLocks noChangeAspect="1"/>
        </xdr:cNvPicPr>
      </xdr:nvPicPr>
      <xdr:blipFill>
        <a:blip xmlns:r="http://schemas.openxmlformats.org/officeDocument/2006/relationships" r:embed="rId2"/>
        <a:stretch>
          <a:fillRect/>
        </a:stretch>
      </xdr:blipFill>
      <xdr:spPr>
        <a:xfrm>
          <a:off x="19831049" y="19002375"/>
          <a:ext cx="8448676" cy="421708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133350</xdr:colOff>
      <xdr:row>48</xdr:row>
      <xdr:rowOff>138112</xdr:rowOff>
    </xdr:from>
    <xdr:to>
      <xdr:col>21</xdr:col>
      <xdr:colOff>371474</xdr:colOff>
      <xdr:row>70</xdr:row>
      <xdr:rowOff>38100</xdr:rowOff>
    </xdr:to>
    <xdr:graphicFrame macro="">
      <xdr:nvGraphicFramePr>
        <xdr:cNvPr id="2" name="Chart 1">
          <a:extLst>
            <a:ext uri="{FF2B5EF4-FFF2-40B4-BE49-F238E27FC236}">
              <a16:creationId xmlns:a16="http://schemas.microsoft.com/office/drawing/2014/main" id="{DB8365B0-8780-4E57-B29A-FF5758BFA5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152399</xdr:colOff>
      <xdr:row>83</xdr:row>
      <xdr:rowOff>100011</xdr:rowOff>
    </xdr:from>
    <xdr:to>
      <xdr:col>21</xdr:col>
      <xdr:colOff>400050</xdr:colOff>
      <xdr:row>103</xdr:row>
      <xdr:rowOff>85725</xdr:rowOff>
    </xdr:to>
    <xdr:graphicFrame macro="">
      <xdr:nvGraphicFramePr>
        <xdr:cNvPr id="4" name="Chart 1">
          <a:extLst>
            <a:ext uri="{FF2B5EF4-FFF2-40B4-BE49-F238E27FC236}">
              <a16:creationId xmlns:a16="http://schemas.microsoft.com/office/drawing/2014/main" id="{6FCEEFEC-8748-46B1-837A-0A50F84501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12</xdr:col>
      <xdr:colOff>161926</xdr:colOff>
      <xdr:row>48</xdr:row>
      <xdr:rowOff>114300</xdr:rowOff>
    </xdr:from>
    <xdr:to>
      <xdr:col>15</xdr:col>
      <xdr:colOff>409575</xdr:colOff>
      <xdr:row>66</xdr:row>
      <xdr:rowOff>147637</xdr:rowOff>
    </xdr:to>
    <xdr:graphicFrame macro="">
      <xdr:nvGraphicFramePr>
        <xdr:cNvPr id="2" name="Chart 1">
          <a:extLst>
            <a:ext uri="{FF2B5EF4-FFF2-40B4-BE49-F238E27FC236}">
              <a16:creationId xmlns:a16="http://schemas.microsoft.com/office/drawing/2014/main" id="{F4DB7E6A-8B42-4586-A12D-3A3B57BE5E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10</xdr:col>
      <xdr:colOff>666750</xdr:colOff>
      <xdr:row>795</xdr:row>
      <xdr:rowOff>52386</xdr:rowOff>
    </xdr:from>
    <xdr:to>
      <xdr:col>10</xdr:col>
      <xdr:colOff>5924550</xdr:colOff>
      <xdr:row>811</xdr:row>
      <xdr:rowOff>95249</xdr:rowOff>
    </xdr:to>
    <xdr:graphicFrame macro="">
      <xdr:nvGraphicFramePr>
        <xdr:cNvPr id="2" name="Chart 1">
          <a:extLst>
            <a:ext uri="{FF2B5EF4-FFF2-40B4-BE49-F238E27FC236}">
              <a16:creationId xmlns:a16="http://schemas.microsoft.com/office/drawing/2014/main" id="{DACC2C4A-6C43-4B78-A286-24E0B1C9EB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38100</xdr:colOff>
      <xdr:row>1294</xdr:row>
      <xdr:rowOff>0</xdr:rowOff>
    </xdr:from>
    <xdr:to>
      <xdr:col>10</xdr:col>
      <xdr:colOff>6819899</xdr:colOff>
      <xdr:row>1311</xdr:row>
      <xdr:rowOff>166689</xdr:rowOff>
    </xdr:to>
    <xdr:graphicFrame macro="">
      <xdr:nvGraphicFramePr>
        <xdr:cNvPr id="4" name="Chart 3">
          <a:extLst>
            <a:ext uri="{FF2B5EF4-FFF2-40B4-BE49-F238E27FC236}">
              <a16:creationId xmlns:a16="http://schemas.microsoft.com/office/drawing/2014/main" id="{79F1ED17-441D-433A-99D5-321F9CBA5B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Cheryl Anderson" id="{1642FFA2-3D89-42EE-8649-803451EBE1FE}" userId="9fcafdf3d6c6c463" providerId="Windows Liv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E88" dT="2022-05-05T15:18:12.64" personId="{1642FFA2-3D89-42EE-8649-803451EBE1FE}" id="{DA0755CF-8326-42BC-BEF6-89E6D9884DA7}">
    <text>May 5th report</text>
  </threadedComment>
  <threadedComment ref="K96" dT="2022-05-12T02:20:00.11" personId="{1642FFA2-3D89-42EE-8649-803451EBE1FE}" id="{FB513F7E-D89C-4806-8B0E-B3FF9A53A254}">
    <text>May 10th report (to May 9th)</text>
  </threadedComment>
  <threadedComment ref="K104" dT="2022-05-26T01:09:22.32" personId="{1642FFA2-3D89-42EE-8649-803451EBE1FE}" id="{A61474E6-4BD1-4E0E-9127-5AC63DEF9E7F}">
    <text>May 18th</text>
  </threadedComment>
  <threadedComment ref="K112" dT="2022-05-26T14:53:14.25" personId="{1642FFA2-3D89-42EE-8649-803451EBE1FE}" id="{C08A8205-A90A-48AF-A977-B9F33241001F}">
    <text>May 26th report</text>
  </threadedComment>
  <threadedComment ref="K120" dT="2022-06-03T14:24:11.02" personId="{1642FFA2-3D89-42EE-8649-803451EBE1FE}" id="{D05EED1C-4CBB-4158-AAE2-E8806DAC3F6B}">
    <text>Jun 2nd report</text>
  </threadedComment>
  <threadedComment ref="K128" dT="2022-06-17T14:34:22.81" personId="{1642FFA2-3D89-42EE-8649-803451EBE1FE}" id="{07D93676-FE0A-49E0-A6E4-C374C0616478}">
    <text>June 17th Epidemiology report</text>
  </threadedComment>
  <threadedComment ref="E152" dT="2022-07-22T15:15:38.88" personId="{1642FFA2-3D89-42EE-8649-803451EBE1FE}" id="{783C00F6-0ACE-4B38-ABDE-83532C455C99}">
    <text>July 22nd report shows a different number than Alberta website (a difference of 9). 4,643 vs AB 4,652</text>
  </threadedComment>
  <threadedComment ref="K152" dT="2022-07-22T15:14:27.82" personId="{1642FFA2-3D89-42EE-8649-803451EBE1FE}" id="{1D174AD5-AF79-4E98-90B0-52D8B792A48B}">
    <text>July 22nd report</text>
  </threadedComment>
  <threadedComment ref="E160" dT="2022-08-11T03:49:10.17" personId="{1642FFA2-3D89-42EE-8649-803451EBE1FE}" id="{086D682D-31B2-4E6C-8CD7-98CD9F601181}">
    <text>Aug 5th report</text>
  </threadedComment>
  <threadedComment ref="K160" dT="2022-08-11T03:49:10.17" personId="{1642FFA2-3D89-42EE-8649-803451EBE1FE}" id="{A57FCED8-3019-4007-826A-25C34BBDC297}">
    <text>Aug 5th report</text>
  </threadedComment>
  <threadedComment ref="E176" dT="2022-08-11T03:49:10.17" personId="{1642FFA2-3D89-42EE-8649-803451EBE1FE}" id="{4B6EB217-3748-44A8-A8A8-B46FBF6C187C}">
    <text>Aug 5th report</text>
  </threadedComment>
  <threadedComment ref="K176" dT="2022-08-11T03:49:10.17" personId="{1642FFA2-3D89-42EE-8649-803451EBE1FE}" id="{74A10E10-10AA-4584-91C6-256EBF640667}">
    <text>Aug 5th report</text>
  </threadedComment>
</ThreadedComments>
</file>

<file path=xl/threadedComments/threadedComment2.xml><?xml version="1.0" encoding="utf-8"?>
<ThreadedComments xmlns="http://schemas.microsoft.com/office/spreadsheetml/2018/threadedcomments" xmlns:x="http://schemas.openxmlformats.org/spreadsheetml/2006/main">
  <threadedComment ref="P2503" dT="2021-10-15T00:03:03.61" personId="{1642FFA2-3D89-42EE-8649-803451EBE1FE}" id="{0764ABA4-D014-44A1-A46B-3EF83842B865}">
    <text>14 year old with a brain tumor!</text>
  </threadedComment>
</ThreadedComments>
</file>

<file path=xl/threadedComments/threadedComment3.xml><?xml version="1.0" encoding="utf-8"?>
<ThreadedComments xmlns="http://schemas.microsoft.com/office/spreadsheetml/2018/threadedcomments" xmlns:x="http://schemas.openxmlformats.org/spreadsheetml/2006/main">
  <threadedComment ref="F11" dT="2021-06-22T14:20:55.42" personId="{1642FFA2-3D89-42EE-8649-803451EBE1FE}" id="{FFF91767-34BB-484D-A056-0F801AC6F6F3}">
    <text>12-19 years old</text>
  </threadedComment>
  <threadedComment ref="F35" dT="2021-06-22T14:20:55.42" personId="{1642FFA2-3D89-42EE-8649-803451EBE1FE}" id="{187C18CF-FD6F-4944-B2CB-459CABD046B4}">
    <text>12-19 years old</text>
  </threadedComment>
  <threadedComment ref="F67" dT="2021-06-22T14:20:55.42" personId="{1642FFA2-3D89-42EE-8649-803451EBE1FE}" id="{7CFF9352-1627-4F1F-AC5C-104644266646}">
    <text>12-19 years old</text>
  </threadedComment>
  <threadedComment ref="F99" dT="2021-06-22T14:20:55.42" personId="{1642FFA2-3D89-42EE-8649-803451EBE1FE}" id="{A5779030-DD54-4CAD-90B6-47E7380999CA}">
    <text>12-19 years old</text>
  </threadedComment>
  <threadedComment ref="F132" dT="2021-06-22T14:20:55.42" personId="{1642FFA2-3D89-42EE-8649-803451EBE1FE}" id="{29162FE7-94FA-4DA4-925A-692B788DE865}">
    <text>12-19 years old</text>
  </threadedComment>
  <threadedComment ref="F154" dT="2021-06-22T14:20:55.42" personId="{1642FFA2-3D89-42EE-8649-803451EBE1FE}" id="{E5A877F7-A566-4976-B8A8-53AC9EBAA568}">
    <text>12-19 years old</text>
  </threadedComment>
  <threadedComment ref="F176" dT="2021-06-22T14:20:55.42" personId="{1642FFA2-3D89-42EE-8649-803451EBE1FE}" id="{44533FD6-4DBA-4D69-A595-7CA4789E56C1}">
    <text>12-19 years old</text>
  </threadedComment>
  <threadedComment ref="F197" dT="2021-06-22T14:20:55.42" personId="{1642FFA2-3D89-42EE-8649-803451EBE1FE}" id="{8C101B95-E1EA-4A33-BDA1-7CA401DFCA50}">
    <text>12-19 years old</text>
  </threadedComment>
</ThreadedComment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health-infobase.canada.ca/covid-19/epidemiological-summary-covid-19-cases.html" TargetMode="External"/><Relationship Id="rId1" Type="http://schemas.openxmlformats.org/officeDocument/2006/relationships/hyperlink" Target="https://health-infobase.canada.ca/covid-19/vaccination-coverage/"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www.alberta.ca/stats/covid-19-alberta-statistics.htm" TargetMode="External"/><Relationship Id="rId6" Type="http://schemas.microsoft.com/office/2017/10/relationships/threadedComment" Target="../threadedComments/threadedComment2.xm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alberta.ca/stats/covid-19-alberta-statistics.htm"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www.alberta.ca/stats/covid-19-alberta-statistics.htm"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alberta.ca/stats/covid-19-alberta-statistics.htm"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www.alberta.ca/stats/covid-19-alberta-statistics.ht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alberta.ca/stats/covid-19-alberta-statistics.ht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alberta.ca/stats/covid-19-alberta-statistics.htm"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alberta.ca/stats/covid-19-alberta-statistics.htm" TargetMode="External"/><Relationship Id="rId2" Type="http://schemas.openxmlformats.org/officeDocument/2006/relationships/hyperlink" Target="https://www.alberta.ca/stats/covid-19-alberta-statistics.htm" TargetMode="External"/><Relationship Id="rId1" Type="http://schemas.openxmlformats.org/officeDocument/2006/relationships/hyperlink" Target="https://www.alberta.ca/stats/covid-19-alberta-statistics.htm"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96B8F-23D1-421B-9E46-CC213A5E267A}">
  <dimension ref="A1:P36"/>
  <sheetViews>
    <sheetView workbookViewId="0">
      <selection activeCell="D2" sqref="D2"/>
    </sheetView>
  </sheetViews>
  <sheetFormatPr defaultRowHeight="15" x14ac:dyDescent="0.25"/>
  <cols>
    <col min="1" max="1" width="13.42578125" customWidth="1"/>
    <col min="12" max="12" width="11.42578125" bestFit="1" customWidth="1"/>
  </cols>
  <sheetData>
    <row r="1" spans="1:12" x14ac:dyDescent="0.25">
      <c r="D1" t="s">
        <v>1447</v>
      </c>
    </row>
    <row r="2" spans="1:12" x14ac:dyDescent="0.25">
      <c r="A2" t="s">
        <v>1199</v>
      </c>
    </row>
    <row r="3" spans="1:12" x14ac:dyDescent="0.25">
      <c r="A3" t="s">
        <v>22</v>
      </c>
    </row>
    <row r="4" spans="1:12" x14ac:dyDescent="0.25">
      <c r="A4" s="15" t="s">
        <v>17</v>
      </c>
      <c r="B4" s="14" t="s">
        <v>18</v>
      </c>
      <c r="C4" s="270" t="s">
        <v>19</v>
      </c>
      <c r="D4" s="270"/>
      <c r="E4" s="270"/>
      <c r="F4" s="270" t="s">
        <v>20</v>
      </c>
      <c r="G4" s="270"/>
      <c r="H4" s="270"/>
      <c r="I4" s="270" t="s">
        <v>21</v>
      </c>
      <c r="J4" s="270"/>
      <c r="K4" s="270"/>
    </row>
    <row r="5" spans="1:12" x14ac:dyDescent="0.25">
      <c r="B5" s="14" t="s">
        <v>14</v>
      </c>
      <c r="C5" s="14" t="s">
        <v>14</v>
      </c>
      <c r="D5" s="14" t="s">
        <v>15</v>
      </c>
      <c r="E5" s="14" t="s">
        <v>16</v>
      </c>
      <c r="F5" s="14" t="s">
        <v>14</v>
      </c>
      <c r="G5" s="14" t="s">
        <v>15</v>
      </c>
      <c r="H5" s="14" t="s">
        <v>16</v>
      </c>
      <c r="I5" s="14" t="s">
        <v>14</v>
      </c>
      <c r="J5" s="14" t="s">
        <v>15</v>
      </c>
      <c r="K5" s="14" t="s">
        <v>16</v>
      </c>
    </row>
    <row r="6" spans="1:12" ht="15.75" x14ac:dyDescent="0.25">
      <c r="A6" s="5" t="s">
        <v>0</v>
      </c>
      <c r="B6" s="7">
        <v>237027</v>
      </c>
      <c r="C6" s="7">
        <v>9814</v>
      </c>
      <c r="D6" s="1">
        <v>4.0999999999999996</v>
      </c>
      <c r="E6" s="9">
        <v>221.9</v>
      </c>
      <c r="F6" s="7">
        <v>1851</v>
      </c>
      <c r="G6" s="1">
        <v>0.8</v>
      </c>
      <c r="H6" s="1">
        <v>41.9</v>
      </c>
      <c r="I6" s="7">
        <v>2328</v>
      </c>
      <c r="J6" s="1">
        <v>1</v>
      </c>
      <c r="K6" s="1">
        <v>52.6</v>
      </c>
      <c r="L6" s="4" t="s">
        <v>1200</v>
      </c>
    </row>
    <row r="7" spans="1:12" ht="31.5" x14ac:dyDescent="0.25">
      <c r="A7" s="6" t="s">
        <v>1</v>
      </c>
      <c r="B7" s="8">
        <v>1437</v>
      </c>
      <c r="C7" s="8">
        <v>59</v>
      </c>
      <c r="D7" s="2">
        <v>4.0999999999999996</v>
      </c>
      <c r="E7" s="10">
        <v>114.1</v>
      </c>
      <c r="F7" s="8">
        <v>14</v>
      </c>
      <c r="G7" s="2">
        <v>1</v>
      </c>
      <c r="H7" s="2">
        <v>27.1</v>
      </c>
      <c r="I7" s="8">
        <v>0</v>
      </c>
      <c r="J7" s="2">
        <v>0</v>
      </c>
      <c r="K7" s="2">
        <v>0</v>
      </c>
    </row>
    <row r="8" spans="1:12" ht="15.75" x14ac:dyDescent="0.25">
      <c r="A8" s="5" t="s">
        <v>2</v>
      </c>
      <c r="B8" s="7">
        <v>8994</v>
      </c>
      <c r="C8" s="7">
        <v>42</v>
      </c>
      <c r="D8" s="1">
        <v>0.5</v>
      </c>
      <c r="E8" s="9">
        <v>19.3</v>
      </c>
      <c r="F8" s="7">
        <v>8</v>
      </c>
      <c r="G8" s="1">
        <v>0.1</v>
      </c>
      <c r="H8" s="1">
        <v>3.7</v>
      </c>
      <c r="I8" s="7">
        <v>0</v>
      </c>
      <c r="J8" s="1">
        <v>0</v>
      </c>
      <c r="K8" s="1">
        <v>0</v>
      </c>
    </row>
    <row r="9" spans="1:12" ht="15.75" x14ac:dyDescent="0.25">
      <c r="A9" s="6" t="s">
        <v>3</v>
      </c>
      <c r="B9" s="8">
        <v>12478</v>
      </c>
      <c r="C9" s="8">
        <v>25</v>
      </c>
      <c r="D9" s="2">
        <v>0.2</v>
      </c>
      <c r="E9" s="10">
        <v>9</v>
      </c>
      <c r="F9" s="8">
        <v>12</v>
      </c>
      <c r="G9" s="2">
        <v>0.1</v>
      </c>
      <c r="H9" s="2">
        <v>4.3</v>
      </c>
      <c r="I9" s="8">
        <v>0</v>
      </c>
      <c r="J9" s="2">
        <v>0</v>
      </c>
      <c r="K9" s="2">
        <v>0</v>
      </c>
    </row>
    <row r="10" spans="1:12" ht="15.75" x14ac:dyDescent="0.25">
      <c r="A10" s="5" t="s">
        <v>4</v>
      </c>
      <c r="B10" s="7">
        <v>32021</v>
      </c>
      <c r="C10" s="7">
        <v>166</v>
      </c>
      <c r="D10" s="1">
        <v>0.5</v>
      </c>
      <c r="E10" s="9">
        <v>31.1</v>
      </c>
      <c r="F10" s="7">
        <v>23</v>
      </c>
      <c r="G10" s="1">
        <v>0.1</v>
      </c>
      <c r="H10" s="1">
        <v>4.3</v>
      </c>
      <c r="I10" s="7">
        <v>0</v>
      </c>
      <c r="J10" s="1">
        <v>0</v>
      </c>
      <c r="K10" s="1">
        <v>0</v>
      </c>
    </row>
    <row r="11" spans="1:12" ht="15.75" x14ac:dyDescent="0.25">
      <c r="A11" s="6" t="s">
        <v>5</v>
      </c>
      <c r="B11" s="8">
        <v>43491</v>
      </c>
      <c r="C11" s="8">
        <v>530</v>
      </c>
      <c r="D11" s="2">
        <v>1.2</v>
      </c>
      <c r="E11" s="10">
        <v>89.6</v>
      </c>
      <c r="F11" s="8">
        <v>64</v>
      </c>
      <c r="G11" s="2">
        <v>0.1</v>
      </c>
      <c r="H11" s="2">
        <v>10.8</v>
      </c>
      <c r="I11" s="8">
        <v>10</v>
      </c>
      <c r="J11" s="2">
        <v>0</v>
      </c>
      <c r="K11" s="2">
        <v>1.7</v>
      </c>
      <c r="L11" s="21">
        <f>I11/$I$6</f>
        <v>4.2955326460481103E-3</v>
      </c>
    </row>
    <row r="12" spans="1:12" ht="15.75" x14ac:dyDescent="0.25">
      <c r="A12" s="5" t="s">
        <v>6</v>
      </c>
      <c r="B12" s="7">
        <v>45254</v>
      </c>
      <c r="C12" s="7">
        <v>965</v>
      </c>
      <c r="D12" s="1">
        <v>2.1</v>
      </c>
      <c r="E12" s="9">
        <v>134.9</v>
      </c>
      <c r="F12" s="7">
        <v>144</v>
      </c>
      <c r="G12" s="1">
        <v>0.3</v>
      </c>
      <c r="H12" s="1">
        <v>20.100000000000001</v>
      </c>
      <c r="I12" s="7">
        <v>14</v>
      </c>
      <c r="J12" s="1">
        <v>0</v>
      </c>
      <c r="K12" s="1">
        <v>2</v>
      </c>
      <c r="L12" s="21">
        <f t="shared" ref="L12:L17" si="0">I12/$I$6</f>
        <v>6.0137457044673543E-3</v>
      </c>
    </row>
    <row r="13" spans="1:12" ht="15.75" x14ac:dyDescent="0.25">
      <c r="A13" s="6" t="s">
        <v>7</v>
      </c>
      <c r="B13" s="8">
        <v>37003</v>
      </c>
      <c r="C13" s="8">
        <v>1201</v>
      </c>
      <c r="D13" s="2">
        <v>3.2</v>
      </c>
      <c r="E13" s="10">
        <v>197.4</v>
      </c>
      <c r="F13" s="8">
        <v>248</v>
      </c>
      <c r="G13" s="2">
        <v>0.7</v>
      </c>
      <c r="H13" s="2">
        <v>40.799999999999997</v>
      </c>
      <c r="I13" s="8">
        <v>47</v>
      </c>
      <c r="J13" s="2">
        <v>0.1</v>
      </c>
      <c r="K13" s="2">
        <v>7.7</v>
      </c>
      <c r="L13" s="21">
        <f t="shared" si="0"/>
        <v>2.0189003436426118E-2</v>
      </c>
    </row>
    <row r="14" spans="1:12" ht="15.75" x14ac:dyDescent="0.25">
      <c r="A14" s="5" t="s">
        <v>8</v>
      </c>
      <c r="B14" s="7">
        <v>27391</v>
      </c>
      <c r="C14" s="7">
        <v>1704</v>
      </c>
      <c r="D14" s="1">
        <v>6.2</v>
      </c>
      <c r="E14" s="9">
        <v>309.39999999999998</v>
      </c>
      <c r="F14" s="7">
        <v>429</v>
      </c>
      <c r="G14" s="1">
        <v>1.6</v>
      </c>
      <c r="H14" s="1">
        <v>77.900000000000006</v>
      </c>
      <c r="I14" s="7">
        <v>117</v>
      </c>
      <c r="J14" s="1">
        <v>0.4</v>
      </c>
      <c r="K14" s="1">
        <v>21.2</v>
      </c>
      <c r="L14" s="21">
        <f t="shared" si="0"/>
        <v>5.0257731958762888E-2</v>
      </c>
    </row>
    <row r="15" spans="1:12" ht="15.75" x14ac:dyDescent="0.25">
      <c r="A15" s="6" t="s">
        <v>9</v>
      </c>
      <c r="B15" s="8">
        <v>15768</v>
      </c>
      <c r="C15" s="8">
        <v>1727</v>
      </c>
      <c r="D15" s="2">
        <v>11</v>
      </c>
      <c r="E15" s="10">
        <v>364</v>
      </c>
      <c r="F15" s="8">
        <v>502</v>
      </c>
      <c r="G15" s="2">
        <v>3.2</v>
      </c>
      <c r="H15" s="2">
        <v>105.8</v>
      </c>
      <c r="I15" s="8">
        <v>294</v>
      </c>
      <c r="J15" s="2">
        <v>1.9</v>
      </c>
      <c r="K15" s="2">
        <v>62</v>
      </c>
      <c r="L15" s="21">
        <f t="shared" si="0"/>
        <v>0.12628865979381443</v>
      </c>
    </row>
    <row r="16" spans="1:12" ht="15.75" x14ac:dyDescent="0.25">
      <c r="A16" s="5" t="s">
        <v>10</v>
      </c>
      <c r="B16" s="7">
        <v>6730</v>
      </c>
      <c r="C16" s="7">
        <v>1552</v>
      </c>
      <c r="D16" s="1">
        <v>23.1</v>
      </c>
      <c r="E16" s="9">
        <v>595.5</v>
      </c>
      <c r="F16" s="7">
        <v>318</v>
      </c>
      <c r="G16" s="1">
        <v>4.7</v>
      </c>
      <c r="H16" s="1">
        <v>122</v>
      </c>
      <c r="I16" s="7">
        <v>488</v>
      </c>
      <c r="J16" s="1">
        <v>7.3</v>
      </c>
      <c r="K16" s="1">
        <v>187.2</v>
      </c>
      <c r="L16" s="21">
        <f t="shared" si="0"/>
        <v>0.20962199312714777</v>
      </c>
    </row>
    <row r="17" spans="1:16" ht="15.75" x14ac:dyDescent="0.25">
      <c r="A17" s="6" t="s">
        <v>11</v>
      </c>
      <c r="B17" s="8">
        <v>6314</v>
      </c>
      <c r="C17" s="8">
        <v>1840</v>
      </c>
      <c r="D17" s="2">
        <v>29.1</v>
      </c>
      <c r="E17" s="10">
        <v>1311.8</v>
      </c>
      <c r="F17" s="8">
        <v>88</v>
      </c>
      <c r="G17" s="2">
        <v>1.4</v>
      </c>
      <c r="H17" s="2">
        <v>62.7</v>
      </c>
      <c r="I17" s="8">
        <v>1357</v>
      </c>
      <c r="J17" s="2">
        <v>21.5</v>
      </c>
      <c r="K17" s="2">
        <v>967.4</v>
      </c>
      <c r="L17" s="21">
        <f t="shared" si="0"/>
        <v>0.58290378006872856</v>
      </c>
    </row>
    <row r="18" spans="1:16" ht="15.75" x14ac:dyDescent="0.25">
      <c r="A18" s="5" t="s">
        <v>12</v>
      </c>
      <c r="B18" s="1">
        <v>146</v>
      </c>
      <c r="C18" s="1">
        <v>3</v>
      </c>
      <c r="D18" s="1">
        <v>2.1</v>
      </c>
      <c r="E18" s="1" t="s">
        <v>13</v>
      </c>
      <c r="F18" s="1">
        <v>1</v>
      </c>
      <c r="G18" s="1">
        <v>0.7</v>
      </c>
      <c r="H18" s="1" t="s">
        <v>13</v>
      </c>
      <c r="I18" s="1">
        <v>1</v>
      </c>
      <c r="J18" s="1">
        <v>0.7</v>
      </c>
      <c r="K18" s="1" t="s">
        <v>13</v>
      </c>
    </row>
    <row r="20" spans="1:16" x14ac:dyDescent="0.25">
      <c r="A20" t="s">
        <v>1198</v>
      </c>
    </row>
    <row r="21" spans="1:16" x14ac:dyDescent="0.25">
      <c r="A21" t="s">
        <v>1119</v>
      </c>
    </row>
    <row r="22" spans="1:16" x14ac:dyDescent="0.25">
      <c r="B22" s="14" t="s">
        <v>18</v>
      </c>
      <c r="C22" s="270" t="s">
        <v>19</v>
      </c>
      <c r="D22" s="270"/>
      <c r="E22" s="270"/>
      <c r="F22" s="270" t="s">
        <v>20</v>
      </c>
      <c r="G22" s="270"/>
      <c r="H22" s="270"/>
      <c r="I22" s="270" t="s">
        <v>21</v>
      </c>
      <c r="J22" s="270"/>
      <c r="K22" s="270"/>
    </row>
    <row r="23" spans="1:16" x14ac:dyDescent="0.25">
      <c r="A23" s="15" t="s">
        <v>17</v>
      </c>
      <c r="B23" s="14" t="s">
        <v>14</v>
      </c>
      <c r="C23" s="14" t="s">
        <v>14</v>
      </c>
      <c r="D23" s="14" t="s">
        <v>15</v>
      </c>
      <c r="E23" s="14" t="s">
        <v>16</v>
      </c>
      <c r="F23" s="14" t="s">
        <v>14</v>
      </c>
      <c r="G23" s="14" t="s">
        <v>15</v>
      </c>
      <c r="H23" s="14" t="s">
        <v>16</v>
      </c>
      <c r="I23" s="14" t="s">
        <v>14</v>
      </c>
      <c r="J23" s="14" t="s">
        <v>15</v>
      </c>
      <c r="K23" s="14" t="s">
        <v>16</v>
      </c>
      <c r="N23" s="15" t="s">
        <v>1201</v>
      </c>
    </row>
    <row r="24" spans="1:16" ht="15.75" x14ac:dyDescent="0.25">
      <c r="A24" s="5" t="s">
        <v>0</v>
      </c>
      <c r="B24" s="7">
        <v>597891</v>
      </c>
      <c r="C24" s="7">
        <v>28619</v>
      </c>
      <c r="D24" s="1">
        <v>4.8</v>
      </c>
      <c r="E24" s="9">
        <v>647.5</v>
      </c>
      <c r="F24" s="7">
        <v>4205</v>
      </c>
      <c r="G24" s="1">
        <v>0.7</v>
      </c>
      <c r="H24" s="1">
        <v>95.1</v>
      </c>
      <c r="I24" s="7">
        <v>4694</v>
      </c>
      <c r="J24" s="1">
        <v>0.8</v>
      </c>
      <c r="K24" s="1">
        <v>106.2</v>
      </c>
      <c r="L24" s="4" t="s">
        <v>1200</v>
      </c>
      <c r="N24" s="12">
        <f>I24-I6</f>
        <v>2366</v>
      </c>
      <c r="P24" t="s">
        <v>1202</v>
      </c>
    </row>
    <row r="25" spans="1:16" ht="31.5" x14ac:dyDescent="0.25">
      <c r="A25" s="6" t="s">
        <v>1</v>
      </c>
      <c r="B25" s="8">
        <v>4735</v>
      </c>
      <c r="C25" s="8">
        <v>394</v>
      </c>
      <c r="D25" s="2">
        <v>8.3000000000000007</v>
      </c>
      <c r="E25" s="10">
        <v>780.4</v>
      </c>
      <c r="F25" s="8">
        <v>74</v>
      </c>
      <c r="G25" s="2">
        <v>1.6</v>
      </c>
      <c r="H25" s="2">
        <v>146.6</v>
      </c>
      <c r="I25" s="8">
        <v>0</v>
      </c>
      <c r="J25" s="2">
        <v>0</v>
      </c>
      <c r="K25" s="2">
        <v>0</v>
      </c>
      <c r="N25" s="12">
        <f t="shared" ref="N25:N35" si="1">I25-I7</f>
        <v>0</v>
      </c>
    </row>
    <row r="26" spans="1:16" ht="15.75" x14ac:dyDescent="0.25">
      <c r="A26" s="5" t="s">
        <v>2</v>
      </c>
      <c r="B26" s="7">
        <v>21462</v>
      </c>
      <c r="C26" s="7">
        <v>376</v>
      </c>
      <c r="D26" s="1">
        <v>1.8</v>
      </c>
      <c r="E26" s="9">
        <v>173</v>
      </c>
      <c r="F26" s="7">
        <v>39</v>
      </c>
      <c r="G26" s="1">
        <v>0.2</v>
      </c>
      <c r="H26" s="1">
        <v>17.899999999999999</v>
      </c>
      <c r="I26" s="7">
        <v>1</v>
      </c>
      <c r="J26" s="1">
        <v>0</v>
      </c>
      <c r="K26" s="1">
        <v>0.5</v>
      </c>
      <c r="L26" s="21">
        <f t="shared" ref="L26:L28" si="2">I26/$I$24</f>
        <v>2.1303792074989347E-4</v>
      </c>
      <c r="N26" s="12">
        <f t="shared" si="1"/>
        <v>1</v>
      </c>
      <c r="O26" s="21">
        <f>N26/$N$24</f>
        <v>4.2265426880811494E-4</v>
      </c>
    </row>
    <row r="27" spans="1:16" ht="15.75" x14ac:dyDescent="0.25">
      <c r="A27" s="6" t="s">
        <v>3</v>
      </c>
      <c r="B27" s="8">
        <v>31567</v>
      </c>
      <c r="C27" s="8">
        <v>185</v>
      </c>
      <c r="D27" s="2">
        <v>0.6</v>
      </c>
      <c r="E27" s="10">
        <v>66.599999999999994</v>
      </c>
      <c r="F27" s="8">
        <v>26</v>
      </c>
      <c r="G27" s="2">
        <v>0.1</v>
      </c>
      <c r="H27" s="2">
        <v>9.4</v>
      </c>
      <c r="I27" s="8">
        <v>2</v>
      </c>
      <c r="J27" s="2">
        <v>0</v>
      </c>
      <c r="K27" s="2">
        <v>0.7</v>
      </c>
      <c r="L27" s="21">
        <f t="shared" si="2"/>
        <v>4.2607584149978694E-4</v>
      </c>
      <c r="N27" s="12">
        <f t="shared" si="1"/>
        <v>2</v>
      </c>
      <c r="O27" s="21">
        <f t="shared" ref="O27:O35" si="3">N27/$N$24</f>
        <v>8.4530853761622987E-4</v>
      </c>
    </row>
    <row r="28" spans="1:16" ht="15.75" x14ac:dyDescent="0.25">
      <c r="A28" s="5" t="s">
        <v>4</v>
      </c>
      <c r="B28" s="7">
        <v>69086</v>
      </c>
      <c r="C28" s="7">
        <v>546</v>
      </c>
      <c r="D28" s="1">
        <v>0.8</v>
      </c>
      <c r="E28" s="9">
        <v>102.4</v>
      </c>
      <c r="F28" s="7">
        <v>64</v>
      </c>
      <c r="G28" s="1">
        <v>0.1</v>
      </c>
      <c r="H28" s="1">
        <v>12</v>
      </c>
      <c r="I28" s="7">
        <v>2</v>
      </c>
      <c r="J28" s="1">
        <v>0</v>
      </c>
      <c r="K28" s="1">
        <v>0.4</v>
      </c>
      <c r="L28" s="21">
        <f t="shared" si="2"/>
        <v>4.2607584149978694E-4</v>
      </c>
      <c r="N28" s="12">
        <f t="shared" si="1"/>
        <v>2</v>
      </c>
      <c r="O28" s="21">
        <f t="shared" si="3"/>
        <v>8.4530853761622987E-4</v>
      </c>
    </row>
    <row r="29" spans="1:16" ht="15.75" x14ac:dyDescent="0.25">
      <c r="A29" s="6" t="s">
        <v>5</v>
      </c>
      <c r="B29" s="8">
        <v>101830</v>
      </c>
      <c r="C29" s="8">
        <v>1575</v>
      </c>
      <c r="D29" s="2">
        <v>1.5</v>
      </c>
      <c r="E29" s="10">
        <v>266.39999999999998</v>
      </c>
      <c r="F29" s="8">
        <v>170</v>
      </c>
      <c r="G29" s="2">
        <v>0.2</v>
      </c>
      <c r="H29" s="2">
        <v>28.8</v>
      </c>
      <c r="I29" s="8">
        <v>20</v>
      </c>
      <c r="J29" s="2">
        <v>0</v>
      </c>
      <c r="K29" s="2">
        <v>3.4</v>
      </c>
      <c r="L29" s="21">
        <f>I29/$I$24</f>
        <v>4.2607584149978693E-3</v>
      </c>
      <c r="N29" s="12">
        <f t="shared" si="1"/>
        <v>10</v>
      </c>
      <c r="O29" s="21">
        <f t="shared" si="3"/>
        <v>4.22654268808115E-3</v>
      </c>
    </row>
    <row r="30" spans="1:16" ht="15.75" x14ac:dyDescent="0.25">
      <c r="A30" s="5" t="s">
        <v>6</v>
      </c>
      <c r="B30" s="7">
        <v>115743</v>
      </c>
      <c r="C30" s="7">
        <v>2597</v>
      </c>
      <c r="D30" s="1">
        <v>2.2000000000000002</v>
      </c>
      <c r="E30" s="9">
        <v>363</v>
      </c>
      <c r="F30" s="7">
        <v>322</v>
      </c>
      <c r="G30" s="1">
        <v>0.3</v>
      </c>
      <c r="H30" s="1">
        <v>45</v>
      </c>
      <c r="I30" s="7">
        <v>45</v>
      </c>
      <c r="J30" s="1">
        <v>0</v>
      </c>
      <c r="K30" s="1">
        <v>6.3</v>
      </c>
      <c r="L30" s="21">
        <f t="shared" ref="L30:L35" si="4">I30/$I$24</f>
        <v>9.5867064337452068E-3</v>
      </c>
      <c r="N30" s="12">
        <f t="shared" si="1"/>
        <v>31</v>
      </c>
      <c r="O30" s="21">
        <f t="shared" si="3"/>
        <v>1.3102282333051564E-2</v>
      </c>
      <c r="P30" s="65">
        <f>O30-L12</f>
        <v>7.0885366285842093E-3</v>
      </c>
    </row>
    <row r="31" spans="1:16" ht="15.75" x14ac:dyDescent="0.25">
      <c r="A31" s="6" t="s">
        <v>7</v>
      </c>
      <c r="B31" s="8">
        <v>95793</v>
      </c>
      <c r="C31" s="8">
        <v>2725</v>
      </c>
      <c r="D31" s="2">
        <v>2.8</v>
      </c>
      <c r="E31" s="10">
        <v>447.9</v>
      </c>
      <c r="F31" s="8">
        <v>546</v>
      </c>
      <c r="G31" s="2">
        <v>0.6</v>
      </c>
      <c r="H31" s="2">
        <v>89.8</v>
      </c>
      <c r="I31" s="8">
        <v>104</v>
      </c>
      <c r="J31" s="2">
        <v>0.1</v>
      </c>
      <c r="K31" s="2">
        <v>17.100000000000001</v>
      </c>
      <c r="L31" s="21">
        <f t="shared" si="4"/>
        <v>2.2155943757988922E-2</v>
      </c>
      <c r="N31" s="12">
        <f t="shared" si="1"/>
        <v>57</v>
      </c>
      <c r="O31" s="21">
        <f t="shared" si="3"/>
        <v>2.4091293322062553E-2</v>
      </c>
      <c r="P31" s="65">
        <f t="shared" ref="P31:P35" si="5">O31-L13</f>
        <v>3.9022898856364355E-3</v>
      </c>
    </row>
    <row r="32" spans="1:16" ht="15.75" x14ac:dyDescent="0.25">
      <c r="A32" s="5" t="s">
        <v>8</v>
      </c>
      <c r="B32" s="7">
        <v>68708</v>
      </c>
      <c r="C32" s="7">
        <v>3840</v>
      </c>
      <c r="D32" s="1">
        <v>5.6</v>
      </c>
      <c r="E32" s="9">
        <v>697</v>
      </c>
      <c r="F32" s="7">
        <v>893</v>
      </c>
      <c r="G32" s="1">
        <v>1.3</v>
      </c>
      <c r="H32" s="1">
        <v>162.1</v>
      </c>
      <c r="I32" s="7">
        <v>282</v>
      </c>
      <c r="J32" s="1">
        <v>0.4</v>
      </c>
      <c r="K32" s="1">
        <v>51.2</v>
      </c>
      <c r="L32" s="21">
        <f t="shared" si="4"/>
        <v>6.0076693651469962E-2</v>
      </c>
      <c r="N32" s="12">
        <f t="shared" si="1"/>
        <v>165</v>
      </c>
      <c r="O32" s="21">
        <f t="shared" si="3"/>
        <v>6.9737954353338974E-2</v>
      </c>
      <c r="P32" s="65">
        <f t="shared" si="5"/>
        <v>1.9480222394576086E-2</v>
      </c>
    </row>
    <row r="33" spans="1:16" ht="15.75" x14ac:dyDescent="0.25">
      <c r="A33" s="6" t="s">
        <v>9</v>
      </c>
      <c r="B33" s="8">
        <v>41757</v>
      </c>
      <c r="C33" s="8">
        <v>4864</v>
      </c>
      <c r="D33" s="2">
        <v>11.6</v>
      </c>
      <c r="E33" s="10">
        <v>1025.5</v>
      </c>
      <c r="F33" s="8">
        <v>1084</v>
      </c>
      <c r="G33" s="2">
        <v>2.6</v>
      </c>
      <c r="H33" s="2">
        <v>228.5</v>
      </c>
      <c r="I33" s="8">
        <v>639</v>
      </c>
      <c r="J33" s="2">
        <v>1.5</v>
      </c>
      <c r="K33" s="2">
        <v>134.69999999999999</v>
      </c>
      <c r="L33" s="21">
        <f t="shared" si="4"/>
        <v>0.13613123135918193</v>
      </c>
      <c r="N33" s="12">
        <f t="shared" si="1"/>
        <v>345</v>
      </c>
      <c r="O33" s="21">
        <f t="shared" si="3"/>
        <v>0.14581572273879967</v>
      </c>
      <c r="P33" s="65">
        <f t="shared" si="5"/>
        <v>1.9527062944985241E-2</v>
      </c>
    </row>
    <row r="34" spans="1:16" ht="15.75" x14ac:dyDescent="0.25">
      <c r="A34" s="5" t="s">
        <v>10</v>
      </c>
      <c r="B34" s="7">
        <v>21140</v>
      </c>
      <c r="C34" s="7">
        <v>5091</v>
      </c>
      <c r="D34" s="1">
        <v>24.1</v>
      </c>
      <c r="E34" s="9">
        <v>1952.5</v>
      </c>
      <c r="F34" s="7">
        <v>761</v>
      </c>
      <c r="G34" s="1">
        <v>3.6</v>
      </c>
      <c r="H34" s="1">
        <v>291.89999999999998</v>
      </c>
      <c r="I34" s="7">
        <v>1093</v>
      </c>
      <c r="J34" s="1">
        <v>5.2</v>
      </c>
      <c r="K34" s="9">
        <v>419.2</v>
      </c>
      <c r="L34" s="21">
        <f t="shared" si="4"/>
        <v>0.23285044737963356</v>
      </c>
      <c r="N34" s="12">
        <f t="shared" si="1"/>
        <v>605</v>
      </c>
      <c r="O34" s="21">
        <f t="shared" si="3"/>
        <v>0.25570583262890956</v>
      </c>
      <c r="P34" s="65">
        <f t="shared" si="5"/>
        <v>4.6083839501761786E-2</v>
      </c>
    </row>
    <row r="35" spans="1:16" ht="15.75" x14ac:dyDescent="0.25">
      <c r="A35" s="6" t="s">
        <v>11</v>
      </c>
      <c r="B35" s="8">
        <v>26060</v>
      </c>
      <c r="C35" s="8">
        <v>6426</v>
      </c>
      <c r="D35" s="2">
        <v>24.7</v>
      </c>
      <c r="E35" s="10">
        <v>4568.5</v>
      </c>
      <c r="F35" s="8">
        <v>226</v>
      </c>
      <c r="G35" s="2">
        <v>0.9</v>
      </c>
      <c r="H35" s="2">
        <v>160.69999999999999</v>
      </c>
      <c r="I35" s="8">
        <v>2506</v>
      </c>
      <c r="J35" s="2">
        <v>9.6</v>
      </c>
      <c r="K35" s="10">
        <v>1781.6</v>
      </c>
      <c r="L35" s="21">
        <f t="shared" si="4"/>
        <v>0.53387302939923309</v>
      </c>
      <c r="N35" s="12">
        <f t="shared" si="1"/>
        <v>1149</v>
      </c>
      <c r="O35" s="21">
        <f t="shared" si="3"/>
        <v>0.48562975486052407</v>
      </c>
      <c r="P35" s="65">
        <f t="shared" si="5"/>
        <v>-9.7274025208204495E-2</v>
      </c>
    </row>
    <row r="36" spans="1:16" ht="15.75" x14ac:dyDescent="0.25">
      <c r="A36" s="14" t="s">
        <v>12</v>
      </c>
      <c r="B36" s="7">
        <v>10</v>
      </c>
      <c r="C36" s="7">
        <v>0</v>
      </c>
      <c r="D36" s="1">
        <v>0</v>
      </c>
      <c r="E36" s="9" t="s">
        <v>13</v>
      </c>
      <c r="F36" s="7">
        <v>0</v>
      </c>
      <c r="G36" s="1">
        <v>0</v>
      </c>
      <c r="H36" s="1" t="s">
        <v>13</v>
      </c>
      <c r="I36" s="7">
        <v>0</v>
      </c>
      <c r="J36" s="1">
        <v>0</v>
      </c>
      <c r="K36" s="1" t="s">
        <v>13</v>
      </c>
    </row>
  </sheetData>
  <mergeCells count="6">
    <mergeCell ref="C4:E4"/>
    <mergeCell ref="F4:H4"/>
    <mergeCell ref="I4:K4"/>
    <mergeCell ref="C22:E22"/>
    <mergeCell ref="F22:H22"/>
    <mergeCell ref="I22:K2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DE046-6FFD-43FA-A94A-985D081D4065}">
  <dimension ref="A1:X324"/>
  <sheetViews>
    <sheetView topLeftCell="A151" workbookViewId="0">
      <selection activeCell="P179" sqref="P179"/>
    </sheetView>
  </sheetViews>
  <sheetFormatPr defaultRowHeight="15" x14ac:dyDescent="0.25"/>
  <cols>
    <col min="1" max="1" width="5.5703125" bestFit="1" customWidth="1"/>
    <col min="2" max="2" width="10.140625" bestFit="1" customWidth="1"/>
    <col min="4" max="4" width="2.7109375" customWidth="1"/>
    <col min="5" max="5" width="17.7109375" bestFit="1" customWidth="1"/>
    <col min="6" max="6" width="14.28515625" bestFit="1" customWidth="1"/>
    <col min="7" max="7" width="12.140625" bestFit="1" customWidth="1"/>
    <col min="8" max="8" width="10.42578125" bestFit="1" customWidth="1"/>
    <col min="11" max="11" width="17" customWidth="1"/>
    <col min="12" max="12" width="14.85546875" bestFit="1" customWidth="1"/>
    <col min="13" max="15" width="12.28515625" customWidth="1"/>
    <col min="18" max="18" width="9.5703125" bestFit="1" customWidth="1"/>
    <col min="19" max="19" width="5.140625" bestFit="1" customWidth="1"/>
    <col min="20" max="20" width="16.42578125" bestFit="1" customWidth="1"/>
    <col min="21" max="21" width="10.42578125" bestFit="1" customWidth="1"/>
    <col min="22" max="22" width="10.5703125" bestFit="1" customWidth="1"/>
    <col min="23" max="23" width="10.42578125" bestFit="1" customWidth="1"/>
    <col min="24" max="24" width="14" customWidth="1"/>
  </cols>
  <sheetData>
    <row r="1" spans="1:13" x14ac:dyDescent="0.25">
      <c r="E1" s="271" t="s">
        <v>984</v>
      </c>
      <c r="F1" s="271"/>
      <c r="G1" s="271"/>
      <c r="H1" s="271"/>
      <c r="I1" s="271"/>
      <c r="J1" s="271"/>
    </row>
    <row r="2" spans="1:13" x14ac:dyDescent="0.25">
      <c r="B2" s="4" t="s">
        <v>832</v>
      </c>
      <c r="C2" s="50" t="s">
        <v>981</v>
      </c>
      <c r="E2" s="14" t="s">
        <v>973</v>
      </c>
      <c r="F2" s="14" t="s">
        <v>971</v>
      </c>
      <c r="G2" s="14" t="s">
        <v>972</v>
      </c>
      <c r="H2" s="14" t="s">
        <v>975</v>
      </c>
      <c r="I2" s="14" t="s">
        <v>977</v>
      </c>
      <c r="J2" s="14" t="s">
        <v>976</v>
      </c>
    </row>
    <row r="3" spans="1:13" x14ac:dyDescent="0.25">
      <c r="A3" s="4" t="s">
        <v>979</v>
      </c>
      <c r="B3" s="158">
        <v>43891</v>
      </c>
      <c r="C3" s="3"/>
      <c r="E3" s="50">
        <v>2020</v>
      </c>
      <c r="F3" s="147">
        <v>17729</v>
      </c>
      <c r="G3" s="147">
        <v>1402</v>
      </c>
      <c r="H3" s="147">
        <v>5289</v>
      </c>
      <c r="I3" s="147">
        <v>8938</v>
      </c>
      <c r="J3" s="147">
        <v>1047</v>
      </c>
      <c r="L3" s="16" t="s">
        <v>988</v>
      </c>
    </row>
    <row r="4" spans="1:13" x14ac:dyDescent="0.25">
      <c r="A4" s="4" t="s">
        <v>980</v>
      </c>
      <c r="B4" s="158">
        <v>44211</v>
      </c>
      <c r="C4" s="50">
        <f>B4-B3</f>
        <v>320</v>
      </c>
      <c r="E4" s="150">
        <v>2021</v>
      </c>
      <c r="F4" s="151">
        <v>31190</v>
      </c>
      <c r="G4" s="151">
        <v>3375</v>
      </c>
      <c r="H4" s="151">
        <v>10480</v>
      </c>
      <c r="I4" s="151">
        <v>12125</v>
      </c>
      <c r="J4" s="151">
        <v>2462</v>
      </c>
      <c r="L4" s="146">
        <v>44469</v>
      </c>
      <c r="M4" t="s">
        <v>986</v>
      </c>
    </row>
    <row r="5" spans="1:13" x14ac:dyDescent="0.25">
      <c r="C5" s="3"/>
      <c r="E5" s="4" t="s">
        <v>985</v>
      </c>
      <c r="F5" s="149">
        <f>F4-F3</f>
        <v>13461</v>
      </c>
      <c r="G5" s="149">
        <f t="shared" ref="G5:J5" si="0">G4-G3</f>
        <v>1973</v>
      </c>
      <c r="H5" s="149">
        <f t="shared" si="0"/>
        <v>5191</v>
      </c>
      <c r="I5" s="149">
        <f t="shared" si="0"/>
        <v>3187</v>
      </c>
      <c r="J5" s="149">
        <f t="shared" si="0"/>
        <v>1415</v>
      </c>
      <c r="L5" s="146">
        <v>44578</v>
      </c>
      <c r="M5" t="s">
        <v>987</v>
      </c>
    </row>
    <row r="6" spans="1:13" x14ac:dyDescent="0.25">
      <c r="A6" s="4" t="s">
        <v>979</v>
      </c>
      <c r="B6" s="158">
        <v>44212</v>
      </c>
      <c r="C6" s="3"/>
    </row>
    <row r="7" spans="1:13" x14ac:dyDescent="0.25">
      <c r="A7" s="4" t="s">
        <v>980</v>
      </c>
      <c r="B7" s="158">
        <v>44575</v>
      </c>
      <c r="C7" s="50">
        <f>B7-B6</f>
        <v>363</v>
      </c>
      <c r="E7" s="4" t="s">
        <v>992</v>
      </c>
      <c r="F7" s="50">
        <v>77.459999999999994</v>
      </c>
      <c r="G7" s="50">
        <v>72.59</v>
      </c>
      <c r="H7" s="50">
        <v>77.53</v>
      </c>
      <c r="I7" s="50">
        <v>78.72</v>
      </c>
      <c r="J7" s="50">
        <v>78.900000000000006</v>
      </c>
    </row>
    <row r="9" spans="1:13" x14ac:dyDescent="0.25">
      <c r="A9" t="s">
        <v>989</v>
      </c>
    </row>
    <row r="11" spans="1:13" x14ac:dyDescent="0.25">
      <c r="F11" t="s">
        <v>974</v>
      </c>
    </row>
    <row r="12" spans="1:13" x14ac:dyDescent="0.25">
      <c r="E12" s="14" t="s">
        <v>973</v>
      </c>
      <c r="F12" s="14" t="s">
        <v>971</v>
      </c>
      <c r="G12" s="14" t="s">
        <v>972</v>
      </c>
      <c r="H12" s="14" t="s">
        <v>975</v>
      </c>
      <c r="I12" s="14" t="s">
        <v>977</v>
      </c>
      <c r="J12" s="14" t="s">
        <v>976</v>
      </c>
    </row>
    <row r="13" spans="1:13" x14ac:dyDescent="0.25">
      <c r="E13" s="50" t="s">
        <v>994</v>
      </c>
      <c r="F13" s="148">
        <f>F3/$C$4</f>
        <v>55.403125000000003</v>
      </c>
      <c r="G13" s="148">
        <f>G3/$C$4</f>
        <v>4.3812499999999996</v>
      </c>
      <c r="H13" s="148">
        <f>H3/$C$4</f>
        <v>16.528124999999999</v>
      </c>
      <c r="I13" s="148">
        <f>I3/$C$4</f>
        <v>27.931249999999999</v>
      </c>
      <c r="J13" s="148">
        <f>J3/$C$4</f>
        <v>3.2718750000000001</v>
      </c>
    </row>
    <row r="14" spans="1:13" x14ac:dyDescent="0.25">
      <c r="E14" s="50" t="s">
        <v>995</v>
      </c>
      <c r="F14" s="148">
        <f>F5/$C$7</f>
        <v>37.082644628099175</v>
      </c>
      <c r="G14" s="148">
        <f>G5/$C$7</f>
        <v>5.4352617079889809</v>
      </c>
      <c r="H14" s="148">
        <f>H5/$C$7</f>
        <v>14.300275482093664</v>
      </c>
      <c r="I14" s="148">
        <f>I5/$C$7</f>
        <v>8.7796143250688701</v>
      </c>
      <c r="J14" s="148">
        <f>J5/$C$7</f>
        <v>3.8980716253443526</v>
      </c>
    </row>
    <row r="15" spans="1:13" x14ac:dyDescent="0.25">
      <c r="E15" s="14" t="s">
        <v>978</v>
      </c>
      <c r="F15" s="64">
        <f>F14/F13</f>
        <v>0.66932406119869903</v>
      </c>
      <c r="G15" s="64">
        <f>G14/G13</f>
        <v>1.2405732857036191</v>
      </c>
      <c r="H15" s="64">
        <f t="shared" ref="H15:J15" si="1">H14/H13</f>
        <v>0.86520857520702832</v>
      </c>
      <c r="I15" s="64">
        <f t="shared" si="1"/>
        <v>0.31432944551600345</v>
      </c>
      <c r="J15" s="64">
        <f t="shared" si="1"/>
        <v>1.1913876982905376</v>
      </c>
      <c r="M15" s="25" t="s">
        <v>1081</v>
      </c>
    </row>
    <row r="16" spans="1:13" x14ac:dyDescent="0.25">
      <c r="E16" s="14" t="s">
        <v>990</v>
      </c>
      <c r="F16" s="160">
        <f>(F14-F13)/F13</f>
        <v>-0.33067593880130097</v>
      </c>
      <c r="G16" s="161">
        <f t="shared" ref="G16:J16" si="2">(G14-G13)/G13</f>
        <v>0.24057328570361913</v>
      </c>
      <c r="H16" s="159">
        <f t="shared" si="2"/>
        <v>-0.13479142479297171</v>
      </c>
      <c r="I16" s="160">
        <f t="shared" si="2"/>
        <v>-0.68567055448399661</v>
      </c>
      <c r="J16" s="161">
        <f t="shared" si="2"/>
        <v>0.19138769829053753</v>
      </c>
      <c r="M16" t="s">
        <v>1082</v>
      </c>
    </row>
    <row r="17" spans="1:14" x14ac:dyDescent="0.25">
      <c r="E17" s="15"/>
      <c r="F17" s="15"/>
      <c r="G17" s="15"/>
      <c r="H17" s="15"/>
      <c r="I17" s="15"/>
      <c r="J17" s="15"/>
    </row>
    <row r="18" spans="1:14" x14ac:dyDescent="0.25">
      <c r="E18" s="14" t="s">
        <v>972</v>
      </c>
      <c r="F18" s="14" t="s">
        <v>1085</v>
      </c>
      <c r="G18" s="14" t="s">
        <v>1088</v>
      </c>
      <c r="H18" s="14" t="s">
        <v>1086</v>
      </c>
      <c r="I18" s="15"/>
      <c r="J18" s="15"/>
      <c r="K18" s="13" t="s">
        <v>971</v>
      </c>
      <c r="L18" s="14" t="s">
        <v>1085</v>
      </c>
      <c r="M18" s="14" t="s">
        <v>1088</v>
      </c>
      <c r="N18" s="14" t="s">
        <v>1086</v>
      </c>
    </row>
    <row r="19" spans="1:14" x14ac:dyDescent="0.25">
      <c r="C19" s="50" t="s">
        <v>1084</v>
      </c>
      <c r="E19" s="218" t="s">
        <v>1087</v>
      </c>
      <c r="I19" s="15"/>
      <c r="J19" s="15"/>
      <c r="K19" s="218" t="s">
        <v>1087</v>
      </c>
    </row>
    <row r="20" spans="1:14" x14ac:dyDescent="0.25">
      <c r="A20" s="4" t="s">
        <v>979</v>
      </c>
      <c r="B20" s="158">
        <v>44212</v>
      </c>
      <c r="E20" s="147">
        <v>1417</v>
      </c>
      <c r="F20" s="15"/>
      <c r="G20" s="15"/>
      <c r="H20" s="15"/>
      <c r="I20" s="15"/>
      <c r="J20" s="15"/>
      <c r="K20" s="149">
        <v>17729</v>
      </c>
      <c r="L20" t="s">
        <v>1083</v>
      </c>
    </row>
    <row r="21" spans="1:14" x14ac:dyDescent="0.25">
      <c r="A21" s="4" t="s">
        <v>980</v>
      </c>
      <c r="B21" s="158">
        <v>44236</v>
      </c>
      <c r="C21" s="50">
        <f>B21-B20</f>
        <v>24</v>
      </c>
      <c r="E21" s="147">
        <v>1722</v>
      </c>
      <c r="F21" s="149">
        <f>E21-E20</f>
        <v>305</v>
      </c>
      <c r="G21" s="3"/>
      <c r="H21" s="15"/>
      <c r="I21" s="15"/>
      <c r="J21" s="15"/>
      <c r="K21" s="149">
        <v>20909</v>
      </c>
      <c r="L21" s="149">
        <f>K21-K20</f>
        <v>3180</v>
      </c>
    </row>
    <row r="22" spans="1:14" x14ac:dyDescent="0.25">
      <c r="E22" s="15"/>
      <c r="F22" s="15"/>
      <c r="G22" s="15"/>
      <c r="H22" s="15"/>
      <c r="I22" s="15"/>
      <c r="J22" s="15"/>
      <c r="K22" s="3"/>
      <c r="L22" s="3"/>
    </row>
    <row r="23" spans="1:14" x14ac:dyDescent="0.25">
      <c r="A23" s="4" t="s">
        <v>979</v>
      </c>
      <c r="B23" s="158">
        <v>44577</v>
      </c>
      <c r="C23" s="3"/>
      <c r="E23" s="147">
        <f>$G$4</f>
        <v>3375</v>
      </c>
      <c r="F23" s="15"/>
      <c r="I23" s="15"/>
      <c r="J23" s="15"/>
      <c r="K23" s="149">
        <v>31530</v>
      </c>
      <c r="L23" s="3"/>
    </row>
    <row r="24" spans="1:14" x14ac:dyDescent="0.25">
      <c r="A24" s="4" t="s">
        <v>980</v>
      </c>
      <c r="B24" s="158">
        <v>44601</v>
      </c>
      <c r="C24" s="50">
        <f>B24-B23</f>
        <v>24</v>
      </c>
      <c r="E24" s="147">
        <v>3696</v>
      </c>
      <c r="F24" s="149">
        <f>E24-E23</f>
        <v>321</v>
      </c>
      <c r="G24" s="149">
        <f>F24-F21</f>
        <v>16</v>
      </c>
      <c r="H24" s="21">
        <f>(F24-F21)/F21</f>
        <v>5.2459016393442623E-2</v>
      </c>
      <c r="J24" s="15"/>
      <c r="K24" s="149">
        <v>35118</v>
      </c>
      <c r="L24" s="149">
        <f>K24-K23</f>
        <v>3588</v>
      </c>
      <c r="M24" s="149">
        <f>L24-L21</f>
        <v>408</v>
      </c>
      <c r="N24" s="21">
        <f>(L24-L21)/L21</f>
        <v>0.12830188679245283</v>
      </c>
    </row>
    <row r="25" spans="1:14" x14ac:dyDescent="0.25">
      <c r="A25" s="143"/>
      <c r="B25" s="143"/>
      <c r="C25" s="143"/>
      <c r="D25" s="143"/>
      <c r="E25" s="216"/>
      <c r="F25" s="216"/>
      <c r="G25" s="216"/>
      <c r="H25" s="216"/>
      <c r="I25" s="216"/>
      <c r="J25" s="216"/>
      <c r="K25" s="216"/>
      <c r="L25" s="216"/>
      <c r="M25" s="216"/>
      <c r="N25" s="216"/>
    </row>
    <row r="26" spans="1:14" x14ac:dyDescent="0.25">
      <c r="A26" s="4" t="s">
        <v>979</v>
      </c>
      <c r="B26" s="158">
        <v>44212</v>
      </c>
      <c r="C26" s="3"/>
      <c r="E26" s="147">
        <v>1417</v>
      </c>
      <c r="F26" s="15"/>
      <c r="G26" s="15"/>
      <c r="H26" s="15"/>
      <c r="I26" s="15"/>
      <c r="J26" s="15"/>
      <c r="K26" s="149">
        <v>17729</v>
      </c>
      <c r="L26" s="3"/>
    </row>
    <row r="27" spans="1:14" x14ac:dyDescent="0.25">
      <c r="A27" s="4" t="s">
        <v>980</v>
      </c>
      <c r="B27" s="158">
        <v>44244</v>
      </c>
      <c r="C27" s="50">
        <f>B27-B26</f>
        <v>32</v>
      </c>
      <c r="E27" s="147">
        <v>1798</v>
      </c>
      <c r="F27" s="149">
        <f>E27-E26</f>
        <v>381</v>
      </c>
      <c r="G27" s="15"/>
      <c r="H27" s="15"/>
      <c r="I27" s="15"/>
      <c r="J27" s="15"/>
      <c r="K27" s="149">
        <v>21435</v>
      </c>
      <c r="L27" s="219">
        <f>K27-K26</f>
        <v>3706</v>
      </c>
    </row>
    <row r="28" spans="1:14" x14ac:dyDescent="0.25">
      <c r="E28" s="15"/>
      <c r="F28" s="15"/>
      <c r="G28" s="15"/>
      <c r="H28" s="15"/>
      <c r="I28" s="15"/>
      <c r="J28" s="15"/>
      <c r="K28" s="3"/>
      <c r="L28" s="3"/>
    </row>
    <row r="29" spans="1:14" x14ac:dyDescent="0.25">
      <c r="A29" s="4" t="s">
        <v>979</v>
      </c>
      <c r="B29" s="158">
        <v>44577</v>
      </c>
      <c r="C29" s="3"/>
      <c r="E29" s="147">
        <f>$G$4</f>
        <v>3375</v>
      </c>
      <c r="F29" s="15"/>
      <c r="I29" s="15"/>
      <c r="J29" s="15"/>
      <c r="K29" s="149">
        <v>31530</v>
      </c>
      <c r="L29" s="3"/>
    </row>
    <row r="30" spans="1:14" x14ac:dyDescent="0.25">
      <c r="A30" s="4" t="s">
        <v>980</v>
      </c>
      <c r="B30" s="158">
        <v>44609</v>
      </c>
      <c r="C30" s="50">
        <f>B30-B29</f>
        <v>32</v>
      </c>
      <c r="E30" s="147">
        <v>3822</v>
      </c>
      <c r="F30" s="149">
        <f>E30-E29</f>
        <v>447</v>
      </c>
      <c r="G30" s="149">
        <f>F30-F27</f>
        <v>66</v>
      </c>
      <c r="H30" s="21">
        <f>(F30-F27)/F27</f>
        <v>0.17322834645669291</v>
      </c>
      <c r="I30" s="3"/>
      <c r="J30" s="15"/>
      <c r="K30" s="149">
        <v>35787</v>
      </c>
      <c r="L30" s="219">
        <f>K30-K29</f>
        <v>4257</v>
      </c>
      <c r="M30" s="149">
        <f>L30-L27</f>
        <v>551</v>
      </c>
      <c r="N30" s="21">
        <f>(L30-L27)/L27</f>
        <v>0.14867781975175393</v>
      </c>
    </row>
    <row r="31" spans="1:14" x14ac:dyDescent="0.25">
      <c r="A31" s="143"/>
      <c r="B31" s="143"/>
      <c r="C31" s="143"/>
      <c r="D31" s="143"/>
      <c r="E31" s="216"/>
      <c r="F31" s="216"/>
      <c r="G31" s="216"/>
      <c r="H31" s="216"/>
      <c r="I31" s="216"/>
      <c r="J31" s="216"/>
      <c r="K31" s="216"/>
      <c r="L31" s="216"/>
      <c r="M31" s="216"/>
      <c r="N31" s="216"/>
    </row>
    <row r="32" spans="1:14" x14ac:dyDescent="0.25">
      <c r="A32" s="4" t="s">
        <v>979</v>
      </c>
      <c r="B32" s="220">
        <v>44046</v>
      </c>
      <c r="C32" s="3"/>
      <c r="E32" s="221">
        <v>196</v>
      </c>
      <c r="F32" s="15"/>
      <c r="G32" s="15"/>
      <c r="H32" s="15"/>
      <c r="I32" s="15"/>
      <c r="J32" s="15"/>
      <c r="K32" s="222">
        <v>8947</v>
      </c>
      <c r="L32" s="3"/>
    </row>
    <row r="33" spans="1:14" x14ac:dyDescent="0.25">
      <c r="A33" s="4" t="s">
        <v>980</v>
      </c>
      <c r="B33" s="158">
        <v>44250</v>
      </c>
      <c r="C33" s="50">
        <f>B33-B32</f>
        <v>204</v>
      </c>
      <c r="E33" s="147">
        <v>1853</v>
      </c>
      <c r="F33" s="149">
        <f>E33-E32</f>
        <v>1657</v>
      </c>
      <c r="G33" s="15"/>
      <c r="H33" s="15"/>
      <c r="I33" s="15"/>
      <c r="J33" s="15"/>
      <c r="K33" s="149">
        <v>21762</v>
      </c>
      <c r="L33" s="219">
        <f>K33-K32</f>
        <v>12815</v>
      </c>
    </row>
    <row r="34" spans="1:14" x14ac:dyDescent="0.25">
      <c r="E34" s="15"/>
      <c r="F34" s="15"/>
      <c r="G34" s="15"/>
      <c r="H34" s="15"/>
      <c r="I34" s="15"/>
      <c r="J34" s="15"/>
      <c r="K34" s="3"/>
      <c r="L34" s="3"/>
    </row>
    <row r="35" spans="1:14" x14ac:dyDescent="0.25">
      <c r="A35" s="4" t="s">
        <v>979</v>
      </c>
      <c r="B35" s="223">
        <v>44411</v>
      </c>
      <c r="C35" s="3"/>
      <c r="E35" s="224">
        <v>2328</v>
      </c>
      <c r="F35" s="15"/>
      <c r="G35" s="15"/>
      <c r="H35" s="15"/>
      <c r="I35" s="15"/>
      <c r="J35" s="15"/>
      <c r="K35" s="225">
        <v>26607</v>
      </c>
      <c r="L35" s="3"/>
    </row>
    <row r="36" spans="1:14" x14ac:dyDescent="0.25">
      <c r="A36" s="4" t="s">
        <v>980</v>
      </c>
      <c r="B36" s="158">
        <v>44615</v>
      </c>
      <c r="C36" s="50">
        <f>B36-B35</f>
        <v>204</v>
      </c>
      <c r="E36" s="217">
        <v>3883</v>
      </c>
      <c r="F36" s="149">
        <f>E36-E35</f>
        <v>1555</v>
      </c>
      <c r="G36" s="149">
        <f>F36-F33</f>
        <v>-102</v>
      </c>
      <c r="H36" s="21">
        <f>(F36-F33)/F33</f>
        <v>-6.155703077851539E-2</v>
      </c>
      <c r="I36" s="3"/>
      <c r="J36" s="15"/>
      <c r="K36" s="149">
        <v>36254</v>
      </c>
      <c r="L36" s="219">
        <f>K36-K35</f>
        <v>9647</v>
      </c>
      <c r="M36" s="149">
        <f>L36-L33</f>
        <v>-3168</v>
      </c>
      <c r="N36" s="21">
        <f>(L36-L33)/L33</f>
        <v>-0.24721030042918454</v>
      </c>
    </row>
    <row r="37" spans="1:14" x14ac:dyDescent="0.25">
      <c r="A37" s="143"/>
      <c r="B37" s="143"/>
      <c r="C37" s="143"/>
      <c r="D37" s="143"/>
      <c r="E37" s="216"/>
      <c r="F37" s="143"/>
      <c r="G37" s="216"/>
      <c r="H37" s="216"/>
      <c r="I37" s="216"/>
      <c r="J37" s="216"/>
      <c r="K37" s="216"/>
      <c r="L37" s="216"/>
      <c r="M37" s="216"/>
      <c r="N37" s="216"/>
    </row>
    <row r="38" spans="1:14" x14ac:dyDescent="0.25">
      <c r="A38" s="4" t="s">
        <v>979</v>
      </c>
      <c r="B38" s="220">
        <v>44046</v>
      </c>
      <c r="C38" s="3"/>
      <c r="E38" s="221">
        <v>196</v>
      </c>
      <c r="F38" s="15"/>
      <c r="G38" s="15"/>
      <c r="H38" s="15"/>
      <c r="I38" s="15"/>
      <c r="J38" s="15"/>
      <c r="K38" s="222">
        <v>8947</v>
      </c>
      <c r="L38" s="3"/>
    </row>
    <row r="39" spans="1:14" x14ac:dyDescent="0.25">
      <c r="A39" s="4" t="s">
        <v>980</v>
      </c>
      <c r="B39" s="158">
        <v>44254</v>
      </c>
      <c r="C39" s="50">
        <f>B39-B38</f>
        <v>208</v>
      </c>
      <c r="E39" s="147">
        <v>1883</v>
      </c>
      <c r="F39" s="149">
        <f>E39-E38</f>
        <v>1687</v>
      </c>
      <c r="G39" s="15"/>
      <c r="H39" s="15"/>
      <c r="I39" s="15"/>
      <c r="J39" s="15"/>
      <c r="K39" s="149">
        <v>21960</v>
      </c>
      <c r="L39" s="219">
        <f>K39-K38</f>
        <v>13013</v>
      </c>
    </row>
    <row r="40" spans="1:14" x14ac:dyDescent="0.25">
      <c r="E40" s="15"/>
      <c r="F40" s="15"/>
      <c r="G40" s="15"/>
      <c r="H40" s="15"/>
      <c r="I40" s="15"/>
      <c r="J40" s="15"/>
      <c r="K40" s="3"/>
      <c r="L40" s="3"/>
    </row>
    <row r="41" spans="1:14" x14ac:dyDescent="0.25">
      <c r="A41" s="4" t="s">
        <v>979</v>
      </c>
      <c r="B41" s="223">
        <v>44411</v>
      </c>
      <c r="C41" s="3"/>
      <c r="E41" s="224">
        <v>2328</v>
      </c>
      <c r="F41" s="15"/>
      <c r="G41" s="15"/>
      <c r="H41" s="15"/>
      <c r="I41" s="15"/>
      <c r="J41" s="15"/>
      <c r="K41" s="225">
        <v>26607</v>
      </c>
      <c r="L41" s="3"/>
    </row>
    <row r="42" spans="1:14" x14ac:dyDescent="0.25">
      <c r="A42" s="4" t="s">
        <v>980</v>
      </c>
      <c r="B42" s="158">
        <v>44619</v>
      </c>
      <c r="C42" s="50">
        <f>B42-B41</f>
        <v>208</v>
      </c>
      <c r="E42" s="217">
        <v>3898</v>
      </c>
      <c r="F42" s="149">
        <f>E42-E41</f>
        <v>1570</v>
      </c>
      <c r="G42" s="149">
        <f>F42-F39</f>
        <v>-117</v>
      </c>
      <c r="H42" s="21">
        <f>(F42-F39)/F39</f>
        <v>-6.9353882631890934E-2</v>
      </c>
      <c r="I42" s="3"/>
      <c r="J42" s="15"/>
      <c r="K42" s="149">
        <v>36537</v>
      </c>
      <c r="L42" s="219">
        <f>K42-K41</f>
        <v>9930</v>
      </c>
      <c r="M42" s="149">
        <f>L42-L39</f>
        <v>-3083</v>
      </c>
      <c r="N42" s="21">
        <f>(L42-L39)/L39</f>
        <v>-0.23691692922462154</v>
      </c>
    </row>
    <row r="43" spans="1:14" x14ac:dyDescent="0.25">
      <c r="A43" s="143"/>
      <c r="B43" s="143"/>
      <c r="C43" s="143"/>
      <c r="D43" s="143"/>
      <c r="E43" s="216"/>
      <c r="F43" s="143"/>
      <c r="G43" s="216"/>
      <c r="H43" s="216"/>
      <c r="I43" s="216"/>
      <c r="J43" s="216"/>
      <c r="K43" s="216"/>
      <c r="L43" s="216"/>
      <c r="M43" s="216"/>
      <c r="N43" s="216"/>
    </row>
    <row r="44" spans="1:14" x14ac:dyDescent="0.25">
      <c r="A44" s="4" t="s">
        <v>979</v>
      </c>
      <c r="B44" s="220">
        <v>44046</v>
      </c>
      <c r="C44" s="3"/>
      <c r="E44" s="221">
        <v>196</v>
      </c>
      <c r="F44" s="15"/>
      <c r="G44" s="15"/>
      <c r="H44" s="15"/>
      <c r="I44" s="15"/>
      <c r="J44" s="15"/>
      <c r="K44" s="222">
        <v>8947</v>
      </c>
      <c r="L44" s="3"/>
    </row>
    <row r="45" spans="1:14" x14ac:dyDescent="0.25">
      <c r="A45" s="4" t="s">
        <v>980</v>
      </c>
      <c r="B45" s="158">
        <v>44256</v>
      </c>
      <c r="C45" s="50">
        <f>B45-B44</f>
        <v>210</v>
      </c>
      <c r="E45" s="147">
        <v>1888</v>
      </c>
      <c r="F45" s="149">
        <f>E45-E44</f>
        <v>1692</v>
      </c>
      <c r="G45" s="15"/>
      <c r="H45" s="15"/>
      <c r="I45" s="15"/>
      <c r="J45" s="15"/>
      <c r="K45" s="149">
        <v>22017</v>
      </c>
      <c r="L45" s="219">
        <f>K45-K44</f>
        <v>13070</v>
      </c>
    </row>
    <row r="46" spans="1:14" x14ac:dyDescent="0.25">
      <c r="E46" s="15"/>
      <c r="F46" s="15"/>
      <c r="G46" s="15"/>
      <c r="H46" s="15"/>
      <c r="I46" s="15"/>
      <c r="J46" s="15"/>
      <c r="K46" s="3"/>
      <c r="L46" s="3"/>
    </row>
    <row r="47" spans="1:14" x14ac:dyDescent="0.25">
      <c r="A47" s="4" t="s">
        <v>979</v>
      </c>
      <c r="B47" s="223">
        <v>44411</v>
      </c>
      <c r="C47" s="3"/>
      <c r="E47" s="224">
        <v>2328</v>
      </c>
      <c r="F47" s="15"/>
      <c r="G47" s="15"/>
      <c r="H47" s="15"/>
      <c r="I47" s="15"/>
      <c r="J47" s="15"/>
      <c r="K47" s="225">
        <v>26607</v>
      </c>
      <c r="L47" s="3"/>
    </row>
    <row r="48" spans="1:14" x14ac:dyDescent="0.25">
      <c r="A48" s="4" t="s">
        <v>980</v>
      </c>
      <c r="B48" s="158">
        <v>44621</v>
      </c>
      <c r="C48" s="50">
        <f>B48-B47</f>
        <v>210</v>
      </c>
      <c r="E48" s="217">
        <v>3912</v>
      </c>
      <c r="F48" s="149">
        <f>E48-E47</f>
        <v>1584</v>
      </c>
      <c r="G48" s="149">
        <f>F48-F45</f>
        <v>-108</v>
      </c>
      <c r="H48" s="21">
        <f>(F48-F45)/F45</f>
        <v>-6.3829787234042548E-2</v>
      </c>
      <c r="I48" s="3"/>
      <c r="J48" s="15"/>
      <c r="K48" s="149">
        <v>36638</v>
      </c>
      <c r="L48" s="219">
        <f>K48-K47</f>
        <v>10031</v>
      </c>
      <c r="M48" s="149">
        <f>L48-L45</f>
        <v>-3039</v>
      </c>
      <c r="N48" s="21">
        <f>(L48-L45)/L45</f>
        <v>-0.23251721499617445</v>
      </c>
    </row>
    <row r="49" spans="1:14" x14ac:dyDescent="0.25">
      <c r="A49" s="143"/>
      <c r="B49" s="143"/>
      <c r="C49" s="143"/>
      <c r="D49" s="143"/>
      <c r="E49" s="216"/>
      <c r="F49" s="143"/>
      <c r="G49" s="216"/>
      <c r="H49" s="216"/>
      <c r="I49" s="216"/>
      <c r="J49" s="216"/>
      <c r="K49" s="216"/>
      <c r="L49" s="216"/>
      <c r="M49" s="216"/>
      <c r="N49" s="216"/>
    </row>
    <row r="50" spans="1:14" x14ac:dyDescent="0.25">
      <c r="A50" s="4" t="s">
        <v>979</v>
      </c>
      <c r="B50" s="220">
        <v>44046</v>
      </c>
      <c r="C50" s="3"/>
      <c r="E50" s="221">
        <v>196</v>
      </c>
      <c r="F50" s="15"/>
      <c r="G50" s="15"/>
      <c r="H50" s="15"/>
      <c r="I50" s="15"/>
      <c r="J50" s="15"/>
      <c r="K50" s="222">
        <v>8947</v>
      </c>
      <c r="L50" s="3"/>
    </row>
    <row r="51" spans="1:14" x14ac:dyDescent="0.25">
      <c r="A51" s="4" t="s">
        <v>980</v>
      </c>
      <c r="B51" s="158">
        <v>44263</v>
      </c>
      <c r="C51" s="50">
        <f>B51-B50</f>
        <v>217</v>
      </c>
      <c r="E51" s="147">
        <v>1920</v>
      </c>
      <c r="F51" s="149">
        <f>E51-E50</f>
        <v>1724</v>
      </c>
      <c r="G51" s="15"/>
      <c r="H51" s="15"/>
      <c r="I51" s="15"/>
      <c r="J51" s="15"/>
      <c r="K51" s="149">
        <v>22276</v>
      </c>
      <c r="L51" s="219">
        <f>K51-K50</f>
        <v>13329</v>
      </c>
    </row>
    <row r="52" spans="1:14" x14ac:dyDescent="0.25">
      <c r="E52" s="15"/>
      <c r="F52" s="15"/>
      <c r="G52" s="15"/>
      <c r="H52" s="15"/>
      <c r="I52" s="15"/>
      <c r="J52" s="15"/>
      <c r="K52" s="3"/>
      <c r="L52" s="3"/>
    </row>
    <row r="53" spans="1:14" x14ac:dyDescent="0.25">
      <c r="A53" s="4" t="s">
        <v>979</v>
      </c>
      <c r="B53" s="223">
        <v>44411</v>
      </c>
      <c r="C53" s="3"/>
      <c r="E53" s="224">
        <v>2328</v>
      </c>
      <c r="F53" s="15"/>
      <c r="G53" s="15"/>
      <c r="H53" s="15"/>
      <c r="I53" s="15"/>
      <c r="J53" s="15"/>
      <c r="K53" s="225">
        <v>26607</v>
      </c>
      <c r="L53" s="3"/>
    </row>
    <row r="54" spans="1:14" x14ac:dyDescent="0.25">
      <c r="A54" s="4" t="s">
        <v>980</v>
      </c>
      <c r="B54" s="158">
        <v>44628</v>
      </c>
      <c r="C54" s="50">
        <f>B54-B53</f>
        <v>217</v>
      </c>
      <c r="E54" s="217">
        <v>3979</v>
      </c>
      <c r="F54" s="149">
        <f>E54-E53</f>
        <v>1651</v>
      </c>
      <c r="G54" s="149">
        <f>F54-F51</f>
        <v>-73</v>
      </c>
      <c r="H54" s="21">
        <f>(F54-F51)/F51</f>
        <v>-4.2343387470997682E-2</v>
      </c>
      <c r="I54" s="3"/>
      <c r="J54" s="15"/>
      <c r="K54" s="149">
        <v>37094</v>
      </c>
      <c r="L54" s="219">
        <f>K54-K53</f>
        <v>10487</v>
      </c>
      <c r="M54" s="149">
        <f>L54-L51</f>
        <v>-2842</v>
      </c>
      <c r="N54" s="21">
        <f>(L54-L51)/L51</f>
        <v>-0.21321929627128816</v>
      </c>
    </row>
    <row r="55" spans="1:14" x14ac:dyDescent="0.25">
      <c r="A55" s="143"/>
      <c r="B55" s="143"/>
      <c r="C55" s="143"/>
      <c r="D55" s="143"/>
      <c r="E55" s="216"/>
      <c r="F55" s="143"/>
      <c r="G55" s="216"/>
      <c r="H55" s="216"/>
      <c r="I55" s="216"/>
      <c r="J55" s="216"/>
      <c r="K55" s="216"/>
      <c r="L55" s="216"/>
      <c r="M55" s="216"/>
      <c r="N55" s="216"/>
    </row>
    <row r="56" spans="1:14" x14ac:dyDescent="0.25">
      <c r="A56" s="4" t="s">
        <v>979</v>
      </c>
      <c r="B56" s="220">
        <v>44046</v>
      </c>
      <c r="C56" s="3"/>
      <c r="E56" s="221">
        <v>196</v>
      </c>
      <c r="F56" s="15"/>
      <c r="G56" s="15"/>
      <c r="H56" s="15"/>
      <c r="I56" s="15"/>
      <c r="J56" s="15"/>
      <c r="K56" s="222">
        <v>8947</v>
      </c>
      <c r="L56" s="3"/>
    </row>
    <row r="57" spans="1:14" x14ac:dyDescent="0.25">
      <c r="A57" s="4" t="s">
        <v>980</v>
      </c>
      <c r="B57" s="158">
        <v>44268</v>
      </c>
      <c r="C57" s="50">
        <f>B57-B56</f>
        <v>222</v>
      </c>
      <c r="E57" s="147">
        <v>1940</v>
      </c>
      <c r="F57" s="149">
        <f>E57-E56</f>
        <v>1744</v>
      </c>
      <c r="G57" s="15"/>
      <c r="H57" s="15"/>
      <c r="I57" s="15"/>
      <c r="J57" s="15"/>
      <c r="K57" s="149">
        <v>22434</v>
      </c>
      <c r="L57" s="219">
        <f>K57-K56</f>
        <v>13487</v>
      </c>
    </row>
    <row r="58" spans="1:14" x14ac:dyDescent="0.25">
      <c r="E58" s="15"/>
      <c r="F58" s="15"/>
      <c r="G58" s="15"/>
      <c r="H58" s="15"/>
      <c r="I58" s="15"/>
      <c r="J58" s="15"/>
      <c r="K58" s="3"/>
      <c r="L58" s="3"/>
    </row>
    <row r="59" spans="1:14" x14ac:dyDescent="0.25">
      <c r="A59" s="4" t="s">
        <v>979</v>
      </c>
      <c r="B59" s="223">
        <v>44411</v>
      </c>
      <c r="C59" s="3"/>
      <c r="E59" s="224">
        <v>2328</v>
      </c>
      <c r="F59" s="15"/>
      <c r="G59" s="15"/>
      <c r="H59" s="15"/>
      <c r="I59" s="15"/>
      <c r="J59" s="15"/>
      <c r="K59" s="225">
        <v>26607</v>
      </c>
      <c r="L59" s="3"/>
    </row>
    <row r="60" spans="1:14" x14ac:dyDescent="0.25">
      <c r="A60" s="4" t="s">
        <v>980</v>
      </c>
      <c r="B60" s="158">
        <v>44633</v>
      </c>
      <c r="C60" s="50">
        <f>B60-B59</f>
        <v>222</v>
      </c>
      <c r="E60" s="217">
        <v>4003</v>
      </c>
      <c r="F60" s="149">
        <f>E60-E59</f>
        <v>1675</v>
      </c>
      <c r="G60" s="149">
        <f>F60-F57</f>
        <v>-69</v>
      </c>
      <c r="H60" s="21">
        <f>(F60-F57)/F57</f>
        <v>-3.9564220183486237E-2</v>
      </c>
      <c r="I60" s="3"/>
      <c r="J60" s="15"/>
      <c r="K60" s="149">
        <v>36881</v>
      </c>
      <c r="L60" s="219">
        <f>K60-K59</f>
        <v>10274</v>
      </c>
      <c r="M60" s="149">
        <f>L60-L57</f>
        <v>-3213</v>
      </c>
      <c r="N60" s="21">
        <f>(L60-L57)/L57</f>
        <v>-0.23822940609475793</v>
      </c>
    </row>
    <row r="61" spans="1:14" x14ac:dyDescent="0.25">
      <c r="A61" s="143"/>
      <c r="B61" s="143"/>
      <c r="C61" s="143"/>
      <c r="D61" s="143"/>
      <c r="E61" s="216"/>
      <c r="F61" s="143"/>
      <c r="G61" s="216"/>
      <c r="H61" s="216"/>
      <c r="I61" s="216"/>
      <c r="J61" s="216"/>
      <c r="K61" s="216"/>
      <c r="L61" s="216"/>
      <c r="M61" s="216"/>
      <c r="N61" s="216"/>
    </row>
    <row r="62" spans="1:14" x14ac:dyDescent="0.25">
      <c r="A62" s="4" t="s">
        <v>979</v>
      </c>
      <c r="B62" s="220">
        <v>44046</v>
      </c>
      <c r="C62" s="3"/>
      <c r="E62" s="221">
        <v>196</v>
      </c>
      <c r="F62" s="15"/>
      <c r="G62" s="15"/>
      <c r="H62" s="15"/>
      <c r="I62" s="15"/>
      <c r="J62" s="15"/>
      <c r="K62" s="222">
        <v>8947</v>
      </c>
      <c r="L62" s="3"/>
    </row>
    <row r="63" spans="1:14" x14ac:dyDescent="0.25">
      <c r="A63" s="4" t="s">
        <v>980</v>
      </c>
      <c r="B63" s="158">
        <v>44284</v>
      </c>
      <c r="C63" s="50">
        <f>B63-B62</f>
        <v>238</v>
      </c>
      <c r="E63" s="147">
        <v>1983</v>
      </c>
      <c r="F63" s="149">
        <f>E63-E62</f>
        <v>1787</v>
      </c>
      <c r="G63" s="15"/>
      <c r="H63" s="15"/>
      <c r="I63" s="15"/>
      <c r="J63" s="15"/>
      <c r="K63" s="149">
        <v>22900</v>
      </c>
      <c r="L63" s="219">
        <f>K63-K62</f>
        <v>13953</v>
      </c>
    </row>
    <row r="64" spans="1:14" x14ac:dyDescent="0.25">
      <c r="E64" s="15"/>
      <c r="F64" s="15"/>
      <c r="G64" s="15"/>
      <c r="H64" s="15"/>
      <c r="I64" s="15"/>
      <c r="J64" s="15"/>
      <c r="K64" s="3"/>
      <c r="L64" s="3"/>
    </row>
    <row r="65" spans="1:23" x14ac:dyDescent="0.25">
      <c r="A65" s="4" t="s">
        <v>979</v>
      </c>
      <c r="B65" s="223">
        <v>44411</v>
      </c>
      <c r="C65" s="3"/>
      <c r="E65" s="224">
        <v>2328</v>
      </c>
      <c r="F65" s="15"/>
      <c r="G65" s="15"/>
      <c r="H65" s="15"/>
      <c r="I65" s="15"/>
      <c r="J65" s="15"/>
      <c r="K65" s="225">
        <v>26607</v>
      </c>
      <c r="L65" s="3"/>
    </row>
    <row r="66" spans="1:23" x14ac:dyDescent="0.25">
      <c r="A66" s="4" t="s">
        <v>980</v>
      </c>
      <c r="B66" s="158">
        <v>44649</v>
      </c>
      <c r="C66" s="50">
        <f>B66-B65</f>
        <v>238</v>
      </c>
      <c r="E66" s="217">
        <v>4044</v>
      </c>
      <c r="F66" s="149">
        <f>E66-E65</f>
        <v>1716</v>
      </c>
      <c r="G66" s="149">
        <f>F66-F63</f>
        <v>-71</v>
      </c>
      <c r="H66" s="21">
        <f>(F66-F63)/F63</f>
        <v>-3.9731393396754335E-2</v>
      </c>
      <c r="I66" s="3"/>
      <c r="J66" s="15"/>
      <c r="K66" s="149">
        <v>37506</v>
      </c>
      <c r="L66" s="219">
        <f>K66-K65</f>
        <v>10899</v>
      </c>
      <c r="M66" s="149">
        <f>L66-L63</f>
        <v>-3054</v>
      </c>
      <c r="N66" s="21">
        <f>(L66-L63)/L63</f>
        <v>-0.21887766071812514</v>
      </c>
    </row>
    <row r="67" spans="1:23" x14ac:dyDescent="0.25">
      <c r="A67" s="143"/>
      <c r="B67" s="143"/>
      <c r="C67" s="143"/>
      <c r="D67" s="143"/>
      <c r="E67" s="216"/>
      <c r="F67" s="143"/>
      <c r="G67" s="216"/>
      <c r="H67" s="216"/>
      <c r="I67" s="216"/>
      <c r="J67" s="216"/>
      <c r="K67" s="216"/>
      <c r="L67" s="216"/>
      <c r="M67" s="216"/>
      <c r="N67" s="216"/>
    </row>
    <row r="68" spans="1:23" x14ac:dyDescent="0.25">
      <c r="A68" s="4" t="s">
        <v>979</v>
      </c>
      <c r="B68" s="220">
        <v>44046</v>
      </c>
      <c r="C68" s="3"/>
      <c r="E68" s="221">
        <v>196</v>
      </c>
      <c r="F68" s="15"/>
      <c r="G68" s="15"/>
      <c r="H68" s="15"/>
      <c r="I68" s="15"/>
      <c r="J68" s="15"/>
      <c r="K68" s="222">
        <v>8947</v>
      </c>
      <c r="L68" s="3"/>
    </row>
    <row r="69" spans="1:23" x14ac:dyDescent="0.25">
      <c r="A69" s="4" t="s">
        <v>980</v>
      </c>
      <c r="B69" s="158">
        <v>44306</v>
      </c>
      <c r="C69" s="50">
        <f>B69-B68</f>
        <v>260</v>
      </c>
      <c r="E69" s="147">
        <v>2048</v>
      </c>
      <c r="F69" s="149">
        <f>E69-E68</f>
        <v>1852</v>
      </c>
      <c r="G69" s="15"/>
      <c r="H69" s="15"/>
      <c r="I69" s="15"/>
      <c r="J69" s="15"/>
      <c r="K69" s="149">
        <v>23713</v>
      </c>
      <c r="L69" s="219">
        <f>K69-K68</f>
        <v>14766</v>
      </c>
    </row>
    <row r="70" spans="1:23" x14ac:dyDescent="0.25">
      <c r="E70" s="15"/>
      <c r="F70" s="15"/>
      <c r="G70" s="15"/>
      <c r="H70" s="15"/>
      <c r="I70" s="15"/>
      <c r="J70" s="15"/>
      <c r="K70" s="3"/>
      <c r="L70" s="3"/>
    </row>
    <row r="71" spans="1:23" x14ac:dyDescent="0.25">
      <c r="A71" s="4" t="s">
        <v>979</v>
      </c>
      <c r="B71" s="223">
        <v>44411</v>
      </c>
      <c r="C71" s="3"/>
      <c r="E71" s="224">
        <v>2328</v>
      </c>
      <c r="F71" s="15"/>
      <c r="G71" s="15"/>
      <c r="H71" s="15"/>
      <c r="I71" s="15"/>
      <c r="J71" s="15"/>
      <c r="K71" s="225">
        <v>26607</v>
      </c>
      <c r="L71" s="3"/>
    </row>
    <row r="72" spans="1:23" x14ac:dyDescent="0.25">
      <c r="A72" s="4" t="s">
        <v>980</v>
      </c>
      <c r="B72" s="158">
        <v>44671</v>
      </c>
      <c r="C72" s="50">
        <f>B72-B71</f>
        <v>260</v>
      </c>
      <c r="E72" s="217">
        <v>4190</v>
      </c>
      <c r="F72" s="149">
        <f>E72-E71</f>
        <v>1862</v>
      </c>
      <c r="G72" s="149">
        <f>F72-F69</f>
        <v>10</v>
      </c>
      <c r="H72" s="21">
        <f>(F72-F69)/F69</f>
        <v>5.3995680345572351E-3</v>
      </c>
      <c r="I72" s="3"/>
      <c r="J72" s="15"/>
      <c r="K72" s="149">
        <v>38542</v>
      </c>
      <c r="L72" s="219">
        <f>K72-K71</f>
        <v>11935</v>
      </c>
      <c r="M72" s="149">
        <f>L72-L69</f>
        <v>-2831</v>
      </c>
      <c r="N72" s="21">
        <f>(L72-L69)/L69</f>
        <v>-0.19172423134227279</v>
      </c>
    </row>
    <row r="73" spans="1:23" x14ac:dyDescent="0.25">
      <c r="A73" s="143"/>
      <c r="B73" s="143"/>
      <c r="C73" s="143"/>
      <c r="D73" s="143"/>
      <c r="E73" s="216"/>
      <c r="F73" s="143"/>
      <c r="G73" s="216"/>
      <c r="H73" s="216"/>
      <c r="I73" s="216"/>
      <c r="J73" s="216"/>
      <c r="K73" s="216"/>
      <c r="L73" s="216"/>
      <c r="M73" s="216"/>
      <c r="N73" s="216"/>
    </row>
    <row r="74" spans="1:23" x14ac:dyDescent="0.25">
      <c r="E74" s="14" t="s">
        <v>972</v>
      </c>
      <c r="F74" s="14" t="s">
        <v>1151</v>
      </c>
      <c r="G74" s="14" t="s">
        <v>1088</v>
      </c>
      <c r="H74" s="14" t="s">
        <v>1086</v>
      </c>
      <c r="I74" s="216"/>
      <c r="J74" s="216"/>
      <c r="K74" s="216"/>
      <c r="L74" s="216"/>
      <c r="M74" s="216"/>
      <c r="N74" s="216"/>
      <c r="T74" s="14" t="s">
        <v>972</v>
      </c>
      <c r="U74" s="14" t="s">
        <v>1151</v>
      </c>
      <c r="V74" s="14" t="s">
        <v>1088</v>
      </c>
      <c r="W74" s="14" t="s">
        <v>1086</v>
      </c>
    </row>
    <row r="75" spans="1:23" x14ac:dyDescent="0.25">
      <c r="C75" s="50" t="s">
        <v>1084</v>
      </c>
      <c r="E75" s="218" t="s">
        <v>1087</v>
      </c>
      <c r="I75" s="216"/>
      <c r="J75" s="216"/>
      <c r="K75" s="216"/>
      <c r="L75" s="216"/>
      <c r="M75" s="216"/>
      <c r="N75" s="216"/>
      <c r="S75" s="50" t="s">
        <v>1084</v>
      </c>
      <c r="T75" s="218" t="s">
        <v>1087</v>
      </c>
    </row>
    <row r="76" spans="1:23" x14ac:dyDescent="0.25">
      <c r="A76" s="4" t="s">
        <v>979</v>
      </c>
      <c r="B76" s="220">
        <v>44046</v>
      </c>
      <c r="C76" s="3"/>
      <c r="E76" s="221">
        <v>196</v>
      </c>
      <c r="F76" s="15"/>
      <c r="G76" s="15"/>
      <c r="H76" s="15"/>
      <c r="I76" s="15"/>
      <c r="J76" s="15"/>
      <c r="K76" s="222">
        <v>8947</v>
      </c>
      <c r="L76" s="3"/>
      <c r="Q76" s="4" t="s">
        <v>979</v>
      </c>
      <c r="R76" s="220">
        <v>44046</v>
      </c>
      <c r="S76" s="3"/>
      <c r="T76" s="221">
        <v>196</v>
      </c>
      <c r="U76" s="15"/>
      <c r="V76" s="15"/>
      <c r="W76" s="15"/>
    </row>
    <row r="77" spans="1:23" x14ac:dyDescent="0.25">
      <c r="A77" s="4" t="s">
        <v>980</v>
      </c>
      <c r="B77" s="158">
        <v>44313</v>
      </c>
      <c r="C77" s="50">
        <f>B77-B76</f>
        <v>267</v>
      </c>
      <c r="E77" s="147">
        <v>2067</v>
      </c>
      <c r="F77" s="149">
        <f>E77-E76</f>
        <v>1871</v>
      </c>
      <c r="G77" s="15"/>
      <c r="H77" s="15"/>
      <c r="I77" s="15"/>
      <c r="J77" s="15"/>
      <c r="K77" s="149">
        <v>24065</v>
      </c>
      <c r="L77" s="219">
        <f>K77-K76</f>
        <v>15118</v>
      </c>
      <c r="Q77" s="4" t="s">
        <v>980</v>
      </c>
      <c r="R77" s="158">
        <v>44313</v>
      </c>
      <c r="S77" s="50">
        <f>R77-R76</f>
        <v>267</v>
      </c>
      <c r="T77" s="147">
        <v>2067</v>
      </c>
      <c r="U77" s="149">
        <f>T77-T76</f>
        <v>1871</v>
      </c>
      <c r="V77" s="15"/>
      <c r="W77" s="15"/>
    </row>
    <row r="78" spans="1:23" x14ac:dyDescent="0.25">
      <c r="E78" s="15"/>
      <c r="F78" s="15"/>
      <c r="G78" s="15"/>
      <c r="H78" s="15"/>
      <c r="I78" s="15"/>
      <c r="J78" s="15"/>
      <c r="K78" s="3"/>
      <c r="L78" s="3"/>
      <c r="T78" s="15"/>
      <c r="U78" s="15"/>
      <c r="V78" s="15"/>
      <c r="W78" s="15"/>
    </row>
    <row r="79" spans="1:23" x14ac:dyDescent="0.25">
      <c r="A79" s="4" t="s">
        <v>979</v>
      </c>
      <c r="B79" s="223">
        <v>44411</v>
      </c>
      <c r="C79" s="3"/>
      <c r="E79" s="224">
        <v>2328</v>
      </c>
      <c r="F79" s="15"/>
      <c r="G79" s="15"/>
      <c r="H79" s="15"/>
      <c r="I79" s="15"/>
      <c r="J79" s="15"/>
      <c r="K79" s="225">
        <v>26607</v>
      </c>
      <c r="L79" s="3"/>
      <c r="Q79" s="4" t="s">
        <v>979</v>
      </c>
      <c r="R79" s="223">
        <v>44411</v>
      </c>
      <c r="S79" s="3"/>
      <c r="T79" s="224">
        <v>2328</v>
      </c>
      <c r="U79" s="238" t="s">
        <v>1163</v>
      </c>
      <c r="V79" s="30"/>
      <c r="W79" s="237"/>
    </row>
    <row r="80" spans="1:23" x14ac:dyDescent="0.25">
      <c r="A80" s="4" t="s">
        <v>980</v>
      </c>
      <c r="B80" s="158">
        <v>44678</v>
      </c>
      <c r="C80" s="50">
        <f>B80-B79</f>
        <v>267</v>
      </c>
      <c r="E80" s="217">
        <v>4252</v>
      </c>
      <c r="F80" s="149">
        <f>E80-E79</f>
        <v>1924</v>
      </c>
      <c r="G80" s="149">
        <f>F80-F77</f>
        <v>53</v>
      </c>
      <c r="H80" s="21">
        <f>(F80-F77)/F77</f>
        <v>2.8327097808658473E-2</v>
      </c>
      <c r="I80" s="3"/>
      <c r="J80" s="15"/>
      <c r="K80" s="149">
        <v>39012</v>
      </c>
      <c r="L80" s="219">
        <f>K80-K79</f>
        <v>12405</v>
      </c>
      <c r="M80" s="149">
        <f>L80-L77</f>
        <v>-2713</v>
      </c>
      <c r="N80" s="21">
        <f>(L80-L77)/L77</f>
        <v>-0.17945495435904221</v>
      </c>
      <c r="Q80" s="4" t="s">
        <v>980</v>
      </c>
      <c r="R80" s="158">
        <v>44678</v>
      </c>
      <c r="S80" s="50">
        <f>R80-R79</f>
        <v>267</v>
      </c>
      <c r="T80" s="217">
        <v>4252</v>
      </c>
      <c r="U80" s="149">
        <f>T80-T79</f>
        <v>1924</v>
      </c>
      <c r="V80" s="149">
        <f>U80-U77</f>
        <v>53</v>
      </c>
      <c r="W80" s="21">
        <f>(U80-U77)/U77</f>
        <v>2.8327097808658473E-2</v>
      </c>
    </row>
    <row r="81" spans="1:23" x14ac:dyDescent="0.25">
      <c r="A81" s="143"/>
      <c r="B81" s="143"/>
      <c r="C81" s="143"/>
      <c r="D81" s="143"/>
      <c r="E81" s="216"/>
      <c r="F81" s="143"/>
      <c r="G81" s="216"/>
      <c r="H81" s="216"/>
      <c r="I81" s="216"/>
      <c r="J81" s="216"/>
      <c r="K81" s="216"/>
      <c r="L81" s="216"/>
      <c r="M81" s="216"/>
      <c r="N81" s="216"/>
    </row>
    <row r="82" spans="1:23" x14ac:dyDescent="0.25">
      <c r="E82" s="14" t="s">
        <v>972</v>
      </c>
      <c r="F82" s="14" t="s">
        <v>1151</v>
      </c>
      <c r="G82" s="14" t="s">
        <v>1088</v>
      </c>
      <c r="H82" s="14" t="s">
        <v>1086</v>
      </c>
      <c r="I82" s="216"/>
      <c r="J82" s="216"/>
      <c r="K82" s="216"/>
      <c r="L82" s="216"/>
      <c r="M82" s="216"/>
      <c r="N82" s="216"/>
    </row>
    <row r="83" spans="1:23" x14ac:dyDescent="0.25">
      <c r="C83" s="50" t="s">
        <v>1084</v>
      </c>
      <c r="E83" s="218" t="s">
        <v>1087</v>
      </c>
      <c r="I83" s="216"/>
      <c r="J83" s="216"/>
      <c r="K83" s="216"/>
      <c r="L83" s="216"/>
      <c r="M83" s="216"/>
      <c r="N83" s="216"/>
      <c r="R83" s="146"/>
      <c r="S83" s="3"/>
      <c r="T83" s="232"/>
      <c r="U83" s="233"/>
      <c r="V83" s="233"/>
      <c r="W83" s="49"/>
    </row>
    <row r="84" spans="1:23" x14ac:dyDescent="0.25">
      <c r="A84" s="4" t="s">
        <v>979</v>
      </c>
      <c r="B84" s="220">
        <v>44046</v>
      </c>
      <c r="C84" s="3"/>
      <c r="E84" s="221">
        <v>196</v>
      </c>
      <c r="F84" s="15"/>
      <c r="G84" s="15"/>
      <c r="H84" s="15"/>
      <c r="I84" s="15"/>
      <c r="J84" s="15"/>
      <c r="K84" s="222">
        <v>8947</v>
      </c>
      <c r="L84" s="3"/>
      <c r="R84" s="146"/>
      <c r="S84" s="3"/>
      <c r="T84" s="232"/>
      <c r="U84" s="233"/>
      <c r="V84" s="233"/>
      <c r="W84" s="49"/>
    </row>
    <row r="85" spans="1:23" x14ac:dyDescent="0.25">
      <c r="A85" s="4" t="s">
        <v>980</v>
      </c>
      <c r="B85" s="158">
        <v>44318</v>
      </c>
      <c r="C85" s="50">
        <f>B85-B84</f>
        <v>272</v>
      </c>
      <c r="E85" s="147">
        <v>2086</v>
      </c>
      <c r="F85" s="149">
        <f>E85-E84</f>
        <v>1890</v>
      </c>
      <c r="G85" s="15"/>
      <c r="H85" s="15"/>
      <c r="I85" s="15"/>
      <c r="J85" s="15"/>
      <c r="K85" s="149">
        <v>24450</v>
      </c>
      <c r="L85" s="219">
        <f>K85-K84</f>
        <v>15503</v>
      </c>
      <c r="R85" s="146"/>
      <c r="S85" s="3"/>
      <c r="T85" s="232"/>
      <c r="U85" s="233"/>
      <c r="V85" s="233"/>
      <c r="W85" s="49"/>
    </row>
    <row r="86" spans="1:23" x14ac:dyDescent="0.25">
      <c r="E86" s="15"/>
      <c r="F86" s="15"/>
      <c r="G86" s="15"/>
      <c r="H86" s="15"/>
      <c r="I86" s="15"/>
      <c r="J86" s="15"/>
      <c r="K86" s="3"/>
      <c r="L86" s="3"/>
      <c r="R86" s="146"/>
      <c r="S86" s="3"/>
      <c r="T86" s="232"/>
      <c r="U86" s="233"/>
      <c r="V86" s="233"/>
      <c r="W86" s="49"/>
    </row>
    <row r="87" spans="1:23" x14ac:dyDescent="0.25">
      <c r="A87" s="4" t="s">
        <v>979</v>
      </c>
      <c r="B87" s="223">
        <v>44411</v>
      </c>
      <c r="C87" s="3"/>
      <c r="E87" s="224">
        <v>2328</v>
      </c>
      <c r="F87" s="15"/>
      <c r="G87" s="15"/>
      <c r="H87" s="15"/>
      <c r="I87" s="15"/>
      <c r="J87" s="15"/>
      <c r="K87" s="225">
        <v>26607</v>
      </c>
      <c r="L87" s="3"/>
      <c r="R87" s="146"/>
      <c r="S87" s="3"/>
      <c r="T87" s="232"/>
      <c r="U87" s="233"/>
      <c r="V87" s="233"/>
      <c r="W87" s="49"/>
    </row>
    <row r="88" spans="1:23" x14ac:dyDescent="0.25">
      <c r="A88" s="4" t="s">
        <v>980</v>
      </c>
      <c r="B88" s="158">
        <v>44683</v>
      </c>
      <c r="C88" s="50">
        <f>B88-B87</f>
        <v>272</v>
      </c>
      <c r="E88" s="217">
        <v>4321</v>
      </c>
      <c r="F88" s="149">
        <f>E88-E87</f>
        <v>1993</v>
      </c>
      <c r="G88" s="149">
        <f>F88-F85</f>
        <v>103</v>
      </c>
      <c r="H88" s="21">
        <f>(F88-F85)/F85</f>
        <v>5.4497354497354496E-2</v>
      </c>
      <c r="I88" s="3"/>
      <c r="J88" s="15"/>
      <c r="K88" s="149">
        <v>39485</v>
      </c>
      <c r="L88" s="219">
        <f>K88-K87</f>
        <v>12878</v>
      </c>
      <c r="M88" s="149">
        <f>L88-L85</f>
        <v>-2625</v>
      </c>
      <c r="N88" s="21">
        <f>(L88-L85)/L85</f>
        <v>-0.16932206669676836</v>
      </c>
      <c r="R88" s="146"/>
      <c r="S88" s="3"/>
      <c r="T88" s="232"/>
      <c r="U88" s="233"/>
      <c r="V88" s="233"/>
      <c r="W88" s="49"/>
    </row>
    <row r="89" spans="1:23" x14ac:dyDescent="0.25">
      <c r="A89" s="143"/>
      <c r="B89" s="143"/>
      <c r="C89" s="143"/>
      <c r="D89" s="143"/>
      <c r="E89" s="216"/>
      <c r="F89" s="143"/>
      <c r="G89" s="216"/>
      <c r="H89" s="216"/>
      <c r="I89" s="216"/>
      <c r="J89" s="216"/>
      <c r="K89" s="216"/>
      <c r="L89" s="216"/>
      <c r="M89" s="216"/>
      <c r="N89" s="216"/>
      <c r="R89" s="146"/>
      <c r="S89" s="3"/>
      <c r="T89" s="232"/>
      <c r="U89" s="233"/>
      <c r="V89" s="233"/>
      <c r="W89" s="49"/>
    </row>
    <row r="90" spans="1:23" x14ac:dyDescent="0.25">
      <c r="E90" s="14" t="s">
        <v>972</v>
      </c>
      <c r="F90" s="14" t="s">
        <v>1151</v>
      </c>
      <c r="G90" s="14" t="s">
        <v>1088</v>
      </c>
      <c r="H90" s="14" t="s">
        <v>1086</v>
      </c>
      <c r="I90" s="216"/>
      <c r="J90" s="216"/>
      <c r="K90" s="216"/>
      <c r="L90" s="216"/>
      <c r="M90" s="216"/>
      <c r="N90" s="216"/>
      <c r="R90" s="146"/>
      <c r="S90" s="3"/>
      <c r="T90" s="232"/>
      <c r="U90" s="233"/>
      <c r="V90" s="233"/>
      <c r="W90" s="49"/>
    </row>
    <row r="91" spans="1:23" x14ac:dyDescent="0.25">
      <c r="C91" s="50" t="s">
        <v>1084</v>
      </c>
      <c r="E91" s="218" t="s">
        <v>1087</v>
      </c>
      <c r="I91" s="216"/>
      <c r="J91" s="216"/>
      <c r="K91" s="216"/>
      <c r="L91" s="216"/>
      <c r="M91" s="216"/>
      <c r="N91" s="216"/>
      <c r="R91" s="146"/>
      <c r="S91" s="3"/>
      <c r="T91" s="232"/>
      <c r="U91" s="233"/>
      <c r="V91" s="233"/>
      <c r="W91" s="49"/>
    </row>
    <row r="92" spans="1:23" x14ac:dyDescent="0.25">
      <c r="A92" s="4" t="s">
        <v>979</v>
      </c>
      <c r="B92" s="220">
        <v>44046</v>
      </c>
      <c r="C92" s="3"/>
      <c r="E92" s="221">
        <v>196</v>
      </c>
      <c r="F92" s="15"/>
      <c r="G92" s="15"/>
      <c r="H92" s="15"/>
      <c r="I92" s="15"/>
      <c r="J92" s="15"/>
      <c r="K92" s="222">
        <v>8947</v>
      </c>
      <c r="L92" s="3"/>
      <c r="R92" s="146"/>
      <c r="S92" s="3"/>
      <c r="T92" s="232"/>
      <c r="U92" s="233"/>
      <c r="V92" s="233"/>
      <c r="W92" s="49"/>
    </row>
    <row r="93" spans="1:23" x14ac:dyDescent="0.25">
      <c r="A93" s="4" t="s">
        <v>980</v>
      </c>
      <c r="B93" s="158">
        <v>44325</v>
      </c>
      <c r="C93" s="50">
        <f>B93-B92</f>
        <v>279</v>
      </c>
      <c r="E93" s="147">
        <v>2110</v>
      </c>
      <c r="F93" s="149">
        <f>E93-E92</f>
        <v>1914</v>
      </c>
      <c r="G93" s="15"/>
      <c r="H93" s="15"/>
      <c r="I93" s="15"/>
      <c r="J93" s="15"/>
      <c r="K93" s="149">
        <v>24626</v>
      </c>
      <c r="L93" s="219">
        <f>K93-K92</f>
        <v>15679</v>
      </c>
      <c r="R93" s="146"/>
      <c r="S93" s="3"/>
      <c r="T93" s="232"/>
      <c r="U93" s="233"/>
      <c r="V93" s="233"/>
      <c r="W93" s="49"/>
    </row>
    <row r="94" spans="1:23" x14ac:dyDescent="0.25">
      <c r="E94" s="15"/>
      <c r="F94" s="15"/>
      <c r="G94" s="15"/>
      <c r="H94" s="15"/>
      <c r="I94" s="15"/>
      <c r="J94" s="15"/>
      <c r="K94" s="3"/>
      <c r="L94" s="3"/>
      <c r="R94" s="146"/>
      <c r="S94" s="3"/>
      <c r="T94" s="232"/>
      <c r="U94" s="233"/>
      <c r="V94" s="233"/>
      <c r="W94" s="49"/>
    </row>
    <row r="95" spans="1:23" x14ac:dyDescent="0.25">
      <c r="A95" s="4" t="s">
        <v>979</v>
      </c>
      <c r="B95" s="223">
        <v>44411</v>
      </c>
      <c r="C95" s="3"/>
      <c r="E95" s="224">
        <v>2328</v>
      </c>
      <c r="F95" s="15"/>
      <c r="G95" s="15"/>
      <c r="H95" s="15"/>
      <c r="I95" s="15"/>
      <c r="J95" s="15"/>
      <c r="K95" s="225">
        <v>26607</v>
      </c>
      <c r="L95" s="3"/>
    </row>
    <row r="96" spans="1:23" x14ac:dyDescent="0.25">
      <c r="A96" s="4" t="s">
        <v>980</v>
      </c>
      <c r="B96" s="158">
        <v>44690</v>
      </c>
      <c r="C96" s="50">
        <f>B96-B95</f>
        <v>279</v>
      </c>
      <c r="E96" s="217">
        <v>4391</v>
      </c>
      <c r="F96" s="149">
        <f>E96-E95</f>
        <v>2063</v>
      </c>
      <c r="G96" s="149">
        <f>F96-F93</f>
        <v>149</v>
      </c>
      <c r="H96" s="21">
        <f>(F96-F93)/F93</f>
        <v>7.7847439916405428E-2</v>
      </c>
      <c r="I96" s="3"/>
      <c r="J96" s="15"/>
      <c r="K96" s="149">
        <v>39788</v>
      </c>
      <c r="L96" s="219">
        <f>K96-K95</f>
        <v>13181</v>
      </c>
      <c r="M96" s="149">
        <f>L96-L93</f>
        <v>-2498</v>
      </c>
      <c r="N96" s="21">
        <f>(L96-L93)/L93</f>
        <v>-0.15932138529242937</v>
      </c>
    </row>
    <row r="97" spans="1:14" x14ac:dyDescent="0.25">
      <c r="A97" s="143"/>
      <c r="B97" s="143"/>
      <c r="C97" s="143"/>
      <c r="D97" s="143"/>
      <c r="E97" s="216"/>
      <c r="F97" s="143"/>
      <c r="G97" s="216"/>
      <c r="H97" s="216"/>
      <c r="I97" s="216"/>
      <c r="J97" s="216"/>
      <c r="K97" s="216"/>
      <c r="L97" s="216"/>
      <c r="M97" s="216"/>
      <c r="N97" s="216"/>
    </row>
    <row r="98" spans="1:14" x14ac:dyDescent="0.25">
      <c r="E98" s="14" t="s">
        <v>972</v>
      </c>
      <c r="F98" s="14" t="s">
        <v>1151</v>
      </c>
      <c r="G98" s="14" t="s">
        <v>1088</v>
      </c>
      <c r="H98" s="14" t="s">
        <v>1086</v>
      </c>
      <c r="I98" s="216"/>
      <c r="J98" s="216"/>
      <c r="K98" s="216"/>
      <c r="L98" s="216"/>
      <c r="M98" s="216"/>
      <c r="N98" s="216"/>
    </row>
    <row r="99" spans="1:14" x14ac:dyDescent="0.25">
      <c r="C99" s="50" t="s">
        <v>1084</v>
      </c>
      <c r="E99" s="218" t="s">
        <v>1087</v>
      </c>
      <c r="I99" s="216"/>
      <c r="J99" s="216"/>
      <c r="K99" s="216"/>
      <c r="L99" s="216"/>
      <c r="M99" s="216"/>
      <c r="N99" s="216"/>
    </row>
    <row r="100" spans="1:14" x14ac:dyDescent="0.25">
      <c r="A100" s="4" t="s">
        <v>979</v>
      </c>
      <c r="B100" s="220">
        <v>44046</v>
      </c>
      <c r="C100" s="3"/>
      <c r="E100" s="221">
        <v>196</v>
      </c>
      <c r="F100" s="15"/>
      <c r="G100" s="15"/>
      <c r="H100" s="15"/>
      <c r="I100" s="15"/>
      <c r="J100" s="15"/>
      <c r="K100" s="222">
        <v>8947</v>
      </c>
      <c r="L100" s="3"/>
    </row>
    <row r="101" spans="1:14" x14ac:dyDescent="0.25">
      <c r="A101" s="4" t="s">
        <v>980</v>
      </c>
      <c r="B101" s="158">
        <v>44332</v>
      </c>
      <c r="C101" s="50">
        <f>B101-B100</f>
        <v>286</v>
      </c>
      <c r="E101" s="147">
        <v>2143</v>
      </c>
      <c r="F101" s="149">
        <f>E101-E100</f>
        <v>1947</v>
      </c>
      <c r="G101" s="15"/>
      <c r="H101" s="15"/>
      <c r="I101" s="15"/>
      <c r="J101" s="15"/>
      <c r="K101" s="149">
        <v>24948</v>
      </c>
      <c r="L101" s="219">
        <f>K101-K100</f>
        <v>16001</v>
      </c>
    </row>
    <row r="102" spans="1:14" x14ac:dyDescent="0.25">
      <c r="E102" s="15"/>
      <c r="F102" s="15"/>
      <c r="G102" s="15"/>
      <c r="H102" s="15"/>
      <c r="I102" s="15"/>
      <c r="J102" s="15"/>
      <c r="K102" s="3"/>
      <c r="L102" s="3"/>
    </row>
    <row r="103" spans="1:14" x14ac:dyDescent="0.25">
      <c r="A103" s="4" t="s">
        <v>979</v>
      </c>
      <c r="B103" s="223">
        <v>44411</v>
      </c>
      <c r="C103" s="3"/>
      <c r="E103" s="224">
        <v>2328</v>
      </c>
      <c r="F103" s="15"/>
      <c r="G103" s="15"/>
      <c r="H103" s="15"/>
      <c r="I103" s="15"/>
      <c r="J103" s="15"/>
      <c r="K103" s="225">
        <v>26607</v>
      </c>
      <c r="L103" s="3"/>
    </row>
    <row r="104" spans="1:14" x14ac:dyDescent="0.25">
      <c r="A104" s="4" t="s">
        <v>980</v>
      </c>
      <c r="B104" s="158">
        <v>44697</v>
      </c>
      <c r="C104" s="50">
        <f>B104-B103</f>
        <v>286</v>
      </c>
      <c r="E104" s="217">
        <v>4452</v>
      </c>
      <c r="F104" s="149">
        <f>E104-E103</f>
        <v>2124</v>
      </c>
      <c r="G104" s="149">
        <f>F104-F101</f>
        <v>177</v>
      </c>
      <c r="H104" s="21">
        <f>(F104-F101)/F101</f>
        <v>9.0909090909090912E-2</v>
      </c>
      <c r="I104" s="3"/>
      <c r="J104" s="15"/>
      <c r="K104" s="149">
        <v>40388</v>
      </c>
      <c r="L104" s="219">
        <f>K104-K103</f>
        <v>13781</v>
      </c>
      <c r="M104" s="149">
        <f>L104-L101</f>
        <v>-2220</v>
      </c>
      <c r="N104" s="21">
        <f>(L104-L101)/L101</f>
        <v>-0.13874132866695832</v>
      </c>
    </row>
    <row r="105" spans="1:14" x14ac:dyDescent="0.25">
      <c r="A105" s="143"/>
      <c r="B105" s="143"/>
      <c r="C105" s="143"/>
      <c r="D105" s="143"/>
      <c r="E105" s="216"/>
      <c r="F105" s="143"/>
      <c r="G105" s="216"/>
      <c r="H105" s="216"/>
      <c r="I105" s="216"/>
      <c r="J105" s="216"/>
      <c r="K105" s="216"/>
      <c r="L105" s="216"/>
      <c r="M105" s="216"/>
      <c r="N105" s="216"/>
    </row>
    <row r="106" spans="1:14" x14ac:dyDescent="0.25">
      <c r="E106" s="14" t="s">
        <v>972</v>
      </c>
      <c r="F106" s="14" t="s">
        <v>1151</v>
      </c>
      <c r="G106" s="14" t="s">
        <v>1088</v>
      </c>
      <c r="H106" s="14" t="s">
        <v>1086</v>
      </c>
      <c r="I106" s="216"/>
      <c r="J106" s="216"/>
      <c r="K106" s="216"/>
      <c r="L106" s="216"/>
      <c r="M106" s="216"/>
      <c r="N106" s="216"/>
    </row>
    <row r="107" spans="1:14" x14ac:dyDescent="0.25">
      <c r="C107" s="50" t="s">
        <v>1084</v>
      </c>
      <c r="E107" s="218" t="s">
        <v>1087</v>
      </c>
      <c r="I107" s="216"/>
      <c r="J107" s="216"/>
      <c r="K107" s="216"/>
      <c r="L107" s="216"/>
      <c r="M107" s="216"/>
      <c r="N107" s="216"/>
    </row>
    <row r="108" spans="1:14" x14ac:dyDescent="0.25">
      <c r="A108" s="4" t="s">
        <v>979</v>
      </c>
      <c r="B108" s="220">
        <v>44046</v>
      </c>
      <c r="C108" s="3"/>
      <c r="E108" s="221">
        <v>196</v>
      </c>
      <c r="F108" s="15"/>
      <c r="G108" s="15"/>
      <c r="H108" s="15"/>
      <c r="I108" s="15"/>
      <c r="J108" s="15"/>
      <c r="K108" s="222">
        <v>8947</v>
      </c>
      <c r="L108" s="3"/>
    </row>
    <row r="109" spans="1:14" x14ac:dyDescent="0.25">
      <c r="A109" s="4" t="s">
        <v>980</v>
      </c>
      <c r="B109" s="158">
        <v>44340</v>
      </c>
      <c r="C109" s="50">
        <f>B109-B108</f>
        <v>294</v>
      </c>
      <c r="E109" s="147">
        <v>2183</v>
      </c>
      <c r="F109" s="149">
        <f>E109-E108</f>
        <v>1987</v>
      </c>
      <c r="G109" s="15"/>
      <c r="H109" s="15"/>
      <c r="I109" s="15"/>
      <c r="J109" s="15"/>
      <c r="K109" s="149">
        <v>25265</v>
      </c>
      <c r="L109" s="219">
        <f>K109-K108</f>
        <v>16318</v>
      </c>
    </row>
    <row r="110" spans="1:14" x14ac:dyDescent="0.25">
      <c r="E110" s="15"/>
      <c r="F110" s="15"/>
      <c r="G110" s="15"/>
      <c r="H110" s="15"/>
      <c r="I110" s="15"/>
      <c r="J110" s="15"/>
      <c r="K110" s="3"/>
      <c r="L110" s="3"/>
    </row>
    <row r="111" spans="1:14" x14ac:dyDescent="0.25">
      <c r="A111" s="4" t="s">
        <v>979</v>
      </c>
      <c r="B111" s="223">
        <v>44411</v>
      </c>
      <c r="C111" s="3"/>
      <c r="E111" s="224">
        <v>2328</v>
      </c>
      <c r="F111" s="15"/>
      <c r="G111" s="15"/>
      <c r="H111" s="15"/>
      <c r="I111" s="15"/>
      <c r="J111" s="15"/>
      <c r="K111" s="225">
        <v>26607</v>
      </c>
      <c r="L111" s="3"/>
    </row>
    <row r="112" spans="1:14" x14ac:dyDescent="0.25">
      <c r="A112" s="4" t="s">
        <v>980</v>
      </c>
      <c r="B112" s="158">
        <v>44704</v>
      </c>
      <c r="C112" s="50">
        <f>B112-B111</f>
        <v>293</v>
      </c>
      <c r="E112" s="217">
        <v>4507</v>
      </c>
      <c r="F112" s="149">
        <f>E112-E111</f>
        <v>2179</v>
      </c>
      <c r="G112" s="149">
        <f>F112-F109</f>
        <v>192</v>
      </c>
      <c r="H112" s="21">
        <f>(F112-F109)/F109</f>
        <v>9.6628082536487164E-2</v>
      </c>
      <c r="I112" s="3"/>
      <c r="J112" s="15"/>
      <c r="K112" s="149">
        <v>40799</v>
      </c>
      <c r="L112" s="219">
        <f>K112-K111</f>
        <v>14192</v>
      </c>
      <c r="M112" s="149">
        <f>L112-L109</f>
        <v>-2126</v>
      </c>
      <c r="N112" s="21">
        <f>(L112-L109)/L109</f>
        <v>-0.13028557421252604</v>
      </c>
    </row>
    <row r="113" spans="1:14" x14ac:dyDescent="0.25">
      <c r="A113" s="143"/>
      <c r="B113" s="143"/>
      <c r="C113" s="143"/>
      <c r="D113" s="143"/>
      <c r="E113" s="216"/>
      <c r="F113" s="143"/>
      <c r="G113" s="216"/>
      <c r="H113" s="216"/>
      <c r="I113" s="216"/>
      <c r="J113" s="216"/>
      <c r="K113" s="216"/>
      <c r="L113" s="216"/>
      <c r="M113" s="216"/>
      <c r="N113" s="216"/>
    </row>
    <row r="114" spans="1:14" x14ac:dyDescent="0.25">
      <c r="E114" s="14" t="s">
        <v>972</v>
      </c>
      <c r="I114" s="216"/>
      <c r="J114" s="216"/>
      <c r="K114" s="216"/>
      <c r="L114" s="216"/>
      <c r="M114" s="216"/>
      <c r="N114" s="216"/>
    </row>
    <row r="115" spans="1:14" x14ac:dyDescent="0.25">
      <c r="E115" s="218" t="s">
        <v>1087</v>
      </c>
      <c r="I115" s="216"/>
      <c r="J115" s="216"/>
      <c r="K115" s="216"/>
      <c r="L115" s="216"/>
      <c r="M115" s="216"/>
      <c r="N115" s="216"/>
    </row>
    <row r="116" spans="1:14" x14ac:dyDescent="0.25">
      <c r="A116" s="4" t="s">
        <v>979</v>
      </c>
      <c r="B116" s="220">
        <v>44046</v>
      </c>
      <c r="C116" s="50" t="s">
        <v>1084</v>
      </c>
      <c r="E116" s="221">
        <v>196</v>
      </c>
      <c r="F116" s="14" t="s">
        <v>1151</v>
      </c>
      <c r="I116" s="15"/>
      <c r="J116" s="15"/>
      <c r="K116" s="222">
        <v>8947</v>
      </c>
      <c r="L116" s="3"/>
    </row>
    <row r="117" spans="1:14" x14ac:dyDescent="0.25">
      <c r="A117" s="4" t="s">
        <v>980</v>
      </c>
      <c r="B117" s="158">
        <v>44346</v>
      </c>
      <c r="C117" s="50">
        <f>B117-B116</f>
        <v>300</v>
      </c>
      <c r="E117" s="147">
        <v>2219</v>
      </c>
      <c r="F117" s="149">
        <f>E117-E116</f>
        <v>2023</v>
      </c>
      <c r="G117" s="15"/>
      <c r="H117" s="15"/>
      <c r="I117" s="15"/>
      <c r="J117" s="15"/>
      <c r="K117" s="149">
        <v>25512</v>
      </c>
      <c r="L117" s="219">
        <f>K117-K116</f>
        <v>16565</v>
      </c>
    </row>
    <row r="118" spans="1:14" x14ac:dyDescent="0.25">
      <c r="E118" s="15"/>
      <c r="F118" s="15"/>
      <c r="G118" s="15"/>
      <c r="H118" s="15"/>
      <c r="I118" s="15"/>
      <c r="J118" s="15"/>
      <c r="K118" s="3"/>
      <c r="L118" s="3"/>
    </row>
    <row r="119" spans="1:14" x14ac:dyDescent="0.25">
      <c r="A119" s="4" t="s">
        <v>979</v>
      </c>
      <c r="B119" s="223">
        <v>44411</v>
      </c>
      <c r="C119" s="50" t="s">
        <v>1084</v>
      </c>
      <c r="E119" s="224">
        <v>2328</v>
      </c>
      <c r="F119" s="15"/>
      <c r="G119" s="14" t="s">
        <v>1088</v>
      </c>
      <c r="H119" s="14" t="s">
        <v>1086</v>
      </c>
      <c r="I119" s="15"/>
      <c r="J119" s="15"/>
      <c r="K119" s="225">
        <v>26607</v>
      </c>
      <c r="L119" s="3"/>
    </row>
    <row r="120" spans="1:14" x14ac:dyDescent="0.25">
      <c r="A120" s="4" t="s">
        <v>980</v>
      </c>
      <c r="B120" s="158">
        <v>44711</v>
      </c>
      <c r="C120" s="50">
        <f>B120-B119</f>
        <v>300</v>
      </c>
      <c r="E120" s="217">
        <v>4558</v>
      </c>
      <c r="F120" s="149">
        <f>E120-E119</f>
        <v>2230</v>
      </c>
      <c r="G120" s="149">
        <f>F120-F117</f>
        <v>207</v>
      </c>
      <c r="H120" s="21">
        <f>(F120-F117)/F117</f>
        <v>0.10232328225407811</v>
      </c>
      <c r="I120" s="3"/>
      <c r="J120" s="15"/>
      <c r="K120" s="149">
        <v>41105</v>
      </c>
      <c r="L120" s="219">
        <f>K120-K119</f>
        <v>14498</v>
      </c>
      <c r="M120" s="149">
        <f>L120-L117</f>
        <v>-2067</v>
      </c>
      <c r="N120" s="21">
        <f>(L120-L117)/L117</f>
        <v>-0.12478116510715363</v>
      </c>
    </row>
    <row r="121" spans="1:14" x14ac:dyDescent="0.25">
      <c r="A121" s="143"/>
      <c r="B121" s="143"/>
      <c r="C121" s="143"/>
      <c r="D121" s="143"/>
      <c r="E121" s="216"/>
      <c r="F121" s="143"/>
      <c r="G121" s="216"/>
      <c r="H121" s="216"/>
      <c r="I121" s="216"/>
      <c r="J121" s="216"/>
      <c r="K121" s="216"/>
      <c r="L121" s="216"/>
      <c r="M121" s="216"/>
      <c r="N121" s="216"/>
    </row>
    <row r="122" spans="1:14" x14ac:dyDescent="0.25">
      <c r="E122" s="14" t="s">
        <v>972</v>
      </c>
      <c r="I122" s="216"/>
      <c r="J122" s="216"/>
      <c r="K122" s="216"/>
      <c r="L122" s="216"/>
      <c r="M122" s="216"/>
      <c r="N122" s="216"/>
    </row>
    <row r="123" spans="1:14" x14ac:dyDescent="0.25">
      <c r="E123" s="218" t="s">
        <v>1087</v>
      </c>
      <c r="I123" s="216"/>
      <c r="J123" s="216"/>
      <c r="K123" s="216"/>
      <c r="L123" s="216"/>
      <c r="M123" s="216"/>
      <c r="N123" s="216"/>
    </row>
    <row r="124" spans="1:14" x14ac:dyDescent="0.25">
      <c r="A124" s="4" t="s">
        <v>979</v>
      </c>
      <c r="B124" s="220">
        <v>44046</v>
      </c>
      <c r="C124" s="50" t="s">
        <v>1084</v>
      </c>
      <c r="E124" s="221">
        <v>196</v>
      </c>
      <c r="F124" s="14" t="s">
        <v>1151</v>
      </c>
      <c r="I124" s="15"/>
      <c r="J124" s="15"/>
      <c r="K124" s="222">
        <v>8947</v>
      </c>
      <c r="L124" s="3"/>
    </row>
    <row r="125" spans="1:14" x14ac:dyDescent="0.25">
      <c r="A125" s="4" t="s">
        <v>980</v>
      </c>
      <c r="B125" s="158">
        <v>44360</v>
      </c>
      <c r="C125" s="50">
        <f>B125-B124</f>
        <v>314</v>
      </c>
      <c r="E125" s="147">
        <v>2270</v>
      </c>
      <c r="F125" s="149">
        <f>E125-E124</f>
        <v>2074</v>
      </c>
      <c r="G125" s="248"/>
      <c r="H125" s="15"/>
      <c r="I125" s="15"/>
      <c r="J125" s="15"/>
      <c r="K125" s="149">
        <v>25512</v>
      </c>
      <c r="L125" s="219">
        <f>K125-K124</f>
        <v>16565</v>
      </c>
    </row>
    <row r="126" spans="1:14" x14ac:dyDescent="0.25">
      <c r="E126" s="15"/>
      <c r="F126" s="15"/>
      <c r="G126" s="15"/>
      <c r="H126" s="15"/>
      <c r="I126" s="15"/>
      <c r="J126" s="15"/>
      <c r="K126" s="3"/>
      <c r="L126" s="3"/>
    </row>
    <row r="127" spans="1:14" x14ac:dyDescent="0.25">
      <c r="A127" s="4" t="s">
        <v>979</v>
      </c>
      <c r="B127" s="223">
        <v>44411</v>
      </c>
      <c r="C127" s="50" t="s">
        <v>1084</v>
      </c>
      <c r="E127" s="224">
        <v>2328</v>
      </c>
      <c r="F127" s="15"/>
      <c r="G127" s="14" t="s">
        <v>1088</v>
      </c>
      <c r="H127" s="14" t="s">
        <v>1086</v>
      </c>
      <c r="I127" s="15"/>
      <c r="J127" s="15"/>
      <c r="K127" s="225">
        <v>26607</v>
      </c>
      <c r="L127" s="3"/>
    </row>
    <row r="128" spans="1:14" x14ac:dyDescent="0.25">
      <c r="A128" s="4" t="s">
        <v>980</v>
      </c>
      <c r="B128" s="158">
        <v>44725</v>
      </c>
      <c r="C128" s="50">
        <f>B128-B127</f>
        <v>314</v>
      </c>
      <c r="E128" s="217">
        <v>4591</v>
      </c>
      <c r="F128" s="149">
        <f>E128-E127</f>
        <v>2263</v>
      </c>
      <c r="G128" s="149">
        <f>F128-F125</f>
        <v>189</v>
      </c>
      <c r="H128" s="21">
        <f>(F128-F125)/F125</f>
        <v>9.1128254580520734E-2</v>
      </c>
      <c r="I128" s="3"/>
      <c r="J128" s="15"/>
      <c r="K128" s="149">
        <v>41363</v>
      </c>
      <c r="L128" s="219">
        <f>K128-K127</f>
        <v>14756</v>
      </c>
      <c r="M128" s="149">
        <f>L128-L125</f>
        <v>-1809</v>
      </c>
      <c r="N128" s="21">
        <f>(L128-L125)/L125</f>
        <v>-0.10920615756112285</v>
      </c>
    </row>
    <row r="129" spans="1:14" x14ac:dyDescent="0.25">
      <c r="A129" s="143"/>
      <c r="B129" s="249"/>
      <c r="C129" s="152"/>
      <c r="D129" s="143"/>
      <c r="E129" s="250"/>
      <c r="F129" s="251"/>
      <c r="G129" s="251"/>
      <c r="H129" s="252"/>
      <c r="I129" s="152"/>
      <c r="J129" s="216"/>
      <c r="K129" s="251"/>
      <c r="L129" s="251"/>
      <c r="M129" s="251"/>
      <c r="N129" s="252"/>
    </row>
    <row r="130" spans="1:14" x14ac:dyDescent="0.25">
      <c r="E130" s="14" t="s">
        <v>972</v>
      </c>
      <c r="I130" s="216"/>
      <c r="J130" s="216"/>
      <c r="K130" s="216"/>
      <c r="L130" s="216"/>
      <c r="M130" s="216"/>
      <c r="N130" s="216"/>
    </row>
    <row r="131" spans="1:14" x14ac:dyDescent="0.25">
      <c r="E131" s="218" t="s">
        <v>1087</v>
      </c>
      <c r="I131" s="216"/>
      <c r="J131" s="216"/>
      <c r="K131" s="216"/>
      <c r="L131" s="216"/>
      <c r="M131" s="216"/>
      <c r="N131" s="216"/>
    </row>
    <row r="132" spans="1:14" x14ac:dyDescent="0.25">
      <c r="A132" s="4" t="s">
        <v>979</v>
      </c>
      <c r="B132" s="220">
        <v>44046</v>
      </c>
      <c r="C132" s="50" t="s">
        <v>1084</v>
      </c>
      <c r="E132" s="221">
        <v>196</v>
      </c>
      <c r="F132" s="14" t="s">
        <v>1151</v>
      </c>
      <c r="I132" s="15"/>
      <c r="J132" s="15"/>
      <c r="K132" s="222">
        <v>8947</v>
      </c>
      <c r="L132" s="3"/>
    </row>
    <row r="133" spans="1:14" x14ac:dyDescent="0.25">
      <c r="A133" s="4" t="s">
        <v>980</v>
      </c>
      <c r="B133" s="158">
        <v>44367</v>
      </c>
      <c r="C133" s="50">
        <f>B133-B132</f>
        <v>321</v>
      </c>
      <c r="E133" s="147">
        <v>2290</v>
      </c>
      <c r="F133" s="149">
        <f>E133-E132</f>
        <v>2094</v>
      </c>
      <c r="G133" s="248"/>
      <c r="H133" s="15"/>
      <c r="I133" s="15"/>
      <c r="J133" s="15"/>
      <c r="K133" s="149">
        <v>26076</v>
      </c>
      <c r="L133" s="219">
        <f>K133-K132</f>
        <v>17129</v>
      </c>
    </row>
    <row r="134" spans="1:14" x14ac:dyDescent="0.25">
      <c r="E134" s="15"/>
      <c r="F134" s="15"/>
      <c r="G134" s="15"/>
      <c r="H134" s="15"/>
      <c r="I134" s="15"/>
      <c r="J134" s="15"/>
      <c r="K134" s="3"/>
      <c r="L134" s="3"/>
    </row>
    <row r="135" spans="1:14" x14ac:dyDescent="0.25">
      <c r="A135" s="4" t="s">
        <v>979</v>
      </c>
      <c r="B135" s="223">
        <v>44411</v>
      </c>
      <c r="C135" s="50" t="s">
        <v>1084</v>
      </c>
      <c r="E135" s="224">
        <v>2328</v>
      </c>
      <c r="F135" s="15"/>
      <c r="G135" s="14" t="s">
        <v>1088</v>
      </c>
      <c r="H135" s="14" t="s">
        <v>1086</v>
      </c>
      <c r="I135" s="15"/>
      <c r="J135" s="15"/>
      <c r="K135" s="225">
        <v>26607</v>
      </c>
      <c r="L135" s="3"/>
    </row>
    <row r="136" spans="1:14" x14ac:dyDescent="0.25">
      <c r="A136" s="4" t="s">
        <v>980</v>
      </c>
      <c r="B136" s="158">
        <v>44732</v>
      </c>
      <c r="C136" s="50">
        <f>B136-B135</f>
        <v>321</v>
      </c>
      <c r="E136" s="217">
        <v>4604</v>
      </c>
      <c r="F136" s="149">
        <f>E136-E135</f>
        <v>2276</v>
      </c>
      <c r="G136" s="149">
        <f>F136-F133</f>
        <v>182</v>
      </c>
      <c r="H136" s="21">
        <f>(F136-F133)/F133</f>
        <v>8.6914995224450814E-2</v>
      </c>
      <c r="I136" s="3"/>
      <c r="J136" s="15"/>
      <c r="K136" s="149">
        <v>41566</v>
      </c>
      <c r="L136" s="219">
        <f>K136-K135</f>
        <v>14959</v>
      </c>
      <c r="M136" s="149">
        <f>L136-L133</f>
        <v>-2170</v>
      </c>
      <c r="N136" s="21">
        <f>(L136-L133)/L133</f>
        <v>-0.12668573763792398</v>
      </c>
    </row>
    <row r="137" spans="1:14" x14ac:dyDescent="0.25">
      <c r="A137" s="143"/>
      <c r="B137" s="249"/>
      <c r="C137" s="152"/>
      <c r="D137" s="143"/>
      <c r="E137" s="250"/>
      <c r="F137" s="251"/>
      <c r="G137" s="251"/>
      <c r="H137" s="252"/>
      <c r="I137" s="152"/>
      <c r="J137" s="216"/>
      <c r="K137" s="251"/>
      <c r="L137" s="251"/>
      <c r="M137" s="251"/>
      <c r="N137" s="252"/>
    </row>
    <row r="138" spans="1:14" x14ac:dyDescent="0.25">
      <c r="E138" s="14" t="s">
        <v>972</v>
      </c>
      <c r="I138" s="216"/>
      <c r="J138" s="216"/>
      <c r="K138" s="216"/>
      <c r="L138" s="216"/>
      <c r="M138" s="216"/>
      <c r="N138" s="216"/>
    </row>
    <row r="139" spans="1:14" x14ac:dyDescent="0.25">
      <c r="E139" s="218" t="s">
        <v>1087</v>
      </c>
      <c r="I139" s="216"/>
      <c r="J139" s="216"/>
      <c r="K139" s="216"/>
      <c r="L139" s="216"/>
      <c r="M139" s="216"/>
      <c r="N139" s="216"/>
    </row>
    <row r="140" spans="1:14" x14ac:dyDescent="0.25">
      <c r="A140" s="4" t="s">
        <v>979</v>
      </c>
      <c r="B140" s="220">
        <v>44046</v>
      </c>
      <c r="C140" s="50" t="s">
        <v>1084</v>
      </c>
      <c r="E140" s="221">
        <v>196</v>
      </c>
      <c r="F140" s="14" t="s">
        <v>1151</v>
      </c>
      <c r="I140" s="15"/>
      <c r="J140" s="15"/>
      <c r="K140" s="222">
        <v>8947</v>
      </c>
      <c r="L140" s="3"/>
    </row>
    <row r="141" spans="1:14" x14ac:dyDescent="0.25">
      <c r="A141" s="4" t="s">
        <v>980</v>
      </c>
      <c r="B141" s="158">
        <v>44374</v>
      </c>
      <c r="C141" s="50">
        <f>B141-B140</f>
        <v>328</v>
      </c>
      <c r="E141" s="147">
        <v>2293</v>
      </c>
      <c r="F141" s="149">
        <f>E141-E140</f>
        <v>2097</v>
      </c>
      <c r="G141" s="248"/>
      <c r="H141" s="15"/>
      <c r="I141" s="15"/>
      <c r="J141" s="15"/>
      <c r="K141" s="149">
        <v>26227</v>
      </c>
      <c r="L141" s="219">
        <f>K141-K140</f>
        <v>17280</v>
      </c>
    </row>
    <row r="142" spans="1:14" x14ac:dyDescent="0.25">
      <c r="E142" s="15"/>
      <c r="F142" s="15"/>
      <c r="G142" s="15"/>
      <c r="H142" s="15"/>
      <c r="I142" s="15"/>
      <c r="J142" s="15"/>
      <c r="K142" s="3"/>
      <c r="L142" s="3"/>
    </row>
    <row r="143" spans="1:14" x14ac:dyDescent="0.25">
      <c r="A143" s="4" t="s">
        <v>979</v>
      </c>
      <c r="B143" s="223">
        <v>44411</v>
      </c>
      <c r="C143" s="50" t="s">
        <v>1084</v>
      </c>
      <c r="E143" s="224">
        <v>2328</v>
      </c>
      <c r="F143" s="15"/>
      <c r="G143" s="14" t="s">
        <v>1088</v>
      </c>
      <c r="H143" s="14" t="s">
        <v>1086</v>
      </c>
      <c r="I143" s="15"/>
      <c r="J143" s="15"/>
      <c r="K143" s="225">
        <v>26607</v>
      </c>
      <c r="L143" s="3"/>
    </row>
    <row r="144" spans="1:14" x14ac:dyDescent="0.25">
      <c r="A144" s="4" t="s">
        <v>980</v>
      </c>
      <c r="B144" s="158">
        <v>44739</v>
      </c>
      <c r="C144" s="50">
        <f>B144-B143</f>
        <v>328</v>
      </c>
      <c r="E144" s="217">
        <v>4621</v>
      </c>
      <c r="F144" s="149">
        <f>E144-E143</f>
        <v>2293</v>
      </c>
      <c r="G144" s="149">
        <f>F144-F141</f>
        <v>196</v>
      </c>
      <c r="H144" s="21">
        <f>(F144-F141)/F141</f>
        <v>9.3466857415355264E-2</v>
      </c>
      <c r="I144" s="3"/>
      <c r="J144" s="15"/>
      <c r="K144" s="149"/>
      <c r="L144" s="219">
        <f>K144-K143</f>
        <v>-26607</v>
      </c>
      <c r="M144" s="149">
        <f>L144-L141</f>
        <v>-43887</v>
      </c>
      <c r="N144" s="21">
        <f>(L144-L141)/L141</f>
        <v>-2.5397569444444446</v>
      </c>
    </row>
    <row r="145" spans="1:14" x14ac:dyDescent="0.25">
      <c r="A145" s="143"/>
      <c r="B145" s="249"/>
      <c r="C145" s="152"/>
      <c r="D145" s="143"/>
      <c r="E145" s="250"/>
      <c r="F145" s="251"/>
      <c r="G145" s="251"/>
      <c r="H145" s="252"/>
      <c r="I145" s="152"/>
      <c r="J145" s="216"/>
      <c r="K145" s="251"/>
      <c r="L145" s="251"/>
      <c r="M145" s="251"/>
      <c r="N145" s="252"/>
    </row>
    <row r="146" spans="1:14" x14ac:dyDescent="0.25">
      <c r="E146" s="14" t="s">
        <v>972</v>
      </c>
      <c r="I146" s="216"/>
      <c r="J146" s="216"/>
      <c r="K146" s="216"/>
      <c r="L146" s="216"/>
      <c r="M146" s="216"/>
      <c r="N146" s="216"/>
    </row>
    <row r="147" spans="1:14" x14ac:dyDescent="0.25">
      <c r="E147" s="218" t="s">
        <v>1087</v>
      </c>
      <c r="I147" s="216"/>
      <c r="J147" s="216"/>
      <c r="K147" s="216"/>
      <c r="L147" s="216"/>
      <c r="M147" s="216"/>
      <c r="N147" s="216"/>
    </row>
    <row r="148" spans="1:14" x14ac:dyDescent="0.25">
      <c r="A148" s="4" t="s">
        <v>979</v>
      </c>
      <c r="B148" s="220">
        <v>44046</v>
      </c>
      <c r="C148" s="50" t="s">
        <v>1084</v>
      </c>
      <c r="E148" s="221">
        <v>196</v>
      </c>
      <c r="F148" s="14" t="s">
        <v>1151</v>
      </c>
      <c r="I148" s="15"/>
      <c r="J148" s="15"/>
      <c r="K148" s="222">
        <v>8947</v>
      </c>
      <c r="L148" s="3"/>
    </row>
    <row r="149" spans="1:14" x14ac:dyDescent="0.25">
      <c r="A149" s="4" t="s">
        <v>980</v>
      </c>
      <c r="B149" s="158">
        <v>44395</v>
      </c>
      <c r="C149" s="50">
        <f>B149-B148</f>
        <v>349</v>
      </c>
      <c r="E149" s="147">
        <v>2314</v>
      </c>
      <c r="F149" s="149">
        <f>E149-E148</f>
        <v>2118</v>
      </c>
      <c r="G149" s="248"/>
      <c r="H149" s="15"/>
      <c r="I149" s="15"/>
      <c r="J149" s="15"/>
      <c r="K149" s="149">
        <v>26499</v>
      </c>
      <c r="L149" s="219">
        <f>K149-K148</f>
        <v>17552</v>
      </c>
    </row>
    <row r="150" spans="1:14" x14ac:dyDescent="0.25">
      <c r="E150" s="15"/>
      <c r="F150" s="15"/>
      <c r="G150" s="15"/>
      <c r="H150" s="15"/>
      <c r="I150" s="15"/>
      <c r="J150" s="15"/>
      <c r="K150" s="3"/>
      <c r="L150" s="3"/>
    </row>
    <row r="151" spans="1:14" x14ac:dyDescent="0.25">
      <c r="A151" s="4" t="s">
        <v>979</v>
      </c>
      <c r="B151" s="223">
        <v>44411</v>
      </c>
      <c r="C151" s="50" t="s">
        <v>1084</v>
      </c>
      <c r="E151" s="224">
        <v>2328</v>
      </c>
      <c r="F151" s="15"/>
      <c r="G151" s="14" t="s">
        <v>1088</v>
      </c>
      <c r="H151" s="14" t="s">
        <v>1086</v>
      </c>
      <c r="I151" s="15"/>
      <c r="J151" s="15"/>
      <c r="K151" s="225">
        <v>26607</v>
      </c>
      <c r="L151" s="3"/>
    </row>
    <row r="152" spans="1:14" x14ac:dyDescent="0.25">
      <c r="A152" s="4" t="s">
        <v>980</v>
      </c>
      <c r="B152" s="158">
        <v>44760</v>
      </c>
      <c r="C152" s="50">
        <f>B152-B151</f>
        <v>349</v>
      </c>
      <c r="E152" s="217">
        <v>4643</v>
      </c>
      <c r="F152" s="149">
        <f>E152-E151</f>
        <v>2315</v>
      </c>
      <c r="G152" s="149">
        <f>F152-F149</f>
        <v>197</v>
      </c>
      <c r="H152" s="21">
        <f>(F152-F149)/F149</f>
        <v>9.3012275731822469E-2</v>
      </c>
      <c r="I152" s="3"/>
      <c r="J152" s="15"/>
      <c r="K152" s="149">
        <v>42447</v>
      </c>
      <c r="L152" s="219">
        <f>K152-K151</f>
        <v>15840</v>
      </c>
      <c r="M152" s="149">
        <f>L152-L149</f>
        <v>-1712</v>
      </c>
      <c r="N152" s="21">
        <f>(L152-L149)/L149</f>
        <v>-9.7538742023700997E-2</v>
      </c>
    </row>
    <row r="153" spans="1:14" x14ac:dyDescent="0.25">
      <c r="A153" s="143"/>
      <c r="B153" s="249"/>
      <c r="C153" s="152"/>
      <c r="D153" s="143"/>
      <c r="E153" s="250"/>
      <c r="F153" s="251"/>
      <c r="G153" s="251"/>
      <c r="H153" s="252"/>
      <c r="I153" s="152"/>
      <c r="J153" s="216"/>
      <c r="K153" s="251"/>
      <c r="L153" s="251"/>
      <c r="M153" s="251"/>
      <c r="N153" s="252"/>
    </row>
    <row r="154" spans="1:14" x14ac:dyDescent="0.25">
      <c r="E154" s="14" t="s">
        <v>972</v>
      </c>
      <c r="I154" s="216"/>
      <c r="J154" s="216"/>
      <c r="K154" s="216"/>
      <c r="L154" s="216"/>
      <c r="M154" s="216"/>
      <c r="N154" s="216"/>
    </row>
    <row r="155" spans="1:14" x14ac:dyDescent="0.25">
      <c r="E155" s="218" t="s">
        <v>1087</v>
      </c>
      <c r="I155" s="216"/>
      <c r="J155" s="216"/>
      <c r="K155" s="216"/>
      <c r="L155" s="216"/>
      <c r="M155" s="216"/>
      <c r="N155" s="216"/>
    </row>
    <row r="156" spans="1:14" x14ac:dyDescent="0.25">
      <c r="A156" s="4" t="s">
        <v>979</v>
      </c>
      <c r="B156" s="220">
        <v>44046</v>
      </c>
      <c r="C156" s="50" t="s">
        <v>1084</v>
      </c>
      <c r="E156" s="221">
        <v>196</v>
      </c>
      <c r="F156" s="14" t="s">
        <v>1151</v>
      </c>
      <c r="I156" s="15"/>
      <c r="J156" s="15"/>
      <c r="K156" s="222">
        <v>8947</v>
      </c>
      <c r="L156" s="3"/>
    </row>
    <row r="157" spans="1:14" x14ac:dyDescent="0.25">
      <c r="A157" s="4" t="s">
        <v>980</v>
      </c>
      <c r="B157" s="158">
        <v>44411</v>
      </c>
      <c r="C157" s="50">
        <f>B157-B156</f>
        <v>365</v>
      </c>
      <c r="E157" s="147">
        <v>2328</v>
      </c>
      <c r="F157" s="149">
        <f>E157-E156</f>
        <v>2132</v>
      </c>
      <c r="G157" s="248"/>
      <c r="H157" s="15"/>
      <c r="I157" s="15"/>
      <c r="J157" s="15"/>
      <c r="K157" s="149">
        <v>26607</v>
      </c>
      <c r="L157" s="219">
        <f>K157-K156</f>
        <v>17660</v>
      </c>
    </row>
    <row r="158" spans="1:14" x14ac:dyDescent="0.25">
      <c r="E158" s="15"/>
      <c r="F158" s="15"/>
      <c r="G158" s="15"/>
      <c r="H158" s="15"/>
      <c r="I158" s="15"/>
      <c r="J158" s="15"/>
      <c r="K158" s="3"/>
      <c r="L158" s="3"/>
    </row>
    <row r="159" spans="1:14" x14ac:dyDescent="0.25">
      <c r="A159" s="4" t="s">
        <v>979</v>
      </c>
      <c r="B159" s="223">
        <v>44411</v>
      </c>
      <c r="C159" s="50" t="s">
        <v>1084</v>
      </c>
      <c r="E159" s="224">
        <v>2328</v>
      </c>
      <c r="F159" s="15"/>
      <c r="G159" s="14" t="s">
        <v>1088</v>
      </c>
      <c r="H159" s="14" t="s">
        <v>1086</v>
      </c>
      <c r="I159" s="15"/>
      <c r="J159" s="15"/>
      <c r="K159" s="225">
        <v>26607</v>
      </c>
      <c r="L159" s="3"/>
    </row>
    <row r="160" spans="1:14" x14ac:dyDescent="0.25">
      <c r="A160" s="4" t="s">
        <v>980</v>
      </c>
      <c r="B160" s="158">
        <v>44778</v>
      </c>
      <c r="C160" s="50">
        <f>B160-B159</f>
        <v>367</v>
      </c>
      <c r="E160" s="217">
        <v>4670</v>
      </c>
      <c r="F160" s="149">
        <f>E160-E159</f>
        <v>2342</v>
      </c>
      <c r="G160" s="149">
        <f>F160-F157</f>
        <v>210</v>
      </c>
      <c r="H160" s="21">
        <f>(F160-F157)/F157</f>
        <v>9.8499061913696062E-2</v>
      </c>
      <c r="I160" s="3"/>
      <c r="J160" s="15"/>
      <c r="K160" s="149">
        <v>42901</v>
      </c>
      <c r="L160" s="219">
        <f>K160-K159</f>
        <v>16294</v>
      </c>
      <c r="M160" s="149">
        <f>L160-L157</f>
        <v>-1366</v>
      </c>
      <c r="N160" s="21">
        <f>(L160-L157)/L157</f>
        <v>-7.734994337485844E-2</v>
      </c>
    </row>
    <row r="161" spans="1:14" x14ac:dyDescent="0.25">
      <c r="A161" s="143"/>
      <c r="B161" s="249"/>
      <c r="C161" s="152"/>
      <c r="D161" s="143"/>
      <c r="E161" s="250"/>
      <c r="F161" s="251"/>
      <c r="G161" s="251"/>
      <c r="H161" s="252"/>
      <c r="I161" s="152"/>
      <c r="J161" s="216"/>
      <c r="K161" s="251"/>
      <c r="L161" s="251"/>
      <c r="M161" s="251"/>
      <c r="N161" s="252"/>
    </row>
    <row r="162" spans="1:14" x14ac:dyDescent="0.25">
      <c r="E162" s="14" t="s">
        <v>972</v>
      </c>
      <c r="I162" s="216"/>
      <c r="J162" s="216"/>
      <c r="K162" s="216"/>
      <c r="L162" s="216"/>
      <c r="M162" s="216"/>
      <c r="N162" s="216"/>
    </row>
    <row r="163" spans="1:14" x14ac:dyDescent="0.25">
      <c r="E163" s="218" t="s">
        <v>1087</v>
      </c>
      <c r="I163" s="216"/>
      <c r="J163" s="216"/>
      <c r="K163" s="216"/>
      <c r="L163" s="216"/>
      <c r="M163" s="216"/>
      <c r="N163" s="216"/>
    </row>
    <row r="164" spans="1:14" x14ac:dyDescent="0.25">
      <c r="A164" s="4" t="s">
        <v>979</v>
      </c>
      <c r="B164" s="220">
        <v>44046</v>
      </c>
      <c r="C164" s="50" t="s">
        <v>1084</v>
      </c>
      <c r="E164" s="221">
        <v>196</v>
      </c>
      <c r="F164" s="14" t="s">
        <v>1151</v>
      </c>
      <c r="I164" s="15"/>
      <c r="J164" s="15"/>
      <c r="K164" s="222">
        <v>8947</v>
      </c>
      <c r="L164" s="3"/>
    </row>
    <row r="165" spans="1:14" x14ac:dyDescent="0.25">
      <c r="A165" s="4" t="s">
        <v>980</v>
      </c>
      <c r="B165" s="254">
        <v>44416</v>
      </c>
      <c r="C165" s="50">
        <f>B165-B164</f>
        <v>370</v>
      </c>
      <c r="E165" s="147">
        <v>2325</v>
      </c>
      <c r="F165" s="149">
        <f>E165-E164</f>
        <v>2129</v>
      </c>
      <c r="G165" s="248"/>
      <c r="H165" s="15"/>
      <c r="I165" s="15"/>
      <c r="J165" s="15"/>
      <c r="K165" s="149">
        <v>26669</v>
      </c>
      <c r="L165" s="219">
        <f>K165-K164</f>
        <v>17722</v>
      </c>
    </row>
    <row r="166" spans="1:14" x14ac:dyDescent="0.25">
      <c r="B166" s="30" t="s">
        <v>1215</v>
      </c>
      <c r="C166" s="30"/>
      <c r="E166" s="15"/>
      <c r="F166" s="15"/>
      <c r="G166" s="15"/>
      <c r="H166" s="15"/>
      <c r="I166" s="15"/>
      <c r="J166" s="15"/>
      <c r="K166" s="3"/>
      <c r="L166" s="3"/>
    </row>
    <row r="167" spans="1:14" x14ac:dyDescent="0.25">
      <c r="A167" s="4" t="s">
        <v>979</v>
      </c>
      <c r="B167" s="223">
        <v>44411</v>
      </c>
      <c r="C167" s="50" t="s">
        <v>1084</v>
      </c>
      <c r="E167" s="224">
        <v>2328</v>
      </c>
      <c r="F167" s="15"/>
      <c r="G167" s="14" t="s">
        <v>1088</v>
      </c>
      <c r="H167" s="14" t="s">
        <v>1086</v>
      </c>
      <c r="I167" s="15"/>
      <c r="J167" s="15"/>
      <c r="K167" s="225">
        <v>26607</v>
      </c>
      <c r="L167" s="3"/>
    </row>
    <row r="168" spans="1:14" x14ac:dyDescent="0.25">
      <c r="A168" s="4" t="s">
        <v>980</v>
      </c>
      <c r="B168" s="158">
        <v>44781</v>
      </c>
      <c r="C168" s="50">
        <f>B168-B167</f>
        <v>370</v>
      </c>
      <c r="E168" s="217">
        <v>4694</v>
      </c>
      <c r="F168" s="149">
        <f>E168-E167</f>
        <v>2366</v>
      </c>
      <c r="G168" s="149">
        <f>F168-F165</f>
        <v>237</v>
      </c>
      <c r="H168" s="21">
        <f>(F168-F165)/F165</f>
        <v>0.1113198684828558</v>
      </c>
      <c r="I168" s="3"/>
      <c r="J168" s="15"/>
      <c r="K168" s="149"/>
      <c r="L168" s="219">
        <f>K168-K167</f>
        <v>-26607</v>
      </c>
      <c r="M168" s="149">
        <f>L168-L165</f>
        <v>-44329</v>
      </c>
      <c r="N168" s="21">
        <f>(L168-L165)/L165</f>
        <v>-2.5013542489560998</v>
      </c>
    </row>
    <row r="169" spans="1:14" x14ac:dyDescent="0.25">
      <c r="A169" s="143"/>
      <c r="B169" s="249"/>
      <c r="C169" s="152"/>
      <c r="D169" s="143"/>
      <c r="E169" s="250"/>
      <c r="F169" s="251"/>
      <c r="G169" s="251"/>
      <c r="H169" s="252"/>
      <c r="I169" s="152"/>
      <c r="J169" s="216"/>
      <c r="K169" s="251"/>
      <c r="L169" s="251"/>
      <c r="M169" s="251"/>
      <c r="N169" s="252"/>
    </row>
    <row r="170" spans="1:14" x14ac:dyDescent="0.25">
      <c r="E170" s="14" t="s">
        <v>972</v>
      </c>
      <c r="I170" s="216"/>
      <c r="J170" s="216"/>
      <c r="K170" s="216"/>
      <c r="L170" s="216"/>
      <c r="M170" s="216"/>
      <c r="N170" s="216"/>
    </row>
    <row r="171" spans="1:14" x14ac:dyDescent="0.25">
      <c r="E171" s="218" t="s">
        <v>1087</v>
      </c>
      <c r="I171" s="216"/>
      <c r="J171" s="216"/>
      <c r="K171" s="216"/>
      <c r="L171" s="216"/>
      <c r="M171" s="216"/>
      <c r="N171" s="216"/>
    </row>
    <row r="172" spans="1:14" x14ac:dyDescent="0.25">
      <c r="A172" s="4" t="s">
        <v>979</v>
      </c>
      <c r="B172" s="220"/>
      <c r="C172" s="50"/>
      <c r="E172" s="221"/>
      <c r="F172" s="14"/>
      <c r="I172" s="15"/>
      <c r="J172" s="15"/>
      <c r="K172" s="222"/>
      <c r="L172" s="3"/>
    </row>
    <row r="173" spans="1:14" x14ac:dyDescent="0.25">
      <c r="A173" s="4" t="s">
        <v>980</v>
      </c>
      <c r="B173" s="158"/>
      <c r="C173" s="50"/>
      <c r="E173" s="147"/>
      <c r="F173" s="149"/>
      <c r="G173" s="248"/>
      <c r="H173" s="15"/>
      <c r="I173" s="15"/>
      <c r="J173" s="15"/>
      <c r="K173" s="149"/>
      <c r="L173" s="219"/>
    </row>
    <row r="174" spans="1:14" x14ac:dyDescent="0.25">
      <c r="E174" s="15"/>
      <c r="F174" s="15"/>
      <c r="G174" s="15"/>
      <c r="H174" s="15"/>
      <c r="I174" s="15"/>
      <c r="J174" s="15"/>
      <c r="K174" s="3"/>
      <c r="L174" s="3"/>
    </row>
    <row r="175" spans="1:14" x14ac:dyDescent="0.25">
      <c r="A175" s="4" t="s">
        <v>979</v>
      </c>
      <c r="B175" s="223"/>
      <c r="C175" s="50"/>
      <c r="E175" s="224"/>
      <c r="F175" s="15"/>
      <c r="G175" s="14"/>
      <c r="H175" s="14"/>
      <c r="I175" s="15"/>
      <c r="J175" s="15"/>
      <c r="K175" s="225"/>
      <c r="L175" s="3"/>
    </row>
    <row r="176" spans="1:14" x14ac:dyDescent="0.25">
      <c r="A176" s="4" t="s">
        <v>980</v>
      </c>
      <c r="B176" s="158"/>
      <c r="C176" s="50"/>
      <c r="E176" s="217"/>
      <c r="F176" s="149"/>
      <c r="G176" s="149"/>
      <c r="H176" s="21"/>
      <c r="I176" s="3"/>
      <c r="J176" s="15"/>
      <c r="K176" s="149"/>
      <c r="L176" s="219"/>
      <c r="M176" s="149"/>
      <c r="N176" s="21"/>
    </row>
    <row r="177" spans="1:14" x14ac:dyDescent="0.25">
      <c r="A177" s="143"/>
      <c r="B177" s="249"/>
      <c r="C177" s="152"/>
      <c r="D177" s="143"/>
      <c r="E177" s="250"/>
      <c r="F177" s="251"/>
      <c r="G177" s="251"/>
      <c r="H177" s="252"/>
      <c r="I177" s="152"/>
      <c r="J177" s="216"/>
      <c r="K177" s="251"/>
      <c r="L177" s="251"/>
      <c r="M177" s="251"/>
      <c r="N177" s="252"/>
    </row>
    <row r="181" spans="1:14" x14ac:dyDescent="0.25">
      <c r="A181" t="s">
        <v>1193</v>
      </c>
    </row>
    <row r="204" spans="1:14" x14ac:dyDescent="0.25">
      <c r="B204" s="146"/>
      <c r="C204" s="3"/>
      <c r="E204" s="232"/>
      <c r="F204" s="233"/>
      <c r="G204" s="233"/>
      <c r="H204" s="49"/>
      <c r="I204" s="3"/>
      <c r="J204" s="15"/>
      <c r="K204" s="233"/>
      <c r="L204" s="233"/>
      <c r="M204" s="233"/>
      <c r="N204" s="49"/>
    </row>
    <row r="205" spans="1:14" x14ac:dyDescent="0.25">
      <c r="B205" s="146"/>
      <c r="C205" s="3"/>
      <c r="E205" s="232"/>
      <c r="F205" s="233"/>
      <c r="G205" s="233"/>
      <c r="H205" s="49"/>
      <c r="I205" s="3"/>
      <c r="J205" s="15"/>
      <c r="K205" s="233"/>
      <c r="L205" s="233"/>
      <c r="M205" s="233"/>
      <c r="N205" s="49"/>
    </row>
    <row r="206" spans="1:14" x14ac:dyDescent="0.25">
      <c r="A206" t="s">
        <v>1184</v>
      </c>
      <c r="B206" s="146"/>
      <c r="C206" s="3"/>
      <c r="E206" s="232"/>
      <c r="F206" s="233"/>
      <c r="G206" s="233"/>
      <c r="H206" s="49"/>
      <c r="I206" s="3"/>
      <c r="J206" s="15"/>
      <c r="K206" s="233"/>
      <c r="L206" s="233"/>
      <c r="M206" s="233"/>
      <c r="N206" s="49"/>
    </row>
    <row r="207" spans="1:14" x14ac:dyDescent="0.25">
      <c r="B207" s="146"/>
      <c r="C207" s="3"/>
      <c r="E207" s="232"/>
      <c r="F207" s="233"/>
      <c r="G207" s="233"/>
      <c r="H207" s="49"/>
      <c r="I207" s="3"/>
      <c r="J207" s="15"/>
      <c r="K207" s="233"/>
      <c r="L207" s="233"/>
      <c r="M207" s="233"/>
      <c r="N207" s="49"/>
    </row>
    <row r="208" spans="1:14" x14ac:dyDescent="0.25">
      <c r="B208" s="146"/>
      <c r="C208" s="3"/>
      <c r="E208" s="232"/>
      <c r="F208" s="233"/>
      <c r="G208" s="233"/>
      <c r="H208" s="49"/>
      <c r="I208" s="3"/>
      <c r="J208" s="15"/>
      <c r="K208" s="233"/>
      <c r="L208" s="233"/>
      <c r="M208" s="233"/>
      <c r="N208" s="49"/>
    </row>
    <row r="209" spans="2:14" x14ac:dyDescent="0.25">
      <c r="B209" s="146"/>
      <c r="C209" s="3"/>
      <c r="E209" s="232"/>
      <c r="F209" s="233"/>
      <c r="G209" s="233"/>
      <c r="H209" s="49"/>
      <c r="I209" s="3"/>
      <c r="J209" s="15"/>
      <c r="K209" s="233"/>
      <c r="L209" s="233"/>
      <c r="M209" s="233"/>
      <c r="N209" s="49"/>
    </row>
    <row r="210" spans="2:14" x14ac:dyDescent="0.25">
      <c r="B210" s="146"/>
      <c r="C210" s="3"/>
      <c r="E210" s="232"/>
      <c r="F210" s="233"/>
      <c r="G210" s="233"/>
      <c r="H210" s="49"/>
      <c r="I210" s="3"/>
      <c r="J210" s="15"/>
      <c r="K210" s="233"/>
      <c r="L210" s="233"/>
      <c r="M210" s="233"/>
      <c r="N210" s="49"/>
    </row>
    <row r="211" spans="2:14" x14ac:dyDescent="0.25">
      <c r="B211" s="146"/>
      <c r="C211" s="3"/>
      <c r="E211" s="232"/>
      <c r="F211" s="233"/>
      <c r="G211" s="233"/>
      <c r="H211" s="49"/>
      <c r="I211" s="3"/>
      <c r="J211" s="15"/>
      <c r="K211" s="233"/>
      <c r="L211" s="233"/>
      <c r="M211" s="233"/>
      <c r="N211" s="49"/>
    </row>
    <row r="212" spans="2:14" x14ac:dyDescent="0.25">
      <c r="B212" s="146"/>
      <c r="C212" s="3"/>
      <c r="E212" s="232"/>
      <c r="F212" s="233"/>
      <c r="G212" s="233"/>
      <c r="H212" s="49"/>
      <c r="I212" s="3"/>
      <c r="J212" s="15"/>
      <c r="K212" s="233"/>
      <c r="L212" s="233"/>
      <c r="M212" s="233"/>
      <c r="N212" s="49"/>
    </row>
    <row r="213" spans="2:14" x14ac:dyDescent="0.25">
      <c r="B213" s="146"/>
      <c r="C213" s="3"/>
      <c r="E213" s="232"/>
      <c r="F213" s="233"/>
      <c r="G213" s="233"/>
      <c r="H213" s="49"/>
      <c r="I213" s="3"/>
      <c r="J213" s="15"/>
      <c r="K213" s="233"/>
      <c r="L213" s="233"/>
      <c r="M213" s="233"/>
      <c r="N213" s="49"/>
    </row>
    <row r="214" spans="2:14" x14ac:dyDescent="0.25">
      <c r="B214" s="146"/>
      <c r="C214" s="3"/>
      <c r="E214" s="232"/>
      <c r="F214" s="233"/>
      <c r="G214" s="233"/>
      <c r="H214" s="49"/>
      <c r="I214" s="3"/>
      <c r="J214" s="15"/>
      <c r="K214" s="233"/>
      <c r="L214" s="233"/>
      <c r="M214" s="233"/>
      <c r="N214" s="49"/>
    </row>
    <row r="215" spans="2:14" x14ac:dyDescent="0.25">
      <c r="B215" s="146"/>
      <c r="C215" s="3"/>
      <c r="E215" s="232"/>
      <c r="F215" s="233"/>
      <c r="G215" s="233"/>
      <c r="H215" s="49"/>
      <c r="I215" s="3"/>
      <c r="J215" s="15"/>
      <c r="K215" s="233"/>
      <c r="L215" s="233"/>
      <c r="M215" s="233"/>
      <c r="N215" s="49"/>
    </row>
    <row r="216" spans="2:14" x14ac:dyDescent="0.25">
      <c r="B216" s="146"/>
      <c r="C216" s="3"/>
      <c r="E216" s="232"/>
      <c r="F216" s="233"/>
      <c r="G216" s="233"/>
      <c r="H216" s="49"/>
      <c r="I216" s="3"/>
      <c r="J216" s="15"/>
      <c r="K216" s="233"/>
      <c r="L216" s="233"/>
      <c r="M216" s="233"/>
      <c r="N216" s="49"/>
    </row>
    <row r="217" spans="2:14" x14ac:dyDescent="0.25">
      <c r="B217" s="146"/>
      <c r="C217" s="3"/>
      <c r="E217" s="232"/>
      <c r="F217" s="233"/>
      <c r="G217" s="233"/>
      <c r="H217" s="49"/>
      <c r="I217" s="3"/>
      <c r="J217" s="15"/>
      <c r="K217" s="233"/>
      <c r="L217" s="233"/>
      <c r="M217" s="233"/>
      <c r="N217" s="49"/>
    </row>
    <row r="218" spans="2:14" x14ac:dyDescent="0.25">
      <c r="B218" s="146"/>
      <c r="C218" s="3"/>
      <c r="E218" s="232"/>
      <c r="F218" s="233"/>
      <c r="G218" s="233"/>
      <c r="H218" s="49"/>
      <c r="I218" s="3"/>
      <c r="J218" s="15"/>
      <c r="K218" s="233"/>
      <c r="L218" s="233"/>
      <c r="M218" s="233"/>
      <c r="N218" s="49"/>
    </row>
    <row r="219" spans="2:14" x14ac:dyDescent="0.25">
      <c r="B219" s="146"/>
      <c r="C219" s="3"/>
      <c r="E219" s="232"/>
      <c r="F219" s="233"/>
      <c r="G219" s="233"/>
      <c r="H219" s="49"/>
      <c r="I219" s="3"/>
      <c r="J219" s="15"/>
      <c r="K219" s="233"/>
      <c r="L219" s="233"/>
      <c r="M219" s="233"/>
      <c r="N219" s="49"/>
    </row>
    <row r="220" spans="2:14" x14ac:dyDescent="0.25">
      <c r="B220" s="146"/>
      <c r="C220" s="3"/>
      <c r="E220" s="232"/>
      <c r="F220" s="233"/>
      <c r="G220" s="233"/>
      <c r="H220" s="49"/>
      <c r="I220" s="3"/>
      <c r="J220" s="15"/>
      <c r="K220" s="233"/>
      <c r="L220" s="233"/>
      <c r="M220" s="233"/>
      <c r="N220" s="49"/>
    </row>
    <row r="221" spans="2:14" x14ac:dyDescent="0.25">
      <c r="B221" s="146"/>
      <c r="C221" s="3"/>
      <c r="E221" s="232"/>
      <c r="F221" s="233"/>
      <c r="G221" s="233"/>
      <c r="H221" s="49"/>
      <c r="I221" s="3"/>
      <c r="J221" s="15"/>
      <c r="K221" s="233"/>
      <c r="L221" s="233"/>
      <c r="M221" s="233"/>
      <c r="N221" s="49"/>
    </row>
    <row r="222" spans="2:14" x14ac:dyDescent="0.25">
      <c r="B222" s="146"/>
      <c r="C222" s="3"/>
      <c r="E222" s="232"/>
      <c r="F222" s="233"/>
      <c r="G222" s="233"/>
      <c r="H222" s="49"/>
      <c r="I222" s="3"/>
      <c r="J222" s="15"/>
      <c r="K222" s="233"/>
      <c r="L222" s="233"/>
      <c r="M222" s="233"/>
      <c r="N222" s="49"/>
    </row>
    <row r="223" spans="2:14" x14ac:dyDescent="0.25">
      <c r="B223" s="146"/>
      <c r="C223" s="3"/>
      <c r="E223" s="232"/>
      <c r="F223" s="233"/>
      <c r="G223" s="233"/>
      <c r="H223" s="49"/>
      <c r="I223" s="3"/>
      <c r="J223" s="15"/>
      <c r="K223" s="233"/>
      <c r="L223" s="233"/>
      <c r="M223" s="233"/>
      <c r="N223" s="49"/>
    </row>
    <row r="224" spans="2:14" x14ac:dyDescent="0.25">
      <c r="B224" s="146"/>
      <c r="C224" s="3"/>
      <c r="E224" s="232"/>
      <c r="F224" s="233"/>
      <c r="G224" s="233"/>
      <c r="H224" s="49"/>
      <c r="I224" s="3"/>
      <c r="J224" s="15"/>
      <c r="K224" s="233"/>
      <c r="L224" s="233"/>
      <c r="M224" s="233"/>
      <c r="N224" s="49"/>
    </row>
    <row r="225" spans="1:14" x14ac:dyDescent="0.25">
      <c r="B225" s="146"/>
      <c r="C225" s="3"/>
      <c r="E225" s="232"/>
      <c r="F225" s="233"/>
      <c r="G225" s="233"/>
      <c r="H225" s="49"/>
      <c r="I225" s="3"/>
      <c r="J225" s="15"/>
      <c r="K225" s="233"/>
      <c r="L225" s="233"/>
      <c r="M225" s="233"/>
      <c r="N225" s="49"/>
    </row>
    <row r="226" spans="1:14" x14ac:dyDescent="0.25">
      <c r="B226" s="146"/>
      <c r="C226" s="3"/>
      <c r="E226" s="232"/>
      <c r="F226" s="233"/>
      <c r="G226" s="233"/>
      <c r="H226" s="49"/>
      <c r="I226" s="3"/>
      <c r="J226" s="15"/>
      <c r="K226" s="233"/>
      <c r="L226" s="233"/>
      <c r="M226" s="233"/>
      <c r="N226" s="49"/>
    </row>
    <row r="227" spans="1:14" x14ac:dyDescent="0.25">
      <c r="B227" s="146"/>
      <c r="C227" s="3"/>
      <c r="E227" s="232"/>
      <c r="F227" s="233"/>
      <c r="G227" s="233"/>
      <c r="H227" s="49"/>
      <c r="I227" s="3"/>
      <c r="J227" s="15"/>
      <c r="K227" s="233"/>
      <c r="L227" s="233"/>
      <c r="M227" s="233"/>
      <c r="N227" s="49"/>
    </row>
    <row r="228" spans="1:14" x14ac:dyDescent="0.25">
      <c r="B228" s="146"/>
      <c r="C228" s="3"/>
      <c r="E228" s="232"/>
      <c r="F228" s="233"/>
      <c r="G228" s="233"/>
      <c r="H228" s="49"/>
      <c r="I228" s="3"/>
      <c r="J228" s="15"/>
      <c r="K228" s="233"/>
      <c r="L228" s="233"/>
      <c r="M228" s="233"/>
      <c r="N228" s="49"/>
    </row>
    <row r="229" spans="1:14" x14ac:dyDescent="0.25">
      <c r="B229" s="146"/>
      <c r="C229" s="3"/>
      <c r="E229" s="232"/>
      <c r="F229" s="233"/>
      <c r="G229" s="233"/>
      <c r="H229" s="49"/>
      <c r="I229" s="3"/>
      <c r="J229" s="15"/>
      <c r="K229" s="233"/>
      <c r="L229" s="233"/>
      <c r="M229" s="233"/>
      <c r="N229" s="49"/>
    </row>
    <row r="230" spans="1:14" x14ac:dyDescent="0.25">
      <c r="B230" s="146"/>
      <c r="C230" s="3"/>
      <c r="E230" s="232"/>
      <c r="F230" s="233"/>
      <c r="G230" s="233"/>
      <c r="H230" s="49"/>
      <c r="I230" s="3"/>
      <c r="J230" s="15"/>
      <c r="K230" s="233"/>
      <c r="L230" s="233"/>
      <c r="M230" s="233"/>
      <c r="N230" s="49"/>
    </row>
    <row r="231" spans="1:14" x14ac:dyDescent="0.25">
      <c r="B231" s="146"/>
      <c r="C231" s="3"/>
      <c r="E231" s="232"/>
      <c r="F231" s="233"/>
      <c r="G231" s="233"/>
      <c r="H231" s="49"/>
      <c r="I231" s="3"/>
      <c r="J231" s="15"/>
      <c r="K231" s="233"/>
      <c r="L231" s="233"/>
      <c r="M231" s="233"/>
      <c r="N231" s="49"/>
    </row>
    <row r="232" spans="1:14" x14ac:dyDescent="0.25">
      <c r="B232" s="146"/>
      <c r="C232" s="3"/>
      <c r="E232" s="232"/>
      <c r="F232" s="233"/>
      <c r="G232" s="233"/>
      <c r="H232" s="49"/>
      <c r="I232" s="3"/>
      <c r="J232" s="15"/>
      <c r="K232" s="233"/>
      <c r="L232" s="233"/>
      <c r="M232" s="233"/>
      <c r="N232" s="49"/>
    </row>
    <row r="233" spans="1:14" x14ac:dyDescent="0.25">
      <c r="B233" s="146"/>
      <c r="C233" s="3"/>
      <c r="E233" s="232"/>
      <c r="F233" s="233"/>
      <c r="G233" s="233"/>
      <c r="H233" s="49"/>
      <c r="I233" s="3"/>
      <c r="J233" s="15"/>
      <c r="K233" s="233"/>
      <c r="L233" s="233"/>
      <c r="M233" s="233"/>
      <c r="N233" s="49"/>
    </row>
    <row r="234" spans="1:14" x14ac:dyDescent="0.25">
      <c r="B234" s="146"/>
      <c r="C234" s="3"/>
      <c r="E234" s="232"/>
      <c r="F234" s="233"/>
      <c r="G234" s="233"/>
      <c r="H234" s="49"/>
      <c r="I234" s="3"/>
      <c r="J234" s="15"/>
      <c r="K234" s="233"/>
      <c r="L234" s="233"/>
      <c r="M234" s="233"/>
      <c r="N234" s="49"/>
    </row>
    <row r="235" spans="1:14" x14ac:dyDescent="0.25">
      <c r="A235" t="s">
        <v>1170</v>
      </c>
      <c r="G235" s="15"/>
      <c r="H235" s="15"/>
      <c r="I235" s="15"/>
      <c r="J235" s="15"/>
      <c r="K235" s="15"/>
      <c r="L235" s="15"/>
      <c r="M235" s="15"/>
      <c r="N235" s="15"/>
    </row>
    <row r="236" spans="1:14" x14ac:dyDescent="0.25">
      <c r="G236" s="15"/>
      <c r="H236" s="15"/>
      <c r="I236" s="15"/>
      <c r="J236" s="15"/>
      <c r="K236" s="15"/>
      <c r="L236" s="15"/>
      <c r="M236" s="15"/>
      <c r="N236" s="15"/>
    </row>
    <row r="237" spans="1:14" x14ac:dyDescent="0.25">
      <c r="G237" s="15"/>
      <c r="H237" s="15"/>
      <c r="I237" s="15"/>
      <c r="J237" s="15"/>
      <c r="K237" s="15"/>
      <c r="L237" s="15"/>
      <c r="M237" s="15"/>
      <c r="N237" s="15"/>
    </row>
    <row r="238" spans="1:14" x14ac:dyDescent="0.25">
      <c r="G238" s="15"/>
      <c r="H238" s="15"/>
      <c r="I238" s="15"/>
      <c r="J238" s="15"/>
      <c r="K238" s="15"/>
      <c r="L238" s="15"/>
      <c r="M238" s="15"/>
      <c r="N238" s="15"/>
    </row>
    <row r="239" spans="1:14" x14ac:dyDescent="0.25">
      <c r="G239" s="15"/>
      <c r="H239" s="15"/>
      <c r="I239" s="15"/>
      <c r="J239" s="15"/>
      <c r="K239" s="15"/>
      <c r="L239" s="15"/>
      <c r="M239" s="15"/>
      <c r="N239" s="15"/>
    </row>
    <row r="240" spans="1:14" x14ac:dyDescent="0.25">
      <c r="G240" s="15"/>
      <c r="H240" s="15"/>
      <c r="I240" s="15"/>
      <c r="J240" s="15"/>
      <c r="K240" s="15"/>
      <c r="L240" s="15"/>
      <c r="M240" s="15"/>
      <c r="N240" s="15"/>
    </row>
    <row r="241" spans="7:14" x14ac:dyDescent="0.25">
      <c r="G241" s="15"/>
      <c r="H241" s="15"/>
      <c r="I241" s="15"/>
      <c r="J241" s="15"/>
      <c r="K241" s="15"/>
      <c r="L241" s="15"/>
      <c r="M241" s="15"/>
      <c r="N241" s="15"/>
    </row>
    <row r="242" spans="7:14" x14ac:dyDescent="0.25">
      <c r="G242" s="15"/>
      <c r="H242" s="15"/>
      <c r="I242" s="15"/>
      <c r="J242" s="15"/>
      <c r="K242" s="15"/>
      <c r="L242" s="15"/>
      <c r="M242" s="15"/>
      <c r="N242" s="15"/>
    </row>
    <row r="243" spans="7:14" x14ac:dyDescent="0.25">
      <c r="G243" s="15"/>
      <c r="H243" s="15"/>
      <c r="I243" s="15"/>
      <c r="J243" s="15"/>
      <c r="K243" s="15"/>
      <c r="L243" s="15"/>
      <c r="M243" s="15"/>
      <c r="N243" s="15"/>
    </row>
    <row r="244" spans="7:14" x14ac:dyDescent="0.25">
      <c r="G244" s="15"/>
      <c r="H244" s="15"/>
      <c r="I244" s="15"/>
      <c r="J244" s="15"/>
      <c r="K244" s="15"/>
      <c r="L244" s="15"/>
      <c r="M244" s="15"/>
      <c r="N244" s="15"/>
    </row>
    <row r="245" spans="7:14" x14ac:dyDescent="0.25">
      <c r="G245" s="15"/>
      <c r="H245" s="15"/>
      <c r="I245" s="15"/>
      <c r="J245" s="15"/>
      <c r="K245" s="15"/>
      <c r="L245" s="15"/>
      <c r="M245" s="15"/>
      <c r="N245" s="15"/>
    </row>
    <row r="246" spans="7:14" x14ac:dyDescent="0.25">
      <c r="G246" s="15"/>
      <c r="H246" s="15"/>
      <c r="I246" s="15"/>
      <c r="J246" s="15"/>
      <c r="K246" s="15"/>
      <c r="L246" s="15"/>
      <c r="M246" s="15"/>
      <c r="N246" s="15"/>
    </row>
    <row r="247" spans="7:14" x14ac:dyDescent="0.25">
      <c r="G247" s="15"/>
      <c r="H247" s="15"/>
      <c r="I247" s="15"/>
      <c r="J247" s="15"/>
      <c r="K247" s="15"/>
      <c r="L247" s="15"/>
      <c r="M247" s="15"/>
      <c r="N247" s="15"/>
    </row>
    <row r="248" spans="7:14" x14ac:dyDescent="0.25">
      <c r="G248" s="15"/>
      <c r="H248" s="15"/>
      <c r="I248" s="15"/>
      <c r="J248" s="15"/>
      <c r="K248" s="15"/>
      <c r="L248" s="15"/>
      <c r="M248" s="15"/>
      <c r="N248" s="15"/>
    </row>
    <row r="249" spans="7:14" x14ac:dyDescent="0.25">
      <c r="G249" s="15"/>
      <c r="H249" s="15"/>
      <c r="I249" s="15"/>
      <c r="J249" s="15"/>
      <c r="K249" s="15"/>
      <c r="L249" s="15"/>
      <c r="M249" s="15"/>
      <c r="N249" s="15"/>
    </row>
    <row r="250" spans="7:14" x14ac:dyDescent="0.25">
      <c r="G250" s="15"/>
      <c r="H250" s="15"/>
      <c r="I250" s="15"/>
      <c r="J250" s="15"/>
      <c r="K250" s="15"/>
      <c r="L250" s="15"/>
      <c r="M250" s="15"/>
      <c r="N250" s="15"/>
    </row>
    <row r="251" spans="7:14" x14ac:dyDescent="0.25">
      <c r="G251" s="15"/>
      <c r="H251" s="15"/>
      <c r="I251" s="15"/>
      <c r="J251" s="15"/>
      <c r="K251" s="15"/>
      <c r="L251" s="15"/>
      <c r="M251" s="15"/>
      <c r="N251" s="15"/>
    </row>
    <row r="252" spans="7:14" x14ac:dyDescent="0.25">
      <c r="G252" s="15"/>
      <c r="H252" s="15"/>
      <c r="I252" s="15"/>
      <c r="J252" s="15"/>
      <c r="K252" s="15"/>
      <c r="L252" s="15"/>
      <c r="M252" s="15"/>
      <c r="N252" s="15"/>
    </row>
    <row r="253" spans="7:14" x14ac:dyDescent="0.25">
      <c r="G253" s="15"/>
      <c r="H253" s="15"/>
      <c r="I253" s="15"/>
      <c r="J253" s="15"/>
      <c r="K253" s="15"/>
      <c r="L253" s="15"/>
      <c r="M253" s="15"/>
      <c r="N253" s="15"/>
    </row>
    <row r="254" spans="7:14" x14ac:dyDescent="0.25">
      <c r="G254" s="15"/>
      <c r="H254" s="15"/>
      <c r="I254" s="15"/>
      <c r="J254" s="15"/>
      <c r="K254" s="15"/>
      <c r="L254" s="15"/>
      <c r="M254" s="15"/>
      <c r="N254" s="15"/>
    </row>
    <row r="255" spans="7:14" x14ac:dyDescent="0.25">
      <c r="G255" s="15"/>
      <c r="H255" s="15"/>
      <c r="I255" s="15"/>
      <c r="J255" s="15"/>
      <c r="K255" s="15"/>
      <c r="L255" s="15"/>
      <c r="M255" s="15"/>
      <c r="N255" s="15"/>
    </row>
    <row r="256" spans="7:14" x14ac:dyDescent="0.25">
      <c r="G256" s="15"/>
      <c r="H256" s="15"/>
      <c r="I256" s="15"/>
      <c r="J256" s="15"/>
      <c r="K256" s="15"/>
      <c r="L256" s="15"/>
      <c r="M256" s="15"/>
      <c r="N256" s="15"/>
    </row>
    <row r="257" spans="2:14" x14ac:dyDescent="0.25">
      <c r="G257" s="15"/>
      <c r="H257" s="15"/>
      <c r="I257" s="15"/>
      <c r="J257" s="15"/>
      <c r="K257" s="15"/>
      <c r="L257" s="15"/>
      <c r="M257" s="15"/>
      <c r="N257" s="15"/>
    </row>
    <row r="258" spans="2:14" x14ac:dyDescent="0.25">
      <c r="G258" s="15"/>
      <c r="H258" s="15"/>
      <c r="I258" s="15"/>
      <c r="J258" s="15"/>
      <c r="K258" s="15"/>
      <c r="L258" s="15"/>
      <c r="M258" s="15"/>
      <c r="N258" s="15"/>
    </row>
    <row r="259" spans="2:14" x14ac:dyDescent="0.25">
      <c r="G259" s="15"/>
      <c r="H259" s="15"/>
      <c r="I259" s="15"/>
      <c r="J259" s="15"/>
      <c r="K259" s="15"/>
      <c r="L259" s="15"/>
      <c r="M259" s="15"/>
      <c r="N259" s="15"/>
    </row>
    <row r="260" spans="2:14" x14ac:dyDescent="0.25">
      <c r="G260" s="15"/>
      <c r="H260" s="15"/>
      <c r="I260" s="15"/>
      <c r="J260" s="15"/>
      <c r="K260" s="15"/>
      <c r="L260" s="15"/>
      <c r="M260" s="15"/>
      <c r="N260" s="15"/>
    </row>
    <row r="261" spans="2:14" x14ac:dyDescent="0.25">
      <c r="G261" s="15"/>
      <c r="H261" s="15"/>
      <c r="I261" s="15"/>
      <c r="J261" s="15"/>
      <c r="K261" s="15"/>
      <c r="L261" s="15"/>
      <c r="M261" s="15"/>
      <c r="N261" s="15"/>
    </row>
    <row r="262" spans="2:14" x14ac:dyDescent="0.25">
      <c r="G262" s="15"/>
      <c r="H262" s="15"/>
      <c r="I262" s="15"/>
      <c r="J262" s="15"/>
      <c r="K262" s="15"/>
      <c r="L262" s="15"/>
      <c r="M262" s="15"/>
      <c r="N262" s="15"/>
    </row>
    <row r="263" spans="2:14" x14ac:dyDescent="0.25">
      <c r="G263" s="15"/>
      <c r="H263" s="15"/>
      <c r="I263" s="15"/>
      <c r="J263" s="15"/>
      <c r="K263" s="15"/>
      <c r="L263" s="15"/>
      <c r="M263" s="15"/>
      <c r="N263" s="15"/>
    </row>
    <row r="264" spans="2:14" x14ac:dyDescent="0.25">
      <c r="G264" s="15"/>
      <c r="H264" s="15"/>
      <c r="I264" s="15"/>
      <c r="J264" s="15"/>
      <c r="K264" s="15"/>
      <c r="L264" s="15"/>
      <c r="M264" s="15"/>
      <c r="N264" s="15"/>
    </row>
    <row r="265" spans="2:14" x14ac:dyDescent="0.25">
      <c r="B265" t="s">
        <v>1162</v>
      </c>
      <c r="G265" s="15"/>
      <c r="H265" s="15"/>
      <c r="I265" s="15"/>
      <c r="J265" s="15"/>
      <c r="K265" s="15"/>
      <c r="L265" s="15"/>
      <c r="M265" s="15"/>
      <c r="N265" s="15"/>
    </row>
    <row r="266" spans="2:14" x14ac:dyDescent="0.25">
      <c r="G266" s="15"/>
      <c r="H266" s="15"/>
      <c r="I266" s="15"/>
      <c r="J266" s="15"/>
      <c r="K266" s="15"/>
      <c r="L266" s="15"/>
      <c r="M266" s="15"/>
      <c r="N266" s="15"/>
    </row>
    <row r="267" spans="2:14" x14ac:dyDescent="0.25">
      <c r="G267" s="15"/>
      <c r="H267" s="15"/>
      <c r="I267" s="15"/>
      <c r="J267" s="15"/>
      <c r="K267" s="15"/>
      <c r="L267" s="15"/>
      <c r="M267" s="15"/>
      <c r="N267" s="15"/>
    </row>
    <row r="268" spans="2:14" x14ac:dyDescent="0.25">
      <c r="G268" s="15"/>
      <c r="H268" s="15"/>
      <c r="I268" s="15"/>
      <c r="J268" s="15"/>
      <c r="K268" s="15"/>
      <c r="L268" s="15"/>
      <c r="M268" s="15"/>
      <c r="N268" s="15"/>
    </row>
    <row r="269" spans="2:14" x14ac:dyDescent="0.25">
      <c r="G269" s="15"/>
      <c r="H269" s="15"/>
      <c r="I269" s="15"/>
      <c r="J269" s="15"/>
      <c r="K269" s="15"/>
      <c r="L269" s="15"/>
      <c r="M269" s="15"/>
      <c r="N269" s="15"/>
    </row>
    <row r="270" spans="2:14" x14ac:dyDescent="0.25">
      <c r="G270" s="15"/>
      <c r="H270" s="15"/>
      <c r="I270" s="15"/>
      <c r="J270" s="15"/>
      <c r="K270" s="15"/>
      <c r="L270" s="15"/>
      <c r="M270" s="15"/>
      <c r="N270" s="15"/>
    </row>
    <row r="271" spans="2:14" x14ac:dyDescent="0.25">
      <c r="G271" s="15"/>
      <c r="H271" s="15"/>
      <c r="I271" s="15"/>
      <c r="J271" s="15"/>
      <c r="K271" s="15"/>
      <c r="L271" s="15"/>
      <c r="M271" s="15"/>
      <c r="N271" s="15"/>
    </row>
    <row r="272" spans="2:14" x14ac:dyDescent="0.25">
      <c r="G272" s="15"/>
      <c r="H272" s="15"/>
      <c r="I272" s="15"/>
      <c r="J272" s="15"/>
      <c r="K272" s="15"/>
      <c r="L272" s="15"/>
      <c r="M272" s="15"/>
      <c r="N272" s="15"/>
    </row>
    <row r="273" spans="7:14" x14ac:dyDescent="0.25">
      <c r="G273" s="15"/>
      <c r="H273" s="15"/>
      <c r="I273" s="15"/>
      <c r="J273" s="15"/>
      <c r="K273" s="15"/>
      <c r="L273" s="15"/>
      <c r="M273" s="15"/>
      <c r="N273" s="15"/>
    </row>
    <row r="274" spans="7:14" x14ac:dyDescent="0.25">
      <c r="G274" s="15"/>
      <c r="H274" s="15"/>
      <c r="I274" s="15"/>
      <c r="J274" s="15"/>
      <c r="K274" s="15"/>
      <c r="L274" s="15"/>
      <c r="M274" s="15"/>
      <c r="N274" s="15"/>
    </row>
    <row r="275" spans="7:14" x14ac:dyDescent="0.25">
      <c r="G275" s="15"/>
      <c r="H275" s="15"/>
      <c r="I275" s="15"/>
      <c r="J275" s="15"/>
      <c r="K275" s="15"/>
      <c r="L275" s="15"/>
      <c r="M275" s="15"/>
      <c r="N275" s="15"/>
    </row>
    <row r="276" spans="7:14" x14ac:dyDescent="0.25">
      <c r="G276" s="15"/>
      <c r="H276" s="15"/>
      <c r="I276" s="15"/>
      <c r="J276" s="15"/>
      <c r="K276" s="15"/>
      <c r="L276" s="15"/>
      <c r="M276" s="15"/>
      <c r="N276" s="15"/>
    </row>
    <row r="277" spans="7:14" x14ac:dyDescent="0.25">
      <c r="G277" s="15"/>
      <c r="H277" s="15"/>
      <c r="I277" s="15"/>
      <c r="J277" s="15"/>
      <c r="K277" s="15"/>
      <c r="L277" s="15"/>
      <c r="M277" s="15"/>
      <c r="N277" s="15"/>
    </row>
    <row r="278" spans="7:14" x14ac:dyDescent="0.25">
      <c r="G278" s="15"/>
      <c r="H278" s="15"/>
      <c r="I278" s="15"/>
      <c r="J278" s="15"/>
      <c r="K278" s="15"/>
      <c r="L278" s="15"/>
      <c r="M278" s="15"/>
      <c r="N278" s="15"/>
    </row>
    <row r="279" spans="7:14" x14ac:dyDescent="0.25">
      <c r="G279" s="15"/>
      <c r="H279" s="15"/>
      <c r="I279" s="15"/>
      <c r="J279" s="15"/>
      <c r="K279" s="15"/>
      <c r="L279" s="15"/>
      <c r="M279" s="15"/>
      <c r="N279" s="15"/>
    </row>
    <row r="280" spans="7:14" x14ac:dyDescent="0.25">
      <c r="G280" s="15"/>
      <c r="H280" s="15"/>
      <c r="I280" s="15"/>
      <c r="J280" s="15"/>
      <c r="K280" s="15"/>
      <c r="L280" s="15"/>
      <c r="M280" s="15"/>
      <c r="N280" s="15"/>
    </row>
    <row r="281" spans="7:14" x14ac:dyDescent="0.25">
      <c r="G281" s="15"/>
      <c r="H281" s="15"/>
      <c r="I281" s="15"/>
      <c r="J281" s="15"/>
      <c r="K281" s="15"/>
      <c r="L281" s="15"/>
      <c r="M281" s="15"/>
      <c r="N281" s="15"/>
    </row>
    <row r="282" spans="7:14" x14ac:dyDescent="0.25">
      <c r="G282" s="15"/>
      <c r="H282" s="15"/>
      <c r="I282" s="15"/>
      <c r="J282" s="15"/>
      <c r="K282" s="15"/>
      <c r="L282" s="15"/>
      <c r="M282" s="15"/>
      <c r="N282" s="15"/>
    </row>
    <row r="283" spans="7:14" x14ac:dyDescent="0.25">
      <c r="G283" s="15"/>
      <c r="H283" s="15"/>
      <c r="I283" s="15"/>
      <c r="J283" s="15"/>
      <c r="K283" s="15"/>
      <c r="L283" s="15"/>
      <c r="M283" s="15"/>
      <c r="N283" s="15"/>
    </row>
    <row r="284" spans="7:14" x14ac:dyDescent="0.25">
      <c r="G284" s="15"/>
      <c r="H284" s="15"/>
      <c r="I284" s="15"/>
      <c r="J284" s="15"/>
      <c r="K284" s="15"/>
      <c r="L284" s="15"/>
      <c r="M284" s="15"/>
      <c r="N284" s="15"/>
    </row>
    <row r="285" spans="7:14" x14ac:dyDescent="0.25">
      <c r="G285" s="15"/>
      <c r="H285" s="15"/>
      <c r="I285" s="15"/>
      <c r="J285" s="15"/>
      <c r="K285" s="15"/>
      <c r="L285" s="15"/>
      <c r="M285" s="15"/>
      <c r="N285" s="15"/>
    </row>
    <row r="286" spans="7:14" x14ac:dyDescent="0.25">
      <c r="G286" s="15"/>
      <c r="H286" s="15"/>
      <c r="I286" s="15"/>
      <c r="J286" s="15"/>
      <c r="K286" s="15"/>
      <c r="L286" s="15"/>
      <c r="M286" s="15"/>
      <c r="N286" s="15"/>
    </row>
    <row r="287" spans="7:14" x14ac:dyDescent="0.25">
      <c r="G287" s="15"/>
      <c r="H287" s="15"/>
      <c r="I287" s="15"/>
      <c r="J287" s="15"/>
      <c r="K287" s="15"/>
      <c r="L287" s="15"/>
      <c r="M287" s="15"/>
      <c r="N287" s="15"/>
    </row>
    <row r="288" spans="7:14" x14ac:dyDescent="0.25">
      <c r="G288" s="15"/>
      <c r="H288" s="15"/>
      <c r="I288" s="15"/>
      <c r="J288" s="15"/>
      <c r="K288" s="15"/>
      <c r="L288" s="15"/>
      <c r="M288" s="15"/>
      <c r="N288" s="15"/>
    </row>
    <row r="289" spans="5:16" x14ac:dyDescent="0.25">
      <c r="G289" s="15"/>
      <c r="H289" s="15"/>
      <c r="I289" s="15"/>
      <c r="J289" s="15"/>
      <c r="K289" s="15"/>
      <c r="L289" s="15"/>
      <c r="M289" s="15"/>
      <c r="N289" s="15"/>
    </row>
    <row r="290" spans="5:16" x14ac:dyDescent="0.25">
      <c r="G290" s="15"/>
      <c r="H290" s="15"/>
      <c r="I290" s="15"/>
      <c r="J290" s="15"/>
      <c r="K290" s="15"/>
      <c r="L290" s="15"/>
      <c r="M290" s="15"/>
      <c r="N290" s="15"/>
    </row>
    <row r="292" spans="5:16" x14ac:dyDescent="0.25">
      <c r="E292" s="15"/>
      <c r="G292" s="15"/>
      <c r="H292" s="15"/>
      <c r="I292" s="15"/>
      <c r="J292" s="15"/>
      <c r="K292" s="15"/>
    </row>
    <row r="293" spans="5:16" x14ac:dyDescent="0.25">
      <c r="E293" s="15"/>
      <c r="G293" s="15"/>
      <c r="H293" s="15"/>
      <c r="I293" t="s">
        <v>1089</v>
      </c>
      <c r="J293" s="15"/>
      <c r="K293" s="15"/>
      <c r="P293" t="s">
        <v>1090</v>
      </c>
    </row>
    <row r="294" spans="5:16" x14ac:dyDescent="0.25">
      <c r="E294" s="15"/>
      <c r="G294" s="15"/>
      <c r="H294" s="15"/>
      <c r="I294" s="15"/>
      <c r="J294" s="15"/>
      <c r="K294" s="15"/>
    </row>
    <row r="295" spans="5:16" x14ac:dyDescent="0.25">
      <c r="E295" s="15"/>
      <c r="G295" s="15"/>
      <c r="H295" s="15"/>
      <c r="I295" s="15"/>
      <c r="J295" s="15"/>
      <c r="K295" s="15"/>
    </row>
    <row r="296" spans="5:16" x14ac:dyDescent="0.25">
      <c r="E296" s="15"/>
      <c r="G296" s="15"/>
      <c r="H296" s="15"/>
      <c r="I296" s="15"/>
      <c r="J296" s="15"/>
      <c r="K296" s="15"/>
    </row>
    <row r="297" spans="5:16" x14ac:dyDescent="0.25">
      <c r="E297" s="15"/>
      <c r="G297" s="15"/>
      <c r="H297" s="15"/>
      <c r="I297" s="15"/>
      <c r="J297" s="15"/>
      <c r="K297" s="15"/>
    </row>
    <row r="298" spans="5:16" x14ac:dyDescent="0.25">
      <c r="E298" s="15"/>
      <c r="G298" s="15"/>
      <c r="H298" s="15"/>
      <c r="I298" s="15"/>
      <c r="J298" s="15"/>
      <c r="K298" s="15"/>
    </row>
    <row r="299" spans="5:16" x14ac:dyDescent="0.25">
      <c r="E299" s="15"/>
      <c r="G299" s="15"/>
      <c r="H299" s="15"/>
      <c r="I299" s="15"/>
      <c r="J299" s="15"/>
      <c r="K299" s="15"/>
    </row>
    <row r="300" spans="5:16" x14ac:dyDescent="0.25">
      <c r="E300" s="15"/>
      <c r="G300" s="15"/>
      <c r="H300" s="15"/>
      <c r="I300" s="15"/>
      <c r="J300" s="15"/>
      <c r="K300" s="15"/>
    </row>
    <row r="301" spans="5:16" x14ac:dyDescent="0.25">
      <c r="E301" s="15"/>
      <c r="G301" s="15"/>
      <c r="H301" s="15"/>
      <c r="I301" s="15"/>
      <c r="J301" s="15"/>
      <c r="K301" s="15"/>
    </row>
    <row r="302" spans="5:16" x14ac:dyDescent="0.25">
      <c r="E302" s="15"/>
      <c r="G302" s="15"/>
      <c r="H302" s="15"/>
      <c r="I302" s="15"/>
      <c r="J302" s="15"/>
      <c r="K302" s="15"/>
    </row>
    <row r="303" spans="5:16" x14ac:dyDescent="0.25">
      <c r="E303" s="15"/>
      <c r="G303" s="15"/>
      <c r="H303" s="15"/>
      <c r="I303" s="15"/>
      <c r="J303" s="15"/>
      <c r="K303" s="15"/>
    </row>
    <row r="304" spans="5:16" x14ac:dyDescent="0.25">
      <c r="E304" s="15"/>
      <c r="G304" s="15"/>
      <c r="H304" s="15"/>
      <c r="I304" s="15"/>
      <c r="J304" s="15"/>
      <c r="K304" s="15"/>
    </row>
    <row r="305" spans="5:11" x14ac:dyDescent="0.25">
      <c r="E305" s="15"/>
      <c r="G305" s="15"/>
      <c r="H305" s="15"/>
      <c r="I305" s="15"/>
      <c r="J305" s="15"/>
      <c r="K305" s="15"/>
    </row>
    <row r="306" spans="5:11" x14ac:dyDescent="0.25">
      <c r="E306" s="15"/>
      <c r="G306" s="15"/>
      <c r="H306" s="15"/>
      <c r="I306" s="15"/>
      <c r="J306" s="15"/>
      <c r="K306" s="15"/>
    </row>
    <row r="307" spans="5:11" x14ac:dyDescent="0.25">
      <c r="E307" s="15"/>
      <c r="G307" s="15"/>
      <c r="H307" s="15"/>
      <c r="I307" s="15"/>
      <c r="J307" s="15"/>
      <c r="K307" s="15"/>
    </row>
    <row r="308" spans="5:11" x14ac:dyDescent="0.25">
      <c r="E308" s="15"/>
      <c r="G308" s="15"/>
      <c r="H308" s="15"/>
      <c r="I308" s="15"/>
      <c r="J308" s="15"/>
      <c r="K308" s="15"/>
    </row>
    <row r="309" spans="5:11" x14ac:dyDescent="0.25">
      <c r="E309" s="15"/>
      <c r="G309" s="15"/>
      <c r="H309" s="15"/>
      <c r="I309" s="15"/>
      <c r="J309" s="15"/>
      <c r="K309" s="15"/>
    </row>
    <row r="310" spans="5:11" x14ac:dyDescent="0.25">
      <c r="E310" s="15"/>
      <c r="G310" s="15"/>
      <c r="H310" s="15"/>
      <c r="I310" s="15"/>
      <c r="J310" s="15"/>
      <c r="K310" s="15"/>
    </row>
    <row r="311" spans="5:11" x14ac:dyDescent="0.25">
      <c r="E311" s="15"/>
      <c r="G311" s="15"/>
      <c r="H311" s="15"/>
      <c r="I311" s="15"/>
      <c r="J311" s="15"/>
      <c r="K311" s="15"/>
    </row>
    <row r="312" spans="5:11" x14ac:dyDescent="0.25">
      <c r="E312" s="15"/>
      <c r="G312" s="15"/>
      <c r="H312" s="15"/>
      <c r="I312" s="15"/>
      <c r="J312" s="15"/>
      <c r="K312" s="15"/>
    </row>
    <row r="313" spans="5:11" x14ac:dyDescent="0.25">
      <c r="E313" s="15"/>
      <c r="G313" s="15"/>
      <c r="H313" s="15"/>
      <c r="I313" s="15"/>
      <c r="J313" s="15"/>
      <c r="K313" s="15"/>
    </row>
    <row r="314" spans="5:11" x14ac:dyDescent="0.25">
      <c r="E314" s="15"/>
      <c r="G314" s="15"/>
      <c r="H314" s="15"/>
      <c r="I314" s="15"/>
      <c r="J314" s="15"/>
      <c r="K314" s="15"/>
    </row>
    <row r="315" spans="5:11" x14ac:dyDescent="0.25">
      <c r="E315" s="15"/>
      <c r="G315" s="15"/>
      <c r="H315" s="15"/>
      <c r="I315" s="15"/>
      <c r="J315" s="15"/>
      <c r="K315" s="15"/>
    </row>
    <row r="316" spans="5:11" x14ac:dyDescent="0.25">
      <c r="E316" s="15"/>
      <c r="G316" s="15"/>
      <c r="H316" s="15"/>
      <c r="I316" s="15"/>
      <c r="J316" s="15"/>
      <c r="K316" s="15"/>
    </row>
    <row r="317" spans="5:11" x14ac:dyDescent="0.25">
      <c r="E317" s="15"/>
      <c r="G317" s="15"/>
      <c r="H317" s="15"/>
      <c r="I317" s="15"/>
      <c r="J317" s="15"/>
      <c r="K317" s="15"/>
    </row>
    <row r="318" spans="5:11" x14ac:dyDescent="0.25">
      <c r="E318" s="15"/>
      <c r="G318" s="15"/>
      <c r="H318" s="15"/>
      <c r="I318" s="15"/>
      <c r="J318" s="15"/>
      <c r="K318" s="15"/>
    </row>
    <row r="319" spans="5:11" x14ac:dyDescent="0.25">
      <c r="E319" s="15"/>
      <c r="G319" s="15"/>
      <c r="H319" s="15"/>
      <c r="I319" s="15"/>
      <c r="J319" s="15"/>
      <c r="K319" s="15"/>
    </row>
    <row r="320" spans="5:11" x14ac:dyDescent="0.25">
      <c r="E320" s="15"/>
      <c r="G320" s="15"/>
      <c r="H320" s="15"/>
      <c r="I320" s="15"/>
      <c r="J320" s="15"/>
      <c r="K320" s="15"/>
    </row>
    <row r="321" spans="1:24" x14ac:dyDescent="0.25">
      <c r="E321" s="15"/>
      <c r="G321" s="15"/>
      <c r="H321" s="15"/>
      <c r="I321" s="15"/>
      <c r="J321" s="15"/>
      <c r="K321" s="15"/>
    </row>
    <row r="323" spans="1:24" x14ac:dyDescent="0.25">
      <c r="A323" s="25" t="s">
        <v>1015</v>
      </c>
      <c r="M323" t="s">
        <v>991</v>
      </c>
    </row>
    <row r="324" spans="1:24" x14ac:dyDescent="0.25">
      <c r="X324" s="30" t="s">
        <v>993</v>
      </c>
    </row>
  </sheetData>
  <mergeCells count="1">
    <mergeCell ref="E1:J1"/>
  </mergeCells>
  <phoneticPr fontId="11" type="noConversion"/>
  <hyperlinks>
    <hyperlink ref="A323" r:id="rId1" xr:uid="{6784ECF4-6FB0-463D-8686-E418DE73FA7D}"/>
    <hyperlink ref="M15" r:id="rId2" xr:uid="{074BA50F-9798-45E6-947B-09DA31CB30D9}"/>
  </hyperlinks>
  <pageMargins left="0.7" right="0.7" top="0.75" bottom="0.75" header="0.3" footer="0.3"/>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AA2DB-4BA1-45B4-8329-3C4552EAC7A2}">
  <dimension ref="A1:AE5001"/>
  <sheetViews>
    <sheetView tabSelected="1" zoomScaleNormal="100" workbookViewId="0">
      <selection activeCell="G3" sqref="G3"/>
    </sheetView>
  </sheetViews>
  <sheetFormatPr defaultRowHeight="15" x14ac:dyDescent="0.25"/>
  <cols>
    <col min="1" max="1" width="18.140625" customWidth="1"/>
    <col min="12" max="12" width="1.7109375" customWidth="1"/>
    <col min="13" max="13" width="8.42578125" style="3" customWidth="1"/>
    <col min="14" max="14" width="12.140625" customWidth="1"/>
    <col min="15" max="16" width="9.140625" customWidth="1"/>
    <col min="17" max="17" width="1.7109375" customWidth="1"/>
    <col min="18" max="18" width="16.42578125" bestFit="1" customWidth="1"/>
    <col min="20" max="20" width="1.7109375" customWidth="1"/>
    <col min="21" max="21" width="19.5703125" customWidth="1"/>
    <col min="22" max="22" width="11.42578125" customWidth="1"/>
    <col min="23" max="23" width="10.42578125" customWidth="1"/>
    <col min="26" max="26" width="10.28515625" customWidth="1"/>
    <col min="27" max="27" width="12.7109375" bestFit="1" customWidth="1"/>
    <col min="28" max="28" width="13.42578125" customWidth="1"/>
    <col min="29" max="29" width="12" bestFit="1" customWidth="1"/>
  </cols>
  <sheetData>
    <row r="1" spans="1:19" x14ac:dyDescent="0.25">
      <c r="A1" s="25" t="s">
        <v>40</v>
      </c>
      <c r="G1" t="s">
        <v>1448</v>
      </c>
    </row>
    <row r="2" spans="1:19" x14ac:dyDescent="0.25">
      <c r="A2" s="25" t="s">
        <v>738</v>
      </c>
      <c r="G2" t="s">
        <v>1449</v>
      </c>
      <c r="I2" s="60"/>
      <c r="J2" s="60"/>
    </row>
    <row r="3" spans="1:19" x14ac:dyDescent="0.25">
      <c r="A3" t="s">
        <v>1256</v>
      </c>
    </row>
    <row r="4" spans="1:19" x14ac:dyDescent="0.25">
      <c r="A4" t="s">
        <v>1119</v>
      </c>
      <c r="M4" s="239" t="s">
        <v>1164</v>
      </c>
      <c r="N4" s="16"/>
      <c r="O4" s="240">
        <f>B7-B25</f>
        <v>1119</v>
      </c>
    </row>
    <row r="5" spans="1:19" x14ac:dyDescent="0.25">
      <c r="B5" s="14" t="s">
        <v>18</v>
      </c>
      <c r="C5" s="270" t="s">
        <v>19</v>
      </c>
      <c r="D5" s="270"/>
      <c r="E5" s="270"/>
      <c r="F5" s="270" t="s">
        <v>20</v>
      </c>
      <c r="G5" s="270"/>
      <c r="H5" s="270"/>
      <c r="I5" s="270" t="s">
        <v>21</v>
      </c>
      <c r="J5" s="270"/>
      <c r="K5" s="270"/>
      <c r="M5" s="270" t="s">
        <v>1257</v>
      </c>
      <c r="N5" s="270"/>
      <c r="O5" s="270"/>
      <c r="P5" s="270"/>
    </row>
    <row r="6" spans="1:19" x14ac:dyDescent="0.25">
      <c r="A6" s="15" t="s">
        <v>17</v>
      </c>
      <c r="B6" s="255" t="s">
        <v>14</v>
      </c>
      <c r="C6" s="255" t="s">
        <v>14</v>
      </c>
      <c r="D6" s="255" t="s">
        <v>15</v>
      </c>
      <c r="E6" s="255" t="s">
        <v>16</v>
      </c>
      <c r="F6" s="255" t="s">
        <v>14</v>
      </c>
      <c r="G6" s="255" t="s">
        <v>15</v>
      </c>
      <c r="H6" s="255" t="s">
        <v>16</v>
      </c>
      <c r="I6" s="255" t="s">
        <v>14</v>
      </c>
      <c r="J6" s="255" t="s">
        <v>15</v>
      </c>
      <c r="K6" s="255" t="s">
        <v>16</v>
      </c>
      <c r="M6" s="14" t="s">
        <v>18</v>
      </c>
      <c r="N6" s="13" t="s">
        <v>19</v>
      </c>
      <c r="O6" s="14" t="s">
        <v>20</v>
      </c>
      <c r="P6" s="13" t="s">
        <v>21</v>
      </c>
      <c r="R6" s="13" t="s">
        <v>41</v>
      </c>
      <c r="S6" s="14" t="s">
        <v>29</v>
      </c>
    </row>
    <row r="7" spans="1:19" ht="15.75" x14ac:dyDescent="0.25">
      <c r="A7" s="5" t="s">
        <v>0</v>
      </c>
      <c r="B7" s="7">
        <v>629269</v>
      </c>
      <c r="C7" s="7">
        <v>34483</v>
      </c>
      <c r="D7" s="1">
        <v>5.5</v>
      </c>
      <c r="E7" s="9">
        <v>780.7</v>
      </c>
      <c r="F7" s="7">
        <v>4689</v>
      </c>
      <c r="G7" s="1">
        <v>0.7</v>
      </c>
      <c r="H7" s="1">
        <v>106.2</v>
      </c>
      <c r="I7" s="7">
        <v>5622</v>
      </c>
      <c r="J7" s="1">
        <v>0.9</v>
      </c>
      <c r="K7" s="1">
        <v>127.3</v>
      </c>
      <c r="M7" s="12">
        <f>B7-B25</f>
        <v>1119</v>
      </c>
      <c r="N7" s="12">
        <f>C7-C25</f>
        <v>556</v>
      </c>
      <c r="O7" s="12">
        <f>F7-F25</f>
        <v>53</v>
      </c>
      <c r="P7" s="12">
        <f>I7-I25</f>
        <v>86</v>
      </c>
      <c r="R7" s="26">
        <f>C7/$B$7</f>
        <v>5.4798504296254859E-2</v>
      </c>
    </row>
    <row r="8" spans="1:19" ht="15.75" x14ac:dyDescent="0.25">
      <c r="A8" s="6" t="s">
        <v>1</v>
      </c>
      <c r="B8" s="8">
        <v>5388</v>
      </c>
      <c r="C8" s="8">
        <v>588</v>
      </c>
      <c r="D8" s="2">
        <v>10.9</v>
      </c>
      <c r="E8" s="10">
        <v>1164.9000000000001</v>
      </c>
      <c r="F8" s="8">
        <v>94</v>
      </c>
      <c r="G8" s="2">
        <v>1.7</v>
      </c>
      <c r="H8" s="2">
        <v>186.2</v>
      </c>
      <c r="I8" s="8">
        <v>0</v>
      </c>
      <c r="J8" s="2">
        <v>0</v>
      </c>
      <c r="K8" s="2">
        <v>0</v>
      </c>
      <c r="M8" s="12">
        <f t="shared" ref="M8:M19" si="0">B8-B26</f>
        <v>36</v>
      </c>
      <c r="N8" s="20">
        <f t="shared" ref="N8:N19" si="1">C8-C26</f>
        <v>25</v>
      </c>
      <c r="O8" s="12">
        <f t="shared" ref="O8:O19" si="2">F8-F26</f>
        <v>1</v>
      </c>
      <c r="P8" s="12">
        <f t="shared" ref="P8:P19" si="3">I8-I26</f>
        <v>0</v>
      </c>
      <c r="R8" s="21">
        <f>C8/$C$7</f>
        <v>1.7051880636835541E-2</v>
      </c>
    </row>
    <row r="9" spans="1:19" ht="15.75" x14ac:dyDescent="0.25">
      <c r="A9" s="5" t="s">
        <v>2</v>
      </c>
      <c r="B9" s="7">
        <v>21917</v>
      </c>
      <c r="C9" s="7">
        <v>509</v>
      </c>
      <c r="D9" s="1">
        <v>2.2999999999999998</v>
      </c>
      <c r="E9" s="9">
        <v>234.4</v>
      </c>
      <c r="F9" s="7">
        <v>52</v>
      </c>
      <c r="G9" s="1">
        <v>0.2</v>
      </c>
      <c r="H9" s="1">
        <v>24</v>
      </c>
      <c r="I9" s="7">
        <v>1</v>
      </c>
      <c r="J9" s="1">
        <v>0</v>
      </c>
      <c r="K9" s="1">
        <v>0.5</v>
      </c>
      <c r="M9" s="12">
        <f t="shared" si="0"/>
        <v>18</v>
      </c>
      <c r="N9" s="20">
        <f t="shared" si="1"/>
        <v>14</v>
      </c>
      <c r="O9" s="12">
        <f t="shared" si="2"/>
        <v>2</v>
      </c>
      <c r="P9" s="12">
        <f t="shared" si="3"/>
        <v>0</v>
      </c>
      <c r="R9" s="21">
        <f t="shared" ref="R9:R19" si="4">C9/$C$7</f>
        <v>1.4760896673723285E-2</v>
      </c>
    </row>
    <row r="10" spans="1:19" ht="15.75" x14ac:dyDescent="0.25">
      <c r="A10" s="6" t="s">
        <v>3</v>
      </c>
      <c r="B10" s="8">
        <v>31828</v>
      </c>
      <c r="C10" s="8">
        <v>245</v>
      </c>
      <c r="D10" s="2">
        <v>0.8</v>
      </c>
      <c r="E10" s="10">
        <v>88.3</v>
      </c>
      <c r="F10" s="8">
        <v>34</v>
      </c>
      <c r="G10" s="2">
        <v>0.1</v>
      </c>
      <c r="H10" s="2">
        <v>12.3</v>
      </c>
      <c r="I10" s="8">
        <v>2</v>
      </c>
      <c r="J10" s="2">
        <v>0</v>
      </c>
      <c r="K10" s="2">
        <v>0.7</v>
      </c>
      <c r="M10" s="12">
        <f t="shared" si="0"/>
        <v>12</v>
      </c>
      <c r="N10" s="20">
        <f t="shared" si="1"/>
        <v>5</v>
      </c>
      <c r="O10" s="20">
        <f t="shared" si="2"/>
        <v>0</v>
      </c>
      <c r="P10" s="12">
        <f t="shared" si="3"/>
        <v>0</v>
      </c>
      <c r="R10" s="21">
        <f t="shared" si="4"/>
        <v>7.1049502653481424E-3</v>
      </c>
    </row>
    <row r="11" spans="1:19" ht="15.75" x14ac:dyDescent="0.25">
      <c r="A11" s="5" t="s">
        <v>4</v>
      </c>
      <c r="B11" s="7">
        <v>69732</v>
      </c>
      <c r="C11" s="7">
        <v>596</v>
      </c>
      <c r="D11" s="1">
        <v>0.9</v>
      </c>
      <c r="E11" s="9">
        <v>111.9</v>
      </c>
      <c r="F11" s="7">
        <v>75</v>
      </c>
      <c r="G11" s="1">
        <v>0.1</v>
      </c>
      <c r="H11" s="1">
        <v>14.1</v>
      </c>
      <c r="I11" s="7">
        <v>2</v>
      </c>
      <c r="J11" s="1">
        <v>0</v>
      </c>
      <c r="K11" s="1">
        <v>0.4</v>
      </c>
      <c r="M11" s="12">
        <f t="shared" si="0"/>
        <v>26</v>
      </c>
      <c r="N11" s="20">
        <f t="shared" si="1"/>
        <v>5</v>
      </c>
      <c r="O11" s="12">
        <f t="shared" si="2"/>
        <v>1</v>
      </c>
      <c r="P11" s="12">
        <f t="shared" si="3"/>
        <v>0</v>
      </c>
      <c r="R11" s="21">
        <f t="shared" si="4"/>
        <v>1.728387901284691E-2</v>
      </c>
      <c r="S11" s="24">
        <f>R10+R11</f>
        <v>2.4388829278195051E-2</v>
      </c>
    </row>
    <row r="12" spans="1:19" ht="15.75" x14ac:dyDescent="0.25">
      <c r="A12" s="6" t="s">
        <v>5</v>
      </c>
      <c r="B12" s="8">
        <v>103842</v>
      </c>
      <c r="C12" s="8">
        <v>1705</v>
      </c>
      <c r="D12" s="2">
        <v>1.6</v>
      </c>
      <c r="E12" s="10">
        <v>288.7</v>
      </c>
      <c r="F12" s="8">
        <v>181</v>
      </c>
      <c r="G12" s="2">
        <v>0.2</v>
      </c>
      <c r="H12" s="2">
        <v>30.6</v>
      </c>
      <c r="I12" s="8">
        <v>25</v>
      </c>
      <c r="J12" s="2">
        <v>0</v>
      </c>
      <c r="K12" s="2">
        <v>4.2</v>
      </c>
      <c r="M12" s="12">
        <f t="shared" si="0"/>
        <v>71</v>
      </c>
      <c r="N12" s="20">
        <f t="shared" si="1"/>
        <v>9</v>
      </c>
      <c r="O12" s="12">
        <f t="shared" si="2"/>
        <v>1</v>
      </c>
      <c r="P12" s="12">
        <f t="shared" si="3"/>
        <v>3</v>
      </c>
      <c r="R12" s="21">
        <f t="shared" si="4"/>
        <v>4.9444653887422786E-2</v>
      </c>
    </row>
    <row r="13" spans="1:19" ht="15.75" x14ac:dyDescent="0.25">
      <c r="A13" s="5" t="s">
        <v>6</v>
      </c>
      <c r="B13" s="7">
        <v>119116</v>
      </c>
      <c r="C13" s="7">
        <v>2787</v>
      </c>
      <c r="D13" s="1">
        <v>2.2999999999999998</v>
      </c>
      <c r="E13" s="9">
        <v>390</v>
      </c>
      <c r="F13" s="7">
        <v>345</v>
      </c>
      <c r="G13" s="1">
        <v>0.3</v>
      </c>
      <c r="H13" s="1">
        <v>48.3</v>
      </c>
      <c r="I13" s="7">
        <v>51</v>
      </c>
      <c r="J13" s="1">
        <v>0</v>
      </c>
      <c r="K13" s="1">
        <v>7.1</v>
      </c>
      <c r="M13" s="12">
        <f t="shared" si="0"/>
        <v>92</v>
      </c>
      <c r="N13" s="20">
        <f t="shared" si="1"/>
        <v>13</v>
      </c>
      <c r="O13" s="20">
        <f t="shared" si="2"/>
        <v>4</v>
      </c>
      <c r="P13" s="12">
        <f t="shared" si="3"/>
        <v>2</v>
      </c>
      <c r="R13" s="21">
        <f t="shared" si="4"/>
        <v>8.0822434242960303E-2</v>
      </c>
    </row>
    <row r="14" spans="1:19" ht="15.75" x14ac:dyDescent="0.25">
      <c r="A14" s="6" t="s">
        <v>7</v>
      </c>
      <c r="B14" s="8">
        <v>99152</v>
      </c>
      <c r="C14" s="8">
        <v>2967</v>
      </c>
      <c r="D14" s="2">
        <v>3</v>
      </c>
      <c r="E14" s="10">
        <v>488.1</v>
      </c>
      <c r="F14" s="8">
        <v>586</v>
      </c>
      <c r="G14" s="2">
        <v>0.6</v>
      </c>
      <c r="H14" s="2">
        <v>96.4</v>
      </c>
      <c r="I14" s="8">
        <v>120</v>
      </c>
      <c r="J14" s="2">
        <v>0.1</v>
      </c>
      <c r="K14" s="2">
        <v>19.7</v>
      </c>
      <c r="M14" s="12">
        <f t="shared" si="0"/>
        <v>88</v>
      </c>
      <c r="N14" s="20">
        <f t="shared" si="1"/>
        <v>16</v>
      </c>
      <c r="O14" s="20">
        <f t="shared" si="2"/>
        <v>1</v>
      </c>
      <c r="P14" s="12">
        <f t="shared" si="3"/>
        <v>2</v>
      </c>
      <c r="R14" s="21">
        <f t="shared" si="4"/>
        <v>8.6042397703216075E-2</v>
      </c>
    </row>
    <row r="15" spans="1:19" ht="15.75" x14ac:dyDescent="0.25">
      <c r="A15" s="5" t="s">
        <v>8</v>
      </c>
      <c r="B15" s="7">
        <v>72150</v>
      </c>
      <c r="C15" s="7">
        <v>4278</v>
      </c>
      <c r="D15" s="1">
        <v>5.9</v>
      </c>
      <c r="E15" s="9">
        <v>777</v>
      </c>
      <c r="F15" s="7">
        <v>968</v>
      </c>
      <c r="G15" s="1">
        <v>1.3</v>
      </c>
      <c r="H15" s="1">
        <v>175.8</v>
      </c>
      <c r="I15" s="7">
        <v>314</v>
      </c>
      <c r="J15" s="1">
        <v>0.4</v>
      </c>
      <c r="K15" s="1">
        <v>57</v>
      </c>
      <c r="M15" s="12">
        <f t="shared" si="0"/>
        <v>116</v>
      </c>
      <c r="N15" s="20">
        <f t="shared" si="1"/>
        <v>54</v>
      </c>
      <c r="O15" s="20">
        <f t="shared" si="2"/>
        <v>9</v>
      </c>
      <c r="P15" s="12">
        <f t="shared" si="3"/>
        <v>5</v>
      </c>
      <c r="R15" s="21">
        <f t="shared" si="4"/>
        <v>0.124061131572079</v>
      </c>
    </row>
    <row r="16" spans="1:19" ht="15.75" x14ac:dyDescent="0.25">
      <c r="A16" s="6" t="s">
        <v>9</v>
      </c>
      <c r="B16" s="8">
        <v>45634</v>
      </c>
      <c r="C16" s="8">
        <v>5738</v>
      </c>
      <c r="D16" s="2">
        <v>12.6</v>
      </c>
      <c r="E16" s="10">
        <v>1210.5999999999999</v>
      </c>
      <c r="F16" s="8">
        <v>1228</v>
      </c>
      <c r="G16" s="2">
        <v>2.7</v>
      </c>
      <c r="H16" s="2">
        <v>259.10000000000002</v>
      </c>
      <c r="I16" s="8">
        <v>744</v>
      </c>
      <c r="J16" s="2">
        <v>1.6</v>
      </c>
      <c r="K16" s="2">
        <v>157</v>
      </c>
      <c r="M16" s="12">
        <f t="shared" si="0"/>
        <v>145</v>
      </c>
      <c r="N16" s="20">
        <f t="shared" si="1"/>
        <v>86</v>
      </c>
      <c r="O16" s="20">
        <f t="shared" si="2"/>
        <v>16</v>
      </c>
      <c r="P16" s="20">
        <f t="shared" si="3"/>
        <v>12</v>
      </c>
      <c r="R16" s="21">
        <f t="shared" si="4"/>
        <v>0.16640083519415363</v>
      </c>
    </row>
    <row r="17" spans="1:19" ht="15.75" x14ac:dyDescent="0.25">
      <c r="A17" s="5" t="s">
        <v>10</v>
      </c>
      <c r="B17" s="7">
        <v>25563</v>
      </c>
      <c r="C17" s="7">
        <v>6455</v>
      </c>
      <c r="D17" s="1">
        <v>25.3</v>
      </c>
      <c r="E17" s="9">
        <v>2475.5</v>
      </c>
      <c r="F17" s="7">
        <v>860</v>
      </c>
      <c r="G17" s="1">
        <v>3.4</v>
      </c>
      <c r="H17" s="1">
        <v>329.8</v>
      </c>
      <c r="I17" s="7">
        <v>1307</v>
      </c>
      <c r="J17" s="1">
        <v>5.0999999999999996</v>
      </c>
      <c r="K17" s="9">
        <v>501.2</v>
      </c>
      <c r="M17" s="12">
        <f t="shared" si="0"/>
        <v>190</v>
      </c>
      <c r="N17" s="20">
        <f t="shared" si="1"/>
        <v>133</v>
      </c>
      <c r="O17" s="20">
        <f t="shared" si="2"/>
        <v>15</v>
      </c>
      <c r="P17" s="20">
        <f t="shared" si="3"/>
        <v>21</v>
      </c>
      <c r="R17" s="21">
        <f t="shared" si="4"/>
        <v>0.18719368964417249</v>
      </c>
    </row>
    <row r="18" spans="1:19" ht="15.75" x14ac:dyDescent="0.25">
      <c r="A18" s="6" t="s">
        <v>11</v>
      </c>
      <c r="B18" s="8">
        <v>34944</v>
      </c>
      <c r="C18" s="8">
        <v>8615</v>
      </c>
      <c r="D18" s="2">
        <v>24.7</v>
      </c>
      <c r="E18" s="10">
        <v>6119.8</v>
      </c>
      <c r="F18" s="8">
        <v>266</v>
      </c>
      <c r="G18" s="2">
        <v>0.8</v>
      </c>
      <c r="H18" s="2">
        <v>189</v>
      </c>
      <c r="I18" s="8">
        <v>3056</v>
      </c>
      <c r="J18" s="2">
        <v>8.6999999999999993</v>
      </c>
      <c r="K18" s="10">
        <v>2170.9</v>
      </c>
      <c r="M18" s="12">
        <f t="shared" si="0"/>
        <v>324</v>
      </c>
      <c r="N18" s="20">
        <f t="shared" si="1"/>
        <v>196</v>
      </c>
      <c r="O18" s="20">
        <f t="shared" si="2"/>
        <v>3</v>
      </c>
      <c r="P18" s="20">
        <f t="shared" si="3"/>
        <v>41</v>
      </c>
      <c r="R18" s="21">
        <f t="shared" si="4"/>
        <v>0.24983325116724184</v>
      </c>
    </row>
    <row r="19" spans="1:19" ht="15.75" x14ac:dyDescent="0.25">
      <c r="A19" s="14" t="s">
        <v>12</v>
      </c>
      <c r="B19" s="7">
        <v>3</v>
      </c>
      <c r="C19" s="7">
        <v>0</v>
      </c>
      <c r="D19" s="1">
        <v>0</v>
      </c>
      <c r="E19" s="9" t="s">
        <v>13</v>
      </c>
      <c r="F19" s="7">
        <v>0</v>
      </c>
      <c r="G19" s="1">
        <v>0</v>
      </c>
      <c r="H19" s="1" t="s">
        <v>13</v>
      </c>
      <c r="I19" s="7">
        <v>0</v>
      </c>
      <c r="J19" s="1">
        <v>0</v>
      </c>
      <c r="K19" s="1" t="s">
        <v>13</v>
      </c>
      <c r="M19" s="12">
        <f t="shared" si="0"/>
        <v>1</v>
      </c>
      <c r="N19" s="12">
        <f t="shared" si="1"/>
        <v>0</v>
      </c>
      <c r="O19" s="12">
        <f t="shared" si="2"/>
        <v>0</v>
      </c>
      <c r="P19" s="12">
        <f t="shared" si="3"/>
        <v>0</v>
      </c>
      <c r="R19" s="21">
        <f t="shared" si="4"/>
        <v>0</v>
      </c>
    </row>
    <row r="20" spans="1:19" x14ac:dyDescent="0.25">
      <c r="A20" s="25"/>
      <c r="I20" s="60"/>
      <c r="J20" s="60"/>
      <c r="O20" s="104" t="s">
        <v>873</v>
      </c>
      <c r="P20" s="103">
        <f>SUM(P17:P18)/P7</f>
        <v>0.72093023255813948</v>
      </c>
    </row>
    <row r="21" spans="1:19" x14ac:dyDescent="0.25">
      <c r="A21" t="s">
        <v>1253</v>
      </c>
    </row>
    <row r="22" spans="1:19" x14ac:dyDescent="0.25">
      <c r="A22" t="s">
        <v>1119</v>
      </c>
      <c r="M22" s="239" t="s">
        <v>1164</v>
      </c>
      <c r="N22" s="16"/>
      <c r="O22" s="240">
        <f>B25-B43</f>
        <v>423</v>
      </c>
    </row>
    <row r="23" spans="1:19" x14ac:dyDescent="0.25">
      <c r="B23" s="14" t="s">
        <v>18</v>
      </c>
      <c r="C23" s="270" t="s">
        <v>19</v>
      </c>
      <c r="D23" s="270"/>
      <c r="E23" s="270"/>
      <c r="F23" s="270" t="s">
        <v>20</v>
      </c>
      <c r="G23" s="270"/>
      <c r="H23" s="270"/>
      <c r="I23" s="270" t="s">
        <v>21</v>
      </c>
      <c r="J23" s="270"/>
      <c r="K23" s="270"/>
      <c r="M23" s="270" t="s">
        <v>1255</v>
      </c>
      <c r="N23" s="270"/>
      <c r="O23" s="270"/>
      <c r="P23" s="270"/>
    </row>
    <row r="24" spans="1:19" x14ac:dyDescent="0.25">
      <c r="A24" s="15" t="s">
        <v>17</v>
      </c>
      <c r="B24" s="255" t="s">
        <v>14</v>
      </c>
      <c r="C24" s="255" t="s">
        <v>14</v>
      </c>
      <c r="D24" s="255" t="s">
        <v>15</v>
      </c>
      <c r="E24" s="255" t="s">
        <v>16</v>
      </c>
      <c r="F24" s="255" t="s">
        <v>14</v>
      </c>
      <c r="G24" s="255" t="s">
        <v>15</v>
      </c>
      <c r="H24" s="255" t="s">
        <v>16</v>
      </c>
      <c r="I24" s="255" t="s">
        <v>14</v>
      </c>
      <c r="J24" s="255" t="s">
        <v>15</v>
      </c>
      <c r="K24" s="255" t="s">
        <v>16</v>
      </c>
      <c r="M24" s="14" t="s">
        <v>18</v>
      </c>
      <c r="N24" s="13" t="s">
        <v>19</v>
      </c>
      <c r="O24" s="14" t="s">
        <v>20</v>
      </c>
      <c r="P24" s="13" t="s">
        <v>21</v>
      </c>
      <c r="R24" s="13" t="s">
        <v>41</v>
      </c>
      <c r="S24" s="14" t="s">
        <v>29</v>
      </c>
    </row>
    <row r="25" spans="1:19" ht="15.75" x14ac:dyDescent="0.25">
      <c r="A25" s="5" t="s">
        <v>0</v>
      </c>
      <c r="B25" s="7">
        <v>628150</v>
      </c>
      <c r="C25" s="7">
        <v>33927</v>
      </c>
      <c r="D25" s="1">
        <v>5.4</v>
      </c>
      <c r="E25" s="9">
        <v>768.2</v>
      </c>
      <c r="F25" s="7">
        <v>4636</v>
      </c>
      <c r="G25" s="1">
        <v>0.7</v>
      </c>
      <c r="H25" s="1">
        <v>105</v>
      </c>
      <c r="I25" s="7">
        <v>5536</v>
      </c>
      <c r="J25" s="1">
        <v>0.9</v>
      </c>
      <c r="K25" s="1">
        <v>125.3</v>
      </c>
      <c r="M25" s="12">
        <f>B25-B43</f>
        <v>423</v>
      </c>
      <c r="N25" s="12">
        <f>C25-C43</f>
        <v>128</v>
      </c>
      <c r="O25" s="12">
        <f>F25-F43</f>
        <v>8</v>
      </c>
      <c r="P25" s="12">
        <f>I25-I43</f>
        <v>26</v>
      </c>
      <c r="R25" s="26">
        <f>C25/$B$25</f>
        <v>5.4010984637427366E-2</v>
      </c>
    </row>
    <row r="26" spans="1:19" ht="15.75" x14ac:dyDescent="0.25">
      <c r="A26" s="6" t="s">
        <v>1</v>
      </c>
      <c r="B26" s="8">
        <v>5352</v>
      </c>
      <c r="C26" s="8">
        <v>563</v>
      </c>
      <c r="D26" s="2">
        <v>10.5</v>
      </c>
      <c r="E26" s="10">
        <v>1115.4000000000001</v>
      </c>
      <c r="F26" s="8">
        <v>93</v>
      </c>
      <c r="G26" s="2">
        <v>1.7</v>
      </c>
      <c r="H26" s="2">
        <v>184.2</v>
      </c>
      <c r="I26" s="8">
        <v>0</v>
      </c>
      <c r="J26" s="2">
        <v>0</v>
      </c>
      <c r="K26" s="2">
        <v>0</v>
      </c>
      <c r="M26" s="12">
        <f t="shared" ref="M26:M37" si="5">B26-B44</f>
        <v>15</v>
      </c>
      <c r="N26" s="20">
        <f t="shared" ref="N26:N37" si="6">C26-C44</f>
        <v>6</v>
      </c>
      <c r="O26" s="12">
        <f t="shared" ref="O26:O37" si="7">F26-F44</f>
        <v>0</v>
      </c>
      <c r="P26" s="12">
        <f t="shared" ref="P26:P37" si="8">I26-I44</f>
        <v>0</v>
      </c>
      <c r="R26" s="21">
        <f>C26/$C$25</f>
        <v>1.6594452795708432E-2</v>
      </c>
    </row>
    <row r="27" spans="1:19" ht="15.75" x14ac:dyDescent="0.25">
      <c r="A27" s="5" t="s">
        <v>2</v>
      </c>
      <c r="B27" s="7">
        <v>21899</v>
      </c>
      <c r="C27" s="7">
        <v>495</v>
      </c>
      <c r="D27" s="1">
        <v>2.2999999999999998</v>
      </c>
      <c r="E27" s="9">
        <v>228</v>
      </c>
      <c r="F27" s="7">
        <v>50</v>
      </c>
      <c r="G27" s="1">
        <v>0.2</v>
      </c>
      <c r="H27" s="1">
        <v>23</v>
      </c>
      <c r="I27" s="7">
        <v>1</v>
      </c>
      <c r="J27" s="1">
        <v>0</v>
      </c>
      <c r="K27" s="1">
        <v>0.5</v>
      </c>
      <c r="M27" s="12">
        <f t="shared" si="5"/>
        <v>13</v>
      </c>
      <c r="N27" s="20">
        <f t="shared" si="6"/>
        <v>1</v>
      </c>
      <c r="O27" s="12">
        <f t="shared" si="7"/>
        <v>0</v>
      </c>
      <c r="P27" s="12">
        <f t="shared" si="8"/>
        <v>0</v>
      </c>
      <c r="R27" s="21">
        <f t="shared" ref="R27:R37" si="9">C27/$C$25</f>
        <v>1.4590149438500309E-2</v>
      </c>
    </row>
    <row r="28" spans="1:19" ht="15.75" x14ac:dyDescent="0.25">
      <c r="A28" s="6" t="s">
        <v>3</v>
      </c>
      <c r="B28" s="8">
        <v>31816</v>
      </c>
      <c r="C28" s="8">
        <v>240</v>
      </c>
      <c r="D28" s="2">
        <v>0.8</v>
      </c>
      <c r="E28" s="10">
        <v>86.5</v>
      </c>
      <c r="F28" s="8">
        <v>34</v>
      </c>
      <c r="G28" s="2">
        <v>0.1</v>
      </c>
      <c r="H28" s="2">
        <v>12.3</v>
      </c>
      <c r="I28" s="8">
        <v>2</v>
      </c>
      <c r="J28" s="2">
        <v>0</v>
      </c>
      <c r="K28" s="2">
        <v>0.7</v>
      </c>
      <c r="M28" s="12">
        <f t="shared" si="5"/>
        <v>2</v>
      </c>
      <c r="N28" s="20">
        <f t="shared" si="6"/>
        <v>3</v>
      </c>
      <c r="O28" s="20">
        <f t="shared" si="7"/>
        <v>0</v>
      </c>
      <c r="P28" s="12">
        <f t="shared" si="8"/>
        <v>0</v>
      </c>
      <c r="R28" s="21">
        <f t="shared" si="9"/>
        <v>7.0740118489698474E-3</v>
      </c>
    </row>
    <row r="29" spans="1:19" ht="15.75" x14ac:dyDescent="0.25">
      <c r="A29" s="5" t="s">
        <v>4</v>
      </c>
      <c r="B29" s="7">
        <v>69706</v>
      </c>
      <c r="C29" s="7">
        <v>591</v>
      </c>
      <c r="D29" s="1">
        <v>0.8</v>
      </c>
      <c r="E29" s="9">
        <v>111</v>
      </c>
      <c r="F29" s="7">
        <v>74</v>
      </c>
      <c r="G29" s="1">
        <v>0.1</v>
      </c>
      <c r="H29" s="1">
        <v>13.9</v>
      </c>
      <c r="I29" s="7">
        <v>2</v>
      </c>
      <c r="J29" s="1">
        <v>0</v>
      </c>
      <c r="K29" s="1">
        <v>0.4</v>
      </c>
      <c r="M29" s="12">
        <f t="shared" si="5"/>
        <v>8</v>
      </c>
      <c r="N29" s="20">
        <f t="shared" si="6"/>
        <v>0</v>
      </c>
      <c r="O29" s="12">
        <f t="shared" si="7"/>
        <v>0</v>
      </c>
      <c r="P29" s="12">
        <f t="shared" si="8"/>
        <v>0</v>
      </c>
      <c r="R29" s="21">
        <f t="shared" si="9"/>
        <v>1.7419754178088248E-2</v>
      </c>
      <c r="S29" s="24">
        <f>R28+R29</f>
        <v>2.4493766027058095E-2</v>
      </c>
    </row>
    <row r="30" spans="1:19" ht="15.75" x14ac:dyDescent="0.25">
      <c r="A30" s="6" t="s">
        <v>5</v>
      </c>
      <c r="B30" s="8">
        <v>103771</v>
      </c>
      <c r="C30" s="8">
        <v>1696</v>
      </c>
      <c r="D30" s="2">
        <v>1.6</v>
      </c>
      <c r="E30" s="10">
        <v>287.2</v>
      </c>
      <c r="F30" s="8">
        <v>180</v>
      </c>
      <c r="G30" s="2">
        <v>0.2</v>
      </c>
      <c r="H30" s="2">
        <v>30.5</v>
      </c>
      <c r="I30" s="8">
        <v>22</v>
      </c>
      <c r="J30" s="2">
        <v>0</v>
      </c>
      <c r="K30" s="2">
        <v>3.7</v>
      </c>
      <c r="M30" s="12">
        <f t="shared" si="5"/>
        <v>21</v>
      </c>
      <c r="N30" s="20">
        <f t="shared" si="6"/>
        <v>5</v>
      </c>
      <c r="O30" s="12">
        <f t="shared" si="7"/>
        <v>0</v>
      </c>
      <c r="P30" s="12">
        <f t="shared" si="8"/>
        <v>0</v>
      </c>
      <c r="R30" s="21">
        <f t="shared" si="9"/>
        <v>4.9989683732720253E-2</v>
      </c>
    </row>
    <row r="31" spans="1:19" ht="15.75" x14ac:dyDescent="0.25">
      <c r="A31" s="5" t="s">
        <v>6</v>
      </c>
      <c r="B31" s="7">
        <v>119024</v>
      </c>
      <c r="C31" s="7">
        <v>2774</v>
      </c>
      <c r="D31" s="1">
        <v>2.2999999999999998</v>
      </c>
      <c r="E31" s="9">
        <v>388.2</v>
      </c>
      <c r="F31" s="7">
        <v>341</v>
      </c>
      <c r="G31" s="1">
        <v>0.3</v>
      </c>
      <c r="H31" s="1">
        <v>47.7</v>
      </c>
      <c r="I31" s="7">
        <v>49</v>
      </c>
      <c r="J31" s="1">
        <v>0</v>
      </c>
      <c r="K31" s="1">
        <v>6.9</v>
      </c>
      <c r="M31" s="12">
        <f t="shared" si="5"/>
        <v>55</v>
      </c>
      <c r="N31" s="20">
        <f t="shared" si="6"/>
        <v>6</v>
      </c>
      <c r="O31" s="20">
        <f t="shared" si="7"/>
        <v>0</v>
      </c>
      <c r="P31" s="12">
        <f t="shared" si="8"/>
        <v>1</v>
      </c>
      <c r="R31" s="21">
        <f t="shared" si="9"/>
        <v>8.1763786954343151E-2</v>
      </c>
    </row>
    <row r="32" spans="1:19" ht="15.75" x14ac:dyDescent="0.25">
      <c r="A32" s="6" t="s">
        <v>7</v>
      </c>
      <c r="B32" s="8">
        <v>99064</v>
      </c>
      <c r="C32" s="8">
        <v>2951</v>
      </c>
      <c r="D32" s="2">
        <v>3</v>
      </c>
      <c r="E32" s="10">
        <v>485.5</v>
      </c>
      <c r="F32" s="8">
        <v>585</v>
      </c>
      <c r="G32" s="2">
        <v>0.6</v>
      </c>
      <c r="H32" s="2">
        <v>96.2</v>
      </c>
      <c r="I32" s="8">
        <v>118</v>
      </c>
      <c r="J32" s="2">
        <v>0.1</v>
      </c>
      <c r="K32" s="2">
        <v>19.399999999999999</v>
      </c>
      <c r="M32" s="12">
        <f t="shared" si="5"/>
        <v>43</v>
      </c>
      <c r="N32" s="20">
        <f t="shared" si="6"/>
        <v>10</v>
      </c>
      <c r="O32" s="20">
        <f t="shared" si="7"/>
        <v>2</v>
      </c>
      <c r="P32" s="12">
        <f t="shared" si="8"/>
        <v>0</v>
      </c>
      <c r="R32" s="21">
        <f t="shared" si="9"/>
        <v>8.6980870692958415E-2</v>
      </c>
    </row>
    <row r="33" spans="1:19" ht="15.75" x14ac:dyDescent="0.25">
      <c r="A33" s="5" t="s">
        <v>8</v>
      </c>
      <c r="B33" s="7">
        <v>72034</v>
      </c>
      <c r="C33" s="7">
        <v>4224</v>
      </c>
      <c r="D33" s="1">
        <v>5.9</v>
      </c>
      <c r="E33" s="9">
        <v>767.2</v>
      </c>
      <c r="F33" s="7">
        <v>959</v>
      </c>
      <c r="G33" s="1">
        <v>1.3</v>
      </c>
      <c r="H33" s="1">
        <v>174.2</v>
      </c>
      <c r="I33" s="7">
        <v>309</v>
      </c>
      <c r="J33" s="1">
        <v>0.4</v>
      </c>
      <c r="K33" s="1">
        <v>56.1</v>
      </c>
      <c r="M33" s="12">
        <f t="shared" si="5"/>
        <v>37</v>
      </c>
      <c r="N33" s="20">
        <f t="shared" si="6"/>
        <v>15</v>
      </c>
      <c r="O33" s="20">
        <f t="shared" si="7"/>
        <v>1</v>
      </c>
      <c r="P33" s="12">
        <f t="shared" si="8"/>
        <v>3</v>
      </c>
      <c r="R33" s="21">
        <f t="shared" si="9"/>
        <v>0.12450260854186931</v>
      </c>
    </row>
    <row r="34" spans="1:19" ht="15.75" x14ac:dyDescent="0.25">
      <c r="A34" s="6" t="s">
        <v>9</v>
      </c>
      <c r="B34" s="8">
        <v>45489</v>
      </c>
      <c r="C34" s="8">
        <v>5652</v>
      </c>
      <c r="D34" s="2">
        <v>12.4</v>
      </c>
      <c r="E34" s="10">
        <v>1192.5</v>
      </c>
      <c r="F34" s="8">
        <v>1212</v>
      </c>
      <c r="G34" s="2">
        <v>2.7</v>
      </c>
      <c r="H34" s="2">
        <v>255.7</v>
      </c>
      <c r="I34" s="8">
        <v>732</v>
      </c>
      <c r="J34" s="2">
        <v>1.6</v>
      </c>
      <c r="K34" s="2">
        <v>154.4</v>
      </c>
      <c r="M34" s="12">
        <f t="shared" si="5"/>
        <v>50</v>
      </c>
      <c r="N34" s="20">
        <f t="shared" si="6"/>
        <v>22</v>
      </c>
      <c r="O34" s="20">
        <f t="shared" si="7"/>
        <v>3</v>
      </c>
      <c r="P34" s="20">
        <f t="shared" si="8"/>
        <v>3</v>
      </c>
      <c r="R34" s="21">
        <f t="shared" si="9"/>
        <v>0.16659297904323989</v>
      </c>
    </row>
    <row r="35" spans="1:19" ht="15.75" x14ac:dyDescent="0.25">
      <c r="A35" s="5" t="s">
        <v>10</v>
      </c>
      <c r="B35" s="7">
        <v>25373</v>
      </c>
      <c r="C35" s="7">
        <v>6322</v>
      </c>
      <c r="D35" s="1">
        <v>24.9</v>
      </c>
      <c r="E35" s="9">
        <v>2424.5</v>
      </c>
      <c r="F35" s="7">
        <v>845</v>
      </c>
      <c r="G35" s="1">
        <v>3.3</v>
      </c>
      <c r="H35" s="1">
        <v>324.10000000000002</v>
      </c>
      <c r="I35" s="7">
        <v>1286</v>
      </c>
      <c r="J35" s="1">
        <v>5.0999999999999996</v>
      </c>
      <c r="K35" s="9">
        <v>493.2</v>
      </c>
      <c r="M35" s="12">
        <f t="shared" si="5"/>
        <v>54</v>
      </c>
      <c r="N35" s="20">
        <f t="shared" si="6"/>
        <v>25</v>
      </c>
      <c r="O35" s="20">
        <f t="shared" si="7"/>
        <v>1</v>
      </c>
      <c r="P35" s="20">
        <f t="shared" si="8"/>
        <v>4</v>
      </c>
      <c r="R35" s="21">
        <f t="shared" si="9"/>
        <v>0.18634126212161406</v>
      </c>
    </row>
    <row r="36" spans="1:19" ht="15.75" x14ac:dyDescent="0.25">
      <c r="A36" s="6" t="s">
        <v>11</v>
      </c>
      <c r="B36" s="8">
        <v>34620</v>
      </c>
      <c r="C36" s="8">
        <v>8419</v>
      </c>
      <c r="D36" s="2">
        <v>24.3</v>
      </c>
      <c r="E36" s="10">
        <v>5980.5</v>
      </c>
      <c r="F36" s="8">
        <v>263</v>
      </c>
      <c r="G36" s="2">
        <v>0.8</v>
      </c>
      <c r="H36" s="2">
        <v>186.8</v>
      </c>
      <c r="I36" s="8">
        <v>3015</v>
      </c>
      <c r="J36" s="2">
        <v>8.6999999999999993</v>
      </c>
      <c r="K36" s="10">
        <v>2141.6999999999998</v>
      </c>
      <c r="M36" s="12">
        <f t="shared" si="5"/>
        <v>125</v>
      </c>
      <c r="N36" s="20">
        <f t="shared" si="6"/>
        <v>35</v>
      </c>
      <c r="O36" s="20">
        <f t="shared" si="7"/>
        <v>1</v>
      </c>
      <c r="P36" s="20">
        <f t="shared" si="8"/>
        <v>15</v>
      </c>
      <c r="R36" s="21">
        <f t="shared" si="9"/>
        <v>0.2481504406519881</v>
      </c>
    </row>
    <row r="37" spans="1:19" ht="15.75" x14ac:dyDescent="0.25">
      <c r="A37" s="14" t="s">
        <v>12</v>
      </c>
      <c r="B37" s="7">
        <v>2</v>
      </c>
      <c r="C37" s="7">
        <v>0</v>
      </c>
      <c r="D37" s="1">
        <v>0</v>
      </c>
      <c r="E37" s="9" t="s">
        <v>13</v>
      </c>
      <c r="F37" s="7">
        <v>0</v>
      </c>
      <c r="G37" s="1">
        <v>0</v>
      </c>
      <c r="H37" s="1" t="s">
        <v>13</v>
      </c>
      <c r="I37" s="7">
        <v>0</v>
      </c>
      <c r="J37" s="1">
        <v>0</v>
      </c>
      <c r="K37" s="1" t="s">
        <v>13</v>
      </c>
      <c r="M37" s="12">
        <f t="shared" si="5"/>
        <v>0</v>
      </c>
      <c r="N37" s="12">
        <f t="shared" si="6"/>
        <v>0</v>
      </c>
      <c r="O37" s="12">
        <f t="shared" si="7"/>
        <v>0</v>
      </c>
      <c r="P37" s="12">
        <f t="shared" si="8"/>
        <v>0</v>
      </c>
      <c r="R37" s="21">
        <f t="shared" si="9"/>
        <v>0</v>
      </c>
    </row>
    <row r="38" spans="1:19" x14ac:dyDescent="0.25">
      <c r="A38" s="25"/>
      <c r="I38" s="60"/>
      <c r="J38" s="60"/>
      <c r="O38" s="104" t="s">
        <v>873</v>
      </c>
      <c r="P38" s="103">
        <f>SUM(P35:P36)/P25</f>
        <v>0.73076923076923073</v>
      </c>
    </row>
    <row r="39" spans="1:19" x14ac:dyDescent="0.25">
      <c r="A39" t="s">
        <v>1252</v>
      </c>
    </row>
    <row r="40" spans="1:19" x14ac:dyDescent="0.25">
      <c r="A40" t="s">
        <v>1119</v>
      </c>
      <c r="M40" s="239" t="s">
        <v>1164</v>
      </c>
      <c r="N40" s="16"/>
      <c r="O40" s="240">
        <f>B43-B61</f>
        <v>1779</v>
      </c>
    </row>
    <row r="41" spans="1:19" x14ac:dyDescent="0.25">
      <c r="B41" s="14" t="s">
        <v>18</v>
      </c>
      <c r="C41" s="270" t="s">
        <v>19</v>
      </c>
      <c r="D41" s="270"/>
      <c r="E41" s="270"/>
      <c r="F41" s="270" t="s">
        <v>20</v>
      </c>
      <c r="G41" s="270"/>
      <c r="H41" s="270"/>
      <c r="I41" s="270" t="s">
        <v>21</v>
      </c>
      <c r="J41" s="270"/>
      <c r="K41" s="270"/>
      <c r="M41" s="270" t="s">
        <v>1254</v>
      </c>
      <c r="N41" s="270"/>
      <c r="O41" s="270"/>
      <c r="P41" s="270"/>
    </row>
    <row r="42" spans="1:19" x14ac:dyDescent="0.25">
      <c r="A42" s="15" t="s">
        <v>17</v>
      </c>
      <c r="B42" s="255" t="s">
        <v>14</v>
      </c>
      <c r="C42" s="255" t="s">
        <v>14</v>
      </c>
      <c r="D42" s="255" t="s">
        <v>15</v>
      </c>
      <c r="E42" s="255" t="s">
        <v>16</v>
      </c>
      <c r="F42" s="255" t="s">
        <v>14</v>
      </c>
      <c r="G42" s="255" t="s">
        <v>15</v>
      </c>
      <c r="H42" s="255" t="s">
        <v>16</v>
      </c>
      <c r="I42" s="255" t="s">
        <v>14</v>
      </c>
      <c r="J42" s="255" t="s">
        <v>15</v>
      </c>
      <c r="K42" s="255" t="s">
        <v>16</v>
      </c>
      <c r="M42" s="14" t="s">
        <v>18</v>
      </c>
      <c r="N42" s="13" t="s">
        <v>19</v>
      </c>
      <c r="O42" s="14" t="s">
        <v>20</v>
      </c>
      <c r="P42" s="13" t="s">
        <v>21</v>
      </c>
      <c r="R42" s="13" t="s">
        <v>41</v>
      </c>
      <c r="S42" s="14" t="s">
        <v>29</v>
      </c>
    </row>
    <row r="43" spans="1:19" ht="15.75" x14ac:dyDescent="0.25">
      <c r="A43" s="5" t="s">
        <v>0</v>
      </c>
      <c r="B43" s="7">
        <v>627727</v>
      </c>
      <c r="C43" s="7">
        <v>33799</v>
      </c>
      <c r="D43" s="1">
        <v>5.4</v>
      </c>
      <c r="E43" s="9">
        <v>765.3</v>
      </c>
      <c r="F43" s="7">
        <v>4628</v>
      </c>
      <c r="G43" s="1">
        <v>0.7</v>
      </c>
      <c r="H43" s="1">
        <v>104.8</v>
      </c>
      <c r="I43" s="7">
        <v>5510</v>
      </c>
      <c r="J43" s="1">
        <v>0.9</v>
      </c>
      <c r="K43" s="1">
        <v>124.8</v>
      </c>
      <c r="M43" s="12">
        <f>B43-B61</f>
        <v>1779</v>
      </c>
      <c r="N43" s="12">
        <f>C43-C61</f>
        <v>365</v>
      </c>
      <c r="O43" s="12">
        <f>F43-F61</f>
        <v>35</v>
      </c>
      <c r="P43" s="12">
        <f>I43-I61</f>
        <v>40</v>
      </c>
      <c r="R43" s="26">
        <f>C43/$B$43</f>
        <v>5.3843470170950113E-2</v>
      </c>
    </row>
    <row r="44" spans="1:19" ht="15.75" x14ac:dyDescent="0.25">
      <c r="A44" s="6" t="s">
        <v>1</v>
      </c>
      <c r="B44" s="8">
        <v>5337</v>
      </c>
      <c r="C44" s="8">
        <v>557</v>
      </c>
      <c r="D44" s="2">
        <v>10.4</v>
      </c>
      <c r="E44" s="10">
        <v>1103.5</v>
      </c>
      <c r="F44" s="8">
        <v>93</v>
      </c>
      <c r="G44" s="2">
        <v>1.7</v>
      </c>
      <c r="H44" s="2">
        <v>184.2</v>
      </c>
      <c r="I44" s="8">
        <v>0</v>
      </c>
      <c r="J44" s="2">
        <v>0</v>
      </c>
      <c r="K44" s="2">
        <v>0</v>
      </c>
      <c r="M44" s="12">
        <f t="shared" ref="M44:M55" si="10">B44-B62</f>
        <v>54</v>
      </c>
      <c r="N44" s="20">
        <f t="shared" ref="N44:N55" si="11">C44-C62</f>
        <v>14</v>
      </c>
      <c r="O44" s="12">
        <f t="shared" ref="O44:O55" si="12">F44-F62</f>
        <v>0</v>
      </c>
      <c r="P44" s="12">
        <f t="shared" ref="P44:P55" si="13">I44-I62</f>
        <v>0</v>
      </c>
      <c r="R44" s="21">
        <f>C44/$C$43</f>
        <v>1.6479777508210301E-2</v>
      </c>
    </row>
    <row r="45" spans="1:19" ht="15.75" x14ac:dyDescent="0.25">
      <c r="A45" s="5" t="s">
        <v>2</v>
      </c>
      <c r="B45" s="7">
        <v>21886</v>
      </c>
      <c r="C45" s="7">
        <v>494</v>
      </c>
      <c r="D45" s="1">
        <v>2.2999999999999998</v>
      </c>
      <c r="E45" s="9">
        <v>227.5</v>
      </c>
      <c r="F45" s="7">
        <v>50</v>
      </c>
      <c r="G45" s="1">
        <v>0.2</v>
      </c>
      <c r="H45" s="1">
        <v>23</v>
      </c>
      <c r="I45" s="7">
        <v>1</v>
      </c>
      <c r="J45" s="1">
        <v>0</v>
      </c>
      <c r="K45" s="1">
        <v>0.5</v>
      </c>
      <c r="M45" s="12">
        <f t="shared" si="10"/>
        <v>22</v>
      </c>
      <c r="N45" s="20">
        <f t="shared" si="11"/>
        <v>10</v>
      </c>
      <c r="O45" s="12">
        <f t="shared" si="12"/>
        <v>1</v>
      </c>
      <c r="P45" s="12">
        <f t="shared" si="13"/>
        <v>0</v>
      </c>
      <c r="R45" s="21">
        <f t="shared" ref="R45:R55" si="14">C45/$C$43</f>
        <v>1.4615817036006982E-2</v>
      </c>
    </row>
    <row r="46" spans="1:19" ht="15.75" x14ac:dyDescent="0.25">
      <c r="A46" s="6" t="s">
        <v>3</v>
      </c>
      <c r="B46" s="8">
        <v>31814</v>
      </c>
      <c r="C46" s="8">
        <v>237</v>
      </c>
      <c r="D46" s="2">
        <v>0.7</v>
      </c>
      <c r="E46" s="10">
        <v>85.4</v>
      </c>
      <c r="F46" s="8">
        <v>34</v>
      </c>
      <c r="G46" s="2">
        <v>0.1</v>
      </c>
      <c r="H46" s="2">
        <v>12.3</v>
      </c>
      <c r="I46" s="8">
        <v>2</v>
      </c>
      <c r="J46" s="2">
        <v>0</v>
      </c>
      <c r="K46" s="2">
        <v>0.7</v>
      </c>
      <c r="M46" s="12">
        <f t="shared" si="10"/>
        <v>23</v>
      </c>
      <c r="N46" s="20">
        <f t="shared" si="11"/>
        <v>6</v>
      </c>
      <c r="O46" s="20">
        <f t="shared" si="12"/>
        <v>2</v>
      </c>
      <c r="P46" s="12">
        <f t="shared" si="13"/>
        <v>0</v>
      </c>
      <c r="R46" s="21">
        <f t="shared" si="14"/>
        <v>7.0120417763839165E-3</v>
      </c>
    </row>
    <row r="47" spans="1:19" ht="15.75" x14ac:dyDescent="0.25">
      <c r="A47" s="5" t="s">
        <v>4</v>
      </c>
      <c r="B47" s="7">
        <v>69698</v>
      </c>
      <c r="C47" s="7">
        <v>591</v>
      </c>
      <c r="D47" s="1">
        <v>0.8</v>
      </c>
      <c r="E47" s="9">
        <v>111</v>
      </c>
      <c r="F47" s="7">
        <v>74</v>
      </c>
      <c r="G47" s="1">
        <v>0.1</v>
      </c>
      <c r="H47" s="1">
        <v>13.9</v>
      </c>
      <c r="I47" s="7">
        <v>2</v>
      </c>
      <c r="J47" s="1">
        <v>0</v>
      </c>
      <c r="K47" s="1">
        <v>0.4</v>
      </c>
      <c r="M47" s="12">
        <f t="shared" si="10"/>
        <v>41</v>
      </c>
      <c r="N47" s="20">
        <f t="shared" si="11"/>
        <v>5</v>
      </c>
      <c r="O47" s="12">
        <f t="shared" si="12"/>
        <v>2</v>
      </c>
      <c r="P47" s="12">
        <f t="shared" si="13"/>
        <v>0</v>
      </c>
      <c r="R47" s="21">
        <f t="shared" si="14"/>
        <v>1.7485724429716857E-2</v>
      </c>
      <c r="S47" s="24">
        <f>R46+R47</f>
        <v>2.4497766206100773E-2</v>
      </c>
    </row>
    <row r="48" spans="1:19" ht="15.75" x14ac:dyDescent="0.25">
      <c r="A48" s="6" t="s">
        <v>5</v>
      </c>
      <c r="B48" s="8">
        <v>103750</v>
      </c>
      <c r="C48" s="8">
        <v>1691</v>
      </c>
      <c r="D48" s="2">
        <v>1.6</v>
      </c>
      <c r="E48" s="10">
        <v>286.3</v>
      </c>
      <c r="F48" s="8">
        <v>180</v>
      </c>
      <c r="G48" s="2">
        <v>0.2</v>
      </c>
      <c r="H48" s="2">
        <v>30.5</v>
      </c>
      <c r="I48" s="8">
        <v>22</v>
      </c>
      <c r="J48" s="2">
        <v>0</v>
      </c>
      <c r="K48" s="2">
        <v>3.7</v>
      </c>
      <c r="M48" s="12">
        <f t="shared" si="10"/>
        <v>109</v>
      </c>
      <c r="N48" s="20">
        <f t="shared" si="11"/>
        <v>11</v>
      </c>
      <c r="O48" s="12">
        <f t="shared" si="12"/>
        <v>0</v>
      </c>
      <c r="P48" s="12">
        <f t="shared" si="13"/>
        <v>1</v>
      </c>
      <c r="R48" s="21">
        <f t="shared" si="14"/>
        <v>5.0031066007870058E-2</v>
      </c>
    </row>
    <row r="49" spans="1:19" ht="15.75" x14ac:dyDescent="0.25">
      <c r="A49" s="5" t="s">
        <v>6</v>
      </c>
      <c r="B49" s="7">
        <v>118969</v>
      </c>
      <c r="C49" s="7">
        <v>2768</v>
      </c>
      <c r="D49" s="1">
        <v>2.2999999999999998</v>
      </c>
      <c r="E49" s="9">
        <v>387.3</v>
      </c>
      <c r="F49" s="7">
        <v>341</v>
      </c>
      <c r="G49" s="1">
        <v>0.3</v>
      </c>
      <c r="H49" s="1">
        <v>47.7</v>
      </c>
      <c r="I49" s="7">
        <v>48</v>
      </c>
      <c r="J49" s="1">
        <v>0</v>
      </c>
      <c r="K49" s="1">
        <v>6.7</v>
      </c>
      <c r="M49" s="12">
        <f t="shared" si="10"/>
        <v>181</v>
      </c>
      <c r="N49" s="20">
        <f t="shared" si="11"/>
        <v>21</v>
      </c>
      <c r="O49" s="20">
        <f t="shared" si="12"/>
        <v>1</v>
      </c>
      <c r="P49" s="12">
        <f t="shared" si="13"/>
        <v>-1</v>
      </c>
      <c r="R49" s="21">
        <f t="shared" si="14"/>
        <v>8.189591408029824E-2</v>
      </c>
    </row>
    <row r="50" spans="1:19" ht="15.75" x14ac:dyDescent="0.25">
      <c r="A50" s="6" t="s">
        <v>7</v>
      </c>
      <c r="B50" s="8">
        <v>99021</v>
      </c>
      <c r="C50" s="8">
        <v>2941</v>
      </c>
      <c r="D50" s="2">
        <v>3</v>
      </c>
      <c r="E50" s="10">
        <v>483.8</v>
      </c>
      <c r="F50" s="8">
        <v>583</v>
      </c>
      <c r="G50" s="2">
        <v>0.6</v>
      </c>
      <c r="H50" s="2">
        <v>95.9</v>
      </c>
      <c r="I50" s="8">
        <v>118</v>
      </c>
      <c r="J50" s="2">
        <v>0.1</v>
      </c>
      <c r="K50" s="2">
        <v>19.399999999999999</v>
      </c>
      <c r="M50" s="12">
        <f t="shared" si="10"/>
        <v>183</v>
      </c>
      <c r="N50" s="20">
        <f t="shared" si="11"/>
        <v>13</v>
      </c>
      <c r="O50" s="20">
        <f t="shared" si="12"/>
        <v>2</v>
      </c>
      <c r="P50" s="12">
        <f t="shared" si="13"/>
        <v>0</v>
      </c>
      <c r="R50" s="21">
        <f t="shared" si="14"/>
        <v>8.7014408710316876E-2</v>
      </c>
    </row>
    <row r="51" spans="1:19" ht="15.75" x14ac:dyDescent="0.25">
      <c r="A51" s="5" t="s">
        <v>8</v>
      </c>
      <c r="B51" s="7">
        <v>71997</v>
      </c>
      <c r="C51" s="7">
        <v>4209</v>
      </c>
      <c r="D51" s="1">
        <v>5.8</v>
      </c>
      <c r="E51" s="9">
        <v>764.5</v>
      </c>
      <c r="F51" s="7">
        <v>958</v>
      </c>
      <c r="G51" s="1">
        <v>1.3</v>
      </c>
      <c r="H51" s="1">
        <v>174</v>
      </c>
      <c r="I51" s="7">
        <v>306</v>
      </c>
      <c r="J51" s="1">
        <v>0.4</v>
      </c>
      <c r="K51" s="1">
        <v>55.6</v>
      </c>
      <c r="M51" s="12">
        <f t="shared" si="10"/>
        <v>176</v>
      </c>
      <c r="N51" s="20">
        <f t="shared" si="11"/>
        <v>23</v>
      </c>
      <c r="O51" s="20">
        <f t="shared" si="12"/>
        <v>4</v>
      </c>
      <c r="P51" s="12">
        <f t="shared" si="13"/>
        <v>0</v>
      </c>
      <c r="R51" s="21">
        <f t="shared" si="14"/>
        <v>0.12453031154767892</v>
      </c>
    </row>
    <row r="52" spans="1:19" ht="15.75" x14ac:dyDescent="0.25">
      <c r="A52" s="6" t="s">
        <v>9</v>
      </c>
      <c r="B52" s="8">
        <v>45439</v>
      </c>
      <c r="C52" s="8">
        <v>5630</v>
      </c>
      <c r="D52" s="2">
        <v>12.4</v>
      </c>
      <c r="E52" s="10">
        <v>1187.8</v>
      </c>
      <c r="F52" s="8">
        <v>1209</v>
      </c>
      <c r="G52" s="2">
        <v>2.7</v>
      </c>
      <c r="H52" s="2">
        <v>255.1</v>
      </c>
      <c r="I52" s="8">
        <v>729</v>
      </c>
      <c r="J52" s="2">
        <v>1.6</v>
      </c>
      <c r="K52" s="2">
        <v>153.80000000000001</v>
      </c>
      <c r="M52" s="12">
        <f t="shared" si="10"/>
        <v>235</v>
      </c>
      <c r="N52" s="20">
        <f t="shared" si="11"/>
        <v>60</v>
      </c>
      <c r="O52" s="20">
        <f t="shared" si="12"/>
        <v>16</v>
      </c>
      <c r="P52" s="20">
        <f t="shared" si="13"/>
        <v>6</v>
      </c>
      <c r="R52" s="21">
        <f t="shared" si="14"/>
        <v>0.16657297553182046</v>
      </c>
    </row>
    <row r="53" spans="1:19" ht="15.75" x14ac:dyDescent="0.25">
      <c r="A53" s="5" t="s">
        <v>10</v>
      </c>
      <c r="B53" s="7">
        <v>25319</v>
      </c>
      <c r="C53" s="7">
        <v>6297</v>
      </c>
      <c r="D53" s="1">
        <v>24.9</v>
      </c>
      <c r="E53" s="9">
        <v>2414.9</v>
      </c>
      <c r="F53" s="7">
        <v>844</v>
      </c>
      <c r="G53" s="1">
        <v>3.3</v>
      </c>
      <c r="H53" s="1">
        <v>323.7</v>
      </c>
      <c r="I53" s="7">
        <v>1282</v>
      </c>
      <c r="J53" s="1">
        <v>5.0999999999999996</v>
      </c>
      <c r="K53" s="9">
        <v>491.7</v>
      </c>
      <c r="M53" s="12">
        <f t="shared" si="10"/>
        <v>261</v>
      </c>
      <c r="N53" s="20">
        <f t="shared" si="11"/>
        <v>83</v>
      </c>
      <c r="O53" s="20">
        <f t="shared" si="12"/>
        <v>4</v>
      </c>
      <c r="P53" s="20">
        <f t="shared" si="13"/>
        <v>12</v>
      </c>
      <c r="R53" s="21">
        <f t="shared" si="14"/>
        <v>0.18630728719784609</v>
      </c>
    </row>
    <row r="54" spans="1:19" ht="15.75" x14ac:dyDescent="0.25">
      <c r="A54" s="6" t="s">
        <v>11</v>
      </c>
      <c r="B54" s="8">
        <v>34495</v>
      </c>
      <c r="C54" s="8">
        <v>8384</v>
      </c>
      <c r="D54" s="2">
        <v>24.3</v>
      </c>
      <c r="E54" s="10">
        <v>5955.7</v>
      </c>
      <c r="F54" s="8">
        <v>262</v>
      </c>
      <c r="G54" s="2">
        <v>0.8</v>
      </c>
      <c r="H54" s="2">
        <v>186.1</v>
      </c>
      <c r="I54" s="8">
        <v>3000</v>
      </c>
      <c r="J54" s="2">
        <v>8.6999999999999993</v>
      </c>
      <c r="K54" s="10">
        <v>2131.1</v>
      </c>
      <c r="M54" s="12">
        <f t="shared" si="10"/>
        <v>494</v>
      </c>
      <c r="N54" s="20">
        <f t="shared" si="11"/>
        <v>119</v>
      </c>
      <c r="O54" s="20">
        <f t="shared" si="12"/>
        <v>3</v>
      </c>
      <c r="P54" s="20">
        <f t="shared" si="13"/>
        <v>22</v>
      </c>
      <c r="R54" s="21">
        <f t="shared" si="14"/>
        <v>0.2480546761738513</v>
      </c>
    </row>
    <row r="55" spans="1:19" ht="15.75" x14ac:dyDescent="0.25">
      <c r="A55" s="14" t="s">
        <v>12</v>
      </c>
      <c r="B55" s="7">
        <v>2</v>
      </c>
      <c r="C55" s="7">
        <v>0</v>
      </c>
      <c r="D55" s="1">
        <v>0</v>
      </c>
      <c r="E55" s="9" t="s">
        <v>13</v>
      </c>
      <c r="F55" s="7">
        <v>0</v>
      </c>
      <c r="G55" s="1">
        <v>0</v>
      </c>
      <c r="H55" s="1" t="s">
        <v>13</v>
      </c>
      <c r="I55" s="7">
        <v>0</v>
      </c>
      <c r="J55" s="1">
        <v>0</v>
      </c>
      <c r="K55" s="1" t="s">
        <v>13</v>
      </c>
      <c r="M55" s="12">
        <f t="shared" si="10"/>
        <v>0</v>
      </c>
      <c r="N55" s="12">
        <f t="shared" si="11"/>
        <v>0</v>
      </c>
      <c r="O55" s="12">
        <f t="shared" si="12"/>
        <v>0</v>
      </c>
      <c r="P55" s="12">
        <f t="shared" si="13"/>
        <v>0</v>
      </c>
      <c r="R55" s="21">
        <f t="shared" si="14"/>
        <v>0</v>
      </c>
    </row>
    <row r="56" spans="1:19" x14ac:dyDescent="0.25">
      <c r="A56" s="25"/>
      <c r="I56" s="60"/>
      <c r="J56" s="60"/>
      <c r="O56" s="104" t="s">
        <v>873</v>
      </c>
      <c r="P56" s="103">
        <f>SUM(P53:P54)/P43</f>
        <v>0.85</v>
      </c>
    </row>
    <row r="57" spans="1:19" x14ac:dyDescent="0.25">
      <c r="A57" t="s">
        <v>1250</v>
      </c>
    </row>
    <row r="58" spans="1:19" x14ac:dyDescent="0.25">
      <c r="A58" t="s">
        <v>1119</v>
      </c>
      <c r="M58" s="239" t="s">
        <v>1164</v>
      </c>
      <c r="N58" s="16"/>
      <c r="O58" s="240">
        <f>B61-B79</f>
        <v>828</v>
      </c>
    </row>
    <row r="59" spans="1:19" x14ac:dyDescent="0.25">
      <c r="B59" s="14" t="s">
        <v>18</v>
      </c>
      <c r="C59" s="270" t="s">
        <v>19</v>
      </c>
      <c r="D59" s="270"/>
      <c r="E59" s="270"/>
      <c r="F59" s="270" t="s">
        <v>20</v>
      </c>
      <c r="G59" s="270"/>
      <c r="H59" s="270"/>
      <c r="I59" s="270" t="s">
        <v>21</v>
      </c>
      <c r="J59" s="270"/>
      <c r="K59" s="270"/>
      <c r="M59" s="270" t="s">
        <v>1251</v>
      </c>
      <c r="N59" s="270"/>
      <c r="O59" s="270"/>
      <c r="P59" s="270"/>
    </row>
    <row r="60" spans="1:19" x14ac:dyDescent="0.25">
      <c r="A60" s="15" t="s">
        <v>17</v>
      </c>
      <c r="B60" s="255" t="s">
        <v>14</v>
      </c>
      <c r="C60" s="255" t="s">
        <v>14</v>
      </c>
      <c r="D60" s="255" t="s">
        <v>15</v>
      </c>
      <c r="E60" s="255" t="s">
        <v>16</v>
      </c>
      <c r="F60" s="255" t="s">
        <v>14</v>
      </c>
      <c r="G60" s="255" t="s">
        <v>15</v>
      </c>
      <c r="H60" s="255" t="s">
        <v>16</v>
      </c>
      <c r="I60" s="255" t="s">
        <v>14</v>
      </c>
      <c r="J60" s="255" t="s">
        <v>15</v>
      </c>
      <c r="K60" s="255" t="s">
        <v>16</v>
      </c>
      <c r="M60" s="14" t="s">
        <v>18</v>
      </c>
      <c r="N60" s="13" t="s">
        <v>19</v>
      </c>
      <c r="O60" s="14" t="s">
        <v>20</v>
      </c>
      <c r="P60" s="13" t="s">
        <v>21</v>
      </c>
      <c r="R60" s="13" t="s">
        <v>41</v>
      </c>
      <c r="S60" s="14" t="s">
        <v>29</v>
      </c>
    </row>
    <row r="61" spans="1:19" ht="15.75" x14ac:dyDescent="0.25">
      <c r="A61" s="5" t="s">
        <v>0</v>
      </c>
      <c r="B61" s="7">
        <v>625948</v>
      </c>
      <c r="C61" s="7">
        <v>33434</v>
      </c>
      <c r="D61" s="1">
        <v>5.3</v>
      </c>
      <c r="E61" s="9">
        <v>757</v>
      </c>
      <c r="F61" s="7">
        <v>4593</v>
      </c>
      <c r="G61" s="1">
        <v>0.7</v>
      </c>
      <c r="H61" s="1">
        <v>104</v>
      </c>
      <c r="I61" s="7">
        <v>5470</v>
      </c>
      <c r="J61" s="1">
        <v>0.9</v>
      </c>
      <c r="K61" s="1">
        <v>123.8</v>
      </c>
      <c r="M61" s="12">
        <f>B61-B79</f>
        <v>828</v>
      </c>
      <c r="N61" s="12">
        <f>C61-C79</f>
        <v>149</v>
      </c>
      <c r="O61" s="12">
        <f>F61-F79</f>
        <v>12</v>
      </c>
      <c r="P61" s="12">
        <f>I61-I79</f>
        <v>27</v>
      </c>
      <c r="R61" s="26">
        <f>C61/$B$61</f>
        <v>5.3413382581300684E-2</v>
      </c>
    </row>
    <row r="62" spans="1:19" ht="15.75" x14ac:dyDescent="0.25">
      <c r="A62" s="6" t="s">
        <v>1</v>
      </c>
      <c r="B62" s="8">
        <v>5283</v>
      </c>
      <c r="C62" s="8">
        <v>543</v>
      </c>
      <c r="D62" s="2">
        <v>10.3</v>
      </c>
      <c r="E62" s="10">
        <v>1075.7</v>
      </c>
      <c r="F62" s="8">
        <v>93</v>
      </c>
      <c r="G62" s="2">
        <v>1.8</v>
      </c>
      <c r="H62" s="2">
        <v>184.2</v>
      </c>
      <c r="I62" s="8">
        <v>0</v>
      </c>
      <c r="J62" s="2">
        <v>0</v>
      </c>
      <c r="K62" s="2">
        <v>0</v>
      </c>
      <c r="M62" s="12">
        <f t="shared" ref="M62:M73" si="15">B62-B80</f>
        <v>28</v>
      </c>
      <c r="N62" s="20">
        <f t="shared" ref="N62:N73" si="16">C62-C80</f>
        <v>9</v>
      </c>
      <c r="O62" s="12">
        <f t="shared" ref="O62:O73" si="17">F62-F80</f>
        <v>1</v>
      </c>
      <c r="P62" s="12">
        <f t="shared" ref="P62:P73" si="18">I62-I80</f>
        <v>0</v>
      </c>
      <c r="R62" s="21">
        <f>C62/$C$61</f>
        <v>1.6240952323981577E-2</v>
      </c>
    </row>
    <row r="63" spans="1:19" ht="15.75" x14ac:dyDescent="0.25">
      <c r="A63" s="5" t="s">
        <v>2</v>
      </c>
      <c r="B63" s="7">
        <v>21864</v>
      </c>
      <c r="C63" s="7">
        <v>484</v>
      </c>
      <c r="D63" s="1">
        <v>2.2000000000000002</v>
      </c>
      <c r="E63" s="9">
        <v>222.9</v>
      </c>
      <c r="F63" s="7">
        <v>49</v>
      </c>
      <c r="G63" s="1">
        <v>0.2</v>
      </c>
      <c r="H63" s="1">
        <v>22.6</v>
      </c>
      <c r="I63" s="7">
        <v>1</v>
      </c>
      <c r="J63" s="1">
        <v>0</v>
      </c>
      <c r="K63" s="1">
        <v>0.5</v>
      </c>
      <c r="M63" s="12">
        <f t="shared" si="15"/>
        <v>13</v>
      </c>
      <c r="N63" s="20">
        <f t="shared" si="16"/>
        <v>0</v>
      </c>
      <c r="O63" s="12">
        <f t="shared" si="17"/>
        <v>0</v>
      </c>
      <c r="P63" s="12">
        <f t="shared" si="18"/>
        <v>0</v>
      </c>
      <c r="R63" s="21">
        <f t="shared" ref="R63:R73" si="19">C63/$C$61</f>
        <v>1.4476281629478973E-2</v>
      </c>
    </row>
    <row r="64" spans="1:19" ht="15.75" x14ac:dyDescent="0.25">
      <c r="A64" s="6" t="s">
        <v>3</v>
      </c>
      <c r="B64" s="8">
        <v>31791</v>
      </c>
      <c r="C64" s="8">
        <v>231</v>
      </c>
      <c r="D64" s="2">
        <v>0.7</v>
      </c>
      <c r="E64" s="10">
        <v>83.3</v>
      </c>
      <c r="F64" s="8">
        <v>32</v>
      </c>
      <c r="G64" s="2">
        <v>0.1</v>
      </c>
      <c r="H64" s="2">
        <v>11.5</v>
      </c>
      <c r="I64" s="8">
        <v>2</v>
      </c>
      <c r="J64" s="2">
        <v>0</v>
      </c>
      <c r="K64" s="2">
        <v>0.7</v>
      </c>
      <c r="M64" s="12">
        <f t="shared" si="15"/>
        <v>3</v>
      </c>
      <c r="N64" s="20">
        <f t="shared" si="16"/>
        <v>0</v>
      </c>
      <c r="O64" s="20">
        <f t="shared" si="17"/>
        <v>0</v>
      </c>
      <c r="P64" s="12">
        <f t="shared" si="18"/>
        <v>0</v>
      </c>
      <c r="R64" s="21">
        <f t="shared" si="19"/>
        <v>6.9091344140695104E-3</v>
      </c>
    </row>
    <row r="65" spans="1:19" ht="15.75" x14ac:dyDescent="0.25">
      <c r="A65" s="5" t="s">
        <v>4</v>
      </c>
      <c r="B65" s="7">
        <v>69657</v>
      </c>
      <c r="C65" s="7">
        <v>586</v>
      </c>
      <c r="D65" s="1">
        <v>0.8</v>
      </c>
      <c r="E65" s="9">
        <v>110</v>
      </c>
      <c r="F65" s="7">
        <v>72</v>
      </c>
      <c r="G65" s="1">
        <v>0.1</v>
      </c>
      <c r="H65" s="1">
        <v>13.5</v>
      </c>
      <c r="I65" s="7">
        <v>2</v>
      </c>
      <c r="J65" s="1">
        <v>0</v>
      </c>
      <c r="K65" s="1">
        <v>0.4</v>
      </c>
      <c r="M65" s="12">
        <f t="shared" si="15"/>
        <v>12</v>
      </c>
      <c r="N65" s="20">
        <f t="shared" si="16"/>
        <v>0</v>
      </c>
      <c r="O65" s="12">
        <f t="shared" si="17"/>
        <v>0</v>
      </c>
      <c r="P65" s="12">
        <f t="shared" si="18"/>
        <v>0</v>
      </c>
      <c r="R65" s="21">
        <f t="shared" si="19"/>
        <v>1.7527068253873304E-2</v>
      </c>
      <c r="S65" s="24">
        <f>R64+R65</f>
        <v>2.4436202667942816E-2</v>
      </c>
    </row>
    <row r="66" spans="1:19" ht="15.75" x14ac:dyDescent="0.25">
      <c r="A66" s="6" t="s">
        <v>5</v>
      </c>
      <c r="B66" s="8">
        <v>103641</v>
      </c>
      <c r="C66" s="8">
        <v>1680</v>
      </c>
      <c r="D66" s="2">
        <v>1.6</v>
      </c>
      <c r="E66" s="10">
        <v>284.5</v>
      </c>
      <c r="F66" s="8">
        <v>180</v>
      </c>
      <c r="G66" s="2">
        <v>0.2</v>
      </c>
      <c r="H66" s="2">
        <v>30.5</v>
      </c>
      <c r="I66" s="8">
        <v>21</v>
      </c>
      <c r="J66" s="2">
        <v>0</v>
      </c>
      <c r="K66" s="2">
        <v>3.6</v>
      </c>
      <c r="M66" s="12">
        <f t="shared" si="15"/>
        <v>38</v>
      </c>
      <c r="N66" s="20">
        <f t="shared" si="16"/>
        <v>2</v>
      </c>
      <c r="O66" s="12">
        <f t="shared" si="17"/>
        <v>0</v>
      </c>
      <c r="P66" s="12">
        <f t="shared" si="18"/>
        <v>-1</v>
      </c>
      <c r="R66" s="21">
        <f t="shared" si="19"/>
        <v>5.0248250284141892E-2</v>
      </c>
    </row>
    <row r="67" spans="1:19" ht="15.75" x14ac:dyDescent="0.25">
      <c r="A67" s="5" t="s">
        <v>6</v>
      </c>
      <c r="B67" s="7">
        <v>118788</v>
      </c>
      <c r="C67" s="7">
        <v>2747</v>
      </c>
      <c r="D67" s="1">
        <v>2.2999999999999998</v>
      </c>
      <c r="E67" s="9">
        <v>384.4</v>
      </c>
      <c r="F67" s="7">
        <v>340</v>
      </c>
      <c r="G67" s="1">
        <v>0.3</v>
      </c>
      <c r="H67" s="1">
        <v>47.6</v>
      </c>
      <c r="I67" s="7">
        <v>49</v>
      </c>
      <c r="J67" s="1">
        <v>0</v>
      </c>
      <c r="K67" s="1">
        <v>6.9</v>
      </c>
      <c r="M67" s="12">
        <f t="shared" si="15"/>
        <v>82</v>
      </c>
      <c r="N67" s="20">
        <f t="shared" si="16"/>
        <v>3</v>
      </c>
      <c r="O67" s="20">
        <f t="shared" si="17"/>
        <v>1</v>
      </c>
      <c r="P67" s="12">
        <f t="shared" si="18"/>
        <v>1</v>
      </c>
      <c r="R67" s="21">
        <f t="shared" si="19"/>
        <v>8.2161871149129623E-2</v>
      </c>
    </row>
    <row r="68" spans="1:19" ht="15.75" x14ac:dyDescent="0.25">
      <c r="A68" s="6" t="s">
        <v>7</v>
      </c>
      <c r="B68" s="8">
        <v>98838</v>
      </c>
      <c r="C68" s="8">
        <v>2928</v>
      </c>
      <c r="D68" s="2">
        <v>3</v>
      </c>
      <c r="E68" s="10">
        <v>481.7</v>
      </c>
      <c r="F68" s="8">
        <v>581</v>
      </c>
      <c r="G68" s="2">
        <v>0.6</v>
      </c>
      <c r="H68" s="2">
        <v>95.6</v>
      </c>
      <c r="I68" s="8">
        <v>118</v>
      </c>
      <c r="J68" s="2">
        <v>0.1</v>
      </c>
      <c r="K68" s="2">
        <v>19.399999999999999</v>
      </c>
      <c r="M68" s="12">
        <f t="shared" si="15"/>
        <v>68</v>
      </c>
      <c r="N68" s="20">
        <f t="shared" si="16"/>
        <v>8</v>
      </c>
      <c r="O68" s="20">
        <f t="shared" si="17"/>
        <v>1</v>
      </c>
      <c r="P68" s="12">
        <f t="shared" si="18"/>
        <v>0</v>
      </c>
      <c r="R68" s="21">
        <f t="shared" si="19"/>
        <v>8.7575521923790159E-2</v>
      </c>
    </row>
    <row r="69" spans="1:19" ht="15.75" x14ac:dyDescent="0.25">
      <c r="A69" s="5" t="s">
        <v>8</v>
      </c>
      <c r="B69" s="7">
        <v>71821</v>
      </c>
      <c r="C69" s="7">
        <v>4186</v>
      </c>
      <c r="D69" s="1">
        <v>5.8</v>
      </c>
      <c r="E69" s="9">
        <v>760.3</v>
      </c>
      <c r="F69" s="7">
        <v>954</v>
      </c>
      <c r="G69" s="1">
        <v>1.3</v>
      </c>
      <c r="H69" s="1">
        <v>173.3</v>
      </c>
      <c r="I69" s="7">
        <v>306</v>
      </c>
      <c r="J69" s="1">
        <v>0.4</v>
      </c>
      <c r="K69" s="1">
        <v>55.6</v>
      </c>
      <c r="M69" s="12">
        <f t="shared" si="15"/>
        <v>68</v>
      </c>
      <c r="N69" s="20">
        <f t="shared" si="16"/>
        <v>13</v>
      </c>
      <c r="O69" s="20">
        <f t="shared" si="17"/>
        <v>6</v>
      </c>
      <c r="P69" s="12">
        <f t="shared" si="18"/>
        <v>1</v>
      </c>
      <c r="R69" s="21">
        <f t="shared" si="19"/>
        <v>0.1252018902913202</v>
      </c>
    </row>
    <row r="70" spans="1:19" ht="15.75" x14ac:dyDescent="0.25">
      <c r="A70" s="6" t="s">
        <v>9</v>
      </c>
      <c r="B70" s="8">
        <v>45204</v>
      </c>
      <c r="C70" s="8">
        <v>5570</v>
      </c>
      <c r="D70" s="2">
        <v>12.3</v>
      </c>
      <c r="E70" s="10">
        <v>1175.2</v>
      </c>
      <c r="F70" s="8">
        <v>1193</v>
      </c>
      <c r="G70" s="2">
        <v>2.6</v>
      </c>
      <c r="H70" s="2">
        <v>251.7</v>
      </c>
      <c r="I70" s="8">
        <v>723</v>
      </c>
      <c r="J70" s="2">
        <v>1.6</v>
      </c>
      <c r="K70" s="2">
        <v>152.5</v>
      </c>
      <c r="M70" s="12">
        <f t="shared" si="15"/>
        <v>107</v>
      </c>
      <c r="N70" s="20">
        <f t="shared" si="16"/>
        <v>19</v>
      </c>
      <c r="O70" s="20">
        <f t="shared" si="17"/>
        <v>3</v>
      </c>
      <c r="P70" s="20">
        <f t="shared" si="18"/>
        <v>3</v>
      </c>
      <c r="R70" s="21">
        <f t="shared" si="19"/>
        <v>0.16659687743016091</v>
      </c>
    </row>
    <row r="71" spans="1:19" ht="15.75" x14ac:dyDescent="0.25">
      <c r="A71" s="5" t="s">
        <v>10</v>
      </c>
      <c r="B71" s="7">
        <v>25058</v>
      </c>
      <c r="C71" s="7">
        <v>6214</v>
      </c>
      <c r="D71" s="1">
        <v>24.8</v>
      </c>
      <c r="E71" s="9">
        <v>2383.1</v>
      </c>
      <c r="F71" s="7">
        <v>840</v>
      </c>
      <c r="G71" s="1">
        <v>3.4</v>
      </c>
      <c r="H71" s="1">
        <v>322.10000000000002</v>
      </c>
      <c r="I71" s="7">
        <v>1270</v>
      </c>
      <c r="J71" s="1">
        <v>5.0999999999999996</v>
      </c>
      <c r="K71" s="9">
        <v>487.1</v>
      </c>
      <c r="M71" s="12">
        <f t="shared" si="15"/>
        <v>148</v>
      </c>
      <c r="N71" s="20">
        <f t="shared" si="16"/>
        <v>39</v>
      </c>
      <c r="O71" s="20">
        <f t="shared" si="17"/>
        <v>0</v>
      </c>
      <c r="P71" s="20">
        <f t="shared" si="18"/>
        <v>8</v>
      </c>
      <c r="R71" s="21">
        <f t="shared" si="19"/>
        <v>0.18585870670574864</v>
      </c>
    </row>
    <row r="72" spans="1:19" ht="15.75" x14ac:dyDescent="0.25">
      <c r="A72" s="6" t="s">
        <v>11</v>
      </c>
      <c r="B72" s="8">
        <v>34001</v>
      </c>
      <c r="C72" s="8">
        <v>8265</v>
      </c>
      <c r="D72" s="2">
        <v>24.3</v>
      </c>
      <c r="E72" s="10">
        <v>5871.1</v>
      </c>
      <c r="F72" s="8">
        <v>259</v>
      </c>
      <c r="G72" s="2">
        <v>0.8</v>
      </c>
      <c r="H72" s="2">
        <v>184</v>
      </c>
      <c r="I72" s="8">
        <v>2978</v>
      </c>
      <c r="J72" s="2">
        <v>8.8000000000000007</v>
      </c>
      <c r="K72" s="10">
        <v>2115.5</v>
      </c>
      <c r="M72" s="12">
        <f t="shared" si="15"/>
        <v>261</v>
      </c>
      <c r="N72" s="20">
        <f t="shared" si="16"/>
        <v>56</v>
      </c>
      <c r="O72" s="20">
        <f t="shared" si="17"/>
        <v>0</v>
      </c>
      <c r="P72" s="20">
        <f t="shared" si="18"/>
        <v>15</v>
      </c>
      <c r="R72" s="21">
        <f t="shared" si="19"/>
        <v>0.24720344559430521</v>
      </c>
    </row>
    <row r="73" spans="1:19" ht="15.75" x14ac:dyDescent="0.25">
      <c r="A73" s="14" t="s">
        <v>12</v>
      </c>
      <c r="B73" s="7">
        <v>2</v>
      </c>
      <c r="C73" s="7">
        <v>0</v>
      </c>
      <c r="D73" s="1">
        <v>0</v>
      </c>
      <c r="E73" s="9" t="s">
        <v>13</v>
      </c>
      <c r="F73" s="7">
        <v>0</v>
      </c>
      <c r="G73" s="1">
        <v>0</v>
      </c>
      <c r="H73" s="1" t="s">
        <v>13</v>
      </c>
      <c r="I73" s="7">
        <v>0</v>
      </c>
      <c r="J73" s="1">
        <v>0</v>
      </c>
      <c r="K73" s="1" t="s">
        <v>13</v>
      </c>
      <c r="M73" s="12">
        <f t="shared" si="15"/>
        <v>0</v>
      </c>
      <c r="N73" s="12">
        <f t="shared" si="16"/>
        <v>0</v>
      </c>
      <c r="O73" s="12">
        <f t="shared" si="17"/>
        <v>0</v>
      </c>
      <c r="P73" s="12">
        <f t="shared" si="18"/>
        <v>0</v>
      </c>
      <c r="R73" s="21">
        <f t="shared" si="19"/>
        <v>0</v>
      </c>
    </row>
    <row r="74" spans="1:19" x14ac:dyDescent="0.25">
      <c r="A74" s="25"/>
      <c r="I74" s="60"/>
      <c r="J74" s="60"/>
      <c r="O74" s="104" t="s">
        <v>873</v>
      </c>
      <c r="P74" s="103">
        <f>SUM(P71:P72)/P61</f>
        <v>0.85185185185185186</v>
      </c>
    </row>
    <row r="75" spans="1:19" x14ac:dyDescent="0.25">
      <c r="A75" t="s">
        <v>1240</v>
      </c>
    </row>
    <row r="76" spans="1:19" x14ac:dyDescent="0.25">
      <c r="A76" t="s">
        <v>1119</v>
      </c>
      <c r="M76" s="239" t="s">
        <v>1164</v>
      </c>
      <c r="N76" s="16"/>
      <c r="O76" s="240">
        <f>B79-B97</f>
        <v>646</v>
      </c>
    </row>
    <row r="77" spans="1:19" x14ac:dyDescent="0.25">
      <c r="B77" s="14" t="s">
        <v>18</v>
      </c>
      <c r="C77" s="270" t="s">
        <v>19</v>
      </c>
      <c r="D77" s="270"/>
      <c r="E77" s="270"/>
      <c r="F77" s="270" t="s">
        <v>20</v>
      </c>
      <c r="G77" s="270"/>
      <c r="H77" s="270"/>
      <c r="I77" s="270" t="s">
        <v>21</v>
      </c>
      <c r="J77" s="270"/>
      <c r="K77" s="270"/>
      <c r="M77" s="270" t="s">
        <v>1241</v>
      </c>
      <c r="N77" s="270"/>
      <c r="O77" s="270"/>
      <c r="P77" s="270"/>
    </row>
    <row r="78" spans="1:19" x14ac:dyDescent="0.25">
      <c r="A78" s="15" t="s">
        <v>17</v>
      </c>
      <c r="B78" s="255" t="s">
        <v>14</v>
      </c>
      <c r="C78" s="255" t="s">
        <v>14</v>
      </c>
      <c r="D78" s="255" t="s">
        <v>15</v>
      </c>
      <c r="E78" s="255" t="s">
        <v>16</v>
      </c>
      <c r="F78" s="255" t="s">
        <v>14</v>
      </c>
      <c r="G78" s="255" t="s">
        <v>15</v>
      </c>
      <c r="H78" s="255" t="s">
        <v>16</v>
      </c>
      <c r="I78" s="255" t="s">
        <v>14</v>
      </c>
      <c r="J78" s="255" t="s">
        <v>15</v>
      </c>
      <c r="K78" s="255" t="s">
        <v>16</v>
      </c>
      <c r="M78" s="14" t="s">
        <v>18</v>
      </c>
      <c r="N78" s="13" t="s">
        <v>19</v>
      </c>
      <c r="O78" s="14" t="s">
        <v>20</v>
      </c>
      <c r="P78" s="13" t="s">
        <v>21</v>
      </c>
      <c r="R78" s="13" t="s">
        <v>41</v>
      </c>
      <c r="S78" s="14" t="s">
        <v>29</v>
      </c>
    </row>
    <row r="79" spans="1:19" ht="15.75" x14ac:dyDescent="0.25">
      <c r="A79" s="5" t="s">
        <v>0</v>
      </c>
      <c r="B79" s="7">
        <v>625120</v>
      </c>
      <c r="C79" s="7">
        <v>33285</v>
      </c>
      <c r="D79" s="1">
        <v>5.3</v>
      </c>
      <c r="E79" s="9">
        <v>753.6</v>
      </c>
      <c r="F79" s="7">
        <v>4581</v>
      </c>
      <c r="G79" s="1">
        <v>0.7</v>
      </c>
      <c r="H79" s="1">
        <v>103.7</v>
      </c>
      <c r="I79" s="7">
        <v>5443</v>
      </c>
      <c r="J79" s="1">
        <v>0.9</v>
      </c>
      <c r="K79" s="1">
        <v>123.2</v>
      </c>
      <c r="M79" s="12">
        <f>B79-B97</f>
        <v>646</v>
      </c>
      <c r="N79" s="12">
        <f>C79-C97</f>
        <v>199</v>
      </c>
      <c r="O79" s="12">
        <f>F79-F97</f>
        <v>13</v>
      </c>
      <c r="P79" s="12">
        <f>I79-I97</f>
        <v>28</v>
      </c>
      <c r="R79" s="26">
        <f>C79/$B$79</f>
        <v>5.3245776810852317E-2</v>
      </c>
    </row>
    <row r="80" spans="1:19" ht="15.75" x14ac:dyDescent="0.25">
      <c r="A80" s="6" t="s">
        <v>1</v>
      </c>
      <c r="B80" s="8">
        <v>5255</v>
      </c>
      <c r="C80" s="8">
        <v>534</v>
      </c>
      <c r="D80" s="2">
        <v>10.199999999999999</v>
      </c>
      <c r="E80" s="10">
        <v>1057.9000000000001</v>
      </c>
      <c r="F80" s="8">
        <v>92</v>
      </c>
      <c r="G80" s="2">
        <v>1.8</v>
      </c>
      <c r="H80" s="2">
        <v>182.3</v>
      </c>
      <c r="I80" s="8">
        <v>0</v>
      </c>
      <c r="J80" s="2">
        <v>0</v>
      </c>
      <c r="K80" s="2">
        <v>0</v>
      </c>
      <c r="M80" s="12">
        <f t="shared" ref="M80:N80" si="20">B80-B98</f>
        <v>20</v>
      </c>
      <c r="N80" s="20">
        <f t="shared" si="20"/>
        <v>14</v>
      </c>
      <c r="O80" s="12">
        <f t="shared" ref="O80:O91" si="21">F80-F98</f>
        <v>1</v>
      </c>
      <c r="P80" s="12">
        <f t="shared" ref="P80:P91" si="22">I80-I98</f>
        <v>0</v>
      </c>
      <c r="R80" s="21">
        <f>C80/$C$79</f>
        <v>1.6043262730959892E-2</v>
      </c>
    </row>
    <row r="81" spans="1:19" ht="15.75" x14ac:dyDescent="0.25">
      <c r="A81" s="5" t="s">
        <v>2</v>
      </c>
      <c r="B81" s="7">
        <v>21851</v>
      </c>
      <c r="C81" s="7">
        <v>484</v>
      </c>
      <c r="D81" s="1">
        <v>2.2000000000000002</v>
      </c>
      <c r="E81" s="9">
        <v>222.9</v>
      </c>
      <c r="F81" s="7">
        <v>49</v>
      </c>
      <c r="G81" s="1">
        <v>0.2</v>
      </c>
      <c r="H81" s="1">
        <v>22.6</v>
      </c>
      <c r="I81" s="7">
        <v>1</v>
      </c>
      <c r="J81" s="1">
        <v>0</v>
      </c>
      <c r="K81" s="1">
        <v>0.5</v>
      </c>
      <c r="M81" s="12">
        <f t="shared" ref="M81:N81" si="23">B81-B99</f>
        <v>7</v>
      </c>
      <c r="N81" s="20">
        <f t="shared" si="23"/>
        <v>3</v>
      </c>
      <c r="O81" s="12">
        <f t="shared" si="21"/>
        <v>0</v>
      </c>
      <c r="P81" s="12">
        <f t="shared" si="22"/>
        <v>0</v>
      </c>
      <c r="R81" s="21">
        <f t="shared" ref="R81:R91" si="24">C81/$C$79</f>
        <v>1.4541084572630314E-2</v>
      </c>
    </row>
    <row r="82" spans="1:19" ht="15.75" x14ac:dyDescent="0.25">
      <c r="A82" s="6" t="s">
        <v>3</v>
      </c>
      <c r="B82" s="8">
        <v>31788</v>
      </c>
      <c r="C82" s="8">
        <v>231</v>
      </c>
      <c r="D82" s="2">
        <v>0.7</v>
      </c>
      <c r="E82" s="10">
        <v>83.3</v>
      </c>
      <c r="F82" s="8">
        <v>32</v>
      </c>
      <c r="G82" s="2">
        <v>0.1</v>
      </c>
      <c r="H82" s="2">
        <v>11.5</v>
      </c>
      <c r="I82" s="8">
        <v>2</v>
      </c>
      <c r="J82" s="2">
        <v>0</v>
      </c>
      <c r="K82" s="2">
        <v>0.7</v>
      </c>
      <c r="M82" s="12">
        <f t="shared" ref="M82:N82" si="25">B82-B100</f>
        <v>7</v>
      </c>
      <c r="N82" s="20">
        <f t="shared" si="25"/>
        <v>2</v>
      </c>
      <c r="O82" s="20">
        <f t="shared" si="21"/>
        <v>0</v>
      </c>
      <c r="P82" s="12">
        <f t="shared" si="22"/>
        <v>0</v>
      </c>
      <c r="R82" s="21">
        <f t="shared" si="24"/>
        <v>6.9400630914826502E-3</v>
      </c>
    </row>
    <row r="83" spans="1:19" ht="15.75" x14ac:dyDescent="0.25">
      <c r="A83" s="5" t="s">
        <v>4</v>
      </c>
      <c r="B83" s="7">
        <v>69645</v>
      </c>
      <c r="C83" s="7">
        <v>586</v>
      </c>
      <c r="D83" s="1">
        <v>0.8</v>
      </c>
      <c r="E83" s="9">
        <v>110</v>
      </c>
      <c r="F83" s="7">
        <v>72</v>
      </c>
      <c r="G83" s="1">
        <v>0.1</v>
      </c>
      <c r="H83" s="1">
        <v>13.5</v>
      </c>
      <c r="I83" s="7">
        <v>2</v>
      </c>
      <c r="J83" s="1">
        <v>0</v>
      </c>
      <c r="K83" s="1">
        <v>0.4</v>
      </c>
      <c r="M83" s="12">
        <f t="shared" ref="M83:N83" si="26">B83-B101</f>
        <v>7</v>
      </c>
      <c r="N83" s="20">
        <f t="shared" si="26"/>
        <v>0</v>
      </c>
      <c r="O83" s="12">
        <f t="shared" si="21"/>
        <v>0</v>
      </c>
      <c r="P83" s="12">
        <f t="shared" si="22"/>
        <v>0</v>
      </c>
      <c r="R83" s="21">
        <f t="shared" si="24"/>
        <v>1.7605528015622651E-2</v>
      </c>
      <c r="S83" s="24">
        <f>R82+R83</f>
        <v>2.4545591107105302E-2</v>
      </c>
    </row>
    <row r="84" spans="1:19" ht="15.75" x14ac:dyDescent="0.25">
      <c r="A84" s="6" t="s">
        <v>5</v>
      </c>
      <c r="B84" s="8">
        <v>103603</v>
      </c>
      <c r="C84" s="8">
        <v>1678</v>
      </c>
      <c r="D84" s="2">
        <v>1.6</v>
      </c>
      <c r="E84" s="10">
        <v>284.10000000000002</v>
      </c>
      <c r="F84" s="8">
        <v>180</v>
      </c>
      <c r="G84" s="2">
        <v>0.2</v>
      </c>
      <c r="H84" s="2">
        <v>30.5</v>
      </c>
      <c r="I84" s="8">
        <v>22</v>
      </c>
      <c r="J84" s="2">
        <v>0</v>
      </c>
      <c r="K84" s="2">
        <v>3.7</v>
      </c>
      <c r="M84" s="12">
        <f t="shared" ref="M84:N84" si="27">B84-B102</f>
        <v>36</v>
      </c>
      <c r="N84" s="20">
        <f t="shared" si="27"/>
        <v>2</v>
      </c>
      <c r="O84" s="12">
        <f t="shared" si="21"/>
        <v>0</v>
      </c>
      <c r="P84" s="12">
        <f t="shared" si="22"/>
        <v>0</v>
      </c>
      <c r="R84" s="21">
        <f t="shared" si="24"/>
        <v>5.0413098993540635E-2</v>
      </c>
    </row>
    <row r="85" spans="1:19" ht="15.75" x14ac:dyDescent="0.25">
      <c r="A85" s="5" t="s">
        <v>6</v>
      </c>
      <c r="B85" s="7">
        <v>118706</v>
      </c>
      <c r="C85" s="7">
        <v>2744</v>
      </c>
      <c r="D85" s="1">
        <v>2.2999999999999998</v>
      </c>
      <c r="E85" s="9">
        <v>384</v>
      </c>
      <c r="F85" s="7">
        <v>339</v>
      </c>
      <c r="G85" s="1">
        <v>0.3</v>
      </c>
      <c r="H85" s="1">
        <v>47.4</v>
      </c>
      <c r="I85" s="7">
        <v>48</v>
      </c>
      <c r="J85" s="1">
        <v>0</v>
      </c>
      <c r="K85" s="1">
        <v>6.7</v>
      </c>
      <c r="M85" s="12">
        <f t="shared" ref="M85:N85" si="28">B85-B103</f>
        <v>49</v>
      </c>
      <c r="N85" s="20">
        <f t="shared" si="28"/>
        <v>6</v>
      </c>
      <c r="O85" s="20">
        <f t="shared" si="21"/>
        <v>0</v>
      </c>
      <c r="P85" s="12">
        <f t="shared" si="22"/>
        <v>1</v>
      </c>
      <c r="R85" s="21">
        <f t="shared" si="24"/>
        <v>8.2439537329127233E-2</v>
      </c>
    </row>
    <row r="86" spans="1:19" ht="15.75" x14ac:dyDescent="0.25">
      <c r="A86" s="6" t="s">
        <v>7</v>
      </c>
      <c r="B86" s="8">
        <v>98770</v>
      </c>
      <c r="C86" s="8">
        <v>2920</v>
      </c>
      <c r="D86" s="2">
        <v>3</v>
      </c>
      <c r="E86" s="10">
        <v>480.4</v>
      </c>
      <c r="F86" s="8">
        <v>580</v>
      </c>
      <c r="G86" s="2">
        <v>0.6</v>
      </c>
      <c r="H86" s="2">
        <v>95.4</v>
      </c>
      <c r="I86" s="8">
        <v>118</v>
      </c>
      <c r="J86" s="2">
        <v>0.1</v>
      </c>
      <c r="K86" s="2">
        <v>19.399999999999999</v>
      </c>
      <c r="M86" s="12">
        <f t="shared" ref="M86:N86" si="29">B86-B104</f>
        <v>56</v>
      </c>
      <c r="N86" s="20">
        <f t="shared" si="29"/>
        <v>1</v>
      </c>
      <c r="O86" s="20">
        <f t="shared" si="21"/>
        <v>1</v>
      </c>
      <c r="P86" s="12">
        <f t="shared" si="22"/>
        <v>1</v>
      </c>
      <c r="R86" s="21">
        <f t="shared" si="24"/>
        <v>8.7727204446447354E-2</v>
      </c>
    </row>
    <row r="87" spans="1:19" ht="15.75" x14ac:dyDescent="0.25">
      <c r="A87" s="5" t="s">
        <v>8</v>
      </c>
      <c r="B87" s="7">
        <v>71753</v>
      </c>
      <c r="C87" s="7">
        <v>4173</v>
      </c>
      <c r="D87" s="1">
        <v>5.8</v>
      </c>
      <c r="E87" s="9">
        <v>757.9</v>
      </c>
      <c r="F87" s="7">
        <v>948</v>
      </c>
      <c r="G87" s="1">
        <v>1.3</v>
      </c>
      <c r="H87" s="1">
        <v>172.2</v>
      </c>
      <c r="I87" s="7">
        <v>305</v>
      </c>
      <c r="J87" s="1">
        <v>0.4</v>
      </c>
      <c r="K87" s="1">
        <v>55.4</v>
      </c>
      <c r="M87" s="12">
        <f t="shared" ref="M87:N87" si="30">B87-B105</f>
        <v>70</v>
      </c>
      <c r="N87" s="20">
        <f t="shared" si="30"/>
        <v>13</v>
      </c>
      <c r="O87" s="20">
        <f t="shared" si="21"/>
        <v>2</v>
      </c>
      <c r="P87" s="12">
        <f t="shared" si="22"/>
        <v>1</v>
      </c>
      <c r="R87" s="21">
        <f t="shared" si="24"/>
        <v>0.12537178909418656</v>
      </c>
    </row>
    <row r="88" spans="1:19" ht="15.75" x14ac:dyDescent="0.25">
      <c r="A88" s="6" t="s">
        <v>9</v>
      </c>
      <c r="B88" s="8">
        <v>45097</v>
      </c>
      <c r="C88" s="8">
        <v>5551</v>
      </c>
      <c r="D88" s="2">
        <v>12.3</v>
      </c>
      <c r="E88" s="10">
        <v>1171.2</v>
      </c>
      <c r="F88" s="8">
        <v>1190</v>
      </c>
      <c r="G88" s="2">
        <v>2.6</v>
      </c>
      <c r="H88" s="2">
        <v>251.1</v>
      </c>
      <c r="I88" s="8">
        <v>720</v>
      </c>
      <c r="J88" s="2">
        <v>1.6</v>
      </c>
      <c r="K88" s="2">
        <v>151.9</v>
      </c>
      <c r="M88" s="12">
        <f t="shared" ref="M88:N88" si="31">B88-B106</f>
        <v>79</v>
      </c>
      <c r="N88" s="20">
        <f t="shared" si="31"/>
        <v>31</v>
      </c>
      <c r="O88" s="20">
        <f t="shared" si="21"/>
        <v>4</v>
      </c>
      <c r="P88" s="20">
        <f t="shared" si="22"/>
        <v>3</v>
      </c>
      <c r="R88" s="21">
        <f t="shared" si="24"/>
        <v>0.16677181913774974</v>
      </c>
    </row>
    <row r="89" spans="1:19" ht="15.75" x14ac:dyDescent="0.25">
      <c r="A89" s="5" t="s">
        <v>10</v>
      </c>
      <c r="B89" s="7">
        <v>24910</v>
      </c>
      <c r="C89" s="7">
        <v>6175</v>
      </c>
      <c r="D89" s="1">
        <v>24.8</v>
      </c>
      <c r="E89" s="9">
        <v>2368.1</v>
      </c>
      <c r="F89" s="7">
        <v>840</v>
      </c>
      <c r="G89" s="1">
        <v>3.4</v>
      </c>
      <c r="H89" s="1">
        <v>322.10000000000002</v>
      </c>
      <c r="I89" s="7">
        <v>1262</v>
      </c>
      <c r="J89" s="1">
        <v>5.0999999999999996</v>
      </c>
      <c r="K89" s="9">
        <v>484</v>
      </c>
      <c r="M89" s="12">
        <f t="shared" ref="M89:N89" si="32">B89-B107</f>
        <v>105</v>
      </c>
      <c r="N89" s="20">
        <f t="shared" si="32"/>
        <v>47</v>
      </c>
      <c r="O89" s="20">
        <f t="shared" si="21"/>
        <v>5</v>
      </c>
      <c r="P89" s="20">
        <f t="shared" si="22"/>
        <v>5</v>
      </c>
      <c r="R89" s="21">
        <f t="shared" si="24"/>
        <v>0.18551900255370288</v>
      </c>
    </row>
    <row r="90" spans="1:19" ht="15.75" x14ac:dyDescent="0.25">
      <c r="A90" s="6" t="s">
        <v>11</v>
      </c>
      <c r="B90" s="8">
        <v>33740</v>
      </c>
      <c r="C90" s="8">
        <v>8209</v>
      </c>
      <c r="D90" s="2">
        <v>24.3</v>
      </c>
      <c r="E90" s="10">
        <v>5831.4</v>
      </c>
      <c r="F90" s="8">
        <v>259</v>
      </c>
      <c r="G90" s="2">
        <v>0.8</v>
      </c>
      <c r="H90" s="2">
        <v>184</v>
      </c>
      <c r="I90" s="8">
        <v>2963</v>
      </c>
      <c r="J90" s="2">
        <v>8.8000000000000007</v>
      </c>
      <c r="K90" s="10">
        <v>2104.8000000000002</v>
      </c>
      <c r="M90" s="12">
        <f t="shared" ref="M90:N90" si="33">B90-B108</f>
        <v>210</v>
      </c>
      <c r="N90" s="20">
        <f t="shared" si="33"/>
        <v>80</v>
      </c>
      <c r="O90" s="20">
        <f t="shared" si="21"/>
        <v>0</v>
      </c>
      <c r="P90" s="20">
        <f t="shared" si="22"/>
        <v>17</v>
      </c>
      <c r="R90" s="21">
        <f t="shared" si="24"/>
        <v>0.24662761003455011</v>
      </c>
    </row>
    <row r="91" spans="1:19" ht="15.75" x14ac:dyDescent="0.25">
      <c r="A91" s="14" t="s">
        <v>12</v>
      </c>
      <c r="B91" s="7">
        <v>2</v>
      </c>
      <c r="C91" s="7">
        <v>0</v>
      </c>
      <c r="D91" s="1">
        <v>0</v>
      </c>
      <c r="E91" s="9" t="s">
        <v>13</v>
      </c>
      <c r="F91" s="7">
        <v>0</v>
      </c>
      <c r="G91" s="1">
        <v>0</v>
      </c>
      <c r="H91" s="1" t="s">
        <v>13</v>
      </c>
      <c r="I91" s="7">
        <v>0</v>
      </c>
      <c r="J91" s="1">
        <v>0</v>
      </c>
      <c r="K91" s="1" t="s">
        <v>13</v>
      </c>
      <c r="M91" s="12">
        <f t="shared" ref="M91:N91" si="34">B91-B109</f>
        <v>0</v>
      </c>
      <c r="N91" s="12">
        <f t="shared" si="34"/>
        <v>0</v>
      </c>
      <c r="O91" s="12">
        <f t="shared" si="21"/>
        <v>0</v>
      </c>
      <c r="P91" s="12">
        <f t="shared" si="22"/>
        <v>0</v>
      </c>
      <c r="R91" s="21">
        <f t="shared" si="24"/>
        <v>0</v>
      </c>
    </row>
    <row r="92" spans="1:19" x14ac:dyDescent="0.25">
      <c r="A92" s="25"/>
      <c r="I92" s="60"/>
      <c r="J92" s="60"/>
      <c r="O92" s="104" t="s">
        <v>873</v>
      </c>
      <c r="P92" s="103">
        <f>SUM(P89:P90)/P79</f>
        <v>0.7857142857142857</v>
      </c>
    </row>
    <row r="93" spans="1:19" x14ac:dyDescent="0.25">
      <c r="A93" t="s">
        <v>1239</v>
      </c>
    </row>
    <row r="94" spans="1:19" x14ac:dyDescent="0.25">
      <c r="A94" t="s">
        <v>1119</v>
      </c>
      <c r="M94" s="239" t="s">
        <v>1164</v>
      </c>
      <c r="N94" s="16"/>
      <c r="O94" s="240">
        <f>B97-B116</f>
        <v>3999</v>
      </c>
    </row>
    <row r="95" spans="1:19" x14ac:dyDescent="0.25">
      <c r="B95" s="14" t="s">
        <v>18</v>
      </c>
      <c r="C95" s="270" t="s">
        <v>19</v>
      </c>
      <c r="D95" s="270"/>
      <c r="E95" s="270"/>
      <c r="F95" s="270" t="s">
        <v>20</v>
      </c>
      <c r="G95" s="270"/>
      <c r="H95" s="270"/>
      <c r="I95" s="270" t="s">
        <v>21</v>
      </c>
      <c r="J95" s="270"/>
      <c r="K95" s="270"/>
      <c r="M95" s="270" t="s">
        <v>1238</v>
      </c>
      <c r="N95" s="270"/>
      <c r="O95" s="270"/>
      <c r="P95" s="270"/>
    </row>
    <row r="96" spans="1:19" x14ac:dyDescent="0.25">
      <c r="A96" s="15" t="s">
        <v>17</v>
      </c>
      <c r="B96" s="255" t="s">
        <v>14</v>
      </c>
      <c r="C96" s="255" t="s">
        <v>14</v>
      </c>
      <c r="D96" s="255" t="s">
        <v>15</v>
      </c>
      <c r="E96" s="255" t="s">
        <v>16</v>
      </c>
      <c r="F96" s="255" t="s">
        <v>14</v>
      </c>
      <c r="G96" s="255" t="s">
        <v>15</v>
      </c>
      <c r="H96" s="255" t="s">
        <v>16</v>
      </c>
      <c r="I96" s="255" t="s">
        <v>14</v>
      </c>
      <c r="J96" s="255" t="s">
        <v>15</v>
      </c>
      <c r="K96" s="255" t="s">
        <v>16</v>
      </c>
      <c r="M96" s="14" t="s">
        <v>18</v>
      </c>
      <c r="N96" s="13" t="s">
        <v>19</v>
      </c>
      <c r="O96" s="14" t="s">
        <v>20</v>
      </c>
      <c r="P96" s="13" t="s">
        <v>21</v>
      </c>
      <c r="R96" s="13" t="s">
        <v>41</v>
      </c>
      <c r="S96" s="14" t="s">
        <v>29</v>
      </c>
    </row>
    <row r="97" spans="1:19" ht="15.75" x14ac:dyDescent="0.25">
      <c r="A97" s="5" t="s">
        <v>0</v>
      </c>
      <c r="B97" s="7">
        <v>624474</v>
      </c>
      <c r="C97" s="7">
        <v>33086</v>
      </c>
      <c r="D97" s="1">
        <v>5.3</v>
      </c>
      <c r="E97" s="9">
        <v>749.1</v>
      </c>
      <c r="F97" s="7">
        <v>4568</v>
      </c>
      <c r="G97" s="1">
        <v>0.7</v>
      </c>
      <c r="H97" s="1">
        <v>103.4</v>
      </c>
      <c r="I97" s="7">
        <v>5415</v>
      </c>
      <c r="J97" s="1">
        <v>0.9</v>
      </c>
      <c r="K97" s="1">
        <v>122.6</v>
      </c>
      <c r="M97" s="12">
        <f t="shared" ref="M97:M108" si="35">B97-B116</f>
        <v>3999</v>
      </c>
      <c r="N97" s="12">
        <f t="shared" ref="N97:N108" si="36">C97-C116</f>
        <v>709</v>
      </c>
      <c r="O97" s="12">
        <f t="shared" ref="O97:O108" si="37">F97-F116</f>
        <v>60</v>
      </c>
      <c r="P97" s="12">
        <f t="shared" ref="P97:P108" si="38">I97-I116</f>
        <v>153</v>
      </c>
      <c r="R97" s="26">
        <f>C97/$B$97</f>
        <v>5.2982189810944894E-2</v>
      </c>
    </row>
    <row r="98" spans="1:19" ht="15.75" x14ac:dyDescent="0.25">
      <c r="A98" s="6" t="s">
        <v>1</v>
      </c>
      <c r="B98" s="8">
        <v>5235</v>
      </c>
      <c r="C98" s="8">
        <v>520</v>
      </c>
      <c r="D98" s="2">
        <v>9.9</v>
      </c>
      <c r="E98" s="10">
        <v>1030.2</v>
      </c>
      <c r="F98" s="8">
        <v>91</v>
      </c>
      <c r="G98" s="2">
        <v>1.7</v>
      </c>
      <c r="H98" s="2">
        <v>180.3</v>
      </c>
      <c r="I98" s="8">
        <v>0</v>
      </c>
      <c r="J98" s="2">
        <v>0</v>
      </c>
      <c r="K98" s="2">
        <v>0</v>
      </c>
      <c r="M98" s="12">
        <f t="shared" si="35"/>
        <v>123</v>
      </c>
      <c r="N98" s="20">
        <f t="shared" si="36"/>
        <v>35</v>
      </c>
      <c r="O98" s="12">
        <f t="shared" si="37"/>
        <v>8</v>
      </c>
      <c r="P98" s="12">
        <f t="shared" si="38"/>
        <v>0</v>
      </c>
      <c r="R98" s="21">
        <f>C98/$C$97</f>
        <v>1.5716617300368736E-2</v>
      </c>
    </row>
    <row r="99" spans="1:19" ht="15.75" x14ac:dyDescent="0.25">
      <c r="A99" s="5" t="s">
        <v>2</v>
      </c>
      <c r="B99" s="7">
        <v>21844</v>
      </c>
      <c r="C99" s="7">
        <v>481</v>
      </c>
      <c r="D99" s="1">
        <v>2.2000000000000002</v>
      </c>
      <c r="E99" s="9">
        <v>221.6</v>
      </c>
      <c r="F99" s="7">
        <v>49</v>
      </c>
      <c r="G99" s="1">
        <v>0.2</v>
      </c>
      <c r="H99" s="1">
        <v>22.6</v>
      </c>
      <c r="I99" s="7">
        <v>1</v>
      </c>
      <c r="J99" s="1">
        <v>0</v>
      </c>
      <c r="K99" s="1">
        <v>0.5</v>
      </c>
      <c r="M99" s="12">
        <f t="shared" si="35"/>
        <v>85</v>
      </c>
      <c r="N99" s="20">
        <f t="shared" si="36"/>
        <v>21</v>
      </c>
      <c r="O99" s="12">
        <f t="shared" si="37"/>
        <v>0</v>
      </c>
      <c r="P99" s="12">
        <f t="shared" si="38"/>
        <v>0</v>
      </c>
      <c r="R99" s="21">
        <f t="shared" ref="R99:R109" si="39">C99/$C$97</f>
        <v>1.4537871002841081E-2</v>
      </c>
    </row>
    <row r="100" spans="1:19" ht="15.75" x14ac:dyDescent="0.25">
      <c r="A100" s="6" t="s">
        <v>3</v>
      </c>
      <c r="B100" s="8">
        <v>31781</v>
      </c>
      <c r="C100" s="8">
        <v>229</v>
      </c>
      <c r="D100" s="2">
        <v>0.7</v>
      </c>
      <c r="E100" s="10">
        <v>82.6</v>
      </c>
      <c r="F100" s="8">
        <v>32</v>
      </c>
      <c r="G100" s="2">
        <v>0.1</v>
      </c>
      <c r="H100" s="2">
        <v>11.5</v>
      </c>
      <c r="I100" s="8">
        <v>2</v>
      </c>
      <c r="J100" s="2">
        <v>0</v>
      </c>
      <c r="K100" s="2">
        <v>0.7</v>
      </c>
      <c r="M100" s="12">
        <f t="shared" si="35"/>
        <v>30</v>
      </c>
      <c r="N100" s="20">
        <f t="shared" si="36"/>
        <v>8</v>
      </c>
      <c r="O100" s="20">
        <f t="shared" si="37"/>
        <v>1</v>
      </c>
      <c r="P100" s="12">
        <f t="shared" si="38"/>
        <v>0</v>
      </c>
      <c r="R100" s="21">
        <f t="shared" si="39"/>
        <v>6.9213564649700781E-3</v>
      </c>
    </row>
    <row r="101" spans="1:19" ht="15.75" x14ac:dyDescent="0.25">
      <c r="A101" s="5" t="s">
        <v>4</v>
      </c>
      <c r="B101" s="7">
        <v>69638</v>
      </c>
      <c r="C101" s="7">
        <v>586</v>
      </c>
      <c r="D101" s="1">
        <v>0.8</v>
      </c>
      <c r="E101" s="9">
        <v>110</v>
      </c>
      <c r="F101" s="7">
        <v>72</v>
      </c>
      <c r="G101" s="1">
        <v>0.1</v>
      </c>
      <c r="H101" s="1">
        <v>13.5</v>
      </c>
      <c r="I101" s="7">
        <v>2</v>
      </c>
      <c r="J101" s="1">
        <v>0</v>
      </c>
      <c r="K101" s="1">
        <v>0.4</v>
      </c>
      <c r="M101" s="12">
        <f t="shared" si="35"/>
        <v>53</v>
      </c>
      <c r="N101" s="20">
        <f t="shared" si="36"/>
        <v>4</v>
      </c>
      <c r="O101" s="12">
        <f t="shared" si="37"/>
        <v>1</v>
      </c>
      <c r="P101" s="12">
        <f t="shared" si="38"/>
        <v>0</v>
      </c>
      <c r="R101" s="21">
        <f t="shared" si="39"/>
        <v>1.7711418726954E-2</v>
      </c>
      <c r="S101" s="24">
        <f>R100+R101</f>
        <v>2.4632775191924076E-2</v>
      </c>
    </row>
    <row r="102" spans="1:19" ht="15.75" x14ac:dyDescent="0.25">
      <c r="A102" s="6" t="s">
        <v>5</v>
      </c>
      <c r="B102" s="8">
        <v>103567</v>
      </c>
      <c r="C102" s="8">
        <v>1676</v>
      </c>
      <c r="D102" s="2">
        <v>1.6</v>
      </c>
      <c r="E102" s="10">
        <v>283.8</v>
      </c>
      <c r="F102" s="8">
        <v>180</v>
      </c>
      <c r="G102" s="2">
        <v>0.2</v>
      </c>
      <c r="H102" s="2">
        <v>30.5</v>
      </c>
      <c r="I102" s="8">
        <v>22</v>
      </c>
      <c r="J102" s="2">
        <v>0</v>
      </c>
      <c r="K102" s="2">
        <v>3.7</v>
      </c>
      <c r="M102" s="12">
        <f t="shared" si="35"/>
        <v>238</v>
      </c>
      <c r="N102" s="20">
        <f t="shared" si="36"/>
        <v>15</v>
      </c>
      <c r="O102" s="12">
        <f t="shared" si="37"/>
        <v>0</v>
      </c>
      <c r="P102" s="12">
        <f t="shared" si="38"/>
        <v>0</v>
      </c>
      <c r="R102" s="21">
        <f t="shared" si="39"/>
        <v>5.0655866529650005E-2</v>
      </c>
    </row>
    <row r="103" spans="1:19" ht="15.75" x14ac:dyDescent="0.25">
      <c r="A103" s="5" t="s">
        <v>6</v>
      </c>
      <c r="B103" s="7">
        <v>118657</v>
      </c>
      <c r="C103" s="7">
        <v>2738</v>
      </c>
      <c r="D103" s="1">
        <v>2.2999999999999998</v>
      </c>
      <c r="E103" s="9">
        <v>383.1</v>
      </c>
      <c r="F103" s="7">
        <v>339</v>
      </c>
      <c r="G103" s="1">
        <v>0.3</v>
      </c>
      <c r="H103" s="1">
        <v>47.4</v>
      </c>
      <c r="I103" s="7">
        <v>47</v>
      </c>
      <c r="J103" s="1">
        <v>0</v>
      </c>
      <c r="K103" s="1">
        <v>6.6</v>
      </c>
      <c r="M103" s="12">
        <f t="shared" si="35"/>
        <v>404</v>
      </c>
      <c r="N103" s="20">
        <f t="shared" si="36"/>
        <v>26</v>
      </c>
      <c r="O103" s="20">
        <f t="shared" si="37"/>
        <v>5</v>
      </c>
      <c r="P103" s="12">
        <f t="shared" si="38"/>
        <v>1</v>
      </c>
      <c r="R103" s="21">
        <f t="shared" si="39"/>
        <v>8.2754034939249224E-2</v>
      </c>
    </row>
    <row r="104" spans="1:19" ht="15.75" x14ac:dyDescent="0.25">
      <c r="A104" s="6" t="s">
        <v>7</v>
      </c>
      <c r="B104" s="8">
        <v>98714</v>
      </c>
      <c r="C104" s="8">
        <v>2919</v>
      </c>
      <c r="D104" s="2">
        <v>3</v>
      </c>
      <c r="E104" s="10">
        <v>480.2</v>
      </c>
      <c r="F104" s="8">
        <v>579</v>
      </c>
      <c r="G104" s="2">
        <v>0.6</v>
      </c>
      <c r="H104" s="2">
        <v>95.3</v>
      </c>
      <c r="I104" s="8">
        <v>117</v>
      </c>
      <c r="J104" s="2">
        <v>0.1</v>
      </c>
      <c r="K104" s="2">
        <v>19.2</v>
      </c>
      <c r="M104" s="12">
        <f t="shared" si="35"/>
        <v>414</v>
      </c>
      <c r="N104" s="20">
        <f t="shared" si="36"/>
        <v>36</v>
      </c>
      <c r="O104" s="20">
        <f t="shared" si="37"/>
        <v>8</v>
      </c>
      <c r="P104" s="12">
        <f t="shared" si="38"/>
        <v>3</v>
      </c>
      <c r="R104" s="21">
        <f t="shared" si="39"/>
        <v>8.8224626730339123E-2</v>
      </c>
    </row>
    <row r="105" spans="1:19" ht="15.75" x14ac:dyDescent="0.25">
      <c r="A105" s="5" t="s">
        <v>8</v>
      </c>
      <c r="B105" s="7">
        <v>71683</v>
      </c>
      <c r="C105" s="7">
        <v>4160</v>
      </c>
      <c r="D105" s="1">
        <v>5.8</v>
      </c>
      <c r="E105" s="9">
        <v>755.6</v>
      </c>
      <c r="F105" s="7">
        <v>946</v>
      </c>
      <c r="G105" s="1">
        <v>1.3</v>
      </c>
      <c r="H105" s="1">
        <v>171.8</v>
      </c>
      <c r="I105" s="7">
        <v>304</v>
      </c>
      <c r="J105" s="1">
        <v>0.4</v>
      </c>
      <c r="K105" s="1">
        <v>55.2</v>
      </c>
      <c r="M105" s="12">
        <f t="shared" si="35"/>
        <v>437</v>
      </c>
      <c r="N105" s="20">
        <f t="shared" si="36"/>
        <v>55</v>
      </c>
      <c r="O105" s="20">
        <f t="shared" si="37"/>
        <v>7</v>
      </c>
      <c r="P105" s="12">
        <f t="shared" si="38"/>
        <v>7</v>
      </c>
      <c r="R105" s="21">
        <f t="shared" si="39"/>
        <v>0.12573293840294988</v>
      </c>
    </row>
    <row r="106" spans="1:19" ht="15.75" x14ac:dyDescent="0.25">
      <c r="A106" s="6" t="s">
        <v>9</v>
      </c>
      <c r="B106" s="8">
        <v>45018</v>
      </c>
      <c r="C106" s="8">
        <v>5520</v>
      </c>
      <c r="D106" s="2">
        <v>12.3</v>
      </c>
      <c r="E106" s="10">
        <v>1164.5999999999999</v>
      </c>
      <c r="F106" s="8">
        <v>1186</v>
      </c>
      <c r="G106" s="2">
        <v>2.6</v>
      </c>
      <c r="H106" s="2">
        <v>250.2</v>
      </c>
      <c r="I106" s="8">
        <v>717</v>
      </c>
      <c r="J106" s="2">
        <v>1.6</v>
      </c>
      <c r="K106" s="2">
        <v>151.30000000000001</v>
      </c>
      <c r="M106" s="12">
        <f t="shared" si="35"/>
        <v>507</v>
      </c>
      <c r="N106" s="20">
        <f t="shared" si="36"/>
        <v>115</v>
      </c>
      <c r="O106" s="20">
        <f t="shared" si="37"/>
        <v>19</v>
      </c>
      <c r="P106" s="20">
        <f t="shared" si="38"/>
        <v>16</v>
      </c>
      <c r="R106" s="21">
        <f t="shared" si="39"/>
        <v>0.16683793749622197</v>
      </c>
    </row>
    <row r="107" spans="1:19" ht="15.75" x14ac:dyDescent="0.25">
      <c r="A107" s="5" t="s">
        <v>10</v>
      </c>
      <c r="B107" s="7">
        <v>24805</v>
      </c>
      <c r="C107" s="7">
        <v>6128</v>
      </c>
      <c r="D107" s="1">
        <v>24.7</v>
      </c>
      <c r="E107" s="9">
        <v>2350.1</v>
      </c>
      <c r="F107" s="7">
        <v>835</v>
      </c>
      <c r="G107" s="1">
        <v>3.4</v>
      </c>
      <c r="H107" s="1">
        <v>320.2</v>
      </c>
      <c r="I107" s="7">
        <v>1257</v>
      </c>
      <c r="J107" s="1">
        <v>5.0999999999999996</v>
      </c>
      <c r="K107" s="9">
        <v>482.1</v>
      </c>
      <c r="M107" s="12">
        <f t="shared" si="35"/>
        <v>535</v>
      </c>
      <c r="N107" s="20">
        <f t="shared" si="36"/>
        <v>143</v>
      </c>
      <c r="O107" s="20">
        <f t="shared" si="37"/>
        <v>7</v>
      </c>
      <c r="P107" s="20">
        <f t="shared" si="38"/>
        <v>34</v>
      </c>
      <c r="R107" s="21">
        <f t="shared" si="39"/>
        <v>0.18521429003203771</v>
      </c>
    </row>
    <row r="108" spans="1:19" ht="15.75" x14ac:dyDescent="0.25">
      <c r="A108" s="6" t="s">
        <v>11</v>
      </c>
      <c r="B108" s="8">
        <v>33530</v>
      </c>
      <c r="C108" s="8">
        <v>8129</v>
      </c>
      <c r="D108" s="2">
        <v>24.2</v>
      </c>
      <c r="E108" s="10">
        <v>5774.5</v>
      </c>
      <c r="F108" s="8">
        <v>259</v>
      </c>
      <c r="G108" s="2">
        <v>0.8</v>
      </c>
      <c r="H108" s="2">
        <v>184</v>
      </c>
      <c r="I108" s="8">
        <v>2946</v>
      </c>
      <c r="J108" s="2">
        <v>8.8000000000000007</v>
      </c>
      <c r="K108" s="10">
        <v>2092.6999999999998</v>
      </c>
      <c r="M108" s="12">
        <f t="shared" si="35"/>
        <v>1174</v>
      </c>
      <c r="N108" s="20">
        <f t="shared" si="36"/>
        <v>251</v>
      </c>
      <c r="O108" s="20">
        <f t="shared" si="37"/>
        <v>4</v>
      </c>
      <c r="P108" s="20">
        <f t="shared" si="38"/>
        <v>92</v>
      </c>
      <c r="R108" s="21">
        <f t="shared" si="39"/>
        <v>0.24569304237441819</v>
      </c>
    </row>
    <row r="109" spans="1:19" ht="15.75" x14ac:dyDescent="0.25">
      <c r="A109" s="14" t="s">
        <v>12</v>
      </c>
      <c r="B109" s="7">
        <v>2</v>
      </c>
      <c r="C109" s="7">
        <v>0</v>
      </c>
      <c r="D109" s="1">
        <v>0</v>
      </c>
      <c r="E109" s="9" t="s">
        <v>13</v>
      </c>
      <c r="F109" s="7">
        <v>0</v>
      </c>
      <c r="G109" s="1">
        <v>0</v>
      </c>
      <c r="H109" s="1" t="s">
        <v>13</v>
      </c>
      <c r="I109" s="7">
        <v>0</v>
      </c>
      <c r="J109" s="1">
        <v>0</v>
      </c>
      <c r="K109" s="1" t="s">
        <v>13</v>
      </c>
      <c r="M109" s="12">
        <f>B109-B128</f>
        <v>-1</v>
      </c>
      <c r="N109" s="12">
        <f t="shared" ref="N109" si="40">C109-C129</f>
        <v>0</v>
      </c>
      <c r="O109" s="12">
        <f t="shared" ref="O109" si="41">F109-F129</f>
        <v>0</v>
      </c>
      <c r="P109" s="12">
        <f t="shared" ref="P109" si="42">I109-I129</f>
        <v>0</v>
      </c>
      <c r="R109" s="21">
        <f t="shared" si="39"/>
        <v>0</v>
      </c>
    </row>
    <row r="110" spans="1:19" x14ac:dyDescent="0.25">
      <c r="A110" s="25"/>
      <c r="I110" s="60"/>
      <c r="J110" s="60"/>
      <c r="O110" s="104" t="s">
        <v>873</v>
      </c>
      <c r="P110" s="103">
        <f>SUM(P107:P108)/P97</f>
        <v>0.82352941176470584</v>
      </c>
    </row>
    <row r="111" spans="1:19" x14ac:dyDescent="0.25">
      <c r="A111" s="256"/>
      <c r="B111" s="257"/>
      <c r="C111" s="257"/>
      <c r="D111" s="257"/>
      <c r="E111" s="257"/>
      <c r="F111" s="257"/>
      <c r="G111" s="257"/>
      <c r="H111" s="257"/>
      <c r="I111" s="258"/>
      <c r="J111" s="258"/>
      <c r="K111" s="257"/>
      <c r="L111" s="257"/>
      <c r="M111" s="259"/>
      <c r="N111" s="257"/>
      <c r="O111" s="260"/>
      <c r="P111" s="260"/>
      <c r="Q111" s="260"/>
      <c r="R111" s="257"/>
    </row>
    <row r="112" spans="1:19" x14ac:dyDescent="0.25">
      <c r="A112" t="s">
        <v>1236</v>
      </c>
    </row>
    <row r="113" spans="1:19" x14ac:dyDescent="0.25">
      <c r="A113" t="s">
        <v>1119</v>
      </c>
      <c r="M113" s="239" t="s">
        <v>1164</v>
      </c>
      <c r="N113" s="16"/>
      <c r="O113" s="240">
        <f>B116-B134</f>
        <v>2445</v>
      </c>
    </row>
    <row r="114" spans="1:19" x14ac:dyDescent="0.25">
      <c r="B114" s="14" t="s">
        <v>18</v>
      </c>
      <c r="C114" s="270" t="s">
        <v>19</v>
      </c>
      <c r="D114" s="270"/>
      <c r="E114" s="270"/>
      <c r="F114" s="270" t="s">
        <v>20</v>
      </c>
      <c r="G114" s="270"/>
      <c r="H114" s="270"/>
      <c r="I114" s="270" t="s">
        <v>21</v>
      </c>
      <c r="J114" s="270"/>
      <c r="K114" s="270"/>
      <c r="M114" s="270" t="s">
        <v>1237</v>
      </c>
      <c r="N114" s="270"/>
      <c r="O114" s="270"/>
      <c r="P114" s="270"/>
    </row>
    <row r="115" spans="1:19" x14ac:dyDescent="0.25">
      <c r="A115" s="15" t="s">
        <v>17</v>
      </c>
      <c r="B115" s="255" t="s">
        <v>14</v>
      </c>
      <c r="C115" s="255" t="s">
        <v>14</v>
      </c>
      <c r="D115" s="255" t="s">
        <v>15</v>
      </c>
      <c r="E115" s="255" t="s">
        <v>16</v>
      </c>
      <c r="F115" s="255" t="s">
        <v>14</v>
      </c>
      <c r="G115" s="255" t="s">
        <v>15</v>
      </c>
      <c r="H115" s="255" t="s">
        <v>16</v>
      </c>
      <c r="I115" s="255" t="s">
        <v>14</v>
      </c>
      <c r="J115" s="255" t="s">
        <v>15</v>
      </c>
      <c r="K115" s="255" t="s">
        <v>16</v>
      </c>
      <c r="M115" s="14" t="s">
        <v>18</v>
      </c>
      <c r="N115" s="13" t="s">
        <v>19</v>
      </c>
      <c r="O115" s="14" t="s">
        <v>20</v>
      </c>
      <c r="P115" s="13" t="s">
        <v>21</v>
      </c>
      <c r="R115" s="13" t="s">
        <v>41</v>
      </c>
      <c r="S115" s="14" t="s">
        <v>29</v>
      </c>
    </row>
    <row r="116" spans="1:19" ht="15.75" x14ac:dyDescent="0.25">
      <c r="A116" s="5" t="s">
        <v>0</v>
      </c>
      <c r="B116" s="7">
        <v>620475</v>
      </c>
      <c r="C116" s="7">
        <v>32377</v>
      </c>
      <c r="D116" s="1">
        <v>5.2</v>
      </c>
      <c r="E116" s="9">
        <v>733.1</v>
      </c>
      <c r="F116" s="7">
        <v>4508</v>
      </c>
      <c r="G116" s="1">
        <v>0.7</v>
      </c>
      <c r="H116" s="1">
        <v>102.1</v>
      </c>
      <c r="I116" s="7">
        <v>5262</v>
      </c>
      <c r="J116" s="1">
        <v>0.8</v>
      </c>
      <c r="K116" s="1">
        <v>119.1</v>
      </c>
      <c r="M116" s="12">
        <f>B116-B134</f>
        <v>2445</v>
      </c>
      <c r="N116" s="12">
        <f>C116-C134</f>
        <v>347</v>
      </c>
      <c r="O116" s="12">
        <f>F116-F134</f>
        <v>28</v>
      </c>
      <c r="P116" s="12">
        <f>I116-I134</f>
        <v>85</v>
      </c>
      <c r="R116" s="26">
        <f>C116/$B$116</f>
        <v>5.218099037028083E-2</v>
      </c>
    </row>
    <row r="117" spans="1:19" ht="15.75" x14ac:dyDescent="0.25">
      <c r="A117" s="6" t="s">
        <v>1</v>
      </c>
      <c r="B117" s="8">
        <v>5112</v>
      </c>
      <c r="C117" s="8">
        <v>485</v>
      </c>
      <c r="D117" s="2">
        <v>9.5</v>
      </c>
      <c r="E117" s="10">
        <v>960.8</v>
      </c>
      <c r="F117" s="8">
        <v>83</v>
      </c>
      <c r="G117" s="2">
        <v>1.6</v>
      </c>
      <c r="H117" s="2">
        <v>164.4</v>
      </c>
      <c r="I117" s="8">
        <v>0</v>
      </c>
      <c r="J117" s="2">
        <v>0</v>
      </c>
      <c r="K117" s="2">
        <v>0</v>
      </c>
      <c r="M117" s="12">
        <f t="shared" ref="M117:M128" si="43">B117-B135</f>
        <v>40</v>
      </c>
      <c r="N117" s="20">
        <f t="shared" ref="N117:N127" si="44">C117-C135</f>
        <v>10</v>
      </c>
      <c r="O117" s="12">
        <f t="shared" ref="O117:O127" si="45">F117-F135</f>
        <v>1</v>
      </c>
      <c r="P117" s="12">
        <f t="shared" ref="P117:P127" si="46">I117-I135</f>
        <v>0</v>
      </c>
      <c r="R117" s="21">
        <f>C117/$C$116</f>
        <v>1.4979769589523427E-2</v>
      </c>
    </row>
    <row r="118" spans="1:19" ht="15.75" x14ac:dyDescent="0.25">
      <c r="A118" s="5" t="s">
        <v>2</v>
      </c>
      <c r="B118" s="7">
        <v>21759</v>
      </c>
      <c r="C118" s="7">
        <v>460</v>
      </c>
      <c r="D118" s="1">
        <v>2.1</v>
      </c>
      <c r="E118" s="9">
        <v>211.9</v>
      </c>
      <c r="F118" s="7">
        <v>49</v>
      </c>
      <c r="G118" s="1">
        <v>0.2</v>
      </c>
      <c r="H118" s="1">
        <v>22.6</v>
      </c>
      <c r="I118" s="7">
        <v>1</v>
      </c>
      <c r="J118" s="1">
        <v>0</v>
      </c>
      <c r="K118" s="1">
        <v>0.5</v>
      </c>
      <c r="M118" s="12">
        <f t="shared" si="43"/>
        <v>34</v>
      </c>
      <c r="N118" s="20">
        <f t="shared" si="44"/>
        <v>8</v>
      </c>
      <c r="O118" s="12">
        <f t="shared" si="45"/>
        <v>0</v>
      </c>
      <c r="P118" s="12">
        <f t="shared" si="46"/>
        <v>0</v>
      </c>
      <c r="R118" s="21">
        <f t="shared" ref="R118:R128" si="47">C118/$C$134</f>
        <v>1.4361536059943803E-2</v>
      </c>
    </row>
    <row r="119" spans="1:19" ht="15.75" x14ac:dyDescent="0.25">
      <c r="A119" s="6" t="s">
        <v>3</v>
      </c>
      <c r="B119" s="8">
        <v>31751</v>
      </c>
      <c r="C119" s="8">
        <v>221</v>
      </c>
      <c r="D119" s="2">
        <v>0.7</v>
      </c>
      <c r="E119" s="10">
        <v>79.7</v>
      </c>
      <c r="F119" s="8">
        <v>31</v>
      </c>
      <c r="G119" s="2">
        <v>0.1</v>
      </c>
      <c r="H119" s="2">
        <v>11.2</v>
      </c>
      <c r="I119" s="8">
        <v>2</v>
      </c>
      <c r="J119" s="2">
        <v>0</v>
      </c>
      <c r="K119" s="2">
        <v>0.7</v>
      </c>
      <c r="M119" s="12">
        <f t="shared" si="43"/>
        <v>16</v>
      </c>
      <c r="N119" s="20">
        <f t="shared" si="44"/>
        <v>2</v>
      </c>
      <c r="O119" s="20">
        <f t="shared" si="45"/>
        <v>0</v>
      </c>
      <c r="P119" s="12">
        <f t="shared" si="46"/>
        <v>0</v>
      </c>
      <c r="R119" s="21">
        <f t="shared" si="47"/>
        <v>6.8997814548860444E-3</v>
      </c>
    </row>
    <row r="120" spans="1:19" ht="15.75" x14ac:dyDescent="0.25">
      <c r="A120" s="5" t="s">
        <v>4</v>
      </c>
      <c r="B120" s="7">
        <v>69585</v>
      </c>
      <c r="C120" s="7">
        <v>582</v>
      </c>
      <c r="D120" s="1">
        <v>0.8</v>
      </c>
      <c r="E120" s="9">
        <v>109.3</v>
      </c>
      <c r="F120" s="7">
        <v>71</v>
      </c>
      <c r="G120" s="1">
        <v>0.1</v>
      </c>
      <c r="H120" s="1">
        <v>13.3</v>
      </c>
      <c r="I120" s="7">
        <v>2</v>
      </c>
      <c r="J120" s="1">
        <v>0</v>
      </c>
      <c r="K120" s="1">
        <v>0.4</v>
      </c>
      <c r="M120" s="12">
        <f t="shared" si="43"/>
        <v>37</v>
      </c>
      <c r="N120" s="20">
        <f t="shared" si="44"/>
        <v>3</v>
      </c>
      <c r="O120" s="12">
        <f t="shared" si="45"/>
        <v>1</v>
      </c>
      <c r="P120" s="12">
        <f t="shared" si="46"/>
        <v>0</v>
      </c>
      <c r="R120" s="21">
        <f t="shared" si="47"/>
        <v>1.8170465188885421E-2</v>
      </c>
      <c r="S120" s="24">
        <f>R119+R120</f>
        <v>2.5070246643771464E-2</v>
      </c>
    </row>
    <row r="121" spans="1:19" ht="15.75" x14ac:dyDescent="0.25">
      <c r="A121" s="6" t="s">
        <v>5</v>
      </c>
      <c r="B121" s="8">
        <v>103329</v>
      </c>
      <c r="C121" s="8">
        <v>1661</v>
      </c>
      <c r="D121" s="2">
        <v>1.6</v>
      </c>
      <c r="E121" s="10">
        <v>281.3</v>
      </c>
      <c r="F121" s="8">
        <v>180</v>
      </c>
      <c r="G121" s="2">
        <v>0.2</v>
      </c>
      <c r="H121" s="2">
        <v>30.5</v>
      </c>
      <c r="I121" s="8">
        <v>22</v>
      </c>
      <c r="J121" s="2">
        <v>0</v>
      </c>
      <c r="K121" s="2">
        <v>3.7</v>
      </c>
      <c r="M121" s="12">
        <f t="shared" si="43"/>
        <v>175</v>
      </c>
      <c r="N121" s="20">
        <f t="shared" si="44"/>
        <v>11</v>
      </c>
      <c r="O121" s="12">
        <f t="shared" si="45"/>
        <v>2</v>
      </c>
      <c r="P121" s="12">
        <f t="shared" si="46"/>
        <v>0</v>
      </c>
      <c r="R121" s="21">
        <f t="shared" si="47"/>
        <v>5.1857633468623168E-2</v>
      </c>
    </row>
    <row r="122" spans="1:19" ht="15.75" x14ac:dyDescent="0.25">
      <c r="A122" s="5" t="s">
        <v>6</v>
      </c>
      <c r="B122" s="7">
        <v>118253</v>
      </c>
      <c r="C122" s="7">
        <v>2712</v>
      </c>
      <c r="D122" s="1">
        <v>2.2999999999999998</v>
      </c>
      <c r="E122" s="9">
        <v>379.5</v>
      </c>
      <c r="F122" s="7">
        <v>334</v>
      </c>
      <c r="G122" s="1">
        <v>0.3</v>
      </c>
      <c r="H122" s="1">
        <v>46.7</v>
      </c>
      <c r="I122" s="7">
        <v>46</v>
      </c>
      <c r="J122" s="1">
        <v>0</v>
      </c>
      <c r="K122" s="1">
        <v>6.4</v>
      </c>
      <c r="M122" s="12">
        <f t="shared" si="43"/>
        <v>261</v>
      </c>
      <c r="N122" s="20">
        <f t="shared" si="44"/>
        <v>8</v>
      </c>
      <c r="O122" s="20">
        <f t="shared" si="45"/>
        <v>0</v>
      </c>
      <c r="P122" s="12">
        <f t="shared" si="46"/>
        <v>0</v>
      </c>
      <c r="R122" s="21">
        <f t="shared" si="47"/>
        <v>8.4670621292538245E-2</v>
      </c>
    </row>
    <row r="123" spans="1:19" ht="15.75" x14ac:dyDescent="0.25">
      <c r="A123" s="6" t="s">
        <v>7</v>
      </c>
      <c r="B123" s="8">
        <v>98300</v>
      </c>
      <c r="C123" s="8">
        <v>2883</v>
      </c>
      <c r="D123" s="2">
        <v>2.9</v>
      </c>
      <c r="E123" s="10">
        <v>474.3</v>
      </c>
      <c r="F123" s="8">
        <v>571</v>
      </c>
      <c r="G123" s="2">
        <v>0.6</v>
      </c>
      <c r="H123" s="2">
        <v>93.9</v>
      </c>
      <c r="I123" s="8">
        <v>114</v>
      </c>
      <c r="J123" s="2">
        <v>0.1</v>
      </c>
      <c r="K123" s="2">
        <v>18.8</v>
      </c>
      <c r="M123" s="12">
        <f t="shared" si="43"/>
        <v>245</v>
      </c>
      <c r="N123" s="20">
        <f t="shared" si="44"/>
        <v>4</v>
      </c>
      <c r="O123" s="20">
        <f t="shared" si="45"/>
        <v>0</v>
      </c>
      <c r="P123" s="12">
        <f t="shared" si="46"/>
        <v>2</v>
      </c>
      <c r="R123" s="21">
        <f t="shared" si="47"/>
        <v>9.0009366219169523E-2</v>
      </c>
    </row>
    <row r="124" spans="1:19" ht="15.75" x14ac:dyDescent="0.25">
      <c r="A124" s="5" t="s">
        <v>8</v>
      </c>
      <c r="B124" s="7">
        <v>71246</v>
      </c>
      <c r="C124" s="7">
        <v>4105</v>
      </c>
      <c r="D124" s="1">
        <v>5.8</v>
      </c>
      <c r="E124" s="9">
        <v>745.6</v>
      </c>
      <c r="F124" s="7">
        <v>939</v>
      </c>
      <c r="G124" s="1">
        <v>1.3</v>
      </c>
      <c r="H124" s="1">
        <v>170.5</v>
      </c>
      <c r="I124" s="7">
        <v>297</v>
      </c>
      <c r="J124" s="1">
        <v>0.4</v>
      </c>
      <c r="K124" s="1">
        <v>53.9</v>
      </c>
      <c r="M124" s="12">
        <f t="shared" si="43"/>
        <v>240</v>
      </c>
      <c r="N124" s="20">
        <f t="shared" si="44"/>
        <v>24</v>
      </c>
      <c r="O124" s="20">
        <f t="shared" si="45"/>
        <v>7</v>
      </c>
      <c r="P124" s="12">
        <f t="shared" si="46"/>
        <v>1</v>
      </c>
      <c r="R124" s="21">
        <f t="shared" si="47"/>
        <v>0.12816109896971589</v>
      </c>
    </row>
    <row r="125" spans="1:19" ht="15.75" x14ac:dyDescent="0.25">
      <c r="A125" s="6" t="s">
        <v>9</v>
      </c>
      <c r="B125" s="8">
        <v>44511</v>
      </c>
      <c r="C125" s="8">
        <v>5405</v>
      </c>
      <c r="D125" s="2">
        <v>12.1</v>
      </c>
      <c r="E125" s="10">
        <v>1140.4000000000001</v>
      </c>
      <c r="F125" s="8">
        <v>1167</v>
      </c>
      <c r="G125" s="2">
        <v>2.6</v>
      </c>
      <c r="H125" s="2">
        <v>246.2</v>
      </c>
      <c r="I125" s="8">
        <v>701</v>
      </c>
      <c r="J125" s="2">
        <v>1.6</v>
      </c>
      <c r="K125" s="2">
        <v>147.9</v>
      </c>
      <c r="M125" s="12">
        <f t="shared" si="43"/>
        <v>296</v>
      </c>
      <c r="N125" s="20">
        <f t="shared" si="44"/>
        <v>49</v>
      </c>
      <c r="O125" s="20">
        <f t="shared" si="45"/>
        <v>7</v>
      </c>
      <c r="P125" s="20">
        <f t="shared" si="46"/>
        <v>12</v>
      </c>
      <c r="R125" s="21">
        <f t="shared" si="47"/>
        <v>0.16874804870433968</v>
      </c>
    </row>
    <row r="126" spans="1:19" ht="15.75" x14ac:dyDescent="0.25">
      <c r="A126" s="5" t="s">
        <v>10</v>
      </c>
      <c r="B126" s="7">
        <v>24270</v>
      </c>
      <c r="C126" s="7">
        <v>5985</v>
      </c>
      <c r="D126" s="1">
        <v>24.7</v>
      </c>
      <c r="E126" s="9">
        <v>2295.3000000000002</v>
      </c>
      <c r="F126" s="7">
        <v>828</v>
      </c>
      <c r="G126" s="1">
        <v>3.4</v>
      </c>
      <c r="H126" s="1">
        <v>317.5</v>
      </c>
      <c r="I126" s="7">
        <v>1223</v>
      </c>
      <c r="J126" s="1">
        <v>5</v>
      </c>
      <c r="K126" s="9">
        <v>469</v>
      </c>
      <c r="M126" s="12">
        <f t="shared" si="43"/>
        <v>381</v>
      </c>
      <c r="N126" s="20">
        <f t="shared" si="44"/>
        <v>86</v>
      </c>
      <c r="O126" s="20">
        <f t="shared" si="45"/>
        <v>7</v>
      </c>
      <c r="P126" s="20">
        <f t="shared" si="46"/>
        <v>13</v>
      </c>
      <c r="R126" s="21">
        <f t="shared" si="47"/>
        <v>0.1868560724320949</v>
      </c>
    </row>
    <row r="127" spans="1:19" ht="15.75" x14ac:dyDescent="0.25">
      <c r="A127" s="6" t="s">
        <v>11</v>
      </c>
      <c r="B127" s="8">
        <v>32356</v>
      </c>
      <c r="C127" s="8">
        <v>7878</v>
      </c>
      <c r="D127" s="2">
        <v>24.3</v>
      </c>
      <c r="E127" s="10">
        <v>5596.2</v>
      </c>
      <c r="F127" s="8">
        <v>255</v>
      </c>
      <c r="G127" s="2">
        <v>0.8</v>
      </c>
      <c r="H127" s="2">
        <v>181.1</v>
      </c>
      <c r="I127" s="8">
        <v>2854</v>
      </c>
      <c r="J127" s="2">
        <v>8.8000000000000007</v>
      </c>
      <c r="K127" s="10">
        <v>2027.4</v>
      </c>
      <c r="M127" s="12">
        <f t="shared" si="43"/>
        <v>719</v>
      </c>
      <c r="N127" s="20">
        <f t="shared" si="44"/>
        <v>142</v>
      </c>
      <c r="O127" s="20">
        <f t="shared" si="45"/>
        <v>3</v>
      </c>
      <c r="P127" s="20">
        <f t="shared" si="46"/>
        <v>57</v>
      </c>
      <c r="R127" s="21">
        <f t="shared" si="47"/>
        <v>0.24595691539182016</v>
      </c>
    </row>
    <row r="128" spans="1:19" ht="15.75" x14ac:dyDescent="0.25">
      <c r="A128" s="14" t="s">
        <v>12</v>
      </c>
      <c r="B128" s="7">
        <v>3</v>
      </c>
      <c r="C128" s="7">
        <v>0</v>
      </c>
      <c r="D128" s="1">
        <v>0</v>
      </c>
      <c r="E128" s="9" t="s">
        <v>13</v>
      </c>
      <c r="F128" s="7">
        <v>0</v>
      </c>
      <c r="G128" s="1">
        <v>0</v>
      </c>
      <c r="H128" s="1" t="s">
        <v>13</v>
      </c>
      <c r="I128" s="7">
        <v>0</v>
      </c>
      <c r="J128" s="1">
        <v>0</v>
      </c>
      <c r="K128" s="1" t="s">
        <v>13</v>
      </c>
      <c r="M128" s="12">
        <f t="shared" si="43"/>
        <v>1</v>
      </c>
      <c r="N128" s="12">
        <f t="shared" ref="N128" si="48">C128-C147</f>
        <v>0</v>
      </c>
      <c r="O128" s="12">
        <f t="shared" ref="O128" si="49">F128-F147</f>
        <v>0</v>
      </c>
      <c r="P128" s="12">
        <f t="shared" ref="P128" si="50">I128-I147</f>
        <v>0</v>
      </c>
      <c r="R128" s="21">
        <f t="shared" si="47"/>
        <v>0</v>
      </c>
    </row>
    <row r="129" spans="1:19" x14ac:dyDescent="0.25">
      <c r="A129" s="25"/>
      <c r="I129" s="60"/>
      <c r="J129" s="60"/>
      <c r="O129" s="104" t="s">
        <v>873</v>
      </c>
      <c r="P129" s="103">
        <f>SUM(P126:P127)/P116</f>
        <v>0.82352941176470584</v>
      </c>
    </row>
    <row r="130" spans="1:19" x14ac:dyDescent="0.25">
      <c r="A130" t="s">
        <v>1234</v>
      </c>
    </row>
    <row r="131" spans="1:19" x14ac:dyDescent="0.25">
      <c r="A131" t="s">
        <v>1119</v>
      </c>
      <c r="M131" s="239" t="s">
        <v>1164</v>
      </c>
      <c r="N131" s="16"/>
      <c r="O131" s="240">
        <f>B134-B152</f>
        <v>1348</v>
      </c>
    </row>
    <row r="132" spans="1:19" x14ac:dyDescent="0.25">
      <c r="B132" s="14" t="s">
        <v>18</v>
      </c>
      <c r="C132" s="270" t="s">
        <v>19</v>
      </c>
      <c r="D132" s="270"/>
      <c r="E132" s="270"/>
      <c r="F132" s="270" t="s">
        <v>20</v>
      </c>
      <c r="G132" s="270"/>
      <c r="H132" s="270"/>
      <c r="I132" s="270" t="s">
        <v>21</v>
      </c>
      <c r="J132" s="270"/>
      <c r="K132" s="270"/>
      <c r="M132" s="270" t="s">
        <v>1235</v>
      </c>
      <c r="N132" s="270"/>
      <c r="O132" s="270"/>
      <c r="P132" s="270"/>
    </row>
    <row r="133" spans="1:19" x14ac:dyDescent="0.25">
      <c r="A133" s="15" t="s">
        <v>17</v>
      </c>
      <c r="B133" s="14" t="s">
        <v>14</v>
      </c>
      <c r="C133" s="14" t="s">
        <v>14</v>
      </c>
      <c r="D133" s="14" t="s">
        <v>15</v>
      </c>
      <c r="E133" s="14" t="s">
        <v>16</v>
      </c>
      <c r="F133" s="14" t="s">
        <v>14</v>
      </c>
      <c r="G133" s="14" t="s">
        <v>15</v>
      </c>
      <c r="H133" s="14" t="s">
        <v>16</v>
      </c>
      <c r="I133" s="14" t="s">
        <v>14</v>
      </c>
      <c r="J133" s="14" t="s">
        <v>15</v>
      </c>
      <c r="K133" s="14" t="s">
        <v>16</v>
      </c>
      <c r="M133" s="14" t="s">
        <v>18</v>
      </c>
      <c r="N133" s="13" t="s">
        <v>19</v>
      </c>
      <c r="O133" s="14" t="s">
        <v>20</v>
      </c>
      <c r="P133" s="13" t="s">
        <v>21</v>
      </c>
      <c r="R133" s="13" t="s">
        <v>41</v>
      </c>
      <c r="S133" s="14" t="s">
        <v>29</v>
      </c>
    </row>
    <row r="134" spans="1:19" ht="15.75" x14ac:dyDescent="0.25">
      <c r="A134" s="5" t="s">
        <v>0</v>
      </c>
      <c r="B134" s="7">
        <v>618030</v>
      </c>
      <c r="C134" s="7">
        <v>32030</v>
      </c>
      <c r="D134" s="1">
        <v>5.2</v>
      </c>
      <c r="E134" s="9">
        <v>724.7</v>
      </c>
      <c r="F134" s="7">
        <v>4480</v>
      </c>
      <c r="G134" s="1">
        <v>0.7</v>
      </c>
      <c r="H134" s="1">
        <v>101.4</v>
      </c>
      <c r="I134" s="7">
        <v>5177</v>
      </c>
      <c r="J134" s="1">
        <v>0.8</v>
      </c>
      <c r="K134" s="1">
        <v>117.1</v>
      </c>
      <c r="M134" s="12">
        <f>B134-B152</f>
        <v>1348</v>
      </c>
      <c r="N134" s="12">
        <f>C134-C152</f>
        <v>238</v>
      </c>
      <c r="O134" s="12">
        <f>F134-F152</f>
        <v>19</v>
      </c>
      <c r="P134" s="12">
        <f>I134-I152</f>
        <v>40</v>
      </c>
      <c r="R134" s="26">
        <f>C134/$B$134</f>
        <v>5.1825963140947853E-2</v>
      </c>
    </row>
    <row r="135" spans="1:19" ht="15.75" x14ac:dyDescent="0.25">
      <c r="A135" s="6" t="s">
        <v>1</v>
      </c>
      <c r="B135" s="8">
        <v>5072</v>
      </c>
      <c r="C135" s="8">
        <v>475</v>
      </c>
      <c r="D135" s="2">
        <v>9.4</v>
      </c>
      <c r="E135" s="10">
        <v>940.8</v>
      </c>
      <c r="F135" s="8">
        <v>82</v>
      </c>
      <c r="G135" s="2">
        <v>1.6</v>
      </c>
      <c r="H135" s="2">
        <v>162.4</v>
      </c>
      <c r="I135" s="8">
        <v>0</v>
      </c>
      <c r="J135" s="2">
        <v>0</v>
      </c>
      <c r="K135" s="2">
        <v>0</v>
      </c>
      <c r="M135" s="12">
        <f t="shared" ref="M135:M146" si="51">B135-B153</f>
        <v>29</v>
      </c>
      <c r="N135" s="20">
        <f t="shared" ref="N135:N145" si="52">C135-C153</f>
        <v>4</v>
      </c>
      <c r="O135" s="12">
        <f t="shared" ref="O135:O145" si="53">F135-F153</f>
        <v>0</v>
      </c>
      <c r="P135" s="12">
        <f t="shared" ref="P135:P145" si="54">I135-I153</f>
        <v>0</v>
      </c>
      <c r="R135" s="21">
        <f>C135/$C$134</f>
        <v>1.4829847018420231E-2</v>
      </c>
    </row>
    <row r="136" spans="1:19" ht="15.75" x14ac:dyDescent="0.25">
      <c r="A136" s="5" t="s">
        <v>2</v>
      </c>
      <c r="B136" s="7">
        <v>21725</v>
      </c>
      <c r="C136" s="7">
        <v>452</v>
      </c>
      <c r="D136" s="1">
        <v>2.1</v>
      </c>
      <c r="E136" s="9">
        <v>208</v>
      </c>
      <c r="F136" s="7">
        <v>49</v>
      </c>
      <c r="G136" s="1">
        <v>0.2</v>
      </c>
      <c r="H136" s="1">
        <v>22.5</v>
      </c>
      <c r="I136" s="7">
        <v>1</v>
      </c>
      <c r="J136" s="1">
        <v>0</v>
      </c>
      <c r="K136" s="1">
        <v>0.5</v>
      </c>
      <c r="M136" s="12">
        <f t="shared" si="51"/>
        <v>17</v>
      </c>
      <c r="N136" s="20">
        <f t="shared" si="52"/>
        <v>3</v>
      </c>
      <c r="O136" s="12">
        <f t="shared" si="53"/>
        <v>0</v>
      </c>
      <c r="P136" s="12">
        <f t="shared" si="54"/>
        <v>0</v>
      </c>
      <c r="R136" s="21">
        <f t="shared" ref="R136:R146" si="55">C136/$C$134</f>
        <v>1.4111770215423041E-2</v>
      </c>
    </row>
    <row r="137" spans="1:19" ht="15.75" x14ac:dyDescent="0.25">
      <c r="A137" s="6" t="s">
        <v>3</v>
      </c>
      <c r="B137" s="8">
        <v>31735</v>
      </c>
      <c r="C137" s="8">
        <v>219</v>
      </c>
      <c r="D137" s="2">
        <v>0.7</v>
      </c>
      <c r="E137" s="10">
        <v>78.900000000000006</v>
      </c>
      <c r="F137" s="8">
        <v>31</v>
      </c>
      <c r="G137" s="2">
        <v>0.1</v>
      </c>
      <c r="H137" s="2">
        <v>11.2</v>
      </c>
      <c r="I137" s="8">
        <v>2</v>
      </c>
      <c r="J137" s="2">
        <v>0</v>
      </c>
      <c r="K137" s="2">
        <v>0.7</v>
      </c>
      <c r="M137" s="12">
        <f t="shared" si="51"/>
        <v>14</v>
      </c>
      <c r="N137" s="20">
        <f t="shared" si="52"/>
        <v>0</v>
      </c>
      <c r="O137" s="20">
        <f t="shared" si="53"/>
        <v>0</v>
      </c>
      <c r="P137" s="12">
        <f t="shared" si="54"/>
        <v>0</v>
      </c>
      <c r="R137" s="21">
        <f t="shared" si="55"/>
        <v>6.8373399937558541E-3</v>
      </c>
    </row>
    <row r="138" spans="1:19" ht="15.75" x14ac:dyDescent="0.25">
      <c r="A138" s="5" t="s">
        <v>4</v>
      </c>
      <c r="B138" s="7">
        <v>69548</v>
      </c>
      <c r="C138" s="7">
        <v>579</v>
      </c>
      <c r="D138" s="1">
        <v>0.8</v>
      </c>
      <c r="E138" s="9">
        <v>108.6</v>
      </c>
      <c r="F138" s="7">
        <v>70</v>
      </c>
      <c r="G138" s="1">
        <v>0.1</v>
      </c>
      <c r="H138" s="1">
        <v>13.1</v>
      </c>
      <c r="I138" s="7">
        <v>2</v>
      </c>
      <c r="J138" s="1">
        <v>0</v>
      </c>
      <c r="K138" s="1">
        <v>0.4</v>
      </c>
      <c r="M138" s="12">
        <f t="shared" si="51"/>
        <v>29</v>
      </c>
      <c r="N138" s="20">
        <f t="shared" si="52"/>
        <v>3</v>
      </c>
      <c r="O138" s="12">
        <f t="shared" si="53"/>
        <v>1</v>
      </c>
      <c r="P138" s="12">
        <f t="shared" si="54"/>
        <v>0</v>
      </c>
      <c r="R138" s="21">
        <f t="shared" si="55"/>
        <v>1.8076802997190135E-2</v>
      </c>
      <c r="S138" s="24">
        <f>R137+R138</f>
        <v>2.4914142990945989E-2</v>
      </c>
    </row>
    <row r="139" spans="1:19" ht="15.75" x14ac:dyDescent="0.25">
      <c r="A139" s="6" t="s">
        <v>5</v>
      </c>
      <c r="B139" s="8">
        <v>103154</v>
      </c>
      <c r="C139" s="8">
        <v>1650</v>
      </c>
      <c r="D139" s="2">
        <v>1.6</v>
      </c>
      <c r="E139" s="10">
        <v>279.10000000000002</v>
      </c>
      <c r="F139" s="8">
        <v>178</v>
      </c>
      <c r="G139" s="2">
        <v>0.2</v>
      </c>
      <c r="H139" s="2">
        <v>30.1</v>
      </c>
      <c r="I139" s="8">
        <v>22</v>
      </c>
      <c r="J139" s="2">
        <v>0</v>
      </c>
      <c r="K139" s="2">
        <v>3.7</v>
      </c>
      <c r="M139" s="12">
        <f t="shared" si="51"/>
        <v>112</v>
      </c>
      <c r="N139" s="20">
        <f t="shared" si="52"/>
        <v>5</v>
      </c>
      <c r="O139" s="12">
        <f t="shared" si="53"/>
        <v>0</v>
      </c>
      <c r="P139" s="12">
        <f t="shared" si="54"/>
        <v>2</v>
      </c>
      <c r="R139" s="21">
        <f t="shared" si="55"/>
        <v>5.1514205432407117E-2</v>
      </c>
    </row>
    <row r="140" spans="1:19" ht="15.75" x14ac:dyDescent="0.25">
      <c r="A140" s="5" t="s">
        <v>6</v>
      </c>
      <c r="B140" s="7">
        <v>117992</v>
      </c>
      <c r="C140" s="7">
        <v>2704</v>
      </c>
      <c r="D140" s="1">
        <v>2.2999999999999998</v>
      </c>
      <c r="E140" s="9">
        <v>378</v>
      </c>
      <c r="F140" s="7">
        <v>334</v>
      </c>
      <c r="G140" s="1">
        <v>0.3</v>
      </c>
      <c r="H140" s="1">
        <v>46.7</v>
      </c>
      <c r="I140" s="7">
        <v>46</v>
      </c>
      <c r="J140" s="1">
        <v>0</v>
      </c>
      <c r="K140" s="1">
        <v>6.4</v>
      </c>
      <c r="M140" s="12">
        <f t="shared" si="51"/>
        <v>152</v>
      </c>
      <c r="N140" s="20">
        <f t="shared" si="52"/>
        <v>6</v>
      </c>
      <c r="O140" s="20">
        <f t="shared" si="53"/>
        <v>2</v>
      </c>
      <c r="P140" s="12">
        <f t="shared" si="54"/>
        <v>-1</v>
      </c>
      <c r="R140" s="21">
        <f t="shared" si="55"/>
        <v>8.4420855448017487E-2</v>
      </c>
    </row>
    <row r="141" spans="1:19" ht="15.75" x14ac:dyDescent="0.25">
      <c r="A141" s="6" t="s">
        <v>7</v>
      </c>
      <c r="B141" s="8">
        <v>98055</v>
      </c>
      <c r="C141" s="8">
        <v>2879</v>
      </c>
      <c r="D141" s="2">
        <v>2.9</v>
      </c>
      <c r="E141" s="10">
        <v>473.2</v>
      </c>
      <c r="F141" s="8">
        <v>571</v>
      </c>
      <c r="G141" s="2">
        <v>0.6</v>
      </c>
      <c r="H141" s="2">
        <v>93.9</v>
      </c>
      <c r="I141" s="8">
        <v>112</v>
      </c>
      <c r="J141" s="2">
        <v>0.1</v>
      </c>
      <c r="K141" s="2">
        <v>18.399999999999999</v>
      </c>
      <c r="M141" s="12">
        <f t="shared" si="51"/>
        <v>152</v>
      </c>
      <c r="N141" s="20">
        <f t="shared" si="52"/>
        <v>11</v>
      </c>
      <c r="O141" s="20">
        <f t="shared" si="53"/>
        <v>1</v>
      </c>
      <c r="P141" s="12">
        <f t="shared" si="54"/>
        <v>1</v>
      </c>
      <c r="R141" s="21">
        <f t="shared" si="55"/>
        <v>8.9884483296909151E-2</v>
      </c>
    </row>
    <row r="142" spans="1:19" ht="15.75" x14ac:dyDescent="0.25">
      <c r="A142" s="5" t="s">
        <v>8</v>
      </c>
      <c r="B142" s="7">
        <v>71006</v>
      </c>
      <c r="C142" s="7">
        <v>4081</v>
      </c>
      <c r="D142" s="1">
        <v>5.7</v>
      </c>
      <c r="E142" s="9">
        <v>740.8</v>
      </c>
      <c r="F142" s="7">
        <v>932</v>
      </c>
      <c r="G142" s="1">
        <v>1.3</v>
      </c>
      <c r="H142" s="1">
        <v>169.2</v>
      </c>
      <c r="I142" s="7">
        <v>296</v>
      </c>
      <c r="J142" s="1">
        <v>0.4</v>
      </c>
      <c r="K142" s="1">
        <v>53.7</v>
      </c>
      <c r="M142" s="12">
        <f t="shared" si="51"/>
        <v>171</v>
      </c>
      <c r="N142" s="20">
        <f t="shared" si="52"/>
        <v>19</v>
      </c>
      <c r="O142" s="20">
        <f t="shared" si="53"/>
        <v>1</v>
      </c>
      <c r="P142" s="12">
        <f t="shared" si="54"/>
        <v>0</v>
      </c>
      <c r="R142" s="21">
        <f t="shared" si="55"/>
        <v>0.1274118014361536</v>
      </c>
    </row>
    <row r="143" spans="1:19" ht="15.75" x14ac:dyDescent="0.25">
      <c r="A143" s="6" t="s">
        <v>9</v>
      </c>
      <c r="B143" s="8">
        <v>44215</v>
      </c>
      <c r="C143" s="8">
        <v>5356</v>
      </c>
      <c r="D143" s="2">
        <v>12.1</v>
      </c>
      <c r="E143" s="10">
        <v>1129.2</v>
      </c>
      <c r="F143" s="8">
        <v>1160</v>
      </c>
      <c r="G143" s="2">
        <v>2.6</v>
      </c>
      <c r="H143" s="2">
        <v>244.6</v>
      </c>
      <c r="I143" s="8">
        <v>689</v>
      </c>
      <c r="J143" s="2">
        <v>1.6</v>
      </c>
      <c r="K143" s="2">
        <v>145.30000000000001</v>
      </c>
      <c r="M143" s="12">
        <f t="shared" si="51"/>
        <v>171</v>
      </c>
      <c r="N143" s="20">
        <f t="shared" si="52"/>
        <v>25</v>
      </c>
      <c r="O143" s="20">
        <f t="shared" si="53"/>
        <v>9</v>
      </c>
      <c r="P143" s="20">
        <f t="shared" si="54"/>
        <v>6</v>
      </c>
      <c r="R143" s="21">
        <f t="shared" si="55"/>
        <v>0.16721823290665003</v>
      </c>
    </row>
    <row r="144" spans="1:19" ht="15.75" x14ac:dyDescent="0.25">
      <c r="A144" s="5" t="s">
        <v>10</v>
      </c>
      <c r="B144" s="7">
        <v>23889</v>
      </c>
      <c r="C144" s="7">
        <v>5899</v>
      </c>
      <c r="D144" s="1">
        <v>24.7</v>
      </c>
      <c r="E144" s="9">
        <v>2262.4</v>
      </c>
      <c r="F144" s="7">
        <v>821</v>
      </c>
      <c r="G144" s="1">
        <v>3.4</v>
      </c>
      <c r="H144" s="1">
        <v>314.89999999999998</v>
      </c>
      <c r="I144" s="7">
        <v>1210</v>
      </c>
      <c r="J144" s="1">
        <v>5.0999999999999996</v>
      </c>
      <c r="K144" s="9">
        <v>464.1</v>
      </c>
      <c r="M144" s="12">
        <f t="shared" si="51"/>
        <v>151</v>
      </c>
      <c r="N144" s="20">
        <f t="shared" si="52"/>
        <v>59</v>
      </c>
      <c r="O144" s="20">
        <f t="shared" si="53"/>
        <v>3</v>
      </c>
      <c r="P144" s="20">
        <f t="shared" si="54"/>
        <v>11</v>
      </c>
      <c r="R144" s="21">
        <f t="shared" si="55"/>
        <v>0.18417108960349673</v>
      </c>
    </row>
    <row r="145" spans="1:19" ht="15.75" x14ac:dyDescent="0.25">
      <c r="A145" s="6" t="s">
        <v>11</v>
      </c>
      <c r="B145" s="8">
        <v>31637</v>
      </c>
      <c r="C145" s="8">
        <v>7736</v>
      </c>
      <c r="D145" s="2">
        <v>24.5</v>
      </c>
      <c r="E145" s="10">
        <v>5499.9</v>
      </c>
      <c r="F145" s="8">
        <v>252</v>
      </c>
      <c r="G145" s="2">
        <v>0.8</v>
      </c>
      <c r="H145" s="2">
        <v>179.2</v>
      </c>
      <c r="I145" s="8">
        <v>2797</v>
      </c>
      <c r="J145" s="2">
        <v>8.8000000000000007</v>
      </c>
      <c r="K145" s="10">
        <v>1988.5</v>
      </c>
      <c r="M145" s="12">
        <f t="shared" si="51"/>
        <v>350</v>
      </c>
      <c r="N145" s="20">
        <f t="shared" si="52"/>
        <v>103</v>
      </c>
      <c r="O145" s="20">
        <f t="shared" si="53"/>
        <v>2</v>
      </c>
      <c r="P145" s="20">
        <f t="shared" si="54"/>
        <v>21</v>
      </c>
      <c r="R145" s="21">
        <f t="shared" si="55"/>
        <v>0.24152357165157665</v>
      </c>
    </row>
    <row r="146" spans="1:19" ht="15.75" x14ac:dyDescent="0.25">
      <c r="A146" s="14" t="s">
        <v>12</v>
      </c>
      <c r="B146" s="7">
        <v>2</v>
      </c>
      <c r="C146" s="7">
        <v>0</v>
      </c>
      <c r="D146" s="1">
        <v>0</v>
      </c>
      <c r="E146" s="9" t="s">
        <v>13</v>
      </c>
      <c r="F146" s="7">
        <v>0</v>
      </c>
      <c r="G146" s="1">
        <v>0</v>
      </c>
      <c r="H146" s="1" t="s">
        <v>13</v>
      </c>
      <c r="I146" s="7">
        <v>0</v>
      </c>
      <c r="J146" s="1">
        <v>0</v>
      </c>
      <c r="K146" s="1" t="s">
        <v>13</v>
      </c>
      <c r="M146" s="12">
        <f t="shared" si="51"/>
        <v>0</v>
      </c>
      <c r="N146" s="12">
        <f t="shared" ref="N146" si="56">C146-C165</f>
        <v>0</v>
      </c>
      <c r="O146" s="12">
        <f t="shared" ref="O146" si="57">F146-F165</f>
        <v>0</v>
      </c>
      <c r="P146" s="12">
        <f t="shared" ref="P146" si="58">I146-I165</f>
        <v>0</v>
      </c>
      <c r="R146" s="21">
        <f t="shared" si="55"/>
        <v>0</v>
      </c>
    </row>
    <row r="147" spans="1:19" x14ac:dyDescent="0.25">
      <c r="A147" s="25"/>
      <c r="I147" s="60"/>
      <c r="J147" s="60"/>
      <c r="O147" s="104" t="s">
        <v>873</v>
      </c>
      <c r="P147" s="103">
        <f>SUM(P144:P145)/P134</f>
        <v>0.8</v>
      </c>
    </row>
    <row r="148" spans="1:19" x14ac:dyDescent="0.25">
      <c r="A148" t="s">
        <v>1233</v>
      </c>
    </row>
    <row r="149" spans="1:19" x14ac:dyDescent="0.25">
      <c r="A149" t="s">
        <v>1119</v>
      </c>
      <c r="M149" s="239" t="s">
        <v>1164</v>
      </c>
      <c r="N149" s="16"/>
      <c r="O149" s="240">
        <f>B152-B170</f>
        <v>1323</v>
      </c>
    </row>
    <row r="150" spans="1:19" x14ac:dyDescent="0.25">
      <c r="B150" s="14" t="s">
        <v>18</v>
      </c>
      <c r="C150" s="270" t="s">
        <v>19</v>
      </c>
      <c r="D150" s="270"/>
      <c r="E150" s="270"/>
      <c r="F150" s="270" t="s">
        <v>20</v>
      </c>
      <c r="G150" s="270"/>
      <c r="H150" s="270"/>
      <c r="I150" s="270" t="s">
        <v>21</v>
      </c>
      <c r="J150" s="270"/>
      <c r="K150" s="270"/>
      <c r="M150" s="270" t="s">
        <v>1232</v>
      </c>
      <c r="N150" s="270"/>
      <c r="O150" s="270"/>
      <c r="P150" s="270"/>
    </row>
    <row r="151" spans="1:19" x14ac:dyDescent="0.25">
      <c r="A151" s="15" t="s">
        <v>17</v>
      </c>
      <c r="B151" s="14" t="s">
        <v>14</v>
      </c>
      <c r="C151" s="14" t="s">
        <v>14</v>
      </c>
      <c r="D151" s="14" t="s">
        <v>15</v>
      </c>
      <c r="E151" s="14" t="s">
        <v>16</v>
      </c>
      <c r="F151" s="14" t="s">
        <v>14</v>
      </c>
      <c r="G151" s="14" t="s">
        <v>15</v>
      </c>
      <c r="H151" s="14" t="s">
        <v>16</v>
      </c>
      <c r="I151" s="14" t="s">
        <v>14</v>
      </c>
      <c r="J151" s="14" t="s">
        <v>15</v>
      </c>
      <c r="K151" s="14" t="s">
        <v>16</v>
      </c>
      <c r="M151" s="14" t="s">
        <v>18</v>
      </c>
      <c r="N151" s="13" t="s">
        <v>19</v>
      </c>
      <c r="O151" s="14" t="s">
        <v>20</v>
      </c>
      <c r="P151" s="13" t="s">
        <v>21</v>
      </c>
      <c r="R151" s="13" t="s">
        <v>41</v>
      </c>
      <c r="S151" s="14" t="s">
        <v>29</v>
      </c>
    </row>
    <row r="152" spans="1:19" ht="15.75" x14ac:dyDescent="0.25">
      <c r="A152" s="5" t="s">
        <v>0</v>
      </c>
      <c r="B152" s="7">
        <v>616682</v>
      </c>
      <c r="C152" s="7">
        <v>31792</v>
      </c>
      <c r="D152" s="1">
        <v>5.2</v>
      </c>
      <c r="E152" s="9">
        <v>719.3</v>
      </c>
      <c r="F152" s="7">
        <v>4461</v>
      </c>
      <c r="G152" s="1">
        <v>0.7</v>
      </c>
      <c r="H152" s="1">
        <v>100.9</v>
      </c>
      <c r="I152" s="7">
        <v>5137</v>
      </c>
      <c r="J152" s="1">
        <v>0.8</v>
      </c>
      <c r="K152" s="1">
        <v>116.2</v>
      </c>
      <c r="M152" s="12">
        <f>B152-B170</f>
        <v>1323</v>
      </c>
      <c r="N152" s="12">
        <f>C152-C170</f>
        <v>213</v>
      </c>
      <c r="O152" s="12">
        <f>F152-F170</f>
        <v>17</v>
      </c>
      <c r="P152" s="12">
        <f>I152-I170</f>
        <v>44</v>
      </c>
      <c r="R152" s="26">
        <f>C152/$B$152</f>
        <v>5.1553312728440263E-2</v>
      </c>
    </row>
    <row r="153" spans="1:19" ht="15.75" x14ac:dyDescent="0.25">
      <c r="A153" s="6" t="s">
        <v>1</v>
      </c>
      <c r="B153" s="8">
        <v>5043</v>
      </c>
      <c r="C153" s="8">
        <v>471</v>
      </c>
      <c r="D153" s="2">
        <v>9.3000000000000007</v>
      </c>
      <c r="E153" s="10">
        <v>932.9</v>
      </c>
      <c r="F153" s="8">
        <v>82</v>
      </c>
      <c r="G153" s="2">
        <v>1.6</v>
      </c>
      <c r="H153" s="2">
        <v>162.4</v>
      </c>
      <c r="I153" s="8">
        <v>0</v>
      </c>
      <c r="J153" s="2">
        <v>0</v>
      </c>
      <c r="K153" s="2">
        <v>0</v>
      </c>
      <c r="M153" s="12">
        <f t="shared" ref="M153:M164" si="59">B153-B171</f>
        <v>30</v>
      </c>
      <c r="N153" s="20">
        <f t="shared" ref="N153:N163" si="60">C153-C171</f>
        <v>8</v>
      </c>
      <c r="O153" s="12">
        <f t="shared" ref="O153:O163" si="61">F153-F171</f>
        <v>0</v>
      </c>
      <c r="P153" s="12">
        <f t="shared" ref="P153:P163" si="62">I153-I171</f>
        <v>0</v>
      </c>
      <c r="R153" s="21">
        <f>C153/$C$152</f>
        <v>1.4815047810770005E-2</v>
      </c>
    </row>
    <row r="154" spans="1:19" ht="15.75" x14ac:dyDescent="0.25">
      <c r="A154" s="5" t="s">
        <v>2</v>
      </c>
      <c r="B154" s="7">
        <v>21708</v>
      </c>
      <c r="C154" s="7">
        <v>449</v>
      </c>
      <c r="D154" s="1">
        <v>2.1</v>
      </c>
      <c r="E154" s="9">
        <v>206.6</v>
      </c>
      <c r="F154" s="7">
        <v>49</v>
      </c>
      <c r="G154" s="1">
        <v>0.2</v>
      </c>
      <c r="H154" s="1">
        <v>22.5</v>
      </c>
      <c r="I154" s="7">
        <v>1</v>
      </c>
      <c r="J154" s="1">
        <v>0</v>
      </c>
      <c r="K154" s="1">
        <v>0.5</v>
      </c>
      <c r="M154" s="12">
        <f t="shared" si="59"/>
        <v>12</v>
      </c>
      <c r="N154" s="20">
        <f t="shared" si="60"/>
        <v>3</v>
      </c>
      <c r="O154" s="12">
        <f t="shared" si="61"/>
        <v>1</v>
      </c>
      <c r="P154" s="12">
        <f t="shared" si="62"/>
        <v>0</v>
      </c>
      <c r="R154" s="21">
        <f t="shared" ref="R154:R164" si="63">C154/$C$152</f>
        <v>1.4123049823855057E-2</v>
      </c>
    </row>
    <row r="155" spans="1:19" ht="15.75" x14ac:dyDescent="0.25">
      <c r="A155" s="6" t="s">
        <v>3</v>
      </c>
      <c r="B155" s="8">
        <v>31721</v>
      </c>
      <c r="C155" s="8">
        <v>219</v>
      </c>
      <c r="D155" s="2">
        <v>0.7</v>
      </c>
      <c r="E155" s="10">
        <v>78.900000000000006</v>
      </c>
      <c r="F155" s="8">
        <v>31</v>
      </c>
      <c r="G155" s="2">
        <v>0.1</v>
      </c>
      <c r="H155" s="2">
        <v>11.2</v>
      </c>
      <c r="I155" s="8">
        <v>2</v>
      </c>
      <c r="J155" s="2">
        <v>0</v>
      </c>
      <c r="K155" s="2">
        <v>0.7</v>
      </c>
      <c r="M155" s="12">
        <f t="shared" si="59"/>
        <v>5</v>
      </c>
      <c r="N155" s="20">
        <f t="shared" si="60"/>
        <v>1</v>
      </c>
      <c r="O155" s="20">
        <f t="shared" si="61"/>
        <v>1</v>
      </c>
      <c r="P155" s="12">
        <f t="shared" si="62"/>
        <v>0</v>
      </c>
      <c r="R155" s="21">
        <f t="shared" si="63"/>
        <v>6.8885254151987924E-3</v>
      </c>
    </row>
    <row r="156" spans="1:19" ht="15.75" x14ac:dyDescent="0.25">
      <c r="A156" s="5" t="s">
        <v>4</v>
      </c>
      <c r="B156" s="7">
        <v>69519</v>
      </c>
      <c r="C156" s="7">
        <v>576</v>
      </c>
      <c r="D156" s="1">
        <v>0.8</v>
      </c>
      <c r="E156" s="9">
        <v>108.1</v>
      </c>
      <c r="F156" s="7">
        <v>69</v>
      </c>
      <c r="G156" s="1">
        <v>0.1</v>
      </c>
      <c r="H156" s="1">
        <v>12.9</v>
      </c>
      <c r="I156" s="7">
        <v>2</v>
      </c>
      <c r="J156" s="1">
        <v>0</v>
      </c>
      <c r="K156" s="1">
        <v>0.4</v>
      </c>
      <c r="M156" s="12">
        <f t="shared" si="59"/>
        <v>25</v>
      </c>
      <c r="N156" s="20">
        <f t="shared" si="60"/>
        <v>0</v>
      </c>
      <c r="O156" s="12">
        <f t="shared" si="61"/>
        <v>0</v>
      </c>
      <c r="P156" s="12">
        <f t="shared" si="62"/>
        <v>0</v>
      </c>
      <c r="R156" s="21">
        <f t="shared" si="63"/>
        <v>1.8117765475591345E-2</v>
      </c>
      <c r="S156" s="24">
        <f>R155+R156</f>
        <v>2.5006290890790137E-2</v>
      </c>
    </row>
    <row r="157" spans="1:19" ht="15.75" x14ac:dyDescent="0.25">
      <c r="A157" s="6" t="s">
        <v>5</v>
      </c>
      <c r="B157" s="8">
        <v>103042</v>
      </c>
      <c r="C157" s="8">
        <v>1645</v>
      </c>
      <c r="D157" s="2">
        <v>1.6</v>
      </c>
      <c r="E157" s="10">
        <v>278.2</v>
      </c>
      <c r="F157" s="8">
        <v>178</v>
      </c>
      <c r="G157" s="2">
        <v>0.2</v>
      </c>
      <c r="H157" s="2">
        <v>30.1</v>
      </c>
      <c r="I157" s="8">
        <v>20</v>
      </c>
      <c r="J157" s="2">
        <v>0</v>
      </c>
      <c r="K157" s="2">
        <v>3.4</v>
      </c>
      <c r="M157" s="12">
        <f t="shared" si="59"/>
        <v>65</v>
      </c>
      <c r="N157" s="20">
        <f t="shared" si="60"/>
        <v>4</v>
      </c>
      <c r="O157" s="12">
        <f t="shared" si="61"/>
        <v>1</v>
      </c>
      <c r="P157" s="12">
        <f t="shared" si="62"/>
        <v>0</v>
      </c>
      <c r="R157" s="21">
        <f t="shared" si="63"/>
        <v>5.174257674886764E-2</v>
      </c>
    </row>
    <row r="158" spans="1:19" ht="15.75" x14ac:dyDescent="0.25">
      <c r="A158" s="5" t="s">
        <v>6</v>
      </c>
      <c r="B158" s="7">
        <v>117840</v>
      </c>
      <c r="C158" s="7">
        <v>2698</v>
      </c>
      <c r="D158" s="1">
        <v>2.2999999999999998</v>
      </c>
      <c r="E158" s="9">
        <v>377.2</v>
      </c>
      <c r="F158" s="7">
        <v>332</v>
      </c>
      <c r="G158" s="1">
        <v>0.3</v>
      </c>
      <c r="H158" s="1">
        <v>46.4</v>
      </c>
      <c r="I158" s="7">
        <v>47</v>
      </c>
      <c r="J158" s="1">
        <v>0</v>
      </c>
      <c r="K158" s="1">
        <v>6.6</v>
      </c>
      <c r="M158" s="12">
        <f t="shared" si="59"/>
        <v>128</v>
      </c>
      <c r="N158" s="20">
        <f t="shared" si="60"/>
        <v>8</v>
      </c>
      <c r="O158" s="20">
        <f t="shared" si="61"/>
        <v>1</v>
      </c>
      <c r="P158" s="12">
        <f t="shared" si="62"/>
        <v>0</v>
      </c>
      <c r="R158" s="21">
        <f t="shared" si="63"/>
        <v>8.4864116758933059E-2</v>
      </c>
    </row>
    <row r="159" spans="1:19" ht="15.75" x14ac:dyDescent="0.25">
      <c r="A159" s="6" t="s">
        <v>7</v>
      </c>
      <c r="B159" s="8">
        <v>97903</v>
      </c>
      <c r="C159" s="8">
        <v>2868</v>
      </c>
      <c r="D159" s="2">
        <v>2.9</v>
      </c>
      <c r="E159" s="10">
        <v>471.4</v>
      </c>
      <c r="F159" s="8">
        <v>570</v>
      </c>
      <c r="G159" s="2">
        <v>0.6</v>
      </c>
      <c r="H159" s="2">
        <v>93.7</v>
      </c>
      <c r="I159" s="8">
        <v>111</v>
      </c>
      <c r="J159" s="2">
        <v>0.1</v>
      </c>
      <c r="K159" s="2">
        <v>18.2</v>
      </c>
      <c r="M159" s="12">
        <f t="shared" si="59"/>
        <v>133</v>
      </c>
      <c r="N159" s="20">
        <f t="shared" si="60"/>
        <v>9</v>
      </c>
      <c r="O159" s="20">
        <f t="shared" si="61"/>
        <v>1</v>
      </c>
      <c r="P159" s="12">
        <f t="shared" si="62"/>
        <v>0</v>
      </c>
      <c r="R159" s="21">
        <f t="shared" si="63"/>
        <v>9.0211373930548566E-2</v>
      </c>
    </row>
    <row r="160" spans="1:19" ht="15.75" x14ac:dyDescent="0.25">
      <c r="A160" s="5" t="s">
        <v>8</v>
      </c>
      <c r="B160" s="7">
        <v>70835</v>
      </c>
      <c r="C160" s="7">
        <v>4062</v>
      </c>
      <c r="D160" s="1">
        <v>5.7</v>
      </c>
      <c r="E160" s="9">
        <v>737.3</v>
      </c>
      <c r="F160" s="7">
        <v>931</v>
      </c>
      <c r="G160" s="1">
        <v>1.3</v>
      </c>
      <c r="H160" s="1">
        <v>169</v>
      </c>
      <c r="I160" s="7">
        <v>296</v>
      </c>
      <c r="J160" s="1">
        <v>0.4</v>
      </c>
      <c r="K160" s="1">
        <v>53.7</v>
      </c>
      <c r="M160" s="12">
        <f t="shared" si="59"/>
        <v>168</v>
      </c>
      <c r="N160" s="20">
        <f t="shared" si="60"/>
        <v>10</v>
      </c>
      <c r="O160" s="20">
        <f t="shared" si="61"/>
        <v>0</v>
      </c>
      <c r="P160" s="12">
        <f t="shared" si="62"/>
        <v>3</v>
      </c>
      <c r="R160" s="21">
        <f t="shared" si="63"/>
        <v>0.12776799194765978</v>
      </c>
    </row>
    <row r="161" spans="1:19" ht="15.75" x14ac:dyDescent="0.25">
      <c r="A161" s="6" t="s">
        <v>9</v>
      </c>
      <c r="B161" s="8">
        <v>44044</v>
      </c>
      <c r="C161" s="8">
        <v>5331</v>
      </c>
      <c r="D161" s="2">
        <v>12.1</v>
      </c>
      <c r="E161" s="10">
        <v>1123.9000000000001</v>
      </c>
      <c r="F161" s="8">
        <v>1151</v>
      </c>
      <c r="G161" s="2">
        <v>2.6</v>
      </c>
      <c r="H161" s="2">
        <v>242.7</v>
      </c>
      <c r="I161" s="8">
        <v>683</v>
      </c>
      <c r="J161" s="2">
        <v>1.6</v>
      </c>
      <c r="K161" s="2">
        <v>144</v>
      </c>
      <c r="M161" s="12">
        <f t="shared" si="59"/>
        <v>139</v>
      </c>
      <c r="N161" s="20">
        <f t="shared" si="60"/>
        <v>27</v>
      </c>
      <c r="O161" s="20">
        <f t="shared" si="61"/>
        <v>5</v>
      </c>
      <c r="P161" s="20">
        <f t="shared" si="62"/>
        <v>5</v>
      </c>
      <c r="R161" s="21">
        <f t="shared" si="63"/>
        <v>0.16768369401107197</v>
      </c>
    </row>
    <row r="162" spans="1:19" ht="15.75" x14ac:dyDescent="0.25">
      <c r="A162" s="5" t="s">
        <v>10</v>
      </c>
      <c r="B162" s="7">
        <v>23738</v>
      </c>
      <c r="C162" s="7">
        <v>5840</v>
      </c>
      <c r="D162" s="1">
        <v>24.6</v>
      </c>
      <c r="E162" s="9">
        <v>2239.8000000000002</v>
      </c>
      <c r="F162" s="7">
        <v>818</v>
      </c>
      <c r="G162" s="1">
        <v>3.4</v>
      </c>
      <c r="H162" s="1">
        <v>313.7</v>
      </c>
      <c r="I162" s="7">
        <v>1199</v>
      </c>
      <c r="J162" s="1">
        <v>5.0999999999999996</v>
      </c>
      <c r="K162" s="9">
        <v>459.8</v>
      </c>
      <c r="M162" s="12">
        <f t="shared" si="59"/>
        <v>182</v>
      </c>
      <c r="N162" s="20">
        <f t="shared" si="60"/>
        <v>61</v>
      </c>
      <c r="O162" s="20">
        <f t="shared" si="61"/>
        <v>5</v>
      </c>
      <c r="P162" s="20">
        <f t="shared" si="62"/>
        <v>10</v>
      </c>
      <c r="R162" s="21">
        <f t="shared" si="63"/>
        <v>0.18369401107196778</v>
      </c>
    </row>
    <row r="163" spans="1:19" ht="15.75" x14ac:dyDescent="0.25">
      <c r="A163" s="6" t="s">
        <v>11</v>
      </c>
      <c r="B163" s="8">
        <v>31287</v>
      </c>
      <c r="C163" s="8">
        <v>7633</v>
      </c>
      <c r="D163" s="2">
        <v>24.4</v>
      </c>
      <c r="E163" s="10">
        <v>5426.7</v>
      </c>
      <c r="F163" s="8">
        <v>250</v>
      </c>
      <c r="G163" s="2">
        <v>0.8</v>
      </c>
      <c r="H163" s="2">
        <v>177.7</v>
      </c>
      <c r="I163" s="8">
        <v>2776</v>
      </c>
      <c r="J163" s="2">
        <v>8.9</v>
      </c>
      <c r="K163" s="10">
        <v>1973.6</v>
      </c>
      <c r="M163" s="12">
        <f t="shared" si="59"/>
        <v>436</v>
      </c>
      <c r="N163" s="20">
        <f t="shared" si="60"/>
        <v>82</v>
      </c>
      <c r="O163" s="20">
        <f t="shared" si="61"/>
        <v>2</v>
      </c>
      <c r="P163" s="20">
        <f t="shared" si="62"/>
        <v>26</v>
      </c>
      <c r="R163" s="21">
        <f t="shared" si="63"/>
        <v>0.24009184700553599</v>
      </c>
    </row>
    <row r="164" spans="1:19" ht="15.75" x14ac:dyDescent="0.25">
      <c r="A164" s="14" t="s">
        <v>12</v>
      </c>
      <c r="B164" s="7">
        <v>2</v>
      </c>
      <c r="C164" s="7">
        <v>0</v>
      </c>
      <c r="D164" s="1">
        <v>0</v>
      </c>
      <c r="E164" s="9" t="s">
        <v>13</v>
      </c>
      <c r="F164" s="7">
        <v>0</v>
      </c>
      <c r="G164" s="1">
        <v>0</v>
      </c>
      <c r="H164" s="1" t="s">
        <v>13</v>
      </c>
      <c r="I164" s="7">
        <v>0</v>
      </c>
      <c r="J164" s="1">
        <v>0</v>
      </c>
      <c r="K164" s="1" t="s">
        <v>13</v>
      </c>
      <c r="M164" s="12">
        <f t="shared" si="59"/>
        <v>0</v>
      </c>
      <c r="N164" s="12">
        <f t="shared" ref="N164" si="64">C164-C183</f>
        <v>0</v>
      </c>
      <c r="O164" s="12">
        <f t="shared" ref="O164" si="65">F164-F183</f>
        <v>0</v>
      </c>
      <c r="P164" s="12">
        <f t="shared" ref="P164" si="66">I164-I183</f>
        <v>0</v>
      </c>
      <c r="R164" s="21">
        <f t="shared" si="63"/>
        <v>0</v>
      </c>
    </row>
    <row r="165" spans="1:19" x14ac:dyDescent="0.25">
      <c r="A165" s="25"/>
      <c r="I165" s="60"/>
      <c r="J165" s="60"/>
      <c r="O165" s="104" t="s">
        <v>873</v>
      </c>
      <c r="P165" s="103">
        <f>SUM(P162:P163)/P152</f>
        <v>0.81818181818181823</v>
      </c>
    </row>
    <row r="166" spans="1:19" x14ac:dyDescent="0.25">
      <c r="A166" t="s">
        <v>1231</v>
      </c>
    </row>
    <row r="167" spans="1:19" x14ac:dyDescent="0.25">
      <c r="A167" t="s">
        <v>1119</v>
      </c>
      <c r="M167" s="239" t="s">
        <v>1164</v>
      </c>
      <c r="N167" s="16"/>
      <c r="O167" s="240">
        <f>B170-B188</f>
        <v>1125</v>
      </c>
    </row>
    <row r="168" spans="1:19" x14ac:dyDescent="0.25">
      <c r="B168" s="14" t="s">
        <v>18</v>
      </c>
      <c r="C168" s="270" t="s">
        <v>19</v>
      </c>
      <c r="D168" s="270"/>
      <c r="E168" s="270"/>
      <c r="F168" s="270" t="s">
        <v>20</v>
      </c>
      <c r="G168" s="270"/>
      <c r="H168" s="270"/>
      <c r="I168" s="270" t="s">
        <v>21</v>
      </c>
      <c r="J168" s="270"/>
      <c r="K168" s="270"/>
      <c r="M168" s="270" t="s">
        <v>1230</v>
      </c>
      <c r="N168" s="270"/>
      <c r="O168" s="270"/>
      <c r="P168" s="270"/>
    </row>
    <row r="169" spans="1:19" x14ac:dyDescent="0.25">
      <c r="A169" s="15" t="s">
        <v>17</v>
      </c>
      <c r="B169" s="14" t="s">
        <v>14</v>
      </c>
      <c r="C169" s="14" t="s">
        <v>14</v>
      </c>
      <c r="D169" s="14" t="s">
        <v>15</v>
      </c>
      <c r="E169" s="14" t="s">
        <v>16</v>
      </c>
      <c r="F169" s="14" t="s">
        <v>14</v>
      </c>
      <c r="G169" s="14" t="s">
        <v>15</v>
      </c>
      <c r="H169" s="14" t="s">
        <v>16</v>
      </c>
      <c r="I169" s="14" t="s">
        <v>14</v>
      </c>
      <c r="J169" s="14" t="s">
        <v>15</v>
      </c>
      <c r="K169" s="14" t="s">
        <v>16</v>
      </c>
      <c r="M169" s="14" t="s">
        <v>18</v>
      </c>
      <c r="N169" s="13" t="s">
        <v>19</v>
      </c>
      <c r="O169" s="14" t="s">
        <v>20</v>
      </c>
      <c r="P169" s="13" t="s">
        <v>21</v>
      </c>
      <c r="R169" s="13" t="s">
        <v>41</v>
      </c>
      <c r="S169" s="14" t="s">
        <v>29</v>
      </c>
    </row>
    <row r="170" spans="1:19" ht="15.75" x14ac:dyDescent="0.25">
      <c r="A170" s="5" t="s">
        <v>0</v>
      </c>
      <c r="B170" s="7">
        <v>615359</v>
      </c>
      <c r="C170" s="7">
        <v>31579</v>
      </c>
      <c r="D170" s="1">
        <v>5.0999999999999996</v>
      </c>
      <c r="E170" s="9">
        <v>714.5</v>
      </c>
      <c r="F170" s="7">
        <v>4444</v>
      </c>
      <c r="G170" s="1">
        <v>0.7</v>
      </c>
      <c r="H170" s="1">
        <v>100.5</v>
      </c>
      <c r="I170" s="7">
        <v>5093</v>
      </c>
      <c r="J170" s="1">
        <v>0.8</v>
      </c>
      <c r="K170" s="1">
        <v>115.2</v>
      </c>
      <c r="M170" s="12">
        <f>B170-B188</f>
        <v>1125</v>
      </c>
      <c r="N170" s="12">
        <f>C170-C188</f>
        <v>143</v>
      </c>
      <c r="O170" s="12">
        <f>F170-F188</f>
        <v>8</v>
      </c>
      <c r="P170" s="12">
        <f>I170-I188</f>
        <v>46</v>
      </c>
      <c r="R170" s="26">
        <f>C170/$B$170</f>
        <v>5.1318011112212548E-2</v>
      </c>
    </row>
    <row r="171" spans="1:19" ht="15.75" x14ac:dyDescent="0.25">
      <c r="A171" s="6" t="s">
        <v>1</v>
      </c>
      <c r="B171" s="8">
        <v>5013</v>
      </c>
      <c r="C171" s="8">
        <v>463</v>
      </c>
      <c r="D171" s="2">
        <v>9.1999999999999993</v>
      </c>
      <c r="E171" s="10">
        <v>917.1</v>
      </c>
      <c r="F171" s="8">
        <v>82</v>
      </c>
      <c r="G171" s="2">
        <v>1.6</v>
      </c>
      <c r="H171" s="2">
        <v>162.4</v>
      </c>
      <c r="I171" s="8">
        <v>0</v>
      </c>
      <c r="J171" s="2">
        <v>0</v>
      </c>
      <c r="K171" s="2">
        <v>0</v>
      </c>
      <c r="M171" s="12">
        <f t="shared" ref="M171:M182" si="67">B171-B189</f>
        <v>19</v>
      </c>
      <c r="N171" s="20">
        <f t="shared" ref="N171:N181" si="68">C171-C189</f>
        <v>2</v>
      </c>
      <c r="O171" s="12">
        <f t="shared" ref="O171:O181" si="69">F171-F189</f>
        <v>1</v>
      </c>
      <c r="P171" s="12">
        <f t="shared" ref="P171:P181" si="70">I171-I189</f>
        <v>0</v>
      </c>
      <c r="R171" s="21">
        <f>C171/$C$170</f>
        <v>1.4661642230596282E-2</v>
      </c>
    </row>
    <row r="172" spans="1:19" ht="15.75" x14ac:dyDescent="0.25">
      <c r="A172" s="5" t="s">
        <v>2</v>
      </c>
      <c r="B172" s="7">
        <v>21696</v>
      </c>
      <c r="C172" s="7">
        <v>446</v>
      </c>
      <c r="D172" s="1">
        <v>2.1</v>
      </c>
      <c r="E172" s="9">
        <v>205.2</v>
      </c>
      <c r="F172" s="7">
        <v>48</v>
      </c>
      <c r="G172" s="1">
        <v>0.2</v>
      </c>
      <c r="H172" s="1">
        <v>22.1</v>
      </c>
      <c r="I172" s="7">
        <v>1</v>
      </c>
      <c r="J172" s="1">
        <v>0</v>
      </c>
      <c r="K172" s="1">
        <v>0.5</v>
      </c>
      <c r="M172" s="12">
        <f t="shared" si="67"/>
        <v>14</v>
      </c>
      <c r="N172" s="20">
        <f t="shared" si="68"/>
        <v>2</v>
      </c>
      <c r="O172" s="12">
        <f t="shared" si="69"/>
        <v>0</v>
      </c>
      <c r="P172" s="12">
        <f t="shared" si="70"/>
        <v>0</v>
      </c>
      <c r="R172" s="21">
        <f t="shared" ref="R172:R182" si="71">C172/$C$170</f>
        <v>1.4123309794483676E-2</v>
      </c>
    </row>
    <row r="173" spans="1:19" ht="15.75" x14ac:dyDescent="0.25">
      <c r="A173" s="6" t="s">
        <v>3</v>
      </c>
      <c r="B173" s="8">
        <v>31716</v>
      </c>
      <c r="C173" s="8">
        <v>218</v>
      </c>
      <c r="D173" s="2">
        <v>0.7</v>
      </c>
      <c r="E173" s="10">
        <v>78.5</v>
      </c>
      <c r="F173" s="8">
        <v>30</v>
      </c>
      <c r="G173" s="2">
        <v>0.1</v>
      </c>
      <c r="H173" s="2">
        <v>10.8</v>
      </c>
      <c r="I173" s="8">
        <v>2</v>
      </c>
      <c r="J173" s="2">
        <v>0</v>
      </c>
      <c r="K173" s="2">
        <v>0.7</v>
      </c>
      <c r="M173" s="12">
        <f t="shared" si="67"/>
        <v>7</v>
      </c>
      <c r="N173" s="20">
        <f t="shared" si="68"/>
        <v>2</v>
      </c>
      <c r="O173" s="20">
        <f t="shared" si="69"/>
        <v>0</v>
      </c>
      <c r="P173" s="12">
        <f t="shared" si="70"/>
        <v>0</v>
      </c>
      <c r="R173" s="21">
        <f t="shared" si="71"/>
        <v>6.9033218277969538E-3</v>
      </c>
    </row>
    <row r="174" spans="1:19" ht="15.75" x14ac:dyDescent="0.25">
      <c r="A174" s="5" t="s">
        <v>4</v>
      </c>
      <c r="B174" s="7">
        <v>69494</v>
      </c>
      <c r="C174" s="7">
        <v>576</v>
      </c>
      <c r="D174" s="1">
        <v>0.8</v>
      </c>
      <c r="E174" s="9">
        <v>108.1</v>
      </c>
      <c r="F174" s="7">
        <v>69</v>
      </c>
      <c r="G174" s="1">
        <v>0.1</v>
      </c>
      <c r="H174" s="1">
        <v>12.9</v>
      </c>
      <c r="I174" s="7">
        <v>2</v>
      </c>
      <c r="J174" s="1">
        <v>0</v>
      </c>
      <c r="K174" s="1">
        <v>0.4</v>
      </c>
      <c r="M174" s="12">
        <f t="shared" si="67"/>
        <v>20</v>
      </c>
      <c r="N174" s="20">
        <f t="shared" si="68"/>
        <v>1</v>
      </c>
      <c r="O174" s="12">
        <f t="shared" si="69"/>
        <v>0</v>
      </c>
      <c r="P174" s="12">
        <f t="shared" si="70"/>
        <v>0</v>
      </c>
      <c r="R174" s="21">
        <f t="shared" si="71"/>
        <v>1.8239969600050667E-2</v>
      </c>
      <c r="S174" s="24">
        <f>R173+R174</f>
        <v>2.514329142784762E-2</v>
      </c>
    </row>
    <row r="175" spans="1:19" ht="15.75" x14ac:dyDescent="0.25">
      <c r="A175" s="6" t="s">
        <v>5</v>
      </c>
      <c r="B175" s="8">
        <v>102977</v>
      </c>
      <c r="C175" s="8">
        <v>1641</v>
      </c>
      <c r="D175" s="2">
        <v>1.6</v>
      </c>
      <c r="E175" s="10">
        <v>277.5</v>
      </c>
      <c r="F175" s="8">
        <v>177</v>
      </c>
      <c r="G175" s="2">
        <v>0.2</v>
      </c>
      <c r="H175" s="2">
        <v>29.9</v>
      </c>
      <c r="I175" s="8">
        <v>20</v>
      </c>
      <c r="J175" s="2">
        <v>0</v>
      </c>
      <c r="K175" s="2">
        <v>3.4</v>
      </c>
      <c r="M175" s="12">
        <f t="shared" si="67"/>
        <v>63</v>
      </c>
      <c r="N175" s="20">
        <f t="shared" si="68"/>
        <v>0</v>
      </c>
      <c r="O175" s="12">
        <f t="shared" si="69"/>
        <v>0</v>
      </c>
      <c r="P175" s="12">
        <f t="shared" si="70"/>
        <v>0</v>
      </c>
      <c r="R175" s="21">
        <f t="shared" si="71"/>
        <v>5.1964913391811016E-2</v>
      </c>
    </row>
    <row r="176" spans="1:19" ht="15.75" x14ac:dyDescent="0.25">
      <c r="A176" s="5" t="s">
        <v>6</v>
      </c>
      <c r="B176" s="7">
        <v>117712</v>
      </c>
      <c r="C176" s="7">
        <v>2690</v>
      </c>
      <c r="D176" s="1">
        <v>2.2999999999999998</v>
      </c>
      <c r="E176" s="9">
        <v>376</v>
      </c>
      <c r="F176" s="7">
        <v>331</v>
      </c>
      <c r="G176" s="1">
        <v>0.3</v>
      </c>
      <c r="H176" s="1">
        <v>46.3</v>
      </c>
      <c r="I176" s="7">
        <v>47</v>
      </c>
      <c r="J176" s="1">
        <v>0</v>
      </c>
      <c r="K176" s="1">
        <v>6.6</v>
      </c>
      <c r="M176" s="12">
        <f t="shared" si="67"/>
        <v>136</v>
      </c>
      <c r="N176" s="20">
        <f t="shared" si="68"/>
        <v>3</v>
      </c>
      <c r="O176" s="20">
        <f t="shared" si="69"/>
        <v>0</v>
      </c>
      <c r="P176" s="12">
        <f t="shared" si="70"/>
        <v>0</v>
      </c>
      <c r="R176" s="21">
        <f t="shared" si="71"/>
        <v>8.5183191361347735E-2</v>
      </c>
    </row>
    <row r="177" spans="1:19" ht="15.75" x14ac:dyDescent="0.25">
      <c r="A177" s="6" t="s">
        <v>7</v>
      </c>
      <c r="B177" s="8">
        <v>97770</v>
      </c>
      <c r="C177" s="8">
        <v>2859</v>
      </c>
      <c r="D177" s="2">
        <v>2.9</v>
      </c>
      <c r="E177" s="10">
        <v>470</v>
      </c>
      <c r="F177" s="8">
        <v>569</v>
      </c>
      <c r="G177" s="2">
        <v>0.6</v>
      </c>
      <c r="H177" s="2">
        <v>93.5</v>
      </c>
      <c r="I177" s="8">
        <v>111</v>
      </c>
      <c r="J177" s="2">
        <v>0.1</v>
      </c>
      <c r="K177" s="2">
        <v>18.2</v>
      </c>
      <c r="M177" s="12">
        <f t="shared" si="67"/>
        <v>132</v>
      </c>
      <c r="N177" s="20">
        <f t="shared" si="68"/>
        <v>6</v>
      </c>
      <c r="O177" s="20">
        <f t="shared" si="69"/>
        <v>0</v>
      </c>
      <c r="P177" s="12">
        <f t="shared" si="70"/>
        <v>0</v>
      </c>
      <c r="R177" s="21">
        <f t="shared" si="71"/>
        <v>9.0534849108584822E-2</v>
      </c>
    </row>
    <row r="178" spans="1:19" ht="15.75" x14ac:dyDescent="0.25">
      <c r="A178" s="5" t="s">
        <v>8</v>
      </c>
      <c r="B178" s="7">
        <v>70667</v>
      </c>
      <c r="C178" s="7">
        <v>4052</v>
      </c>
      <c r="D178" s="1">
        <v>5.7</v>
      </c>
      <c r="E178" s="9">
        <v>735.5</v>
      </c>
      <c r="F178" s="7">
        <v>931</v>
      </c>
      <c r="G178" s="1">
        <v>1.3</v>
      </c>
      <c r="H178" s="1">
        <v>169</v>
      </c>
      <c r="I178" s="7">
        <v>293</v>
      </c>
      <c r="J178" s="1">
        <v>0.4</v>
      </c>
      <c r="K178" s="1">
        <v>53.2</v>
      </c>
      <c r="M178" s="12">
        <f t="shared" si="67"/>
        <v>108</v>
      </c>
      <c r="N178" s="20">
        <f t="shared" si="68"/>
        <v>5</v>
      </c>
      <c r="O178" s="20">
        <f t="shared" si="69"/>
        <v>0</v>
      </c>
      <c r="P178" s="12">
        <f t="shared" si="70"/>
        <v>2</v>
      </c>
      <c r="R178" s="21">
        <f t="shared" si="71"/>
        <v>0.1283131194781342</v>
      </c>
    </row>
    <row r="179" spans="1:19" ht="15.75" x14ac:dyDescent="0.25">
      <c r="A179" s="6" t="s">
        <v>9</v>
      </c>
      <c r="B179" s="8">
        <v>43905</v>
      </c>
      <c r="C179" s="8">
        <v>5304</v>
      </c>
      <c r="D179" s="2">
        <v>12.1</v>
      </c>
      <c r="E179" s="10">
        <v>1118.2</v>
      </c>
      <c r="F179" s="8">
        <v>1146</v>
      </c>
      <c r="G179" s="2">
        <v>2.6</v>
      </c>
      <c r="H179" s="2">
        <v>241.6</v>
      </c>
      <c r="I179" s="8">
        <v>678</v>
      </c>
      <c r="J179" s="2">
        <v>1.5</v>
      </c>
      <c r="K179" s="2">
        <v>142.9</v>
      </c>
      <c r="M179" s="12">
        <f t="shared" si="67"/>
        <v>144</v>
      </c>
      <c r="N179" s="20">
        <f t="shared" si="68"/>
        <v>21</v>
      </c>
      <c r="O179" s="20">
        <f t="shared" si="69"/>
        <v>5</v>
      </c>
      <c r="P179" s="20">
        <f t="shared" si="70"/>
        <v>3</v>
      </c>
      <c r="R179" s="21">
        <f t="shared" si="71"/>
        <v>0.16795972006713322</v>
      </c>
    </row>
    <row r="180" spans="1:19" ht="15.75" x14ac:dyDescent="0.25">
      <c r="A180" s="5" t="s">
        <v>10</v>
      </c>
      <c r="B180" s="7">
        <v>23556</v>
      </c>
      <c r="C180" s="7">
        <v>5779</v>
      </c>
      <c r="D180" s="1">
        <v>24.5</v>
      </c>
      <c r="E180" s="9">
        <v>2216.4</v>
      </c>
      <c r="F180" s="7">
        <v>813</v>
      </c>
      <c r="G180" s="1">
        <v>3.5</v>
      </c>
      <c r="H180" s="1">
        <v>311.8</v>
      </c>
      <c r="I180" s="7">
        <v>1189</v>
      </c>
      <c r="J180" s="1">
        <v>5</v>
      </c>
      <c r="K180" s="9">
        <v>456</v>
      </c>
      <c r="M180" s="12">
        <f t="shared" si="67"/>
        <v>157</v>
      </c>
      <c r="N180" s="20">
        <f t="shared" si="68"/>
        <v>41</v>
      </c>
      <c r="O180" s="20">
        <f t="shared" si="69"/>
        <v>2</v>
      </c>
      <c r="P180" s="20">
        <f t="shared" si="70"/>
        <v>10</v>
      </c>
      <c r="R180" s="21">
        <f t="shared" si="71"/>
        <v>0.18300136166439723</v>
      </c>
    </row>
    <row r="181" spans="1:19" ht="15.75" x14ac:dyDescent="0.25">
      <c r="A181" s="6" t="s">
        <v>11</v>
      </c>
      <c r="B181" s="8">
        <v>30851</v>
      </c>
      <c r="C181" s="8">
        <v>7551</v>
      </c>
      <c r="D181" s="2">
        <v>24.5</v>
      </c>
      <c r="E181" s="10">
        <v>5368.4</v>
      </c>
      <c r="F181" s="8">
        <v>248</v>
      </c>
      <c r="G181" s="2">
        <v>0.8</v>
      </c>
      <c r="H181" s="2">
        <v>176.3</v>
      </c>
      <c r="I181" s="8">
        <v>2750</v>
      </c>
      <c r="J181" s="2">
        <v>8.9</v>
      </c>
      <c r="K181" s="10">
        <v>1955.1</v>
      </c>
      <c r="M181" s="12">
        <f t="shared" si="67"/>
        <v>326</v>
      </c>
      <c r="N181" s="20">
        <f t="shared" si="68"/>
        <v>60</v>
      </c>
      <c r="O181" s="20">
        <f t="shared" si="69"/>
        <v>0</v>
      </c>
      <c r="P181" s="20">
        <f t="shared" si="70"/>
        <v>31</v>
      </c>
      <c r="R181" s="21">
        <f t="shared" si="71"/>
        <v>0.23911460147566421</v>
      </c>
    </row>
    <row r="182" spans="1:19" ht="15.75" x14ac:dyDescent="0.25">
      <c r="A182" s="14" t="s">
        <v>12</v>
      </c>
      <c r="B182" s="7">
        <v>2</v>
      </c>
      <c r="C182" s="7">
        <v>0</v>
      </c>
      <c r="D182" s="1">
        <v>0</v>
      </c>
      <c r="E182" s="9" t="s">
        <v>13</v>
      </c>
      <c r="F182" s="7">
        <v>0</v>
      </c>
      <c r="G182" s="1">
        <v>0</v>
      </c>
      <c r="H182" s="1" t="s">
        <v>13</v>
      </c>
      <c r="I182" s="7">
        <v>0</v>
      </c>
      <c r="J182" s="1">
        <v>0</v>
      </c>
      <c r="K182" s="1" t="s">
        <v>13</v>
      </c>
      <c r="M182" s="12">
        <f t="shared" si="67"/>
        <v>-1</v>
      </c>
      <c r="N182" s="12">
        <f t="shared" ref="N182" si="72">C182-C201</f>
        <v>0</v>
      </c>
      <c r="O182" s="12">
        <f t="shared" ref="O182" si="73">F182-F201</f>
        <v>0</v>
      </c>
      <c r="P182" s="12">
        <f t="shared" ref="P182" si="74">I182-I201</f>
        <v>0</v>
      </c>
      <c r="R182" s="21">
        <f t="shared" si="71"/>
        <v>0</v>
      </c>
    </row>
    <row r="183" spans="1:19" x14ac:dyDescent="0.25">
      <c r="A183" s="25"/>
      <c r="I183" s="60"/>
      <c r="J183" s="60"/>
      <c r="O183" s="104" t="s">
        <v>873</v>
      </c>
      <c r="P183" s="103">
        <f>SUM(P180:P181)/P170</f>
        <v>0.89130434782608692</v>
      </c>
    </row>
    <row r="184" spans="1:19" x14ac:dyDescent="0.25">
      <c r="A184" t="s">
        <v>1228</v>
      </c>
    </row>
    <row r="185" spans="1:19" x14ac:dyDescent="0.25">
      <c r="A185" t="s">
        <v>1119</v>
      </c>
      <c r="M185" s="239" t="s">
        <v>1164</v>
      </c>
      <c r="N185" s="16"/>
      <c r="O185" s="240">
        <f>B188-B206</f>
        <v>1541</v>
      </c>
    </row>
    <row r="186" spans="1:19" x14ac:dyDescent="0.25">
      <c r="B186" s="14" t="s">
        <v>18</v>
      </c>
      <c r="C186" s="270" t="s">
        <v>19</v>
      </c>
      <c r="D186" s="270"/>
      <c r="E186" s="270"/>
      <c r="F186" s="270" t="s">
        <v>20</v>
      </c>
      <c r="G186" s="270"/>
      <c r="H186" s="270"/>
      <c r="I186" s="270" t="s">
        <v>21</v>
      </c>
      <c r="J186" s="270"/>
      <c r="K186" s="270"/>
      <c r="M186" s="270" t="s">
        <v>1229</v>
      </c>
      <c r="N186" s="270"/>
      <c r="O186" s="270"/>
      <c r="P186" s="270"/>
    </row>
    <row r="187" spans="1:19" x14ac:dyDescent="0.25">
      <c r="A187" s="15" t="s">
        <v>17</v>
      </c>
      <c r="B187" s="14" t="s">
        <v>14</v>
      </c>
      <c r="C187" s="14" t="s">
        <v>14</v>
      </c>
      <c r="D187" s="14" t="s">
        <v>15</v>
      </c>
      <c r="E187" s="14" t="s">
        <v>16</v>
      </c>
      <c r="F187" s="14" t="s">
        <v>14</v>
      </c>
      <c r="G187" s="14" t="s">
        <v>15</v>
      </c>
      <c r="H187" s="14" t="s">
        <v>16</v>
      </c>
      <c r="I187" s="14" t="s">
        <v>14</v>
      </c>
      <c r="J187" s="14" t="s">
        <v>15</v>
      </c>
      <c r="K187" s="14" t="s">
        <v>16</v>
      </c>
      <c r="M187" s="14" t="s">
        <v>18</v>
      </c>
      <c r="N187" s="13" t="s">
        <v>19</v>
      </c>
      <c r="O187" s="14" t="s">
        <v>20</v>
      </c>
      <c r="P187" s="13" t="s">
        <v>21</v>
      </c>
      <c r="R187" s="13" t="s">
        <v>41</v>
      </c>
      <c r="S187" s="14" t="s">
        <v>29</v>
      </c>
    </row>
    <row r="188" spans="1:19" ht="15.75" x14ac:dyDescent="0.25">
      <c r="A188" s="5" t="s">
        <v>0</v>
      </c>
      <c r="B188" s="7">
        <v>614234</v>
      </c>
      <c r="C188" s="7">
        <v>31436</v>
      </c>
      <c r="D188" s="1">
        <v>5.0999999999999996</v>
      </c>
      <c r="E188" s="9">
        <v>711.2</v>
      </c>
      <c r="F188" s="7">
        <v>4436</v>
      </c>
      <c r="G188" s="1">
        <v>0.7</v>
      </c>
      <c r="H188" s="1">
        <v>100.4</v>
      </c>
      <c r="I188" s="7">
        <v>5047</v>
      </c>
      <c r="J188" s="1">
        <v>0.8</v>
      </c>
      <c r="K188" s="1">
        <v>114.2</v>
      </c>
      <c r="M188" s="12">
        <f>B188-B206</f>
        <v>1541</v>
      </c>
      <c r="N188" s="12">
        <f>C188-C206</f>
        <v>251</v>
      </c>
      <c r="O188" s="12">
        <f>F188-F206</f>
        <v>19</v>
      </c>
      <c r="P188" s="12">
        <f>I188-I206</f>
        <v>36</v>
      </c>
      <c r="R188" s="26">
        <f>C188/$B$188</f>
        <v>5.1179192294793188E-2</v>
      </c>
    </row>
    <row r="189" spans="1:19" ht="15.75" x14ac:dyDescent="0.25">
      <c r="A189" s="6" t="s">
        <v>1</v>
      </c>
      <c r="B189" s="8">
        <v>4994</v>
      </c>
      <c r="C189" s="8">
        <v>461</v>
      </c>
      <c r="D189" s="2">
        <v>9.1999999999999993</v>
      </c>
      <c r="E189" s="10">
        <v>913.1</v>
      </c>
      <c r="F189" s="8">
        <v>81</v>
      </c>
      <c r="G189" s="2">
        <v>1.6</v>
      </c>
      <c r="H189" s="2">
        <v>160.4</v>
      </c>
      <c r="I189" s="8">
        <v>0</v>
      </c>
      <c r="J189" s="2">
        <v>0</v>
      </c>
      <c r="K189" s="2">
        <v>0</v>
      </c>
      <c r="M189" s="12">
        <f t="shared" ref="M189:M200" si="75">B189-B207</f>
        <v>24</v>
      </c>
      <c r="N189" s="20">
        <f t="shared" ref="N189:N199" si="76">C189-C207</f>
        <v>8</v>
      </c>
      <c r="O189" s="12">
        <f t="shared" ref="O189:O199" si="77">F189-F207</f>
        <v>0</v>
      </c>
      <c r="P189" s="12">
        <f t="shared" ref="P189:P199" si="78">I189-I207</f>
        <v>0</v>
      </c>
      <c r="R189" s="21">
        <f>C189/$C$188</f>
        <v>1.4664715612673369E-2</v>
      </c>
    </row>
    <row r="190" spans="1:19" ht="15.75" x14ac:dyDescent="0.25">
      <c r="A190" s="5" t="s">
        <v>2</v>
      </c>
      <c r="B190" s="7">
        <v>21682</v>
      </c>
      <c r="C190" s="7">
        <v>444</v>
      </c>
      <c r="D190" s="1">
        <v>2</v>
      </c>
      <c r="E190" s="9">
        <v>204.3</v>
      </c>
      <c r="F190" s="7">
        <v>48</v>
      </c>
      <c r="G190" s="1">
        <v>0.2</v>
      </c>
      <c r="H190" s="1">
        <v>22.1</v>
      </c>
      <c r="I190" s="7">
        <v>1</v>
      </c>
      <c r="J190" s="1">
        <v>0</v>
      </c>
      <c r="K190" s="1">
        <v>0.5</v>
      </c>
      <c r="M190" s="12">
        <f t="shared" si="75"/>
        <v>20</v>
      </c>
      <c r="N190" s="20">
        <f t="shared" si="76"/>
        <v>7</v>
      </c>
      <c r="O190" s="12">
        <f t="shared" si="77"/>
        <v>0</v>
      </c>
      <c r="P190" s="12">
        <f t="shared" si="78"/>
        <v>0</v>
      </c>
      <c r="R190" s="21">
        <f t="shared" ref="R190:R200" si="79">C190/$C$188</f>
        <v>1.4123934342791704E-2</v>
      </c>
    </row>
    <row r="191" spans="1:19" ht="15.75" x14ac:dyDescent="0.25">
      <c r="A191" s="6" t="s">
        <v>3</v>
      </c>
      <c r="B191" s="8">
        <v>31709</v>
      </c>
      <c r="C191" s="8">
        <v>216</v>
      </c>
      <c r="D191" s="2">
        <v>0.7</v>
      </c>
      <c r="E191" s="10">
        <v>77.8</v>
      </c>
      <c r="F191" s="8">
        <v>30</v>
      </c>
      <c r="G191" s="2">
        <v>0.1</v>
      </c>
      <c r="H191" s="2">
        <v>10.8</v>
      </c>
      <c r="I191" s="8">
        <v>2</v>
      </c>
      <c r="J191" s="2">
        <v>0</v>
      </c>
      <c r="K191" s="2">
        <v>0.7</v>
      </c>
      <c r="M191" s="12">
        <f t="shared" si="75"/>
        <v>10</v>
      </c>
      <c r="N191" s="20">
        <f t="shared" si="76"/>
        <v>4</v>
      </c>
      <c r="O191" s="20">
        <f t="shared" si="77"/>
        <v>2</v>
      </c>
      <c r="P191" s="12">
        <f t="shared" si="78"/>
        <v>0</v>
      </c>
      <c r="R191" s="21">
        <f t="shared" si="79"/>
        <v>6.8711031937905582E-3</v>
      </c>
    </row>
    <row r="192" spans="1:19" ht="15.75" x14ac:dyDescent="0.25">
      <c r="A192" s="5" t="s">
        <v>4</v>
      </c>
      <c r="B192" s="7">
        <v>69474</v>
      </c>
      <c r="C192" s="7">
        <v>575</v>
      </c>
      <c r="D192" s="1">
        <v>0.8</v>
      </c>
      <c r="E192" s="9">
        <v>107.9</v>
      </c>
      <c r="F192" s="7">
        <v>69</v>
      </c>
      <c r="G192" s="1">
        <v>0.1</v>
      </c>
      <c r="H192" s="1">
        <v>12.9</v>
      </c>
      <c r="I192" s="7">
        <v>2</v>
      </c>
      <c r="J192" s="1">
        <v>0</v>
      </c>
      <c r="K192" s="1">
        <v>0.4</v>
      </c>
      <c r="M192" s="12">
        <f t="shared" si="75"/>
        <v>27</v>
      </c>
      <c r="N192" s="20">
        <f t="shared" si="76"/>
        <v>1</v>
      </c>
      <c r="O192" s="12">
        <f t="shared" si="77"/>
        <v>0</v>
      </c>
      <c r="P192" s="12">
        <f t="shared" si="78"/>
        <v>0</v>
      </c>
      <c r="R192" s="21">
        <f t="shared" si="79"/>
        <v>1.8291131187173942E-2</v>
      </c>
      <c r="S192" s="24">
        <f>R191+R192</f>
        <v>2.5162234380964502E-2</v>
      </c>
    </row>
    <row r="193" spans="1:19" ht="15.75" x14ac:dyDescent="0.25">
      <c r="A193" s="6" t="s">
        <v>5</v>
      </c>
      <c r="B193" s="8">
        <v>102914</v>
      </c>
      <c r="C193" s="8">
        <v>1641</v>
      </c>
      <c r="D193" s="2">
        <v>1.6</v>
      </c>
      <c r="E193" s="10">
        <v>277.5</v>
      </c>
      <c r="F193" s="8">
        <v>177</v>
      </c>
      <c r="G193" s="2">
        <v>0.2</v>
      </c>
      <c r="H193" s="2">
        <v>29.9</v>
      </c>
      <c r="I193" s="8">
        <v>20</v>
      </c>
      <c r="J193" s="2">
        <v>0</v>
      </c>
      <c r="K193" s="2">
        <v>3.4</v>
      </c>
      <c r="M193" s="12">
        <f t="shared" si="75"/>
        <v>89</v>
      </c>
      <c r="N193" s="20">
        <f t="shared" si="76"/>
        <v>1</v>
      </c>
      <c r="O193" s="12">
        <f t="shared" si="77"/>
        <v>0</v>
      </c>
      <c r="P193" s="12">
        <f t="shared" si="78"/>
        <v>0</v>
      </c>
      <c r="R193" s="21">
        <f t="shared" si="79"/>
        <v>5.2201297875047716E-2</v>
      </c>
    </row>
    <row r="194" spans="1:19" ht="15.75" x14ac:dyDescent="0.25">
      <c r="A194" s="5" t="s">
        <v>6</v>
      </c>
      <c r="B194" s="7">
        <v>117576</v>
      </c>
      <c r="C194" s="7">
        <v>2687</v>
      </c>
      <c r="D194" s="1">
        <v>2.2999999999999998</v>
      </c>
      <c r="E194" s="9">
        <v>375.6</v>
      </c>
      <c r="F194" s="7">
        <v>331</v>
      </c>
      <c r="G194" s="1">
        <v>0.3</v>
      </c>
      <c r="H194" s="1">
        <v>46.3</v>
      </c>
      <c r="I194" s="7">
        <v>47</v>
      </c>
      <c r="J194" s="1">
        <v>0</v>
      </c>
      <c r="K194" s="1">
        <v>6.6</v>
      </c>
      <c r="M194" s="12">
        <f t="shared" si="75"/>
        <v>151</v>
      </c>
      <c r="N194" s="20">
        <f t="shared" si="76"/>
        <v>6</v>
      </c>
      <c r="O194" s="20">
        <f t="shared" si="77"/>
        <v>0</v>
      </c>
      <c r="P194" s="12">
        <f t="shared" si="78"/>
        <v>1</v>
      </c>
      <c r="R194" s="21">
        <f t="shared" si="79"/>
        <v>8.5475251304237179E-2</v>
      </c>
    </row>
    <row r="195" spans="1:19" ht="15.75" x14ac:dyDescent="0.25">
      <c r="A195" s="6" t="s">
        <v>7</v>
      </c>
      <c r="B195" s="8">
        <v>97638</v>
      </c>
      <c r="C195" s="8">
        <v>2853</v>
      </c>
      <c r="D195" s="2">
        <v>2.9</v>
      </c>
      <c r="E195" s="10">
        <v>469</v>
      </c>
      <c r="F195" s="8">
        <v>569</v>
      </c>
      <c r="G195" s="2">
        <v>0.6</v>
      </c>
      <c r="H195" s="2">
        <v>93.5</v>
      </c>
      <c r="I195" s="8">
        <v>111</v>
      </c>
      <c r="J195" s="2">
        <v>0.1</v>
      </c>
      <c r="K195" s="2">
        <v>18.2</v>
      </c>
      <c r="M195" s="12">
        <f t="shared" si="75"/>
        <v>175</v>
      </c>
      <c r="N195" s="20">
        <f t="shared" si="76"/>
        <v>4</v>
      </c>
      <c r="O195" s="20">
        <f t="shared" si="77"/>
        <v>2</v>
      </c>
      <c r="P195" s="12">
        <f t="shared" si="78"/>
        <v>1</v>
      </c>
      <c r="R195" s="21">
        <f t="shared" si="79"/>
        <v>9.0755821351316962E-2</v>
      </c>
    </row>
    <row r="196" spans="1:19" ht="15.75" x14ac:dyDescent="0.25">
      <c r="A196" s="5" t="s">
        <v>8</v>
      </c>
      <c r="B196" s="7">
        <v>70559</v>
      </c>
      <c r="C196" s="7">
        <v>4047</v>
      </c>
      <c r="D196" s="1">
        <v>5.7</v>
      </c>
      <c r="E196" s="9">
        <v>734.6</v>
      </c>
      <c r="F196" s="7">
        <v>931</v>
      </c>
      <c r="G196" s="1">
        <v>1.3</v>
      </c>
      <c r="H196" s="1">
        <v>169</v>
      </c>
      <c r="I196" s="7">
        <v>291</v>
      </c>
      <c r="J196" s="1">
        <v>0.4</v>
      </c>
      <c r="K196" s="1">
        <v>52.8</v>
      </c>
      <c r="M196" s="12">
        <f t="shared" si="75"/>
        <v>195</v>
      </c>
      <c r="N196" s="20">
        <f t="shared" si="76"/>
        <v>20</v>
      </c>
      <c r="O196" s="20">
        <f t="shared" si="77"/>
        <v>3</v>
      </c>
      <c r="P196" s="12">
        <f t="shared" si="78"/>
        <v>-1</v>
      </c>
      <c r="R196" s="21">
        <f t="shared" si="79"/>
        <v>0.12873775289477032</v>
      </c>
    </row>
    <row r="197" spans="1:19" ht="15.75" x14ac:dyDescent="0.25">
      <c r="A197" s="6" t="s">
        <v>9</v>
      </c>
      <c r="B197" s="8">
        <v>43761</v>
      </c>
      <c r="C197" s="8">
        <v>5283</v>
      </c>
      <c r="D197" s="2">
        <v>12.1</v>
      </c>
      <c r="E197" s="10">
        <v>1113.8</v>
      </c>
      <c r="F197" s="8">
        <v>1141</v>
      </c>
      <c r="G197" s="2">
        <v>2.6</v>
      </c>
      <c r="H197" s="2">
        <v>240.6</v>
      </c>
      <c r="I197" s="8">
        <v>675</v>
      </c>
      <c r="J197" s="2">
        <v>1.5</v>
      </c>
      <c r="K197" s="2">
        <v>142.30000000000001</v>
      </c>
      <c r="M197" s="12">
        <f t="shared" si="75"/>
        <v>171</v>
      </c>
      <c r="N197" s="20">
        <f t="shared" si="76"/>
        <v>38</v>
      </c>
      <c r="O197" s="20">
        <f t="shared" si="77"/>
        <v>1</v>
      </c>
      <c r="P197" s="20">
        <f t="shared" si="78"/>
        <v>3</v>
      </c>
      <c r="R197" s="21">
        <f t="shared" si="79"/>
        <v>0.16805573228146076</v>
      </c>
    </row>
    <row r="198" spans="1:19" ht="15.75" x14ac:dyDescent="0.25">
      <c r="A198" s="5" t="s">
        <v>10</v>
      </c>
      <c r="B198" s="7">
        <v>23399</v>
      </c>
      <c r="C198" s="7">
        <v>5738</v>
      </c>
      <c r="D198" s="1">
        <v>24.5</v>
      </c>
      <c r="E198" s="9">
        <v>2200.6999999999998</v>
      </c>
      <c r="F198" s="7">
        <v>811</v>
      </c>
      <c r="G198" s="1">
        <v>3.5</v>
      </c>
      <c r="H198" s="1">
        <v>311</v>
      </c>
      <c r="I198" s="7">
        <v>1179</v>
      </c>
      <c r="J198" s="1">
        <v>5</v>
      </c>
      <c r="K198" s="9">
        <v>452.2</v>
      </c>
      <c r="M198" s="12">
        <f t="shared" si="75"/>
        <v>217</v>
      </c>
      <c r="N198" s="20">
        <f t="shared" si="76"/>
        <v>58</v>
      </c>
      <c r="O198" s="20">
        <f t="shared" si="77"/>
        <v>7</v>
      </c>
      <c r="P198" s="20">
        <f t="shared" si="78"/>
        <v>14</v>
      </c>
      <c r="R198" s="21">
        <f t="shared" si="79"/>
        <v>0.18252958391652882</v>
      </c>
    </row>
    <row r="199" spans="1:19" ht="15.75" x14ac:dyDescent="0.25">
      <c r="A199" s="6" t="s">
        <v>11</v>
      </c>
      <c r="B199" s="8">
        <v>30525</v>
      </c>
      <c r="C199" s="8">
        <v>7491</v>
      </c>
      <c r="D199" s="2">
        <v>24.5</v>
      </c>
      <c r="E199" s="10">
        <v>5325.7</v>
      </c>
      <c r="F199" s="8">
        <v>248</v>
      </c>
      <c r="G199" s="2">
        <v>0.8</v>
      </c>
      <c r="H199" s="2">
        <v>176.3</v>
      </c>
      <c r="I199" s="8">
        <v>2719</v>
      </c>
      <c r="J199" s="2">
        <v>8.9</v>
      </c>
      <c r="K199" s="10">
        <v>1933.1</v>
      </c>
      <c r="M199" s="12">
        <f t="shared" si="75"/>
        <v>461</v>
      </c>
      <c r="N199" s="20">
        <f t="shared" si="76"/>
        <v>104</v>
      </c>
      <c r="O199" s="20">
        <f t="shared" si="77"/>
        <v>4</v>
      </c>
      <c r="P199" s="20">
        <f t="shared" si="78"/>
        <v>18</v>
      </c>
      <c r="R199" s="21">
        <f t="shared" si="79"/>
        <v>0.23829367604020868</v>
      </c>
    </row>
    <row r="200" spans="1:19" ht="15.75" x14ac:dyDescent="0.25">
      <c r="A200" s="14" t="s">
        <v>12</v>
      </c>
      <c r="B200" s="7">
        <v>3</v>
      </c>
      <c r="C200" s="7">
        <v>0</v>
      </c>
      <c r="D200" s="1">
        <v>0</v>
      </c>
      <c r="E200" s="9" t="s">
        <v>13</v>
      </c>
      <c r="F200" s="7">
        <v>0</v>
      </c>
      <c r="G200" s="1">
        <v>0</v>
      </c>
      <c r="H200" s="1" t="s">
        <v>13</v>
      </c>
      <c r="I200" s="7">
        <v>0</v>
      </c>
      <c r="J200" s="1">
        <v>0</v>
      </c>
      <c r="K200" s="1" t="s">
        <v>13</v>
      </c>
      <c r="M200" s="12">
        <f t="shared" si="75"/>
        <v>1</v>
      </c>
      <c r="N200" s="12">
        <f t="shared" ref="N200" si="80">C200-C219</f>
        <v>0</v>
      </c>
      <c r="O200" s="12">
        <f t="shared" ref="O200" si="81">F200-F219</f>
        <v>0</v>
      </c>
      <c r="P200" s="12">
        <f t="shared" ref="P200" si="82">I200-I219</f>
        <v>0</v>
      </c>
      <c r="R200" s="21">
        <f t="shared" si="79"/>
        <v>0</v>
      </c>
    </row>
    <row r="201" spans="1:19" x14ac:dyDescent="0.25">
      <c r="A201" s="25"/>
      <c r="I201" s="60"/>
      <c r="J201" s="60"/>
      <c r="O201" s="104" t="s">
        <v>873</v>
      </c>
      <c r="P201" s="103">
        <f>SUM(P198:P199)/P188</f>
        <v>0.88888888888888884</v>
      </c>
    </row>
    <row r="202" spans="1:19" x14ac:dyDescent="0.25">
      <c r="A202" t="s">
        <v>1226</v>
      </c>
    </row>
    <row r="203" spans="1:19" x14ac:dyDescent="0.25">
      <c r="A203" t="s">
        <v>1119</v>
      </c>
      <c r="M203" s="239" t="s">
        <v>1164</v>
      </c>
      <c r="N203" s="16"/>
      <c r="O203" s="240">
        <f>B206-B224</f>
        <v>1304</v>
      </c>
    </row>
    <row r="204" spans="1:19" x14ac:dyDescent="0.25">
      <c r="B204" s="14" t="s">
        <v>18</v>
      </c>
      <c r="C204" s="270" t="s">
        <v>19</v>
      </c>
      <c r="D204" s="270"/>
      <c r="E204" s="270"/>
      <c r="F204" s="270" t="s">
        <v>20</v>
      </c>
      <c r="G204" s="270"/>
      <c r="H204" s="270"/>
      <c r="I204" s="270" t="s">
        <v>21</v>
      </c>
      <c r="J204" s="270"/>
      <c r="K204" s="270"/>
      <c r="M204" s="270" t="s">
        <v>1227</v>
      </c>
      <c r="N204" s="270"/>
      <c r="O204" s="270"/>
      <c r="P204" s="270"/>
    </row>
    <row r="205" spans="1:19" x14ac:dyDescent="0.25">
      <c r="A205" s="15" t="s">
        <v>17</v>
      </c>
      <c r="B205" s="14" t="s">
        <v>14</v>
      </c>
      <c r="C205" s="14" t="s">
        <v>14</v>
      </c>
      <c r="D205" s="14" t="s">
        <v>15</v>
      </c>
      <c r="E205" s="14" t="s">
        <v>16</v>
      </c>
      <c r="F205" s="14" t="s">
        <v>14</v>
      </c>
      <c r="G205" s="14" t="s">
        <v>15</v>
      </c>
      <c r="H205" s="14" t="s">
        <v>16</v>
      </c>
      <c r="I205" s="14" t="s">
        <v>14</v>
      </c>
      <c r="J205" s="14" t="s">
        <v>15</v>
      </c>
      <c r="K205" s="14" t="s">
        <v>16</v>
      </c>
      <c r="M205" s="14" t="s">
        <v>18</v>
      </c>
      <c r="N205" s="13" t="s">
        <v>19</v>
      </c>
      <c r="O205" s="14" t="s">
        <v>20</v>
      </c>
      <c r="P205" s="13" t="s">
        <v>21</v>
      </c>
      <c r="R205" s="13" t="s">
        <v>41</v>
      </c>
      <c r="S205" s="14" t="s">
        <v>29</v>
      </c>
    </row>
    <row r="206" spans="1:19" ht="15.75" x14ac:dyDescent="0.25">
      <c r="A206" s="5" t="s">
        <v>0</v>
      </c>
      <c r="B206" s="7">
        <v>612693</v>
      </c>
      <c r="C206" s="7">
        <v>31185</v>
      </c>
      <c r="D206" s="1">
        <v>5.0999999999999996</v>
      </c>
      <c r="E206" s="9">
        <v>705.5</v>
      </c>
      <c r="F206" s="7">
        <v>4417</v>
      </c>
      <c r="G206" s="1">
        <v>0.7</v>
      </c>
      <c r="H206" s="1">
        <v>99.9</v>
      </c>
      <c r="I206" s="7">
        <v>5011</v>
      </c>
      <c r="J206" s="1">
        <v>0.8</v>
      </c>
      <c r="K206" s="1">
        <v>113.4</v>
      </c>
      <c r="M206" s="12">
        <f>B206-B224</f>
        <v>1304</v>
      </c>
      <c r="N206" s="12">
        <f>C206-C224</f>
        <v>261</v>
      </c>
      <c r="O206" s="12">
        <f>F206-F224</f>
        <v>18</v>
      </c>
      <c r="P206" s="12">
        <f>I206-I224</f>
        <v>28</v>
      </c>
      <c r="R206" s="26">
        <f>C206/$B$206</f>
        <v>5.0898247572601613E-2</v>
      </c>
    </row>
    <row r="207" spans="1:19" ht="15.75" x14ac:dyDescent="0.25">
      <c r="A207" s="6" t="s">
        <v>1</v>
      </c>
      <c r="B207" s="8">
        <v>4970</v>
      </c>
      <c r="C207" s="8">
        <v>453</v>
      </c>
      <c r="D207" s="2">
        <v>9.1</v>
      </c>
      <c r="E207" s="10">
        <v>897.3</v>
      </c>
      <c r="F207" s="8">
        <v>81</v>
      </c>
      <c r="G207" s="2">
        <v>1.6</v>
      </c>
      <c r="H207" s="2">
        <v>160.4</v>
      </c>
      <c r="I207" s="8">
        <v>0</v>
      </c>
      <c r="J207" s="2">
        <v>0</v>
      </c>
      <c r="K207" s="2">
        <v>0</v>
      </c>
      <c r="M207" s="12">
        <f t="shared" ref="M207:M218" si="83">B207-B225</f>
        <v>7</v>
      </c>
      <c r="N207" s="20">
        <f t="shared" ref="N207:N217" si="84">C207-C225</f>
        <v>6</v>
      </c>
      <c r="O207" s="12">
        <f t="shared" ref="O207:O217" si="85">F207-F225</f>
        <v>0</v>
      </c>
      <c r="P207" s="12">
        <f t="shared" ref="P207:P217" si="86">I207-I225</f>
        <v>0</v>
      </c>
      <c r="R207" s="21">
        <f>C207/$C$206</f>
        <v>1.4526214526214526E-2</v>
      </c>
    </row>
    <row r="208" spans="1:19" ht="15.75" x14ac:dyDescent="0.25">
      <c r="A208" s="5" t="s">
        <v>2</v>
      </c>
      <c r="B208" s="7">
        <v>21662</v>
      </c>
      <c r="C208" s="7">
        <v>437</v>
      </c>
      <c r="D208" s="1">
        <v>2</v>
      </c>
      <c r="E208" s="9">
        <v>201.1</v>
      </c>
      <c r="F208" s="7">
        <v>48</v>
      </c>
      <c r="G208" s="1">
        <v>0.2</v>
      </c>
      <c r="H208" s="1">
        <v>22.1</v>
      </c>
      <c r="I208" s="7">
        <v>1</v>
      </c>
      <c r="J208" s="1">
        <v>0</v>
      </c>
      <c r="K208" s="1">
        <v>0.5</v>
      </c>
      <c r="M208" s="12">
        <f t="shared" si="83"/>
        <v>15</v>
      </c>
      <c r="N208" s="20">
        <f t="shared" si="84"/>
        <v>4</v>
      </c>
      <c r="O208" s="12">
        <f t="shared" si="85"/>
        <v>0</v>
      </c>
      <c r="P208" s="12">
        <f t="shared" si="86"/>
        <v>0</v>
      </c>
      <c r="R208" s="21">
        <f t="shared" ref="R208:R218" si="87">C208/$C$206</f>
        <v>1.4013147346480679E-2</v>
      </c>
    </row>
    <row r="209" spans="1:19" ht="15.75" x14ac:dyDescent="0.25">
      <c r="A209" s="6" t="s">
        <v>3</v>
      </c>
      <c r="B209" s="8">
        <v>31699</v>
      </c>
      <c r="C209" s="8">
        <v>212</v>
      </c>
      <c r="D209" s="2">
        <v>0.7</v>
      </c>
      <c r="E209" s="10">
        <v>76.400000000000006</v>
      </c>
      <c r="F209" s="8">
        <v>28</v>
      </c>
      <c r="G209" s="2">
        <v>0.1</v>
      </c>
      <c r="H209" s="2">
        <v>10.1</v>
      </c>
      <c r="I209" s="8">
        <v>2</v>
      </c>
      <c r="J209" s="2">
        <v>0</v>
      </c>
      <c r="K209" s="2">
        <v>0.7</v>
      </c>
      <c r="M209" s="12">
        <f t="shared" si="83"/>
        <v>5</v>
      </c>
      <c r="N209" s="20">
        <f t="shared" si="84"/>
        <v>3</v>
      </c>
      <c r="O209" s="20">
        <f t="shared" si="85"/>
        <v>0</v>
      </c>
      <c r="P209" s="12">
        <f t="shared" si="86"/>
        <v>0</v>
      </c>
      <c r="R209" s="21">
        <f t="shared" si="87"/>
        <v>6.7981401314734652E-3</v>
      </c>
    </row>
    <row r="210" spans="1:19" ht="15.75" x14ac:dyDescent="0.25">
      <c r="A210" s="5" t="s">
        <v>4</v>
      </c>
      <c r="B210" s="7">
        <v>69447</v>
      </c>
      <c r="C210" s="7">
        <v>574</v>
      </c>
      <c r="D210" s="1">
        <v>0.8</v>
      </c>
      <c r="E210" s="9">
        <v>107.7</v>
      </c>
      <c r="F210" s="7">
        <v>69</v>
      </c>
      <c r="G210" s="1">
        <v>0.1</v>
      </c>
      <c r="H210" s="1">
        <v>12.9</v>
      </c>
      <c r="I210" s="7">
        <v>2</v>
      </c>
      <c r="J210" s="1">
        <v>0</v>
      </c>
      <c r="K210" s="1">
        <v>0.4</v>
      </c>
      <c r="M210" s="12">
        <f t="shared" si="83"/>
        <v>5</v>
      </c>
      <c r="N210" s="20">
        <f t="shared" si="84"/>
        <v>4</v>
      </c>
      <c r="O210" s="12">
        <f t="shared" si="85"/>
        <v>0</v>
      </c>
      <c r="P210" s="12">
        <f t="shared" si="86"/>
        <v>0</v>
      </c>
      <c r="R210" s="21">
        <f t="shared" si="87"/>
        <v>1.840628507295174E-2</v>
      </c>
      <c r="S210" s="24">
        <f>R209+R210</f>
        <v>2.5204425204425205E-2</v>
      </c>
    </row>
    <row r="211" spans="1:19" ht="15.75" x14ac:dyDescent="0.25">
      <c r="A211" s="6" t="s">
        <v>5</v>
      </c>
      <c r="B211" s="8">
        <v>102825</v>
      </c>
      <c r="C211" s="8">
        <v>1640</v>
      </c>
      <c r="D211" s="2">
        <v>1.6</v>
      </c>
      <c r="E211" s="10">
        <v>277.39999999999998</v>
      </c>
      <c r="F211" s="8">
        <v>177</v>
      </c>
      <c r="G211" s="2">
        <v>0.2</v>
      </c>
      <c r="H211" s="2">
        <v>29.9</v>
      </c>
      <c r="I211" s="8">
        <v>20</v>
      </c>
      <c r="J211" s="2">
        <v>0</v>
      </c>
      <c r="K211" s="2">
        <v>3.4</v>
      </c>
      <c r="M211" s="12">
        <f t="shared" si="83"/>
        <v>31</v>
      </c>
      <c r="N211" s="20">
        <f t="shared" si="84"/>
        <v>4</v>
      </c>
      <c r="O211" s="12">
        <f t="shared" si="85"/>
        <v>0</v>
      </c>
      <c r="P211" s="12">
        <f t="shared" si="86"/>
        <v>0</v>
      </c>
      <c r="R211" s="21">
        <f t="shared" si="87"/>
        <v>5.2589385922719258E-2</v>
      </c>
    </row>
    <row r="212" spans="1:19" ht="15.75" x14ac:dyDescent="0.25">
      <c r="A212" s="5" t="s">
        <v>6</v>
      </c>
      <c r="B212" s="7">
        <v>117425</v>
      </c>
      <c r="C212" s="7">
        <v>2681</v>
      </c>
      <c r="D212" s="1">
        <v>2.2999999999999998</v>
      </c>
      <c r="E212" s="9">
        <v>374.8</v>
      </c>
      <c r="F212" s="7">
        <v>331</v>
      </c>
      <c r="G212" s="1">
        <v>0.3</v>
      </c>
      <c r="H212" s="1">
        <v>46.3</v>
      </c>
      <c r="I212" s="7">
        <v>46</v>
      </c>
      <c r="J212" s="1">
        <v>0</v>
      </c>
      <c r="K212" s="1">
        <v>6.4</v>
      </c>
      <c r="M212" s="12">
        <f t="shared" si="83"/>
        <v>112</v>
      </c>
      <c r="N212" s="20">
        <f t="shared" si="84"/>
        <v>3</v>
      </c>
      <c r="O212" s="20">
        <f t="shared" si="85"/>
        <v>1</v>
      </c>
      <c r="P212" s="12">
        <f t="shared" si="86"/>
        <v>0</v>
      </c>
      <c r="R212" s="21">
        <f t="shared" si="87"/>
        <v>8.5970819304152638E-2</v>
      </c>
    </row>
    <row r="213" spans="1:19" ht="15.75" x14ac:dyDescent="0.25">
      <c r="A213" s="6" t="s">
        <v>7</v>
      </c>
      <c r="B213" s="8">
        <v>97463</v>
      </c>
      <c r="C213" s="8">
        <v>2849</v>
      </c>
      <c r="D213" s="2">
        <v>2.9</v>
      </c>
      <c r="E213" s="10">
        <v>468.3</v>
      </c>
      <c r="F213" s="8">
        <v>567</v>
      </c>
      <c r="G213" s="2">
        <v>0.6</v>
      </c>
      <c r="H213" s="2">
        <v>93.2</v>
      </c>
      <c r="I213" s="8">
        <v>110</v>
      </c>
      <c r="J213" s="2">
        <v>0.1</v>
      </c>
      <c r="K213" s="2">
        <v>18.100000000000001</v>
      </c>
      <c r="M213" s="12">
        <f t="shared" si="83"/>
        <v>104</v>
      </c>
      <c r="N213" s="20">
        <f t="shared" si="84"/>
        <v>4</v>
      </c>
      <c r="O213" s="20">
        <f t="shared" si="85"/>
        <v>0</v>
      </c>
      <c r="P213" s="12">
        <f t="shared" si="86"/>
        <v>0</v>
      </c>
      <c r="R213" s="21">
        <f t="shared" si="87"/>
        <v>9.1358024691358022E-2</v>
      </c>
    </row>
    <row r="214" spans="1:19" ht="15.75" x14ac:dyDescent="0.25">
      <c r="A214" s="5" t="s">
        <v>8</v>
      </c>
      <c r="B214" s="7">
        <v>70364</v>
      </c>
      <c r="C214" s="7">
        <v>4027</v>
      </c>
      <c r="D214" s="1">
        <v>5.7</v>
      </c>
      <c r="E214" s="9">
        <v>731</v>
      </c>
      <c r="F214" s="7">
        <v>928</v>
      </c>
      <c r="G214" s="1">
        <v>1.3</v>
      </c>
      <c r="H214" s="1">
        <v>168.4</v>
      </c>
      <c r="I214" s="7">
        <v>292</v>
      </c>
      <c r="J214" s="1">
        <v>0.4</v>
      </c>
      <c r="K214" s="1">
        <v>53</v>
      </c>
      <c r="M214" s="12">
        <f t="shared" si="83"/>
        <v>119</v>
      </c>
      <c r="N214" s="20">
        <f t="shared" si="84"/>
        <v>18</v>
      </c>
      <c r="O214" s="20">
        <f t="shared" si="85"/>
        <v>2</v>
      </c>
      <c r="P214" s="12">
        <f t="shared" si="86"/>
        <v>1</v>
      </c>
      <c r="R214" s="21">
        <f t="shared" si="87"/>
        <v>0.12913259579926248</v>
      </c>
    </row>
    <row r="215" spans="1:19" ht="15.75" x14ac:dyDescent="0.25">
      <c r="A215" s="6" t="s">
        <v>9</v>
      </c>
      <c r="B215" s="8">
        <v>43590</v>
      </c>
      <c r="C215" s="8">
        <v>5245</v>
      </c>
      <c r="D215" s="2">
        <v>12</v>
      </c>
      <c r="E215" s="10">
        <v>1105.8</v>
      </c>
      <c r="F215" s="8">
        <v>1140</v>
      </c>
      <c r="G215" s="2">
        <v>2.6</v>
      </c>
      <c r="H215" s="2">
        <v>240.3</v>
      </c>
      <c r="I215" s="8">
        <v>672</v>
      </c>
      <c r="J215" s="2">
        <v>1.5</v>
      </c>
      <c r="K215" s="2">
        <v>141.69999999999999</v>
      </c>
      <c r="M215" s="12">
        <f t="shared" si="83"/>
        <v>183</v>
      </c>
      <c r="N215" s="20">
        <f t="shared" si="84"/>
        <v>49</v>
      </c>
      <c r="O215" s="20">
        <f t="shared" si="85"/>
        <v>8</v>
      </c>
      <c r="P215" s="20">
        <f t="shared" si="86"/>
        <v>4</v>
      </c>
      <c r="R215" s="21">
        <f t="shared" si="87"/>
        <v>0.16818983485650152</v>
      </c>
    </row>
    <row r="216" spans="1:19" ht="15.75" x14ac:dyDescent="0.25">
      <c r="A216" s="5" t="s">
        <v>10</v>
      </c>
      <c r="B216" s="7">
        <v>23182</v>
      </c>
      <c r="C216" s="7">
        <v>5680</v>
      </c>
      <c r="D216" s="1">
        <v>24.5</v>
      </c>
      <c r="E216" s="9">
        <v>2178.4</v>
      </c>
      <c r="F216" s="7">
        <v>804</v>
      </c>
      <c r="G216" s="1">
        <v>3.5</v>
      </c>
      <c r="H216" s="1">
        <v>308.39999999999998</v>
      </c>
      <c r="I216" s="7">
        <v>1165</v>
      </c>
      <c r="J216" s="1">
        <v>5</v>
      </c>
      <c r="K216" s="9">
        <v>446.8</v>
      </c>
      <c r="M216" s="12">
        <f t="shared" si="83"/>
        <v>236</v>
      </c>
      <c r="N216" s="20">
        <f t="shared" si="84"/>
        <v>49</v>
      </c>
      <c r="O216" s="20">
        <f t="shared" si="85"/>
        <v>4</v>
      </c>
      <c r="P216" s="20">
        <f t="shared" si="86"/>
        <v>7</v>
      </c>
      <c r="R216" s="21">
        <f t="shared" si="87"/>
        <v>0.18213884880551548</v>
      </c>
    </row>
    <row r="217" spans="1:19" ht="15.75" x14ac:dyDescent="0.25">
      <c r="A217" s="6" t="s">
        <v>11</v>
      </c>
      <c r="B217" s="8">
        <v>30064</v>
      </c>
      <c r="C217" s="8">
        <v>7387</v>
      </c>
      <c r="D217" s="2">
        <v>24.6</v>
      </c>
      <c r="E217" s="10">
        <v>5251.8</v>
      </c>
      <c r="F217" s="8">
        <v>244</v>
      </c>
      <c r="G217" s="2">
        <v>0.8</v>
      </c>
      <c r="H217" s="2">
        <v>173.5</v>
      </c>
      <c r="I217" s="8">
        <v>2701</v>
      </c>
      <c r="J217" s="2">
        <v>9</v>
      </c>
      <c r="K217" s="10">
        <v>1920.3</v>
      </c>
      <c r="M217" s="12">
        <f t="shared" si="83"/>
        <v>493</v>
      </c>
      <c r="N217" s="20">
        <f t="shared" si="84"/>
        <v>117</v>
      </c>
      <c r="O217" s="20">
        <f t="shared" si="85"/>
        <v>3</v>
      </c>
      <c r="P217" s="20">
        <f t="shared" si="86"/>
        <v>16</v>
      </c>
      <c r="R217" s="21">
        <f t="shared" si="87"/>
        <v>0.2368767035433702</v>
      </c>
    </row>
    <row r="218" spans="1:19" ht="15.75" x14ac:dyDescent="0.25">
      <c r="A218" s="14" t="s">
        <v>12</v>
      </c>
      <c r="B218" s="7">
        <v>2</v>
      </c>
      <c r="C218" s="7">
        <v>0</v>
      </c>
      <c r="D218" s="1">
        <v>0</v>
      </c>
      <c r="E218" s="9" t="s">
        <v>13</v>
      </c>
      <c r="F218" s="7">
        <v>0</v>
      </c>
      <c r="G218" s="1">
        <v>0</v>
      </c>
      <c r="H218" s="1" t="s">
        <v>13</v>
      </c>
      <c r="I218" s="7">
        <v>0</v>
      </c>
      <c r="J218" s="1">
        <v>0</v>
      </c>
      <c r="K218" s="1" t="s">
        <v>13</v>
      </c>
      <c r="M218" s="12">
        <f t="shared" si="83"/>
        <v>-6</v>
      </c>
      <c r="N218" s="12">
        <f t="shared" ref="N218" si="88">C218-C237</f>
        <v>0</v>
      </c>
      <c r="O218" s="12">
        <f t="shared" ref="O218" si="89">F218-F237</f>
        <v>0</v>
      </c>
      <c r="P218" s="12">
        <f t="shared" ref="P218" si="90">I218-I237</f>
        <v>0</v>
      </c>
      <c r="R218" s="21">
        <f t="shared" si="87"/>
        <v>0</v>
      </c>
    </row>
    <row r="219" spans="1:19" x14ac:dyDescent="0.25">
      <c r="A219" s="25"/>
      <c r="I219" s="60"/>
      <c r="J219" s="60"/>
      <c r="O219" s="104" t="s">
        <v>873</v>
      </c>
      <c r="P219" s="103">
        <f>SUM(P216:P217)/P206</f>
        <v>0.8214285714285714</v>
      </c>
    </row>
    <row r="220" spans="1:19" x14ac:dyDescent="0.25">
      <c r="A220" t="s">
        <v>1224</v>
      </c>
    </row>
    <row r="221" spans="1:19" x14ac:dyDescent="0.25">
      <c r="A221" t="s">
        <v>1119</v>
      </c>
      <c r="M221" s="239" t="s">
        <v>1164</v>
      </c>
      <c r="N221" s="16"/>
      <c r="O221" s="240">
        <f>B224-B242</f>
        <v>1362</v>
      </c>
    </row>
    <row r="222" spans="1:19" x14ac:dyDescent="0.25">
      <c r="B222" s="14" t="s">
        <v>18</v>
      </c>
      <c r="C222" s="270" t="s">
        <v>19</v>
      </c>
      <c r="D222" s="270"/>
      <c r="E222" s="270"/>
      <c r="F222" s="270" t="s">
        <v>20</v>
      </c>
      <c r="G222" s="270"/>
      <c r="H222" s="270"/>
      <c r="I222" s="270" t="s">
        <v>21</v>
      </c>
      <c r="J222" s="270"/>
      <c r="K222" s="270"/>
      <c r="M222" s="270" t="s">
        <v>1225</v>
      </c>
      <c r="N222" s="270"/>
      <c r="O222" s="270"/>
      <c r="P222" s="270"/>
    </row>
    <row r="223" spans="1:19" x14ac:dyDescent="0.25">
      <c r="A223" s="15" t="s">
        <v>17</v>
      </c>
      <c r="B223" s="14" t="s">
        <v>14</v>
      </c>
      <c r="C223" s="14" t="s">
        <v>14</v>
      </c>
      <c r="D223" s="14" t="s">
        <v>15</v>
      </c>
      <c r="E223" s="14" t="s">
        <v>16</v>
      </c>
      <c r="F223" s="14" t="s">
        <v>14</v>
      </c>
      <c r="G223" s="14" t="s">
        <v>15</v>
      </c>
      <c r="H223" s="14" t="s">
        <v>16</v>
      </c>
      <c r="I223" s="14" t="s">
        <v>14</v>
      </c>
      <c r="J223" s="14" t="s">
        <v>15</v>
      </c>
      <c r="K223" s="14" t="s">
        <v>16</v>
      </c>
      <c r="M223" s="14" t="s">
        <v>18</v>
      </c>
      <c r="N223" s="13" t="s">
        <v>19</v>
      </c>
      <c r="O223" s="14" t="s">
        <v>20</v>
      </c>
      <c r="P223" s="13" t="s">
        <v>21</v>
      </c>
      <c r="R223" s="13" t="s">
        <v>41</v>
      </c>
      <c r="S223" s="14" t="s">
        <v>29</v>
      </c>
    </row>
    <row r="224" spans="1:19" ht="15.75" x14ac:dyDescent="0.25">
      <c r="A224" s="5" t="s">
        <v>0</v>
      </c>
      <c r="B224" s="7">
        <v>611389</v>
      </c>
      <c r="C224" s="7">
        <v>30924</v>
      </c>
      <c r="D224" s="1">
        <v>5.0999999999999996</v>
      </c>
      <c r="E224" s="9">
        <v>699.6</v>
      </c>
      <c r="F224" s="7">
        <v>4399</v>
      </c>
      <c r="G224" s="1">
        <v>0.7</v>
      </c>
      <c r="H224" s="1">
        <v>99.5</v>
      </c>
      <c r="I224" s="7">
        <v>4983</v>
      </c>
      <c r="J224" s="1">
        <v>0.8</v>
      </c>
      <c r="K224" s="1">
        <v>112.7</v>
      </c>
      <c r="M224" s="12">
        <f>B224-B242</f>
        <v>1362</v>
      </c>
      <c r="N224" s="12">
        <f>C224-C242</f>
        <v>457</v>
      </c>
      <c r="O224" s="12">
        <f>F224-F242</f>
        <v>28</v>
      </c>
      <c r="P224" s="12">
        <f>I224-I242</f>
        <v>32</v>
      </c>
      <c r="R224" s="26">
        <f>C224/$B$224</f>
        <v>5.057990902682253E-2</v>
      </c>
    </row>
    <row r="225" spans="1:19" ht="15.75" x14ac:dyDescent="0.25">
      <c r="A225" s="6" t="s">
        <v>1</v>
      </c>
      <c r="B225" s="8">
        <v>4963</v>
      </c>
      <c r="C225" s="8">
        <v>447</v>
      </c>
      <c r="D225" s="2">
        <v>9</v>
      </c>
      <c r="E225" s="10">
        <v>885.4</v>
      </c>
      <c r="F225" s="8">
        <v>81</v>
      </c>
      <c r="G225" s="2">
        <v>1.6</v>
      </c>
      <c r="H225" s="2">
        <v>160.4</v>
      </c>
      <c r="I225" s="8">
        <v>0</v>
      </c>
      <c r="J225" s="2">
        <v>0</v>
      </c>
      <c r="K225" s="2">
        <v>0</v>
      </c>
      <c r="M225" s="12">
        <f t="shared" ref="M225:M236" si="91">B225-B243</f>
        <v>18</v>
      </c>
      <c r="N225" s="20">
        <f t="shared" ref="N225:N235" si="92">C225-C243</f>
        <v>9</v>
      </c>
      <c r="O225" s="12">
        <f t="shared" ref="O225:O235" si="93">F225-F243</f>
        <v>1</v>
      </c>
      <c r="P225" s="12">
        <f t="shared" ref="P225:P235" si="94">I225-I243</f>
        <v>0</v>
      </c>
      <c r="R225" s="21">
        <f>C225/$C$224</f>
        <v>1.4454792394256889E-2</v>
      </c>
    </row>
    <row r="226" spans="1:19" ht="15.75" x14ac:dyDescent="0.25">
      <c r="A226" s="5" t="s">
        <v>2</v>
      </c>
      <c r="B226" s="7">
        <v>21647</v>
      </c>
      <c r="C226" s="7">
        <v>433</v>
      </c>
      <c r="D226" s="1">
        <v>2</v>
      </c>
      <c r="E226" s="9">
        <v>199.3</v>
      </c>
      <c r="F226" s="7">
        <v>48</v>
      </c>
      <c r="G226" s="1">
        <v>0.2</v>
      </c>
      <c r="H226" s="1">
        <v>22.1</v>
      </c>
      <c r="I226" s="7">
        <v>1</v>
      </c>
      <c r="J226" s="1">
        <v>0</v>
      </c>
      <c r="K226" s="1">
        <v>0.5</v>
      </c>
      <c r="M226" s="12">
        <f t="shared" si="91"/>
        <v>19</v>
      </c>
      <c r="N226" s="20">
        <f t="shared" si="92"/>
        <v>12</v>
      </c>
      <c r="O226" s="12">
        <f t="shared" si="93"/>
        <v>0</v>
      </c>
      <c r="P226" s="12">
        <f t="shared" si="94"/>
        <v>0</v>
      </c>
      <c r="R226" s="21">
        <f t="shared" ref="R226:R236" si="95">C226/$C$224</f>
        <v>1.4002069589962489E-2</v>
      </c>
    </row>
    <row r="227" spans="1:19" ht="15.75" x14ac:dyDescent="0.25">
      <c r="A227" s="6" t="s">
        <v>3</v>
      </c>
      <c r="B227" s="8">
        <v>31694</v>
      </c>
      <c r="C227" s="8">
        <v>209</v>
      </c>
      <c r="D227" s="2">
        <v>0.7</v>
      </c>
      <c r="E227" s="10">
        <v>75.3</v>
      </c>
      <c r="F227" s="8">
        <v>28</v>
      </c>
      <c r="G227" s="2">
        <v>0.1</v>
      </c>
      <c r="H227" s="2">
        <v>10.1</v>
      </c>
      <c r="I227" s="8">
        <v>2</v>
      </c>
      <c r="J227" s="2">
        <v>0</v>
      </c>
      <c r="K227" s="2">
        <v>0.7</v>
      </c>
      <c r="M227" s="12">
        <f t="shared" si="91"/>
        <v>4</v>
      </c>
      <c r="N227" s="20">
        <f t="shared" si="92"/>
        <v>1</v>
      </c>
      <c r="O227" s="20">
        <f t="shared" si="93"/>
        <v>0</v>
      </c>
      <c r="P227" s="12">
        <f t="shared" si="94"/>
        <v>0</v>
      </c>
      <c r="R227" s="21">
        <f t="shared" si="95"/>
        <v>6.7585047212521017E-3</v>
      </c>
    </row>
    <row r="228" spans="1:19" ht="15.75" x14ac:dyDescent="0.25">
      <c r="A228" s="5" t="s">
        <v>4</v>
      </c>
      <c r="B228" s="7">
        <v>69442</v>
      </c>
      <c r="C228" s="7">
        <v>570</v>
      </c>
      <c r="D228" s="1">
        <v>0.8</v>
      </c>
      <c r="E228" s="9">
        <v>106.9</v>
      </c>
      <c r="F228" s="7">
        <v>69</v>
      </c>
      <c r="G228" s="1">
        <v>0.1</v>
      </c>
      <c r="H228" s="1">
        <v>12.9</v>
      </c>
      <c r="I228" s="7">
        <v>2</v>
      </c>
      <c r="J228" s="1">
        <v>0</v>
      </c>
      <c r="K228" s="1">
        <v>0.4</v>
      </c>
      <c r="M228" s="12">
        <f t="shared" si="91"/>
        <v>17</v>
      </c>
      <c r="N228" s="20">
        <f t="shared" si="92"/>
        <v>1</v>
      </c>
      <c r="O228" s="12">
        <f t="shared" si="93"/>
        <v>0</v>
      </c>
      <c r="P228" s="12">
        <f t="shared" si="94"/>
        <v>0</v>
      </c>
      <c r="R228" s="21">
        <f t="shared" si="95"/>
        <v>1.8432285603414825E-2</v>
      </c>
      <c r="S228" s="24">
        <f>R227+R228</f>
        <v>2.5190790324666926E-2</v>
      </c>
    </row>
    <row r="229" spans="1:19" ht="15.75" x14ac:dyDescent="0.25">
      <c r="A229" s="6" t="s">
        <v>5</v>
      </c>
      <c r="B229" s="8">
        <v>102794</v>
      </c>
      <c r="C229" s="8">
        <v>1636</v>
      </c>
      <c r="D229" s="2">
        <v>1.6</v>
      </c>
      <c r="E229" s="10">
        <v>276.7</v>
      </c>
      <c r="F229" s="8">
        <v>177</v>
      </c>
      <c r="G229" s="2">
        <v>0.2</v>
      </c>
      <c r="H229" s="2">
        <v>29.9</v>
      </c>
      <c r="I229" s="8">
        <v>20</v>
      </c>
      <c r="J229" s="2">
        <v>0</v>
      </c>
      <c r="K229" s="2">
        <v>3.4</v>
      </c>
      <c r="M229" s="12">
        <f t="shared" si="91"/>
        <v>91</v>
      </c>
      <c r="N229" s="20">
        <f t="shared" si="92"/>
        <v>7</v>
      </c>
      <c r="O229" s="12">
        <f t="shared" si="93"/>
        <v>0</v>
      </c>
      <c r="P229" s="12">
        <f t="shared" si="94"/>
        <v>0</v>
      </c>
      <c r="R229" s="21">
        <f t="shared" si="95"/>
        <v>5.2903893416116933E-2</v>
      </c>
    </row>
    <row r="230" spans="1:19" ht="15.75" x14ac:dyDescent="0.25">
      <c r="A230" s="5" t="s">
        <v>6</v>
      </c>
      <c r="B230" s="7">
        <v>117313</v>
      </c>
      <c r="C230" s="7">
        <v>2678</v>
      </c>
      <c r="D230" s="1">
        <v>2.2999999999999998</v>
      </c>
      <c r="E230" s="9">
        <v>374.4</v>
      </c>
      <c r="F230" s="7">
        <v>330</v>
      </c>
      <c r="G230" s="1">
        <v>0.3</v>
      </c>
      <c r="H230" s="1">
        <v>46.1</v>
      </c>
      <c r="I230" s="7">
        <v>46</v>
      </c>
      <c r="J230" s="1">
        <v>0</v>
      </c>
      <c r="K230" s="1">
        <v>6.4</v>
      </c>
      <c r="M230" s="12">
        <f t="shared" si="91"/>
        <v>141</v>
      </c>
      <c r="N230" s="20">
        <f t="shared" si="92"/>
        <v>12</v>
      </c>
      <c r="O230" s="20">
        <f t="shared" si="93"/>
        <v>1</v>
      </c>
      <c r="P230" s="12">
        <f t="shared" si="94"/>
        <v>1</v>
      </c>
      <c r="R230" s="21">
        <f t="shared" si="95"/>
        <v>8.6599404992885778E-2</v>
      </c>
    </row>
    <row r="231" spans="1:19" ht="15.75" x14ac:dyDescent="0.25">
      <c r="A231" s="6" t="s">
        <v>7</v>
      </c>
      <c r="B231" s="8">
        <v>97359</v>
      </c>
      <c r="C231" s="8">
        <v>2845</v>
      </c>
      <c r="D231" s="2">
        <v>2.9</v>
      </c>
      <c r="E231" s="10">
        <v>467.7</v>
      </c>
      <c r="F231" s="8">
        <v>567</v>
      </c>
      <c r="G231" s="2">
        <v>0.6</v>
      </c>
      <c r="H231" s="2">
        <v>93.2</v>
      </c>
      <c r="I231" s="8">
        <v>110</v>
      </c>
      <c r="J231" s="2">
        <v>0.1</v>
      </c>
      <c r="K231" s="2">
        <v>18.100000000000001</v>
      </c>
      <c r="M231" s="12">
        <f t="shared" si="91"/>
        <v>108</v>
      </c>
      <c r="N231" s="20">
        <f t="shared" si="92"/>
        <v>22</v>
      </c>
      <c r="O231" s="20">
        <f t="shared" si="93"/>
        <v>2</v>
      </c>
      <c r="P231" s="12">
        <f t="shared" si="94"/>
        <v>1</v>
      </c>
      <c r="R231" s="21">
        <f t="shared" si="95"/>
        <v>9.1999741301254684E-2</v>
      </c>
    </row>
    <row r="232" spans="1:19" ht="15.75" x14ac:dyDescent="0.25">
      <c r="A232" s="5" t="s">
        <v>8</v>
      </c>
      <c r="B232" s="7">
        <v>70245</v>
      </c>
      <c r="C232" s="7">
        <v>4009</v>
      </c>
      <c r="D232" s="1">
        <v>5.7</v>
      </c>
      <c r="E232" s="9">
        <v>727.7</v>
      </c>
      <c r="F232" s="7">
        <v>926</v>
      </c>
      <c r="G232" s="1">
        <v>1.3</v>
      </c>
      <c r="H232" s="1">
        <v>168.1</v>
      </c>
      <c r="I232" s="7">
        <v>291</v>
      </c>
      <c r="J232" s="1">
        <v>0.4</v>
      </c>
      <c r="K232" s="1">
        <v>52.8</v>
      </c>
      <c r="M232" s="12">
        <f t="shared" si="91"/>
        <v>135</v>
      </c>
      <c r="N232" s="20">
        <f t="shared" si="92"/>
        <v>30</v>
      </c>
      <c r="O232" s="20">
        <f t="shared" si="93"/>
        <v>7</v>
      </c>
      <c r="P232" s="12">
        <f t="shared" si="94"/>
        <v>1</v>
      </c>
      <c r="R232" s="21">
        <f t="shared" si="95"/>
        <v>0.12964040874401758</v>
      </c>
    </row>
    <row r="233" spans="1:19" ht="15.75" x14ac:dyDescent="0.25">
      <c r="A233" s="6" t="s">
        <v>9</v>
      </c>
      <c r="B233" s="8">
        <v>43407</v>
      </c>
      <c r="C233" s="8">
        <v>5196</v>
      </c>
      <c r="D233" s="2">
        <v>12</v>
      </c>
      <c r="E233" s="10">
        <v>1095.5</v>
      </c>
      <c r="F233" s="8">
        <v>1132</v>
      </c>
      <c r="G233" s="2">
        <v>2.6</v>
      </c>
      <c r="H233" s="2">
        <v>238.7</v>
      </c>
      <c r="I233" s="8">
        <v>668</v>
      </c>
      <c r="J233" s="2">
        <v>1.5</v>
      </c>
      <c r="K233" s="2">
        <v>140.80000000000001</v>
      </c>
      <c r="M233" s="12">
        <f t="shared" si="91"/>
        <v>176</v>
      </c>
      <c r="N233" s="20">
        <f t="shared" si="92"/>
        <v>65</v>
      </c>
      <c r="O233" s="20">
        <f t="shared" si="93"/>
        <v>6</v>
      </c>
      <c r="P233" s="20">
        <f t="shared" si="94"/>
        <v>5</v>
      </c>
      <c r="R233" s="21">
        <f t="shared" si="95"/>
        <v>0.16802483507954988</v>
      </c>
    </row>
    <row r="234" spans="1:19" ht="15.75" x14ac:dyDescent="0.25">
      <c r="A234" s="5" t="s">
        <v>10</v>
      </c>
      <c r="B234" s="7">
        <v>22946</v>
      </c>
      <c r="C234" s="7">
        <v>5631</v>
      </c>
      <c r="D234" s="1">
        <v>24.5</v>
      </c>
      <c r="E234" s="9">
        <v>2159.6</v>
      </c>
      <c r="F234" s="7">
        <v>800</v>
      </c>
      <c r="G234" s="1">
        <v>3.5</v>
      </c>
      <c r="H234" s="1">
        <v>306.8</v>
      </c>
      <c r="I234" s="7">
        <v>1158</v>
      </c>
      <c r="J234" s="1">
        <v>5</v>
      </c>
      <c r="K234" s="9">
        <v>444.1</v>
      </c>
      <c r="M234" s="12">
        <f t="shared" si="91"/>
        <v>210</v>
      </c>
      <c r="N234" s="20">
        <f t="shared" si="92"/>
        <v>116</v>
      </c>
      <c r="O234" s="20">
        <f t="shared" si="93"/>
        <v>9</v>
      </c>
      <c r="P234" s="20">
        <f t="shared" si="94"/>
        <v>8</v>
      </c>
      <c r="R234" s="21">
        <f t="shared" si="95"/>
        <v>0.18209157935584011</v>
      </c>
    </row>
    <row r="235" spans="1:19" ht="15.75" x14ac:dyDescent="0.25">
      <c r="A235" s="6" t="s">
        <v>11</v>
      </c>
      <c r="B235" s="8">
        <v>29571</v>
      </c>
      <c r="C235" s="8">
        <v>7270</v>
      </c>
      <c r="D235" s="2">
        <v>24.6</v>
      </c>
      <c r="E235" s="10">
        <v>5168.6000000000004</v>
      </c>
      <c r="F235" s="8">
        <v>241</v>
      </c>
      <c r="G235" s="2">
        <v>0.8</v>
      </c>
      <c r="H235" s="2">
        <v>171.3</v>
      </c>
      <c r="I235" s="8">
        <v>2685</v>
      </c>
      <c r="J235" s="2">
        <v>9.1</v>
      </c>
      <c r="K235" s="10">
        <v>1908.9</v>
      </c>
      <c r="M235" s="12">
        <f t="shared" si="91"/>
        <v>442</v>
      </c>
      <c r="N235" s="20">
        <f t="shared" si="92"/>
        <v>182</v>
      </c>
      <c r="O235" s="20">
        <f t="shared" si="93"/>
        <v>2</v>
      </c>
      <c r="P235" s="20">
        <f t="shared" si="94"/>
        <v>16</v>
      </c>
      <c r="R235" s="21">
        <f t="shared" si="95"/>
        <v>0.2350924848014487</v>
      </c>
    </row>
    <row r="236" spans="1:19" ht="15.75" x14ac:dyDescent="0.25">
      <c r="A236" s="14" t="s">
        <v>12</v>
      </c>
      <c r="B236" s="7">
        <v>8</v>
      </c>
      <c r="C236" s="7">
        <v>0</v>
      </c>
      <c r="D236" s="1">
        <v>0</v>
      </c>
      <c r="E236" s="9" t="s">
        <v>13</v>
      </c>
      <c r="F236" s="7">
        <v>0</v>
      </c>
      <c r="G236" s="1">
        <v>0</v>
      </c>
      <c r="H236" s="1" t="s">
        <v>13</v>
      </c>
      <c r="I236" s="7">
        <v>0</v>
      </c>
      <c r="J236" s="1">
        <v>0</v>
      </c>
      <c r="K236" s="1" t="s">
        <v>13</v>
      </c>
      <c r="M236" s="12">
        <f t="shared" si="91"/>
        <v>1</v>
      </c>
      <c r="N236" s="12">
        <f t="shared" ref="N236" si="96">C236-C255</f>
        <v>0</v>
      </c>
      <c r="O236" s="12">
        <f t="shared" ref="O236" si="97">F236-F255</f>
        <v>0</v>
      </c>
      <c r="P236" s="12">
        <f t="shared" ref="P236" si="98">I236-I255</f>
        <v>0</v>
      </c>
      <c r="R236" s="21">
        <f t="shared" si="95"/>
        <v>0</v>
      </c>
    </row>
    <row r="237" spans="1:19" x14ac:dyDescent="0.25">
      <c r="A237" s="25"/>
      <c r="I237" s="60"/>
      <c r="J237" s="60"/>
      <c r="O237" s="104" t="s">
        <v>873</v>
      </c>
      <c r="P237" s="103">
        <f>SUM(P234:P235)/P224</f>
        <v>0.75</v>
      </c>
    </row>
    <row r="238" spans="1:19" x14ac:dyDescent="0.25">
      <c r="A238" t="s">
        <v>1222</v>
      </c>
    </row>
    <row r="239" spans="1:19" x14ac:dyDescent="0.25">
      <c r="A239" t="s">
        <v>1119</v>
      </c>
      <c r="M239" s="239" t="s">
        <v>1164</v>
      </c>
      <c r="N239" s="16"/>
      <c r="O239" s="240">
        <f>B242-B260</f>
        <v>2738</v>
      </c>
    </row>
    <row r="240" spans="1:19" x14ac:dyDescent="0.25">
      <c r="B240" s="14" t="s">
        <v>18</v>
      </c>
      <c r="C240" s="270" t="s">
        <v>19</v>
      </c>
      <c r="D240" s="270"/>
      <c r="E240" s="270"/>
      <c r="F240" s="270" t="s">
        <v>20</v>
      </c>
      <c r="G240" s="270"/>
      <c r="H240" s="270"/>
      <c r="I240" s="270" t="s">
        <v>21</v>
      </c>
      <c r="J240" s="270"/>
      <c r="K240" s="270"/>
      <c r="M240" s="270" t="s">
        <v>1223</v>
      </c>
      <c r="N240" s="270"/>
      <c r="O240" s="270"/>
      <c r="P240" s="270"/>
    </row>
    <row r="241" spans="1:19" x14ac:dyDescent="0.25">
      <c r="A241" s="15" t="s">
        <v>17</v>
      </c>
      <c r="B241" s="14" t="s">
        <v>14</v>
      </c>
      <c r="C241" s="14" t="s">
        <v>14</v>
      </c>
      <c r="D241" s="14" t="s">
        <v>15</v>
      </c>
      <c r="E241" s="14" t="s">
        <v>16</v>
      </c>
      <c r="F241" s="14" t="s">
        <v>14</v>
      </c>
      <c r="G241" s="14" t="s">
        <v>15</v>
      </c>
      <c r="H241" s="14" t="s">
        <v>16</v>
      </c>
      <c r="I241" s="14" t="s">
        <v>14</v>
      </c>
      <c r="J241" s="14" t="s">
        <v>15</v>
      </c>
      <c r="K241" s="14" t="s">
        <v>16</v>
      </c>
      <c r="M241" s="14" t="s">
        <v>18</v>
      </c>
      <c r="N241" s="13" t="s">
        <v>19</v>
      </c>
      <c r="O241" s="14" t="s">
        <v>20</v>
      </c>
      <c r="P241" s="13" t="s">
        <v>21</v>
      </c>
      <c r="R241" s="13" t="s">
        <v>41</v>
      </c>
      <c r="S241" s="14" t="s">
        <v>29</v>
      </c>
    </row>
    <row r="242" spans="1:19" ht="15.75" x14ac:dyDescent="0.25">
      <c r="A242" s="5" t="s">
        <v>0</v>
      </c>
      <c r="B242" s="7">
        <v>610027</v>
      </c>
      <c r="C242" s="7">
        <v>30467</v>
      </c>
      <c r="D242" s="1">
        <v>5</v>
      </c>
      <c r="E242" s="9">
        <v>689.3</v>
      </c>
      <c r="F242" s="7">
        <v>4371</v>
      </c>
      <c r="G242" s="1">
        <v>0.7</v>
      </c>
      <c r="H242" s="1">
        <v>98.9</v>
      </c>
      <c r="I242" s="7">
        <v>4951</v>
      </c>
      <c r="J242" s="1">
        <v>0.8</v>
      </c>
      <c r="K242" s="1">
        <v>112</v>
      </c>
      <c r="M242" s="12">
        <f>B242-B260</f>
        <v>2738</v>
      </c>
      <c r="N242" s="12">
        <f>C242-C260</f>
        <v>264</v>
      </c>
      <c r="O242" s="12">
        <f>F242-F260</f>
        <v>21</v>
      </c>
      <c r="P242" s="12">
        <f>I242-I260</f>
        <v>46</v>
      </c>
      <c r="R242" s="26">
        <f>C242/$B$242</f>
        <v>4.9943691016954984E-2</v>
      </c>
    </row>
    <row r="243" spans="1:19" ht="15.75" x14ac:dyDescent="0.25">
      <c r="A243" s="6" t="s">
        <v>1</v>
      </c>
      <c r="B243" s="8">
        <v>4945</v>
      </c>
      <c r="C243" s="8">
        <v>438</v>
      </c>
      <c r="D243" s="2">
        <v>8.9</v>
      </c>
      <c r="E243" s="10">
        <v>867.6</v>
      </c>
      <c r="F243" s="8">
        <v>80</v>
      </c>
      <c r="G243" s="2">
        <v>1.6</v>
      </c>
      <c r="H243" s="2">
        <v>158.5</v>
      </c>
      <c r="I243" s="8">
        <v>0</v>
      </c>
      <c r="J243" s="2">
        <v>0</v>
      </c>
      <c r="K243" s="2">
        <v>0</v>
      </c>
      <c r="M243" s="12">
        <f t="shared" ref="M243:M254" si="99">B243-B261</f>
        <v>47</v>
      </c>
      <c r="N243" s="20">
        <f t="shared" ref="N243:N253" si="100">C243-C261</f>
        <v>4</v>
      </c>
      <c r="O243" s="12">
        <f t="shared" ref="O243:O253" si="101">F243-F261</f>
        <v>0</v>
      </c>
      <c r="P243" s="12">
        <f t="shared" ref="P243:P253" si="102">I243-I261</f>
        <v>0</v>
      </c>
      <c r="R243" s="21">
        <f>C243/$C$242</f>
        <v>1.4376210325926413E-2</v>
      </c>
    </row>
    <row r="244" spans="1:19" ht="15.75" x14ac:dyDescent="0.25">
      <c r="A244" s="5" t="s">
        <v>2</v>
      </c>
      <c r="B244" s="7">
        <v>21628</v>
      </c>
      <c r="C244" s="7">
        <v>421</v>
      </c>
      <c r="D244" s="1">
        <v>1.9</v>
      </c>
      <c r="E244" s="9">
        <v>193.7</v>
      </c>
      <c r="F244" s="7">
        <v>48</v>
      </c>
      <c r="G244" s="1">
        <v>0.2</v>
      </c>
      <c r="H244" s="1">
        <v>22.1</v>
      </c>
      <c r="I244" s="7">
        <v>1</v>
      </c>
      <c r="J244" s="1">
        <v>0</v>
      </c>
      <c r="K244" s="1">
        <v>0.5</v>
      </c>
      <c r="M244" s="12">
        <f t="shared" si="99"/>
        <v>36</v>
      </c>
      <c r="N244" s="20">
        <f t="shared" si="100"/>
        <v>7</v>
      </c>
      <c r="O244" s="12">
        <f t="shared" si="101"/>
        <v>1</v>
      </c>
      <c r="P244" s="12">
        <f t="shared" si="102"/>
        <v>0</v>
      </c>
      <c r="R244" s="21">
        <f t="shared" ref="R244:R254" si="103">C244/$C$242</f>
        <v>1.3818229559851642E-2</v>
      </c>
    </row>
    <row r="245" spans="1:19" ht="15.75" x14ac:dyDescent="0.25">
      <c r="A245" s="6" t="s">
        <v>3</v>
      </c>
      <c r="B245" s="8">
        <v>31690</v>
      </c>
      <c r="C245" s="8">
        <v>208</v>
      </c>
      <c r="D245" s="2">
        <v>0.7</v>
      </c>
      <c r="E245" s="10">
        <v>74.900000000000006</v>
      </c>
      <c r="F245" s="8">
        <v>28</v>
      </c>
      <c r="G245" s="2">
        <v>0.1</v>
      </c>
      <c r="H245" s="2">
        <v>10.1</v>
      </c>
      <c r="I245" s="8">
        <v>2</v>
      </c>
      <c r="J245" s="2">
        <v>0</v>
      </c>
      <c r="K245" s="2">
        <v>0.7</v>
      </c>
      <c r="M245" s="12">
        <f t="shared" si="99"/>
        <v>19</v>
      </c>
      <c r="N245" s="20">
        <f t="shared" si="100"/>
        <v>3</v>
      </c>
      <c r="O245" s="20">
        <f t="shared" si="101"/>
        <v>1</v>
      </c>
      <c r="P245" s="12">
        <f t="shared" si="102"/>
        <v>0</v>
      </c>
      <c r="R245" s="21">
        <f t="shared" si="103"/>
        <v>6.8270587849148263E-3</v>
      </c>
    </row>
    <row r="246" spans="1:19" ht="15.75" x14ac:dyDescent="0.25">
      <c r="A246" s="5" t="s">
        <v>4</v>
      </c>
      <c r="B246" s="7">
        <v>69425</v>
      </c>
      <c r="C246" s="7">
        <v>569</v>
      </c>
      <c r="D246" s="1">
        <v>0.8</v>
      </c>
      <c r="E246" s="9">
        <v>106.8</v>
      </c>
      <c r="F246" s="7">
        <v>69</v>
      </c>
      <c r="G246" s="1">
        <v>0.1</v>
      </c>
      <c r="H246" s="1">
        <v>12.9</v>
      </c>
      <c r="I246" s="7">
        <v>2</v>
      </c>
      <c r="J246" s="1">
        <v>0</v>
      </c>
      <c r="K246" s="1">
        <v>0.4</v>
      </c>
      <c r="M246" s="12">
        <f t="shared" si="99"/>
        <v>48</v>
      </c>
      <c r="N246" s="20">
        <f t="shared" si="100"/>
        <v>2</v>
      </c>
      <c r="O246" s="12">
        <f t="shared" si="101"/>
        <v>0</v>
      </c>
      <c r="P246" s="12">
        <f t="shared" si="102"/>
        <v>0</v>
      </c>
      <c r="R246" s="21">
        <f t="shared" si="103"/>
        <v>1.8675944464502575E-2</v>
      </c>
      <c r="S246" s="24">
        <f>R245+R246</f>
        <v>2.55030032494174E-2</v>
      </c>
    </row>
    <row r="247" spans="1:19" ht="15.75" x14ac:dyDescent="0.25">
      <c r="A247" s="6" t="s">
        <v>5</v>
      </c>
      <c r="B247" s="8">
        <v>102703</v>
      </c>
      <c r="C247" s="8">
        <v>1629</v>
      </c>
      <c r="D247" s="2">
        <v>1.6</v>
      </c>
      <c r="E247" s="10">
        <v>275.5</v>
      </c>
      <c r="F247" s="8">
        <v>177</v>
      </c>
      <c r="G247" s="2">
        <v>0.2</v>
      </c>
      <c r="H247" s="2">
        <v>29.9</v>
      </c>
      <c r="I247" s="8">
        <v>20</v>
      </c>
      <c r="J247" s="2">
        <v>0</v>
      </c>
      <c r="K247" s="2">
        <v>3.4</v>
      </c>
      <c r="M247" s="12">
        <f t="shared" si="99"/>
        <v>156</v>
      </c>
      <c r="N247" s="20">
        <f t="shared" si="100"/>
        <v>8</v>
      </c>
      <c r="O247" s="12">
        <f t="shared" si="101"/>
        <v>1</v>
      </c>
      <c r="P247" s="12">
        <f t="shared" si="102"/>
        <v>0</v>
      </c>
      <c r="R247" s="21">
        <f t="shared" si="103"/>
        <v>5.346768634916467E-2</v>
      </c>
    </row>
    <row r="248" spans="1:19" ht="15.75" x14ac:dyDescent="0.25">
      <c r="A248" s="5" t="s">
        <v>6</v>
      </c>
      <c r="B248" s="7">
        <v>117172</v>
      </c>
      <c r="C248" s="7">
        <v>2666</v>
      </c>
      <c r="D248" s="1">
        <v>2.2999999999999998</v>
      </c>
      <c r="E248" s="9">
        <v>372.7</v>
      </c>
      <c r="F248" s="7">
        <v>329</v>
      </c>
      <c r="G248" s="1">
        <v>0.3</v>
      </c>
      <c r="H248" s="1">
        <v>46</v>
      </c>
      <c r="I248" s="7">
        <v>45</v>
      </c>
      <c r="J248" s="1">
        <v>0</v>
      </c>
      <c r="K248" s="1">
        <v>6.3</v>
      </c>
      <c r="M248" s="12">
        <f t="shared" si="99"/>
        <v>248</v>
      </c>
      <c r="N248" s="20">
        <f t="shared" si="100"/>
        <v>13</v>
      </c>
      <c r="O248" s="20">
        <f t="shared" si="101"/>
        <v>1</v>
      </c>
      <c r="P248" s="12">
        <f t="shared" si="102"/>
        <v>0</v>
      </c>
      <c r="R248" s="21">
        <f t="shared" si="103"/>
        <v>8.7504513079725607E-2</v>
      </c>
    </row>
    <row r="249" spans="1:19" ht="15.75" x14ac:dyDescent="0.25">
      <c r="A249" s="6" t="s">
        <v>7</v>
      </c>
      <c r="B249" s="8">
        <v>97251</v>
      </c>
      <c r="C249" s="8">
        <v>2823</v>
      </c>
      <c r="D249" s="2">
        <v>2.9</v>
      </c>
      <c r="E249" s="10">
        <v>464</v>
      </c>
      <c r="F249" s="8">
        <v>565</v>
      </c>
      <c r="G249" s="2">
        <v>0.6</v>
      </c>
      <c r="H249" s="2">
        <v>92.9</v>
      </c>
      <c r="I249" s="8">
        <v>109</v>
      </c>
      <c r="J249" s="2">
        <v>0.1</v>
      </c>
      <c r="K249" s="2">
        <v>17.899999999999999</v>
      </c>
      <c r="M249" s="12">
        <f t="shared" si="99"/>
        <v>293</v>
      </c>
      <c r="N249" s="20">
        <f t="shared" si="100"/>
        <v>19</v>
      </c>
      <c r="O249" s="20">
        <f t="shared" si="101"/>
        <v>1</v>
      </c>
      <c r="P249" s="12">
        <f t="shared" si="102"/>
        <v>0</v>
      </c>
      <c r="R249" s="21">
        <f t="shared" si="103"/>
        <v>9.2657629566416128E-2</v>
      </c>
    </row>
    <row r="250" spans="1:19" ht="15.75" x14ac:dyDescent="0.25">
      <c r="A250" s="5" t="s">
        <v>8</v>
      </c>
      <c r="B250" s="7">
        <v>70110</v>
      </c>
      <c r="C250" s="7">
        <v>3979</v>
      </c>
      <c r="D250" s="1">
        <v>5.7</v>
      </c>
      <c r="E250" s="9">
        <v>722.2</v>
      </c>
      <c r="F250" s="7">
        <v>919</v>
      </c>
      <c r="G250" s="1">
        <v>1.3</v>
      </c>
      <c r="H250" s="1">
        <v>166.8</v>
      </c>
      <c r="I250" s="7">
        <v>290</v>
      </c>
      <c r="J250" s="1">
        <v>0.4</v>
      </c>
      <c r="K250" s="1">
        <v>52.6</v>
      </c>
      <c r="M250" s="12">
        <f t="shared" si="99"/>
        <v>302</v>
      </c>
      <c r="N250" s="20">
        <f t="shared" si="100"/>
        <v>27</v>
      </c>
      <c r="O250" s="20">
        <f t="shared" si="101"/>
        <v>3</v>
      </c>
      <c r="P250" s="12">
        <f t="shared" si="102"/>
        <v>0</v>
      </c>
      <c r="R250" s="21">
        <f t="shared" si="103"/>
        <v>0.13060032165950045</v>
      </c>
    </row>
    <row r="251" spans="1:19" ht="15.75" x14ac:dyDescent="0.25">
      <c r="A251" s="6" t="s">
        <v>9</v>
      </c>
      <c r="B251" s="8">
        <v>43231</v>
      </c>
      <c r="C251" s="8">
        <v>5131</v>
      </c>
      <c r="D251" s="2">
        <v>11.9</v>
      </c>
      <c r="E251" s="10">
        <v>1081.8</v>
      </c>
      <c r="F251" s="8">
        <v>1126</v>
      </c>
      <c r="G251" s="2">
        <v>2.6</v>
      </c>
      <c r="H251" s="2">
        <v>237.4</v>
      </c>
      <c r="I251" s="8">
        <v>663</v>
      </c>
      <c r="J251" s="2">
        <v>1.5</v>
      </c>
      <c r="K251" s="2">
        <v>139.80000000000001</v>
      </c>
      <c r="M251" s="12">
        <f t="shared" si="99"/>
        <v>349</v>
      </c>
      <c r="N251" s="20">
        <f t="shared" si="100"/>
        <v>37</v>
      </c>
      <c r="O251" s="20">
        <f t="shared" si="101"/>
        <v>6</v>
      </c>
      <c r="P251" s="20">
        <f t="shared" si="102"/>
        <v>5</v>
      </c>
      <c r="R251" s="21">
        <f t="shared" si="103"/>
        <v>0.16841172416056718</v>
      </c>
    </row>
    <row r="252" spans="1:19" ht="15.75" x14ac:dyDescent="0.25">
      <c r="A252" s="5" t="s">
        <v>10</v>
      </c>
      <c r="B252" s="7">
        <v>22736</v>
      </c>
      <c r="C252" s="7">
        <v>5515</v>
      </c>
      <c r="D252" s="1">
        <v>24.3</v>
      </c>
      <c r="E252" s="9">
        <v>2115.1</v>
      </c>
      <c r="F252" s="7">
        <v>791</v>
      </c>
      <c r="G252" s="1">
        <v>3.5</v>
      </c>
      <c r="H252" s="1">
        <v>303.39999999999998</v>
      </c>
      <c r="I252" s="7">
        <v>1150</v>
      </c>
      <c r="J252" s="1">
        <v>5.0999999999999996</v>
      </c>
      <c r="K252" s="9">
        <v>441.1</v>
      </c>
      <c r="M252" s="12">
        <f t="shared" si="99"/>
        <v>441</v>
      </c>
      <c r="N252" s="20">
        <f t="shared" si="100"/>
        <v>51</v>
      </c>
      <c r="O252" s="20">
        <f t="shared" si="101"/>
        <v>6</v>
      </c>
      <c r="P252" s="20">
        <f t="shared" si="102"/>
        <v>11</v>
      </c>
      <c r="R252" s="21">
        <f t="shared" si="103"/>
        <v>0.18101552499425608</v>
      </c>
    </row>
    <row r="253" spans="1:19" ht="15.75" x14ac:dyDescent="0.25">
      <c r="A253" s="6" t="s">
        <v>11</v>
      </c>
      <c r="B253" s="8">
        <v>29129</v>
      </c>
      <c r="C253" s="8">
        <v>7088</v>
      </c>
      <c r="D253" s="2">
        <v>24.3</v>
      </c>
      <c r="E253" s="10">
        <v>5039.2</v>
      </c>
      <c r="F253" s="8">
        <v>239</v>
      </c>
      <c r="G253" s="2">
        <v>0.8</v>
      </c>
      <c r="H253" s="2">
        <v>169.9</v>
      </c>
      <c r="I253" s="8">
        <v>2669</v>
      </c>
      <c r="J253" s="2">
        <v>9.1999999999999993</v>
      </c>
      <c r="K253" s="10">
        <v>1897.5</v>
      </c>
      <c r="M253" s="12">
        <f t="shared" si="99"/>
        <v>799</v>
      </c>
      <c r="N253" s="20">
        <f t="shared" si="100"/>
        <v>93</v>
      </c>
      <c r="O253" s="20">
        <f t="shared" si="101"/>
        <v>1</v>
      </c>
      <c r="P253" s="20">
        <f t="shared" si="102"/>
        <v>30</v>
      </c>
      <c r="R253" s="21">
        <f t="shared" si="103"/>
        <v>0.23264515705517444</v>
      </c>
    </row>
    <row r="254" spans="1:19" ht="15.75" x14ac:dyDescent="0.25">
      <c r="A254" s="14" t="s">
        <v>12</v>
      </c>
      <c r="B254" s="7">
        <v>7</v>
      </c>
      <c r="C254" s="7">
        <v>0</v>
      </c>
      <c r="D254" s="1">
        <v>0</v>
      </c>
      <c r="E254" s="9" t="s">
        <v>13</v>
      </c>
      <c r="F254" s="7">
        <v>0</v>
      </c>
      <c r="G254" s="1">
        <v>0</v>
      </c>
      <c r="H254" s="1" t="s">
        <v>13</v>
      </c>
      <c r="I254" s="7">
        <v>0</v>
      </c>
      <c r="J254" s="1">
        <v>0</v>
      </c>
      <c r="K254" s="1" t="s">
        <v>13</v>
      </c>
      <c r="M254" s="12">
        <f t="shared" si="99"/>
        <v>0</v>
      </c>
      <c r="N254" s="12">
        <f t="shared" ref="N254" si="104">C254-C273</f>
        <v>0</v>
      </c>
      <c r="O254" s="12">
        <f t="shared" ref="O254" si="105">F254-F273</f>
        <v>0</v>
      </c>
      <c r="P254" s="12">
        <f t="shared" ref="P254" si="106">I254-I273</f>
        <v>0</v>
      </c>
      <c r="R254" s="21">
        <f t="shared" si="103"/>
        <v>0</v>
      </c>
    </row>
    <row r="255" spans="1:19" x14ac:dyDescent="0.25">
      <c r="A255" s="25"/>
      <c r="I255" s="60"/>
      <c r="J255" s="60"/>
      <c r="O255" s="104" t="s">
        <v>873</v>
      </c>
      <c r="P255" s="103">
        <f>SUM(P252:P253)/P242</f>
        <v>0.89130434782608692</v>
      </c>
    </row>
    <row r="256" spans="1:19" x14ac:dyDescent="0.25">
      <c r="A256" t="s">
        <v>1220</v>
      </c>
    </row>
    <row r="257" spans="1:19" x14ac:dyDescent="0.25">
      <c r="A257" t="s">
        <v>1119</v>
      </c>
      <c r="M257" s="239" t="s">
        <v>1164</v>
      </c>
      <c r="N257" s="16"/>
      <c r="O257" s="240">
        <f>B260-B278</f>
        <v>1532</v>
      </c>
    </row>
    <row r="258" spans="1:19" x14ac:dyDescent="0.25">
      <c r="B258" s="14" t="s">
        <v>18</v>
      </c>
      <c r="C258" s="270" t="s">
        <v>19</v>
      </c>
      <c r="D258" s="270"/>
      <c r="E258" s="270"/>
      <c r="F258" s="270" t="s">
        <v>20</v>
      </c>
      <c r="G258" s="270"/>
      <c r="H258" s="270"/>
      <c r="I258" s="270" t="s">
        <v>21</v>
      </c>
      <c r="J258" s="270"/>
      <c r="K258" s="270"/>
      <c r="M258" s="270" t="s">
        <v>1221</v>
      </c>
      <c r="N258" s="270"/>
      <c r="O258" s="270"/>
      <c r="P258" s="270"/>
    </row>
    <row r="259" spans="1:19" x14ac:dyDescent="0.25">
      <c r="A259" s="15" t="s">
        <v>17</v>
      </c>
      <c r="B259" s="14" t="s">
        <v>14</v>
      </c>
      <c r="C259" s="14" t="s">
        <v>14</v>
      </c>
      <c r="D259" s="14" t="s">
        <v>15</v>
      </c>
      <c r="E259" s="14" t="s">
        <v>16</v>
      </c>
      <c r="F259" s="14" t="s">
        <v>14</v>
      </c>
      <c r="G259" s="14" t="s">
        <v>15</v>
      </c>
      <c r="H259" s="14" t="s">
        <v>16</v>
      </c>
      <c r="I259" s="14" t="s">
        <v>14</v>
      </c>
      <c r="J259" s="14" t="s">
        <v>15</v>
      </c>
      <c r="K259" s="14" t="s">
        <v>16</v>
      </c>
      <c r="M259" s="14" t="s">
        <v>18</v>
      </c>
      <c r="N259" s="13" t="s">
        <v>19</v>
      </c>
      <c r="O259" s="14" t="s">
        <v>20</v>
      </c>
      <c r="P259" s="13" t="s">
        <v>21</v>
      </c>
      <c r="R259" s="13" t="s">
        <v>41</v>
      </c>
      <c r="S259" s="14" t="s">
        <v>29</v>
      </c>
    </row>
    <row r="260" spans="1:19" ht="15.75" x14ac:dyDescent="0.25">
      <c r="A260" s="5" t="s">
        <v>0</v>
      </c>
      <c r="B260" s="7">
        <v>607289</v>
      </c>
      <c r="C260" s="7">
        <v>30203</v>
      </c>
      <c r="D260" s="1">
        <v>5</v>
      </c>
      <c r="E260" s="9">
        <v>683.3</v>
      </c>
      <c r="F260" s="7">
        <v>4350</v>
      </c>
      <c r="G260" s="1">
        <v>0.7</v>
      </c>
      <c r="H260" s="1">
        <v>98.4</v>
      </c>
      <c r="I260" s="7">
        <v>4905</v>
      </c>
      <c r="J260" s="1">
        <v>0.8</v>
      </c>
      <c r="K260" s="1">
        <v>111</v>
      </c>
      <c r="M260" s="12">
        <f>B260-B278</f>
        <v>1532</v>
      </c>
      <c r="N260" s="12">
        <f>C260-C278</f>
        <v>207</v>
      </c>
      <c r="O260" s="12">
        <f>F260-F278</f>
        <v>17</v>
      </c>
      <c r="P260" s="12">
        <f>I260-I278</f>
        <v>33</v>
      </c>
      <c r="R260" s="26">
        <f>C260/$B$260</f>
        <v>4.9734146345479666E-2</v>
      </c>
    </row>
    <row r="261" spans="1:19" ht="15.75" x14ac:dyDescent="0.25">
      <c r="A261" s="6" t="s">
        <v>1</v>
      </c>
      <c r="B261" s="8">
        <v>4898</v>
      </c>
      <c r="C261" s="8">
        <v>434</v>
      </c>
      <c r="D261" s="2">
        <v>8.9</v>
      </c>
      <c r="E261" s="10">
        <v>859.6</v>
      </c>
      <c r="F261" s="8">
        <v>80</v>
      </c>
      <c r="G261" s="2">
        <v>1.6</v>
      </c>
      <c r="H261" s="2">
        <v>158.5</v>
      </c>
      <c r="I261" s="8">
        <v>0</v>
      </c>
      <c r="J261" s="2">
        <v>0</v>
      </c>
      <c r="K261" s="2">
        <v>0</v>
      </c>
      <c r="M261" s="12">
        <f t="shared" ref="M261:M272" si="107">B261-B279</f>
        <v>24</v>
      </c>
      <c r="N261" s="20">
        <f t="shared" ref="N261:N271" si="108">C261-C279</f>
        <v>7</v>
      </c>
      <c r="O261" s="12">
        <f t="shared" ref="O261:O271" si="109">F261-F279</f>
        <v>0</v>
      </c>
      <c r="P261" s="12">
        <f t="shared" ref="P261:P271" si="110">I261-I279</f>
        <v>0</v>
      </c>
      <c r="R261" s="21">
        <f>C261/$C$260</f>
        <v>1.4369433499983446E-2</v>
      </c>
    </row>
    <row r="262" spans="1:19" ht="15.75" x14ac:dyDescent="0.25">
      <c r="A262" s="5" t="s">
        <v>2</v>
      </c>
      <c r="B262" s="7">
        <v>21592</v>
      </c>
      <c r="C262" s="7">
        <v>414</v>
      </c>
      <c r="D262" s="1">
        <v>1.9</v>
      </c>
      <c r="E262" s="9">
        <v>190.5</v>
      </c>
      <c r="F262" s="7">
        <v>47</v>
      </c>
      <c r="G262" s="1">
        <v>0.2</v>
      </c>
      <c r="H262" s="1">
        <v>21.6</v>
      </c>
      <c r="I262" s="7">
        <v>1</v>
      </c>
      <c r="J262" s="1">
        <v>0</v>
      </c>
      <c r="K262" s="1">
        <v>0.5</v>
      </c>
      <c r="M262" s="12">
        <f t="shared" si="107"/>
        <v>15</v>
      </c>
      <c r="N262" s="20">
        <f t="shared" si="108"/>
        <v>5</v>
      </c>
      <c r="O262" s="12">
        <f t="shared" si="109"/>
        <v>1</v>
      </c>
      <c r="P262" s="12">
        <f t="shared" si="110"/>
        <v>0</v>
      </c>
      <c r="R262" s="21">
        <f t="shared" ref="R262:R272" si="111">C262/$C$260</f>
        <v>1.3707247624408172E-2</v>
      </c>
    </row>
    <row r="263" spans="1:19" ht="15.75" x14ac:dyDescent="0.25">
      <c r="A263" s="6" t="s">
        <v>3</v>
      </c>
      <c r="B263" s="8">
        <v>31671</v>
      </c>
      <c r="C263" s="8">
        <v>205</v>
      </c>
      <c r="D263" s="2">
        <v>0.6</v>
      </c>
      <c r="E263" s="10">
        <v>73.8</v>
      </c>
      <c r="F263" s="8">
        <v>27</v>
      </c>
      <c r="G263" s="2">
        <v>0.1</v>
      </c>
      <c r="H263" s="2">
        <v>9.6999999999999993</v>
      </c>
      <c r="I263" s="8">
        <v>2</v>
      </c>
      <c r="J263" s="2">
        <v>0</v>
      </c>
      <c r="K263" s="2">
        <v>0.7</v>
      </c>
      <c r="M263" s="12">
        <f t="shared" si="107"/>
        <v>11</v>
      </c>
      <c r="N263" s="20">
        <f t="shared" si="108"/>
        <v>6</v>
      </c>
      <c r="O263" s="20">
        <f t="shared" si="109"/>
        <v>0</v>
      </c>
      <c r="P263" s="12">
        <f t="shared" si="110"/>
        <v>0</v>
      </c>
      <c r="R263" s="21">
        <f t="shared" si="111"/>
        <v>6.7874052246465581E-3</v>
      </c>
    </row>
    <row r="264" spans="1:19" ht="15.75" x14ac:dyDescent="0.25">
      <c r="A264" s="5" t="s">
        <v>4</v>
      </c>
      <c r="B264" s="7">
        <v>69377</v>
      </c>
      <c r="C264" s="7">
        <v>567</v>
      </c>
      <c r="D264" s="1">
        <v>0.8</v>
      </c>
      <c r="E264" s="9">
        <v>106.4</v>
      </c>
      <c r="F264" s="7">
        <v>69</v>
      </c>
      <c r="G264" s="1">
        <v>0.1</v>
      </c>
      <c r="H264" s="1">
        <v>12.9</v>
      </c>
      <c r="I264" s="7">
        <v>2</v>
      </c>
      <c r="J264" s="1">
        <v>0</v>
      </c>
      <c r="K264" s="1">
        <v>0.4</v>
      </c>
      <c r="M264" s="12">
        <f t="shared" si="107"/>
        <v>27</v>
      </c>
      <c r="N264" s="20">
        <f t="shared" si="108"/>
        <v>5</v>
      </c>
      <c r="O264" s="12">
        <f t="shared" si="109"/>
        <v>1</v>
      </c>
      <c r="P264" s="12">
        <f t="shared" si="110"/>
        <v>0</v>
      </c>
      <c r="R264" s="21">
        <f t="shared" si="111"/>
        <v>1.8772969572559018E-2</v>
      </c>
      <c r="S264" s="24">
        <f>R263+R264</f>
        <v>2.5560374797205576E-2</v>
      </c>
    </row>
    <row r="265" spans="1:19" ht="15.75" x14ac:dyDescent="0.25">
      <c r="A265" s="6" t="s">
        <v>5</v>
      </c>
      <c r="B265" s="8">
        <v>102547</v>
      </c>
      <c r="C265" s="8">
        <v>1621</v>
      </c>
      <c r="D265" s="2">
        <v>1.6</v>
      </c>
      <c r="E265" s="10">
        <v>274.2</v>
      </c>
      <c r="F265" s="8">
        <v>176</v>
      </c>
      <c r="G265" s="2">
        <v>0.2</v>
      </c>
      <c r="H265" s="2">
        <v>29.8</v>
      </c>
      <c r="I265" s="8">
        <v>20</v>
      </c>
      <c r="J265" s="2">
        <v>0</v>
      </c>
      <c r="K265" s="2">
        <v>3.4</v>
      </c>
      <c r="M265" s="12">
        <f t="shared" si="107"/>
        <v>96</v>
      </c>
      <c r="N265" s="20">
        <f t="shared" si="108"/>
        <v>0</v>
      </c>
      <c r="O265" s="12">
        <f t="shared" si="109"/>
        <v>0</v>
      </c>
      <c r="P265" s="12">
        <f t="shared" si="110"/>
        <v>0</v>
      </c>
      <c r="R265" s="21">
        <f t="shared" si="111"/>
        <v>5.3670165215375959E-2</v>
      </c>
    </row>
    <row r="266" spans="1:19" ht="15.75" x14ac:dyDescent="0.25">
      <c r="A266" s="5" t="s">
        <v>6</v>
      </c>
      <c r="B266" s="7">
        <v>116924</v>
      </c>
      <c r="C266" s="7">
        <v>2653</v>
      </c>
      <c r="D266" s="1">
        <v>2.2999999999999998</v>
      </c>
      <c r="E266" s="9">
        <v>370.9</v>
      </c>
      <c r="F266" s="7">
        <v>328</v>
      </c>
      <c r="G266" s="1">
        <v>0.3</v>
      </c>
      <c r="H266" s="1">
        <v>45.9</v>
      </c>
      <c r="I266" s="7">
        <v>45</v>
      </c>
      <c r="J266" s="1">
        <v>0</v>
      </c>
      <c r="K266" s="1">
        <v>6.3</v>
      </c>
      <c r="M266" s="12">
        <f t="shared" si="107"/>
        <v>205</v>
      </c>
      <c r="N266" s="20">
        <f t="shared" si="108"/>
        <v>8</v>
      </c>
      <c r="O266" s="20">
        <f t="shared" si="109"/>
        <v>1</v>
      </c>
      <c r="P266" s="12">
        <f t="shared" si="110"/>
        <v>0</v>
      </c>
      <c r="R266" s="21">
        <f t="shared" si="111"/>
        <v>8.7838956395060092E-2</v>
      </c>
    </row>
    <row r="267" spans="1:19" ht="15.75" x14ac:dyDescent="0.25">
      <c r="A267" s="6" t="s">
        <v>7</v>
      </c>
      <c r="B267" s="8">
        <v>96958</v>
      </c>
      <c r="C267" s="8">
        <v>2804</v>
      </c>
      <c r="D267" s="2">
        <v>2.9</v>
      </c>
      <c r="E267" s="10">
        <v>460.9</v>
      </c>
      <c r="F267" s="8">
        <v>564</v>
      </c>
      <c r="G267" s="2">
        <v>0.6</v>
      </c>
      <c r="H267" s="2">
        <v>92.7</v>
      </c>
      <c r="I267" s="8">
        <v>109</v>
      </c>
      <c r="J267" s="2">
        <v>0.1</v>
      </c>
      <c r="K267" s="2">
        <v>17.899999999999999</v>
      </c>
      <c r="M267" s="12">
        <f t="shared" si="107"/>
        <v>186</v>
      </c>
      <c r="N267" s="20">
        <f t="shared" si="108"/>
        <v>6</v>
      </c>
      <c r="O267" s="20">
        <f t="shared" si="109"/>
        <v>1</v>
      </c>
      <c r="P267" s="12">
        <f t="shared" si="110"/>
        <v>0</v>
      </c>
      <c r="R267" s="21">
        <f t="shared" si="111"/>
        <v>9.2838459755653413E-2</v>
      </c>
    </row>
    <row r="268" spans="1:19" ht="15.75" x14ac:dyDescent="0.25">
      <c r="A268" s="5" t="s">
        <v>8</v>
      </c>
      <c r="B268" s="7">
        <v>69808</v>
      </c>
      <c r="C268" s="7">
        <v>3952</v>
      </c>
      <c r="D268" s="1">
        <v>5.7</v>
      </c>
      <c r="E268" s="9">
        <v>717.3</v>
      </c>
      <c r="F268" s="7">
        <v>916</v>
      </c>
      <c r="G268" s="1">
        <v>1.3</v>
      </c>
      <c r="H268" s="1">
        <v>166.3</v>
      </c>
      <c r="I268" s="7">
        <v>290</v>
      </c>
      <c r="J268" s="1">
        <v>0.4</v>
      </c>
      <c r="K268" s="1">
        <v>52.6</v>
      </c>
      <c r="M268" s="12">
        <f t="shared" si="107"/>
        <v>166</v>
      </c>
      <c r="N268" s="20">
        <f t="shared" si="108"/>
        <v>12</v>
      </c>
      <c r="O268" s="20">
        <f t="shared" si="109"/>
        <v>4</v>
      </c>
      <c r="P268" s="12">
        <f t="shared" si="110"/>
        <v>2</v>
      </c>
      <c r="R268" s="21">
        <f t="shared" si="111"/>
        <v>0.13084792901367415</v>
      </c>
    </row>
    <row r="269" spans="1:19" ht="15.75" x14ac:dyDescent="0.25">
      <c r="A269" s="6" t="s">
        <v>9</v>
      </c>
      <c r="B269" s="8">
        <v>42882</v>
      </c>
      <c r="C269" s="8">
        <v>5094</v>
      </c>
      <c r="D269" s="2">
        <v>11.9</v>
      </c>
      <c r="E269" s="10">
        <v>1074</v>
      </c>
      <c r="F269" s="8">
        <v>1120</v>
      </c>
      <c r="G269" s="2">
        <v>2.6</v>
      </c>
      <c r="H269" s="2">
        <v>236.1</v>
      </c>
      <c r="I269" s="8">
        <v>658</v>
      </c>
      <c r="J269" s="2">
        <v>1.5</v>
      </c>
      <c r="K269" s="2">
        <v>138.69999999999999</v>
      </c>
      <c r="M269" s="12">
        <f t="shared" si="107"/>
        <v>202</v>
      </c>
      <c r="N269" s="20">
        <f t="shared" si="108"/>
        <v>29</v>
      </c>
      <c r="O269" s="20">
        <f t="shared" si="109"/>
        <v>5</v>
      </c>
      <c r="P269" s="20">
        <f t="shared" si="110"/>
        <v>1</v>
      </c>
      <c r="R269" s="21">
        <f t="shared" si="111"/>
        <v>0.16865874250902227</v>
      </c>
    </row>
    <row r="270" spans="1:19" ht="15.75" x14ac:dyDescent="0.25">
      <c r="A270" s="5" t="s">
        <v>10</v>
      </c>
      <c r="B270" s="7">
        <v>22295</v>
      </c>
      <c r="C270" s="7">
        <v>5464</v>
      </c>
      <c r="D270" s="1">
        <v>24.5</v>
      </c>
      <c r="E270" s="9">
        <v>2095.6</v>
      </c>
      <c r="F270" s="7">
        <v>785</v>
      </c>
      <c r="G270" s="1">
        <v>3.5</v>
      </c>
      <c r="H270" s="1">
        <v>301.10000000000002</v>
      </c>
      <c r="I270" s="7">
        <v>1139</v>
      </c>
      <c r="J270" s="1">
        <v>5.0999999999999996</v>
      </c>
      <c r="K270" s="9">
        <v>436.8</v>
      </c>
      <c r="M270" s="12">
        <f t="shared" si="107"/>
        <v>202</v>
      </c>
      <c r="N270" s="20">
        <f t="shared" si="108"/>
        <v>53</v>
      </c>
      <c r="O270" s="20">
        <f t="shared" si="109"/>
        <v>1</v>
      </c>
      <c r="P270" s="20">
        <f t="shared" si="110"/>
        <v>5</v>
      </c>
      <c r="R270" s="21">
        <f t="shared" si="111"/>
        <v>0.18090918120716484</v>
      </c>
    </row>
    <row r="271" spans="1:19" ht="15.75" x14ac:dyDescent="0.25">
      <c r="A271" s="6" t="s">
        <v>11</v>
      </c>
      <c r="B271" s="8">
        <v>28330</v>
      </c>
      <c r="C271" s="8">
        <v>6995</v>
      </c>
      <c r="D271" s="2">
        <v>24.7</v>
      </c>
      <c r="E271" s="10">
        <v>4973.1000000000004</v>
      </c>
      <c r="F271" s="8">
        <v>238</v>
      </c>
      <c r="G271" s="2">
        <v>0.8</v>
      </c>
      <c r="H271" s="2">
        <v>169.2</v>
      </c>
      <c r="I271" s="8">
        <v>2639</v>
      </c>
      <c r="J271" s="2">
        <v>9.3000000000000007</v>
      </c>
      <c r="K271" s="10">
        <v>1876.2</v>
      </c>
      <c r="M271" s="12">
        <f t="shared" si="107"/>
        <v>398</v>
      </c>
      <c r="N271" s="20">
        <f t="shared" si="108"/>
        <v>76</v>
      </c>
      <c r="O271" s="20">
        <f t="shared" si="109"/>
        <v>3</v>
      </c>
      <c r="P271" s="20">
        <f t="shared" si="110"/>
        <v>25</v>
      </c>
      <c r="R271" s="21">
        <f t="shared" si="111"/>
        <v>0.23159950998245207</v>
      </c>
    </row>
    <row r="272" spans="1:19" ht="15.75" x14ac:dyDescent="0.25">
      <c r="A272" s="14" t="s">
        <v>12</v>
      </c>
      <c r="B272" s="7">
        <v>7</v>
      </c>
      <c r="C272" s="7">
        <v>0</v>
      </c>
      <c r="D272" s="1">
        <v>0</v>
      </c>
      <c r="E272" s="9" t="s">
        <v>13</v>
      </c>
      <c r="F272" s="7">
        <v>0</v>
      </c>
      <c r="G272" s="1">
        <v>0</v>
      </c>
      <c r="H272" s="1" t="s">
        <v>13</v>
      </c>
      <c r="I272" s="7">
        <v>0</v>
      </c>
      <c r="J272" s="1">
        <v>0</v>
      </c>
      <c r="K272" s="1" t="s">
        <v>13</v>
      </c>
      <c r="M272" s="12">
        <f t="shared" si="107"/>
        <v>0</v>
      </c>
      <c r="N272" s="12">
        <f t="shared" ref="N272" si="112">C272-C291</f>
        <v>0</v>
      </c>
      <c r="O272" s="12">
        <f t="shared" ref="O272" si="113">F272-F291</f>
        <v>0</v>
      </c>
      <c r="P272" s="12">
        <f t="shared" ref="P272" si="114">I272-I291</f>
        <v>0</v>
      </c>
      <c r="R272" s="21">
        <f t="shared" si="111"/>
        <v>0</v>
      </c>
    </row>
    <row r="273" spans="1:19" x14ac:dyDescent="0.25">
      <c r="A273" s="25"/>
      <c r="I273" s="60"/>
      <c r="J273" s="60"/>
      <c r="O273" s="104" t="s">
        <v>873</v>
      </c>
      <c r="P273" s="103">
        <f>SUM(P270:P271)/P260</f>
        <v>0.90909090909090906</v>
      </c>
    </row>
    <row r="274" spans="1:19" x14ac:dyDescent="0.25">
      <c r="A274" t="s">
        <v>1218</v>
      </c>
    </row>
    <row r="275" spans="1:19" x14ac:dyDescent="0.25">
      <c r="A275" t="s">
        <v>1119</v>
      </c>
      <c r="M275" s="239" t="s">
        <v>1164</v>
      </c>
      <c r="N275" s="16"/>
      <c r="O275" s="240">
        <f>B278-B296</f>
        <v>1179</v>
      </c>
    </row>
    <row r="276" spans="1:19" x14ac:dyDescent="0.25">
      <c r="B276" s="14" t="s">
        <v>18</v>
      </c>
      <c r="C276" s="270" t="s">
        <v>19</v>
      </c>
      <c r="D276" s="270"/>
      <c r="E276" s="270"/>
      <c r="F276" s="270" t="s">
        <v>20</v>
      </c>
      <c r="G276" s="270"/>
      <c r="H276" s="270"/>
      <c r="I276" s="270" t="s">
        <v>21</v>
      </c>
      <c r="J276" s="270"/>
      <c r="K276" s="270"/>
      <c r="M276" s="270" t="s">
        <v>1219</v>
      </c>
      <c r="N276" s="270"/>
      <c r="O276" s="270"/>
      <c r="P276" s="270"/>
    </row>
    <row r="277" spans="1:19" x14ac:dyDescent="0.25">
      <c r="A277" s="15" t="s">
        <v>17</v>
      </c>
      <c r="B277" s="14" t="s">
        <v>14</v>
      </c>
      <c r="C277" s="14" t="s">
        <v>14</v>
      </c>
      <c r="D277" s="14" t="s">
        <v>15</v>
      </c>
      <c r="E277" s="14" t="s">
        <v>16</v>
      </c>
      <c r="F277" s="14" t="s">
        <v>14</v>
      </c>
      <c r="G277" s="14" t="s">
        <v>15</v>
      </c>
      <c r="H277" s="14" t="s">
        <v>16</v>
      </c>
      <c r="I277" s="14" t="s">
        <v>14</v>
      </c>
      <c r="J277" s="14" t="s">
        <v>15</v>
      </c>
      <c r="K277" s="14" t="s">
        <v>16</v>
      </c>
      <c r="M277" s="14" t="s">
        <v>18</v>
      </c>
      <c r="N277" s="13" t="s">
        <v>19</v>
      </c>
      <c r="O277" s="14" t="s">
        <v>20</v>
      </c>
      <c r="P277" s="13" t="s">
        <v>21</v>
      </c>
      <c r="R277" s="13" t="s">
        <v>41</v>
      </c>
      <c r="S277" s="14" t="s">
        <v>29</v>
      </c>
    </row>
    <row r="278" spans="1:19" ht="15.75" x14ac:dyDescent="0.25">
      <c r="A278" s="5" t="s">
        <v>0</v>
      </c>
      <c r="B278" s="7">
        <v>605757</v>
      </c>
      <c r="C278" s="7">
        <v>29996</v>
      </c>
      <c r="D278" s="1">
        <v>5</v>
      </c>
      <c r="E278" s="9">
        <v>678.6</v>
      </c>
      <c r="F278" s="7">
        <v>4333</v>
      </c>
      <c r="G278" s="1">
        <v>0.7</v>
      </c>
      <c r="H278" s="1">
        <v>98</v>
      </c>
      <c r="I278" s="7">
        <v>4872</v>
      </c>
      <c r="J278" s="1">
        <v>0.8</v>
      </c>
      <c r="K278" s="1">
        <v>110.2</v>
      </c>
      <c r="M278" s="12">
        <f>B278-B296</f>
        <v>1179</v>
      </c>
      <c r="N278" s="12">
        <f>C278-C296</f>
        <v>167</v>
      </c>
      <c r="O278" s="12">
        <f>F278-F296</f>
        <v>15</v>
      </c>
      <c r="P278" s="12">
        <f>I278-I296</f>
        <v>24</v>
      </c>
      <c r="R278" s="26">
        <f>C278/$B$278</f>
        <v>4.9518206145368525E-2</v>
      </c>
    </row>
    <row r="279" spans="1:19" ht="15.75" x14ac:dyDescent="0.25">
      <c r="A279" s="6" t="s">
        <v>1</v>
      </c>
      <c r="B279" s="8">
        <v>4874</v>
      </c>
      <c r="C279" s="8">
        <v>427</v>
      </c>
      <c r="D279" s="2">
        <v>8.8000000000000007</v>
      </c>
      <c r="E279" s="10">
        <v>845.8</v>
      </c>
      <c r="F279" s="8">
        <v>80</v>
      </c>
      <c r="G279" s="2">
        <v>1.6</v>
      </c>
      <c r="H279" s="2">
        <v>158.5</v>
      </c>
      <c r="I279" s="8">
        <v>0</v>
      </c>
      <c r="J279" s="2">
        <v>0</v>
      </c>
      <c r="K279" s="2">
        <v>0</v>
      </c>
      <c r="M279" s="12">
        <f t="shared" ref="M279:M290" si="115">B279-B297</f>
        <v>23</v>
      </c>
      <c r="N279" s="20">
        <f t="shared" ref="N279:N289" si="116">C279-C297</f>
        <v>1</v>
      </c>
      <c r="O279" s="12">
        <f t="shared" ref="O279:O289" si="117">F279-F297</f>
        <v>0</v>
      </c>
      <c r="P279" s="12">
        <f t="shared" ref="P279:P289" si="118">I279-I297</f>
        <v>0</v>
      </c>
      <c r="R279" s="21">
        <f>C279/$C$278</f>
        <v>1.423523136418189E-2</v>
      </c>
    </row>
    <row r="280" spans="1:19" ht="15.75" x14ac:dyDescent="0.25">
      <c r="A280" s="5" t="s">
        <v>2</v>
      </c>
      <c r="B280" s="7">
        <v>21577</v>
      </c>
      <c r="C280" s="7">
        <v>409</v>
      </c>
      <c r="D280" s="1">
        <v>1.9</v>
      </c>
      <c r="E280" s="9">
        <v>188.2</v>
      </c>
      <c r="F280" s="7">
        <v>46</v>
      </c>
      <c r="G280" s="1">
        <v>0.2</v>
      </c>
      <c r="H280" s="1">
        <v>21.2</v>
      </c>
      <c r="I280" s="7">
        <v>1</v>
      </c>
      <c r="J280" s="1">
        <v>0</v>
      </c>
      <c r="K280" s="1">
        <v>0.5</v>
      </c>
      <c r="M280" s="12">
        <f t="shared" si="115"/>
        <v>17</v>
      </c>
      <c r="N280" s="20">
        <f t="shared" si="116"/>
        <v>7</v>
      </c>
      <c r="O280" s="12">
        <f t="shared" si="117"/>
        <v>2</v>
      </c>
      <c r="P280" s="12">
        <f t="shared" si="118"/>
        <v>0</v>
      </c>
      <c r="R280" s="21">
        <f t="shared" ref="R280:R290" si="119">C280/$C$278</f>
        <v>1.3635151353513801E-2</v>
      </c>
    </row>
    <row r="281" spans="1:19" ht="15.75" x14ac:dyDescent="0.25">
      <c r="A281" s="6" t="s">
        <v>3</v>
      </c>
      <c r="B281" s="8">
        <v>31660</v>
      </c>
      <c r="C281" s="8">
        <v>199</v>
      </c>
      <c r="D281" s="2">
        <v>0.6</v>
      </c>
      <c r="E281" s="10">
        <v>71.7</v>
      </c>
      <c r="F281" s="8">
        <v>27</v>
      </c>
      <c r="G281" s="2">
        <v>0.1</v>
      </c>
      <c r="H281" s="2">
        <v>9.6999999999999993</v>
      </c>
      <c r="I281" s="8">
        <v>2</v>
      </c>
      <c r="J281" s="2">
        <v>0</v>
      </c>
      <c r="K281" s="2">
        <v>0.7</v>
      </c>
      <c r="M281" s="12">
        <f t="shared" si="115"/>
        <v>15</v>
      </c>
      <c r="N281" s="20">
        <f t="shared" si="116"/>
        <v>1</v>
      </c>
      <c r="O281" s="20">
        <f t="shared" si="117"/>
        <v>0</v>
      </c>
      <c r="P281" s="12">
        <f t="shared" si="118"/>
        <v>0</v>
      </c>
      <c r="R281" s="21">
        <f t="shared" si="119"/>
        <v>6.6342178957194296E-3</v>
      </c>
    </row>
    <row r="282" spans="1:19" ht="15.75" x14ac:dyDescent="0.25">
      <c r="A282" s="5" t="s">
        <v>4</v>
      </c>
      <c r="B282" s="7">
        <v>69350</v>
      </c>
      <c r="C282" s="7">
        <v>562</v>
      </c>
      <c r="D282" s="1">
        <v>0.8</v>
      </c>
      <c r="E282" s="9">
        <v>105.4</v>
      </c>
      <c r="F282" s="7">
        <v>68</v>
      </c>
      <c r="G282" s="1">
        <v>0.1</v>
      </c>
      <c r="H282" s="1">
        <v>12.8</v>
      </c>
      <c r="I282" s="7">
        <v>2</v>
      </c>
      <c r="J282" s="1">
        <v>0</v>
      </c>
      <c r="K282" s="1">
        <v>0.4</v>
      </c>
      <c r="M282" s="12">
        <f t="shared" si="115"/>
        <v>36</v>
      </c>
      <c r="N282" s="20">
        <f t="shared" si="116"/>
        <v>2</v>
      </c>
      <c r="O282" s="12">
        <f t="shared" si="117"/>
        <v>0</v>
      </c>
      <c r="P282" s="12">
        <f t="shared" si="118"/>
        <v>0</v>
      </c>
      <c r="R282" s="21">
        <f t="shared" si="119"/>
        <v>1.8735831444192559E-2</v>
      </c>
      <c r="S282" s="24">
        <f>R281+R282</f>
        <v>2.537004933991199E-2</v>
      </c>
    </row>
    <row r="283" spans="1:19" ht="15.75" x14ac:dyDescent="0.25">
      <c r="A283" s="6" t="s">
        <v>5</v>
      </c>
      <c r="B283" s="8">
        <v>102451</v>
      </c>
      <c r="C283" s="8">
        <v>1621</v>
      </c>
      <c r="D283" s="2">
        <v>1.6</v>
      </c>
      <c r="E283" s="10">
        <v>274.2</v>
      </c>
      <c r="F283" s="8">
        <v>176</v>
      </c>
      <c r="G283" s="2">
        <v>0.2</v>
      </c>
      <c r="H283" s="2">
        <v>29.8</v>
      </c>
      <c r="I283" s="8">
        <v>20</v>
      </c>
      <c r="J283" s="2">
        <v>0</v>
      </c>
      <c r="K283" s="2">
        <v>3.4</v>
      </c>
      <c r="M283" s="12">
        <f t="shared" si="115"/>
        <v>73</v>
      </c>
      <c r="N283" s="20">
        <f t="shared" si="116"/>
        <v>7</v>
      </c>
      <c r="O283" s="12">
        <f t="shared" si="117"/>
        <v>1</v>
      </c>
      <c r="P283" s="12">
        <f t="shared" si="118"/>
        <v>0</v>
      </c>
      <c r="R283" s="21">
        <f t="shared" si="119"/>
        <v>5.404053873849847E-2</v>
      </c>
    </row>
    <row r="284" spans="1:19" ht="15.75" x14ac:dyDescent="0.25">
      <c r="A284" s="5" t="s">
        <v>6</v>
      </c>
      <c r="B284" s="7">
        <v>116719</v>
      </c>
      <c r="C284" s="7">
        <v>2645</v>
      </c>
      <c r="D284" s="1">
        <v>2.2999999999999998</v>
      </c>
      <c r="E284" s="9">
        <v>369.7</v>
      </c>
      <c r="F284" s="7">
        <v>327</v>
      </c>
      <c r="G284" s="1">
        <v>0.3</v>
      </c>
      <c r="H284" s="1">
        <v>45.7</v>
      </c>
      <c r="I284" s="7">
        <v>45</v>
      </c>
      <c r="J284" s="1">
        <v>0</v>
      </c>
      <c r="K284" s="1">
        <v>6.3</v>
      </c>
      <c r="M284" s="12">
        <f t="shared" si="115"/>
        <v>154</v>
      </c>
      <c r="N284" s="20">
        <f t="shared" si="116"/>
        <v>4</v>
      </c>
      <c r="O284" s="20">
        <f t="shared" si="117"/>
        <v>0</v>
      </c>
      <c r="P284" s="12">
        <f t="shared" si="118"/>
        <v>0</v>
      </c>
      <c r="R284" s="21">
        <f t="shared" si="119"/>
        <v>8.8178423789838645E-2</v>
      </c>
    </row>
    <row r="285" spans="1:19" ht="15.75" x14ac:dyDescent="0.25">
      <c r="A285" s="6" t="s">
        <v>7</v>
      </c>
      <c r="B285" s="8">
        <v>96772</v>
      </c>
      <c r="C285" s="8">
        <v>2798</v>
      </c>
      <c r="D285" s="2">
        <v>2.9</v>
      </c>
      <c r="E285" s="10">
        <v>459.9</v>
      </c>
      <c r="F285" s="8">
        <v>563</v>
      </c>
      <c r="G285" s="2">
        <v>0.6</v>
      </c>
      <c r="H285" s="2">
        <v>92.5</v>
      </c>
      <c r="I285" s="8">
        <v>109</v>
      </c>
      <c r="J285" s="2">
        <v>0.1</v>
      </c>
      <c r="K285" s="2">
        <v>17.899999999999999</v>
      </c>
      <c r="M285" s="12">
        <f t="shared" si="115"/>
        <v>153</v>
      </c>
      <c r="N285" s="20">
        <f t="shared" si="116"/>
        <v>7</v>
      </c>
      <c r="O285" s="20">
        <f t="shared" si="117"/>
        <v>2</v>
      </c>
      <c r="P285" s="12">
        <f t="shared" si="118"/>
        <v>0</v>
      </c>
      <c r="R285" s="21">
        <f t="shared" si="119"/>
        <v>9.3279103880517397E-2</v>
      </c>
    </row>
    <row r="286" spans="1:19" ht="15.75" x14ac:dyDescent="0.25">
      <c r="A286" s="5" t="s">
        <v>8</v>
      </c>
      <c r="B286" s="7">
        <v>69642</v>
      </c>
      <c r="C286" s="7">
        <v>3940</v>
      </c>
      <c r="D286" s="1">
        <v>5.7</v>
      </c>
      <c r="E286" s="9">
        <v>715.2</v>
      </c>
      <c r="F286" s="7">
        <v>912</v>
      </c>
      <c r="G286" s="1">
        <v>1.3</v>
      </c>
      <c r="H286" s="1">
        <v>165.5</v>
      </c>
      <c r="I286" s="7">
        <v>288</v>
      </c>
      <c r="J286" s="1">
        <v>0.4</v>
      </c>
      <c r="K286" s="1">
        <v>52.3</v>
      </c>
      <c r="M286" s="12">
        <f t="shared" si="115"/>
        <v>135</v>
      </c>
      <c r="N286" s="20">
        <f t="shared" si="116"/>
        <v>6</v>
      </c>
      <c r="O286" s="20">
        <f t="shared" si="117"/>
        <v>0</v>
      </c>
      <c r="P286" s="12">
        <f t="shared" si="118"/>
        <v>0</v>
      </c>
      <c r="R286" s="21">
        <f t="shared" si="119"/>
        <v>0.1313508467795706</v>
      </c>
    </row>
    <row r="287" spans="1:19" ht="15.75" x14ac:dyDescent="0.25">
      <c r="A287" s="6" t="s">
        <v>9</v>
      </c>
      <c r="B287" s="8">
        <v>42680</v>
      </c>
      <c r="C287" s="8">
        <v>5065</v>
      </c>
      <c r="D287" s="2">
        <v>11.9</v>
      </c>
      <c r="E287" s="10">
        <v>1067.8</v>
      </c>
      <c r="F287" s="8">
        <v>1115</v>
      </c>
      <c r="G287" s="2">
        <v>2.6</v>
      </c>
      <c r="H287" s="2">
        <v>235.1</v>
      </c>
      <c r="I287" s="8">
        <v>657</v>
      </c>
      <c r="J287" s="2">
        <v>1.5</v>
      </c>
      <c r="K287" s="2">
        <v>138.5</v>
      </c>
      <c r="M287" s="12">
        <f t="shared" si="115"/>
        <v>148</v>
      </c>
      <c r="N287" s="20">
        <f t="shared" si="116"/>
        <v>26</v>
      </c>
      <c r="O287" s="20">
        <f t="shared" si="117"/>
        <v>4</v>
      </c>
      <c r="P287" s="20">
        <f t="shared" si="118"/>
        <v>1</v>
      </c>
      <c r="R287" s="21">
        <f t="shared" si="119"/>
        <v>0.16885584744632617</v>
      </c>
    </row>
    <row r="288" spans="1:19" ht="15.75" x14ac:dyDescent="0.25">
      <c r="A288" s="5" t="s">
        <v>10</v>
      </c>
      <c r="B288" s="7">
        <v>22093</v>
      </c>
      <c r="C288" s="7">
        <v>5411</v>
      </c>
      <c r="D288" s="1">
        <v>24.5</v>
      </c>
      <c r="E288" s="9">
        <v>2075.1999999999998</v>
      </c>
      <c r="F288" s="7">
        <v>784</v>
      </c>
      <c r="G288" s="1">
        <v>3.5</v>
      </c>
      <c r="H288" s="1">
        <v>300.7</v>
      </c>
      <c r="I288" s="7">
        <v>1134</v>
      </c>
      <c r="J288" s="1">
        <v>5.0999999999999996</v>
      </c>
      <c r="K288" s="9">
        <v>434.9</v>
      </c>
      <c r="M288" s="12">
        <f t="shared" si="115"/>
        <v>155</v>
      </c>
      <c r="N288" s="20">
        <f t="shared" si="116"/>
        <v>38</v>
      </c>
      <c r="O288" s="20">
        <f t="shared" si="117"/>
        <v>4</v>
      </c>
      <c r="P288" s="20">
        <f t="shared" si="118"/>
        <v>7</v>
      </c>
      <c r="R288" s="21">
        <f t="shared" si="119"/>
        <v>0.18039071876250168</v>
      </c>
    </row>
    <row r="289" spans="1:19" ht="15.75" x14ac:dyDescent="0.25">
      <c r="A289" s="6" t="s">
        <v>11</v>
      </c>
      <c r="B289" s="8">
        <v>27932</v>
      </c>
      <c r="C289" s="8">
        <v>6919</v>
      </c>
      <c r="D289" s="2">
        <v>24.8</v>
      </c>
      <c r="E289" s="10">
        <v>4919</v>
      </c>
      <c r="F289" s="8">
        <v>235</v>
      </c>
      <c r="G289" s="2">
        <v>0.8</v>
      </c>
      <c r="H289" s="2">
        <v>167.1</v>
      </c>
      <c r="I289" s="8">
        <v>2614</v>
      </c>
      <c r="J289" s="2">
        <v>9.4</v>
      </c>
      <c r="K289" s="10">
        <v>1858.4</v>
      </c>
      <c r="M289" s="12">
        <f t="shared" si="115"/>
        <v>270</v>
      </c>
      <c r="N289" s="20">
        <f t="shared" si="116"/>
        <v>68</v>
      </c>
      <c r="O289" s="20">
        <f t="shared" si="117"/>
        <v>2</v>
      </c>
      <c r="P289" s="20">
        <f t="shared" si="118"/>
        <v>16</v>
      </c>
      <c r="R289" s="21">
        <f t="shared" si="119"/>
        <v>0.23066408854513934</v>
      </c>
    </row>
    <row r="290" spans="1:19" ht="15.75" x14ac:dyDescent="0.25">
      <c r="A290" s="14" t="s">
        <v>12</v>
      </c>
      <c r="B290" s="7">
        <v>7</v>
      </c>
      <c r="C290" s="7">
        <v>0</v>
      </c>
      <c r="D290" s="1">
        <v>0</v>
      </c>
      <c r="E290" s="9" t="s">
        <v>13</v>
      </c>
      <c r="F290" s="7">
        <v>0</v>
      </c>
      <c r="G290" s="1">
        <v>0</v>
      </c>
      <c r="H290" s="1" t="s">
        <v>13</v>
      </c>
      <c r="I290" s="7">
        <v>0</v>
      </c>
      <c r="J290" s="1">
        <v>0</v>
      </c>
      <c r="K290" s="1" t="s">
        <v>13</v>
      </c>
      <c r="M290" s="12">
        <f t="shared" si="115"/>
        <v>0</v>
      </c>
      <c r="N290" s="12">
        <f t="shared" ref="N290" si="120">C290-C309</f>
        <v>0</v>
      </c>
      <c r="O290" s="12">
        <f t="shared" ref="O290" si="121">F290-F309</f>
        <v>0</v>
      </c>
      <c r="P290" s="12">
        <f t="shared" ref="P290" si="122">I290-I309</f>
        <v>0</v>
      </c>
      <c r="R290" s="21">
        <f t="shared" si="119"/>
        <v>0</v>
      </c>
    </row>
    <row r="291" spans="1:19" x14ac:dyDescent="0.25">
      <c r="A291" s="25"/>
      <c r="I291" s="60"/>
      <c r="J291" s="60"/>
      <c r="O291" s="104" t="s">
        <v>873</v>
      </c>
      <c r="P291" s="103">
        <f>SUM(P288:P289)/P278</f>
        <v>0.95833333333333337</v>
      </c>
    </row>
    <row r="292" spans="1:19" x14ac:dyDescent="0.25">
      <c r="A292" t="s">
        <v>1216</v>
      </c>
    </row>
    <row r="293" spans="1:19" x14ac:dyDescent="0.25">
      <c r="A293" t="s">
        <v>1119</v>
      </c>
      <c r="M293" s="239" t="s">
        <v>1164</v>
      </c>
      <c r="N293" s="16"/>
      <c r="O293" s="240">
        <f>B296-B314</f>
        <v>1077</v>
      </c>
    </row>
    <row r="294" spans="1:19" x14ac:dyDescent="0.25">
      <c r="B294" s="14" t="s">
        <v>18</v>
      </c>
      <c r="C294" s="270" t="s">
        <v>19</v>
      </c>
      <c r="D294" s="270"/>
      <c r="E294" s="270"/>
      <c r="F294" s="270" t="s">
        <v>20</v>
      </c>
      <c r="G294" s="270"/>
      <c r="H294" s="270"/>
      <c r="I294" s="270" t="s">
        <v>21</v>
      </c>
      <c r="J294" s="270"/>
      <c r="K294" s="270"/>
      <c r="M294" s="270" t="s">
        <v>1217</v>
      </c>
      <c r="N294" s="270"/>
      <c r="O294" s="270"/>
      <c r="P294" s="270"/>
    </row>
    <row r="295" spans="1:19" x14ac:dyDescent="0.25">
      <c r="A295" s="15" t="s">
        <v>17</v>
      </c>
      <c r="B295" s="14" t="s">
        <v>14</v>
      </c>
      <c r="C295" s="14" t="s">
        <v>14</v>
      </c>
      <c r="D295" s="14" t="s">
        <v>15</v>
      </c>
      <c r="E295" s="14" t="s">
        <v>16</v>
      </c>
      <c r="F295" s="14" t="s">
        <v>14</v>
      </c>
      <c r="G295" s="14" t="s">
        <v>15</v>
      </c>
      <c r="H295" s="14" t="s">
        <v>16</v>
      </c>
      <c r="I295" s="14" t="s">
        <v>14</v>
      </c>
      <c r="J295" s="14" t="s">
        <v>15</v>
      </c>
      <c r="K295" s="14" t="s">
        <v>16</v>
      </c>
      <c r="M295" s="14" t="s">
        <v>18</v>
      </c>
      <c r="N295" s="13" t="s">
        <v>19</v>
      </c>
      <c r="O295" s="14" t="s">
        <v>20</v>
      </c>
      <c r="P295" s="13" t="s">
        <v>21</v>
      </c>
      <c r="R295" s="13" t="s">
        <v>41</v>
      </c>
      <c r="S295" s="14" t="s">
        <v>29</v>
      </c>
    </row>
    <row r="296" spans="1:19" ht="15.75" x14ac:dyDescent="0.25">
      <c r="A296" s="5" t="s">
        <v>0</v>
      </c>
      <c r="B296" s="7">
        <v>604578</v>
      </c>
      <c r="C296" s="7">
        <v>29829</v>
      </c>
      <c r="D296" s="1">
        <v>4.9000000000000004</v>
      </c>
      <c r="E296" s="9">
        <v>674.9</v>
      </c>
      <c r="F296" s="7">
        <v>4318</v>
      </c>
      <c r="G296" s="1">
        <v>0.7</v>
      </c>
      <c r="H296" s="1">
        <v>97.7</v>
      </c>
      <c r="I296" s="7">
        <v>4848</v>
      </c>
      <c r="J296" s="1">
        <v>0.8</v>
      </c>
      <c r="K296" s="1">
        <v>109.7</v>
      </c>
      <c r="M296" s="12">
        <f>B296-B314</f>
        <v>1077</v>
      </c>
      <c r="N296" s="12">
        <f>C296-C314</f>
        <v>152</v>
      </c>
      <c r="O296" s="12">
        <f>F296-F314</f>
        <v>12</v>
      </c>
      <c r="P296" s="12">
        <f>I296-I314</f>
        <v>16</v>
      </c>
      <c r="R296" s="26">
        <f>C296/$B$296</f>
        <v>4.9338546887250277E-2</v>
      </c>
    </row>
    <row r="297" spans="1:19" ht="15.75" x14ac:dyDescent="0.25">
      <c r="A297" s="6" t="s">
        <v>1</v>
      </c>
      <c r="B297" s="8">
        <v>4851</v>
      </c>
      <c r="C297" s="8">
        <v>426</v>
      </c>
      <c r="D297" s="2">
        <v>8.8000000000000007</v>
      </c>
      <c r="E297" s="10">
        <v>843.8</v>
      </c>
      <c r="F297" s="8">
        <v>80</v>
      </c>
      <c r="G297" s="2">
        <v>1.6</v>
      </c>
      <c r="H297" s="2">
        <v>158.5</v>
      </c>
      <c r="I297" s="8">
        <v>0</v>
      </c>
      <c r="J297" s="2">
        <v>0</v>
      </c>
      <c r="K297" s="2">
        <v>0</v>
      </c>
      <c r="M297" s="12">
        <f t="shared" ref="M297:M308" si="123">B297-B315</f>
        <v>18</v>
      </c>
      <c r="N297" s="20">
        <f t="shared" ref="N297:N307" si="124">C297-C315</f>
        <v>5</v>
      </c>
      <c r="O297" s="12">
        <f t="shared" ref="O297:O307" si="125">F297-F315</f>
        <v>1</v>
      </c>
      <c r="P297" s="12">
        <f t="shared" ref="P297:P307" si="126">I297-I315</f>
        <v>0</v>
      </c>
      <c r="R297" s="21">
        <f>C297/$C$296</f>
        <v>1.4281404002816052E-2</v>
      </c>
    </row>
    <row r="298" spans="1:19" ht="15.75" x14ac:dyDescent="0.25">
      <c r="A298" s="5" t="s">
        <v>2</v>
      </c>
      <c r="B298" s="7">
        <v>21560</v>
      </c>
      <c r="C298" s="7">
        <v>402</v>
      </c>
      <c r="D298" s="1">
        <v>1.9</v>
      </c>
      <c r="E298" s="9">
        <v>185</v>
      </c>
      <c r="F298" s="7">
        <v>44</v>
      </c>
      <c r="G298" s="1">
        <v>0.2</v>
      </c>
      <c r="H298" s="1">
        <v>20.2</v>
      </c>
      <c r="I298" s="7">
        <v>1</v>
      </c>
      <c r="J298" s="1">
        <v>0</v>
      </c>
      <c r="K298" s="1">
        <v>0.5</v>
      </c>
      <c r="M298" s="12">
        <f t="shared" si="123"/>
        <v>19</v>
      </c>
      <c r="N298" s="20">
        <f t="shared" si="124"/>
        <v>2</v>
      </c>
      <c r="O298" s="12">
        <f t="shared" si="125"/>
        <v>0</v>
      </c>
      <c r="P298" s="12">
        <f t="shared" si="126"/>
        <v>0</v>
      </c>
      <c r="R298" s="21">
        <f t="shared" ref="R298:R308" si="127">C298/$C$296</f>
        <v>1.347681786181233E-2</v>
      </c>
    </row>
    <row r="299" spans="1:19" ht="15.75" x14ac:dyDescent="0.25">
      <c r="A299" s="6" t="s">
        <v>3</v>
      </c>
      <c r="B299" s="8">
        <v>31645</v>
      </c>
      <c r="C299" s="8">
        <v>198</v>
      </c>
      <c r="D299" s="2">
        <v>0.6</v>
      </c>
      <c r="E299" s="10">
        <v>71.3</v>
      </c>
      <c r="F299" s="8">
        <v>27</v>
      </c>
      <c r="G299" s="2">
        <v>0.1</v>
      </c>
      <c r="H299" s="2">
        <v>9.6999999999999993</v>
      </c>
      <c r="I299" s="8">
        <v>2</v>
      </c>
      <c r="J299" s="2">
        <v>0</v>
      </c>
      <c r="K299" s="2">
        <v>0.7</v>
      </c>
      <c r="M299" s="12">
        <f t="shared" si="123"/>
        <v>21</v>
      </c>
      <c r="N299" s="20">
        <f t="shared" si="124"/>
        <v>4</v>
      </c>
      <c r="O299" s="20">
        <f t="shared" si="125"/>
        <v>0</v>
      </c>
      <c r="P299" s="12">
        <f t="shared" si="126"/>
        <v>0</v>
      </c>
      <c r="R299" s="21">
        <f t="shared" si="127"/>
        <v>6.6378356632807002E-3</v>
      </c>
    </row>
    <row r="300" spans="1:19" ht="15.75" x14ac:dyDescent="0.25">
      <c r="A300" s="5" t="s">
        <v>4</v>
      </c>
      <c r="B300" s="7">
        <v>69314</v>
      </c>
      <c r="C300" s="7">
        <v>560</v>
      </c>
      <c r="D300" s="1">
        <v>0.8</v>
      </c>
      <c r="E300" s="9">
        <v>105.1</v>
      </c>
      <c r="F300" s="7">
        <v>68</v>
      </c>
      <c r="G300" s="1">
        <v>0.1</v>
      </c>
      <c r="H300" s="1">
        <v>12.8</v>
      </c>
      <c r="I300" s="7">
        <v>2</v>
      </c>
      <c r="J300" s="1">
        <v>0</v>
      </c>
      <c r="K300" s="1">
        <v>0.4</v>
      </c>
      <c r="M300" s="12">
        <f t="shared" si="123"/>
        <v>44</v>
      </c>
      <c r="N300" s="20">
        <f t="shared" si="124"/>
        <v>4</v>
      </c>
      <c r="O300" s="12">
        <f t="shared" si="125"/>
        <v>1</v>
      </c>
      <c r="P300" s="12">
        <f t="shared" si="126"/>
        <v>0</v>
      </c>
      <c r="R300" s="21">
        <f t="shared" si="127"/>
        <v>1.8773676623420162E-2</v>
      </c>
      <c r="S300" s="24">
        <f>R299+R300</f>
        <v>2.5411512286700862E-2</v>
      </c>
    </row>
    <row r="301" spans="1:19" ht="15.75" x14ac:dyDescent="0.25">
      <c r="A301" s="6" t="s">
        <v>5</v>
      </c>
      <c r="B301" s="8">
        <v>102378</v>
      </c>
      <c r="C301" s="8">
        <v>1614</v>
      </c>
      <c r="D301" s="2">
        <v>1.6</v>
      </c>
      <c r="E301" s="10">
        <v>273</v>
      </c>
      <c r="F301" s="8">
        <v>175</v>
      </c>
      <c r="G301" s="2">
        <v>0.2</v>
      </c>
      <c r="H301" s="2">
        <v>29.6</v>
      </c>
      <c r="I301" s="8">
        <v>20</v>
      </c>
      <c r="J301" s="2">
        <v>0</v>
      </c>
      <c r="K301" s="2">
        <v>3.4</v>
      </c>
      <c r="M301" s="12">
        <f t="shared" si="123"/>
        <v>79</v>
      </c>
      <c r="N301" s="20">
        <f t="shared" si="124"/>
        <v>4</v>
      </c>
      <c r="O301" s="12">
        <f t="shared" si="125"/>
        <v>0</v>
      </c>
      <c r="P301" s="12">
        <f t="shared" si="126"/>
        <v>0</v>
      </c>
      <c r="R301" s="21">
        <f t="shared" si="127"/>
        <v>5.4108417982500254E-2</v>
      </c>
    </row>
    <row r="302" spans="1:19" ht="15.75" x14ac:dyDescent="0.25">
      <c r="A302" s="5" t="s">
        <v>6</v>
      </c>
      <c r="B302" s="7">
        <v>116565</v>
      </c>
      <c r="C302" s="7">
        <v>2641</v>
      </c>
      <c r="D302" s="1">
        <v>2.2999999999999998</v>
      </c>
      <c r="E302" s="9">
        <v>369.2</v>
      </c>
      <c r="F302" s="7">
        <v>327</v>
      </c>
      <c r="G302" s="1">
        <v>0.3</v>
      </c>
      <c r="H302" s="1">
        <v>45.7</v>
      </c>
      <c r="I302" s="7">
        <v>45</v>
      </c>
      <c r="J302" s="1">
        <v>0</v>
      </c>
      <c r="K302" s="1">
        <v>6.3</v>
      </c>
      <c r="M302" s="12">
        <f t="shared" si="123"/>
        <v>139</v>
      </c>
      <c r="N302" s="20">
        <f t="shared" si="124"/>
        <v>2</v>
      </c>
      <c r="O302" s="20">
        <f t="shared" si="125"/>
        <v>1</v>
      </c>
      <c r="P302" s="12">
        <f t="shared" si="126"/>
        <v>0</v>
      </c>
      <c r="R302" s="21">
        <f t="shared" si="127"/>
        <v>8.8537999932951153E-2</v>
      </c>
    </row>
    <row r="303" spans="1:19" ht="15.75" x14ac:dyDescent="0.25">
      <c r="A303" s="6" t="s">
        <v>7</v>
      </c>
      <c r="B303" s="8">
        <v>96619</v>
      </c>
      <c r="C303" s="8">
        <v>2791</v>
      </c>
      <c r="D303" s="2">
        <v>2.9</v>
      </c>
      <c r="E303" s="10">
        <v>458.8</v>
      </c>
      <c r="F303" s="8">
        <v>561</v>
      </c>
      <c r="G303" s="2">
        <v>0.6</v>
      </c>
      <c r="H303" s="2">
        <v>92.2</v>
      </c>
      <c r="I303" s="8">
        <v>109</v>
      </c>
      <c r="J303" s="2">
        <v>0.1</v>
      </c>
      <c r="K303" s="2">
        <v>17.899999999999999</v>
      </c>
      <c r="M303" s="12">
        <f t="shared" si="123"/>
        <v>128</v>
      </c>
      <c r="N303" s="20">
        <f t="shared" si="124"/>
        <v>3</v>
      </c>
      <c r="O303" s="20">
        <f t="shared" si="125"/>
        <v>0</v>
      </c>
      <c r="P303" s="12">
        <f t="shared" si="126"/>
        <v>0</v>
      </c>
      <c r="R303" s="21">
        <f t="shared" si="127"/>
        <v>9.3566663314224419E-2</v>
      </c>
    </row>
    <row r="304" spans="1:19" ht="15.75" x14ac:dyDescent="0.25">
      <c r="A304" s="5" t="s">
        <v>8</v>
      </c>
      <c r="B304" s="7">
        <v>69507</v>
      </c>
      <c r="C304" s="7">
        <v>3934</v>
      </c>
      <c r="D304" s="1">
        <v>5.7</v>
      </c>
      <c r="E304" s="9">
        <v>714.1</v>
      </c>
      <c r="F304" s="7">
        <v>912</v>
      </c>
      <c r="G304" s="1">
        <v>1.3</v>
      </c>
      <c r="H304" s="1">
        <v>165.5</v>
      </c>
      <c r="I304" s="7">
        <v>288</v>
      </c>
      <c r="J304" s="1">
        <v>0.4</v>
      </c>
      <c r="K304" s="1">
        <v>52.3</v>
      </c>
      <c r="M304" s="12">
        <f t="shared" si="123"/>
        <v>128</v>
      </c>
      <c r="N304" s="20">
        <f t="shared" si="124"/>
        <v>8</v>
      </c>
      <c r="O304" s="20">
        <f t="shared" si="125"/>
        <v>1</v>
      </c>
      <c r="P304" s="12">
        <f t="shared" si="126"/>
        <v>1</v>
      </c>
      <c r="R304" s="21">
        <f t="shared" si="127"/>
        <v>0.13188507827952664</v>
      </c>
    </row>
    <row r="305" spans="1:19" ht="15.75" x14ac:dyDescent="0.25">
      <c r="A305" s="6" t="s">
        <v>9</v>
      </c>
      <c r="B305" s="8">
        <v>42532</v>
      </c>
      <c r="C305" s="8">
        <v>5039</v>
      </c>
      <c r="D305" s="2">
        <v>11.8</v>
      </c>
      <c r="E305" s="10">
        <v>1062.4000000000001</v>
      </c>
      <c r="F305" s="8">
        <v>1111</v>
      </c>
      <c r="G305" s="2">
        <v>2.6</v>
      </c>
      <c r="H305" s="2">
        <v>234.2</v>
      </c>
      <c r="I305" s="8">
        <v>656</v>
      </c>
      <c r="J305" s="2">
        <v>1.5</v>
      </c>
      <c r="K305" s="2">
        <v>138.30000000000001</v>
      </c>
      <c r="M305" s="12">
        <f t="shared" si="123"/>
        <v>122</v>
      </c>
      <c r="N305" s="20">
        <f t="shared" si="124"/>
        <v>23</v>
      </c>
      <c r="O305" s="20">
        <f t="shared" si="125"/>
        <v>5</v>
      </c>
      <c r="P305" s="20">
        <f t="shared" si="126"/>
        <v>0</v>
      </c>
      <c r="R305" s="21">
        <f t="shared" si="127"/>
        <v>0.16892956518823962</v>
      </c>
    </row>
    <row r="306" spans="1:19" ht="15.75" x14ac:dyDescent="0.25">
      <c r="A306" s="5" t="s">
        <v>10</v>
      </c>
      <c r="B306" s="7">
        <v>21938</v>
      </c>
      <c r="C306" s="7">
        <v>5373</v>
      </c>
      <c r="D306" s="1">
        <v>24.5</v>
      </c>
      <c r="E306" s="9">
        <v>2060.6999999999998</v>
      </c>
      <c r="F306" s="7">
        <v>780</v>
      </c>
      <c r="G306" s="1">
        <v>3.6</v>
      </c>
      <c r="H306" s="1">
        <v>299.10000000000002</v>
      </c>
      <c r="I306" s="7">
        <v>1127</v>
      </c>
      <c r="J306" s="1">
        <v>5.0999999999999996</v>
      </c>
      <c r="K306" s="9">
        <v>432.2</v>
      </c>
      <c r="M306" s="12">
        <f t="shared" si="123"/>
        <v>124</v>
      </c>
      <c r="N306" s="20">
        <f t="shared" si="124"/>
        <v>32</v>
      </c>
      <c r="O306" s="20">
        <f t="shared" si="125"/>
        <v>2</v>
      </c>
      <c r="P306" s="20">
        <f t="shared" si="126"/>
        <v>2</v>
      </c>
      <c r="R306" s="21">
        <f t="shared" si="127"/>
        <v>0.18012672231720808</v>
      </c>
    </row>
    <row r="307" spans="1:19" ht="15.75" x14ac:dyDescent="0.25">
      <c r="A307" s="6" t="s">
        <v>11</v>
      </c>
      <c r="B307" s="8">
        <v>27662</v>
      </c>
      <c r="C307" s="8">
        <v>6851</v>
      </c>
      <c r="D307" s="2">
        <v>24.8</v>
      </c>
      <c r="E307" s="10">
        <v>4870.7</v>
      </c>
      <c r="F307" s="8">
        <v>233</v>
      </c>
      <c r="G307" s="2">
        <v>0.8</v>
      </c>
      <c r="H307" s="2">
        <v>165.7</v>
      </c>
      <c r="I307" s="8">
        <v>2598</v>
      </c>
      <c r="J307" s="2">
        <v>9.4</v>
      </c>
      <c r="K307" s="10">
        <v>1847</v>
      </c>
      <c r="M307" s="12">
        <f t="shared" si="123"/>
        <v>257</v>
      </c>
      <c r="N307" s="20">
        <f t="shared" si="124"/>
        <v>65</v>
      </c>
      <c r="O307" s="20">
        <f t="shared" si="125"/>
        <v>1</v>
      </c>
      <c r="P307" s="20">
        <f t="shared" si="126"/>
        <v>13</v>
      </c>
      <c r="R307" s="21">
        <f t="shared" si="127"/>
        <v>0.22967581883402058</v>
      </c>
    </row>
    <row r="308" spans="1:19" ht="15.75" x14ac:dyDescent="0.25">
      <c r="A308" s="14" t="s">
        <v>12</v>
      </c>
      <c r="B308" s="7">
        <v>7</v>
      </c>
      <c r="C308" s="7">
        <v>0</v>
      </c>
      <c r="D308" s="1">
        <v>0</v>
      </c>
      <c r="E308" s="9" t="s">
        <v>13</v>
      </c>
      <c r="F308" s="7">
        <v>0</v>
      </c>
      <c r="G308" s="1">
        <v>0</v>
      </c>
      <c r="H308" s="1" t="s">
        <v>13</v>
      </c>
      <c r="I308" s="7">
        <v>0</v>
      </c>
      <c r="J308" s="1">
        <v>0</v>
      </c>
      <c r="K308" s="1" t="s">
        <v>13</v>
      </c>
      <c r="M308" s="12">
        <f t="shared" si="123"/>
        <v>-2</v>
      </c>
      <c r="N308" s="12">
        <f t="shared" ref="N308" si="128">C308-C327</f>
        <v>0</v>
      </c>
      <c r="O308" s="12">
        <f t="shared" ref="O308" si="129">F308-F327</f>
        <v>0</v>
      </c>
      <c r="P308" s="12">
        <f t="shared" ref="P308" si="130">I308-I327</f>
        <v>0</v>
      </c>
      <c r="R308" s="21">
        <f t="shared" si="127"/>
        <v>0</v>
      </c>
    </row>
    <row r="309" spans="1:19" x14ac:dyDescent="0.25">
      <c r="A309" s="25"/>
      <c r="I309" s="60"/>
      <c r="J309" s="60"/>
      <c r="O309" s="104" t="s">
        <v>873</v>
      </c>
      <c r="P309" s="103">
        <f>SUM(P306:P307)/P296</f>
        <v>0.9375</v>
      </c>
    </row>
    <row r="310" spans="1:19" x14ac:dyDescent="0.25">
      <c r="A310" t="s">
        <v>1213</v>
      </c>
    </row>
    <row r="311" spans="1:19" x14ac:dyDescent="0.25">
      <c r="A311" t="s">
        <v>1119</v>
      </c>
      <c r="M311" s="239" t="s">
        <v>1164</v>
      </c>
      <c r="N311" s="16"/>
      <c r="O311" s="240">
        <f>B314-B332</f>
        <v>1067</v>
      </c>
    </row>
    <row r="312" spans="1:19" x14ac:dyDescent="0.25">
      <c r="B312" s="14" t="s">
        <v>18</v>
      </c>
      <c r="C312" s="270" t="s">
        <v>19</v>
      </c>
      <c r="D312" s="270"/>
      <c r="E312" s="270"/>
      <c r="F312" s="270" t="s">
        <v>20</v>
      </c>
      <c r="G312" s="270"/>
      <c r="H312" s="270"/>
      <c r="I312" s="270" t="s">
        <v>21</v>
      </c>
      <c r="J312" s="270"/>
      <c r="K312" s="270"/>
      <c r="M312" s="270" t="s">
        <v>1214</v>
      </c>
      <c r="N312" s="270"/>
      <c r="O312" s="270"/>
      <c r="P312" s="270"/>
    </row>
    <row r="313" spans="1:19" x14ac:dyDescent="0.25">
      <c r="A313" s="15" t="s">
        <v>17</v>
      </c>
      <c r="B313" s="14" t="s">
        <v>14</v>
      </c>
      <c r="C313" s="14" t="s">
        <v>14</v>
      </c>
      <c r="D313" s="14" t="s">
        <v>15</v>
      </c>
      <c r="E313" s="14" t="s">
        <v>16</v>
      </c>
      <c r="F313" s="14" t="s">
        <v>14</v>
      </c>
      <c r="G313" s="14" t="s">
        <v>15</v>
      </c>
      <c r="H313" s="14" t="s">
        <v>16</v>
      </c>
      <c r="I313" s="14" t="s">
        <v>14</v>
      </c>
      <c r="J313" s="14" t="s">
        <v>15</v>
      </c>
      <c r="K313" s="14" t="s">
        <v>16</v>
      </c>
      <c r="M313" s="14" t="s">
        <v>18</v>
      </c>
      <c r="N313" s="13" t="s">
        <v>19</v>
      </c>
      <c r="O313" s="14" t="s">
        <v>20</v>
      </c>
      <c r="P313" s="13" t="s">
        <v>21</v>
      </c>
      <c r="R313" s="13" t="s">
        <v>41</v>
      </c>
      <c r="S313" s="14" t="s">
        <v>29</v>
      </c>
    </row>
    <row r="314" spans="1:19" ht="15.75" x14ac:dyDescent="0.25">
      <c r="A314" s="5" t="s">
        <v>0</v>
      </c>
      <c r="B314" s="7">
        <v>603501</v>
      </c>
      <c r="C314" s="7">
        <v>29677</v>
      </c>
      <c r="D314" s="1">
        <v>4.9000000000000004</v>
      </c>
      <c r="E314" s="9">
        <v>671.4</v>
      </c>
      <c r="F314" s="7">
        <v>4306</v>
      </c>
      <c r="G314" s="1">
        <v>0.7</v>
      </c>
      <c r="H314" s="1">
        <v>97.4</v>
      </c>
      <c r="I314" s="7">
        <v>4832</v>
      </c>
      <c r="J314" s="1">
        <v>0.8</v>
      </c>
      <c r="K314" s="1">
        <v>109.3</v>
      </c>
      <c r="M314" s="12">
        <f>B314-B332</f>
        <v>1067</v>
      </c>
      <c r="N314" s="12">
        <f>C314-C332</f>
        <v>201</v>
      </c>
      <c r="O314" s="12">
        <f>F314-F332</f>
        <v>21</v>
      </c>
      <c r="P314" s="12">
        <f>I314-I332</f>
        <v>42</v>
      </c>
      <c r="R314" s="26">
        <f>C314/$B$314</f>
        <v>4.9174732104834952E-2</v>
      </c>
    </row>
    <row r="315" spans="1:19" ht="15.75" x14ac:dyDescent="0.25">
      <c r="A315" s="6" t="s">
        <v>1</v>
      </c>
      <c r="B315" s="8">
        <v>4833</v>
      </c>
      <c r="C315" s="8">
        <v>421</v>
      </c>
      <c r="D315" s="2">
        <v>8.6999999999999993</v>
      </c>
      <c r="E315" s="10">
        <v>833.9</v>
      </c>
      <c r="F315" s="8">
        <v>79</v>
      </c>
      <c r="G315" s="2">
        <v>1.6</v>
      </c>
      <c r="H315" s="2">
        <v>156.5</v>
      </c>
      <c r="I315" s="8">
        <v>0</v>
      </c>
      <c r="J315" s="2">
        <v>0</v>
      </c>
      <c r="K315" s="2">
        <v>0</v>
      </c>
      <c r="M315" s="12">
        <f t="shared" ref="M315:M326" si="131">B315-B333</f>
        <v>22</v>
      </c>
      <c r="N315" s="20">
        <f t="shared" ref="N315:N325" si="132">C315-C333</f>
        <v>3</v>
      </c>
      <c r="O315" s="12">
        <f t="shared" ref="O315:O325" si="133">F315-F333</f>
        <v>2</v>
      </c>
      <c r="P315" s="12">
        <f t="shared" ref="P315:P325" si="134">I315-I333</f>
        <v>0</v>
      </c>
      <c r="R315" s="21">
        <f>C315/$C$314</f>
        <v>1.4186070020554638E-2</v>
      </c>
    </row>
    <row r="316" spans="1:19" ht="15.75" x14ac:dyDescent="0.25">
      <c r="A316" s="5" t="s">
        <v>2</v>
      </c>
      <c r="B316" s="7">
        <v>21541</v>
      </c>
      <c r="C316" s="7">
        <v>400</v>
      </c>
      <c r="D316" s="1">
        <v>1.9</v>
      </c>
      <c r="E316" s="9">
        <v>184.1</v>
      </c>
      <c r="F316" s="7">
        <v>44</v>
      </c>
      <c r="G316" s="1">
        <v>0.2</v>
      </c>
      <c r="H316" s="1">
        <v>20.2</v>
      </c>
      <c r="I316" s="7">
        <v>1</v>
      </c>
      <c r="J316" s="1">
        <v>0</v>
      </c>
      <c r="K316" s="1">
        <v>0.5</v>
      </c>
      <c r="M316" s="12">
        <f t="shared" si="131"/>
        <v>15</v>
      </c>
      <c r="N316" s="20">
        <f t="shared" si="132"/>
        <v>4</v>
      </c>
      <c r="O316" s="12">
        <f t="shared" si="133"/>
        <v>1</v>
      </c>
      <c r="P316" s="12">
        <f t="shared" si="134"/>
        <v>0</v>
      </c>
      <c r="R316" s="21">
        <f t="shared" ref="R316:R326" si="135">C316/$C$332</f>
        <v>1.3570362328674175E-2</v>
      </c>
    </row>
    <row r="317" spans="1:19" ht="15.75" x14ac:dyDescent="0.25">
      <c r="A317" s="6" t="s">
        <v>3</v>
      </c>
      <c r="B317" s="8">
        <v>31624</v>
      </c>
      <c r="C317" s="8">
        <v>194</v>
      </c>
      <c r="D317" s="2">
        <v>0.6</v>
      </c>
      <c r="E317" s="10">
        <v>69.900000000000006</v>
      </c>
      <c r="F317" s="8">
        <v>27</v>
      </c>
      <c r="G317" s="2">
        <v>0.1</v>
      </c>
      <c r="H317" s="2">
        <v>9.6999999999999993</v>
      </c>
      <c r="I317" s="8">
        <v>2</v>
      </c>
      <c r="J317" s="2">
        <v>0</v>
      </c>
      <c r="K317" s="2">
        <v>0.7</v>
      </c>
      <c r="M317" s="12">
        <f t="shared" si="131"/>
        <v>16</v>
      </c>
      <c r="N317" s="20">
        <f t="shared" si="132"/>
        <v>3</v>
      </c>
      <c r="O317" s="20">
        <f t="shared" si="133"/>
        <v>1</v>
      </c>
      <c r="P317" s="12">
        <f t="shared" si="134"/>
        <v>0</v>
      </c>
      <c r="R317" s="21">
        <f t="shared" si="135"/>
        <v>6.5816257294069756E-3</v>
      </c>
    </row>
    <row r="318" spans="1:19" ht="15.75" x14ac:dyDescent="0.25">
      <c r="A318" s="5" t="s">
        <v>4</v>
      </c>
      <c r="B318" s="7">
        <v>69270</v>
      </c>
      <c r="C318" s="7">
        <v>556</v>
      </c>
      <c r="D318" s="1">
        <v>0.8</v>
      </c>
      <c r="E318" s="9">
        <v>104.3</v>
      </c>
      <c r="F318" s="7">
        <v>67</v>
      </c>
      <c r="G318" s="1">
        <v>0.1</v>
      </c>
      <c r="H318" s="1">
        <v>12.6</v>
      </c>
      <c r="I318" s="7">
        <v>2</v>
      </c>
      <c r="J318" s="1">
        <v>0</v>
      </c>
      <c r="K318" s="1">
        <v>0.4</v>
      </c>
      <c r="M318" s="12">
        <f t="shared" si="131"/>
        <v>39</v>
      </c>
      <c r="N318" s="20">
        <f t="shared" si="132"/>
        <v>2</v>
      </c>
      <c r="O318" s="12">
        <f t="shared" si="133"/>
        <v>0</v>
      </c>
      <c r="P318" s="12">
        <f t="shared" si="134"/>
        <v>0</v>
      </c>
      <c r="R318" s="21">
        <f t="shared" si="135"/>
        <v>1.8862803636857103E-2</v>
      </c>
      <c r="S318" s="24">
        <f>R317+R318</f>
        <v>2.5444429366264079E-2</v>
      </c>
    </row>
    <row r="319" spans="1:19" ht="15.75" x14ac:dyDescent="0.25">
      <c r="A319" s="6" t="s">
        <v>5</v>
      </c>
      <c r="B319" s="8">
        <v>102299</v>
      </c>
      <c r="C319" s="8">
        <v>1610</v>
      </c>
      <c r="D319" s="2">
        <v>1.6</v>
      </c>
      <c r="E319" s="10">
        <v>272.3</v>
      </c>
      <c r="F319" s="8">
        <v>175</v>
      </c>
      <c r="G319" s="2">
        <v>0.2</v>
      </c>
      <c r="H319" s="2">
        <v>29.6</v>
      </c>
      <c r="I319" s="8">
        <v>20</v>
      </c>
      <c r="J319" s="2">
        <v>0</v>
      </c>
      <c r="K319" s="2">
        <v>3.4</v>
      </c>
      <c r="M319" s="12">
        <f t="shared" si="131"/>
        <v>79</v>
      </c>
      <c r="N319" s="20">
        <f t="shared" si="132"/>
        <v>3</v>
      </c>
      <c r="O319" s="12">
        <f t="shared" si="133"/>
        <v>0</v>
      </c>
      <c r="P319" s="12">
        <f t="shared" si="134"/>
        <v>0</v>
      </c>
      <c r="R319" s="21">
        <f t="shared" si="135"/>
        <v>5.4620708372913558E-2</v>
      </c>
    </row>
    <row r="320" spans="1:19" ht="15.75" x14ac:dyDescent="0.25">
      <c r="A320" s="5" t="s">
        <v>6</v>
      </c>
      <c r="B320" s="7">
        <v>116426</v>
      </c>
      <c r="C320" s="7">
        <v>2639</v>
      </c>
      <c r="D320" s="1">
        <v>2.2999999999999998</v>
      </c>
      <c r="E320" s="9">
        <v>368.9</v>
      </c>
      <c r="F320" s="7">
        <v>326</v>
      </c>
      <c r="G320" s="1">
        <v>0.3</v>
      </c>
      <c r="H320" s="1">
        <v>45.6</v>
      </c>
      <c r="I320" s="7">
        <v>45</v>
      </c>
      <c r="J320" s="1">
        <v>0</v>
      </c>
      <c r="K320" s="1">
        <v>6.3</v>
      </c>
      <c r="M320" s="12">
        <f t="shared" si="131"/>
        <v>120</v>
      </c>
      <c r="N320" s="20">
        <f t="shared" si="132"/>
        <v>8</v>
      </c>
      <c r="O320" s="20">
        <f t="shared" si="133"/>
        <v>2</v>
      </c>
      <c r="P320" s="12">
        <f t="shared" si="134"/>
        <v>0</v>
      </c>
      <c r="R320" s="21">
        <f t="shared" si="135"/>
        <v>8.9530465463427869E-2</v>
      </c>
    </row>
    <row r="321" spans="1:19" ht="15.75" x14ac:dyDescent="0.25">
      <c r="A321" s="6" t="s">
        <v>7</v>
      </c>
      <c r="B321" s="8">
        <v>96491</v>
      </c>
      <c r="C321" s="8">
        <v>2788</v>
      </c>
      <c r="D321" s="2">
        <v>2.9</v>
      </c>
      <c r="E321" s="10">
        <v>458.3</v>
      </c>
      <c r="F321" s="8">
        <v>561</v>
      </c>
      <c r="G321" s="2">
        <v>0.6</v>
      </c>
      <c r="H321" s="2">
        <v>92.2</v>
      </c>
      <c r="I321" s="8">
        <v>109</v>
      </c>
      <c r="J321" s="2">
        <v>0.1</v>
      </c>
      <c r="K321" s="2">
        <v>17.899999999999999</v>
      </c>
      <c r="M321" s="12">
        <f t="shared" si="131"/>
        <v>133</v>
      </c>
      <c r="N321" s="20">
        <f t="shared" si="132"/>
        <v>8</v>
      </c>
      <c r="O321" s="20">
        <f t="shared" si="133"/>
        <v>0</v>
      </c>
      <c r="P321" s="12">
        <f t="shared" si="134"/>
        <v>1</v>
      </c>
      <c r="R321" s="21">
        <f t="shared" si="135"/>
        <v>9.4585425430859002E-2</v>
      </c>
    </row>
    <row r="322" spans="1:19" ht="15.75" x14ac:dyDescent="0.25">
      <c r="A322" s="5" t="s">
        <v>8</v>
      </c>
      <c r="B322" s="7">
        <v>69379</v>
      </c>
      <c r="C322" s="7">
        <v>3926</v>
      </c>
      <c r="D322" s="1">
        <v>5.7</v>
      </c>
      <c r="E322" s="9">
        <v>712.6</v>
      </c>
      <c r="F322" s="7">
        <v>911</v>
      </c>
      <c r="G322" s="1">
        <v>1.3</v>
      </c>
      <c r="H322" s="1">
        <v>165.4</v>
      </c>
      <c r="I322" s="7">
        <v>287</v>
      </c>
      <c r="J322" s="1">
        <v>0.4</v>
      </c>
      <c r="K322" s="1">
        <v>52.1</v>
      </c>
      <c r="M322" s="12">
        <f t="shared" si="131"/>
        <v>103</v>
      </c>
      <c r="N322" s="20">
        <f t="shared" si="132"/>
        <v>9</v>
      </c>
      <c r="O322" s="20">
        <f t="shared" si="133"/>
        <v>3</v>
      </c>
      <c r="P322" s="12">
        <f t="shared" si="134"/>
        <v>3</v>
      </c>
      <c r="R322" s="21">
        <f t="shared" si="135"/>
        <v>0.13319310625593703</v>
      </c>
    </row>
    <row r="323" spans="1:19" ht="15.75" x14ac:dyDescent="0.25">
      <c r="A323" s="6" t="s">
        <v>9</v>
      </c>
      <c r="B323" s="8">
        <v>42410</v>
      </c>
      <c r="C323" s="8">
        <v>5016</v>
      </c>
      <c r="D323" s="2">
        <v>11.8</v>
      </c>
      <c r="E323" s="10">
        <v>1057.5</v>
      </c>
      <c r="F323" s="8">
        <v>1106</v>
      </c>
      <c r="G323" s="2">
        <v>2.6</v>
      </c>
      <c r="H323" s="2">
        <v>233.2</v>
      </c>
      <c r="I323" s="8">
        <v>656</v>
      </c>
      <c r="J323" s="2">
        <v>1.5</v>
      </c>
      <c r="K323" s="2">
        <v>138.30000000000001</v>
      </c>
      <c r="M323" s="12">
        <f t="shared" si="131"/>
        <v>121</v>
      </c>
      <c r="N323" s="20">
        <f t="shared" si="132"/>
        <v>29</v>
      </c>
      <c r="O323" s="20">
        <f t="shared" si="133"/>
        <v>5</v>
      </c>
      <c r="P323" s="20">
        <f t="shared" si="134"/>
        <v>7</v>
      </c>
      <c r="R323" s="21">
        <f t="shared" si="135"/>
        <v>0.17017234360157416</v>
      </c>
    </row>
    <row r="324" spans="1:19" ht="15.75" x14ac:dyDescent="0.25">
      <c r="A324" s="5" t="s">
        <v>10</v>
      </c>
      <c r="B324" s="7">
        <v>21814</v>
      </c>
      <c r="C324" s="7">
        <v>5341</v>
      </c>
      <c r="D324" s="1">
        <v>24.5</v>
      </c>
      <c r="E324" s="9">
        <v>2048.4</v>
      </c>
      <c r="F324" s="7">
        <v>778</v>
      </c>
      <c r="G324" s="1">
        <v>3.6</v>
      </c>
      <c r="H324" s="1">
        <v>298.39999999999998</v>
      </c>
      <c r="I324" s="7">
        <v>1125</v>
      </c>
      <c r="J324" s="1">
        <v>5.2</v>
      </c>
      <c r="K324" s="9">
        <v>431.5</v>
      </c>
      <c r="M324" s="12">
        <f t="shared" si="131"/>
        <v>123</v>
      </c>
      <c r="N324" s="20">
        <f t="shared" si="132"/>
        <v>50</v>
      </c>
      <c r="O324" s="20">
        <f t="shared" si="133"/>
        <v>5</v>
      </c>
      <c r="P324" s="20">
        <f t="shared" si="134"/>
        <v>10</v>
      </c>
      <c r="R324" s="21">
        <f t="shared" si="135"/>
        <v>0.18119826299362193</v>
      </c>
    </row>
    <row r="325" spans="1:19" ht="15.75" x14ac:dyDescent="0.25">
      <c r="A325" s="6" t="s">
        <v>11</v>
      </c>
      <c r="B325" s="8">
        <v>27405</v>
      </c>
      <c r="C325" s="8">
        <v>6786</v>
      </c>
      <c r="D325" s="2">
        <v>24.8</v>
      </c>
      <c r="E325" s="10">
        <v>4824.5</v>
      </c>
      <c r="F325" s="8">
        <v>232</v>
      </c>
      <c r="G325" s="2">
        <v>0.8</v>
      </c>
      <c r="H325" s="2">
        <v>164.9</v>
      </c>
      <c r="I325" s="8">
        <v>2585</v>
      </c>
      <c r="J325" s="2">
        <v>9.4</v>
      </c>
      <c r="K325" s="10">
        <v>1837.8</v>
      </c>
      <c r="M325" s="12">
        <f t="shared" si="131"/>
        <v>294</v>
      </c>
      <c r="N325" s="20">
        <f t="shared" si="132"/>
        <v>82</v>
      </c>
      <c r="O325" s="20">
        <f t="shared" si="133"/>
        <v>2</v>
      </c>
      <c r="P325" s="20">
        <f t="shared" si="134"/>
        <v>21</v>
      </c>
      <c r="R325" s="21">
        <f t="shared" si="135"/>
        <v>0.23022119690595738</v>
      </c>
    </row>
    <row r="326" spans="1:19" ht="15.75" x14ac:dyDescent="0.25">
      <c r="A326" s="14" t="s">
        <v>12</v>
      </c>
      <c r="B326" s="7">
        <v>9</v>
      </c>
      <c r="C326" s="7">
        <v>0</v>
      </c>
      <c r="D326" s="1">
        <v>0</v>
      </c>
      <c r="E326" s="9" t="s">
        <v>13</v>
      </c>
      <c r="F326" s="7">
        <v>0</v>
      </c>
      <c r="G326" s="1">
        <v>0</v>
      </c>
      <c r="H326" s="1" t="s">
        <v>13</v>
      </c>
      <c r="I326" s="7">
        <v>0</v>
      </c>
      <c r="J326" s="1">
        <v>0</v>
      </c>
      <c r="K326" s="1" t="s">
        <v>13</v>
      </c>
      <c r="M326" s="12">
        <f t="shared" si="131"/>
        <v>2</v>
      </c>
      <c r="N326" s="12">
        <f t="shared" ref="N326" si="136">C326-C345</f>
        <v>0</v>
      </c>
      <c r="O326" s="12">
        <f t="shared" ref="O326" si="137">F326-F345</f>
        <v>0</v>
      </c>
      <c r="P326" s="12">
        <f t="shared" ref="P326" si="138">I326-I345</f>
        <v>0</v>
      </c>
      <c r="R326" s="21">
        <f t="shared" si="135"/>
        <v>0</v>
      </c>
    </row>
    <row r="327" spans="1:19" x14ac:dyDescent="0.25">
      <c r="A327" s="25"/>
      <c r="I327" s="60"/>
      <c r="J327" s="60"/>
      <c r="O327" s="104" t="s">
        <v>873</v>
      </c>
      <c r="P327" s="103">
        <f>SUM(P324:P325)/P314</f>
        <v>0.73809523809523814</v>
      </c>
    </row>
    <row r="328" spans="1:19" x14ac:dyDescent="0.25">
      <c r="A328" t="s">
        <v>1211</v>
      </c>
    </row>
    <row r="329" spans="1:19" x14ac:dyDescent="0.25">
      <c r="A329" t="s">
        <v>1119</v>
      </c>
      <c r="M329" s="239" t="s">
        <v>1164</v>
      </c>
      <c r="N329" s="16"/>
      <c r="O329" s="240">
        <f>B332-B350</f>
        <v>1097</v>
      </c>
    </row>
    <row r="330" spans="1:19" x14ac:dyDescent="0.25">
      <c r="B330" s="14" t="s">
        <v>18</v>
      </c>
      <c r="C330" s="270" t="s">
        <v>19</v>
      </c>
      <c r="D330" s="270"/>
      <c r="E330" s="270"/>
      <c r="F330" s="270" t="s">
        <v>20</v>
      </c>
      <c r="G330" s="270"/>
      <c r="H330" s="270"/>
      <c r="I330" s="270" t="s">
        <v>21</v>
      </c>
      <c r="J330" s="270"/>
      <c r="K330" s="270"/>
      <c r="M330" s="270" t="s">
        <v>1212</v>
      </c>
      <c r="N330" s="270"/>
      <c r="O330" s="270"/>
      <c r="P330" s="270"/>
    </row>
    <row r="331" spans="1:19" x14ac:dyDescent="0.25">
      <c r="A331" s="15" t="s">
        <v>17</v>
      </c>
      <c r="B331" s="14" t="s">
        <v>14</v>
      </c>
      <c r="C331" s="14" t="s">
        <v>14</v>
      </c>
      <c r="D331" s="14" t="s">
        <v>15</v>
      </c>
      <c r="E331" s="14" t="s">
        <v>16</v>
      </c>
      <c r="F331" s="14" t="s">
        <v>14</v>
      </c>
      <c r="G331" s="14" t="s">
        <v>15</v>
      </c>
      <c r="H331" s="14" t="s">
        <v>16</v>
      </c>
      <c r="I331" s="14" t="s">
        <v>14</v>
      </c>
      <c r="J331" s="14" t="s">
        <v>15</v>
      </c>
      <c r="K331" s="14" t="s">
        <v>16</v>
      </c>
      <c r="M331" s="14" t="s">
        <v>18</v>
      </c>
      <c r="N331" s="13" t="s">
        <v>19</v>
      </c>
      <c r="O331" s="14" t="s">
        <v>20</v>
      </c>
      <c r="P331" s="13" t="s">
        <v>21</v>
      </c>
      <c r="R331" s="13" t="s">
        <v>41</v>
      </c>
      <c r="S331" s="14" t="s">
        <v>29</v>
      </c>
    </row>
    <row r="332" spans="1:19" ht="15.75" x14ac:dyDescent="0.25">
      <c r="A332" s="5" t="s">
        <v>0</v>
      </c>
      <c r="B332" s="7">
        <v>602434</v>
      </c>
      <c r="C332" s="7">
        <v>29476</v>
      </c>
      <c r="D332" s="1">
        <v>4.9000000000000004</v>
      </c>
      <c r="E332" s="9">
        <v>666.9</v>
      </c>
      <c r="F332" s="7">
        <v>4285</v>
      </c>
      <c r="G332" s="1">
        <v>0.7</v>
      </c>
      <c r="H332" s="1">
        <v>96.9</v>
      </c>
      <c r="I332" s="7">
        <v>4790</v>
      </c>
      <c r="J332" s="1">
        <v>0.8</v>
      </c>
      <c r="K332" s="1">
        <v>108.4</v>
      </c>
      <c r="M332" s="12">
        <f>B332-B350</f>
        <v>1097</v>
      </c>
      <c r="N332" s="12">
        <f>C332-C350</f>
        <v>154</v>
      </c>
      <c r="O332" s="12">
        <f>F332-F350</f>
        <v>12</v>
      </c>
      <c r="P332" s="12">
        <f>I332-I350</f>
        <v>42</v>
      </c>
      <c r="R332" s="26">
        <f>C332/$B$332</f>
        <v>4.8928181344346434E-2</v>
      </c>
    </row>
    <row r="333" spans="1:19" ht="15.75" x14ac:dyDescent="0.25">
      <c r="A333" s="6" t="s">
        <v>1</v>
      </c>
      <c r="B333" s="8">
        <v>4811</v>
      </c>
      <c r="C333" s="8">
        <v>418</v>
      </c>
      <c r="D333" s="2">
        <v>8.6999999999999993</v>
      </c>
      <c r="E333" s="10">
        <v>827.9</v>
      </c>
      <c r="F333" s="8">
        <v>77</v>
      </c>
      <c r="G333" s="2">
        <v>1.6</v>
      </c>
      <c r="H333" s="2">
        <v>152.5</v>
      </c>
      <c r="I333" s="8">
        <v>0</v>
      </c>
      <c r="J333" s="2">
        <v>0</v>
      </c>
      <c r="K333" s="2">
        <v>0</v>
      </c>
      <c r="M333" s="12">
        <f t="shared" ref="M333:M344" si="139">B333-B351</f>
        <v>17</v>
      </c>
      <c r="N333" s="20">
        <f t="shared" ref="N333:N343" si="140">C333-C351</f>
        <v>3</v>
      </c>
      <c r="O333" s="12">
        <f t="shared" ref="O333:O343" si="141">F333-F351</f>
        <v>0</v>
      </c>
      <c r="P333" s="12">
        <f t="shared" ref="P333:P343" si="142">I333-I351</f>
        <v>0</v>
      </c>
      <c r="R333" s="21">
        <f>C333/$C$332</f>
        <v>1.4181028633464514E-2</v>
      </c>
    </row>
    <row r="334" spans="1:19" ht="15.75" x14ac:dyDescent="0.25">
      <c r="A334" s="5" t="s">
        <v>2</v>
      </c>
      <c r="B334" s="7">
        <v>21526</v>
      </c>
      <c r="C334" s="7">
        <v>396</v>
      </c>
      <c r="D334" s="1">
        <v>1.8</v>
      </c>
      <c r="E334" s="9">
        <v>182.2</v>
      </c>
      <c r="F334" s="7">
        <v>43</v>
      </c>
      <c r="G334" s="1">
        <v>0.2</v>
      </c>
      <c r="H334" s="1">
        <v>19.8</v>
      </c>
      <c r="I334" s="7">
        <v>1</v>
      </c>
      <c r="J334" s="1">
        <v>0</v>
      </c>
      <c r="K334" s="1">
        <v>0.5</v>
      </c>
      <c r="M334" s="12">
        <f t="shared" si="139"/>
        <v>8</v>
      </c>
      <c r="N334" s="20">
        <f t="shared" si="140"/>
        <v>3</v>
      </c>
      <c r="O334" s="12">
        <f t="shared" si="141"/>
        <v>0</v>
      </c>
      <c r="P334" s="12">
        <f t="shared" si="142"/>
        <v>0</v>
      </c>
      <c r="R334" s="21">
        <f t="shared" ref="R334:R344" si="143">C334/$C$332</f>
        <v>1.3434658705387435E-2</v>
      </c>
    </row>
    <row r="335" spans="1:19" ht="15.75" x14ac:dyDescent="0.25">
      <c r="A335" s="6" t="s">
        <v>3</v>
      </c>
      <c r="B335" s="8">
        <v>31608</v>
      </c>
      <c r="C335" s="8">
        <v>191</v>
      </c>
      <c r="D335" s="2">
        <v>0.6</v>
      </c>
      <c r="E335" s="10">
        <v>68.8</v>
      </c>
      <c r="F335" s="8">
        <v>26</v>
      </c>
      <c r="G335" s="2">
        <v>0.1</v>
      </c>
      <c r="H335" s="2">
        <v>9.4</v>
      </c>
      <c r="I335" s="8">
        <v>2</v>
      </c>
      <c r="J335" s="2">
        <v>0</v>
      </c>
      <c r="K335" s="2">
        <v>0.7</v>
      </c>
      <c r="M335" s="12">
        <f t="shared" si="139"/>
        <v>15</v>
      </c>
      <c r="N335" s="20">
        <f t="shared" si="140"/>
        <v>3</v>
      </c>
      <c r="O335" s="20">
        <f t="shared" si="141"/>
        <v>0</v>
      </c>
      <c r="P335" s="12">
        <f t="shared" si="142"/>
        <v>0</v>
      </c>
      <c r="R335" s="21">
        <f t="shared" si="143"/>
        <v>6.4798480119419187E-3</v>
      </c>
    </row>
    <row r="336" spans="1:19" ht="15.75" x14ac:dyDescent="0.25">
      <c r="A336" s="5" t="s">
        <v>4</v>
      </c>
      <c r="B336" s="7">
        <v>69231</v>
      </c>
      <c r="C336" s="7">
        <v>554</v>
      </c>
      <c r="D336" s="1">
        <v>0.8</v>
      </c>
      <c r="E336" s="9">
        <v>103.9</v>
      </c>
      <c r="F336" s="7">
        <v>67</v>
      </c>
      <c r="G336" s="1">
        <v>0.1</v>
      </c>
      <c r="H336" s="1">
        <v>12.6</v>
      </c>
      <c r="I336" s="7">
        <v>2</v>
      </c>
      <c r="J336" s="1">
        <v>0</v>
      </c>
      <c r="K336" s="1">
        <v>0.4</v>
      </c>
      <c r="M336" s="12">
        <f t="shared" si="139"/>
        <v>38</v>
      </c>
      <c r="N336" s="20">
        <f t="shared" si="140"/>
        <v>2</v>
      </c>
      <c r="O336" s="12">
        <f t="shared" si="141"/>
        <v>0</v>
      </c>
      <c r="P336" s="12">
        <f t="shared" si="142"/>
        <v>0</v>
      </c>
      <c r="R336" s="21">
        <f t="shared" si="143"/>
        <v>1.8794951825213735E-2</v>
      </c>
      <c r="S336" s="24">
        <f>R335+R336</f>
        <v>2.5274799837155654E-2</v>
      </c>
    </row>
    <row r="337" spans="1:19" ht="15.75" x14ac:dyDescent="0.25">
      <c r="A337" s="6" t="s">
        <v>5</v>
      </c>
      <c r="B337" s="8">
        <v>102220</v>
      </c>
      <c r="C337" s="8">
        <v>1607</v>
      </c>
      <c r="D337" s="2">
        <v>1.6</v>
      </c>
      <c r="E337" s="10">
        <v>271.8</v>
      </c>
      <c r="F337" s="8">
        <v>175</v>
      </c>
      <c r="G337" s="2">
        <v>0.2</v>
      </c>
      <c r="H337" s="2">
        <v>29.6</v>
      </c>
      <c r="I337" s="8">
        <v>20</v>
      </c>
      <c r="J337" s="2">
        <v>0</v>
      </c>
      <c r="K337" s="2">
        <v>3.4</v>
      </c>
      <c r="M337" s="12">
        <f t="shared" si="139"/>
        <v>98</v>
      </c>
      <c r="N337" s="20">
        <f t="shared" si="140"/>
        <v>8</v>
      </c>
      <c r="O337" s="12">
        <f t="shared" si="141"/>
        <v>0</v>
      </c>
      <c r="P337" s="12">
        <f t="shared" si="142"/>
        <v>1</v>
      </c>
      <c r="R337" s="21">
        <f t="shared" si="143"/>
        <v>5.4518930655448501E-2</v>
      </c>
    </row>
    <row r="338" spans="1:19" ht="15.75" x14ac:dyDescent="0.25">
      <c r="A338" s="5" t="s">
        <v>6</v>
      </c>
      <c r="B338" s="7">
        <v>116306</v>
      </c>
      <c r="C338" s="7">
        <v>2631</v>
      </c>
      <c r="D338" s="1">
        <v>2.2999999999999998</v>
      </c>
      <c r="E338" s="9">
        <v>367.8</v>
      </c>
      <c r="F338" s="7">
        <v>324</v>
      </c>
      <c r="G338" s="1">
        <v>0.3</v>
      </c>
      <c r="H338" s="1">
        <v>45.3</v>
      </c>
      <c r="I338" s="7">
        <v>45</v>
      </c>
      <c r="J338" s="1">
        <v>0</v>
      </c>
      <c r="K338" s="1">
        <v>6.3</v>
      </c>
      <c r="M338" s="12">
        <f t="shared" si="139"/>
        <v>126</v>
      </c>
      <c r="N338" s="20">
        <f t="shared" si="140"/>
        <v>2</v>
      </c>
      <c r="O338" s="20">
        <f t="shared" si="141"/>
        <v>0</v>
      </c>
      <c r="P338" s="12">
        <f t="shared" si="142"/>
        <v>0</v>
      </c>
      <c r="R338" s="21">
        <f t="shared" si="143"/>
        <v>8.9259058216854384E-2</v>
      </c>
    </row>
    <row r="339" spans="1:19" ht="15.75" x14ac:dyDescent="0.25">
      <c r="A339" s="6" t="s">
        <v>7</v>
      </c>
      <c r="B339" s="8">
        <v>96358</v>
      </c>
      <c r="C339" s="8">
        <v>2780</v>
      </c>
      <c r="D339" s="2">
        <v>2.9</v>
      </c>
      <c r="E339" s="10">
        <v>457</v>
      </c>
      <c r="F339" s="8">
        <v>561</v>
      </c>
      <c r="G339" s="2">
        <v>0.6</v>
      </c>
      <c r="H339" s="2">
        <v>92.2</v>
      </c>
      <c r="I339" s="8">
        <v>108</v>
      </c>
      <c r="J339" s="2">
        <v>0.1</v>
      </c>
      <c r="K339" s="2">
        <v>17.8</v>
      </c>
      <c r="M339" s="12">
        <f t="shared" si="139"/>
        <v>132</v>
      </c>
      <c r="N339" s="20">
        <f t="shared" si="140"/>
        <v>12</v>
      </c>
      <c r="O339" s="20">
        <f t="shared" si="141"/>
        <v>3</v>
      </c>
      <c r="P339" s="12">
        <f t="shared" si="142"/>
        <v>2</v>
      </c>
      <c r="R339" s="21">
        <f t="shared" si="143"/>
        <v>9.4314018184285517E-2</v>
      </c>
    </row>
    <row r="340" spans="1:19" ht="15.75" x14ac:dyDescent="0.25">
      <c r="A340" s="5" t="s">
        <v>8</v>
      </c>
      <c r="B340" s="7">
        <v>69276</v>
      </c>
      <c r="C340" s="7">
        <v>3917</v>
      </c>
      <c r="D340" s="1">
        <v>5.7</v>
      </c>
      <c r="E340" s="9">
        <v>711</v>
      </c>
      <c r="F340" s="7">
        <v>908</v>
      </c>
      <c r="G340" s="1">
        <v>1.3</v>
      </c>
      <c r="H340" s="1">
        <v>164.8</v>
      </c>
      <c r="I340" s="7">
        <v>284</v>
      </c>
      <c r="J340" s="1">
        <v>0.4</v>
      </c>
      <c r="K340" s="1">
        <v>51.6</v>
      </c>
      <c r="M340" s="12">
        <f t="shared" si="139"/>
        <v>143</v>
      </c>
      <c r="N340" s="20">
        <f t="shared" si="140"/>
        <v>12</v>
      </c>
      <c r="O340" s="20">
        <f t="shared" si="141"/>
        <v>3</v>
      </c>
      <c r="P340" s="12">
        <f t="shared" si="142"/>
        <v>1</v>
      </c>
      <c r="R340" s="21">
        <f t="shared" si="143"/>
        <v>0.13288777310354186</v>
      </c>
    </row>
    <row r="341" spans="1:19" ht="15.75" x14ac:dyDescent="0.25">
      <c r="A341" s="6" t="s">
        <v>9</v>
      </c>
      <c r="B341" s="8">
        <v>42289</v>
      </c>
      <c r="C341" s="8">
        <v>4987</v>
      </c>
      <c r="D341" s="2">
        <v>11.8</v>
      </c>
      <c r="E341" s="10">
        <v>1051.4000000000001</v>
      </c>
      <c r="F341" s="8">
        <v>1101</v>
      </c>
      <c r="G341" s="2">
        <v>2.6</v>
      </c>
      <c r="H341" s="2">
        <v>232.1</v>
      </c>
      <c r="I341" s="8">
        <v>649</v>
      </c>
      <c r="J341" s="2">
        <v>1.5</v>
      </c>
      <c r="K341" s="2">
        <v>136.80000000000001</v>
      </c>
      <c r="M341" s="12">
        <f t="shared" si="139"/>
        <v>139</v>
      </c>
      <c r="N341" s="20">
        <f t="shared" si="140"/>
        <v>25</v>
      </c>
      <c r="O341" s="20">
        <f t="shared" si="141"/>
        <v>1</v>
      </c>
      <c r="P341" s="20">
        <f t="shared" si="142"/>
        <v>3</v>
      </c>
      <c r="R341" s="21">
        <f t="shared" si="143"/>
        <v>0.16918849233274527</v>
      </c>
    </row>
    <row r="342" spans="1:19" ht="15.75" x14ac:dyDescent="0.25">
      <c r="A342" s="5" t="s">
        <v>10</v>
      </c>
      <c r="B342" s="7">
        <v>21691</v>
      </c>
      <c r="C342" s="7">
        <v>5291</v>
      </c>
      <c r="D342" s="1">
        <v>24.4</v>
      </c>
      <c r="E342" s="9">
        <v>2029.2</v>
      </c>
      <c r="F342" s="7">
        <v>773</v>
      </c>
      <c r="G342" s="1">
        <v>3.6</v>
      </c>
      <c r="H342" s="1">
        <v>296.5</v>
      </c>
      <c r="I342" s="7">
        <v>1115</v>
      </c>
      <c r="J342" s="1">
        <v>5.0999999999999996</v>
      </c>
      <c r="K342" s="9">
        <v>427.6</v>
      </c>
      <c r="M342" s="12">
        <f t="shared" si="139"/>
        <v>135</v>
      </c>
      <c r="N342" s="20">
        <f t="shared" si="140"/>
        <v>33</v>
      </c>
      <c r="O342" s="20">
        <f t="shared" si="141"/>
        <v>4</v>
      </c>
      <c r="P342" s="20">
        <f t="shared" si="142"/>
        <v>9</v>
      </c>
      <c r="R342" s="21">
        <f t="shared" si="143"/>
        <v>0.17950196770253765</v>
      </c>
    </row>
    <row r="343" spans="1:19" ht="15.75" x14ac:dyDescent="0.25">
      <c r="A343" s="6" t="s">
        <v>11</v>
      </c>
      <c r="B343" s="8">
        <v>27111</v>
      </c>
      <c r="C343" s="8">
        <v>6704</v>
      </c>
      <c r="D343" s="2">
        <v>24.7</v>
      </c>
      <c r="E343" s="10">
        <v>4766.2</v>
      </c>
      <c r="F343" s="8">
        <v>230</v>
      </c>
      <c r="G343" s="2">
        <v>0.8</v>
      </c>
      <c r="H343" s="2">
        <v>163.5</v>
      </c>
      <c r="I343" s="8">
        <v>2564</v>
      </c>
      <c r="J343" s="2">
        <v>9.5</v>
      </c>
      <c r="K343" s="10">
        <v>1822.9</v>
      </c>
      <c r="M343" s="12">
        <f t="shared" si="139"/>
        <v>247</v>
      </c>
      <c r="N343" s="20">
        <f t="shared" si="140"/>
        <v>51</v>
      </c>
      <c r="O343" s="20">
        <f t="shared" si="141"/>
        <v>1</v>
      </c>
      <c r="P343" s="20">
        <f t="shared" si="142"/>
        <v>26</v>
      </c>
      <c r="R343" s="21">
        <f t="shared" si="143"/>
        <v>0.22743927262857919</v>
      </c>
    </row>
    <row r="344" spans="1:19" ht="15.75" x14ac:dyDescent="0.25">
      <c r="A344" s="14" t="s">
        <v>12</v>
      </c>
      <c r="B344" s="7">
        <v>7</v>
      </c>
      <c r="C344" s="7">
        <v>0</v>
      </c>
      <c r="D344" s="1">
        <v>0</v>
      </c>
      <c r="E344" s="9" t="s">
        <v>13</v>
      </c>
      <c r="F344" s="7">
        <v>0</v>
      </c>
      <c r="G344" s="1">
        <v>0</v>
      </c>
      <c r="H344" s="1" t="s">
        <v>13</v>
      </c>
      <c r="I344" s="7">
        <v>0</v>
      </c>
      <c r="J344" s="1">
        <v>0</v>
      </c>
      <c r="K344" s="1" t="s">
        <v>13</v>
      </c>
      <c r="M344" s="12">
        <f t="shared" si="139"/>
        <v>-1</v>
      </c>
      <c r="N344" s="12">
        <f t="shared" ref="N344" si="144">C344-C363</f>
        <v>0</v>
      </c>
      <c r="O344" s="12">
        <f t="shared" ref="O344" si="145">F344-F363</f>
        <v>0</v>
      </c>
      <c r="P344" s="12">
        <f t="shared" ref="P344" si="146">I344-I363</f>
        <v>0</v>
      </c>
      <c r="R344" s="21">
        <f t="shared" si="143"/>
        <v>0</v>
      </c>
    </row>
    <row r="345" spans="1:19" x14ac:dyDescent="0.25">
      <c r="A345" s="25"/>
      <c r="I345" s="60"/>
      <c r="J345" s="60"/>
      <c r="O345" s="104" t="s">
        <v>873</v>
      </c>
      <c r="P345" s="103">
        <f>SUM(P342:P343)/P332</f>
        <v>0.83333333333333337</v>
      </c>
    </row>
    <row r="346" spans="1:19" x14ac:dyDescent="0.25">
      <c r="A346" t="s">
        <v>1205</v>
      </c>
    </row>
    <row r="347" spans="1:19" x14ac:dyDescent="0.25">
      <c r="A347" t="s">
        <v>1119</v>
      </c>
      <c r="M347" s="239" t="s">
        <v>1164</v>
      </c>
      <c r="N347" s="16"/>
      <c r="O347" s="240">
        <f>B350-B368</f>
        <v>1833</v>
      </c>
    </row>
    <row r="348" spans="1:19" x14ac:dyDescent="0.25">
      <c r="B348" s="14" t="s">
        <v>18</v>
      </c>
      <c r="C348" s="270" t="s">
        <v>19</v>
      </c>
      <c r="D348" s="270"/>
      <c r="E348" s="270"/>
      <c r="F348" s="270" t="s">
        <v>20</v>
      </c>
      <c r="G348" s="270"/>
      <c r="H348" s="270"/>
      <c r="I348" s="270" t="s">
        <v>21</v>
      </c>
      <c r="J348" s="270"/>
      <c r="K348" s="270"/>
      <c r="M348" s="270" t="s">
        <v>1210</v>
      </c>
      <c r="N348" s="270"/>
      <c r="O348" s="270"/>
      <c r="P348" s="270"/>
    </row>
    <row r="349" spans="1:19" x14ac:dyDescent="0.25">
      <c r="A349" s="15" t="s">
        <v>17</v>
      </c>
      <c r="B349" s="14" t="s">
        <v>14</v>
      </c>
      <c r="C349" s="14" t="s">
        <v>14</v>
      </c>
      <c r="D349" s="14" t="s">
        <v>15</v>
      </c>
      <c r="E349" s="14" t="s">
        <v>16</v>
      </c>
      <c r="F349" s="14" t="s">
        <v>14</v>
      </c>
      <c r="G349" s="14" t="s">
        <v>15</v>
      </c>
      <c r="H349" s="14" t="s">
        <v>16</v>
      </c>
      <c r="I349" s="14" t="s">
        <v>14</v>
      </c>
      <c r="J349" s="14" t="s">
        <v>15</v>
      </c>
      <c r="K349" s="14" t="s">
        <v>16</v>
      </c>
      <c r="M349" s="14" t="s">
        <v>18</v>
      </c>
      <c r="N349" s="13" t="s">
        <v>19</v>
      </c>
      <c r="O349" s="14" t="s">
        <v>20</v>
      </c>
      <c r="P349" s="13" t="s">
        <v>21</v>
      </c>
      <c r="R349" s="13" t="s">
        <v>41</v>
      </c>
      <c r="S349" s="14" t="s">
        <v>29</v>
      </c>
    </row>
    <row r="350" spans="1:19" ht="15.75" x14ac:dyDescent="0.25">
      <c r="A350" s="5" t="s">
        <v>0</v>
      </c>
      <c r="B350" s="7">
        <v>601337</v>
      </c>
      <c r="C350" s="7">
        <v>29322</v>
      </c>
      <c r="D350" s="1">
        <v>4.9000000000000004</v>
      </c>
      <c r="E350" s="9">
        <v>663.4</v>
      </c>
      <c r="F350" s="7">
        <v>4273</v>
      </c>
      <c r="G350" s="1">
        <v>0.7</v>
      </c>
      <c r="H350" s="1">
        <v>96.7</v>
      </c>
      <c r="I350" s="7">
        <v>4748</v>
      </c>
      <c r="J350" s="1">
        <v>0.8</v>
      </c>
      <c r="K350" s="1">
        <v>107.4</v>
      </c>
      <c r="M350" s="12">
        <f>B350-B368</f>
        <v>1833</v>
      </c>
      <c r="N350" s="12">
        <f>C350-C368</f>
        <v>317</v>
      </c>
      <c r="O350" s="12">
        <f>F350-F368</f>
        <v>32</v>
      </c>
      <c r="P350" s="12">
        <f>I350-I368</f>
        <v>27</v>
      </c>
      <c r="R350" s="26">
        <f>C350/$B$350</f>
        <v>4.8761343472961086E-2</v>
      </c>
    </row>
    <row r="351" spans="1:19" ht="15.75" x14ac:dyDescent="0.25">
      <c r="A351" s="6" t="s">
        <v>1</v>
      </c>
      <c r="B351" s="8">
        <v>4794</v>
      </c>
      <c r="C351" s="8">
        <v>415</v>
      </c>
      <c r="D351" s="2">
        <v>8.6999999999999993</v>
      </c>
      <c r="E351" s="10">
        <v>822</v>
      </c>
      <c r="F351" s="8">
        <v>77</v>
      </c>
      <c r="G351" s="2">
        <v>1.6</v>
      </c>
      <c r="H351" s="2">
        <v>152.5</v>
      </c>
      <c r="I351" s="8">
        <v>0</v>
      </c>
      <c r="J351" s="2">
        <v>0</v>
      </c>
      <c r="K351" s="2">
        <v>0</v>
      </c>
      <c r="M351" s="12">
        <f t="shared" ref="M351:M362" si="147">B351-B369</f>
        <v>29</v>
      </c>
      <c r="N351" s="20">
        <f t="shared" ref="N351:N361" si="148">C351-C369</f>
        <v>8</v>
      </c>
      <c r="O351" s="12">
        <f t="shared" ref="O351:O361" si="149">F351-F369</f>
        <v>0</v>
      </c>
      <c r="P351" s="12">
        <f t="shared" ref="P351:P361" si="150">I351-I369</f>
        <v>0</v>
      </c>
      <c r="R351" s="21">
        <f>C351/$C$350</f>
        <v>1.4153195552827229E-2</v>
      </c>
    </row>
    <row r="352" spans="1:19" ht="15.75" x14ac:dyDescent="0.25">
      <c r="A352" s="5" t="s">
        <v>2</v>
      </c>
      <c r="B352" s="7">
        <v>21518</v>
      </c>
      <c r="C352" s="7">
        <v>393</v>
      </c>
      <c r="D352" s="1">
        <v>1.8</v>
      </c>
      <c r="E352" s="9">
        <v>180.9</v>
      </c>
      <c r="F352" s="7">
        <v>43</v>
      </c>
      <c r="G352" s="1">
        <v>0.2</v>
      </c>
      <c r="H352" s="1">
        <v>19.8</v>
      </c>
      <c r="I352" s="7">
        <v>1</v>
      </c>
      <c r="J352" s="1">
        <v>0</v>
      </c>
      <c r="K352" s="1">
        <v>0.5</v>
      </c>
      <c r="M352" s="12">
        <f t="shared" si="147"/>
        <v>25</v>
      </c>
      <c r="N352" s="20">
        <f t="shared" si="148"/>
        <v>8</v>
      </c>
      <c r="O352" s="12">
        <f t="shared" si="149"/>
        <v>2</v>
      </c>
      <c r="P352" s="12">
        <f t="shared" si="150"/>
        <v>0</v>
      </c>
      <c r="R352" s="21">
        <f t="shared" ref="R352:R362" si="151">C352/$C$350</f>
        <v>1.3402905668099038E-2</v>
      </c>
    </row>
    <row r="353" spans="1:19" ht="15.75" x14ac:dyDescent="0.25">
      <c r="A353" s="6" t="s">
        <v>3</v>
      </c>
      <c r="B353" s="8">
        <v>31593</v>
      </c>
      <c r="C353" s="8">
        <v>188</v>
      </c>
      <c r="D353" s="2">
        <v>0.6</v>
      </c>
      <c r="E353" s="10">
        <v>67.7</v>
      </c>
      <c r="F353" s="8">
        <v>26</v>
      </c>
      <c r="G353" s="2">
        <v>0.1</v>
      </c>
      <c r="H353" s="2">
        <v>9.4</v>
      </c>
      <c r="I353" s="8">
        <v>2</v>
      </c>
      <c r="J353" s="2">
        <v>0</v>
      </c>
      <c r="K353" s="2">
        <v>0.7</v>
      </c>
      <c r="M353" s="12">
        <f t="shared" si="147"/>
        <v>17</v>
      </c>
      <c r="N353" s="20">
        <f t="shared" si="148"/>
        <v>1</v>
      </c>
      <c r="O353" s="20">
        <f t="shared" si="149"/>
        <v>0</v>
      </c>
      <c r="P353" s="12">
        <f t="shared" si="150"/>
        <v>0</v>
      </c>
      <c r="R353" s="21">
        <f t="shared" si="151"/>
        <v>6.4115681058590822E-3</v>
      </c>
    </row>
    <row r="354" spans="1:19" ht="15.75" x14ac:dyDescent="0.25">
      <c r="A354" s="5" t="s">
        <v>4</v>
      </c>
      <c r="B354" s="7">
        <v>69193</v>
      </c>
      <c r="C354" s="7">
        <v>552</v>
      </c>
      <c r="D354" s="1">
        <v>0.8</v>
      </c>
      <c r="E354" s="9">
        <v>103.6</v>
      </c>
      <c r="F354" s="7">
        <v>67</v>
      </c>
      <c r="G354" s="1">
        <v>0.1</v>
      </c>
      <c r="H354" s="1">
        <v>12.6</v>
      </c>
      <c r="I354" s="7">
        <v>2</v>
      </c>
      <c r="J354" s="1">
        <v>0</v>
      </c>
      <c r="K354" s="1">
        <v>0.4</v>
      </c>
      <c r="M354" s="12">
        <f t="shared" si="147"/>
        <v>55</v>
      </c>
      <c r="N354" s="20">
        <f t="shared" si="148"/>
        <v>3</v>
      </c>
      <c r="O354" s="12">
        <f t="shared" si="149"/>
        <v>2</v>
      </c>
      <c r="P354" s="12">
        <f t="shared" si="150"/>
        <v>0</v>
      </c>
      <c r="R354" s="21">
        <f t="shared" si="151"/>
        <v>1.8825455289543689E-2</v>
      </c>
      <c r="S354" s="24">
        <f>R353+R354</f>
        <v>2.523702339540277E-2</v>
      </c>
    </row>
    <row r="355" spans="1:19" ht="15.75" x14ac:dyDescent="0.25">
      <c r="A355" s="6" t="s">
        <v>5</v>
      </c>
      <c r="B355" s="8">
        <v>102122</v>
      </c>
      <c r="C355" s="8">
        <v>1599</v>
      </c>
      <c r="D355" s="2">
        <v>1.6</v>
      </c>
      <c r="E355" s="10">
        <v>270.39999999999998</v>
      </c>
      <c r="F355" s="8">
        <v>175</v>
      </c>
      <c r="G355" s="2">
        <v>0.2</v>
      </c>
      <c r="H355" s="2">
        <v>29.6</v>
      </c>
      <c r="I355" s="8">
        <v>19</v>
      </c>
      <c r="J355" s="2">
        <v>0</v>
      </c>
      <c r="K355" s="2">
        <v>3.2</v>
      </c>
      <c r="M355" s="12">
        <f t="shared" si="147"/>
        <v>141</v>
      </c>
      <c r="N355" s="20">
        <f t="shared" si="148"/>
        <v>15</v>
      </c>
      <c r="O355" s="12">
        <f t="shared" si="149"/>
        <v>4</v>
      </c>
      <c r="P355" s="12">
        <f t="shared" si="150"/>
        <v>-1</v>
      </c>
      <c r="R355" s="21">
        <f t="shared" si="151"/>
        <v>5.4532432985471661E-2</v>
      </c>
    </row>
    <row r="356" spans="1:19" ht="15.75" x14ac:dyDescent="0.25">
      <c r="A356" s="5" t="s">
        <v>6</v>
      </c>
      <c r="B356" s="7">
        <v>116180</v>
      </c>
      <c r="C356" s="7">
        <v>2629</v>
      </c>
      <c r="D356" s="1">
        <v>2.2999999999999998</v>
      </c>
      <c r="E356" s="9">
        <v>367.5</v>
      </c>
      <c r="F356" s="7">
        <v>324</v>
      </c>
      <c r="G356" s="1">
        <v>0.3</v>
      </c>
      <c r="H356" s="1">
        <v>45.3</v>
      </c>
      <c r="I356" s="7">
        <v>45</v>
      </c>
      <c r="J356" s="1">
        <v>0</v>
      </c>
      <c r="K356" s="1">
        <v>6.3</v>
      </c>
      <c r="M356" s="12">
        <f t="shared" si="147"/>
        <v>218</v>
      </c>
      <c r="N356" s="20">
        <f t="shared" si="148"/>
        <v>14</v>
      </c>
      <c r="O356" s="20">
        <f t="shared" si="149"/>
        <v>1</v>
      </c>
      <c r="P356" s="12">
        <f t="shared" si="150"/>
        <v>0</v>
      </c>
      <c r="R356" s="21">
        <f t="shared" si="151"/>
        <v>8.9659641225018752E-2</v>
      </c>
    </row>
    <row r="357" spans="1:19" ht="15.75" x14ac:dyDescent="0.25">
      <c r="A357" s="6" t="s">
        <v>7</v>
      </c>
      <c r="B357" s="8">
        <v>96226</v>
      </c>
      <c r="C357" s="8">
        <v>2768</v>
      </c>
      <c r="D357" s="2">
        <v>2.9</v>
      </c>
      <c r="E357" s="10">
        <v>455</v>
      </c>
      <c r="F357" s="8">
        <v>558</v>
      </c>
      <c r="G357" s="2">
        <v>0.6</v>
      </c>
      <c r="H357" s="2">
        <v>91.7</v>
      </c>
      <c r="I357" s="8">
        <v>106</v>
      </c>
      <c r="J357" s="2">
        <v>0.1</v>
      </c>
      <c r="K357" s="2">
        <v>17.399999999999999</v>
      </c>
      <c r="M357" s="12">
        <f t="shared" si="147"/>
        <v>218</v>
      </c>
      <c r="N357" s="20">
        <f t="shared" si="148"/>
        <v>18</v>
      </c>
      <c r="O357" s="20">
        <f t="shared" si="149"/>
        <v>5</v>
      </c>
      <c r="P357" s="12">
        <f t="shared" si="150"/>
        <v>2</v>
      </c>
      <c r="R357" s="21">
        <f t="shared" si="151"/>
        <v>9.4400109133074145E-2</v>
      </c>
    </row>
    <row r="358" spans="1:19" ht="15.75" x14ac:dyDescent="0.25">
      <c r="A358" s="5" t="s">
        <v>8</v>
      </c>
      <c r="B358" s="7">
        <v>69133</v>
      </c>
      <c r="C358" s="7">
        <v>3905</v>
      </c>
      <c r="D358" s="1">
        <v>5.6</v>
      </c>
      <c r="E358" s="9">
        <v>708.8</v>
      </c>
      <c r="F358" s="7">
        <v>905</v>
      </c>
      <c r="G358" s="1">
        <v>1.3</v>
      </c>
      <c r="H358" s="1">
        <v>164.3</v>
      </c>
      <c r="I358" s="7">
        <v>283</v>
      </c>
      <c r="J358" s="1">
        <v>0.4</v>
      </c>
      <c r="K358" s="1">
        <v>51.4</v>
      </c>
      <c r="M358" s="12">
        <f t="shared" si="147"/>
        <v>208</v>
      </c>
      <c r="N358" s="20">
        <f t="shared" si="148"/>
        <v>21</v>
      </c>
      <c r="O358" s="20">
        <f t="shared" si="149"/>
        <v>5</v>
      </c>
      <c r="P358" s="12">
        <f t="shared" si="150"/>
        <v>1</v>
      </c>
      <c r="R358" s="21">
        <f t="shared" si="151"/>
        <v>0.13317645453925381</v>
      </c>
    </row>
    <row r="359" spans="1:19" ht="15.75" x14ac:dyDescent="0.25">
      <c r="A359" s="6" t="s">
        <v>9</v>
      </c>
      <c r="B359" s="8">
        <v>42150</v>
      </c>
      <c r="C359" s="8">
        <v>4962</v>
      </c>
      <c r="D359" s="2">
        <v>11.8</v>
      </c>
      <c r="E359" s="10">
        <v>1046.0999999999999</v>
      </c>
      <c r="F359" s="8">
        <v>1100</v>
      </c>
      <c r="G359" s="2">
        <v>2.6</v>
      </c>
      <c r="H359" s="2">
        <v>231.9</v>
      </c>
      <c r="I359" s="8">
        <v>646</v>
      </c>
      <c r="J359" s="2">
        <v>1.5</v>
      </c>
      <c r="K359" s="2">
        <v>136.19999999999999</v>
      </c>
      <c r="M359" s="12">
        <f t="shared" si="147"/>
        <v>214</v>
      </c>
      <c r="N359" s="20">
        <f t="shared" si="148"/>
        <v>49</v>
      </c>
      <c r="O359" s="20">
        <f t="shared" si="149"/>
        <v>9</v>
      </c>
      <c r="P359" s="20">
        <f t="shared" si="150"/>
        <v>5</v>
      </c>
      <c r="R359" s="21">
        <f t="shared" si="151"/>
        <v>0.16922447309187641</v>
      </c>
    </row>
    <row r="360" spans="1:19" ht="15.75" x14ac:dyDescent="0.25">
      <c r="A360" s="5" t="s">
        <v>10</v>
      </c>
      <c r="B360" s="7">
        <v>21556</v>
      </c>
      <c r="C360" s="7">
        <v>5258</v>
      </c>
      <c r="D360" s="1">
        <v>24.4</v>
      </c>
      <c r="E360" s="9">
        <v>2016.6</v>
      </c>
      <c r="F360" s="7">
        <v>769</v>
      </c>
      <c r="G360" s="1">
        <v>3.6</v>
      </c>
      <c r="H360" s="1">
        <v>294.89999999999998</v>
      </c>
      <c r="I360" s="7">
        <v>1106</v>
      </c>
      <c r="J360" s="1">
        <v>5.0999999999999996</v>
      </c>
      <c r="K360" s="9">
        <v>424.2</v>
      </c>
      <c r="M360" s="12">
        <f t="shared" si="147"/>
        <v>233</v>
      </c>
      <c r="N360" s="20">
        <f t="shared" si="148"/>
        <v>76</v>
      </c>
      <c r="O360" s="20">
        <f t="shared" si="149"/>
        <v>3</v>
      </c>
      <c r="P360" s="20">
        <f t="shared" si="150"/>
        <v>4</v>
      </c>
      <c r="R360" s="21">
        <f t="shared" si="151"/>
        <v>0.1793192824500375</v>
      </c>
    </row>
    <row r="361" spans="1:19" ht="15.75" x14ac:dyDescent="0.25">
      <c r="A361" s="6" t="s">
        <v>11</v>
      </c>
      <c r="B361" s="8">
        <v>26864</v>
      </c>
      <c r="C361" s="8">
        <v>6653</v>
      </c>
      <c r="D361" s="2">
        <v>24.8</v>
      </c>
      <c r="E361" s="10">
        <v>4729.8999999999996</v>
      </c>
      <c r="F361" s="8">
        <v>229</v>
      </c>
      <c r="G361" s="2">
        <v>0.9</v>
      </c>
      <c r="H361" s="2">
        <v>162.80000000000001</v>
      </c>
      <c r="I361" s="8">
        <v>2538</v>
      </c>
      <c r="J361" s="2">
        <v>9.4</v>
      </c>
      <c r="K361" s="10">
        <v>1804.4</v>
      </c>
      <c r="M361" s="12">
        <f t="shared" si="147"/>
        <v>477</v>
      </c>
      <c r="N361" s="20">
        <f t="shared" si="148"/>
        <v>104</v>
      </c>
      <c r="O361" s="20">
        <f t="shared" si="149"/>
        <v>1</v>
      </c>
      <c r="P361" s="20">
        <f t="shared" si="150"/>
        <v>16</v>
      </c>
      <c r="R361" s="21">
        <f t="shared" si="151"/>
        <v>0.22689448195893869</v>
      </c>
    </row>
    <row r="362" spans="1:19" ht="15.75" x14ac:dyDescent="0.25">
      <c r="A362" s="14" t="s">
        <v>12</v>
      </c>
      <c r="B362" s="7">
        <v>8</v>
      </c>
      <c r="C362" s="7">
        <v>0</v>
      </c>
      <c r="D362" s="1">
        <v>0</v>
      </c>
      <c r="E362" s="9" t="s">
        <v>13</v>
      </c>
      <c r="F362" s="7">
        <v>0</v>
      </c>
      <c r="G362" s="1">
        <v>0</v>
      </c>
      <c r="H362" s="1" t="s">
        <v>13</v>
      </c>
      <c r="I362" s="7">
        <v>0</v>
      </c>
      <c r="J362" s="1">
        <v>0</v>
      </c>
      <c r="K362" s="1" t="s">
        <v>13</v>
      </c>
      <c r="M362" s="12">
        <f t="shared" si="147"/>
        <v>-2</v>
      </c>
      <c r="N362" s="12">
        <f t="shared" ref="N362" si="152">C362-C381</f>
        <v>0</v>
      </c>
      <c r="O362" s="12">
        <f t="shared" ref="O362" si="153">F362-F381</f>
        <v>0</v>
      </c>
      <c r="P362" s="12">
        <f t="shared" ref="P362" si="154">I362-I381</f>
        <v>0</v>
      </c>
      <c r="R362" s="21">
        <f t="shared" si="151"/>
        <v>0</v>
      </c>
    </row>
    <row r="363" spans="1:19" x14ac:dyDescent="0.25">
      <c r="A363" s="25"/>
      <c r="I363" s="60"/>
      <c r="J363" s="60"/>
      <c r="O363" s="104" t="s">
        <v>873</v>
      </c>
      <c r="P363" s="103">
        <f>SUM(P360:P361)/P350</f>
        <v>0.7407407407407407</v>
      </c>
    </row>
    <row r="364" spans="1:19" x14ac:dyDescent="0.25">
      <c r="A364" t="s">
        <v>1203</v>
      </c>
    </row>
    <row r="365" spans="1:19" x14ac:dyDescent="0.25">
      <c r="A365" t="s">
        <v>1119</v>
      </c>
      <c r="M365" s="239" t="s">
        <v>1164</v>
      </c>
      <c r="N365" s="16"/>
      <c r="O365" s="240">
        <f>B368-B386</f>
        <v>1613</v>
      </c>
    </row>
    <row r="366" spans="1:19" x14ac:dyDescent="0.25">
      <c r="B366" s="14" t="s">
        <v>18</v>
      </c>
      <c r="C366" s="270" t="s">
        <v>19</v>
      </c>
      <c r="D366" s="270"/>
      <c r="E366" s="270"/>
      <c r="F366" s="270" t="s">
        <v>20</v>
      </c>
      <c r="G366" s="270"/>
      <c r="H366" s="270"/>
      <c r="I366" s="270" t="s">
        <v>21</v>
      </c>
      <c r="J366" s="270"/>
      <c r="K366" s="270"/>
      <c r="M366" s="270" t="s">
        <v>1209</v>
      </c>
      <c r="N366" s="270"/>
      <c r="O366" s="270"/>
      <c r="P366" s="270"/>
    </row>
    <row r="367" spans="1:19" x14ac:dyDescent="0.25">
      <c r="A367" s="15" t="s">
        <v>17</v>
      </c>
      <c r="B367" s="14" t="s">
        <v>14</v>
      </c>
      <c r="C367" s="14" t="s">
        <v>14</v>
      </c>
      <c r="D367" s="14" t="s">
        <v>15</v>
      </c>
      <c r="E367" s="14" t="s">
        <v>16</v>
      </c>
      <c r="F367" s="14" t="s">
        <v>14</v>
      </c>
      <c r="G367" s="14" t="s">
        <v>15</v>
      </c>
      <c r="H367" s="14" t="s">
        <v>16</v>
      </c>
      <c r="I367" s="14" t="s">
        <v>14</v>
      </c>
      <c r="J367" s="14" t="s">
        <v>15</v>
      </c>
      <c r="K367" s="14" t="s">
        <v>16</v>
      </c>
      <c r="M367" s="14" t="s">
        <v>18</v>
      </c>
      <c r="N367" s="13" t="s">
        <v>19</v>
      </c>
      <c r="O367" s="14" t="s">
        <v>20</v>
      </c>
      <c r="P367" s="13" t="s">
        <v>21</v>
      </c>
      <c r="R367" s="13" t="s">
        <v>41</v>
      </c>
      <c r="S367" s="14" t="s">
        <v>29</v>
      </c>
    </row>
    <row r="368" spans="1:19" ht="15.75" x14ac:dyDescent="0.25">
      <c r="A368" s="5" t="s">
        <v>0</v>
      </c>
      <c r="B368" s="7">
        <v>599504</v>
      </c>
      <c r="C368" s="7">
        <v>29005</v>
      </c>
      <c r="D368" s="1">
        <v>4.8</v>
      </c>
      <c r="E368" s="9">
        <v>656.2</v>
      </c>
      <c r="F368" s="7">
        <v>4241</v>
      </c>
      <c r="G368" s="1">
        <v>0.7</v>
      </c>
      <c r="H368" s="1">
        <v>95.9</v>
      </c>
      <c r="I368" s="7">
        <v>4721</v>
      </c>
      <c r="J368" s="1">
        <v>0.8</v>
      </c>
      <c r="K368" s="1">
        <v>106.8</v>
      </c>
      <c r="M368" s="12">
        <f>B368-B386</f>
        <v>1613</v>
      </c>
      <c r="N368" s="12">
        <f>C368-C386</f>
        <v>386</v>
      </c>
      <c r="O368" s="12">
        <f>F368-F386</f>
        <v>36</v>
      </c>
      <c r="P368" s="12">
        <f>I368-I386</f>
        <v>27</v>
      </c>
      <c r="R368" s="26">
        <f>C368/$B$368</f>
        <v>4.8381662174063894E-2</v>
      </c>
    </row>
    <row r="369" spans="1:19" ht="15.75" x14ac:dyDescent="0.25">
      <c r="A369" s="6" t="s">
        <v>1</v>
      </c>
      <c r="B369" s="8">
        <v>4765</v>
      </c>
      <c r="C369" s="8">
        <v>407</v>
      </c>
      <c r="D369" s="2">
        <v>8.5</v>
      </c>
      <c r="E369" s="10">
        <v>806.1</v>
      </c>
      <c r="F369" s="8">
        <v>77</v>
      </c>
      <c r="G369" s="2">
        <v>1.6</v>
      </c>
      <c r="H369" s="2">
        <v>152.5</v>
      </c>
      <c r="I369" s="8">
        <v>0</v>
      </c>
      <c r="J369" s="2">
        <v>0</v>
      </c>
      <c r="K369" s="2">
        <v>0</v>
      </c>
      <c r="M369" s="12">
        <f t="shared" ref="M369:M380" si="155">B369-B387</f>
        <v>30</v>
      </c>
      <c r="N369" s="20">
        <f t="shared" ref="N369:N379" si="156">C369-C387</f>
        <v>13</v>
      </c>
      <c r="O369" s="12">
        <f t="shared" ref="O369:O379" si="157">F369-F387</f>
        <v>3</v>
      </c>
      <c r="P369" s="12">
        <f t="shared" ref="P369:P379" si="158">I369-I387</f>
        <v>0</v>
      </c>
      <c r="R369" s="21">
        <f>C369/$C$368</f>
        <v>1.403206343733839E-2</v>
      </c>
    </row>
    <row r="370" spans="1:19" ht="15.75" x14ac:dyDescent="0.25">
      <c r="A370" s="5" t="s">
        <v>2</v>
      </c>
      <c r="B370" s="7">
        <v>21493</v>
      </c>
      <c r="C370" s="7">
        <v>385</v>
      </c>
      <c r="D370" s="1">
        <v>1.8</v>
      </c>
      <c r="E370" s="9">
        <v>177.2</v>
      </c>
      <c r="F370" s="7">
        <v>41</v>
      </c>
      <c r="G370" s="1">
        <v>0.2</v>
      </c>
      <c r="H370" s="1">
        <v>18.899999999999999</v>
      </c>
      <c r="I370" s="7">
        <v>1</v>
      </c>
      <c r="J370" s="1">
        <v>0</v>
      </c>
      <c r="K370" s="1">
        <v>0.5</v>
      </c>
      <c r="M370" s="12">
        <f t="shared" si="155"/>
        <v>31</v>
      </c>
      <c r="N370" s="20">
        <f t="shared" si="156"/>
        <v>9</v>
      </c>
      <c r="O370" s="12">
        <f t="shared" si="157"/>
        <v>2</v>
      </c>
      <c r="P370" s="12">
        <f t="shared" si="158"/>
        <v>0</v>
      </c>
      <c r="R370" s="21">
        <f t="shared" ref="R370:R380" si="159">C370/$C$368</f>
        <v>1.3273573521806584E-2</v>
      </c>
    </row>
    <row r="371" spans="1:19" ht="15.75" x14ac:dyDescent="0.25">
      <c r="A371" s="6" t="s">
        <v>3</v>
      </c>
      <c r="B371" s="8">
        <v>31576</v>
      </c>
      <c r="C371" s="8">
        <v>187</v>
      </c>
      <c r="D371" s="2">
        <v>0.6</v>
      </c>
      <c r="E371" s="10">
        <v>67.3</v>
      </c>
      <c r="F371" s="8">
        <v>26</v>
      </c>
      <c r="G371" s="2">
        <v>0.1</v>
      </c>
      <c r="H371" s="2">
        <v>9.4</v>
      </c>
      <c r="I371" s="8">
        <v>2</v>
      </c>
      <c r="J371" s="2">
        <v>0</v>
      </c>
      <c r="K371" s="2">
        <v>0.7</v>
      </c>
      <c r="M371" s="12">
        <f t="shared" si="155"/>
        <v>9</v>
      </c>
      <c r="N371" s="20">
        <f t="shared" si="156"/>
        <v>2</v>
      </c>
      <c r="O371" s="20">
        <f t="shared" si="157"/>
        <v>0</v>
      </c>
      <c r="P371" s="12">
        <f t="shared" si="158"/>
        <v>0</v>
      </c>
      <c r="R371" s="21">
        <f t="shared" si="159"/>
        <v>6.4471642820203411E-3</v>
      </c>
    </row>
    <row r="372" spans="1:19" ht="15.75" x14ac:dyDescent="0.25">
      <c r="A372" s="5" t="s">
        <v>4</v>
      </c>
      <c r="B372" s="7">
        <v>69138</v>
      </c>
      <c r="C372" s="7">
        <v>549</v>
      </c>
      <c r="D372" s="1">
        <v>0.8</v>
      </c>
      <c r="E372" s="9">
        <v>103</v>
      </c>
      <c r="F372" s="7">
        <v>65</v>
      </c>
      <c r="G372" s="1">
        <v>0.1</v>
      </c>
      <c r="H372" s="1">
        <v>12.2</v>
      </c>
      <c r="I372" s="7">
        <v>2</v>
      </c>
      <c r="J372" s="1">
        <v>0</v>
      </c>
      <c r="K372" s="1">
        <v>0.4</v>
      </c>
      <c r="M372" s="12">
        <f t="shared" si="155"/>
        <v>52</v>
      </c>
      <c r="N372" s="20">
        <f t="shared" si="156"/>
        <v>3</v>
      </c>
      <c r="O372" s="12">
        <f t="shared" si="157"/>
        <v>1</v>
      </c>
      <c r="P372" s="12">
        <f t="shared" si="158"/>
        <v>0</v>
      </c>
      <c r="R372" s="21">
        <f t="shared" si="159"/>
        <v>1.8927771073952767E-2</v>
      </c>
      <c r="S372" s="24">
        <f>R371+R372</f>
        <v>2.5374935355973106E-2</v>
      </c>
    </row>
    <row r="373" spans="1:19" ht="15.75" x14ac:dyDescent="0.25">
      <c r="A373" s="6" t="s">
        <v>5</v>
      </c>
      <c r="B373" s="8">
        <v>101981</v>
      </c>
      <c r="C373" s="8">
        <v>1584</v>
      </c>
      <c r="D373" s="2">
        <v>1.6</v>
      </c>
      <c r="E373" s="10">
        <v>267.89999999999998</v>
      </c>
      <c r="F373" s="8">
        <v>171</v>
      </c>
      <c r="G373" s="2">
        <v>0.2</v>
      </c>
      <c r="H373" s="2">
        <v>28.9</v>
      </c>
      <c r="I373" s="8">
        <v>20</v>
      </c>
      <c r="J373" s="2">
        <v>0</v>
      </c>
      <c r="K373" s="2">
        <v>3.4</v>
      </c>
      <c r="M373" s="12">
        <f t="shared" si="155"/>
        <v>151</v>
      </c>
      <c r="N373" s="20">
        <f t="shared" si="156"/>
        <v>9</v>
      </c>
      <c r="O373" s="12">
        <f t="shared" si="157"/>
        <v>1</v>
      </c>
      <c r="P373" s="12">
        <f t="shared" si="158"/>
        <v>0</v>
      </c>
      <c r="R373" s="21">
        <f t="shared" si="159"/>
        <v>5.4611273918289953E-2</v>
      </c>
    </row>
    <row r="374" spans="1:19" ht="15.75" x14ac:dyDescent="0.25">
      <c r="A374" s="5" t="s">
        <v>6</v>
      </c>
      <c r="B374" s="7">
        <v>115962</v>
      </c>
      <c r="C374" s="7">
        <v>2615</v>
      </c>
      <c r="D374" s="1">
        <v>2.2999999999999998</v>
      </c>
      <c r="E374" s="9">
        <v>365.6</v>
      </c>
      <c r="F374" s="7">
        <v>323</v>
      </c>
      <c r="G374" s="1">
        <v>0.3</v>
      </c>
      <c r="H374" s="1">
        <v>45.2</v>
      </c>
      <c r="I374" s="7">
        <v>45</v>
      </c>
      <c r="J374" s="1">
        <v>0</v>
      </c>
      <c r="K374" s="1">
        <v>6.3</v>
      </c>
      <c r="M374" s="12">
        <f t="shared" si="155"/>
        <v>219</v>
      </c>
      <c r="N374" s="20">
        <f t="shared" si="156"/>
        <v>18</v>
      </c>
      <c r="O374" s="20">
        <f t="shared" si="157"/>
        <v>1</v>
      </c>
      <c r="P374" s="12">
        <f t="shared" si="158"/>
        <v>0</v>
      </c>
      <c r="R374" s="21">
        <f t="shared" si="159"/>
        <v>9.0156869505257711E-2</v>
      </c>
    </row>
    <row r="375" spans="1:19" ht="15.75" x14ac:dyDescent="0.25">
      <c r="A375" s="6" t="s">
        <v>7</v>
      </c>
      <c r="B375" s="8">
        <v>96008</v>
      </c>
      <c r="C375" s="8">
        <v>2750</v>
      </c>
      <c r="D375" s="2">
        <v>2.9</v>
      </c>
      <c r="E375" s="10">
        <v>452</v>
      </c>
      <c r="F375" s="8">
        <v>553</v>
      </c>
      <c r="G375" s="2">
        <v>0.6</v>
      </c>
      <c r="H375" s="2">
        <v>90.9</v>
      </c>
      <c r="I375" s="8">
        <v>104</v>
      </c>
      <c r="J375" s="2">
        <v>0.1</v>
      </c>
      <c r="K375" s="2">
        <v>17.100000000000001</v>
      </c>
      <c r="M375" s="12">
        <f t="shared" si="155"/>
        <v>215</v>
      </c>
      <c r="N375" s="20">
        <f t="shared" si="156"/>
        <v>25</v>
      </c>
      <c r="O375" s="20">
        <f t="shared" si="157"/>
        <v>7</v>
      </c>
      <c r="P375" s="12">
        <f t="shared" si="158"/>
        <v>0</v>
      </c>
      <c r="R375" s="21">
        <f t="shared" si="159"/>
        <v>9.4811239441475612E-2</v>
      </c>
    </row>
    <row r="376" spans="1:19" ht="15.75" x14ac:dyDescent="0.25">
      <c r="A376" s="5" t="s">
        <v>8</v>
      </c>
      <c r="B376" s="7">
        <v>68925</v>
      </c>
      <c r="C376" s="7">
        <v>3884</v>
      </c>
      <c r="D376" s="1">
        <v>5.6</v>
      </c>
      <c r="E376" s="9">
        <v>705</v>
      </c>
      <c r="F376" s="7">
        <v>900</v>
      </c>
      <c r="G376" s="1">
        <v>1.3</v>
      </c>
      <c r="H376" s="1">
        <v>163.4</v>
      </c>
      <c r="I376" s="7">
        <v>282</v>
      </c>
      <c r="J376" s="1">
        <v>0.4</v>
      </c>
      <c r="K376" s="1">
        <v>51.2</v>
      </c>
      <c r="M376" s="12">
        <f t="shared" si="155"/>
        <v>217</v>
      </c>
      <c r="N376" s="20">
        <f t="shared" si="156"/>
        <v>44</v>
      </c>
      <c r="O376" s="20">
        <f t="shared" si="157"/>
        <v>7</v>
      </c>
      <c r="P376" s="12">
        <f t="shared" si="158"/>
        <v>0</v>
      </c>
      <c r="R376" s="21">
        <f t="shared" si="159"/>
        <v>0.1339079469057059</v>
      </c>
    </row>
    <row r="377" spans="1:19" ht="15.75" x14ac:dyDescent="0.25">
      <c r="A377" s="6" t="s">
        <v>9</v>
      </c>
      <c r="B377" s="8">
        <v>41936</v>
      </c>
      <c r="C377" s="8">
        <v>4913</v>
      </c>
      <c r="D377" s="2">
        <v>11.7</v>
      </c>
      <c r="E377" s="10">
        <v>1035.8</v>
      </c>
      <c r="F377" s="8">
        <v>1091</v>
      </c>
      <c r="G377" s="2">
        <v>2.6</v>
      </c>
      <c r="H377" s="2">
        <v>230</v>
      </c>
      <c r="I377" s="8">
        <v>641</v>
      </c>
      <c r="J377" s="2">
        <v>1.5</v>
      </c>
      <c r="K377" s="2">
        <v>135.1</v>
      </c>
      <c r="M377" s="12">
        <f t="shared" si="155"/>
        <v>179</v>
      </c>
      <c r="N377" s="20">
        <f t="shared" si="156"/>
        <v>49</v>
      </c>
      <c r="O377" s="20">
        <f t="shared" si="157"/>
        <v>7</v>
      </c>
      <c r="P377" s="20">
        <f t="shared" si="158"/>
        <v>2</v>
      </c>
      <c r="R377" s="21">
        <f t="shared" si="159"/>
        <v>0.16938458886398897</v>
      </c>
    </row>
    <row r="378" spans="1:19" ht="15.75" x14ac:dyDescent="0.25">
      <c r="A378" s="5" t="s">
        <v>10</v>
      </c>
      <c r="B378" s="7">
        <v>21323</v>
      </c>
      <c r="C378" s="7">
        <v>5182</v>
      </c>
      <c r="D378" s="1">
        <v>24.3</v>
      </c>
      <c r="E378" s="9">
        <v>1987.4</v>
      </c>
      <c r="F378" s="7">
        <v>766</v>
      </c>
      <c r="G378" s="1">
        <v>3.6</v>
      </c>
      <c r="H378" s="1">
        <v>293.8</v>
      </c>
      <c r="I378" s="7">
        <v>1102</v>
      </c>
      <c r="J378" s="1">
        <v>5.2</v>
      </c>
      <c r="K378" s="9">
        <v>422.6</v>
      </c>
      <c r="M378" s="12">
        <f t="shared" si="155"/>
        <v>183</v>
      </c>
      <c r="N378" s="20">
        <f t="shared" si="156"/>
        <v>91</v>
      </c>
      <c r="O378" s="20">
        <f t="shared" si="157"/>
        <v>5</v>
      </c>
      <c r="P378" s="20">
        <f t="shared" si="158"/>
        <v>9</v>
      </c>
      <c r="R378" s="21">
        <f t="shared" si="159"/>
        <v>0.17865885192208239</v>
      </c>
    </row>
    <row r="379" spans="1:19" ht="15.75" x14ac:dyDescent="0.25">
      <c r="A379" s="6" t="s">
        <v>11</v>
      </c>
      <c r="B379" s="8">
        <v>26387</v>
      </c>
      <c r="C379" s="8">
        <v>6549</v>
      </c>
      <c r="D379" s="2">
        <v>24.8</v>
      </c>
      <c r="E379" s="10">
        <v>4656</v>
      </c>
      <c r="F379" s="8">
        <v>228</v>
      </c>
      <c r="G379" s="2">
        <v>0.9</v>
      </c>
      <c r="H379" s="2">
        <v>162.1</v>
      </c>
      <c r="I379" s="8">
        <v>2522</v>
      </c>
      <c r="J379" s="2">
        <v>9.6</v>
      </c>
      <c r="K379" s="10">
        <v>1793</v>
      </c>
      <c r="M379" s="12">
        <f t="shared" si="155"/>
        <v>327</v>
      </c>
      <c r="N379" s="20">
        <f t="shared" si="156"/>
        <v>123</v>
      </c>
      <c r="O379" s="20">
        <f t="shared" si="157"/>
        <v>2</v>
      </c>
      <c r="P379" s="20">
        <f t="shared" si="158"/>
        <v>16</v>
      </c>
      <c r="R379" s="21">
        <f t="shared" si="159"/>
        <v>0.22578865712808135</v>
      </c>
    </row>
    <row r="380" spans="1:19" ht="15.75" x14ac:dyDescent="0.25">
      <c r="A380" s="14" t="s">
        <v>12</v>
      </c>
      <c r="B380" s="7">
        <v>10</v>
      </c>
      <c r="C380" s="7">
        <v>0</v>
      </c>
      <c r="D380" s="1">
        <v>0</v>
      </c>
      <c r="E380" s="9" t="s">
        <v>13</v>
      </c>
      <c r="F380" s="7">
        <v>0</v>
      </c>
      <c r="G380" s="1">
        <v>0</v>
      </c>
      <c r="H380" s="1" t="s">
        <v>13</v>
      </c>
      <c r="I380" s="7">
        <v>0</v>
      </c>
      <c r="J380" s="1">
        <v>0</v>
      </c>
      <c r="K380" s="1" t="s">
        <v>13</v>
      </c>
      <c r="M380" s="12">
        <f t="shared" si="155"/>
        <v>0</v>
      </c>
      <c r="N380" s="12">
        <f t="shared" ref="N380" si="160">C380-C399</f>
        <v>0</v>
      </c>
      <c r="O380" s="12">
        <f t="shared" ref="O380" si="161">F380-F399</f>
        <v>0</v>
      </c>
      <c r="P380" s="12">
        <f t="shared" ref="P380" si="162">I380-I399</f>
        <v>0</v>
      </c>
      <c r="R380" s="21">
        <f t="shared" si="159"/>
        <v>0</v>
      </c>
    </row>
    <row r="381" spans="1:19" x14ac:dyDescent="0.25">
      <c r="A381" s="25"/>
      <c r="I381" s="60"/>
      <c r="J381" s="60"/>
      <c r="O381" s="104" t="s">
        <v>873</v>
      </c>
      <c r="P381" s="103">
        <f>SUM(P378:P379)/P368</f>
        <v>0.92592592592592593</v>
      </c>
    </row>
    <row r="382" spans="1:19" x14ac:dyDescent="0.25">
      <c r="A382" t="s">
        <v>1198</v>
      </c>
    </row>
    <row r="383" spans="1:19" x14ac:dyDescent="0.25">
      <c r="A383" t="s">
        <v>1119</v>
      </c>
      <c r="M383" s="239" t="s">
        <v>1164</v>
      </c>
      <c r="N383" s="16"/>
      <c r="O383" s="240">
        <f>B386-B404</f>
        <v>1765</v>
      </c>
    </row>
    <row r="384" spans="1:19" x14ac:dyDescent="0.25">
      <c r="B384" s="14" t="s">
        <v>18</v>
      </c>
      <c r="C384" s="270" t="s">
        <v>19</v>
      </c>
      <c r="D384" s="270"/>
      <c r="E384" s="270"/>
      <c r="F384" s="270" t="s">
        <v>20</v>
      </c>
      <c r="G384" s="270"/>
      <c r="H384" s="270"/>
      <c r="I384" s="270" t="s">
        <v>21</v>
      </c>
      <c r="J384" s="270"/>
      <c r="K384" s="270"/>
      <c r="M384" s="270" t="s">
        <v>1204</v>
      </c>
      <c r="N384" s="270"/>
      <c r="O384" s="270"/>
      <c r="P384" s="270"/>
    </row>
    <row r="385" spans="1:19" x14ac:dyDescent="0.25">
      <c r="A385" s="15" t="s">
        <v>17</v>
      </c>
      <c r="B385" s="14" t="s">
        <v>14</v>
      </c>
      <c r="C385" s="14" t="s">
        <v>14</v>
      </c>
      <c r="D385" s="14" t="s">
        <v>15</v>
      </c>
      <c r="E385" s="14" t="s">
        <v>16</v>
      </c>
      <c r="F385" s="14" t="s">
        <v>14</v>
      </c>
      <c r="G385" s="14" t="s">
        <v>15</v>
      </c>
      <c r="H385" s="14" t="s">
        <v>16</v>
      </c>
      <c r="I385" s="14" t="s">
        <v>14</v>
      </c>
      <c r="J385" s="14" t="s">
        <v>15</v>
      </c>
      <c r="K385" s="14" t="s">
        <v>16</v>
      </c>
      <c r="M385" s="14" t="s">
        <v>18</v>
      </c>
      <c r="N385" s="13" t="s">
        <v>19</v>
      </c>
      <c r="O385" s="14" t="s">
        <v>20</v>
      </c>
      <c r="P385" s="13" t="s">
        <v>21</v>
      </c>
      <c r="R385" s="13" t="s">
        <v>41</v>
      </c>
      <c r="S385" s="14" t="s">
        <v>29</v>
      </c>
    </row>
    <row r="386" spans="1:19" ht="15.75" x14ac:dyDescent="0.25">
      <c r="A386" s="5" t="s">
        <v>0</v>
      </c>
      <c r="B386" s="7">
        <v>597891</v>
      </c>
      <c r="C386" s="7">
        <v>28619</v>
      </c>
      <c r="D386" s="1">
        <v>4.8</v>
      </c>
      <c r="E386" s="9">
        <v>647.5</v>
      </c>
      <c r="F386" s="7">
        <v>4205</v>
      </c>
      <c r="G386" s="1">
        <v>0.7</v>
      </c>
      <c r="H386" s="1">
        <v>95.1</v>
      </c>
      <c r="I386" s="7">
        <v>4694</v>
      </c>
      <c r="J386" s="1">
        <v>0.8</v>
      </c>
      <c r="K386" s="1">
        <v>106.2</v>
      </c>
      <c r="M386" s="12">
        <f>B386-B404</f>
        <v>1765</v>
      </c>
      <c r="N386" s="12">
        <f>C386-C404</f>
        <v>182</v>
      </c>
      <c r="O386" s="12">
        <f>F386-F404</f>
        <v>17</v>
      </c>
      <c r="P386" s="12">
        <f>I386-I404</f>
        <v>21</v>
      </c>
      <c r="R386" s="26">
        <f>C386/$B$386</f>
        <v>4.7866584377419967E-2</v>
      </c>
    </row>
    <row r="387" spans="1:19" ht="15.75" x14ac:dyDescent="0.25">
      <c r="A387" s="6" t="s">
        <v>1</v>
      </c>
      <c r="B387" s="8">
        <v>4735</v>
      </c>
      <c r="C387" s="8">
        <v>394</v>
      </c>
      <c r="D387" s="2">
        <v>8.3000000000000007</v>
      </c>
      <c r="E387" s="10">
        <v>780.4</v>
      </c>
      <c r="F387" s="8">
        <v>74</v>
      </c>
      <c r="G387" s="2">
        <v>1.6</v>
      </c>
      <c r="H387" s="2">
        <v>146.6</v>
      </c>
      <c r="I387" s="8">
        <v>0</v>
      </c>
      <c r="J387" s="2">
        <v>0</v>
      </c>
      <c r="K387" s="2">
        <v>0</v>
      </c>
      <c r="M387" s="12">
        <f t="shared" ref="M387:M398" si="163">B387-B405</f>
        <v>24</v>
      </c>
      <c r="N387" s="20">
        <f t="shared" ref="N387:N397" si="164">C387-C405</f>
        <v>3</v>
      </c>
      <c r="O387" s="12">
        <f t="shared" ref="O387:O397" si="165">F387-F405</f>
        <v>0</v>
      </c>
      <c r="P387" s="12">
        <f t="shared" ref="P387:P397" si="166">I387-I405</f>
        <v>0</v>
      </c>
      <c r="R387" s="21">
        <f>C387/$C$386</f>
        <v>1.3767077815437297E-2</v>
      </c>
    </row>
    <row r="388" spans="1:19" ht="15.75" x14ac:dyDescent="0.25">
      <c r="A388" s="5" t="s">
        <v>2</v>
      </c>
      <c r="B388" s="7">
        <v>21462</v>
      </c>
      <c r="C388" s="7">
        <v>376</v>
      </c>
      <c r="D388" s="1">
        <v>1.8</v>
      </c>
      <c r="E388" s="9">
        <v>173</v>
      </c>
      <c r="F388" s="7">
        <v>39</v>
      </c>
      <c r="G388" s="1">
        <v>0.2</v>
      </c>
      <c r="H388" s="1">
        <v>17.899999999999999</v>
      </c>
      <c r="I388" s="7">
        <v>1</v>
      </c>
      <c r="J388" s="1">
        <v>0</v>
      </c>
      <c r="K388" s="1">
        <v>0.5</v>
      </c>
      <c r="M388" s="12">
        <f t="shared" si="163"/>
        <v>25</v>
      </c>
      <c r="N388" s="20">
        <f t="shared" si="164"/>
        <v>5</v>
      </c>
      <c r="O388" s="12">
        <f t="shared" si="165"/>
        <v>1</v>
      </c>
      <c r="P388" s="12">
        <f t="shared" si="166"/>
        <v>0</v>
      </c>
      <c r="R388" s="21">
        <f t="shared" ref="R388:R398" si="167">C388/$C$386</f>
        <v>1.3138125021838639E-2</v>
      </c>
    </row>
    <row r="389" spans="1:19" ht="15.75" x14ac:dyDescent="0.25">
      <c r="A389" s="6" t="s">
        <v>3</v>
      </c>
      <c r="B389" s="8">
        <v>31567</v>
      </c>
      <c r="C389" s="8">
        <v>185</v>
      </c>
      <c r="D389" s="2">
        <v>0.6</v>
      </c>
      <c r="E389" s="10">
        <v>66.599999999999994</v>
      </c>
      <c r="F389" s="8">
        <v>26</v>
      </c>
      <c r="G389" s="2">
        <v>0.1</v>
      </c>
      <c r="H389" s="2">
        <v>9.4</v>
      </c>
      <c r="I389" s="8">
        <v>2</v>
      </c>
      <c r="J389" s="2">
        <v>0</v>
      </c>
      <c r="K389" s="2">
        <v>0.7</v>
      </c>
      <c r="M389" s="12">
        <f t="shared" si="163"/>
        <v>20</v>
      </c>
      <c r="N389" s="20">
        <f t="shared" si="164"/>
        <v>1</v>
      </c>
      <c r="O389" s="20">
        <f t="shared" si="165"/>
        <v>0</v>
      </c>
      <c r="P389" s="12">
        <f t="shared" si="166"/>
        <v>0</v>
      </c>
      <c r="R389" s="21">
        <f t="shared" si="167"/>
        <v>6.4642370453195427E-3</v>
      </c>
    </row>
    <row r="390" spans="1:19" ht="15.75" x14ac:dyDescent="0.25">
      <c r="A390" s="5" t="s">
        <v>4</v>
      </c>
      <c r="B390" s="7">
        <v>69086</v>
      </c>
      <c r="C390" s="7">
        <v>546</v>
      </c>
      <c r="D390" s="1">
        <v>0.8</v>
      </c>
      <c r="E390" s="9">
        <v>102.4</v>
      </c>
      <c r="F390" s="7">
        <v>64</v>
      </c>
      <c r="G390" s="1">
        <v>0.1</v>
      </c>
      <c r="H390" s="1">
        <v>12</v>
      </c>
      <c r="I390" s="7">
        <v>2</v>
      </c>
      <c r="J390" s="1">
        <v>0</v>
      </c>
      <c r="K390" s="1">
        <v>0.4</v>
      </c>
      <c r="M390" s="12">
        <f t="shared" si="163"/>
        <v>65</v>
      </c>
      <c r="N390" s="20">
        <f t="shared" si="164"/>
        <v>2</v>
      </c>
      <c r="O390" s="12">
        <f t="shared" si="165"/>
        <v>0</v>
      </c>
      <c r="P390" s="12">
        <f t="shared" si="166"/>
        <v>0</v>
      </c>
      <c r="R390" s="21">
        <f t="shared" si="167"/>
        <v>1.9078234739159299E-2</v>
      </c>
      <c r="S390" s="24">
        <f>R389+R390</f>
        <v>2.554247178447884E-2</v>
      </c>
    </row>
    <row r="391" spans="1:19" ht="15.75" x14ac:dyDescent="0.25">
      <c r="A391" s="6" t="s">
        <v>5</v>
      </c>
      <c r="B391" s="8">
        <v>101830</v>
      </c>
      <c r="C391" s="8">
        <v>1575</v>
      </c>
      <c r="D391" s="2">
        <v>1.5</v>
      </c>
      <c r="E391" s="10">
        <v>266.39999999999998</v>
      </c>
      <c r="F391" s="8">
        <v>170</v>
      </c>
      <c r="G391" s="2">
        <v>0.2</v>
      </c>
      <c r="H391" s="2">
        <v>28.8</v>
      </c>
      <c r="I391" s="8">
        <v>20</v>
      </c>
      <c r="J391" s="2">
        <v>0</v>
      </c>
      <c r="K391" s="2">
        <v>3.4</v>
      </c>
      <c r="M391" s="12">
        <f t="shared" si="163"/>
        <v>153</v>
      </c>
      <c r="N391" s="20">
        <f t="shared" si="164"/>
        <v>7</v>
      </c>
      <c r="O391" s="12">
        <f t="shared" si="165"/>
        <v>2</v>
      </c>
      <c r="P391" s="12">
        <f t="shared" si="166"/>
        <v>0</v>
      </c>
      <c r="R391" s="21">
        <f t="shared" si="167"/>
        <v>5.5033369439882594E-2</v>
      </c>
    </row>
    <row r="392" spans="1:19" ht="15.75" x14ac:dyDescent="0.25">
      <c r="A392" s="5" t="s">
        <v>6</v>
      </c>
      <c r="B392" s="7">
        <v>115743</v>
      </c>
      <c r="C392" s="7">
        <v>2597</v>
      </c>
      <c r="D392" s="1">
        <v>2.2000000000000002</v>
      </c>
      <c r="E392" s="9">
        <v>363</v>
      </c>
      <c r="F392" s="7">
        <v>322</v>
      </c>
      <c r="G392" s="1">
        <v>0.3</v>
      </c>
      <c r="H392" s="1">
        <v>45</v>
      </c>
      <c r="I392" s="7">
        <v>45</v>
      </c>
      <c r="J392" s="1">
        <v>0</v>
      </c>
      <c r="K392" s="1">
        <v>6.3</v>
      </c>
      <c r="M392" s="12">
        <f t="shared" si="163"/>
        <v>256</v>
      </c>
      <c r="N392" s="20">
        <f t="shared" si="164"/>
        <v>10</v>
      </c>
      <c r="O392" s="20">
        <f t="shared" si="165"/>
        <v>0</v>
      </c>
      <c r="P392" s="12">
        <f t="shared" si="166"/>
        <v>0</v>
      </c>
      <c r="R392" s="21">
        <f t="shared" si="167"/>
        <v>9.0743911387539747E-2</v>
      </c>
    </row>
    <row r="393" spans="1:19" ht="15.75" x14ac:dyDescent="0.25">
      <c r="A393" s="6" t="s">
        <v>7</v>
      </c>
      <c r="B393" s="8">
        <v>95793</v>
      </c>
      <c r="C393" s="8">
        <v>2725</v>
      </c>
      <c r="D393" s="2">
        <v>2.8</v>
      </c>
      <c r="E393" s="10">
        <v>447.9</v>
      </c>
      <c r="F393" s="8">
        <v>546</v>
      </c>
      <c r="G393" s="2">
        <v>0.6</v>
      </c>
      <c r="H393" s="2">
        <v>89.8</v>
      </c>
      <c r="I393" s="8">
        <v>104</v>
      </c>
      <c r="J393" s="2">
        <v>0.1</v>
      </c>
      <c r="K393" s="2">
        <v>17.100000000000001</v>
      </c>
      <c r="M393" s="12">
        <f t="shared" si="163"/>
        <v>237</v>
      </c>
      <c r="N393" s="20">
        <f t="shared" si="164"/>
        <v>11</v>
      </c>
      <c r="O393" s="20">
        <f t="shared" si="165"/>
        <v>2</v>
      </c>
      <c r="P393" s="12">
        <f t="shared" si="166"/>
        <v>0</v>
      </c>
      <c r="R393" s="21">
        <f t="shared" si="167"/>
        <v>9.5216464586463545E-2</v>
      </c>
    </row>
    <row r="394" spans="1:19" ht="15.75" x14ac:dyDescent="0.25">
      <c r="A394" s="5" t="s">
        <v>8</v>
      </c>
      <c r="B394" s="7">
        <v>68708</v>
      </c>
      <c r="C394" s="7">
        <v>3840</v>
      </c>
      <c r="D394" s="1">
        <v>5.6</v>
      </c>
      <c r="E394" s="9">
        <v>697</v>
      </c>
      <c r="F394" s="7">
        <v>893</v>
      </c>
      <c r="G394" s="1">
        <v>1.3</v>
      </c>
      <c r="H394" s="1">
        <v>162.1</v>
      </c>
      <c r="I394" s="7">
        <v>282</v>
      </c>
      <c r="J394" s="1">
        <v>0.4</v>
      </c>
      <c r="K394" s="1">
        <v>51.2</v>
      </c>
      <c r="M394" s="12">
        <f t="shared" si="163"/>
        <v>246</v>
      </c>
      <c r="N394" s="20">
        <f t="shared" si="164"/>
        <v>17</v>
      </c>
      <c r="O394" s="20">
        <f t="shared" si="165"/>
        <v>3</v>
      </c>
      <c r="P394" s="12">
        <f t="shared" si="166"/>
        <v>1</v>
      </c>
      <c r="R394" s="21">
        <f t="shared" si="167"/>
        <v>0.13417659596771375</v>
      </c>
    </row>
    <row r="395" spans="1:19" ht="15.75" x14ac:dyDescent="0.25">
      <c r="A395" s="6" t="s">
        <v>9</v>
      </c>
      <c r="B395" s="8">
        <v>41757</v>
      </c>
      <c r="C395" s="8">
        <v>4864</v>
      </c>
      <c r="D395" s="2">
        <v>11.6</v>
      </c>
      <c r="E395" s="10">
        <v>1025.5</v>
      </c>
      <c r="F395" s="8">
        <v>1084</v>
      </c>
      <c r="G395" s="2">
        <v>2.6</v>
      </c>
      <c r="H395" s="2">
        <v>228.5</v>
      </c>
      <c r="I395" s="8">
        <v>639</v>
      </c>
      <c r="J395" s="2">
        <v>1.5</v>
      </c>
      <c r="K395" s="2">
        <v>134.69999999999999</v>
      </c>
      <c r="M395" s="12">
        <f t="shared" si="163"/>
        <v>219</v>
      </c>
      <c r="N395" s="20">
        <f t="shared" si="164"/>
        <v>28</v>
      </c>
      <c r="O395" s="20">
        <f t="shared" si="165"/>
        <v>2</v>
      </c>
      <c r="P395" s="20">
        <f t="shared" si="166"/>
        <v>2</v>
      </c>
      <c r="R395" s="21">
        <f t="shared" si="167"/>
        <v>0.16995702155910408</v>
      </c>
    </row>
    <row r="396" spans="1:19" ht="15.75" x14ac:dyDescent="0.25">
      <c r="A396" s="5" t="s">
        <v>10</v>
      </c>
      <c r="B396" s="7">
        <v>21140</v>
      </c>
      <c r="C396" s="7">
        <v>5091</v>
      </c>
      <c r="D396" s="1">
        <v>24.1</v>
      </c>
      <c r="E396" s="9">
        <v>1952.5</v>
      </c>
      <c r="F396" s="7">
        <v>761</v>
      </c>
      <c r="G396" s="1">
        <v>3.6</v>
      </c>
      <c r="H396" s="1">
        <v>291.89999999999998</v>
      </c>
      <c r="I396" s="7">
        <v>1093</v>
      </c>
      <c r="J396" s="1">
        <v>5.2</v>
      </c>
      <c r="K396" s="9">
        <v>419.2</v>
      </c>
      <c r="M396" s="12">
        <f t="shared" si="163"/>
        <v>186</v>
      </c>
      <c r="N396" s="20">
        <f t="shared" si="164"/>
        <v>32</v>
      </c>
      <c r="O396" s="20">
        <f t="shared" si="165"/>
        <v>3</v>
      </c>
      <c r="P396" s="20">
        <f t="shared" si="166"/>
        <v>6</v>
      </c>
      <c r="R396" s="21">
        <f t="shared" si="167"/>
        <v>0.17788881512282051</v>
      </c>
    </row>
    <row r="397" spans="1:19" ht="15.75" x14ac:dyDescent="0.25">
      <c r="A397" s="6" t="s">
        <v>11</v>
      </c>
      <c r="B397" s="8">
        <v>26060</v>
      </c>
      <c r="C397" s="8">
        <v>6426</v>
      </c>
      <c r="D397" s="2">
        <v>24.7</v>
      </c>
      <c r="E397" s="10">
        <v>4568.5</v>
      </c>
      <c r="F397" s="8">
        <v>226</v>
      </c>
      <c r="G397" s="2">
        <v>0.9</v>
      </c>
      <c r="H397" s="2">
        <v>160.69999999999999</v>
      </c>
      <c r="I397" s="8">
        <v>2506</v>
      </c>
      <c r="J397" s="2">
        <v>9.6</v>
      </c>
      <c r="K397" s="10">
        <v>1781.6</v>
      </c>
      <c r="M397" s="12">
        <f t="shared" si="163"/>
        <v>331</v>
      </c>
      <c r="N397" s="20">
        <f t="shared" si="164"/>
        <v>66</v>
      </c>
      <c r="O397" s="20">
        <f t="shared" si="165"/>
        <v>4</v>
      </c>
      <c r="P397" s="20">
        <f t="shared" si="166"/>
        <v>12</v>
      </c>
      <c r="R397" s="21">
        <f t="shared" si="167"/>
        <v>0.22453614731472099</v>
      </c>
    </row>
    <row r="398" spans="1:19" ht="15.75" x14ac:dyDescent="0.25">
      <c r="A398" s="14" t="s">
        <v>12</v>
      </c>
      <c r="B398" s="7">
        <v>10</v>
      </c>
      <c r="C398" s="7">
        <v>0</v>
      </c>
      <c r="D398" s="1">
        <v>0</v>
      </c>
      <c r="E398" s="9" t="s">
        <v>13</v>
      </c>
      <c r="F398" s="7">
        <v>0</v>
      </c>
      <c r="G398" s="1">
        <v>0</v>
      </c>
      <c r="H398" s="1" t="s">
        <v>13</v>
      </c>
      <c r="I398" s="7">
        <v>0</v>
      </c>
      <c r="J398" s="1">
        <v>0</v>
      </c>
      <c r="K398" s="1" t="s">
        <v>13</v>
      </c>
      <c r="M398" s="12">
        <f t="shared" si="163"/>
        <v>3</v>
      </c>
      <c r="N398" s="12">
        <f t="shared" ref="N398" si="168">C398-C417</f>
        <v>0</v>
      </c>
      <c r="O398" s="12">
        <f t="shared" ref="O398" si="169">F398-F417</f>
        <v>0</v>
      </c>
      <c r="P398" s="12">
        <f t="shared" ref="P398" si="170">I398-I417</f>
        <v>0</v>
      </c>
      <c r="R398" s="21">
        <f t="shared" si="167"/>
        <v>0</v>
      </c>
    </row>
    <row r="399" spans="1:19" x14ac:dyDescent="0.25">
      <c r="A399" s="25"/>
      <c r="I399" s="60"/>
      <c r="J399" s="60"/>
      <c r="O399" s="104" t="s">
        <v>873</v>
      </c>
      <c r="P399" s="103">
        <f>SUM(P396:P397)/P386</f>
        <v>0.8571428571428571</v>
      </c>
    </row>
    <row r="400" spans="1:19" x14ac:dyDescent="0.25">
      <c r="A400" t="s">
        <v>1196</v>
      </c>
    </row>
    <row r="401" spans="1:19" x14ac:dyDescent="0.25">
      <c r="A401" t="s">
        <v>1119</v>
      </c>
      <c r="M401" s="239" t="s">
        <v>1164</v>
      </c>
      <c r="N401" s="16"/>
      <c r="O401" s="240">
        <f>B404-B422</f>
        <v>1652</v>
      </c>
    </row>
    <row r="402" spans="1:19" x14ac:dyDescent="0.25">
      <c r="B402" s="14" t="s">
        <v>18</v>
      </c>
      <c r="C402" s="270" t="s">
        <v>19</v>
      </c>
      <c r="D402" s="270"/>
      <c r="E402" s="270"/>
      <c r="F402" s="270" t="s">
        <v>20</v>
      </c>
      <c r="G402" s="270"/>
      <c r="H402" s="270"/>
      <c r="I402" s="270" t="s">
        <v>21</v>
      </c>
      <c r="J402" s="270"/>
      <c r="K402" s="270"/>
      <c r="M402" s="270" t="s">
        <v>1197</v>
      </c>
      <c r="N402" s="270"/>
      <c r="O402" s="270"/>
      <c r="P402" s="270"/>
    </row>
    <row r="403" spans="1:19" x14ac:dyDescent="0.25">
      <c r="A403" s="15" t="s">
        <v>17</v>
      </c>
      <c r="B403" s="14" t="s">
        <v>14</v>
      </c>
      <c r="C403" s="14" t="s">
        <v>14</v>
      </c>
      <c r="D403" s="14" t="s">
        <v>15</v>
      </c>
      <c r="E403" s="14" t="s">
        <v>16</v>
      </c>
      <c r="F403" s="14" t="s">
        <v>14</v>
      </c>
      <c r="G403" s="14" t="s">
        <v>15</v>
      </c>
      <c r="H403" s="14" t="s">
        <v>16</v>
      </c>
      <c r="I403" s="14" t="s">
        <v>14</v>
      </c>
      <c r="J403" s="14" t="s">
        <v>15</v>
      </c>
      <c r="K403" s="14" t="s">
        <v>16</v>
      </c>
      <c r="M403" s="14" t="s">
        <v>18</v>
      </c>
      <c r="N403" s="13" t="s">
        <v>19</v>
      </c>
      <c r="O403" s="14" t="s">
        <v>20</v>
      </c>
      <c r="P403" s="13" t="s">
        <v>21</v>
      </c>
      <c r="R403" s="13" t="s">
        <v>41</v>
      </c>
      <c r="S403" s="14" t="s">
        <v>29</v>
      </c>
    </row>
    <row r="404" spans="1:19" ht="15.75" x14ac:dyDescent="0.25">
      <c r="A404" s="5" t="s">
        <v>0</v>
      </c>
      <c r="B404" s="7">
        <v>596126</v>
      </c>
      <c r="C404" s="7">
        <v>28437</v>
      </c>
      <c r="D404" s="1">
        <v>4.8</v>
      </c>
      <c r="E404" s="9">
        <v>643.4</v>
      </c>
      <c r="F404" s="7">
        <v>4188</v>
      </c>
      <c r="G404" s="1">
        <v>0.7</v>
      </c>
      <c r="H404" s="1">
        <v>94.8</v>
      </c>
      <c r="I404" s="7">
        <v>4673</v>
      </c>
      <c r="J404" s="1">
        <v>0.8</v>
      </c>
      <c r="K404" s="1">
        <v>105.7</v>
      </c>
      <c r="M404" s="12">
        <f>B404-B422</f>
        <v>1652</v>
      </c>
      <c r="N404" s="12">
        <f>C404-C422</f>
        <v>133</v>
      </c>
      <c r="O404" s="12">
        <f>F404-F422</f>
        <v>11</v>
      </c>
      <c r="P404" s="12">
        <f>I404-I422</f>
        <v>8</v>
      </c>
      <c r="R404" s="26">
        <f>C404/$B$404</f>
        <v>4.7703002385401747E-2</v>
      </c>
    </row>
    <row r="405" spans="1:19" ht="15.75" x14ac:dyDescent="0.25">
      <c r="A405" s="6" t="s">
        <v>1</v>
      </c>
      <c r="B405" s="8">
        <v>4711</v>
      </c>
      <c r="C405" s="8">
        <v>391</v>
      </c>
      <c r="D405" s="2">
        <v>8.3000000000000007</v>
      </c>
      <c r="E405" s="10">
        <v>774.5</v>
      </c>
      <c r="F405" s="8">
        <v>74</v>
      </c>
      <c r="G405" s="2">
        <v>1.6</v>
      </c>
      <c r="H405" s="2">
        <v>146.6</v>
      </c>
      <c r="I405" s="8">
        <v>0</v>
      </c>
      <c r="J405" s="2">
        <v>0</v>
      </c>
      <c r="K405" s="2">
        <v>0</v>
      </c>
      <c r="M405" s="12">
        <f t="shared" ref="M405:M416" si="171">B405-B423</f>
        <v>36</v>
      </c>
      <c r="N405" s="20">
        <f t="shared" ref="N405:N415" si="172">C405-C423</f>
        <v>6</v>
      </c>
      <c r="O405" s="12">
        <f t="shared" ref="O405:O415" si="173">F405-F423</f>
        <v>0</v>
      </c>
      <c r="P405" s="12">
        <f t="shared" ref="P405:P415" si="174">I405-I423</f>
        <v>0</v>
      </c>
      <c r="R405" s="21">
        <f>C405/$C$404</f>
        <v>1.3749692302282238E-2</v>
      </c>
    </row>
    <row r="406" spans="1:19" ht="15.75" x14ac:dyDescent="0.25">
      <c r="A406" s="5" t="s">
        <v>2</v>
      </c>
      <c r="B406" s="7">
        <v>21437</v>
      </c>
      <c r="C406" s="7">
        <v>371</v>
      </c>
      <c r="D406" s="1">
        <v>1.7</v>
      </c>
      <c r="E406" s="9">
        <v>170.7</v>
      </c>
      <c r="F406" s="7">
        <v>38</v>
      </c>
      <c r="G406" s="1">
        <v>0.2</v>
      </c>
      <c r="H406" s="1">
        <v>17.5</v>
      </c>
      <c r="I406" s="7">
        <v>1</v>
      </c>
      <c r="J406" s="1">
        <v>0</v>
      </c>
      <c r="K406" s="1">
        <v>0.5</v>
      </c>
      <c r="M406" s="12">
        <f t="shared" si="171"/>
        <v>19</v>
      </c>
      <c r="N406" s="20">
        <f t="shared" si="172"/>
        <v>1</v>
      </c>
      <c r="O406" s="12">
        <f t="shared" si="173"/>
        <v>0</v>
      </c>
      <c r="P406" s="12">
        <f t="shared" si="174"/>
        <v>0</v>
      </c>
      <c r="R406" s="21">
        <f t="shared" ref="R406:R416" si="175">C406/$C$404</f>
        <v>1.304638323311179E-2</v>
      </c>
    </row>
    <row r="407" spans="1:19" ht="15.75" x14ac:dyDescent="0.25">
      <c r="A407" s="6" t="s">
        <v>3</v>
      </c>
      <c r="B407" s="8">
        <v>31547</v>
      </c>
      <c r="C407" s="8">
        <v>184</v>
      </c>
      <c r="D407" s="2">
        <v>0.6</v>
      </c>
      <c r="E407" s="10">
        <v>66.3</v>
      </c>
      <c r="F407" s="8">
        <v>26</v>
      </c>
      <c r="G407" s="2">
        <v>0.1</v>
      </c>
      <c r="H407" s="2">
        <v>9.4</v>
      </c>
      <c r="I407" s="8">
        <v>2</v>
      </c>
      <c r="J407" s="2">
        <v>0</v>
      </c>
      <c r="K407" s="2">
        <v>0.7</v>
      </c>
      <c r="M407" s="12">
        <f t="shared" si="171"/>
        <v>12</v>
      </c>
      <c r="N407" s="20">
        <f t="shared" si="172"/>
        <v>1</v>
      </c>
      <c r="O407" s="20">
        <f t="shared" si="173"/>
        <v>1</v>
      </c>
      <c r="P407" s="12">
        <f t="shared" si="174"/>
        <v>0</v>
      </c>
      <c r="R407" s="21">
        <f t="shared" si="175"/>
        <v>6.470443436368112E-3</v>
      </c>
    </row>
    <row r="408" spans="1:19" ht="15.75" x14ac:dyDescent="0.25">
      <c r="A408" s="5" t="s">
        <v>4</v>
      </c>
      <c r="B408" s="7">
        <v>69021</v>
      </c>
      <c r="C408" s="7">
        <v>544</v>
      </c>
      <c r="D408" s="1">
        <v>0.8</v>
      </c>
      <c r="E408" s="9">
        <v>102.1</v>
      </c>
      <c r="F408" s="7">
        <v>64</v>
      </c>
      <c r="G408" s="1">
        <v>0.1</v>
      </c>
      <c r="H408" s="1">
        <v>12</v>
      </c>
      <c r="I408" s="7">
        <v>2</v>
      </c>
      <c r="J408" s="1">
        <v>0</v>
      </c>
      <c r="K408" s="1">
        <v>0.4</v>
      </c>
      <c r="M408" s="12">
        <f t="shared" si="171"/>
        <v>41</v>
      </c>
      <c r="N408" s="20">
        <f t="shared" si="172"/>
        <v>0</v>
      </c>
      <c r="O408" s="12">
        <f t="shared" si="173"/>
        <v>0</v>
      </c>
      <c r="P408" s="12">
        <f t="shared" si="174"/>
        <v>0</v>
      </c>
      <c r="R408" s="21">
        <f t="shared" si="175"/>
        <v>1.9130006681436156E-2</v>
      </c>
      <c r="S408" s="24">
        <f>R407+R408</f>
        <v>2.5600450117804267E-2</v>
      </c>
    </row>
    <row r="409" spans="1:19" ht="15.75" x14ac:dyDescent="0.25">
      <c r="A409" s="6" t="s">
        <v>5</v>
      </c>
      <c r="B409" s="8">
        <v>101677</v>
      </c>
      <c r="C409" s="8">
        <v>1568</v>
      </c>
      <c r="D409" s="2">
        <v>1.5</v>
      </c>
      <c r="E409" s="10">
        <v>265.2</v>
      </c>
      <c r="F409" s="8">
        <v>168</v>
      </c>
      <c r="G409" s="2">
        <v>0.2</v>
      </c>
      <c r="H409" s="2">
        <v>28.4</v>
      </c>
      <c r="I409" s="8">
        <v>20</v>
      </c>
      <c r="J409" s="2">
        <v>0</v>
      </c>
      <c r="K409" s="2">
        <v>3.4</v>
      </c>
      <c r="M409" s="12">
        <f t="shared" si="171"/>
        <v>162</v>
      </c>
      <c r="N409" s="20">
        <f t="shared" si="172"/>
        <v>6</v>
      </c>
      <c r="O409" s="12">
        <f t="shared" si="173"/>
        <v>0</v>
      </c>
      <c r="P409" s="12">
        <f t="shared" si="174"/>
        <v>0</v>
      </c>
      <c r="R409" s="21">
        <f t="shared" si="175"/>
        <v>5.5139431022963044E-2</v>
      </c>
    </row>
    <row r="410" spans="1:19" ht="15.75" x14ac:dyDescent="0.25">
      <c r="A410" s="5" t="s">
        <v>6</v>
      </c>
      <c r="B410" s="7">
        <v>115487</v>
      </c>
      <c r="C410" s="7">
        <v>2587</v>
      </c>
      <c r="D410" s="1">
        <v>2.2000000000000002</v>
      </c>
      <c r="E410" s="9">
        <v>361.6</v>
      </c>
      <c r="F410" s="7">
        <v>322</v>
      </c>
      <c r="G410" s="1">
        <v>0.3</v>
      </c>
      <c r="H410" s="1">
        <v>45</v>
      </c>
      <c r="I410" s="7">
        <v>45</v>
      </c>
      <c r="J410" s="1">
        <v>0</v>
      </c>
      <c r="K410" s="1">
        <v>6.3</v>
      </c>
      <c r="M410" s="12">
        <f t="shared" si="171"/>
        <v>260</v>
      </c>
      <c r="N410" s="20">
        <f t="shared" si="172"/>
        <v>12</v>
      </c>
      <c r="O410" s="20">
        <f t="shared" si="173"/>
        <v>1</v>
      </c>
      <c r="P410" s="12">
        <f t="shared" si="174"/>
        <v>0</v>
      </c>
      <c r="R410" s="21">
        <f t="shared" si="175"/>
        <v>9.0973028097197317E-2</v>
      </c>
    </row>
    <row r="411" spans="1:19" ht="15.75" x14ac:dyDescent="0.25">
      <c r="A411" s="6" t="s">
        <v>7</v>
      </c>
      <c r="B411" s="8">
        <v>95556</v>
      </c>
      <c r="C411" s="8">
        <v>2714</v>
      </c>
      <c r="D411" s="2">
        <v>2.8</v>
      </c>
      <c r="E411" s="10">
        <v>446.1</v>
      </c>
      <c r="F411" s="8">
        <v>544</v>
      </c>
      <c r="G411" s="2">
        <v>0.6</v>
      </c>
      <c r="H411" s="2">
        <v>89.4</v>
      </c>
      <c r="I411" s="8">
        <v>104</v>
      </c>
      <c r="J411" s="2">
        <v>0.1</v>
      </c>
      <c r="K411" s="2">
        <v>17.100000000000001</v>
      </c>
      <c r="M411" s="12">
        <f t="shared" si="171"/>
        <v>222</v>
      </c>
      <c r="N411" s="20">
        <f t="shared" si="172"/>
        <v>3</v>
      </c>
      <c r="O411" s="20">
        <f t="shared" si="173"/>
        <v>0</v>
      </c>
      <c r="P411" s="12">
        <f t="shared" si="174"/>
        <v>-3</v>
      </c>
      <c r="R411" s="21">
        <f t="shared" si="175"/>
        <v>9.5439040686429652E-2</v>
      </c>
    </row>
    <row r="412" spans="1:19" ht="15.75" x14ac:dyDescent="0.25">
      <c r="A412" s="5" t="s">
        <v>8</v>
      </c>
      <c r="B412" s="7">
        <v>68462</v>
      </c>
      <c r="C412" s="7">
        <v>3823</v>
      </c>
      <c r="D412" s="1">
        <v>5.6</v>
      </c>
      <c r="E412" s="9">
        <v>693.9</v>
      </c>
      <c r="F412" s="7">
        <v>890</v>
      </c>
      <c r="G412" s="1">
        <v>1.3</v>
      </c>
      <c r="H412" s="1">
        <v>161.5</v>
      </c>
      <c r="I412" s="7">
        <v>281</v>
      </c>
      <c r="J412" s="1">
        <v>0.4</v>
      </c>
      <c r="K412" s="1">
        <v>51</v>
      </c>
      <c r="M412" s="12">
        <f t="shared" si="171"/>
        <v>230</v>
      </c>
      <c r="N412" s="20">
        <f t="shared" si="172"/>
        <v>9</v>
      </c>
      <c r="O412" s="20">
        <f t="shared" si="173"/>
        <v>1</v>
      </c>
      <c r="P412" s="12">
        <f t="shared" si="174"/>
        <v>-1</v>
      </c>
      <c r="R412" s="21">
        <f t="shared" si="175"/>
        <v>0.13443752857193095</v>
      </c>
    </row>
    <row r="413" spans="1:19" ht="15.75" x14ac:dyDescent="0.25">
      <c r="A413" s="6" t="s">
        <v>9</v>
      </c>
      <c r="B413" s="8">
        <v>41538</v>
      </c>
      <c r="C413" s="8">
        <v>4836</v>
      </c>
      <c r="D413" s="2">
        <v>11.6</v>
      </c>
      <c r="E413" s="10">
        <v>1019.6</v>
      </c>
      <c r="F413" s="8">
        <v>1082</v>
      </c>
      <c r="G413" s="2">
        <v>2.6</v>
      </c>
      <c r="H413" s="2">
        <v>228.1</v>
      </c>
      <c r="I413" s="8">
        <v>637</v>
      </c>
      <c r="J413" s="2">
        <v>1.5</v>
      </c>
      <c r="K413" s="2">
        <v>134.30000000000001</v>
      </c>
      <c r="M413" s="12">
        <f t="shared" si="171"/>
        <v>197</v>
      </c>
      <c r="N413" s="20">
        <f t="shared" si="172"/>
        <v>21</v>
      </c>
      <c r="O413" s="20">
        <f t="shared" si="173"/>
        <v>2</v>
      </c>
      <c r="P413" s="20">
        <f t="shared" si="174"/>
        <v>1</v>
      </c>
      <c r="R413" s="21">
        <f t="shared" si="175"/>
        <v>0.17006013292541408</v>
      </c>
    </row>
    <row r="414" spans="1:19" ht="15.75" x14ac:dyDescent="0.25">
      <c r="A414" s="5" t="s">
        <v>10</v>
      </c>
      <c r="B414" s="7">
        <v>20954</v>
      </c>
      <c r="C414" s="7">
        <v>5059</v>
      </c>
      <c r="D414" s="1">
        <v>24.1</v>
      </c>
      <c r="E414" s="9">
        <v>1940.2</v>
      </c>
      <c r="F414" s="7">
        <v>758</v>
      </c>
      <c r="G414" s="1">
        <v>3.6</v>
      </c>
      <c r="H414" s="1">
        <v>290.7</v>
      </c>
      <c r="I414" s="7">
        <v>1087</v>
      </c>
      <c r="J414" s="1">
        <v>5.2</v>
      </c>
      <c r="K414" s="9">
        <v>416.9</v>
      </c>
      <c r="M414" s="12">
        <f t="shared" si="171"/>
        <v>177</v>
      </c>
      <c r="N414" s="20">
        <f t="shared" si="172"/>
        <v>29</v>
      </c>
      <c r="O414" s="20">
        <f t="shared" si="173"/>
        <v>3</v>
      </c>
      <c r="P414" s="20">
        <f t="shared" si="174"/>
        <v>3</v>
      </c>
      <c r="R414" s="21">
        <f t="shared" si="175"/>
        <v>0.17790202904666455</v>
      </c>
    </row>
    <row r="415" spans="1:19" ht="15.75" x14ac:dyDescent="0.25">
      <c r="A415" s="6" t="s">
        <v>11</v>
      </c>
      <c r="B415" s="8">
        <v>25729</v>
      </c>
      <c r="C415" s="8">
        <v>6360</v>
      </c>
      <c r="D415" s="2">
        <v>24.7</v>
      </c>
      <c r="E415" s="10">
        <v>4521.6000000000004</v>
      </c>
      <c r="F415" s="8">
        <v>222</v>
      </c>
      <c r="G415" s="2">
        <v>0.9</v>
      </c>
      <c r="H415" s="2">
        <v>157.80000000000001</v>
      </c>
      <c r="I415" s="8">
        <v>2494</v>
      </c>
      <c r="J415" s="2">
        <v>9.6999999999999993</v>
      </c>
      <c r="K415" s="10">
        <v>1773.1</v>
      </c>
      <c r="M415" s="12">
        <f t="shared" si="171"/>
        <v>296</v>
      </c>
      <c r="N415" s="20">
        <f t="shared" si="172"/>
        <v>45</v>
      </c>
      <c r="O415" s="20">
        <f t="shared" si="173"/>
        <v>3</v>
      </c>
      <c r="P415" s="20">
        <f t="shared" si="174"/>
        <v>8</v>
      </c>
      <c r="R415" s="21">
        <f t="shared" si="175"/>
        <v>0.22365228399620213</v>
      </c>
    </row>
    <row r="416" spans="1:19" ht="15.75" x14ac:dyDescent="0.25">
      <c r="A416" s="14" t="s">
        <v>12</v>
      </c>
      <c r="B416" s="7">
        <v>7</v>
      </c>
      <c r="C416" s="7">
        <v>0</v>
      </c>
      <c r="D416" s="1">
        <v>0</v>
      </c>
      <c r="E416" s="9" t="s">
        <v>13</v>
      </c>
      <c r="F416" s="7">
        <v>0</v>
      </c>
      <c r="G416" s="1">
        <v>0</v>
      </c>
      <c r="H416" s="1" t="s">
        <v>13</v>
      </c>
      <c r="I416" s="7">
        <v>0</v>
      </c>
      <c r="J416" s="1">
        <v>0</v>
      </c>
      <c r="K416" s="1" t="s">
        <v>13</v>
      </c>
      <c r="M416" s="12">
        <f t="shared" si="171"/>
        <v>0</v>
      </c>
      <c r="N416" s="12">
        <f t="shared" ref="N416" si="176">C416-C435</f>
        <v>0</v>
      </c>
      <c r="O416" s="12">
        <f t="shared" ref="O416" si="177">F416-F435</f>
        <v>0</v>
      </c>
      <c r="P416" s="12">
        <f t="shared" ref="P416" si="178">I416-I435</f>
        <v>0</v>
      </c>
      <c r="R416" s="21">
        <f t="shared" si="175"/>
        <v>0</v>
      </c>
    </row>
    <row r="417" spans="1:19" x14ac:dyDescent="0.25">
      <c r="A417" s="25"/>
      <c r="I417" s="60"/>
      <c r="J417" s="60"/>
      <c r="O417" s="104" t="s">
        <v>873</v>
      </c>
      <c r="P417" s="103">
        <f>SUM(P414:P415)/P404</f>
        <v>1.375</v>
      </c>
    </row>
    <row r="418" spans="1:19" x14ac:dyDescent="0.25">
      <c r="A418" t="s">
        <v>1194</v>
      </c>
    </row>
    <row r="419" spans="1:19" x14ac:dyDescent="0.25">
      <c r="A419" t="s">
        <v>1119</v>
      </c>
      <c r="M419" s="239" t="s">
        <v>1164</v>
      </c>
      <c r="N419" s="16"/>
      <c r="O419" s="240">
        <f>B422-B440</f>
        <v>1707</v>
      </c>
    </row>
    <row r="420" spans="1:19" x14ac:dyDescent="0.25">
      <c r="B420" s="14" t="s">
        <v>18</v>
      </c>
      <c r="C420" s="270" t="s">
        <v>19</v>
      </c>
      <c r="D420" s="270"/>
      <c r="E420" s="270"/>
      <c r="F420" s="270" t="s">
        <v>20</v>
      </c>
      <c r="G420" s="270"/>
      <c r="H420" s="270"/>
      <c r="I420" s="270" t="s">
        <v>21</v>
      </c>
      <c r="J420" s="270"/>
      <c r="K420" s="270"/>
      <c r="M420" s="270" t="s">
        <v>1195</v>
      </c>
      <c r="N420" s="270"/>
      <c r="O420" s="270"/>
      <c r="P420" s="270"/>
    </row>
    <row r="421" spans="1:19" x14ac:dyDescent="0.25">
      <c r="A421" s="15" t="s">
        <v>17</v>
      </c>
      <c r="B421" s="14" t="s">
        <v>14</v>
      </c>
      <c r="C421" s="14" t="s">
        <v>14</v>
      </c>
      <c r="D421" s="14" t="s">
        <v>15</v>
      </c>
      <c r="E421" s="14" t="s">
        <v>16</v>
      </c>
      <c r="F421" s="14" t="s">
        <v>14</v>
      </c>
      <c r="G421" s="14" t="s">
        <v>15</v>
      </c>
      <c r="H421" s="14" t="s">
        <v>16</v>
      </c>
      <c r="I421" s="14" t="s">
        <v>14</v>
      </c>
      <c r="J421" s="14" t="s">
        <v>15</v>
      </c>
      <c r="K421" s="14" t="s">
        <v>16</v>
      </c>
      <c r="M421" s="14" t="s">
        <v>18</v>
      </c>
      <c r="N421" s="13" t="s">
        <v>19</v>
      </c>
      <c r="O421" s="14" t="s">
        <v>20</v>
      </c>
      <c r="P421" s="13" t="s">
        <v>21</v>
      </c>
      <c r="R421" s="13" t="s">
        <v>41</v>
      </c>
      <c r="S421" s="14" t="s">
        <v>29</v>
      </c>
    </row>
    <row r="422" spans="1:19" ht="15.75" x14ac:dyDescent="0.25">
      <c r="A422" s="5" t="s">
        <v>0</v>
      </c>
      <c r="B422" s="7">
        <v>594474</v>
      </c>
      <c r="C422" s="7">
        <v>28304</v>
      </c>
      <c r="D422" s="1">
        <v>4.8</v>
      </c>
      <c r="E422" s="9">
        <v>640.4</v>
      </c>
      <c r="F422" s="7">
        <v>4177</v>
      </c>
      <c r="G422" s="1">
        <v>0.7</v>
      </c>
      <c r="H422" s="1">
        <v>94.5</v>
      </c>
      <c r="I422" s="7">
        <v>4665</v>
      </c>
      <c r="J422" s="1">
        <v>0.8</v>
      </c>
      <c r="K422" s="1">
        <v>105.5</v>
      </c>
      <c r="M422" s="12">
        <f>B422-B440</f>
        <v>1707</v>
      </c>
      <c r="N422" s="12">
        <f>C422-C440</f>
        <v>166</v>
      </c>
      <c r="O422" s="12">
        <f>F422-F440</f>
        <v>18</v>
      </c>
      <c r="P422" s="12">
        <f>I422-I440</f>
        <v>13</v>
      </c>
      <c r="R422" s="26">
        <f>C422/$B$422</f>
        <v>4.7611838364671963E-2</v>
      </c>
    </row>
    <row r="423" spans="1:19" ht="15.75" x14ac:dyDescent="0.25">
      <c r="A423" s="6" t="s">
        <v>1</v>
      </c>
      <c r="B423" s="8">
        <v>4675</v>
      </c>
      <c r="C423" s="8">
        <v>385</v>
      </c>
      <c r="D423" s="2">
        <v>8.1999999999999993</v>
      </c>
      <c r="E423" s="10">
        <v>762.6</v>
      </c>
      <c r="F423" s="8">
        <v>74</v>
      </c>
      <c r="G423" s="2">
        <v>1.6</v>
      </c>
      <c r="H423" s="2">
        <v>146.6</v>
      </c>
      <c r="I423" s="8">
        <v>0</v>
      </c>
      <c r="J423" s="2">
        <v>0</v>
      </c>
      <c r="K423" s="2">
        <v>0</v>
      </c>
      <c r="M423" s="12">
        <f t="shared" ref="M423:M434" si="179">B423-B441</f>
        <v>32</v>
      </c>
      <c r="N423" s="20">
        <f t="shared" ref="N423:N433" si="180">C423-C441</f>
        <v>5</v>
      </c>
      <c r="O423" s="12">
        <f t="shared" ref="O423:O433" si="181">F423-F441</f>
        <v>2</v>
      </c>
      <c r="P423" s="12">
        <f t="shared" ref="P423:P433" si="182">I423-I441</f>
        <v>0</v>
      </c>
      <c r="R423" s="21">
        <f>C423/$C$422</f>
        <v>1.360231769361221E-2</v>
      </c>
    </row>
    <row r="424" spans="1:19" ht="15.75" x14ac:dyDescent="0.25">
      <c r="A424" s="5" t="s">
        <v>2</v>
      </c>
      <c r="B424" s="7">
        <v>21418</v>
      </c>
      <c r="C424" s="7">
        <v>370</v>
      </c>
      <c r="D424" s="1">
        <v>1.7</v>
      </c>
      <c r="E424" s="9">
        <v>170.3</v>
      </c>
      <c r="F424" s="7">
        <v>38</v>
      </c>
      <c r="G424" s="1">
        <v>0.2</v>
      </c>
      <c r="H424" s="1">
        <v>17.5</v>
      </c>
      <c r="I424" s="7">
        <v>1</v>
      </c>
      <c r="J424" s="1">
        <v>0</v>
      </c>
      <c r="K424" s="1">
        <v>0.5</v>
      </c>
      <c r="M424" s="12">
        <f t="shared" si="179"/>
        <v>35</v>
      </c>
      <c r="N424" s="20">
        <f t="shared" si="180"/>
        <v>3</v>
      </c>
      <c r="O424" s="12">
        <f t="shared" si="181"/>
        <v>1</v>
      </c>
      <c r="P424" s="12">
        <f t="shared" si="182"/>
        <v>0</v>
      </c>
      <c r="R424" s="21">
        <f t="shared" ref="R424:R434" si="183">C424/$C$422</f>
        <v>1.3072357263990956E-2</v>
      </c>
    </row>
    <row r="425" spans="1:19" ht="15.75" x14ac:dyDescent="0.25">
      <c r="A425" s="6" t="s">
        <v>3</v>
      </c>
      <c r="B425" s="8">
        <v>31535</v>
      </c>
      <c r="C425" s="8">
        <v>183</v>
      </c>
      <c r="D425" s="2">
        <v>0.6</v>
      </c>
      <c r="E425" s="10">
        <v>65.900000000000006</v>
      </c>
      <c r="F425" s="8">
        <v>25</v>
      </c>
      <c r="G425" s="2">
        <v>0.1</v>
      </c>
      <c r="H425" s="2">
        <v>9</v>
      </c>
      <c r="I425" s="8">
        <v>2</v>
      </c>
      <c r="J425" s="2">
        <v>0</v>
      </c>
      <c r="K425" s="2">
        <v>0.7</v>
      </c>
      <c r="M425" s="12">
        <f t="shared" si="179"/>
        <v>6</v>
      </c>
      <c r="N425" s="20">
        <f t="shared" si="180"/>
        <v>0</v>
      </c>
      <c r="O425" s="20">
        <f t="shared" si="181"/>
        <v>0</v>
      </c>
      <c r="P425" s="12">
        <f t="shared" si="182"/>
        <v>0</v>
      </c>
      <c r="R425" s="21">
        <f t="shared" si="183"/>
        <v>6.4655172413793103E-3</v>
      </c>
    </row>
    <row r="426" spans="1:19" ht="15.75" x14ac:dyDescent="0.25">
      <c r="A426" s="5" t="s">
        <v>4</v>
      </c>
      <c r="B426" s="7">
        <v>68980</v>
      </c>
      <c r="C426" s="7">
        <v>544</v>
      </c>
      <c r="D426" s="1">
        <v>0.8</v>
      </c>
      <c r="E426" s="9">
        <v>102.1</v>
      </c>
      <c r="F426" s="7">
        <v>64</v>
      </c>
      <c r="G426" s="1">
        <v>0.1</v>
      </c>
      <c r="H426" s="1">
        <v>12</v>
      </c>
      <c r="I426" s="7">
        <v>2</v>
      </c>
      <c r="J426" s="1">
        <v>0</v>
      </c>
      <c r="K426" s="1">
        <v>0.4</v>
      </c>
      <c r="M426" s="12">
        <f t="shared" si="179"/>
        <v>30</v>
      </c>
      <c r="N426" s="20">
        <f t="shared" si="180"/>
        <v>2</v>
      </c>
      <c r="O426" s="12">
        <f t="shared" si="181"/>
        <v>0</v>
      </c>
      <c r="P426" s="12">
        <f t="shared" si="182"/>
        <v>0</v>
      </c>
      <c r="R426" s="21">
        <f t="shared" si="183"/>
        <v>1.9219898247597511E-2</v>
      </c>
      <c r="S426" s="24">
        <f>R425+R426</f>
        <v>2.568541548897682E-2</v>
      </c>
    </row>
    <row r="427" spans="1:19" ht="15.75" x14ac:dyDescent="0.25">
      <c r="A427" s="6" t="s">
        <v>5</v>
      </c>
      <c r="B427" s="8">
        <v>101515</v>
      </c>
      <c r="C427" s="8">
        <v>1562</v>
      </c>
      <c r="D427" s="2">
        <v>1.5</v>
      </c>
      <c r="E427" s="10">
        <v>264.2</v>
      </c>
      <c r="F427" s="8">
        <v>168</v>
      </c>
      <c r="G427" s="2">
        <v>0.2</v>
      </c>
      <c r="H427" s="2">
        <v>28.4</v>
      </c>
      <c r="I427" s="8">
        <v>20</v>
      </c>
      <c r="J427" s="2">
        <v>0</v>
      </c>
      <c r="K427" s="2">
        <v>3.4</v>
      </c>
      <c r="M427" s="12">
        <f t="shared" si="179"/>
        <v>226</v>
      </c>
      <c r="N427" s="20">
        <f t="shared" si="180"/>
        <v>9</v>
      </c>
      <c r="O427" s="12">
        <f t="shared" si="181"/>
        <v>4</v>
      </c>
      <c r="P427" s="12">
        <f t="shared" si="182"/>
        <v>1</v>
      </c>
      <c r="R427" s="21">
        <f t="shared" si="183"/>
        <v>5.518654607122668E-2</v>
      </c>
    </row>
    <row r="428" spans="1:19" ht="15.75" x14ac:dyDescent="0.25">
      <c r="A428" s="5" t="s">
        <v>6</v>
      </c>
      <c r="B428" s="7">
        <v>115227</v>
      </c>
      <c r="C428" s="7">
        <v>2575</v>
      </c>
      <c r="D428" s="1">
        <v>2.2000000000000002</v>
      </c>
      <c r="E428" s="9">
        <v>360</v>
      </c>
      <c r="F428" s="7">
        <v>321</v>
      </c>
      <c r="G428" s="1">
        <v>0.3</v>
      </c>
      <c r="H428" s="1">
        <v>44.9</v>
      </c>
      <c r="I428" s="7">
        <v>45</v>
      </c>
      <c r="J428" s="1">
        <v>0</v>
      </c>
      <c r="K428" s="1">
        <v>6.3</v>
      </c>
      <c r="M428" s="12">
        <f t="shared" si="179"/>
        <v>320</v>
      </c>
      <c r="N428" s="20">
        <f t="shared" si="180"/>
        <v>6</v>
      </c>
      <c r="O428" s="20">
        <f t="shared" si="181"/>
        <v>0</v>
      </c>
      <c r="P428" s="12">
        <f t="shared" si="182"/>
        <v>-1</v>
      </c>
      <c r="R428" s="21">
        <f t="shared" si="183"/>
        <v>9.0976540418315432E-2</v>
      </c>
    </row>
    <row r="429" spans="1:19" ht="15.75" x14ac:dyDescent="0.25">
      <c r="A429" s="6" t="s">
        <v>7</v>
      </c>
      <c r="B429" s="8">
        <v>95334</v>
      </c>
      <c r="C429" s="8">
        <v>2711</v>
      </c>
      <c r="D429" s="2">
        <v>2.8</v>
      </c>
      <c r="E429" s="10">
        <v>445.6</v>
      </c>
      <c r="F429" s="8">
        <v>544</v>
      </c>
      <c r="G429" s="2">
        <v>0.6</v>
      </c>
      <c r="H429" s="2">
        <v>89.4</v>
      </c>
      <c r="I429" s="8">
        <v>107</v>
      </c>
      <c r="J429" s="2">
        <v>0.1</v>
      </c>
      <c r="K429" s="2">
        <v>17.600000000000001</v>
      </c>
      <c r="M429" s="12">
        <f t="shared" si="179"/>
        <v>230</v>
      </c>
      <c r="N429" s="20">
        <f t="shared" si="180"/>
        <v>7</v>
      </c>
      <c r="O429" s="20">
        <f t="shared" si="181"/>
        <v>1</v>
      </c>
      <c r="P429" s="12">
        <f t="shared" si="182"/>
        <v>1</v>
      </c>
      <c r="R429" s="21">
        <f t="shared" si="183"/>
        <v>9.578151498021481E-2</v>
      </c>
    </row>
    <row r="430" spans="1:19" ht="15.75" x14ac:dyDescent="0.25">
      <c r="A430" s="5" t="s">
        <v>8</v>
      </c>
      <c r="B430" s="7">
        <v>68232</v>
      </c>
      <c r="C430" s="7">
        <v>3814</v>
      </c>
      <c r="D430" s="1">
        <v>5.6</v>
      </c>
      <c r="E430" s="9">
        <v>692.3</v>
      </c>
      <c r="F430" s="7">
        <v>889</v>
      </c>
      <c r="G430" s="1">
        <v>1.3</v>
      </c>
      <c r="H430" s="1">
        <v>161.4</v>
      </c>
      <c r="I430" s="7">
        <v>282</v>
      </c>
      <c r="J430" s="1">
        <v>0.4</v>
      </c>
      <c r="K430" s="1">
        <v>51.2</v>
      </c>
      <c r="M430" s="12">
        <f t="shared" si="179"/>
        <v>233</v>
      </c>
      <c r="N430" s="20">
        <f t="shared" si="180"/>
        <v>16</v>
      </c>
      <c r="O430" s="20">
        <f t="shared" si="181"/>
        <v>3</v>
      </c>
      <c r="P430" s="12">
        <f t="shared" si="182"/>
        <v>1</v>
      </c>
      <c r="R430" s="21">
        <f t="shared" si="183"/>
        <v>0.13475127190503108</v>
      </c>
    </row>
    <row r="431" spans="1:19" ht="15.75" x14ac:dyDescent="0.25">
      <c r="A431" s="6" t="s">
        <v>9</v>
      </c>
      <c r="B431" s="8">
        <v>41341</v>
      </c>
      <c r="C431" s="8">
        <v>4815</v>
      </c>
      <c r="D431" s="2">
        <v>11.6</v>
      </c>
      <c r="E431" s="10">
        <v>1015.1</v>
      </c>
      <c r="F431" s="8">
        <v>1080</v>
      </c>
      <c r="G431" s="2">
        <v>2.6</v>
      </c>
      <c r="H431" s="2">
        <v>227.7</v>
      </c>
      <c r="I431" s="8">
        <v>636</v>
      </c>
      <c r="J431" s="2">
        <v>1.5</v>
      </c>
      <c r="K431" s="2">
        <v>134.1</v>
      </c>
      <c r="M431" s="12">
        <f t="shared" si="179"/>
        <v>200</v>
      </c>
      <c r="N431" s="20">
        <f t="shared" si="180"/>
        <v>26</v>
      </c>
      <c r="O431" s="20">
        <f t="shared" si="181"/>
        <v>4</v>
      </c>
      <c r="P431" s="20">
        <f t="shared" si="182"/>
        <v>2</v>
      </c>
      <c r="R431" s="21">
        <f t="shared" si="183"/>
        <v>0.17011729790842284</v>
      </c>
    </row>
    <row r="432" spans="1:19" ht="15.75" x14ac:dyDescent="0.25">
      <c r="A432" s="5" t="s">
        <v>10</v>
      </c>
      <c r="B432" s="7">
        <v>20777</v>
      </c>
      <c r="C432" s="7">
        <v>5030</v>
      </c>
      <c r="D432" s="1">
        <v>24.2</v>
      </c>
      <c r="E432" s="9">
        <v>1929.1</v>
      </c>
      <c r="F432" s="7">
        <v>755</v>
      </c>
      <c r="G432" s="1">
        <v>3.6</v>
      </c>
      <c r="H432" s="1">
        <v>289.60000000000002</v>
      </c>
      <c r="I432" s="7">
        <v>1084</v>
      </c>
      <c r="J432" s="1">
        <v>5.2</v>
      </c>
      <c r="K432" s="9">
        <v>415.7</v>
      </c>
      <c r="M432" s="12">
        <f t="shared" si="179"/>
        <v>163</v>
      </c>
      <c r="N432" s="20">
        <f t="shared" si="180"/>
        <v>32</v>
      </c>
      <c r="O432" s="20">
        <f t="shared" si="181"/>
        <v>1</v>
      </c>
      <c r="P432" s="20">
        <f t="shared" si="182"/>
        <v>1</v>
      </c>
      <c r="R432" s="21">
        <f t="shared" si="183"/>
        <v>0.17771339739966083</v>
      </c>
    </row>
    <row r="433" spans="1:19" ht="15.75" x14ac:dyDescent="0.25">
      <c r="A433" s="6" t="s">
        <v>11</v>
      </c>
      <c r="B433" s="8">
        <v>25433</v>
      </c>
      <c r="C433" s="8">
        <v>6315</v>
      </c>
      <c r="D433" s="2">
        <v>24.8</v>
      </c>
      <c r="E433" s="10">
        <v>4489.6000000000004</v>
      </c>
      <c r="F433" s="8">
        <v>219</v>
      </c>
      <c r="G433" s="2">
        <v>0.9</v>
      </c>
      <c r="H433" s="2">
        <v>155.69999999999999</v>
      </c>
      <c r="I433" s="8">
        <v>2486</v>
      </c>
      <c r="J433" s="2">
        <v>9.8000000000000007</v>
      </c>
      <c r="K433" s="10">
        <v>1767.4</v>
      </c>
      <c r="M433" s="12">
        <f t="shared" si="179"/>
        <v>232</v>
      </c>
      <c r="N433" s="20">
        <f t="shared" si="180"/>
        <v>60</v>
      </c>
      <c r="O433" s="20">
        <f t="shared" si="181"/>
        <v>2</v>
      </c>
      <c r="P433" s="20">
        <f t="shared" si="182"/>
        <v>8</v>
      </c>
      <c r="R433" s="21">
        <f t="shared" si="183"/>
        <v>0.22311334087054832</v>
      </c>
    </row>
    <row r="434" spans="1:19" ht="15.75" x14ac:dyDescent="0.25">
      <c r="A434" s="14" t="s">
        <v>12</v>
      </c>
      <c r="B434" s="7">
        <v>7</v>
      </c>
      <c r="C434" s="7">
        <v>0</v>
      </c>
      <c r="D434" s="1">
        <v>0</v>
      </c>
      <c r="E434" s="9" t="s">
        <v>13</v>
      </c>
      <c r="F434" s="7">
        <v>0</v>
      </c>
      <c r="G434" s="1">
        <v>0</v>
      </c>
      <c r="H434" s="1" t="s">
        <v>13</v>
      </c>
      <c r="I434" s="7">
        <v>0</v>
      </c>
      <c r="J434" s="1">
        <v>0</v>
      </c>
      <c r="K434" s="1" t="s">
        <v>13</v>
      </c>
      <c r="M434" s="12">
        <f t="shared" si="179"/>
        <v>0</v>
      </c>
      <c r="N434" s="12">
        <f t="shared" ref="N434" si="184">C434-C453</f>
        <v>0</v>
      </c>
      <c r="O434" s="12">
        <f t="shared" ref="O434" si="185">F434-F453</f>
        <v>0</v>
      </c>
      <c r="P434" s="12">
        <f t="shared" ref="P434" si="186">I434-I453</f>
        <v>0</v>
      </c>
      <c r="R434" s="21">
        <f t="shared" si="183"/>
        <v>0</v>
      </c>
    </row>
    <row r="435" spans="1:19" x14ac:dyDescent="0.25">
      <c r="A435" s="25"/>
      <c r="I435" s="60"/>
      <c r="J435" s="60"/>
      <c r="O435" s="104" t="s">
        <v>873</v>
      </c>
      <c r="P435" s="103">
        <f>SUM(P432:P433)/P422</f>
        <v>0.69230769230769229</v>
      </c>
    </row>
    <row r="436" spans="1:19" x14ac:dyDescent="0.25">
      <c r="A436" t="s">
        <v>1188</v>
      </c>
    </row>
    <row r="437" spans="1:19" x14ac:dyDescent="0.25">
      <c r="A437" t="s">
        <v>1119</v>
      </c>
      <c r="M437" s="239" t="s">
        <v>1164</v>
      </c>
      <c r="N437" s="16"/>
      <c r="O437" s="240">
        <f>B440-B458</f>
        <v>1684</v>
      </c>
    </row>
    <row r="438" spans="1:19" x14ac:dyDescent="0.25">
      <c r="B438" s="14" t="s">
        <v>18</v>
      </c>
      <c r="C438" s="270" t="s">
        <v>19</v>
      </c>
      <c r="D438" s="270"/>
      <c r="E438" s="270"/>
      <c r="F438" s="270" t="s">
        <v>20</v>
      </c>
      <c r="G438" s="270"/>
      <c r="H438" s="270"/>
      <c r="I438" s="270" t="s">
        <v>21</v>
      </c>
      <c r="J438" s="270"/>
      <c r="K438" s="270"/>
      <c r="M438" s="270" t="s">
        <v>1189</v>
      </c>
      <c r="N438" s="270"/>
      <c r="O438" s="270"/>
      <c r="P438" s="270"/>
    </row>
    <row r="439" spans="1:19" x14ac:dyDescent="0.25">
      <c r="A439" s="15" t="s">
        <v>17</v>
      </c>
      <c r="B439" s="14" t="s">
        <v>14</v>
      </c>
      <c r="C439" s="14" t="s">
        <v>14</v>
      </c>
      <c r="D439" s="14" t="s">
        <v>15</v>
      </c>
      <c r="E439" s="14" t="s">
        <v>16</v>
      </c>
      <c r="F439" s="14" t="s">
        <v>14</v>
      </c>
      <c r="G439" s="14" t="s">
        <v>15</v>
      </c>
      <c r="H439" s="14" t="s">
        <v>16</v>
      </c>
      <c r="I439" s="14" t="s">
        <v>14</v>
      </c>
      <c r="J439" s="14" t="s">
        <v>15</v>
      </c>
      <c r="K439" s="14" t="s">
        <v>16</v>
      </c>
      <c r="M439" s="14" t="s">
        <v>18</v>
      </c>
      <c r="N439" s="13" t="s">
        <v>19</v>
      </c>
      <c r="O439" s="14" t="s">
        <v>20</v>
      </c>
      <c r="P439" s="13" t="s">
        <v>21</v>
      </c>
      <c r="R439" s="13" t="s">
        <v>41</v>
      </c>
      <c r="S439" s="14" t="s">
        <v>29</v>
      </c>
    </row>
    <row r="440" spans="1:19" ht="15.75" x14ac:dyDescent="0.25">
      <c r="A440" s="5" t="s">
        <v>0</v>
      </c>
      <c r="B440" s="7">
        <v>592767</v>
      </c>
      <c r="C440" s="7">
        <v>28138</v>
      </c>
      <c r="D440" s="1">
        <v>4.7</v>
      </c>
      <c r="E440" s="9">
        <v>636.6</v>
      </c>
      <c r="F440" s="7">
        <v>4159</v>
      </c>
      <c r="G440" s="1">
        <v>0.7</v>
      </c>
      <c r="H440" s="1">
        <v>94.1</v>
      </c>
      <c r="I440" s="7">
        <v>4652</v>
      </c>
      <c r="J440" s="1">
        <v>0.8</v>
      </c>
      <c r="K440" s="1">
        <v>105.2</v>
      </c>
      <c r="M440" s="12">
        <f>B440-B458</f>
        <v>1684</v>
      </c>
      <c r="N440" s="12">
        <f>C440-C458</f>
        <v>224</v>
      </c>
      <c r="O440" s="12">
        <f>F440-F458</f>
        <v>25</v>
      </c>
      <c r="P440" s="12">
        <f>I440-I458</f>
        <v>20</v>
      </c>
      <c r="R440" s="26">
        <f>C440/$B$440</f>
        <v>4.7468904308100822E-2</v>
      </c>
    </row>
    <row r="441" spans="1:19" ht="15.75" x14ac:dyDescent="0.25">
      <c r="A441" s="6" t="s">
        <v>1</v>
      </c>
      <c r="B441" s="8">
        <v>4643</v>
      </c>
      <c r="C441" s="8">
        <v>380</v>
      </c>
      <c r="D441" s="2">
        <v>8.1999999999999993</v>
      </c>
      <c r="E441" s="10">
        <v>752.7</v>
      </c>
      <c r="F441" s="8">
        <v>72</v>
      </c>
      <c r="G441" s="2">
        <v>1.6</v>
      </c>
      <c r="H441" s="2">
        <v>142.6</v>
      </c>
      <c r="I441" s="8">
        <v>0</v>
      </c>
      <c r="J441" s="2">
        <v>0</v>
      </c>
      <c r="K441" s="2">
        <v>0</v>
      </c>
      <c r="M441" s="12">
        <f t="shared" ref="M441:M452" si="187">B441-B459</f>
        <v>41</v>
      </c>
      <c r="N441" s="20">
        <f t="shared" ref="N441:N451" si="188">C441-C459</f>
        <v>7</v>
      </c>
      <c r="O441" s="12">
        <f t="shared" ref="O441:O451" si="189">F441-F459</f>
        <v>1</v>
      </c>
      <c r="P441" s="12">
        <f t="shared" ref="P441:P451" si="190">I441-I459</f>
        <v>0</v>
      </c>
      <c r="R441" s="21">
        <f>C441/$C$440</f>
        <v>1.3504868860615537E-2</v>
      </c>
    </row>
    <row r="442" spans="1:19" ht="15.75" x14ac:dyDescent="0.25">
      <c r="A442" s="5" t="s">
        <v>2</v>
      </c>
      <c r="B442" s="7">
        <v>21383</v>
      </c>
      <c r="C442" s="7">
        <v>367</v>
      </c>
      <c r="D442" s="1">
        <v>1.7</v>
      </c>
      <c r="E442" s="9">
        <v>168.9</v>
      </c>
      <c r="F442" s="7">
        <v>37</v>
      </c>
      <c r="G442" s="1">
        <v>0.2</v>
      </c>
      <c r="H442" s="1">
        <v>17</v>
      </c>
      <c r="I442" s="7">
        <v>1</v>
      </c>
      <c r="J442" s="1">
        <v>0</v>
      </c>
      <c r="K442" s="1">
        <v>0.5</v>
      </c>
      <c r="M442" s="12">
        <f t="shared" si="187"/>
        <v>54</v>
      </c>
      <c r="N442" s="20">
        <f t="shared" si="188"/>
        <v>7</v>
      </c>
      <c r="O442" s="12">
        <f t="shared" si="189"/>
        <v>0</v>
      </c>
      <c r="P442" s="12">
        <f t="shared" si="190"/>
        <v>0</v>
      </c>
      <c r="R442" s="21">
        <f t="shared" ref="R442:R452" si="191">C442/$C$440</f>
        <v>1.3042860189068164E-2</v>
      </c>
    </row>
    <row r="443" spans="1:19" ht="15.75" x14ac:dyDescent="0.25">
      <c r="A443" s="6" t="s">
        <v>3</v>
      </c>
      <c r="B443" s="8">
        <v>31529</v>
      </c>
      <c r="C443" s="8">
        <v>183</v>
      </c>
      <c r="D443" s="2">
        <v>0.6</v>
      </c>
      <c r="E443" s="10">
        <v>65.900000000000006</v>
      </c>
      <c r="F443" s="8">
        <v>25</v>
      </c>
      <c r="G443" s="2">
        <v>0.1</v>
      </c>
      <c r="H443" s="2">
        <v>9</v>
      </c>
      <c r="I443" s="8">
        <v>2</v>
      </c>
      <c r="J443" s="2">
        <v>0</v>
      </c>
      <c r="K443" s="2">
        <v>0.7</v>
      </c>
      <c r="M443" s="12">
        <f t="shared" si="187"/>
        <v>26</v>
      </c>
      <c r="N443" s="20">
        <f t="shared" si="188"/>
        <v>1</v>
      </c>
      <c r="O443" s="20">
        <f t="shared" si="189"/>
        <v>0</v>
      </c>
      <c r="P443" s="12">
        <f t="shared" si="190"/>
        <v>0</v>
      </c>
      <c r="R443" s="21">
        <f t="shared" si="191"/>
        <v>6.5036605302437982E-3</v>
      </c>
    </row>
    <row r="444" spans="1:19" ht="15.75" x14ac:dyDescent="0.25">
      <c r="A444" s="5" t="s">
        <v>4</v>
      </c>
      <c r="B444" s="7">
        <v>68950</v>
      </c>
      <c r="C444" s="7">
        <v>542</v>
      </c>
      <c r="D444" s="1">
        <v>0.8</v>
      </c>
      <c r="E444" s="9">
        <v>101.7</v>
      </c>
      <c r="F444" s="7">
        <v>64</v>
      </c>
      <c r="G444" s="1">
        <v>0.1</v>
      </c>
      <c r="H444" s="1">
        <v>12</v>
      </c>
      <c r="I444" s="7">
        <v>2</v>
      </c>
      <c r="J444" s="1">
        <v>0</v>
      </c>
      <c r="K444" s="1">
        <v>0.4</v>
      </c>
      <c r="M444" s="12">
        <f t="shared" si="187"/>
        <v>76</v>
      </c>
      <c r="N444" s="20">
        <f t="shared" si="188"/>
        <v>1</v>
      </c>
      <c r="O444" s="12">
        <f t="shared" si="189"/>
        <v>0</v>
      </c>
      <c r="P444" s="12">
        <f t="shared" si="190"/>
        <v>0</v>
      </c>
      <c r="R444" s="21">
        <f t="shared" si="191"/>
        <v>1.9262207690667426E-2</v>
      </c>
      <c r="S444" s="24">
        <f>R443+R444</f>
        <v>2.5765868220911224E-2</v>
      </c>
    </row>
    <row r="445" spans="1:19" ht="15.75" x14ac:dyDescent="0.25">
      <c r="A445" s="6" t="s">
        <v>5</v>
      </c>
      <c r="B445" s="8">
        <v>101289</v>
      </c>
      <c r="C445" s="8">
        <v>1553</v>
      </c>
      <c r="D445" s="2">
        <v>1.5</v>
      </c>
      <c r="E445" s="10">
        <v>262.7</v>
      </c>
      <c r="F445" s="8">
        <v>164</v>
      </c>
      <c r="G445" s="2">
        <v>0.2</v>
      </c>
      <c r="H445" s="2">
        <v>27.7</v>
      </c>
      <c r="I445" s="8">
        <v>19</v>
      </c>
      <c r="J445" s="2">
        <v>0</v>
      </c>
      <c r="K445" s="2">
        <v>3.2</v>
      </c>
      <c r="M445" s="12">
        <f t="shared" si="187"/>
        <v>241</v>
      </c>
      <c r="N445" s="20">
        <f t="shared" si="188"/>
        <v>13</v>
      </c>
      <c r="O445" s="12">
        <f t="shared" si="189"/>
        <v>0</v>
      </c>
      <c r="P445" s="12">
        <f t="shared" si="190"/>
        <v>0</v>
      </c>
      <c r="R445" s="21">
        <f t="shared" si="191"/>
        <v>5.5192266685620869E-2</v>
      </c>
    </row>
    <row r="446" spans="1:19" ht="15.75" x14ac:dyDescent="0.25">
      <c r="A446" s="5" t="s">
        <v>6</v>
      </c>
      <c r="B446" s="7">
        <v>114907</v>
      </c>
      <c r="C446" s="7">
        <v>2569</v>
      </c>
      <c r="D446" s="1">
        <v>2.2000000000000002</v>
      </c>
      <c r="E446" s="9">
        <v>359.1</v>
      </c>
      <c r="F446" s="7">
        <v>321</v>
      </c>
      <c r="G446" s="1">
        <v>0.3</v>
      </c>
      <c r="H446" s="1">
        <v>44.9</v>
      </c>
      <c r="I446" s="7">
        <v>46</v>
      </c>
      <c r="J446" s="1">
        <v>0</v>
      </c>
      <c r="K446" s="1">
        <v>6.4</v>
      </c>
      <c r="M446" s="12">
        <f t="shared" si="187"/>
        <v>318</v>
      </c>
      <c r="N446" s="20">
        <f t="shared" si="188"/>
        <v>16</v>
      </c>
      <c r="O446" s="20">
        <f t="shared" si="189"/>
        <v>1</v>
      </c>
      <c r="P446" s="12">
        <f t="shared" si="190"/>
        <v>0</v>
      </c>
      <c r="R446" s="21">
        <f t="shared" si="191"/>
        <v>9.1300021323477143E-2</v>
      </c>
    </row>
    <row r="447" spans="1:19" ht="15.75" x14ac:dyDescent="0.25">
      <c r="A447" s="6" t="s">
        <v>7</v>
      </c>
      <c r="B447" s="8">
        <v>95104</v>
      </c>
      <c r="C447" s="8">
        <v>2704</v>
      </c>
      <c r="D447" s="2">
        <v>2.8</v>
      </c>
      <c r="E447" s="10">
        <v>444.5</v>
      </c>
      <c r="F447" s="8">
        <v>543</v>
      </c>
      <c r="G447" s="2">
        <v>0.6</v>
      </c>
      <c r="H447" s="2">
        <v>89.3</v>
      </c>
      <c r="I447" s="8">
        <v>106</v>
      </c>
      <c r="J447" s="2">
        <v>0.1</v>
      </c>
      <c r="K447" s="2">
        <v>17.399999999999999</v>
      </c>
      <c r="M447" s="12">
        <f t="shared" si="187"/>
        <v>260</v>
      </c>
      <c r="N447" s="20">
        <f t="shared" si="188"/>
        <v>14</v>
      </c>
      <c r="O447" s="20">
        <f t="shared" si="189"/>
        <v>2</v>
      </c>
      <c r="P447" s="12">
        <f t="shared" si="190"/>
        <v>0</v>
      </c>
      <c r="R447" s="21">
        <f t="shared" si="191"/>
        <v>9.6097803681853722E-2</v>
      </c>
    </row>
    <row r="448" spans="1:19" ht="15.75" x14ac:dyDescent="0.25">
      <c r="A448" s="5" t="s">
        <v>8</v>
      </c>
      <c r="B448" s="7">
        <v>67999</v>
      </c>
      <c r="C448" s="7">
        <v>3798</v>
      </c>
      <c r="D448" s="1">
        <v>5.6</v>
      </c>
      <c r="E448" s="9">
        <v>689.4</v>
      </c>
      <c r="F448" s="7">
        <v>886</v>
      </c>
      <c r="G448" s="1">
        <v>1.3</v>
      </c>
      <c r="H448" s="1">
        <v>160.80000000000001</v>
      </c>
      <c r="I448" s="7">
        <v>281</v>
      </c>
      <c r="J448" s="1">
        <v>0.4</v>
      </c>
      <c r="K448" s="1">
        <v>51</v>
      </c>
      <c r="M448" s="12">
        <f t="shared" si="187"/>
        <v>279</v>
      </c>
      <c r="N448" s="20">
        <f t="shared" si="188"/>
        <v>16</v>
      </c>
      <c r="O448" s="20">
        <f t="shared" si="189"/>
        <v>5</v>
      </c>
      <c r="P448" s="12">
        <f t="shared" si="190"/>
        <v>1</v>
      </c>
      <c r="R448" s="21">
        <f t="shared" si="191"/>
        <v>0.13497761034899425</v>
      </c>
    </row>
    <row r="449" spans="1:29" ht="15.75" x14ac:dyDescent="0.25">
      <c r="A449" s="6" t="s">
        <v>9</v>
      </c>
      <c r="B449" s="8">
        <v>41141</v>
      </c>
      <c r="C449" s="8">
        <v>4789</v>
      </c>
      <c r="D449" s="2">
        <v>11.6</v>
      </c>
      <c r="E449" s="10">
        <v>1009.7</v>
      </c>
      <c r="F449" s="8">
        <v>1076</v>
      </c>
      <c r="G449" s="2">
        <v>2.6</v>
      </c>
      <c r="H449" s="2">
        <v>226.9</v>
      </c>
      <c r="I449" s="8">
        <v>634</v>
      </c>
      <c r="J449" s="2">
        <v>1.5</v>
      </c>
      <c r="K449" s="2">
        <v>133.69999999999999</v>
      </c>
      <c r="M449" s="12">
        <f t="shared" si="187"/>
        <v>197</v>
      </c>
      <c r="N449" s="20">
        <f t="shared" si="188"/>
        <v>23</v>
      </c>
      <c r="O449" s="20">
        <f t="shared" si="189"/>
        <v>6</v>
      </c>
      <c r="P449" s="20">
        <f t="shared" si="190"/>
        <v>4</v>
      </c>
      <c r="R449" s="21">
        <f t="shared" si="191"/>
        <v>0.17019688677233635</v>
      </c>
    </row>
    <row r="450" spans="1:29" ht="15.75" x14ac:dyDescent="0.25">
      <c r="A450" s="5" t="s">
        <v>10</v>
      </c>
      <c r="B450" s="7">
        <v>20614</v>
      </c>
      <c r="C450" s="7">
        <v>4998</v>
      </c>
      <c r="D450" s="1">
        <v>24.2</v>
      </c>
      <c r="E450" s="9">
        <v>1916.8</v>
      </c>
      <c r="F450" s="7">
        <v>754</v>
      </c>
      <c r="G450" s="1">
        <v>3.7</v>
      </c>
      <c r="H450" s="1">
        <v>289.2</v>
      </c>
      <c r="I450" s="7">
        <v>1083</v>
      </c>
      <c r="J450" s="1">
        <v>5.3</v>
      </c>
      <c r="K450" s="9">
        <v>415.4</v>
      </c>
      <c r="M450" s="12">
        <f t="shared" si="187"/>
        <v>149</v>
      </c>
      <c r="N450" s="20">
        <f t="shared" si="188"/>
        <v>55</v>
      </c>
      <c r="O450" s="20">
        <f t="shared" si="189"/>
        <v>8</v>
      </c>
      <c r="P450" s="20">
        <f t="shared" si="190"/>
        <v>4</v>
      </c>
      <c r="R450" s="21">
        <f t="shared" si="191"/>
        <v>0.17762456464567489</v>
      </c>
    </row>
    <row r="451" spans="1:29" ht="15.75" x14ac:dyDescent="0.25">
      <c r="A451" s="6" t="s">
        <v>11</v>
      </c>
      <c r="B451" s="8">
        <v>25201</v>
      </c>
      <c r="C451" s="8">
        <v>6255</v>
      </c>
      <c r="D451" s="2">
        <v>24.8</v>
      </c>
      <c r="E451" s="10">
        <v>4447</v>
      </c>
      <c r="F451" s="8">
        <v>217</v>
      </c>
      <c r="G451" s="2">
        <v>0.9</v>
      </c>
      <c r="H451" s="2">
        <v>154.30000000000001</v>
      </c>
      <c r="I451" s="8">
        <v>2478</v>
      </c>
      <c r="J451" s="2">
        <v>9.8000000000000007</v>
      </c>
      <c r="K451" s="10">
        <v>1761.7</v>
      </c>
      <c r="M451" s="12">
        <f t="shared" si="187"/>
        <v>187</v>
      </c>
      <c r="N451" s="20">
        <f t="shared" si="188"/>
        <v>75</v>
      </c>
      <c r="O451" s="20">
        <f t="shared" si="189"/>
        <v>3</v>
      </c>
      <c r="P451" s="20">
        <f t="shared" si="190"/>
        <v>12</v>
      </c>
      <c r="R451" s="21">
        <f t="shared" si="191"/>
        <v>0.22229724927144787</v>
      </c>
    </row>
    <row r="452" spans="1:29" ht="15.75" x14ac:dyDescent="0.25">
      <c r="A452" s="14" t="s">
        <v>12</v>
      </c>
      <c r="B452" s="7">
        <v>7</v>
      </c>
      <c r="C452" s="7">
        <v>0</v>
      </c>
      <c r="D452" s="1">
        <v>0</v>
      </c>
      <c r="E452" s="9" t="s">
        <v>13</v>
      </c>
      <c r="F452" s="7">
        <v>0</v>
      </c>
      <c r="G452" s="1">
        <v>0</v>
      </c>
      <c r="H452" s="1" t="s">
        <v>13</v>
      </c>
      <c r="I452" s="7">
        <v>0</v>
      </c>
      <c r="J452" s="1">
        <v>0</v>
      </c>
      <c r="K452" s="1" t="s">
        <v>13</v>
      </c>
      <c r="M452" s="12">
        <f t="shared" si="187"/>
        <v>-144</v>
      </c>
      <c r="N452" s="12">
        <f t="shared" ref="N452" si="192">C452-C471</f>
        <v>0</v>
      </c>
      <c r="O452" s="12">
        <f t="shared" ref="O452" si="193">F452-F471</f>
        <v>0</v>
      </c>
      <c r="P452" s="12">
        <f t="shared" ref="P452" si="194">I452-I471</f>
        <v>0</v>
      </c>
      <c r="R452" s="21">
        <f t="shared" si="191"/>
        <v>0</v>
      </c>
    </row>
    <row r="453" spans="1:29" x14ac:dyDescent="0.25">
      <c r="A453" s="25"/>
      <c r="I453" s="60"/>
      <c r="J453" s="60"/>
      <c r="O453" s="104" t="s">
        <v>873</v>
      </c>
      <c r="P453" s="103">
        <f>SUM(P450:P451)/P440</f>
        <v>0.8</v>
      </c>
    </row>
    <row r="454" spans="1:29" x14ac:dyDescent="0.25">
      <c r="A454" t="s">
        <v>1187</v>
      </c>
    </row>
    <row r="455" spans="1:29" x14ac:dyDescent="0.25">
      <c r="A455" t="s">
        <v>1119</v>
      </c>
      <c r="M455" s="239" t="s">
        <v>1164</v>
      </c>
      <c r="N455" s="16"/>
      <c r="O455" s="240">
        <f>B458-B476</f>
        <v>1357</v>
      </c>
    </row>
    <row r="456" spans="1:29" x14ac:dyDescent="0.25">
      <c r="B456" s="14" t="s">
        <v>18</v>
      </c>
      <c r="C456" s="270" t="s">
        <v>19</v>
      </c>
      <c r="D456" s="270"/>
      <c r="E456" s="270"/>
      <c r="F456" s="270" t="s">
        <v>20</v>
      </c>
      <c r="G456" s="270"/>
      <c r="H456" s="270"/>
      <c r="I456" s="270" t="s">
        <v>21</v>
      </c>
      <c r="J456" s="270"/>
      <c r="K456" s="270"/>
      <c r="M456" s="270" t="s">
        <v>1190</v>
      </c>
      <c r="N456" s="270"/>
      <c r="O456" s="270"/>
      <c r="P456" s="270"/>
      <c r="U456" s="81" t="s">
        <v>1122</v>
      </c>
    </row>
    <row r="457" spans="1:29" ht="15.75" customHeight="1" thickBot="1" x14ac:dyDescent="0.3">
      <c r="A457" s="15" t="s">
        <v>17</v>
      </c>
      <c r="B457" s="14" t="s">
        <v>14</v>
      </c>
      <c r="C457" s="14" t="s">
        <v>14</v>
      </c>
      <c r="D457" s="14" t="s">
        <v>15</v>
      </c>
      <c r="E457" s="14" t="s">
        <v>16</v>
      </c>
      <c r="F457" s="14" t="s">
        <v>14</v>
      </c>
      <c r="G457" s="14" t="s">
        <v>15</v>
      </c>
      <c r="H457" s="14" t="s">
        <v>16</v>
      </c>
      <c r="I457" s="14" t="s">
        <v>14</v>
      </c>
      <c r="J457" s="14" t="s">
        <v>15</v>
      </c>
      <c r="K457" s="14" t="s">
        <v>16</v>
      </c>
      <c r="M457" s="14" t="s">
        <v>18</v>
      </c>
      <c r="N457" s="13" t="s">
        <v>19</v>
      </c>
      <c r="O457" s="14" t="s">
        <v>20</v>
      </c>
      <c r="P457" s="13" t="s">
        <v>21</v>
      </c>
      <c r="R457" s="13" t="s">
        <v>41</v>
      </c>
      <c r="S457" s="14" t="s">
        <v>29</v>
      </c>
      <c r="U457" s="114"/>
      <c r="V457" s="272" t="s">
        <v>999</v>
      </c>
      <c r="W457" s="272"/>
      <c r="X457" s="272"/>
      <c r="Y457" s="272"/>
      <c r="Z457" s="272" t="s">
        <v>1000</v>
      </c>
      <c r="AA457" s="272"/>
      <c r="AB457" s="272"/>
      <c r="AC457" s="272"/>
    </row>
    <row r="458" spans="1:29" ht="15.75" x14ac:dyDescent="0.25">
      <c r="A458" s="5" t="s">
        <v>0</v>
      </c>
      <c r="B458" s="7">
        <v>591083</v>
      </c>
      <c r="C458" s="7">
        <v>27914</v>
      </c>
      <c r="D458" s="1">
        <v>4.7</v>
      </c>
      <c r="E458" s="9">
        <v>631.5</v>
      </c>
      <c r="F458" s="7">
        <v>4134</v>
      </c>
      <c r="G458" s="1">
        <v>0.7</v>
      </c>
      <c r="H458" s="1">
        <v>93.5</v>
      </c>
      <c r="I458" s="7">
        <v>4632</v>
      </c>
      <c r="J458" s="1">
        <v>0.8</v>
      </c>
      <c r="K458" s="1">
        <v>104.8</v>
      </c>
      <c r="M458" s="12">
        <f>B458-B476</f>
        <v>1357</v>
      </c>
      <c r="N458" s="12">
        <f>C458-C476</f>
        <v>235</v>
      </c>
      <c r="O458" s="12">
        <f>F458-F476</f>
        <v>17</v>
      </c>
      <c r="P458" s="12">
        <f>I458-I476</f>
        <v>-4</v>
      </c>
      <c r="R458" s="26">
        <f>C458/$B$458</f>
        <v>4.7225178189865047E-2</v>
      </c>
      <c r="U458" s="165"/>
      <c r="V458" s="171" t="s">
        <v>1001</v>
      </c>
      <c r="W458" s="172"/>
      <c r="X458" s="171" t="s">
        <v>20</v>
      </c>
      <c r="Y458" s="172"/>
      <c r="Z458" s="171" t="s">
        <v>1001</v>
      </c>
      <c r="AA458" s="172"/>
      <c r="AB458" s="171" t="s">
        <v>20</v>
      </c>
      <c r="AC458" s="172"/>
    </row>
    <row r="459" spans="1:29" ht="15.75" x14ac:dyDescent="0.25">
      <c r="A459" s="6" t="s">
        <v>1</v>
      </c>
      <c r="B459" s="8">
        <v>4602</v>
      </c>
      <c r="C459" s="8">
        <v>373</v>
      </c>
      <c r="D459" s="2">
        <v>8.1</v>
      </c>
      <c r="E459" s="10">
        <v>738.8</v>
      </c>
      <c r="F459" s="8">
        <v>71</v>
      </c>
      <c r="G459" s="2">
        <v>1.5</v>
      </c>
      <c r="H459" s="2">
        <v>140.6</v>
      </c>
      <c r="I459" s="8">
        <v>0</v>
      </c>
      <c r="J459" s="2">
        <v>0</v>
      </c>
      <c r="K459" s="2">
        <v>0</v>
      </c>
      <c r="M459" s="12">
        <f t="shared" ref="M459:M470" si="195">B459-B477</f>
        <v>27</v>
      </c>
      <c r="N459" s="20">
        <f t="shared" ref="N459:N469" si="196">C459-C477</f>
        <v>3</v>
      </c>
      <c r="O459" s="12">
        <f t="shared" ref="O459:O469" si="197">F459-F477</f>
        <v>0</v>
      </c>
      <c r="P459" s="12">
        <f t="shared" ref="P459:P469" si="198">I459-I477</f>
        <v>0</v>
      </c>
      <c r="R459" s="21">
        <f>C459/$C$458</f>
        <v>1.3362470444938023E-2</v>
      </c>
      <c r="U459" s="119" t="s">
        <v>1002</v>
      </c>
      <c r="V459" s="62" t="s">
        <v>839</v>
      </c>
      <c r="W459" s="62" t="s">
        <v>840</v>
      </c>
      <c r="X459" s="62" t="s">
        <v>839</v>
      </c>
      <c r="Y459" s="62" t="s">
        <v>840</v>
      </c>
      <c r="Z459" s="62" t="s">
        <v>839</v>
      </c>
      <c r="AA459" s="62" t="s">
        <v>840</v>
      </c>
      <c r="AB459" s="62" t="s">
        <v>839</v>
      </c>
      <c r="AC459" s="62" t="s">
        <v>840</v>
      </c>
    </row>
    <row r="460" spans="1:29" ht="30" x14ac:dyDescent="0.25">
      <c r="A460" s="5" t="s">
        <v>2</v>
      </c>
      <c r="B460" s="7">
        <v>21329</v>
      </c>
      <c r="C460" s="7">
        <v>360</v>
      </c>
      <c r="D460" s="1">
        <v>1.7</v>
      </c>
      <c r="E460" s="9">
        <v>165.7</v>
      </c>
      <c r="F460" s="7">
        <v>37</v>
      </c>
      <c r="G460" s="1">
        <v>0.2</v>
      </c>
      <c r="H460" s="1">
        <v>17</v>
      </c>
      <c r="I460" s="7">
        <v>1</v>
      </c>
      <c r="J460" s="1">
        <v>0</v>
      </c>
      <c r="K460" s="1">
        <v>0.5</v>
      </c>
      <c r="M460" s="12">
        <f t="shared" si="195"/>
        <v>33</v>
      </c>
      <c r="N460" s="20">
        <f t="shared" si="196"/>
        <v>3</v>
      </c>
      <c r="O460" s="12">
        <f t="shared" si="197"/>
        <v>0</v>
      </c>
      <c r="P460" s="12">
        <f t="shared" si="198"/>
        <v>0</v>
      </c>
      <c r="R460" s="21">
        <f t="shared" ref="R460:R470" si="199">C460/$C$458</f>
        <v>1.2896754316830265E-2</v>
      </c>
      <c r="U460" s="120" t="s">
        <v>1003</v>
      </c>
      <c r="V460" s="122">
        <v>3611</v>
      </c>
      <c r="W460" s="167">
        <v>35.799999999999997</v>
      </c>
      <c r="X460" s="85">
        <v>347</v>
      </c>
      <c r="Y460" s="167">
        <v>41.1</v>
      </c>
      <c r="Z460" s="85">
        <v>42</v>
      </c>
      <c r="AA460" s="167">
        <v>29</v>
      </c>
      <c r="AB460" s="85">
        <v>3</v>
      </c>
      <c r="AC460" s="167">
        <v>33.299999999999997</v>
      </c>
    </row>
    <row r="461" spans="1:29" ht="30" x14ac:dyDescent="0.25">
      <c r="A461" s="6" t="s">
        <v>3</v>
      </c>
      <c r="B461" s="8">
        <v>31503</v>
      </c>
      <c r="C461" s="8">
        <v>182</v>
      </c>
      <c r="D461" s="2">
        <v>0.6</v>
      </c>
      <c r="E461" s="10">
        <v>65.5</v>
      </c>
      <c r="F461" s="8">
        <v>25</v>
      </c>
      <c r="G461" s="2">
        <v>0.1</v>
      </c>
      <c r="H461" s="2">
        <v>9</v>
      </c>
      <c r="I461" s="8">
        <v>2</v>
      </c>
      <c r="J461" s="2">
        <v>0</v>
      </c>
      <c r="K461" s="2">
        <v>0.7</v>
      </c>
      <c r="M461" s="12">
        <f t="shared" si="195"/>
        <v>18</v>
      </c>
      <c r="N461" s="20">
        <f t="shared" si="196"/>
        <v>3</v>
      </c>
      <c r="O461" s="20">
        <f t="shared" si="197"/>
        <v>0</v>
      </c>
      <c r="P461" s="12">
        <f t="shared" si="198"/>
        <v>0</v>
      </c>
      <c r="R461" s="21">
        <f t="shared" si="199"/>
        <v>6.5200257935086334E-3</v>
      </c>
      <c r="U461" s="121" t="s">
        <v>1004</v>
      </c>
      <c r="V461" s="124">
        <v>2823</v>
      </c>
      <c r="W461" s="167">
        <v>28</v>
      </c>
      <c r="X461" s="88">
        <v>302</v>
      </c>
      <c r="Y461" s="167">
        <v>35.700000000000003</v>
      </c>
      <c r="Z461" s="88">
        <v>47</v>
      </c>
      <c r="AA461" s="167">
        <v>32.4</v>
      </c>
      <c r="AB461" s="88">
        <v>2</v>
      </c>
      <c r="AC461" s="167">
        <v>22.2</v>
      </c>
    </row>
    <row r="462" spans="1:29" ht="15.75" x14ac:dyDescent="0.25">
      <c r="A462" s="5" t="s">
        <v>4</v>
      </c>
      <c r="B462" s="7">
        <v>68874</v>
      </c>
      <c r="C462" s="7">
        <v>541</v>
      </c>
      <c r="D462" s="1">
        <v>0.8</v>
      </c>
      <c r="E462" s="9">
        <v>101.5</v>
      </c>
      <c r="F462" s="7">
        <v>64</v>
      </c>
      <c r="G462" s="1">
        <v>0.1</v>
      </c>
      <c r="H462" s="1">
        <v>12</v>
      </c>
      <c r="I462" s="7">
        <v>2</v>
      </c>
      <c r="J462" s="1">
        <v>0</v>
      </c>
      <c r="K462" s="1">
        <v>0.4</v>
      </c>
      <c r="M462" s="12">
        <f t="shared" si="195"/>
        <v>52</v>
      </c>
      <c r="N462" s="20">
        <f t="shared" si="196"/>
        <v>7</v>
      </c>
      <c r="O462" s="12">
        <f t="shared" si="197"/>
        <v>1</v>
      </c>
      <c r="P462" s="12">
        <f t="shared" si="198"/>
        <v>0</v>
      </c>
      <c r="R462" s="21">
        <f t="shared" si="199"/>
        <v>1.9380955792792146E-2</v>
      </c>
      <c r="S462" s="24">
        <f>R461+R462</f>
        <v>2.5900981586300779E-2</v>
      </c>
      <c r="U462" s="120" t="s">
        <v>1005</v>
      </c>
      <c r="V462" s="122">
        <v>3469</v>
      </c>
      <c r="W462" s="85">
        <v>34.4</v>
      </c>
      <c r="X462" s="85">
        <v>192</v>
      </c>
      <c r="Y462" s="85">
        <v>22.7</v>
      </c>
      <c r="Z462" s="85">
        <v>49</v>
      </c>
      <c r="AA462" s="85">
        <v>33.799999999999997</v>
      </c>
      <c r="AB462" s="85">
        <v>4</v>
      </c>
      <c r="AC462" s="85">
        <v>44.4</v>
      </c>
    </row>
    <row r="463" spans="1:29" ht="30" x14ac:dyDescent="0.25">
      <c r="A463" s="6" t="s">
        <v>5</v>
      </c>
      <c r="B463" s="8">
        <v>101048</v>
      </c>
      <c r="C463" s="8">
        <v>1540</v>
      </c>
      <c r="D463" s="2">
        <v>1.5</v>
      </c>
      <c r="E463" s="10">
        <v>260.5</v>
      </c>
      <c r="F463" s="8">
        <v>164</v>
      </c>
      <c r="G463" s="2">
        <v>0.2</v>
      </c>
      <c r="H463" s="2">
        <v>27.7</v>
      </c>
      <c r="I463" s="8">
        <v>19</v>
      </c>
      <c r="J463" s="2">
        <v>0</v>
      </c>
      <c r="K463" s="2">
        <v>3.2</v>
      </c>
      <c r="M463" s="12">
        <f t="shared" si="195"/>
        <v>177</v>
      </c>
      <c r="N463" s="20">
        <f t="shared" si="196"/>
        <v>9</v>
      </c>
      <c r="O463" s="12">
        <f t="shared" si="197"/>
        <v>2</v>
      </c>
      <c r="P463" s="12">
        <f t="shared" si="198"/>
        <v>0</v>
      </c>
      <c r="R463" s="21">
        <f t="shared" si="199"/>
        <v>5.5169449021996129E-2</v>
      </c>
      <c r="U463" s="121" t="s">
        <v>1006</v>
      </c>
      <c r="V463" s="124">
        <v>183</v>
      </c>
      <c r="W463" s="88">
        <v>1.8</v>
      </c>
      <c r="X463" s="88">
        <v>4</v>
      </c>
      <c r="Y463" s="88">
        <v>0.5</v>
      </c>
      <c r="Z463" s="88">
        <v>7</v>
      </c>
      <c r="AA463" s="88">
        <v>4.8</v>
      </c>
      <c r="AB463" s="88">
        <v>0</v>
      </c>
      <c r="AC463" s="88">
        <v>0</v>
      </c>
    </row>
    <row r="464" spans="1:29" ht="15.75" x14ac:dyDescent="0.25">
      <c r="A464" s="5" t="s">
        <v>6</v>
      </c>
      <c r="B464" s="7">
        <v>114589</v>
      </c>
      <c r="C464" s="7">
        <v>2553</v>
      </c>
      <c r="D464" s="1">
        <v>2.2000000000000002</v>
      </c>
      <c r="E464" s="9">
        <v>356.9</v>
      </c>
      <c r="F464" s="7">
        <v>320</v>
      </c>
      <c r="G464" s="1">
        <v>0.3</v>
      </c>
      <c r="H464" s="1">
        <v>44.7</v>
      </c>
      <c r="I464" s="7">
        <v>46</v>
      </c>
      <c r="J464" s="1">
        <v>0</v>
      </c>
      <c r="K464" s="1">
        <v>6.4</v>
      </c>
      <c r="M464" s="12">
        <f t="shared" si="195"/>
        <v>231</v>
      </c>
      <c r="N464" s="20">
        <f t="shared" si="196"/>
        <v>18</v>
      </c>
      <c r="O464" s="20">
        <f t="shared" si="197"/>
        <v>4</v>
      </c>
      <c r="P464" s="12">
        <f t="shared" si="198"/>
        <v>-2</v>
      </c>
      <c r="R464" s="21">
        <f t="shared" si="199"/>
        <v>9.1459482696854624E-2</v>
      </c>
      <c r="U464" s="120" t="s">
        <v>0</v>
      </c>
      <c r="V464" s="122">
        <v>10086</v>
      </c>
      <c r="W464" s="85">
        <v>100</v>
      </c>
      <c r="X464" s="85">
        <v>845</v>
      </c>
      <c r="Y464" s="85">
        <v>100</v>
      </c>
      <c r="Z464" s="85">
        <v>145</v>
      </c>
      <c r="AA464" s="85">
        <v>100</v>
      </c>
      <c r="AB464" s="85">
        <v>9</v>
      </c>
      <c r="AC464" s="85">
        <v>100</v>
      </c>
    </row>
    <row r="465" spans="1:29" ht="15.75" x14ac:dyDescent="0.25">
      <c r="A465" s="6" t="s">
        <v>7</v>
      </c>
      <c r="B465" s="8">
        <v>94844</v>
      </c>
      <c r="C465" s="8">
        <v>2690</v>
      </c>
      <c r="D465" s="2">
        <v>2.8</v>
      </c>
      <c r="E465" s="10">
        <v>442.2</v>
      </c>
      <c r="F465" s="8">
        <v>541</v>
      </c>
      <c r="G465" s="2">
        <v>0.6</v>
      </c>
      <c r="H465" s="2">
        <v>88.9</v>
      </c>
      <c r="I465" s="8">
        <v>106</v>
      </c>
      <c r="J465" s="2">
        <v>0.1</v>
      </c>
      <c r="K465" s="2">
        <v>17.399999999999999</v>
      </c>
      <c r="M465" s="12">
        <f t="shared" si="195"/>
        <v>194</v>
      </c>
      <c r="N465" s="20">
        <f t="shared" si="196"/>
        <v>7</v>
      </c>
      <c r="O465" s="20">
        <f t="shared" si="197"/>
        <v>0</v>
      </c>
      <c r="P465" s="12">
        <f t="shared" si="198"/>
        <v>0</v>
      </c>
      <c r="R465" s="21">
        <f t="shared" si="199"/>
        <v>9.6367414200759477E-2</v>
      </c>
    </row>
    <row r="466" spans="1:29" ht="15.75" x14ac:dyDescent="0.25">
      <c r="A466" s="5" t="s">
        <v>8</v>
      </c>
      <c r="B466" s="7">
        <v>67720</v>
      </c>
      <c r="C466" s="7">
        <v>3782</v>
      </c>
      <c r="D466" s="1">
        <v>5.6</v>
      </c>
      <c r="E466" s="9">
        <v>686.5</v>
      </c>
      <c r="F466" s="7">
        <v>881</v>
      </c>
      <c r="G466" s="1">
        <v>1.3</v>
      </c>
      <c r="H466" s="1">
        <v>159.9</v>
      </c>
      <c r="I466" s="7">
        <v>280</v>
      </c>
      <c r="J466" s="1">
        <v>0.4</v>
      </c>
      <c r="K466" s="1">
        <v>50.8</v>
      </c>
      <c r="M466" s="12">
        <f t="shared" si="195"/>
        <v>217</v>
      </c>
      <c r="N466" s="20">
        <f t="shared" si="196"/>
        <v>19</v>
      </c>
      <c r="O466" s="20">
        <f t="shared" si="197"/>
        <v>3</v>
      </c>
      <c r="P466" s="12">
        <f t="shared" si="198"/>
        <v>1</v>
      </c>
      <c r="R466" s="21">
        <f t="shared" si="199"/>
        <v>0.13548756896181127</v>
      </c>
    </row>
    <row r="467" spans="1:29" ht="15.75" x14ac:dyDescent="0.25">
      <c r="A467" s="6" t="s">
        <v>9</v>
      </c>
      <c r="B467" s="8">
        <v>40944</v>
      </c>
      <c r="C467" s="8">
        <v>4766</v>
      </c>
      <c r="D467" s="2">
        <v>11.6</v>
      </c>
      <c r="E467" s="10">
        <v>1004.8</v>
      </c>
      <c r="F467" s="8">
        <v>1070</v>
      </c>
      <c r="G467" s="2">
        <v>2.6</v>
      </c>
      <c r="H467" s="2">
        <v>225.6</v>
      </c>
      <c r="I467" s="8">
        <v>630</v>
      </c>
      <c r="J467" s="2">
        <v>1.5</v>
      </c>
      <c r="K467" s="2">
        <v>132.80000000000001</v>
      </c>
      <c r="M467" s="12">
        <f t="shared" si="195"/>
        <v>155</v>
      </c>
      <c r="N467" s="20">
        <f t="shared" si="196"/>
        <v>45</v>
      </c>
      <c r="O467" s="20">
        <f t="shared" si="197"/>
        <v>5</v>
      </c>
      <c r="P467" s="20">
        <f t="shared" si="198"/>
        <v>1</v>
      </c>
      <c r="R467" s="21">
        <f t="shared" si="199"/>
        <v>0.170738697427814</v>
      </c>
    </row>
    <row r="468" spans="1:29" ht="15.75" x14ac:dyDescent="0.25">
      <c r="A468" s="5" t="s">
        <v>10</v>
      </c>
      <c r="B468" s="7">
        <v>20465</v>
      </c>
      <c r="C468" s="7">
        <v>4943</v>
      </c>
      <c r="D468" s="1">
        <v>24.2</v>
      </c>
      <c r="E468" s="9">
        <v>1895.8</v>
      </c>
      <c r="F468" s="7">
        <v>746</v>
      </c>
      <c r="G468" s="1">
        <v>3.6</v>
      </c>
      <c r="H468" s="1">
        <v>286.10000000000002</v>
      </c>
      <c r="I468" s="7">
        <v>1079</v>
      </c>
      <c r="J468" s="1">
        <v>5.3</v>
      </c>
      <c r="K468" s="9">
        <v>413.8</v>
      </c>
      <c r="M468" s="12">
        <f t="shared" si="195"/>
        <v>115</v>
      </c>
      <c r="N468" s="20">
        <f t="shared" si="196"/>
        <v>56</v>
      </c>
      <c r="O468" s="20">
        <f t="shared" si="197"/>
        <v>3</v>
      </c>
      <c r="P468" s="20">
        <f t="shared" si="198"/>
        <v>0</v>
      </c>
      <c r="R468" s="21">
        <f t="shared" si="199"/>
        <v>0.17707960163358888</v>
      </c>
    </row>
    <row r="469" spans="1:29" ht="15.75" x14ac:dyDescent="0.25">
      <c r="A469" s="6" t="s">
        <v>11</v>
      </c>
      <c r="B469" s="8">
        <v>25014</v>
      </c>
      <c r="C469" s="8">
        <v>6180</v>
      </c>
      <c r="D469" s="2">
        <v>24.7</v>
      </c>
      <c r="E469" s="10">
        <v>4393.7</v>
      </c>
      <c r="F469" s="8">
        <v>214</v>
      </c>
      <c r="G469" s="2">
        <v>0.9</v>
      </c>
      <c r="H469" s="2">
        <v>152.1</v>
      </c>
      <c r="I469" s="8">
        <v>2466</v>
      </c>
      <c r="J469" s="2">
        <v>9.9</v>
      </c>
      <c r="K469" s="10">
        <v>1753.2</v>
      </c>
      <c r="M469" s="12">
        <f t="shared" si="195"/>
        <v>140</v>
      </c>
      <c r="N469" s="20">
        <f t="shared" si="196"/>
        <v>66</v>
      </c>
      <c r="O469" s="20">
        <f t="shared" si="197"/>
        <v>0</v>
      </c>
      <c r="P469" s="20">
        <f t="shared" si="198"/>
        <v>-4</v>
      </c>
      <c r="R469" s="21">
        <f t="shared" si="199"/>
        <v>0.22139428243891954</v>
      </c>
    </row>
    <row r="470" spans="1:29" ht="15.75" x14ac:dyDescent="0.25">
      <c r="A470" s="14" t="s">
        <v>12</v>
      </c>
      <c r="B470" s="7">
        <v>151</v>
      </c>
      <c r="C470" s="7">
        <v>4</v>
      </c>
      <c r="D470" s="1">
        <v>2.6</v>
      </c>
      <c r="E470" s="9" t="s">
        <v>13</v>
      </c>
      <c r="F470" s="7">
        <v>1</v>
      </c>
      <c r="G470" s="1">
        <v>0.7</v>
      </c>
      <c r="H470" s="1" t="s">
        <v>13</v>
      </c>
      <c r="I470" s="7">
        <v>1</v>
      </c>
      <c r="J470" s="1">
        <v>0.7</v>
      </c>
      <c r="K470" s="1" t="s">
        <v>13</v>
      </c>
      <c r="M470" s="12">
        <f t="shared" si="195"/>
        <v>-1</v>
      </c>
      <c r="N470" s="12">
        <f t="shared" ref="N470" si="200">C470-C489</f>
        <v>4</v>
      </c>
      <c r="O470" s="12">
        <f t="shared" ref="O470" si="201">F470-F489</f>
        <v>1</v>
      </c>
      <c r="P470" s="12">
        <f t="shared" ref="P470" si="202">I470-I489</f>
        <v>1</v>
      </c>
      <c r="R470" s="21">
        <f t="shared" si="199"/>
        <v>1.4329727018700295E-4</v>
      </c>
    </row>
    <row r="471" spans="1:29" x14ac:dyDescent="0.25">
      <c r="A471" s="25"/>
      <c r="I471" s="60"/>
      <c r="J471" s="60"/>
      <c r="O471" s="104" t="s">
        <v>873</v>
      </c>
      <c r="P471" s="103">
        <f>SUM(P468:P469)/P458</f>
        <v>1</v>
      </c>
    </row>
    <row r="472" spans="1:29" x14ac:dyDescent="0.25">
      <c r="A472" t="s">
        <v>1186</v>
      </c>
    </row>
    <row r="473" spans="1:29" x14ac:dyDescent="0.25">
      <c r="A473" t="s">
        <v>1119</v>
      </c>
      <c r="M473" s="239" t="s">
        <v>1164</v>
      </c>
      <c r="N473" s="16"/>
      <c r="O473" s="240">
        <f>B476-B495</f>
        <v>1035</v>
      </c>
    </row>
    <row r="474" spans="1:29" x14ac:dyDescent="0.25">
      <c r="B474" s="14" t="s">
        <v>18</v>
      </c>
      <c r="C474" s="270" t="s">
        <v>19</v>
      </c>
      <c r="D474" s="270"/>
      <c r="E474" s="270"/>
      <c r="F474" s="270" t="s">
        <v>20</v>
      </c>
      <c r="G474" s="270"/>
      <c r="H474" s="270"/>
      <c r="I474" s="270" t="s">
        <v>21</v>
      </c>
      <c r="J474" s="270"/>
      <c r="K474" s="270"/>
      <c r="M474" s="270" t="s">
        <v>1191</v>
      </c>
      <c r="N474" s="270"/>
      <c r="O474" s="270"/>
      <c r="P474" s="270"/>
      <c r="U474" s="81" t="s">
        <v>1122</v>
      </c>
    </row>
    <row r="475" spans="1:29" ht="15.75" customHeight="1" thickBot="1" x14ac:dyDescent="0.3">
      <c r="A475" s="15" t="s">
        <v>17</v>
      </c>
      <c r="B475" s="14" t="s">
        <v>14</v>
      </c>
      <c r="C475" s="14" t="s">
        <v>14</v>
      </c>
      <c r="D475" s="14" t="s">
        <v>15</v>
      </c>
      <c r="E475" s="14" t="s">
        <v>16</v>
      </c>
      <c r="F475" s="14" t="s">
        <v>14</v>
      </c>
      <c r="G475" s="14" t="s">
        <v>15</v>
      </c>
      <c r="H475" s="14" t="s">
        <v>16</v>
      </c>
      <c r="I475" s="14" t="s">
        <v>14</v>
      </c>
      <c r="J475" s="14" t="s">
        <v>15</v>
      </c>
      <c r="K475" s="14" t="s">
        <v>16</v>
      </c>
      <c r="M475" s="14" t="s">
        <v>18</v>
      </c>
      <c r="N475" s="13" t="s">
        <v>19</v>
      </c>
      <c r="O475" s="14" t="s">
        <v>20</v>
      </c>
      <c r="P475" s="13" t="s">
        <v>21</v>
      </c>
      <c r="R475" s="13" t="s">
        <v>41</v>
      </c>
      <c r="S475" s="14" t="s">
        <v>29</v>
      </c>
      <c r="U475" s="114"/>
      <c r="V475" s="272" t="s">
        <v>999</v>
      </c>
      <c r="W475" s="272"/>
      <c r="X475" s="272"/>
      <c r="Y475" s="272"/>
      <c r="Z475" s="272" t="s">
        <v>1000</v>
      </c>
      <c r="AA475" s="272"/>
      <c r="AB475" s="272"/>
      <c r="AC475" s="272"/>
    </row>
    <row r="476" spans="1:29" ht="15.75" x14ac:dyDescent="0.25">
      <c r="A476" s="5" t="s">
        <v>0</v>
      </c>
      <c r="B476" s="7">
        <v>589726</v>
      </c>
      <c r="C476" s="7">
        <v>27679</v>
      </c>
      <c r="D476" s="1">
        <v>4.7</v>
      </c>
      <c r="E476" s="9">
        <v>626.20000000000005</v>
      </c>
      <c r="F476" s="7">
        <v>4117</v>
      </c>
      <c r="G476" s="1">
        <v>0.7</v>
      </c>
      <c r="H476" s="1">
        <v>93.1</v>
      </c>
      <c r="I476" s="7">
        <v>4636</v>
      </c>
      <c r="J476" s="1">
        <v>0.8</v>
      </c>
      <c r="K476" s="1">
        <v>104.9</v>
      </c>
      <c r="M476" s="12">
        <f t="shared" ref="M476:M488" si="203">B476-B495</f>
        <v>1035</v>
      </c>
      <c r="N476" s="12">
        <f t="shared" ref="N476:N488" si="204">C476-C495</f>
        <v>191</v>
      </c>
      <c r="O476" s="12">
        <f t="shared" ref="O476:O488" si="205">F476-F495</f>
        <v>20</v>
      </c>
      <c r="P476" s="12">
        <f t="shared" ref="P476:P488" si="206">I476-I495</f>
        <v>15</v>
      </c>
      <c r="R476" s="26">
        <f>C476/$B$476</f>
        <v>4.6935356419761043E-2</v>
      </c>
      <c r="U476" s="165"/>
      <c r="V476" s="171" t="s">
        <v>1001</v>
      </c>
      <c r="W476" s="172"/>
      <c r="X476" s="171" t="s">
        <v>20</v>
      </c>
      <c r="Y476" s="172"/>
      <c r="Z476" s="171" t="s">
        <v>1001</v>
      </c>
      <c r="AA476" s="172"/>
      <c r="AB476" s="171" t="s">
        <v>20</v>
      </c>
      <c r="AC476" s="172"/>
    </row>
    <row r="477" spans="1:29" ht="15.75" x14ac:dyDescent="0.25">
      <c r="A477" s="6" t="s">
        <v>1</v>
      </c>
      <c r="B477" s="8">
        <v>4575</v>
      </c>
      <c r="C477" s="8">
        <v>370</v>
      </c>
      <c r="D477" s="2">
        <v>8.1</v>
      </c>
      <c r="E477" s="10">
        <v>732.9</v>
      </c>
      <c r="F477" s="8">
        <v>71</v>
      </c>
      <c r="G477" s="2">
        <v>1.6</v>
      </c>
      <c r="H477" s="2">
        <v>140.6</v>
      </c>
      <c r="I477" s="8">
        <v>0</v>
      </c>
      <c r="J477" s="2">
        <v>0</v>
      </c>
      <c r="K477" s="2">
        <v>0</v>
      </c>
      <c r="M477" s="12">
        <f t="shared" si="203"/>
        <v>19</v>
      </c>
      <c r="N477" s="20">
        <f t="shared" si="204"/>
        <v>2</v>
      </c>
      <c r="O477" s="12">
        <f t="shared" si="205"/>
        <v>0</v>
      </c>
      <c r="P477" s="12">
        <f t="shared" si="206"/>
        <v>0</v>
      </c>
      <c r="R477" s="21">
        <f>C477/$C$476</f>
        <v>1.3367534954297482E-2</v>
      </c>
      <c r="U477" s="119" t="s">
        <v>1002</v>
      </c>
      <c r="V477" s="62" t="s">
        <v>839</v>
      </c>
      <c r="W477" s="62" t="s">
        <v>840</v>
      </c>
      <c r="X477" s="62" t="s">
        <v>839</v>
      </c>
      <c r="Y477" s="62" t="s">
        <v>840</v>
      </c>
      <c r="Z477" s="62" t="s">
        <v>839</v>
      </c>
      <c r="AA477" s="62" t="s">
        <v>840</v>
      </c>
      <c r="AB477" s="62" t="s">
        <v>839</v>
      </c>
      <c r="AC477" s="62" t="s">
        <v>840</v>
      </c>
    </row>
    <row r="478" spans="1:29" ht="30" x14ac:dyDescent="0.25">
      <c r="A478" s="5" t="s">
        <v>2</v>
      </c>
      <c r="B478" s="7">
        <v>21296</v>
      </c>
      <c r="C478" s="7">
        <v>357</v>
      </c>
      <c r="D478" s="1">
        <v>1.7</v>
      </c>
      <c r="E478" s="9">
        <v>164.3</v>
      </c>
      <c r="F478" s="7">
        <v>37</v>
      </c>
      <c r="G478" s="1">
        <v>0.2</v>
      </c>
      <c r="H478" s="1">
        <v>17</v>
      </c>
      <c r="I478" s="7">
        <v>1</v>
      </c>
      <c r="J478" s="1">
        <v>0</v>
      </c>
      <c r="K478" s="1">
        <v>0.5</v>
      </c>
      <c r="M478" s="12">
        <f t="shared" si="203"/>
        <v>23</v>
      </c>
      <c r="N478" s="20">
        <f t="shared" si="204"/>
        <v>2</v>
      </c>
      <c r="O478" s="12">
        <f t="shared" si="205"/>
        <v>0</v>
      </c>
      <c r="P478" s="12">
        <f t="shared" si="206"/>
        <v>0</v>
      </c>
      <c r="R478" s="21">
        <f t="shared" ref="R478:R488" si="207">C478/$C$476</f>
        <v>1.2897864807254597E-2</v>
      </c>
      <c r="U478" s="120" t="s">
        <v>1003</v>
      </c>
      <c r="V478" s="122">
        <v>3553</v>
      </c>
      <c r="W478" s="167">
        <v>35.9</v>
      </c>
      <c r="X478" s="85">
        <v>344</v>
      </c>
      <c r="Y478" s="167">
        <v>41.4</v>
      </c>
      <c r="Z478" s="85">
        <v>40</v>
      </c>
      <c r="AA478" s="167">
        <v>35.700000000000003</v>
      </c>
      <c r="AB478" s="85">
        <v>2</v>
      </c>
      <c r="AC478" s="167">
        <v>18.2</v>
      </c>
    </row>
    <row r="479" spans="1:29" ht="30" x14ac:dyDescent="0.25">
      <c r="A479" s="6" t="s">
        <v>3</v>
      </c>
      <c r="B479" s="8">
        <v>31485</v>
      </c>
      <c r="C479" s="8">
        <v>179</v>
      </c>
      <c r="D479" s="2">
        <v>0.6</v>
      </c>
      <c r="E479" s="10">
        <v>64.5</v>
      </c>
      <c r="F479" s="8">
        <v>25</v>
      </c>
      <c r="G479" s="2">
        <v>0.1</v>
      </c>
      <c r="H479" s="2">
        <v>9</v>
      </c>
      <c r="I479" s="8">
        <v>2</v>
      </c>
      <c r="J479" s="2">
        <v>0</v>
      </c>
      <c r="K479" s="2">
        <v>0.7</v>
      </c>
      <c r="M479" s="12">
        <f t="shared" si="203"/>
        <v>4</v>
      </c>
      <c r="N479" s="20">
        <f t="shared" si="204"/>
        <v>1</v>
      </c>
      <c r="O479" s="20">
        <f t="shared" si="205"/>
        <v>0</v>
      </c>
      <c r="P479" s="12">
        <f t="shared" si="206"/>
        <v>0</v>
      </c>
      <c r="R479" s="21">
        <f t="shared" si="207"/>
        <v>6.4669966400520253E-3</v>
      </c>
      <c r="U479" s="121" t="s">
        <v>1004</v>
      </c>
      <c r="V479" s="124">
        <v>2762</v>
      </c>
      <c r="W479" s="167">
        <v>27.9</v>
      </c>
      <c r="X479" s="88">
        <v>295</v>
      </c>
      <c r="Y479" s="167">
        <v>35.5</v>
      </c>
      <c r="Z479" s="88">
        <v>34</v>
      </c>
      <c r="AA479" s="167">
        <v>30.4</v>
      </c>
      <c r="AB479" s="88">
        <v>5</v>
      </c>
      <c r="AC479" s="167">
        <v>45.5</v>
      </c>
    </row>
    <row r="480" spans="1:29" ht="15.75" x14ac:dyDescent="0.25">
      <c r="A480" s="5" t="s">
        <v>4</v>
      </c>
      <c r="B480" s="7">
        <v>68822</v>
      </c>
      <c r="C480" s="7">
        <v>534</v>
      </c>
      <c r="D480" s="1">
        <v>0.8</v>
      </c>
      <c r="E480" s="9">
        <v>100.2</v>
      </c>
      <c r="F480" s="7">
        <v>63</v>
      </c>
      <c r="G480" s="1">
        <v>0.1</v>
      </c>
      <c r="H480" s="1">
        <v>11.8</v>
      </c>
      <c r="I480" s="7">
        <v>2</v>
      </c>
      <c r="J480" s="1">
        <v>0</v>
      </c>
      <c r="K480" s="1">
        <v>0.4</v>
      </c>
      <c r="M480" s="12">
        <f t="shared" si="203"/>
        <v>27</v>
      </c>
      <c r="N480" s="20">
        <f t="shared" si="204"/>
        <v>7</v>
      </c>
      <c r="O480" s="12">
        <f t="shared" si="205"/>
        <v>0</v>
      </c>
      <c r="P480" s="12">
        <f t="shared" si="206"/>
        <v>0</v>
      </c>
      <c r="R480" s="21">
        <f t="shared" si="207"/>
        <v>1.9292604501607719E-2</v>
      </c>
      <c r="S480" s="24">
        <f>R479+R480</f>
        <v>2.5759601141659743E-2</v>
      </c>
      <c r="U480" s="120" t="s">
        <v>1005</v>
      </c>
      <c r="V480" s="122">
        <v>3400</v>
      </c>
      <c r="W480" s="85">
        <v>34.4</v>
      </c>
      <c r="X480" s="85">
        <v>186</v>
      </c>
      <c r="Y480" s="85">
        <v>22.4</v>
      </c>
      <c r="Z480" s="85">
        <v>34</v>
      </c>
      <c r="AA480" s="85">
        <v>30.4</v>
      </c>
      <c r="AB480" s="85">
        <v>3</v>
      </c>
      <c r="AC480" s="85">
        <v>27.3</v>
      </c>
    </row>
    <row r="481" spans="1:29" ht="30" x14ac:dyDescent="0.25">
      <c r="A481" s="6" t="s">
        <v>5</v>
      </c>
      <c r="B481" s="8">
        <v>100871</v>
      </c>
      <c r="C481" s="8">
        <v>1531</v>
      </c>
      <c r="D481" s="2">
        <v>1.5</v>
      </c>
      <c r="E481" s="10">
        <v>258.89999999999998</v>
      </c>
      <c r="F481" s="8">
        <v>162</v>
      </c>
      <c r="G481" s="2">
        <v>0.2</v>
      </c>
      <c r="H481" s="2">
        <v>27.4</v>
      </c>
      <c r="I481" s="8">
        <v>19</v>
      </c>
      <c r="J481" s="2">
        <v>0</v>
      </c>
      <c r="K481" s="2">
        <v>3.2</v>
      </c>
      <c r="M481" s="12">
        <f t="shared" si="203"/>
        <v>109</v>
      </c>
      <c r="N481" s="20">
        <f t="shared" si="204"/>
        <v>10</v>
      </c>
      <c r="O481" s="12">
        <f t="shared" si="205"/>
        <v>3</v>
      </c>
      <c r="P481" s="12">
        <f t="shared" si="206"/>
        <v>0</v>
      </c>
      <c r="R481" s="21">
        <f t="shared" si="207"/>
        <v>5.5312691932512016E-2</v>
      </c>
      <c r="U481" s="121" t="s">
        <v>1006</v>
      </c>
      <c r="V481" s="124">
        <v>175</v>
      </c>
      <c r="W481" s="88">
        <v>1.8</v>
      </c>
      <c r="X481" s="88">
        <v>5</v>
      </c>
      <c r="Y481" s="88">
        <v>0.6</v>
      </c>
      <c r="Z481" s="88">
        <v>4</v>
      </c>
      <c r="AA481" s="88">
        <v>3.6</v>
      </c>
      <c r="AB481" s="88">
        <v>1</v>
      </c>
      <c r="AC481" s="88">
        <v>9.1</v>
      </c>
    </row>
    <row r="482" spans="1:29" ht="15.75" x14ac:dyDescent="0.25">
      <c r="A482" s="5" t="s">
        <v>6</v>
      </c>
      <c r="B482" s="7">
        <v>114358</v>
      </c>
      <c r="C482" s="7">
        <v>2535</v>
      </c>
      <c r="D482" s="1">
        <v>2.2000000000000002</v>
      </c>
      <c r="E482" s="9">
        <v>354.4</v>
      </c>
      <c r="F482" s="7">
        <v>316</v>
      </c>
      <c r="G482" s="1">
        <v>0.3</v>
      </c>
      <c r="H482" s="1">
        <v>44.2</v>
      </c>
      <c r="I482" s="7">
        <v>48</v>
      </c>
      <c r="J482" s="1">
        <v>0</v>
      </c>
      <c r="K482" s="1">
        <v>6.7</v>
      </c>
      <c r="M482" s="12">
        <f t="shared" si="203"/>
        <v>162</v>
      </c>
      <c r="N482" s="20">
        <f t="shared" si="204"/>
        <v>12</v>
      </c>
      <c r="O482" s="20">
        <f t="shared" si="205"/>
        <v>1</v>
      </c>
      <c r="P482" s="12">
        <f t="shared" si="206"/>
        <v>0</v>
      </c>
      <c r="R482" s="21">
        <f t="shared" si="207"/>
        <v>9.1585678673362481E-2</v>
      </c>
      <c r="U482" s="120" t="s">
        <v>0</v>
      </c>
      <c r="V482" s="122">
        <v>9890</v>
      </c>
      <c r="W482" s="85">
        <v>100</v>
      </c>
      <c r="X482" s="85">
        <v>830</v>
      </c>
      <c r="Y482" s="85">
        <v>100</v>
      </c>
      <c r="Z482" s="85">
        <v>112</v>
      </c>
      <c r="AA482" s="85">
        <v>100</v>
      </c>
      <c r="AB482" s="85">
        <v>11</v>
      </c>
      <c r="AC482" s="85">
        <v>100</v>
      </c>
    </row>
    <row r="483" spans="1:29" ht="15.75" x14ac:dyDescent="0.25">
      <c r="A483" s="6" t="s">
        <v>7</v>
      </c>
      <c r="B483" s="8">
        <v>94650</v>
      </c>
      <c r="C483" s="8">
        <v>2683</v>
      </c>
      <c r="D483" s="2">
        <v>2.8</v>
      </c>
      <c r="E483" s="10">
        <v>441</v>
      </c>
      <c r="F483" s="8">
        <v>541</v>
      </c>
      <c r="G483" s="2">
        <v>0.6</v>
      </c>
      <c r="H483" s="2">
        <v>88.9</v>
      </c>
      <c r="I483" s="8">
        <v>106</v>
      </c>
      <c r="J483" s="2">
        <v>0.1</v>
      </c>
      <c r="K483" s="2">
        <v>17.399999999999999</v>
      </c>
      <c r="M483" s="12">
        <f t="shared" si="203"/>
        <v>155</v>
      </c>
      <c r="N483" s="20">
        <f t="shared" si="204"/>
        <v>14</v>
      </c>
      <c r="O483" s="20">
        <f t="shared" si="205"/>
        <v>5</v>
      </c>
      <c r="P483" s="12">
        <f t="shared" si="206"/>
        <v>0</v>
      </c>
      <c r="R483" s="21">
        <f t="shared" si="207"/>
        <v>9.6932692655081476E-2</v>
      </c>
    </row>
    <row r="484" spans="1:29" ht="15.75" x14ac:dyDescent="0.25">
      <c r="A484" s="5" t="s">
        <v>8</v>
      </c>
      <c r="B484" s="7">
        <v>67503</v>
      </c>
      <c r="C484" s="7">
        <v>3763</v>
      </c>
      <c r="D484" s="1">
        <v>5.6</v>
      </c>
      <c r="E484" s="9">
        <v>683</v>
      </c>
      <c r="F484" s="7">
        <v>878</v>
      </c>
      <c r="G484" s="1">
        <v>1.3</v>
      </c>
      <c r="H484" s="1">
        <v>159.4</v>
      </c>
      <c r="I484" s="7">
        <v>279</v>
      </c>
      <c r="J484" s="1">
        <v>0.4</v>
      </c>
      <c r="K484" s="1">
        <v>50.6</v>
      </c>
      <c r="M484" s="12">
        <f t="shared" si="203"/>
        <v>137</v>
      </c>
      <c r="N484" s="20">
        <f t="shared" si="204"/>
        <v>15</v>
      </c>
      <c r="O484" s="20">
        <f t="shared" si="205"/>
        <v>3</v>
      </c>
      <c r="P484" s="12">
        <f t="shared" si="206"/>
        <v>1</v>
      </c>
      <c r="R484" s="21">
        <f t="shared" si="207"/>
        <v>0.13595144333249035</v>
      </c>
    </row>
    <row r="485" spans="1:29" ht="15.75" x14ac:dyDescent="0.25">
      <c r="A485" s="6" t="s">
        <v>9</v>
      </c>
      <c r="B485" s="8">
        <v>40789</v>
      </c>
      <c r="C485" s="8">
        <v>4721</v>
      </c>
      <c r="D485" s="2">
        <v>11.6</v>
      </c>
      <c r="E485" s="10">
        <v>995.3</v>
      </c>
      <c r="F485" s="8">
        <v>1065</v>
      </c>
      <c r="G485" s="2">
        <v>2.6</v>
      </c>
      <c r="H485" s="2">
        <v>224.5</v>
      </c>
      <c r="I485" s="8">
        <v>629</v>
      </c>
      <c r="J485" s="2">
        <v>1.5</v>
      </c>
      <c r="K485" s="2">
        <v>132.6</v>
      </c>
      <c r="M485" s="12">
        <f t="shared" si="203"/>
        <v>119</v>
      </c>
      <c r="N485" s="20">
        <f t="shared" si="204"/>
        <v>32</v>
      </c>
      <c r="O485" s="20">
        <f t="shared" si="205"/>
        <v>4</v>
      </c>
      <c r="P485" s="20">
        <f t="shared" si="206"/>
        <v>3</v>
      </c>
      <c r="R485" s="21">
        <f t="shared" si="207"/>
        <v>0.17056252032226599</v>
      </c>
    </row>
    <row r="486" spans="1:29" ht="15.75" x14ac:dyDescent="0.25">
      <c r="A486" s="5" t="s">
        <v>10</v>
      </c>
      <c r="B486" s="7">
        <v>20350</v>
      </c>
      <c r="C486" s="7">
        <v>4887</v>
      </c>
      <c r="D486" s="1">
        <v>24</v>
      </c>
      <c r="E486" s="9">
        <v>1874.3</v>
      </c>
      <c r="F486" s="7">
        <v>743</v>
      </c>
      <c r="G486" s="1">
        <v>3.7</v>
      </c>
      <c r="H486" s="1">
        <v>285</v>
      </c>
      <c r="I486" s="7">
        <v>1079</v>
      </c>
      <c r="J486" s="1">
        <v>5.3</v>
      </c>
      <c r="K486" s="9">
        <v>413.8</v>
      </c>
      <c r="M486" s="12">
        <f t="shared" si="203"/>
        <v>129</v>
      </c>
      <c r="N486" s="20">
        <f t="shared" si="204"/>
        <v>38</v>
      </c>
      <c r="O486" s="20">
        <f t="shared" si="205"/>
        <v>3</v>
      </c>
      <c r="P486" s="20">
        <f t="shared" si="206"/>
        <v>4</v>
      </c>
      <c r="R486" s="21">
        <f t="shared" si="207"/>
        <v>0.17655984681527512</v>
      </c>
    </row>
    <row r="487" spans="1:29" ht="15.75" x14ac:dyDescent="0.25">
      <c r="A487" s="6" t="s">
        <v>11</v>
      </c>
      <c r="B487" s="8">
        <v>24874</v>
      </c>
      <c r="C487" s="8">
        <v>6114</v>
      </c>
      <c r="D487" s="2">
        <v>24.6</v>
      </c>
      <c r="E487" s="10">
        <v>4346.7</v>
      </c>
      <c r="F487" s="8">
        <v>214</v>
      </c>
      <c r="G487" s="2">
        <v>0.9</v>
      </c>
      <c r="H487" s="2">
        <v>152.1</v>
      </c>
      <c r="I487" s="8">
        <v>2470</v>
      </c>
      <c r="J487" s="2">
        <v>9.9</v>
      </c>
      <c r="K487" s="10">
        <v>1756</v>
      </c>
      <c r="M487" s="12">
        <f t="shared" si="203"/>
        <v>148</v>
      </c>
      <c r="N487" s="20">
        <f t="shared" si="204"/>
        <v>57</v>
      </c>
      <c r="O487" s="20">
        <f t="shared" si="205"/>
        <v>0</v>
      </c>
      <c r="P487" s="20">
        <f t="shared" si="206"/>
        <v>7</v>
      </c>
      <c r="R487" s="21">
        <f t="shared" si="207"/>
        <v>0.22088948300155353</v>
      </c>
    </row>
    <row r="488" spans="1:29" ht="15.75" x14ac:dyDescent="0.25">
      <c r="A488" s="14" t="s">
        <v>12</v>
      </c>
      <c r="B488" s="7">
        <v>152</v>
      </c>
      <c r="C488" s="7">
        <v>5</v>
      </c>
      <c r="D488" s="1">
        <v>3.3</v>
      </c>
      <c r="E488" s="9" t="s">
        <v>13</v>
      </c>
      <c r="F488" s="7">
        <v>2</v>
      </c>
      <c r="G488" s="1">
        <v>1.3</v>
      </c>
      <c r="H488" s="1" t="s">
        <v>13</v>
      </c>
      <c r="I488" s="7">
        <v>1</v>
      </c>
      <c r="J488" s="1">
        <v>0.7</v>
      </c>
      <c r="K488" s="1" t="s">
        <v>13</v>
      </c>
      <c r="M488" s="12">
        <f t="shared" si="203"/>
        <v>3</v>
      </c>
      <c r="N488" s="12">
        <f t="shared" si="204"/>
        <v>1</v>
      </c>
      <c r="O488" s="12">
        <f t="shared" si="205"/>
        <v>1</v>
      </c>
      <c r="P488" s="12">
        <f t="shared" si="206"/>
        <v>0</v>
      </c>
      <c r="R488" s="21">
        <f t="shared" si="207"/>
        <v>1.8064236424726327E-4</v>
      </c>
    </row>
    <row r="489" spans="1:29" ht="15.75" x14ac:dyDescent="0.25">
      <c r="A489" s="5" t="s">
        <v>13</v>
      </c>
      <c r="B489" s="7">
        <v>1</v>
      </c>
      <c r="C489" s="7">
        <v>0</v>
      </c>
      <c r="D489" s="1">
        <v>0</v>
      </c>
      <c r="E489" s="9" t="s">
        <v>13</v>
      </c>
      <c r="F489" s="7">
        <v>0</v>
      </c>
      <c r="G489" s="1">
        <v>0</v>
      </c>
      <c r="H489" s="1" t="s">
        <v>13</v>
      </c>
      <c r="I489" s="7">
        <v>0</v>
      </c>
      <c r="J489" s="1">
        <v>0</v>
      </c>
      <c r="K489" s="1" t="s">
        <v>13</v>
      </c>
      <c r="O489" s="104" t="s">
        <v>873</v>
      </c>
      <c r="P489" s="103">
        <f>SUM(P486:P487)/P476</f>
        <v>0.73333333333333328</v>
      </c>
    </row>
    <row r="490" spans="1:29" x14ac:dyDescent="0.25">
      <c r="A490" s="25"/>
      <c r="I490" s="60"/>
      <c r="J490" s="60"/>
    </row>
    <row r="491" spans="1:29" x14ac:dyDescent="0.25">
      <c r="A491" t="s">
        <v>1183</v>
      </c>
    </row>
    <row r="492" spans="1:29" x14ac:dyDescent="0.25">
      <c r="A492" t="s">
        <v>1119</v>
      </c>
      <c r="M492" s="239" t="s">
        <v>1164</v>
      </c>
      <c r="N492" s="16"/>
      <c r="O492" s="240">
        <f>B495-B514</f>
        <v>801</v>
      </c>
    </row>
    <row r="493" spans="1:29" x14ac:dyDescent="0.25">
      <c r="B493" s="14" t="s">
        <v>18</v>
      </c>
      <c r="C493" s="270" t="s">
        <v>19</v>
      </c>
      <c r="D493" s="270"/>
      <c r="E493" s="270"/>
      <c r="F493" s="270" t="s">
        <v>20</v>
      </c>
      <c r="G493" s="270"/>
      <c r="H493" s="270"/>
      <c r="I493" s="270" t="s">
        <v>21</v>
      </c>
      <c r="J493" s="270"/>
      <c r="K493" s="270"/>
      <c r="M493" s="270" t="s">
        <v>1192</v>
      </c>
      <c r="N493" s="270"/>
      <c r="O493" s="270"/>
      <c r="P493" s="270"/>
      <c r="U493" s="81" t="s">
        <v>1122</v>
      </c>
    </row>
    <row r="494" spans="1:29" ht="15.75" customHeight="1" thickBot="1" x14ac:dyDescent="0.3">
      <c r="A494" s="15" t="s">
        <v>17</v>
      </c>
      <c r="B494" s="14" t="s">
        <v>14</v>
      </c>
      <c r="C494" s="14" t="s">
        <v>14</v>
      </c>
      <c r="D494" s="14" t="s">
        <v>15</v>
      </c>
      <c r="E494" s="14" t="s">
        <v>16</v>
      </c>
      <c r="F494" s="14" t="s">
        <v>14</v>
      </c>
      <c r="G494" s="14" t="s">
        <v>15</v>
      </c>
      <c r="H494" s="14" t="s">
        <v>16</v>
      </c>
      <c r="I494" s="14" t="s">
        <v>14</v>
      </c>
      <c r="J494" s="14" t="s">
        <v>15</v>
      </c>
      <c r="K494" s="14" t="s">
        <v>16</v>
      </c>
      <c r="M494" s="14" t="s">
        <v>18</v>
      </c>
      <c r="N494" s="13" t="s">
        <v>19</v>
      </c>
      <c r="O494" s="14" t="s">
        <v>20</v>
      </c>
      <c r="P494" s="13" t="s">
        <v>21</v>
      </c>
      <c r="R494" s="13" t="s">
        <v>41</v>
      </c>
      <c r="S494" s="14" t="s">
        <v>29</v>
      </c>
      <c r="U494" s="114"/>
      <c r="V494" s="272" t="s">
        <v>999</v>
      </c>
      <c r="W494" s="272"/>
      <c r="X494" s="272"/>
      <c r="Y494" s="272"/>
      <c r="Z494" s="272" t="s">
        <v>1000</v>
      </c>
      <c r="AA494" s="272"/>
      <c r="AB494" s="272"/>
      <c r="AC494" s="272"/>
    </row>
    <row r="495" spans="1:29" ht="15.75" x14ac:dyDescent="0.25">
      <c r="A495" s="5" t="s">
        <v>0</v>
      </c>
      <c r="B495" s="7">
        <v>588691</v>
      </c>
      <c r="C495" s="7">
        <v>27488</v>
      </c>
      <c r="D495" s="1">
        <v>4.7</v>
      </c>
      <c r="E495" s="9">
        <v>621.9</v>
      </c>
      <c r="F495" s="7">
        <v>4097</v>
      </c>
      <c r="G495" s="1">
        <v>0.7</v>
      </c>
      <c r="H495" s="1">
        <v>92.7</v>
      </c>
      <c r="I495" s="7">
        <v>4621</v>
      </c>
      <c r="J495" s="1">
        <v>0.8</v>
      </c>
      <c r="K495" s="1">
        <v>104.5</v>
      </c>
      <c r="M495" s="12">
        <f t="shared" ref="M495:M507" si="208">B495-B514</f>
        <v>801</v>
      </c>
      <c r="N495" s="12">
        <f t="shared" ref="N495:N507" si="209">C495-C514</f>
        <v>185</v>
      </c>
      <c r="O495" s="12">
        <f t="shared" ref="O495:O507" si="210">F495-F514</f>
        <v>18</v>
      </c>
      <c r="P495" s="12">
        <f t="shared" ref="P495:P507" si="211">I495-I514</f>
        <v>17</v>
      </c>
      <c r="R495" s="26">
        <f>C495/$B$495</f>
        <v>4.669342660241111E-2</v>
      </c>
      <c r="U495" s="165"/>
      <c r="V495" s="171" t="s">
        <v>1001</v>
      </c>
      <c r="W495" s="172"/>
      <c r="X495" s="171" t="s">
        <v>20</v>
      </c>
      <c r="Y495" s="172"/>
      <c r="Z495" s="171" t="s">
        <v>1001</v>
      </c>
      <c r="AA495" s="172"/>
      <c r="AB495" s="171" t="s">
        <v>20</v>
      </c>
      <c r="AC495" s="172"/>
    </row>
    <row r="496" spans="1:29" ht="15.75" x14ac:dyDescent="0.25">
      <c r="A496" s="6" t="s">
        <v>1</v>
      </c>
      <c r="B496" s="8">
        <v>4556</v>
      </c>
      <c r="C496" s="8">
        <v>368</v>
      </c>
      <c r="D496" s="2">
        <v>8.1</v>
      </c>
      <c r="E496" s="10">
        <v>728.9</v>
      </c>
      <c r="F496" s="8">
        <v>71</v>
      </c>
      <c r="G496" s="2">
        <v>1.6</v>
      </c>
      <c r="H496" s="2">
        <v>140.6</v>
      </c>
      <c r="I496" s="8">
        <v>0</v>
      </c>
      <c r="J496" s="2">
        <v>0</v>
      </c>
      <c r="K496" s="2">
        <v>0</v>
      </c>
      <c r="M496" s="12">
        <f t="shared" si="208"/>
        <v>10</v>
      </c>
      <c r="N496" s="20">
        <f t="shared" si="209"/>
        <v>0</v>
      </c>
      <c r="O496" s="12">
        <f t="shared" si="210"/>
        <v>0</v>
      </c>
      <c r="P496" s="12">
        <f t="shared" si="211"/>
        <v>0</v>
      </c>
      <c r="R496" s="21">
        <f>C496/$C$495</f>
        <v>1.3387660069848661E-2</v>
      </c>
      <c r="U496" s="119" t="s">
        <v>1002</v>
      </c>
      <c r="V496" s="62" t="s">
        <v>839</v>
      </c>
      <c r="W496" s="62" t="s">
        <v>840</v>
      </c>
      <c r="X496" s="62" t="s">
        <v>839</v>
      </c>
      <c r="Y496" s="62" t="s">
        <v>840</v>
      </c>
      <c r="Z496" s="62" t="s">
        <v>839</v>
      </c>
      <c r="AA496" s="62" t="s">
        <v>840</v>
      </c>
      <c r="AB496" s="62" t="s">
        <v>839</v>
      </c>
      <c r="AC496" s="62" t="s">
        <v>840</v>
      </c>
    </row>
    <row r="497" spans="1:29" ht="30" x14ac:dyDescent="0.25">
      <c r="A497" s="5" t="s">
        <v>2</v>
      </c>
      <c r="B497" s="7">
        <v>21273</v>
      </c>
      <c r="C497" s="7">
        <v>355</v>
      </c>
      <c r="D497" s="1">
        <v>1.7</v>
      </c>
      <c r="E497" s="9">
        <v>163.4</v>
      </c>
      <c r="F497" s="7">
        <v>37</v>
      </c>
      <c r="G497" s="1">
        <v>0.2</v>
      </c>
      <c r="H497" s="1">
        <v>17</v>
      </c>
      <c r="I497" s="7">
        <v>1</v>
      </c>
      <c r="J497" s="1">
        <v>0</v>
      </c>
      <c r="K497" s="1">
        <v>0.5</v>
      </c>
      <c r="M497" s="12">
        <f t="shared" si="208"/>
        <v>27</v>
      </c>
      <c r="N497" s="20">
        <f t="shared" si="209"/>
        <v>5</v>
      </c>
      <c r="O497" s="12">
        <f t="shared" si="210"/>
        <v>0</v>
      </c>
      <c r="P497" s="12">
        <f t="shared" si="211"/>
        <v>0</v>
      </c>
      <c r="R497" s="21">
        <f t="shared" ref="R497:R507" si="212">C497/$C$495</f>
        <v>1.2914726426076833E-2</v>
      </c>
      <c r="U497" s="120" t="s">
        <v>1003</v>
      </c>
      <c r="V497" s="122">
        <v>3503</v>
      </c>
      <c r="W497" s="167">
        <v>36</v>
      </c>
      <c r="X497" s="85">
        <v>341</v>
      </c>
      <c r="Y497" s="167">
        <v>41.7</v>
      </c>
      <c r="Z497" s="85">
        <v>43</v>
      </c>
      <c r="AA497" s="167">
        <v>40.200000000000003</v>
      </c>
      <c r="AB497" s="85">
        <v>1</v>
      </c>
      <c r="AC497" s="167">
        <v>12.5</v>
      </c>
    </row>
    <row r="498" spans="1:29" ht="30" x14ac:dyDescent="0.25">
      <c r="A498" s="6" t="s">
        <v>3</v>
      </c>
      <c r="B498" s="8">
        <v>31481</v>
      </c>
      <c r="C498" s="8">
        <v>178</v>
      </c>
      <c r="D498" s="2">
        <v>0.6</v>
      </c>
      <c r="E498" s="10">
        <v>64.099999999999994</v>
      </c>
      <c r="F498" s="8">
        <v>25</v>
      </c>
      <c r="G498" s="2">
        <v>0.1</v>
      </c>
      <c r="H498" s="2">
        <v>9</v>
      </c>
      <c r="I498" s="8">
        <v>2</v>
      </c>
      <c r="J498" s="2">
        <v>0</v>
      </c>
      <c r="K498" s="2">
        <v>0.7</v>
      </c>
      <c r="M498" s="12">
        <f t="shared" si="208"/>
        <v>2</v>
      </c>
      <c r="N498" s="20">
        <f t="shared" si="209"/>
        <v>0</v>
      </c>
      <c r="O498" s="20">
        <f t="shared" si="210"/>
        <v>0</v>
      </c>
      <c r="P498" s="12">
        <f t="shared" si="211"/>
        <v>0</v>
      </c>
      <c r="R498" s="21">
        <f t="shared" si="212"/>
        <v>6.4755529685681023E-3</v>
      </c>
      <c r="U498" s="121" t="s">
        <v>1004</v>
      </c>
      <c r="V498" s="124">
        <v>2715</v>
      </c>
      <c r="W498" s="167">
        <v>27.9</v>
      </c>
      <c r="X498" s="88">
        <v>291</v>
      </c>
      <c r="Y498" s="167">
        <v>35.6</v>
      </c>
      <c r="Z498" s="88">
        <v>36</v>
      </c>
      <c r="AA498" s="167">
        <v>33.6</v>
      </c>
      <c r="AB498" s="88">
        <v>4</v>
      </c>
      <c r="AC498" s="167">
        <v>50</v>
      </c>
    </row>
    <row r="499" spans="1:29" ht="15.75" x14ac:dyDescent="0.25">
      <c r="A499" s="5" t="s">
        <v>4</v>
      </c>
      <c r="B499" s="7">
        <v>68795</v>
      </c>
      <c r="C499" s="7">
        <v>527</v>
      </c>
      <c r="D499" s="1">
        <v>0.8</v>
      </c>
      <c r="E499" s="9">
        <v>98.9</v>
      </c>
      <c r="F499" s="7">
        <v>63</v>
      </c>
      <c r="G499" s="1">
        <v>0.1</v>
      </c>
      <c r="H499" s="1">
        <v>11.8</v>
      </c>
      <c r="I499" s="7">
        <v>2</v>
      </c>
      <c r="J499" s="1">
        <v>0</v>
      </c>
      <c r="K499" s="1">
        <v>0.4</v>
      </c>
      <c r="M499" s="12">
        <f t="shared" si="208"/>
        <v>21</v>
      </c>
      <c r="N499" s="20">
        <f t="shared" si="209"/>
        <v>4</v>
      </c>
      <c r="O499" s="12">
        <f t="shared" si="210"/>
        <v>0</v>
      </c>
      <c r="P499" s="12">
        <f t="shared" si="211"/>
        <v>0</v>
      </c>
      <c r="R499" s="21">
        <f t="shared" si="212"/>
        <v>1.9172002328288709E-2</v>
      </c>
      <c r="S499" s="24">
        <f>R498+R499</f>
        <v>2.5647555296856812E-2</v>
      </c>
      <c r="U499" s="120" t="s">
        <v>1005</v>
      </c>
      <c r="V499" s="122">
        <v>3340</v>
      </c>
      <c r="W499" s="85">
        <v>34.299999999999997</v>
      </c>
      <c r="X499" s="85">
        <v>182</v>
      </c>
      <c r="Y499" s="85">
        <v>22.2</v>
      </c>
      <c r="Z499" s="85">
        <v>25</v>
      </c>
      <c r="AA499" s="85">
        <v>23.4</v>
      </c>
      <c r="AB499" s="85">
        <v>3</v>
      </c>
      <c r="AC499" s="85">
        <v>37.5</v>
      </c>
    </row>
    <row r="500" spans="1:29" ht="30" x14ac:dyDescent="0.25">
      <c r="A500" s="6" t="s">
        <v>5</v>
      </c>
      <c r="B500" s="8">
        <v>100762</v>
      </c>
      <c r="C500" s="8">
        <v>1521</v>
      </c>
      <c r="D500" s="2">
        <v>1.5</v>
      </c>
      <c r="E500" s="10">
        <v>257.2</v>
      </c>
      <c r="F500" s="8">
        <v>159</v>
      </c>
      <c r="G500" s="2">
        <v>0.2</v>
      </c>
      <c r="H500" s="2">
        <v>26.9</v>
      </c>
      <c r="I500" s="8">
        <v>19</v>
      </c>
      <c r="J500" s="2">
        <v>0</v>
      </c>
      <c r="K500" s="2">
        <v>3.2</v>
      </c>
      <c r="M500" s="12">
        <f t="shared" si="208"/>
        <v>70</v>
      </c>
      <c r="N500" s="20">
        <f t="shared" si="209"/>
        <v>4</v>
      </c>
      <c r="O500" s="12">
        <f t="shared" si="210"/>
        <v>0</v>
      </c>
      <c r="P500" s="12">
        <f t="shared" si="211"/>
        <v>0</v>
      </c>
      <c r="R500" s="21">
        <f t="shared" si="212"/>
        <v>5.5333236321303839E-2</v>
      </c>
      <c r="U500" s="121" t="s">
        <v>1006</v>
      </c>
      <c r="V500" s="124">
        <v>173</v>
      </c>
      <c r="W500" s="88">
        <v>1.8</v>
      </c>
      <c r="X500" s="88">
        <v>4</v>
      </c>
      <c r="Y500" s="88">
        <v>0.5</v>
      </c>
      <c r="Z500" s="88">
        <v>3</v>
      </c>
      <c r="AA500" s="88">
        <v>2.8</v>
      </c>
      <c r="AB500" s="88">
        <v>0</v>
      </c>
      <c r="AC500" s="88">
        <v>0</v>
      </c>
    </row>
    <row r="501" spans="1:29" ht="15.75" x14ac:dyDescent="0.25">
      <c r="A501" s="5" t="s">
        <v>6</v>
      </c>
      <c r="B501" s="7">
        <v>114196</v>
      </c>
      <c r="C501" s="7">
        <v>2523</v>
      </c>
      <c r="D501" s="1">
        <v>2.2000000000000002</v>
      </c>
      <c r="E501" s="9">
        <v>352.7</v>
      </c>
      <c r="F501" s="7">
        <v>315</v>
      </c>
      <c r="G501" s="1">
        <v>0.3</v>
      </c>
      <c r="H501" s="1">
        <v>44</v>
      </c>
      <c r="I501" s="7">
        <v>48</v>
      </c>
      <c r="J501" s="1">
        <v>0</v>
      </c>
      <c r="K501" s="1">
        <v>6.7</v>
      </c>
      <c r="M501" s="12">
        <f t="shared" si="208"/>
        <v>117</v>
      </c>
      <c r="N501" s="20">
        <f t="shared" si="209"/>
        <v>8</v>
      </c>
      <c r="O501" s="20">
        <f t="shared" si="210"/>
        <v>0</v>
      </c>
      <c r="P501" s="12">
        <f t="shared" si="211"/>
        <v>0</v>
      </c>
      <c r="R501" s="21">
        <f t="shared" si="212"/>
        <v>9.178550640279394E-2</v>
      </c>
      <c r="U501" s="120" t="s">
        <v>0</v>
      </c>
      <c r="V501" s="122">
        <v>9731</v>
      </c>
      <c r="W501" s="85">
        <v>100</v>
      </c>
      <c r="X501" s="85">
        <v>818</v>
      </c>
      <c r="Y501" s="85">
        <v>100</v>
      </c>
      <c r="Z501" s="85">
        <v>107</v>
      </c>
      <c r="AA501" s="85">
        <v>100</v>
      </c>
      <c r="AB501" s="85">
        <v>8</v>
      </c>
      <c r="AC501" s="85">
        <v>100</v>
      </c>
    </row>
    <row r="502" spans="1:29" ht="15.75" x14ac:dyDescent="0.25">
      <c r="A502" s="6" t="s">
        <v>7</v>
      </c>
      <c r="B502" s="8">
        <v>94495</v>
      </c>
      <c r="C502" s="8">
        <v>2669</v>
      </c>
      <c r="D502" s="2">
        <v>2.8</v>
      </c>
      <c r="E502" s="10">
        <v>438.7</v>
      </c>
      <c r="F502" s="8">
        <v>536</v>
      </c>
      <c r="G502" s="2">
        <v>0.6</v>
      </c>
      <c r="H502" s="2">
        <v>88.1</v>
      </c>
      <c r="I502" s="8">
        <v>106</v>
      </c>
      <c r="J502" s="2">
        <v>0.1</v>
      </c>
      <c r="K502" s="2">
        <v>17.399999999999999</v>
      </c>
      <c r="M502" s="12">
        <f t="shared" si="208"/>
        <v>117</v>
      </c>
      <c r="N502" s="20">
        <f t="shared" si="209"/>
        <v>18</v>
      </c>
      <c r="O502" s="20">
        <f t="shared" si="210"/>
        <v>4</v>
      </c>
      <c r="P502" s="12">
        <f t="shared" si="211"/>
        <v>0</v>
      </c>
      <c r="R502" s="21">
        <f t="shared" si="212"/>
        <v>9.7096915017462163E-2</v>
      </c>
    </row>
    <row r="503" spans="1:29" ht="15.75" x14ac:dyDescent="0.25">
      <c r="A503" s="5" t="s">
        <v>8</v>
      </c>
      <c r="B503" s="7">
        <v>67366</v>
      </c>
      <c r="C503" s="7">
        <v>3748</v>
      </c>
      <c r="D503" s="1">
        <v>5.6</v>
      </c>
      <c r="E503" s="9">
        <v>680.3</v>
      </c>
      <c r="F503" s="7">
        <v>875</v>
      </c>
      <c r="G503" s="1">
        <v>1.3</v>
      </c>
      <c r="H503" s="1">
        <v>158.80000000000001</v>
      </c>
      <c r="I503" s="7">
        <v>278</v>
      </c>
      <c r="J503" s="1">
        <v>0.4</v>
      </c>
      <c r="K503" s="1">
        <v>50.5</v>
      </c>
      <c r="M503" s="12">
        <f t="shared" si="208"/>
        <v>128</v>
      </c>
      <c r="N503" s="20">
        <f t="shared" si="209"/>
        <v>23</v>
      </c>
      <c r="O503" s="20">
        <f t="shared" si="210"/>
        <v>7</v>
      </c>
      <c r="P503" s="12">
        <f t="shared" si="211"/>
        <v>0</v>
      </c>
      <c r="R503" s="21">
        <f t="shared" si="212"/>
        <v>0.13635040745052388</v>
      </c>
    </row>
    <row r="504" spans="1:29" ht="15.75" x14ac:dyDescent="0.25">
      <c r="A504" s="6" t="s">
        <v>9</v>
      </c>
      <c r="B504" s="8">
        <v>40670</v>
      </c>
      <c r="C504" s="8">
        <v>4689</v>
      </c>
      <c r="D504" s="2">
        <v>11.5</v>
      </c>
      <c r="E504" s="10">
        <v>988.6</v>
      </c>
      <c r="F504" s="8">
        <v>1061</v>
      </c>
      <c r="G504" s="2">
        <v>2.6</v>
      </c>
      <c r="H504" s="2">
        <v>223.7</v>
      </c>
      <c r="I504" s="8">
        <v>626</v>
      </c>
      <c r="J504" s="2">
        <v>1.5</v>
      </c>
      <c r="K504" s="2">
        <v>132</v>
      </c>
      <c r="M504" s="12">
        <f t="shared" si="208"/>
        <v>118</v>
      </c>
      <c r="N504" s="20">
        <f t="shared" si="209"/>
        <v>36</v>
      </c>
      <c r="O504" s="20">
        <f t="shared" si="210"/>
        <v>2</v>
      </c>
      <c r="P504" s="20">
        <f t="shared" si="211"/>
        <v>3</v>
      </c>
      <c r="R504" s="21">
        <f t="shared" si="212"/>
        <v>0.17058352735739232</v>
      </c>
    </row>
    <row r="505" spans="1:29" ht="15.75" x14ac:dyDescent="0.25">
      <c r="A505" s="5" t="s">
        <v>10</v>
      </c>
      <c r="B505" s="7">
        <v>20221</v>
      </c>
      <c r="C505" s="7">
        <v>4849</v>
      </c>
      <c r="D505" s="1">
        <v>24</v>
      </c>
      <c r="E505" s="9">
        <v>1859.7</v>
      </c>
      <c r="F505" s="7">
        <v>740</v>
      </c>
      <c r="G505" s="1">
        <v>3.7</v>
      </c>
      <c r="H505" s="1">
        <v>283.8</v>
      </c>
      <c r="I505" s="7">
        <v>1075</v>
      </c>
      <c r="J505" s="1">
        <v>5.3</v>
      </c>
      <c r="K505" s="9">
        <v>412.3</v>
      </c>
      <c r="M505" s="12">
        <f t="shared" si="208"/>
        <v>73</v>
      </c>
      <c r="N505" s="20">
        <f t="shared" si="209"/>
        <v>27</v>
      </c>
      <c r="O505" s="20">
        <f t="shared" si="210"/>
        <v>3</v>
      </c>
      <c r="P505" s="20">
        <f t="shared" si="211"/>
        <v>2</v>
      </c>
      <c r="R505" s="21">
        <f t="shared" si="212"/>
        <v>0.17640424912689173</v>
      </c>
    </row>
    <row r="506" spans="1:29" ht="15.75" x14ac:dyDescent="0.25">
      <c r="A506" s="6" t="s">
        <v>11</v>
      </c>
      <c r="B506" s="8">
        <v>24726</v>
      </c>
      <c r="C506" s="8">
        <v>6057</v>
      </c>
      <c r="D506" s="2">
        <v>24.5</v>
      </c>
      <c r="E506" s="10">
        <v>4306.2</v>
      </c>
      <c r="F506" s="8">
        <v>214</v>
      </c>
      <c r="G506" s="2">
        <v>0.9</v>
      </c>
      <c r="H506" s="2">
        <v>152.1</v>
      </c>
      <c r="I506" s="8">
        <v>2463</v>
      </c>
      <c r="J506" s="2">
        <v>10</v>
      </c>
      <c r="K506" s="10">
        <v>1751.1</v>
      </c>
      <c r="M506" s="12">
        <f t="shared" si="208"/>
        <v>121</v>
      </c>
      <c r="N506" s="20">
        <f t="shared" si="209"/>
        <v>61</v>
      </c>
      <c r="O506" s="20">
        <f t="shared" si="210"/>
        <v>2</v>
      </c>
      <c r="P506" s="20">
        <f t="shared" si="211"/>
        <v>12</v>
      </c>
      <c r="R506" s="21">
        <f t="shared" si="212"/>
        <v>0.22035069848661235</v>
      </c>
    </row>
    <row r="507" spans="1:29" ht="15.75" x14ac:dyDescent="0.25">
      <c r="A507" s="14" t="s">
        <v>12</v>
      </c>
      <c r="B507" s="7">
        <v>149</v>
      </c>
      <c r="C507" s="7">
        <v>4</v>
      </c>
      <c r="D507" s="1">
        <v>2.7</v>
      </c>
      <c r="E507" s="9" t="s">
        <v>13</v>
      </c>
      <c r="F507" s="7">
        <v>1</v>
      </c>
      <c r="G507" s="1">
        <v>0.7</v>
      </c>
      <c r="H507" s="1" t="s">
        <v>13</v>
      </c>
      <c r="I507" s="7">
        <v>1</v>
      </c>
      <c r="J507" s="1">
        <v>0.7</v>
      </c>
      <c r="K507" s="1" t="s">
        <v>13</v>
      </c>
      <c r="M507" s="12">
        <f t="shared" si="208"/>
        <v>-3</v>
      </c>
      <c r="N507" s="12">
        <f t="shared" si="209"/>
        <v>-1</v>
      </c>
      <c r="O507" s="12">
        <f t="shared" si="210"/>
        <v>0</v>
      </c>
      <c r="P507" s="12">
        <f t="shared" si="211"/>
        <v>0</v>
      </c>
      <c r="R507" s="21">
        <f t="shared" si="212"/>
        <v>1.4551804423748544E-4</v>
      </c>
    </row>
    <row r="508" spans="1:29" ht="15.75" x14ac:dyDescent="0.25">
      <c r="A508" s="5" t="s">
        <v>13</v>
      </c>
      <c r="B508" s="7">
        <v>1</v>
      </c>
      <c r="C508" s="7">
        <v>0</v>
      </c>
      <c r="D508" s="1">
        <v>0</v>
      </c>
      <c r="E508" s="9" t="s">
        <v>13</v>
      </c>
      <c r="F508" s="7">
        <v>0</v>
      </c>
      <c r="G508" s="1">
        <v>0</v>
      </c>
      <c r="H508" s="1" t="s">
        <v>13</v>
      </c>
      <c r="I508" s="7">
        <v>0</v>
      </c>
      <c r="J508" s="1">
        <v>0</v>
      </c>
      <c r="K508" s="1" t="s">
        <v>13</v>
      </c>
      <c r="O508" s="104" t="s">
        <v>873</v>
      </c>
      <c r="P508" s="103">
        <f>SUM(P505:P506)/P495</f>
        <v>0.82352941176470584</v>
      </c>
    </row>
    <row r="509" spans="1:29" x14ac:dyDescent="0.25">
      <c r="A509" s="25"/>
      <c r="I509" s="60"/>
      <c r="J509" s="60"/>
    </row>
    <row r="510" spans="1:29" x14ac:dyDescent="0.25">
      <c r="A510" t="s">
        <v>1181</v>
      </c>
    </row>
    <row r="511" spans="1:29" x14ac:dyDescent="0.25">
      <c r="A511" t="s">
        <v>1119</v>
      </c>
      <c r="M511" s="239" t="s">
        <v>1164</v>
      </c>
      <c r="N511" s="16"/>
      <c r="O511" s="240">
        <f>B514-B533</f>
        <v>1782</v>
      </c>
    </row>
    <row r="512" spans="1:29" x14ac:dyDescent="0.25">
      <c r="B512" s="14" t="s">
        <v>18</v>
      </c>
      <c r="C512" s="270" t="s">
        <v>19</v>
      </c>
      <c r="D512" s="270"/>
      <c r="E512" s="270"/>
      <c r="F512" s="270" t="s">
        <v>20</v>
      </c>
      <c r="G512" s="270"/>
      <c r="H512" s="270"/>
      <c r="I512" s="270" t="s">
        <v>21</v>
      </c>
      <c r="J512" s="270"/>
      <c r="K512" s="270"/>
      <c r="M512" s="270" t="s">
        <v>1182</v>
      </c>
      <c r="N512" s="270"/>
      <c r="O512" s="270"/>
      <c r="P512" s="270"/>
      <c r="U512" s="81" t="s">
        <v>1122</v>
      </c>
    </row>
    <row r="513" spans="1:29" ht="15.75" customHeight="1" thickBot="1" x14ac:dyDescent="0.3">
      <c r="A513" s="15" t="s">
        <v>17</v>
      </c>
      <c r="B513" s="14" t="s">
        <v>14</v>
      </c>
      <c r="C513" s="14" t="s">
        <v>14</v>
      </c>
      <c r="D513" s="14" t="s">
        <v>15</v>
      </c>
      <c r="E513" s="14" t="s">
        <v>16</v>
      </c>
      <c r="F513" s="14" t="s">
        <v>14</v>
      </c>
      <c r="G513" s="14" t="s">
        <v>15</v>
      </c>
      <c r="H513" s="14" t="s">
        <v>16</v>
      </c>
      <c r="I513" s="14" t="s">
        <v>14</v>
      </c>
      <c r="J513" s="14" t="s">
        <v>15</v>
      </c>
      <c r="K513" s="14" t="s">
        <v>16</v>
      </c>
      <c r="M513" s="14" t="s">
        <v>18</v>
      </c>
      <c r="N513" s="13" t="s">
        <v>19</v>
      </c>
      <c r="O513" s="14" t="s">
        <v>20</v>
      </c>
      <c r="P513" s="13" t="s">
        <v>21</v>
      </c>
      <c r="R513" s="13" t="s">
        <v>41</v>
      </c>
      <c r="S513" s="14" t="s">
        <v>29</v>
      </c>
      <c r="U513" s="114"/>
      <c r="V513" s="272" t="s">
        <v>999</v>
      </c>
      <c r="W513" s="272"/>
      <c r="X513" s="272"/>
      <c r="Y513" s="272"/>
      <c r="Z513" s="272" t="s">
        <v>1000</v>
      </c>
      <c r="AA513" s="272"/>
      <c r="AB513" s="272"/>
      <c r="AC513" s="272"/>
    </row>
    <row r="514" spans="1:29" ht="15.75" x14ac:dyDescent="0.25">
      <c r="A514" s="5" t="s">
        <v>0</v>
      </c>
      <c r="B514" s="7">
        <v>587890</v>
      </c>
      <c r="C514" s="7">
        <v>27303</v>
      </c>
      <c r="D514" s="1">
        <v>4.5999999999999996</v>
      </c>
      <c r="E514" s="9">
        <v>617.70000000000005</v>
      </c>
      <c r="F514" s="7">
        <v>4079</v>
      </c>
      <c r="G514" s="1">
        <v>0.7</v>
      </c>
      <c r="H514" s="1">
        <v>92.3</v>
      </c>
      <c r="I514" s="7">
        <v>4604</v>
      </c>
      <c r="J514" s="1">
        <v>0.8</v>
      </c>
      <c r="K514" s="1">
        <v>104.2</v>
      </c>
      <c r="M514" s="12">
        <f t="shared" ref="M514:M526" si="213">B514-B533</f>
        <v>1782</v>
      </c>
      <c r="N514" s="12">
        <f t="shared" ref="N514:N526" si="214">C514-C533</f>
        <v>157</v>
      </c>
      <c r="O514" s="12">
        <f t="shared" ref="O514:O526" si="215">F514-F533</f>
        <v>13</v>
      </c>
      <c r="P514" s="12">
        <f t="shared" ref="P514:P526" si="216">I514-I533</f>
        <v>13</v>
      </c>
      <c r="R514" s="26">
        <f>C514/$B$514</f>
        <v>4.6442361666298115E-2</v>
      </c>
      <c r="U514" s="165"/>
      <c r="V514" s="171" t="s">
        <v>1001</v>
      </c>
      <c r="W514" s="172"/>
      <c r="X514" s="171" t="s">
        <v>20</v>
      </c>
      <c r="Y514" s="172"/>
      <c r="Z514" s="171" t="s">
        <v>1001</v>
      </c>
      <c r="AA514" s="172"/>
      <c r="AB514" s="171" t="s">
        <v>20</v>
      </c>
      <c r="AC514" s="172"/>
    </row>
    <row r="515" spans="1:29" ht="15.75" x14ac:dyDescent="0.25">
      <c r="A515" s="6" t="s">
        <v>1</v>
      </c>
      <c r="B515" s="8">
        <v>4546</v>
      </c>
      <c r="C515" s="8">
        <v>368</v>
      </c>
      <c r="D515" s="2">
        <v>8.1</v>
      </c>
      <c r="E515" s="10">
        <v>728.9</v>
      </c>
      <c r="F515" s="8">
        <v>71</v>
      </c>
      <c r="G515" s="2">
        <v>1.6</v>
      </c>
      <c r="H515" s="2">
        <v>140.6</v>
      </c>
      <c r="I515" s="8">
        <v>0</v>
      </c>
      <c r="J515" s="2">
        <v>0</v>
      </c>
      <c r="K515" s="2">
        <v>0</v>
      </c>
      <c r="M515" s="12">
        <f t="shared" si="213"/>
        <v>53</v>
      </c>
      <c r="N515" s="20">
        <f t="shared" si="214"/>
        <v>1</v>
      </c>
      <c r="O515" s="12">
        <f t="shared" si="215"/>
        <v>0</v>
      </c>
      <c r="P515" s="12">
        <f t="shared" si="216"/>
        <v>0</v>
      </c>
      <c r="R515" s="21">
        <f>C515/$C$514</f>
        <v>1.3478372340035894E-2</v>
      </c>
      <c r="U515" s="119" t="s">
        <v>1002</v>
      </c>
      <c r="V515" s="62" t="s">
        <v>839</v>
      </c>
      <c r="W515" s="62" t="s">
        <v>840</v>
      </c>
      <c r="X515" s="62" t="s">
        <v>839</v>
      </c>
      <c r="Y515" s="62" t="s">
        <v>840</v>
      </c>
      <c r="Z515" s="62" t="s">
        <v>839</v>
      </c>
      <c r="AA515" s="62" t="s">
        <v>840</v>
      </c>
      <c r="AB515" s="62" t="s">
        <v>839</v>
      </c>
      <c r="AC515" s="62" t="s">
        <v>840</v>
      </c>
    </row>
    <row r="516" spans="1:29" ht="30" x14ac:dyDescent="0.25">
      <c r="A516" s="5" t="s">
        <v>2</v>
      </c>
      <c r="B516" s="7">
        <v>21246</v>
      </c>
      <c r="C516" s="7">
        <v>350</v>
      </c>
      <c r="D516" s="1">
        <v>1.6</v>
      </c>
      <c r="E516" s="9">
        <v>161.1</v>
      </c>
      <c r="F516" s="7">
        <v>37</v>
      </c>
      <c r="G516" s="1">
        <v>0.2</v>
      </c>
      <c r="H516" s="1">
        <v>17</v>
      </c>
      <c r="I516" s="7">
        <v>1</v>
      </c>
      <c r="J516" s="1">
        <v>0</v>
      </c>
      <c r="K516" s="1">
        <v>0.5</v>
      </c>
      <c r="M516" s="12">
        <f t="shared" si="213"/>
        <v>117</v>
      </c>
      <c r="N516" s="20">
        <f t="shared" si="214"/>
        <v>2</v>
      </c>
      <c r="O516" s="12">
        <f t="shared" si="215"/>
        <v>0</v>
      </c>
      <c r="P516" s="12">
        <f t="shared" si="216"/>
        <v>0</v>
      </c>
      <c r="R516" s="21">
        <f t="shared" ref="R516:R526" si="217">C516/$C$514</f>
        <v>1.2819104127751529E-2</v>
      </c>
      <c r="U516" s="120" t="s">
        <v>1003</v>
      </c>
      <c r="V516" s="122">
        <v>3448</v>
      </c>
      <c r="W516" s="167">
        <v>36</v>
      </c>
      <c r="X516" s="85">
        <v>339</v>
      </c>
      <c r="Y516" s="167">
        <v>42</v>
      </c>
      <c r="Z516" s="85">
        <v>36</v>
      </c>
      <c r="AA516" s="167">
        <v>34.299999999999997</v>
      </c>
      <c r="AB516" s="85">
        <v>2</v>
      </c>
      <c r="AC516" s="167">
        <v>20</v>
      </c>
    </row>
    <row r="517" spans="1:29" ht="30" x14ac:dyDescent="0.25">
      <c r="A517" s="6" t="s">
        <v>3</v>
      </c>
      <c r="B517" s="8">
        <v>31479</v>
      </c>
      <c r="C517" s="8">
        <v>178</v>
      </c>
      <c r="D517" s="2">
        <v>0.6</v>
      </c>
      <c r="E517" s="10">
        <v>64.099999999999994</v>
      </c>
      <c r="F517" s="8">
        <v>25</v>
      </c>
      <c r="G517" s="2">
        <v>0.1</v>
      </c>
      <c r="H517" s="2">
        <v>9</v>
      </c>
      <c r="I517" s="8">
        <v>2</v>
      </c>
      <c r="J517" s="2">
        <v>0</v>
      </c>
      <c r="K517" s="2">
        <v>0.7</v>
      </c>
      <c r="M517" s="12">
        <f t="shared" si="213"/>
        <v>83</v>
      </c>
      <c r="N517" s="20">
        <f t="shared" si="214"/>
        <v>6</v>
      </c>
      <c r="O517" s="20">
        <f t="shared" si="215"/>
        <v>0</v>
      </c>
      <c r="P517" s="12">
        <f t="shared" si="216"/>
        <v>0</v>
      </c>
      <c r="R517" s="21">
        <f t="shared" si="217"/>
        <v>6.5194300992564916E-3</v>
      </c>
      <c r="U517" s="121" t="s">
        <v>1004</v>
      </c>
      <c r="V517" s="124">
        <v>2666</v>
      </c>
      <c r="W517" s="167">
        <v>27.8</v>
      </c>
      <c r="X517" s="88">
        <v>287</v>
      </c>
      <c r="Y517" s="167">
        <v>35.6</v>
      </c>
      <c r="Z517" s="88">
        <v>42</v>
      </c>
      <c r="AA517" s="167">
        <v>40</v>
      </c>
      <c r="AB517" s="88">
        <v>7</v>
      </c>
      <c r="AC517" s="167">
        <v>70</v>
      </c>
    </row>
    <row r="518" spans="1:29" ht="15.75" x14ac:dyDescent="0.25">
      <c r="A518" s="5" t="s">
        <v>4</v>
      </c>
      <c r="B518" s="7">
        <v>68774</v>
      </c>
      <c r="C518" s="7">
        <v>523</v>
      </c>
      <c r="D518" s="1">
        <v>0.8</v>
      </c>
      <c r="E518" s="9">
        <v>98.1</v>
      </c>
      <c r="F518" s="7">
        <v>63</v>
      </c>
      <c r="G518" s="1">
        <v>0.1</v>
      </c>
      <c r="H518" s="1">
        <v>11.8</v>
      </c>
      <c r="I518" s="7">
        <v>2</v>
      </c>
      <c r="J518" s="1">
        <v>0</v>
      </c>
      <c r="K518" s="1">
        <v>0.4</v>
      </c>
      <c r="M518" s="12">
        <f t="shared" si="213"/>
        <v>172</v>
      </c>
      <c r="N518" s="20">
        <f t="shared" si="214"/>
        <v>3</v>
      </c>
      <c r="O518" s="12">
        <f t="shared" si="215"/>
        <v>0</v>
      </c>
      <c r="P518" s="12">
        <f t="shared" si="216"/>
        <v>0</v>
      </c>
      <c r="R518" s="21">
        <f t="shared" si="217"/>
        <v>1.9155404168040142E-2</v>
      </c>
      <c r="S518" s="24">
        <f>R517+R518</f>
        <v>2.5674834267296633E-2</v>
      </c>
      <c r="U518" s="120" t="s">
        <v>1005</v>
      </c>
      <c r="V518" s="122">
        <v>3299</v>
      </c>
      <c r="W518" s="85">
        <v>34.4</v>
      </c>
      <c r="X518" s="85">
        <v>178</v>
      </c>
      <c r="Y518" s="85">
        <v>22.1</v>
      </c>
      <c r="Z518" s="85">
        <v>21</v>
      </c>
      <c r="AA518" s="85">
        <v>20</v>
      </c>
      <c r="AB518" s="85">
        <v>1</v>
      </c>
      <c r="AC518" s="85">
        <v>10</v>
      </c>
    </row>
    <row r="519" spans="1:29" ht="30" x14ac:dyDescent="0.25">
      <c r="A519" s="6" t="s">
        <v>5</v>
      </c>
      <c r="B519" s="8">
        <v>100692</v>
      </c>
      <c r="C519" s="8">
        <v>1517</v>
      </c>
      <c r="D519" s="2">
        <v>1.5</v>
      </c>
      <c r="E519" s="10">
        <v>256.60000000000002</v>
      </c>
      <c r="F519" s="8">
        <v>159</v>
      </c>
      <c r="G519" s="2">
        <v>0.2</v>
      </c>
      <c r="H519" s="2">
        <v>26.9</v>
      </c>
      <c r="I519" s="8">
        <v>19</v>
      </c>
      <c r="J519" s="2">
        <v>0</v>
      </c>
      <c r="K519" s="2">
        <v>3.2</v>
      </c>
      <c r="M519" s="12">
        <f t="shared" si="213"/>
        <v>278</v>
      </c>
      <c r="N519" s="20">
        <f t="shared" si="214"/>
        <v>10</v>
      </c>
      <c r="O519" s="12">
        <f t="shared" si="215"/>
        <v>1</v>
      </c>
      <c r="P519" s="12">
        <f t="shared" si="216"/>
        <v>0</v>
      </c>
      <c r="R519" s="21">
        <f t="shared" si="217"/>
        <v>5.5561659890854487E-2</v>
      </c>
      <c r="U519" s="121" t="s">
        <v>1006</v>
      </c>
      <c r="V519" s="124">
        <v>171</v>
      </c>
      <c r="W519" s="88">
        <v>1.8</v>
      </c>
      <c r="X519" s="88">
        <v>3</v>
      </c>
      <c r="Y519" s="88">
        <v>0.4</v>
      </c>
      <c r="Z519" s="88">
        <v>6</v>
      </c>
      <c r="AA519" s="88">
        <v>5.7</v>
      </c>
      <c r="AB519" s="88">
        <v>0</v>
      </c>
      <c r="AC519" s="88">
        <v>0</v>
      </c>
    </row>
    <row r="520" spans="1:29" ht="15.75" x14ac:dyDescent="0.25">
      <c r="A520" s="5" t="s">
        <v>6</v>
      </c>
      <c r="B520" s="7">
        <v>114079</v>
      </c>
      <c r="C520" s="7">
        <v>2515</v>
      </c>
      <c r="D520" s="1">
        <v>2.2000000000000002</v>
      </c>
      <c r="E520" s="9">
        <v>351.6</v>
      </c>
      <c r="F520" s="7">
        <v>315</v>
      </c>
      <c r="G520" s="1">
        <v>0.3</v>
      </c>
      <c r="H520" s="1">
        <v>44</v>
      </c>
      <c r="I520" s="7">
        <v>48</v>
      </c>
      <c r="J520" s="1">
        <v>0</v>
      </c>
      <c r="K520" s="1">
        <v>6.7</v>
      </c>
      <c r="M520" s="12">
        <f t="shared" si="213"/>
        <v>357</v>
      </c>
      <c r="N520" s="20">
        <f t="shared" si="214"/>
        <v>15</v>
      </c>
      <c r="O520" s="20">
        <f t="shared" si="215"/>
        <v>3</v>
      </c>
      <c r="P520" s="12">
        <f t="shared" si="216"/>
        <v>0</v>
      </c>
      <c r="R520" s="21">
        <f t="shared" si="217"/>
        <v>9.2114419660843133E-2</v>
      </c>
      <c r="U520" s="120" t="s">
        <v>0</v>
      </c>
      <c r="V520" s="122">
        <v>9584</v>
      </c>
      <c r="W520" s="85">
        <v>100</v>
      </c>
      <c r="X520" s="85">
        <v>807</v>
      </c>
      <c r="Y520" s="85">
        <v>100</v>
      </c>
      <c r="Z520" s="85">
        <v>105</v>
      </c>
      <c r="AA520" s="85">
        <v>100</v>
      </c>
      <c r="AB520" s="85">
        <v>10</v>
      </c>
      <c r="AC520" s="85">
        <v>100</v>
      </c>
    </row>
    <row r="521" spans="1:29" ht="15.75" x14ac:dyDescent="0.25">
      <c r="A521" s="6" t="s">
        <v>7</v>
      </c>
      <c r="B521" s="8">
        <v>94378</v>
      </c>
      <c r="C521" s="8">
        <v>2651</v>
      </c>
      <c r="D521" s="2">
        <v>2.8</v>
      </c>
      <c r="E521" s="10">
        <v>435.8</v>
      </c>
      <c r="F521" s="8">
        <v>532</v>
      </c>
      <c r="G521" s="2">
        <v>0.6</v>
      </c>
      <c r="H521" s="2">
        <v>87.4</v>
      </c>
      <c r="I521" s="8">
        <v>106</v>
      </c>
      <c r="J521" s="2">
        <v>0.1</v>
      </c>
      <c r="K521" s="2">
        <v>17.399999999999999</v>
      </c>
      <c r="M521" s="12">
        <f t="shared" si="213"/>
        <v>222</v>
      </c>
      <c r="N521" s="20">
        <f t="shared" si="214"/>
        <v>3</v>
      </c>
      <c r="O521" s="20">
        <f t="shared" si="215"/>
        <v>0</v>
      </c>
      <c r="P521" s="12">
        <f t="shared" si="216"/>
        <v>1</v>
      </c>
      <c r="R521" s="21">
        <f t="shared" si="217"/>
        <v>9.7095557264769441E-2</v>
      </c>
    </row>
    <row r="522" spans="1:29" ht="15.75" x14ac:dyDescent="0.25">
      <c r="A522" s="5" t="s">
        <v>8</v>
      </c>
      <c r="B522" s="7">
        <v>67238</v>
      </c>
      <c r="C522" s="7">
        <v>3725</v>
      </c>
      <c r="D522" s="1">
        <v>5.5</v>
      </c>
      <c r="E522" s="9">
        <v>676.1</v>
      </c>
      <c r="F522" s="7">
        <v>868</v>
      </c>
      <c r="G522" s="1">
        <v>1.3</v>
      </c>
      <c r="H522" s="1">
        <v>157.6</v>
      </c>
      <c r="I522" s="7">
        <v>278</v>
      </c>
      <c r="J522" s="1">
        <v>0.4</v>
      </c>
      <c r="K522" s="1">
        <v>50.5</v>
      </c>
      <c r="M522" s="12">
        <f t="shared" si="213"/>
        <v>214</v>
      </c>
      <c r="N522" s="20">
        <f t="shared" si="214"/>
        <v>9</v>
      </c>
      <c r="O522" s="20">
        <f t="shared" si="215"/>
        <v>1</v>
      </c>
      <c r="P522" s="12">
        <f t="shared" si="216"/>
        <v>1</v>
      </c>
      <c r="R522" s="21">
        <f t="shared" si="217"/>
        <v>0.13643189393106986</v>
      </c>
    </row>
    <row r="523" spans="1:29" ht="15.75" x14ac:dyDescent="0.25">
      <c r="A523" s="6" t="s">
        <v>9</v>
      </c>
      <c r="B523" s="8">
        <v>40552</v>
      </c>
      <c r="C523" s="8">
        <v>4653</v>
      </c>
      <c r="D523" s="2">
        <v>11.5</v>
      </c>
      <c r="E523" s="10">
        <v>981</v>
      </c>
      <c r="F523" s="8">
        <v>1059</v>
      </c>
      <c r="G523" s="2">
        <v>2.6</v>
      </c>
      <c r="H523" s="2">
        <v>223.3</v>
      </c>
      <c r="I523" s="8">
        <v>623</v>
      </c>
      <c r="J523" s="2">
        <v>1.5</v>
      </c>
      <c r="K523" s="2">
        <v>131.30000000000001</v>
      </c>
      <c r="M523" s="12">
        <f t="shared" si="213"/>
        <v>199</v>
      </c>
      <c r="N523" s="20">
        <f t="shared" si="214"/>
        <v>25</v>
      </c>
      <c r="O523" s="20">
        <f t="shared" si="215"/>
        <v>4</v>
      </c>
      <c r="P523" s="20">
        <f t="shared" si="216"/>
        <v>0</v>
      </c>
      <c r="R523" s="21">
        <f t="shared" si="217"/>
        <v>0.17042083287550819</v>
      </c>
    </row>
    <row r="524" spans="1:29" ht="15.75" x14ac:dyDescent="0.25">
      <c r="A524" s="5" t="s">
        <v>10</v>
      </c>
      <c r="B524" s="7">
        <v>20148</v>
      </c>
      <c r="C524" s="7">
        <v>4822</v>
      </c>
      <c r="D524" s="1">
        <v>23.9</v>
      </c>
      <c r="E524" s="9">
        <v>1849.3</v>
      </c>
      <c r="F524" s="7">
        <v>737</v>
      </c>
      <c r="G524" s="1">
        <v>3.7</v>
      </c>
      <c r="H524" s="1">
        <v>282.7</v>
      </c>
      <c r="I524" s="7">
        <v>1073</v>
      </c>
      <c r="J524" s="1">
        <v>5.3</v>
      </c>
      <c r="K524" s="9">
        <v>411.5</v>
      </c>
      <c r="M524" s="12">
        <f t="shared" si="213"/>
        <v>134</v>
      </c>
      <c r="N524" s="20">
        <f t="shared" si="214"/>
        <v>35</v>
      </c>
      <c r="O524" s="20">
        <f t="shared" si="215"/>
        <v>2</v>
      </c>
      <c r="P524" s="20">
        <f t="shared" si="216"/>
        <v>2</v>
      </c>
      <c r="R524" s="21">
        <f t="shared" si="217"/>
        <v>0.1766106288686225</v>
      </c>
    </row>
    <row r="525" spans="1:29" ht="15.75" x14ac:dyDescent="0.25">
      <c r="A525" s="6" t="s">
        <v>11</v>
      </c>
      <c r="B525" s="8">
        <v>24605</v>
      </c>
      <c r="C525" s="8">
        <v>5996</v>
      </c>
      <c r="D525" s="2">
        <v>24.4</v>
      </c>
      <c r="E525" s="10">
        <v>4262.8</v>
      </c>
      <c r="F525" s="8">
        <v>212</v>
      </c>
      <c r="G525" s="2">
        <v>0.9</v>
      </c>
      <c r="H525" s="2">
        <v>150.69999999999999</v>
      </c>
      <c r="I525" s="8">
        <v>2451</v>
      </c>
      <c r="J525" s="2">
        <v>10</v>
      </c>
      <c r="K525" s="10">
        <v>1742.5</v>
      </c>
      <c r="M525" s="12">
        <f t="shared" si="213"/>
        <v>174</v>
      </c>
      <c r="N525" s="20">
        <f t="shared" si="214"/>
        <v>50</v>
      </c>
      <c r="O525" s="20">
        <f t="shared" si="215"/>
        <v>2</v>
      </c>
      <c r="P525" s="20">
        <f t="shared" si="216"/>
        <v>9</v>
      </c>
      <c r="R525" s="21">
        <f t="shared" si="217"/>
        <v>0.21960956671428047</v>
      </c>
    </row>
    <row r="526" spans="1:29" ht="15.75" x14ac:dyDescent="0.25">
      <c r="A526" s="14" t="s">
        <v>12</v>
      </c>
      <c r="B526" s="7">
        <v>152</v>
      </c>
      <c r="C526" s="7">
        <v>5</v>
      </c>
      <c r="D526" s="1">
        <v>3.3</v>
      </c>
      <c r="E526" s="9" t="s">
        <v>13</v>
      </c>
      <c r="F526" s="7">
        <v>1</v>
      </c>
      <c r="G526" s="1">
        <v>0.7</v>
      </c>
      <c r="H526" s="1" t="s">
        <v>13</v>
      </c>
      <c r="I526" s="7">
        <v>1</v>
      </c>
      <c r="J526" s="1">
        <v>0.7</v>
      </c>
      <c r="K526" s="1" t="s">
        <v>13</v>
      </c>
      <c r="M526" s="12">
        <f t="shared" si="213"/>
        <v>-221</v>
      </c>
      <c r="N526" s="12">
        <f t="shared" si="214"/>
        <v>-2</v>
      </c>
      <c r="O526" s="12">
        <f t="shared" si="215"/>
        <v>0</v>
      </c>
      <c r="P526" s="12">
        <f t="shared" si="216"/>
        <v>0</v>
      </c>
      <c r="R526" s="21">
        <f t="shared" si="217"/>
        <v>1.8313005896787899E-4</v>
      </c>
    </row>
    <row r="527" spans="1:29" ht="15.75" x14ac:dyDescent="0.25">
      <c r="A527" s="5" t="s">
        <v>13</v>
      </c>
      <c r="B527" s="7">
        <v>1</v>
      </c>
      <c r="C527" s="7">
        <v>0</v>
      </c>
      <c r="D527" s="1">
        <v>0</v>
      </c>
      <c r="E527" s="9" t="s">
        <v>13</v>
      </c>
      <c r="F527" s="7">
        <v>0</v>
      </c>
      <c r="G527" s="1">
        <v>0</v>
      </c>
      <c r="H527" s="1" t="s">
        <v>13</v>
      </c>
      <c r="I527" s="7">
        <v>0</v>
      </c>
      <c r="J527" s="1">
        <v>0</v>
      </c>
      <c r="K527" s="1" t="s">
        <v>13</v>
      </c>
      <c r="O527" s="104" t="s">
        <v>873</v>
      </c>
      <c r="P527" s="103">
        <f>SUM(P524:P525)/P514</f>
        <v>0.84615384615384615</v>
      </c>
    </row>
    <row r="528" spans="1:29" x14ac:dyDescent="0.25">
      <c r="A528" s="25"/>
      <c r="I528" s="60"/>
      <c r="J528" s="60"/>
    </row>
    <row r="529" spans="1:29" x14ac:dyDescent="0.25">
      <c r="A529" t="s">
        <v>1177</v>
      </c>
    </row>
    <row r="530" spans="1:29" x14ac:dyDescent="0.25">
      <c r="A530" t="s">
        <v>1119</v>
      </c>
      <c r="M530" s="239" t="s">
        <v>1164</v>
      </c>
      <c r="N530" s="16"/>
      <c r="O530" s="240">
        <f>B533-B552</f>
        <v>1345</v>
      </c>
    </row>
    <row r="531" spans="1:29" x14ac:dyDescent="0.25">
      <c r="B531" s="14" t="s">
        <v>18</v>
      </c>
      <c r="C531" s="270" t="s">
        <v>19</v>
      </c>
      <c r="D531" s="270"/>
      <c r="E531" s="270"/>
      <c r="F531" s="270" t="s">
        <v>20</v>
      </c>
      <c r="G531" s="270"/>
      <c r="H531" s="270"/>
      <c r="I531" s="270" t="s">
        <v>21</v>
      </c>
      <c r="J531" s="270"/>
      <c r="K531" s="270"/>
      <c r="M531" s="270" t="s">
        <v>1178</v>
      </c>
      <c r="N531" s="270"/>
      <c r="O531" s="270"/>
      <c r="P531" s="270"/>
      <c r="U531" s="81" t="s">
        <v>1122</v>
      </c>
    </row>
    <row r="532" spans="1:29" ht="15.75" customHeight="1" thickBot="1" x14ac:dyDescent="0.3">
      <c r="A532" s="15" t="s">
        <v>17</v>
      </c>
      <c r="B532" s="14" t="s">
        <v>14</v>
      </c>
      <c r="C532" s="14" t="s">
        <v>14</v>
      </c>
      <c r="D532" s="14" t="s">
        <v>15</v>
      </c>
      <c r="E532" s="14" t="s">
        <v>16</v>
      </c>
      <c r="F532" s="14" t="s">
        <v>14</v>
      </c>
      <c r="G532" s="14" t="s">
        <v>15</v>
      </c>
      <c r="H532" s="14" t="s">
        <v>16</v>
      </c>
      <c r="I532" s="14" t="s">
        <v>14</v>
      </c>
      <c r="J532" s="14" t="s">
        <v>15</v>
      </c>
      <c r="K532" s="14" t="s">
        <v>16</v>
      </c>
      <c r="M532" s="14" t="s">
        <v>18</v>
      </c>
      <c r="N532" s="13" t="s">
        <v>19</v>
      </c>
      <c r="O532" s="14" t="s">
        <v>20</v>
      </c>
      <c r="P532" s="13" t="s">
        <v>21</v>
      </c>
      <c r="R532" s="13" t="s">
        <v>41</v>
      </c>
      <c r="S532" s="14" t="s">
        <v>29</v>
      </c>
      <c r="U532" s="114"/>
      <c r="V532" s="272" t="s">
        <v>999</v>
      </c>
      <c r="W532" s="272"/>
      <c r="X532" s="272"/>
      <c r="Y532" s="272"/>
      <c r="Z532" s="272" t="s">
        <v>1000</v>
      </c>
      <c r="AA532" s="272"/>
      <c r="AB532" s="272"/>
      <c r="AC532" s="272"/>
    </row>
    <row r="533" spans="1:29" ht="15.75" x14ac:dyDescent="0.25">
      <c r="A533" s="5" t="s">
        <v>0</v>
      </c>
      <c r="B533" s="7">
        <v>586108</v>
      </c>
      <c r="C533" s="7">
        <v>27146</v>
      </c>
      <c r="D533" s="1">
        <v>4.5999999999999996</v>
      </c>
      <c r="E533" s="9">
        <v>614.20000000000005</v>
      </c>
      <c r="F533" s="7">
        <v>4066</v>
      </c>
      <c r="G533" s="1">
        <v>0.7</v>
      </c>
      <c r="H533" s="1">
        <v>92</v>
      </c>
      <c r="I533" s="7">
        <v>4591</v>
      </c>
      <c r="J533" s="1">
        <v>0.8</v>
      </c>
      <c r="K533" s="1">
        <v>103.9</v>
      </c>
      <c r="M533" s="12">
        <f t="shared" ref="M533:M545" si="218">B533-B552</f>
        <v>1345</v>
      </c>
      <c r="N533" s="12">
        <f t="shared" ref="N533:N545" si="219">C533-C552</f>
        <v>188</v>
      </c>
      <c r="O533" s="12">
        <f t="shared" ref="O533:O545" si="220">F533-F552</f>
        <v>12</v>
      </c>
      <c r="P533" s="12">
        <f t="shared" ref="P533:P545" si="221">I533-I552</f>
        <v>24</v>
      </c>
      <c r="R533" s="26">
        <f>C533/$B$533</f>
        <v>4.6315696083315705E-2</v>
      </c>
      <c r="U533" s="165"/>
      <c r="V533" s="171" t="s">
        <v>1001</v>
      </c>
      <c r="W533" s="172"/>
      <c r="X533" s="171" t="s">
        <v>20</v>
      </c>
      <c r="Y533" s="172"/>
      <c r="Z533" s="171" t="s">
        <v>1001</v>
      </c>
      <c r="AA533" s="172"/>
      <c r="AB533" s="171" t="s">
        <v>20</v>
      </c>
      <c r="AC533" s="172"/>
    </row>
    <row r="534" spans="1:29" ht="15.75" x14ac:dyDescent="0.25">
      <c r="A534" s="6" t="s">
        <v>1</v>
      </c>
      <c r="B534" s="8">
        <v>4493</v>
      </c>
      <c r="C534" s="8">
        <v>367</v>
      </c>
      <c r="D534" s="2">
        <v>8.1999999999999993</v>
      </c>
      <c r="E534" s="10">
        <v>726.9</v>
      </c>
      <c r="F534" s="8">
        <v>71</v>
      </c>
      <c r="G534" s="2">
        <v>1.6</v>
      </c>
      <c r="H534" s="2">
        <v>140.6</v>
      </c>
      <c r="I534" s="8">
        <v>0</v>
      </c>
      <c r="J534" s="2">
        <v>0</v>
      </c>
      <c r="K534" s="2">
        <v>0</v>
      </c>
      <c r="M534" s="12">
        <f t="shared" si="218"/>
        <v>23</v>
      </c>
      <c r="N534" s="20">
        <f t="shared" si="219"/>
        <v>2</v>
      </c>
      <c r="O534" s="12">
        <f t="shared" si="220"/>
        <v>0</v>
      </c>
      <c r="P534" s="12">
        <f t="shared" si="221"/>
        <v>0</v>
      </c>
      <c r="R534" s="21">
        <f>C534/$C$533</f>
        <v>1.3519487217269579E-2</v>
      </c>
      <c r="U534" s="119" t="s">
        <v>1002</v>
      </c>
      <c r="V534" s="62" t="s">
        <v>839</v>
      </c>
      <c r="W534" s="62" t="s">
        <v>840</v>
      </c>
      <c r="X534" s="62" t="s">
        <v>839</v>
      </c>
      <c r="Y534" s="62" t="s">
        <v>840</v>
      </c>
      <c r="Z534" s="62" t="s">
        <v>839</v>
      </c>
      <c r="AA534" s="62" t="s">
        <v>840</v>
      </c>
      <c r="AB534" s="62" t="s">
        <v>839</v>
      </c>
      <c r="AC534" s="62" t="s">
        <v>840</v>
      </c>
    </row>
    <row r="535" spans="1:29" ht="30" x14ac:dyDescent="0.25">
      <c r="A535" s="5" t="s">
        <v>2</v>
      </c>
      <c r="B535" s="7">
        <v>21129</v>
      </c>
      <c r="C535" s="7">
        <v>348</v>
      </c>
      <c r="D535" s="1">
        <v>1.6</v>
      </c>
      <c r="E535" s="9">
        <v>160.1</v>
      </c>
      <c r="F535" s="7">
        <v>37</v>
      </c>
      <c r="G535" s="1">
        <v>0.2</v>
      </c>
      <c r="H535" s="1">
        <v>17</v>
      </c>
      <c r="I535" s="7">
        <v>1</v>
      </c>
      <c r="J535" s="1">
        <v>0</v>
      </c>
      <c r="K535" s="1">
        <v>0.5</v>
      </c>
      <c r="M535" s="12">
        <f t="shared" si="218"/>
        <v>45</v>
      </c>
      <c r="N535" s="20">
        <f t="shared" si="219"/>
        <v>7</v>
      </c>
      <c r="O535" s="12">
        <f t="shared" si="220"/>
        <v>1</v>
      </c>
      <c r="P535" s="12">
        <f t="shared" si="221"/>
        <v>0</v>
      </c>
      <c r="R535" s="21">
        <f t="shared" ref="R535:R545" si="222">C535/$C$533</f>
        <v>1.2819568260517203E-2</v>
      </c>
      <c r="U535" s="120" t="s">
        <v>1003</v>
      </c>
      <c r="V535" s="122">
        <v>3407</v>
      </c>
      <c r="W535" s="167">
        <v>36.1</v>
      </c>
      <c r="X535" s="85">
        <v>337</v>
      </c>
      <c r="Y535" s="167">
        <v>42.4</v>
      </c>
      <c r="Z535" s="85">
        <v>33</v>
      </c>
      <c r="AA535" s="167">
        <v>25.4</v>
      </c>
      <c r="AB535" s="85">
        <v>1</v>
      </c>
      <c r="AC535" s="167">
        <v>11.1</v>
      </c>
    </row>
    <row r="536" spans="1:29" ht="30" x14ac:dyDescent="0.25">
      <c r="A536" s="6" t="s">
        <v>3</v>
      </c>
      <c r="B536" s="8">
        <v>31396</v>
      </c>
      <c r="C536" s="8">
        <v>172</v>
      </c>
      <c r="D536" s="2">
        <v>0.5</v>
      </c>
      <c r="E536" s="10">
        <v>61.9</v>
      </c>
      <c r="F536" s="8">
        <v>25</v>
      </c>
      <c r="G536" s="2">
        <v>0.1</v>
      </c>
      <c r="H536" s="2">
        <v>9</v>
      </c>
      <c r="I536" s="8">
        <v>2</v>
      </c>
      <c r="J536" s="2">
        <v>0</v>
      </c>
      <c r="K536" s="2">
        <v>0.7</v>
      </c>
      <c r="M536" s="12">
        <f t="shared" si="218"/>
        <v>10</v>
      </c>
      <c r="N536" s="20">
        <f t="shared" si="219"/>
        <v>3</v>
      </c>
      <c r="O536" s="20">
        <f t="shared" si="220"/>
        <v>0</v>
      </c>
      <c r="P536" s="12">
        <f t="shared" si="221"/>
        <v>0</v>
      </c>
      <c r="R536" s="21">
        <f t="shared" si="222"/>
        <v>6.3361084506004571E-3</v>
      </c>
      <c r="U536" s="121" t="s">
        <v>1004</v>
      </c>
      <c r="V536" s="124">
        <v>2605</v>
      </c>
      <c r="W536" s="167">
        <v>27.6</v>
      </c>
      <c r="X536" s="88">
        <v>279</v>
      </c>
      <c r="Y536" s="167">
        <v>35.1</v>
      </c>
      <c r="Z536" s="88">
        <v>55</v>
      </c>
      <c r="AA536" s="167">
        <v>42.3</v>
      </c>
      <c r="AB536" s="88">
        <v>6</v>
      </c>
      <c r="AC536" s="167">
        <v>66.7</v>
      </c>
    </row>
    <row r="537" spans="1:29" ht="15.75" x14ac:dyDescent="0.25">
      <c r="A537" s="5" t="s">
        <v>4</v>
      </c>
      <c r="B537" s="7">
        <v>68602</v>
      </c>
      <c r="C537" s="7">
        <v>520</v>
      </c>
      <c r="D537" s="1">
        <v>0.8</v>
      </c>
      <c r="E537" s="9">
        <v>97.6</v>
      </c>
      <c r="F537" s="7">
        <v>63</v>
      </c>
      <c r="G537" s="1">
        <v>0.1</v>
      </c>
      <c r="H537" s="1">
        <v>11.8</v>
      </c>
      <c r="I537" s="7">
        <v>2</v>
      </c>
      <c r="J537" s="1">
        <v>0</v>
      </c>
      <c r="K537" s="1">
        <v>0.4</v>
      </c>
      <c r="M537" s="12">
        <f t="shared" si="218"/>
        <v>46</v>
      </c>
      <c r="N537" s="20">
        <f t="shared" si="219"/>
        <v>3</v>
      </c>
      <c r="O537" s="12">
        <f t="shared" si="220"/>
        <v>0</v>
      </c>
      <c r="P537" s="12">
        <f t="shared" si="221"/>
        <v>0</v>
      </c>
      <c r="R537" s="21">
        <f t="shared" si="222"/>
        <v>1.9155676711117661E-2</v>
      </c>
      <c r="S537" s="24">
        <f>R536+R537</f>
        <v>2.5491785161718118E-2</v>
      </c>
      <c r="U537" s="120" t="s">
        <v>1005</v>
      </c>
      <c r="V537" s="122">
        <v>3267</v>
      </c>
      <c r="W537" s="85">
        <v>34.6</v>
      </c>
      <c r="X537" s="85">
        <v>176</v>
      </c>
      <c r="Y537" s="85">
        <v>22.1</v>
      </c>
      <c r="Z537" s="85">
        <v>38</v>
      </c>
      <c r="AA537" s="85">
        <v>29.2</v>
      </c>
      <c r="AB537" s="85">
        <v>2</v>
      </c>
      <c r="AC537" s="85">
        <v>22.2</v>
      </c>
    </row>
    <row r="538" spans="1:29" ht="30" x14ac:dyDescent="0.25">
      <c r="A538" s="6" t="s">
        <v>5</v>
      </c>
      <c r="B538" s="8">
        <v>100414</v>
      </c>
      <c r="C538" s="8">
        <v>1507</v>
      </c>
      <c r="D538" s="2">
        <v>1.5</v>
      </c>
      <c r="E538" s="10">
        <v>254.9</v>
      </c>
      <c r="F538" s="8">
        <v>158</v>
      </c>
      <c r="G538" s="2">
        <v>0.2</v>
      </c>
      <c r="H538" s="2">
        <v>26.7</v>
      </c>
      <c r="I538" s="8">
        <v>19</v>
      </c>
      <c r="J538" s="2">
        <v>0</v>
      </c>
      <c r="K538" s="2">
        <v>3.2</v>
      </c>
      <c r="M538" s="12">
        <f t="shared" si="218"/>
        <v>152</v>
      </c>
      <c r="N538" s="20">
        <f t="shared" si="219"/>
        <v>12</v>
      </c>
      <c r="O538" s="12">
        <f t="shared" si="220"/>
        <v>-1</v>
      </c>
      <c r="P538" s="12">
        <f t="shared" si="221"/>
        <v>0</v>
      </c>
      <c r="R538" s="21">
        <f t="shared" si="222"/>
        <v>5.5514624622412141E-2</v>
      </c>
      <c r="U538" s="121" t="s">
        <v>1006</v>
      </c>
      <c r="V538" s="124">
        <v>166</v>
      </c>
      <c r="W538" s="88">
        <v>1.8</v>
      </c>
      <c r="X538" s="88">
        <v>3</v>
      </c>
      <c r="Y538" s="88">
        <v>0.4</v>
      </c>
      <c r="Z538" s="88">
        <v>4</v>
      </c>
      <c r="AA538" s="88">
        <v>3.1</v>
      </c>
      <c r="AB538" s="88">
        <v>0</v>
      </c>
      <c r="AC538" s="88">
        <v>0</v>
      </c>
    </row>
    <row r="539" spans="1:29" ht="15.75" x14ac:dyDescent="0.25">
      <c r="A539" s="5" t="s">
        <v>6</v>
      </c>
      <c r="B539" s="7">
        <v>113722</v>
      </c>
      <c r="C539" s="7">
        <v>2500</v>
      </c>
      <c r="D539" s="1">
        <v>2.2000000000000002</v>
      </c>
      <c r="E539" s="9">
        <v>349.5</v>
      </c>
      <c r="F539" s="7">
        <v>312</v>
      </c>
      <c r="G539" s="1">
        <v>0.3</v>
      </c>
      <c r="H539" s="1">
        <v>43.6</v>
      </c>
      <c r="I539" s="7">
        <v>48</v>
      </c>
      <c r="J539" s="1">
        <v>0</v>
      </c>
      <c r="K539" s="1">
        <v>6.7</v>
      </c>
      <c r="M539" s="12">
        <f t="shared" si="218"/>
        <v>249</v>
      </c>
      <c r="N539" s="20">
        <f t="shared" si="219"/>
        <v>16</v>
      </c>
      <c r="O539" s="20">
        <f t="shared" si="220"/>
        <v>2</v>
      </c>
      <c r="P539" s="12">
        <f t="shared" si="221"/>
        <v>0</v>
      </c>
      <c r="R539" s="21">
        <f t="shared" si="222"/>
        <v>9.2094599572681055E-2</v>
      </c>
      <c r="U539" s="120" t="s">
        <v>0</v>
      </c>
      <c r="V539" s="122">
        <v>9445</v>
      </c>
      <c r="W539" s="85">
        <v>100</v>
      </c>
      <c r="X539" s="85">
        <v>795</v>
      </c>
      <c r="Y539" s="85">
        <v>100</v>
      </c>
      <c r="Z539" s="85">
        <v>130</v>
      </c>
      <c r="AA539" s="85">
        <v>100</v>
      </c>
      <c r="AB539" s="85">
        <v>9</v>
      </c>
      <c r="AC539" s="85">
        <v>100</v>
      </c>
    </row>
    <row r="540" spans="1:29" ht="15.75" x14ac:dyDescent="0.25">
      <c r="A540" s="6" t="s">
        <v>7</v>
      </c>
      <c r="B540" s="8">
        <v>94156</v>
      </c>
      <c r="C540" s="8">
        <v>2648</v>
      </c>
      <c r="D540" s="2">
        <v>2.8</v>
      </c>
      <c r="E540" s="10">
        <v>435.3</v>
      </c>
      <c r="F540" s="8">
        <v>532</v>
      </c>
      <c r="G540" s="2">
        <v>0.6</v>
      </c>
      <c r="H540" s="2">
        <v>87.4</v>
      </c>
      <c r="I540" s="8">
        <v>105</v>
      </c>
      <c r="J540" s="2">
        <v>0.1</v>
      </c>
      <c r="K540" s="2">
        <v>17.3</v>
      </c>
      <c r="M540" s="12">
        <f t="shared" si="218"/>
        <v>204</v>
      </c>
      <c r="N540" s="20">
        <f t="shared" si="219"/>
        <v>15</v>
      </c>
      <c r="O540" s="20">
        <f t="shared" si="220"/>
        <v>2</v>
      </c>
      <c r="P540" s="12">
        <f t="shared" si="221"/>
        <v>0</v>
      </c>
      <c r="R540" s="21">
        <f t="shared" si="222"/>
        <v>9.7546599867383774E-2</v>
      </c>
    </row>
    <row r="541" spans="1:29" ht="15.75" x14ac:dyDescent="0.25">
      <c r="A541" s="5" t="s">
        <v>8</v>
      </c>
      <c r="B541" s="7">
        <v>67024</v>
      </c>
      <c r="C541" s="7">
        <v>3716</v>
      </c>
      <c r="D541" s="1">
        <v>5.5</v>
      </c>
      <c r="E541" s="9">
        <v>674.5</v>
      </c>
      <c r="F541" s="7">
        <v>867</v>
      </c>
      <c r="G541" s="1">
        <v>1.3</v>
      </c>
      <c r="H541" s="1">
        <v>157.4</v>
      </c>
      <c r="I541" s="7">
        <v>277</v>
      </c>
      <c r="J541" s="1">
        <v>0.4</v>
      </c>
      <c r="K541" s="1">
        <v>50.3</v>
      </c>
      <c r="M541" s="12">
        <f t="shared" si="218"/>
        <v>217</v>
      </c>
      <c r="N541" s="20">
        <f t="shared" si="219"/>
        <v>26</v>
      </c>
      <c r="O541" s="20">
        <f t="shared" si="220"/>
        <v>2</v>
      </c>
      <c r="P541" s="12">
        <f t="shared" si="221"/>
        <v>0</v>
      </c>
      <c r="R541" s="21">
        <f t="shared" si="222"/>
        <v>0.13688941280483313</v>
      </c>
    </row>
    <row r="542" spans="1:29" ht="15.75" x14ac:dyDescent="0.25">
      <c r="A542" s="6" t="s">
        <v>9</v>
      </c>
      <c r="B542" s="8">
        <v>40353</v>
      </c>
      <c r="C542" s="8">
        <v>4628</v>
      </c>
      <c r="D542" s="2">
        <v>11.5</v>
      </c>
      <c r="E542" s="10">
        <v>975.7</v>
      </c>
      <c r="F542" s="8">
        <v>1055</v>
      </c>
      <c r="G542" s="2">
        <v>2.6</v>
      </c>
      <c r="H542" s="2">
        <v>222.4</v>
      </c>
      <c r="I542" s="8">
        <v>623</v>
      </c>
      <c r="J542" s="2">
        <v>1.5</v>
      </c>
      <c r="K542" s="2">
        <v>131.30000000000001</v>
      </c>
      <c r="M542" s="12">
        <f t="shared" si="218"/>
        <v>145</v>
      </c>
      <c r="N542" s="20">
        <f t="shared" si="219"/>
        <v>19</v>
      </c>
      <c r="O542" s="20">
        <f t="shared" si="220"/>
        <v>2</v>
      </c>
      <c r="P542" s="20">
        <f t="shared" si="221"/>
        <v>1</v>
      </c>
      <c r="R542" s="21">
        <f t="shared" si="222"/>
        <v>0.17048552272894718</v>
      </c>
    </row>
    <row r="543" spans="1:29" ht="15.75" x14ac:dyDescent="0.25">
      <c r="A543" s="5" t="s">
        <v>10</v>
      </c>
      <c r="B543" s="7">
        <v>20014</v>
      </c>
      <c r="C543" s="7">
        <v>4787</v>
      </c>
      <c r="D543" s="1">
        <v>23.9</v>
      </c>
      <c r="E543" s="9">
        <v>1835.9</v>
      </c>
      <c r="F543" s="7">
        <v>735</v>
      </c>
      <c r="G543" s="1">
        <v>3.7</v>
      </c>
      <c r="H543" s="1">
        <v>281.89999999999998</v>
      </c>
      <c r="I543" s="7">
        <v>1071</v>
      </c>
      <c r="J543" s="1">
        <v>5.4</v>
      </c>
      <c r="K543" s="9">
        <v>410.8</v>
      </c>
      <c r="M543" s="12">
        <f t="shared" si="218"/>
        <v>114</v>
      </c>
      <c r="N543" s="20">
        <f t="shared" si="219"/>
        <v>37</v>
      </c>
      <c r="O543" s="20">
        <f t="shared" si="220"/>
        <v>3</v>
      </c>
      <c r="P543" s="20">
        <f t="shared" si="221"/>
        <v>5</v>
      </c>
      <c r="R543" s="21">
        <f t="shared" si="222"/>
        <v>0.17634273926176969</v>
      </c>
    </row>
    <row r="544" spans="1:29" ht="15.75" x14ac:dyDescent="0.25">
      <c r="A544" s="6" t="s">
        <v>11</v>
      </c>
      <c r="B544" s="8">
        <v>24431</v>
      </c>
      <c r="C544" s="8">
        <v>5946</v>
      </c>
      <c r="D544" s="2">
        <v>24.3</v>
      </c>
      <c r="E544" s="10">
        <v>4227.3</v>
      </c>
      <c r="F544" s="8">
        <v>210</v>
      </c>
      <c r="G544" s="2">
        <v>0.9</v>
      </c>
      <c r="H544" s="2">
        <v>149.30000000000001</v>
      </c>
      <c r="I544" s="8">
        <v>2442</v>
      </c>
      <c r="J544" s="2">
        <v>10</v>
      </c>
      <c r="K544" s="10">
        <v>1736.1</v>
      </c>
      <c r="M544" s="12">
        <f t="shared" si="218"/>
        <v>172</v>
      </c>
      <c r="N544" s="20">
        <f t="shared" si="219"/>
        <v>49</v>
      </c>
      <c r="O544" s="20">
        <f t="shared" si="220"/>
        <v>1</v>
      </c>
      <c r="P544" s="20">
        <f t="shared" si="221"/>
        <v>18</v>
      </c>
      <c r="R544" s="21">
        <f t="shared" si="222"/>
        <v>0.21903779562366463</v>
      </c>
    </row>
    <row r="545" spans="1:29" ht="15.75" x14ac:dyDescent="0.25">
      <c r="A545" s="14" t="s">
        <v>12</v>
      </c>
      <c r="B545" s="7">
        <v>373</v>
      </c>
      <c r="C545" s="7">
        <v>7</v>
      </c>
      <c r="D545" s="1">
        <v>1.9</v>
      </c>
      <c r="E545" s="9" t="s">
        <v>13</v>
      </c>
      <c r="F545" s="7">
        <v>1</v>
      </c>
      <c r="G545" s="1">
        <v>0.3</v>
      </c>
      <c r="H545" s="1" t="s">
        <v>13</v>
      </c>
      <c r="I545" s="7">
        <v>1</v>
      </c>
      <c r="J545" s="1">
        <v>0.3</v>
      </c>
      <c r="K545" s="1" t="s">
        <v>13</v>
      </c>
      <c r="M545" s="12">
        <f t="shared" si="218"/>
        <v>-32</v>
      </c>
      <c r="N545" s="12">
        <f t="shared" si="219"/>
        <v>-1</v>
      </c>
      <c r="O545" s="12">
        <f t="shared" si="220"/>
        <v>0</v>
      </c>
      <c r="P545" s="12">
        <f t="shared" si="221"/>
        <v>0</v>
      </c>
      <c r="R545" s="21">
        <f t="shared" si="222"/>
        <v>2.5786487880350697E-4</v>
      </c>
    </row>
    <row r="546" spans="1:29" ht="15.75" x14ac:dyDescent="0.25">
      <c r="A546" s="5" t="s">
        <v>13</v>
      </c>
      <c r="B546" s="7">
        <v>1</v>
      </c>
      <c r="C546" s="7">
        <v>0</v>
      </c>
      <c r="D546" s="1">
        <v>0</v>
      </c>
      <c r="E546" s="9" t="s">
        <v>13</v>
      </c>
      <c r="F546" s="7">
        <v>0</v>
      </c>
      <c r="G546" s="1">
        <v>0</v>
      </c>
      <c r="H546" s="1" t="s">
        <v>13</v>
      </c>
      <c r="I546" s="7">
        <v>0</v>
      </c>
      <c r="J546" s="1">
        <v>0</v>
      </c>
      <c r="K546" s="1" t="s">
        <v>13</v>
      </c>
      <c r="O546" s="104" t="s">
        <v>873</v>
      </c>
      <c r="P546" s="103">
        <f>SUM(P543:P544)/P533</f>
        <v>0.95833333333333337</v>
      </c>
    </row>
    <row r="547" spans="1:29" x14ac:dyDescent="0.25">
      <c r="A547" s="25"/>
      <c r="I547" s="60"/>
      <c r="J547" s="60"/>
    </row>
    <row r="548" spans="1:29" x14ac:dyDescent="0.25">
      <c r="A548" t="s">
        <v>1174</v>
      </c>
    </row>
    <row r="549" spans="1:29" x14ac:dyDescent="0.25">
      <c r="A549" t="s">
        <v>1119</v>
      </c>
      <c r="M549" s="239" t="s">
        <v>1164</v>
      </c>
      <c r="N549" s="16"/>
      <c r="O549" s="240">
        <f>B552-B571</f>
        <v>1651</v>
      </c>
    </row>
    <row r="550" spans="1:29" x14ac:dyDescent="0.25">
      <c r="B550" s="14" t="s">
        <v>18</v>
      </c>
      <c r="C550" s="270" t="s">
        <v>19</v>
      </c>
      <c r="D550" s="270"/>
      <c r="E550" s="270"/>
      <c r="F550" s="270" t="s">
        <v>20</v>
      </c>
      <c r="G550" s="270"/>
      <c r="H550" s="270"/>
      <c r="I550" s="270" t="s">
        <v>21</v>
      </c>
      <c r="J550" s="270"/>
      <c r="K550" s="270"/>
      <c r="M550" s="270" t="s">
        <v>1175</v>
      </c>
      <c r="N550" s="270"/>
      <c r="O550" s="270"/>
      <c r="P550" s="270"/>
      <c r="U550" s="81" t="s">
        <v>1122</v>
      </c>
    </row>
    <row r="551" spans="1:29" ht="15.75" customHeight="1" thickBot="1" x14ac:dyDescent="0.3">
      <c r="A551" s="15" t="s">
        <v>17</v>
      </c>
      <c r="B551" s="14" t="s">
        <v>14</v>
      </c>
      <c r="C551" s="14" t="s">
        <v>14</v>
      </c>
      <c r="D551" s="14" t="s">
        <v>15</v>
      </c>
      <c r="E551" s="14" t="s">
        <v>16</v>
      </c>
      <c r="F551" s="14" t="s">
        <v>14</v>
      </c>
      <c r="G551" s="14" t="s">
        <v>15</v>
      </c>
      <c r="H551" s="14" t="s">
        <v>16</v>
      </c>
      <c r="I551" s="14" t="s">
        <v>14</v>
      </c>
      <c r="J551" s="14" t="s">
        <v>15</v>
      </c>
      <c r="K551" s="14" t="s">
        <v>16</v>
      </c>
      <c r="M551" s="14" t="s">
        <v>18</v>
      </c>
      <c r="N551" s="13" t="s">
        <v>19</v>
      </c>
      <c r="O551" s="14" t="s">
        <v>20</v>
      </c>
      <c r="P551" s="13" t="s">
        <v>21</v>
      </c>
      <c r="R551" s="13" t="s">
        <v>41</v>
      </c>
      <c r="S551" s="14" t="s">
        <v>29</v>
      </c>
      <c r="U551" s="114"/>
      <c r="V551" s="272" t="s">
        <v>999</v>
      </c>
      <c r="W551" s="272"/>
      <c r="X551" s="272"/>
      <c r="Y551" s="272"/>
      <c r="Z551" s="272" t="s">
        <v>1000</v>
      </c>
      <c r="AA551" s="272"/>
      <c r="AB551" s="272"/>
      <c r="AC551" s="272"/>
    </row>
    <row r="552" spans="1:29" ht="15.75" x14ac:dyDescent="0.25">
      <c r="A552" s="5" t="s">
        <v>0</v>
      </c>
      <c r="B552" s="7">
        <v>584763</v>
      </c>
      <c r="C552" s="7">
        <v>26958</v>
      </c>
      <c r="D552" s="1">
        <v>4.5999999999999996</v>
      </c>
      <c r="E552" s="9">
        <v>609.9</v>
      </c>
      <c r="F552" s="7">
        <v>4054</v>
      </c>
      <c r="G552" s="1">
        <v>0.7</v>
      </c>
      <c r="H552" s="1">
        <v>91.7</v>
      </c>
      <c r="I552" s="7">
        <v>4567</v>
      </c>
      <c r="J552" s="1">
        <v>0.8</v>
      </c>
      <c r="K552" s="1">
        <v>103.3</v>
      </c>
      <c r="M552" s="12">
        <f t="shared" ref="M552:M564" si="223">B552-B571</f>
        <v>1651</v>
      </c>
      <c r="N552" s="12">
        <f t="shared" ref="N552:N564" si="224">C552-C571</f>
        <v>197</v>
      </c>
      <c r="O552" s="12">
        <f t="shared" ref="O552:O564" si="225">F552-F571</f>
        <v>20</v>
      </c>
      <c r="P552" s="12">
        <f t="shared" ref="P552:P564" si="226">I552-I571</f>
        <v>9</v>
      </c>
      <c r="R552" s="26">
        <f>C552/$B$552</f>
        <v>4.6100727987235857E-2</v>
      </c>
      <c r="U552" s="165"/>
      <c r="V552" s="171" t="s">
        <v>1001</v>
      </c>
      <c r="W552" s="172"/>
      <c r="X552" s="171" t="s">
        <v>20</v>
      </c>
      <c r="Y552" s="172"/>
      <c r="Z552" s="171" t="s">
        <v>1001</v>
      </c>
      <c r="AA552" s="172"/>
      <c r="AB552" s="171" t="s">
        <v>20</v>
      </c>
      <c r="AC552" s="172"/>
    </row>
    <row r="553" spans="1:29" ht="15.75" x14ac:dyDescent="0.25">
      <c r="A553" s="6" t="s">
        <v>1</v>
      </c>
      <c r="B553" s="8">
        <v>4470</v>
      </c>
      <c r="C553" s="8">
        <v>365</v>
      </c>
      <c r="D553" s="2">
        <v>8.1999999999999993</v>
      </c>
      <c r="E553" s="10">
        <v>723</v>
      </c>
      <c r="F553" s="8">
        <v>71</v>
      </c>
      <c r="G553" s="2">
        <v>1.6</v>
      </c>
      <c r="H553" s="2">
        <v>140.6</v>
      </c>
      <c r="I553" s="8">
        <v>0</v>
      </c>
      <c r="J553" s="2">
        <v>0</v>
      </c>
      <c r="K553" s="2">
        <v>0</v>
      </c>
      <c r="M553" s="12">
        <f t="shared" si="223"/>
        <v>24</v>
      </c>
      <c r="N553" s="20">
        <f t="shared" si="224"/>
        <v>4</v>
      </c>
      <c r="O553" s="12">
        <f t="shared" si="225"/>
        <v>1</v>
      </c>
      <c r="P553" s="12">
        <f t="shared" si="226"/>
        <v>0</v>
      </c>
      <c r="R553" s="21">
        <f>C553/$C$552</f>
        <v>1.3539580087543586E-2</v>
      </c>
      <c r="U553" s="119" t="s">
        <v>1002</v>
      </c>
      <c r="V553" s="62" t="s">
        <v>839</v>
      </c>
      <c r="W553" s="62" t="s">
        <v>840</v>
      </c>
      <c r="X553" s="62" t="s">
        <v>839</v>
      </c>
      <c r="Y553" s="62" t="s">
        <v>840</v>
      </c>
      <c r="Z553" s="62" t="s">
        <v>839</v>
      </c>
      <c r="AA553" s="62" t="s">
        <v>840</v>
      </c>
      <c r="AB553" s="62" t="s">
        <v>839</v>
      </c>
      <c r="AC553" s="62" t="s">
        <v>840</v>
      </c>
    </row>
    <row r="554" spans="1:29" ht="30" x14ac:dyDescent="0.25">
      <c r="A554" s="5" t="s">
        <v>2</v>
      </c>
      <c r="B554" s="7">
        <v>21084</v>
      </c>
      <c r="C554" s="7">
        <v>341</v>
      </c>
      <c r="D554" s="1">
        <v>1.6</v>
      </c>
      <c r="E554" s="9">
        <v>156.9</v>
      </c>
      <c r="F554" s="7">
        <v>36</v>
      </c>
      <c r="G554" s="1">
        <v>0.2</v>
      </c>
      <c r="H554" s="1">
        <v>16.600000000000001</v>
      </c>
      <c r="I554" s="7">
        <v>1</v>
      </c>
      <c r="J554" s="1">
        <v>0</v>
      </c>
      <c r="K554" s="1">
        <v>0.5</v>
      </c>
      <c r="M554" s="12">
        <f t="shared" si="223"/>
        <v>44</v>
      </c>
      <c r="N554" s="20">
        <f t="shared" si="224"/>
        <v>4</v>
      </c>
      <c r="O554" s="12">
        <f t="shared" si="225"/>
        <v>0</v>
      </c>
      <c r="P554" s="12">
        <f t="shared" si="226"/>
        <v>0</v>
      </c>
      <c r="R554" s="21">
        <f t="shared" ref="R554:R564" si="227">C554/$C$552</f>
        <v>1.2649306328362638E-2</v>
      </c>
      <c r="U554" s="120" t="s">
        <v>1003</v>
      </c>
      <c r="V554" s="122">
        <v>3367</v>
      </c>
      <c r="W554" s="167">
        <v>36.299999999999997</v>
      </c>
      <c r="X554" s="85">
        <v>335</v>
      </c>
      <c r="Y554" s="167">
        <v>42.8</v>
      </c>
      <c r="Z554" s="85">
        <v>40</v>
      </c>
      <c r="AA554" s="167">
        <v>27.2</v>
      </c>
      <c r="AB554" s="85">
        <v>3</v>
      </c>
      <c r="AC554" s="167">
        <v>23.1</v>
      </c>
    </row>
    <row r="555" spans="1:29" ht="30" x14ac:dyDescent="0.25">
      <c r="A555" s="6" t="s">
        <v>3</v>
      </c>
      <c r="B555" s="8">
        <v>31386</v>
      </c>
      <c r="C555" s="8">
        <v>169</v>
      </c>
      <c r="D555" s="2">
        <v>0.5</v>
      </c>
      <c r="E555" s="10">
        <v>60.9</v>
      </c>
      <c r="F555" s="8">
        <v>25</v>
      </c>
      <c r="G555" s="2">
        <v>0.1</v>
      </c>
      <c r="H555" s="2">
        <v>9</v>
      </c>
      <c r="I555" s="8">
        <v>2</v>
      </c>
      <c r="J555" s="2">
        <v>0</v>
      </c>
      <c r="K555" s="2">
        <v>0.7</v>
      </c>
      <c r="M555" s="12">
        <f t="shared" si="223"/>
        <v>32</v>
      </c>
      <c r="N555" s="20">
        <f t="shared" si="224"/>
        <v>0</v>
      </c>
      <c r="O555" s="20">
        <f t="shared" si="225"/>
        <v>0</v>
      </c>
      <c r="P555" s="12">
        <f t="shared" si="226"/>
        <v>0</v>
      </c>
      <c r="R555" s="21">
        <f t="shared" si="227"/>
        <v>6.2690110542325097E-3</v>
      </c>
      <c r="U555" s="121" t="s">
        <v>1004</v>
      </c>
      <c r="V555" s="124">
        <v>2546</v>
      </c>
      <c r="W555" s="167">
        <v>27.4</v>
      </c>
      <c r="X555" s="88">
        <v>270</v>
      </c>
      <c r="Y555" s="167">
        <v>34.5</v>
      </c>
      <c r="Z555" s="88">
        <v>57</v>
      </c>
      <c r="AA555" s="167">
        <v>38.799999999999997</v>
      </c>
      <c r="AB555" s="88">
        <v>8</v>
      </c>
      <c r="AC555" s="167">
        <v>61.5</v>
      </c>
    </row>
    <row r="556" spans="1:29" ht="15.75" x14ac:dyDescent="0.25">
      <c r="A556" s="5" t="s">
        <v>4</v>
      </c>
      <c r="B556" s="7">
        <v>68556</v>
      </c>
      <c r="C556" s="7">
        <v>517</v>
      </c>
      <c r="D556" s="1">
        <v>0.8</v>
      </c>
      <c r="E556" s="9">
        <v>97</v>
      </c>
      <c r="F556" s="7">
        <v>63</v>
      </c>
      <c r="G556" s="1">
        <v>0.1</v>
      </c>
      <c r="H556" s="1">
        <v>11.8</v>
      </c>
      <c r="I556" s="7">
        <v>2</v>
      </c>
      <c r="J556" s="1">
        <v>0</v>
      </c>
      <c r="K556" s="1">
        <v>0.4</v>
      </c>
      <c r="M556" s="12">
        <f t="shared" si="223"/>
        <v>42</v>
      </c>
      <c r="N556" s="20">
        <f t="shared" si="224"/>
        <v>0</v>
      </c>
      <c r="O556" s="12">
        <f t="shared" si="225"/>
        <v>0</v>
      </c>
      <c r="P556" s="12">
        <f t="shared" si="226"/>
        <v>0</v>
      </c>
      <c r="R556" s="21">
        <f t="shared" si="227"/>
        <v>1.917798056235626E-2</v>
      </c>
      <c r="S556" s="24">
        <f>R555+R556</f>
        <v>2.5446991616588768E-2</v>
      </c>
      <c r="U556" s="120" t="s">
        <v>1005</v>
      </c>
      <c r="V556" s="122">
        <v>3201</v>
      </c>
      <c r="W556" s="85">
        <v>34.5</v>
      </c>
      <c r="X556" s="85">
        <v>174</v>
      </c>
      <c r="Y556" s="85">
        <v>22.3</v>
      </c>
      <c r="Z556" s="85">
        <v>49</v>
      </c>
      <c r="AA556" s="85">
        <v>33.299999999999997</v>
      </c>
      <c r="AB556" s="85">
        <v>2</v>
      </c>
      <c r="AC556" s="85">
        <v>15.4</v>
      </c>
    </row>
    <row r="557" spans="1:29" ht="30" x14ac:dyDescent="0.25">
      <c r="A557" s="6" t="s">
        <v>5</v>
      </c>
      <c r="B557" s="8">
        <v>100262</v>
      </c>
      <c r="C557" s="8">
        <v>1495</v>
      </c>
      <c r="D557" s="2">
        <v>1.5</v>
      </c>
      <c r="E557" s="10">
        <v>252.9</v>
      </c>
      <c r="F557" s="8">
        <v>159</v>
      </c>
      <c r="G557" s="2">
        <v>0.2</v>
      </c>
      <c r="H557" s="2">
        <v>26.9</v>
      </c>
      <c r="I557" s="8">
        <v>19</v>
      </c>
      <c r="J557" s="2">
        <v>0</v>
      </c>
      <c r="K557" s="2">
        <v>3.2</v>
      </c>
      <c r="M557" s="12">
        <f t="shared" si="223"/>
        <v>178</v>
      </c>
      <c r="N557" s="20">
        <f t="shared" si="224"/>
        <v>7</v>
      </c>
      <c r="O557" s="12">
        <f t="shared" si="225"/>
        <v>0</v>
      </c>
      <c r="P557" s="12">
        <f t="shared" si="226"/>
        <v>-2</v>
      </c>
      <c r="R557" s="21">
        <f t="shared" si="227"/>
        <v>5.5456636248979896E-2</v>
      </c>
      <c r="U557" s="121" t="s">
        <v>1006</v>
      </c>
      <c r="V557" s="124">
        <v>164</v>
      </c>
      <c r="W557" s="88">
        <v>1.8</v>
      </c>
      <c r="X557" s="88">
        <v>3</v>
      </c>
      <c r="Y557" s="88">
        <v>0.4</v>
      </c>
      <c r="Z557" s="88">
        <v>1</v>
      </c>
      <c r="AA557" s="88">
        <v>0.7</v>
      </c>
      <c r="AB557" s="88">
        <v>0</v>
      </c>
      <c r="AC557" s="88">
        <v>0</v>
      </c>
    </row>
    <row r="558" spans="1:29" ht="15.75" x14ac:dyDescent="0.25">
      <c r="A558" s="5" t="s">
        <v>6</v>
      </c>
      <c r="B558" s="7">
        <v>113473</v>
      </c>
      <c r="C558" s="7">
        <v>2484</v>
      </c>
      <c r="D558" s="1">
        <v>2.2000000000000002</v>
      </c>
      <c r="E558" s="9">
        <v>347.2</v>
      </c>
      <c r="F558" s="7">
        <v>310</v>
      </c>
      <c r="G558" s="1">
        <v>0.3</v>
      </c>
      <c r="H558" s="1">
        <v>43.3</v>
      </c>
      <c r="I558" s="7">
        <v>48</v>
      </c>
      <c r="J558" s="1">
        <v>0</v>
      </c>
      <c r="K558" s="1">
        <v>6.7</v>
      </c>
      <c r="M558" s="12">
        <f t="shared" si="223"/>
        <v>223</v>
      </c>
      <c r="N558" s="20">
        <f t="shared" si="224"/>
        <v>5</v>
      </c>
      <c r="O558" s="20">
        <f t="shared" si="225"/>
        <v>0</v>
      </c>
      <c r="P558" s="12">
        <f t="shared" si="226"/>
        <v>-1</v>
      </c>
      <c r="R558" s="21">
        <f t="shared" si="227"/>
        <v>9.2143334075228137E-2</v>
      </c>
      <c r="U558" s="120" t="s">
        <v>0</v>
      </c>
      <c r="V558" s="122">
        <v>9278</v>
      </c>
      <c r="W558" s="85">
        <v>100</v>
      </c>
      <c r="X558" s="85">
        <v>782</v>
      </c>
      <c r="Y558" s="85">
        <v>100</v>
      </c>
      <c r="Z558" s="85">
        <v>147</v>
      </c>
      <c r="AA558" s="85">
        <v>100</v>
      </c>
      <c r="AB558" s="85">
        <v>13</v>
      </c>
      <c r="AC558" s="85">
        <v>100</v>
      </c>
    </row>
    <row r="559" spans="1:29" ht="15.75" x14ac:dyDescent="0.25">
      <c r="A559" s="6" t="s">
        <v>7</v>
      </c>
      <c r="B559" s="8">
        <v>93952</v>
      </c>
      <c r="C559" s="8">
        <v>2633</v>
      </c>
      <c r="D559" s="2">
        <v>2.8</v>
      </c>
      <c r="E559" s="10">
        <v>432.8</v>
      </c>
      <c r="F559" s="8">
        <v>530</v>
      </c>
      <c r="G559" s="2">
        <v>0.6</v>
      </c>
      <c r="H559" s="2">
        <v>87.1</v>
      </c>
      <c r="I559" s="8">
        <v>105</v>
      </c>
      <c r="J559" s="2">
        <v>0.1</v>
      </c>
      <c r="K559" s="2">
        <v>17.3</v>
      </c>
      <c r="M559" s="12">
        <f t="shared" si="223"/>
        <v>224</v>
      </c>
      <c r="N559" s="20">
        <f t="shared" si="224"/>
        <v>10</v>
      </c>
      <c r="O559" s="20">
        <f t="shared" si="225"/>
        <v>1</v>
      </c>
      <c r="P559" s="12">
        <f t="shared" si="226"/>
        <v>0</v>
      </c>
      <c r="R559" s="21">
        <f t="shared" si="227"/>
        <v>9.7670450330143183E-2</v>
      </c>
    </row>
    <row r="560" spans="1:29" ht="15.75" x14ac:dyDescent="0.25">
      <c r="A560" s="5" t="s">
        <v>8</v>
      </c>
      <c r="B560" s="7">
        <v>66807</v>
      </c>
      <c r="C560" s="7">
        <v>3690</v>
      </c>
      <c r="D560" s="1">
        <v>5.5</v>
      </c>
      <c r="E560" s="9">
        <v>669.8</v>
      </c>
      <c r="F560" s="7">
        <v>865</v>
      </c>
      <c r="G560" s="1">
        <v>1.3</v>
      </c>
      <c r="H560" s="1">
        <v>157</v>
      </c>
      <c r="I560" s="7">
        <v>277</v>
      </c>
      <c r="J560" s="1">
        <v>0.4</v>
      </c>
      <c r="K560" s="1">
        <v>50.3</v>
      </c>
      <c r="M560" s="12">
        <f t="shared" si="223"/>
        <v>300</v>
      </c>
      <c r="N560" s="20">
        <f t="shared" si="224"/>
        <v>27</v>
      </c>
      <c r="O560" s="20">
        <f t="shared" si="225"/>
        <v>4</v>
      </c>
      <c r="P560" s="12">
        <f t="shared" si="226"/>
        <v>-2</v>
      </c>
      <c r="R560" s="21">
        <f t="shared" si="227"/>
        <v>0.13687959047407078</v>
      </c>
    </row>
    <row r="561" spans="1:29" ht="15.75" x14ac:dyDescent="0.25">
      <c r="A561" s="6" t="s">
        <v>9</v>
      </c>
      <c r="B561" s="8">
        <v>40208</v>
      </c>
      <c r="C561" s="8">
        <v>4609</v>
      </c>
      <c r="D561" s="2">
        <v>11.5</v>
      </c>
      <c r="E561" s="10">
        <v>971.7</v>
      </c>
      <c r="F561" s="8">
        <v>1053</v>
      </c>
      <c r="G561" s="2">
        <v>2.6</v>
      </c>
      <c r="H561" s="2">
        <v>222</v>
      </c>
      <c r="I561" s="8">
        <v>622</v>
      </c>
      <c r="J561" s="2">
        <v>1.5</v>
      </c>
      <c r="K561" s="2">
        <v>131.1</v>
      </c>
      <c r="M561" s="12">
        <f t="shared" si="223"/>
        <v>199</v>
      </c>
      <c r="N561" s="20">
        <f t="shared" si="224"/>
        <v>34</v>
      </c>
      <c r="O561" s="20">
        <f t="shared" si="225"/>
        <v>6</v>
      </c>
      <c r="P561" s="20">
        <f t="shared" si="226"/>
        <v>-1</v>
      </c>
      <c r="R561" s="21">
        <f t="shared" si="227"/>
        <v>0.17096965650270793</v>
      </c>
    </row>
    <row r="562" spans="1:29" ht="15.75" x14ac:dyDescent="0.25">
      <c r="A562" s="5" t="s">
        <v>10</v>
      </c>
      <c r="B562" s="7">
        <v>19900</v>
      </c>
      <c r="C562" s="7">
        <v>4750</v>
      </c>
      <c r="D562" s="1">
        <v>23.9</v>
      </c>
      <c r="E562" s="9">
        <v>1821.7</v>
      </c>
      <c r="F562" s="7">
        <v>732</v>
      </c>
      <c r="G562" s="1">
        <v>3.7</v>
      </c>
      <c r="H562" s="1">
        <v>280.7</v>
      </c>
      <c r="I562" s="7">
        <v>1066</v>
      </c>
      <c r="J562" s="1">
        <v>5.4</v>
      </c>
      <c r="K562" s="9">
        <v>408.8</v>
      </c>
      <c r="M562" s="12">
        <f t="shared" si="223"/>
        <v>150</v>
      </c>
      <c r="N562" s="20">
        <f t="shared" si="224"/>
        <v>46</v>
      </c>
      <c r="O562" s="20">
        <f t="shared" si="225"/>
        <v>7</v>
      </c>
      <c r="P562" s="20">
        <f t="shared" si="226"/>
        <v>1</v>
      </c>
      <c r="R562" s="21">
        <f t="shared" si="227"/>
        <v>0.17620001483789599</v>
      </c>
    </row>
    <row r="563" spans="1:29" ht="15.75" x14ac:dyDescent="0.25">
      <c r="A563" s="6" t="s">
        <v>11</v>
      </c>
      <c r="B563" s="8">
        <v>24259</v>
      </c>
      <c r="C563" s="8">
        <v>5897</v>
      </c>
      <c r="D563" s="2">
        <v>24.3</v>
      </c>
      <c r="E563" s="10">
        <v>4192.5</v>
      </c>
      <c r="F563" s="8">
        <v>209</v>
      </c>
      <c r="G563" s="2">
        <v>0.9</v>
      </c>
      <c r="H563" s="2">
        <v>148.6</v>
      </c>
      <c r="I563" s="8">
        <v>2424</v>
      </c>
      <c r="J563" s="2">
        <v>10</v>
      </c>
      <c r="K563" s="10">
        <v>1723.3</v>
      </c>
      <c r="M563" s="12">
        <f t="shared" si="223"/>
        <v>209</v>
      </c>
      <c r="N563" s="20">
        <f t="shared" si="224"/>
        <v>60</v>
      </c>
      <c r="O563" s="20">
        <f t="shared" si="225"/>
        <v>1</v>
      </c>
      <c r="P563" s="20">
        <f t="shared" si="226"/>
        <v>14</v>
      </c>
      <c r="R563" s="21">
        <f t="shared" si="227"/>
        <v>0.21874768157875213</v>
      </c>
    </row>
    <row r="564" spans="1:29" ht="15.75" x14ac:dyDescent="0.25">
      <c r="A564" s="14" t="s">
        <v>12</v>
      </c>
      <c r="B564" s="7">
        <v>405</v>
      </c>
      <c r="C564" s="7">
        <v>8</v>
      </c>
      <c r="D564" s="1">
        <v>2</v>
      </c>
      <c r="E564" s="9" t="s">
        <v>13</v>
      </c>
      <c r="F564" s="7">
        <v>1</v>
      </c>
      <c r="G564" s="1">
        <v>0.2</v>
      </c>
      <c r="H564" s="1" t="s">
        <v>13</v>
      </c>
      <c r="I564" s="7">
        <v>1</v>
      </c>
      <c r="J564" s="1">
        <v>0.2</v>
      </c>
      <c r="K564" s="1" t="s">
        <v>13</v>
      </c>
      <c r="M564" s="12">
        <f t="shared" si="223"/>
        <v>26</v>
      </c>
      <c r="N564" s="12">
        <f t="shared" si="224"/>
        <v>0</v>
      </c>
      <c r="O564" s="12">
        <f t="shared" si="225"/>
        <v>0</v>
      </c>
      <c r="P564" s="12">
        <f t="shared" si="226"/>
        <v>0</v>
      </c>
      <c r="R564" s="21">
        <f t="shared" si="227"/>
        <v>2.967579197269827E-4</v>
      </c>
    </row>
    <row r="565" spans="1:29" ht="15.75" x14ac:dyDescent="0.25">
      <c r="A565" s="5" t="s">
        <v>13</v>
      </c>
      <c r="B565" s="7">
        <v>1</v>
      </c>
      <c r="C565" s="7">
        <v>0</v>
      </c>
      <c r="D565" s="1">
        <v>0</v>
      </c>
      <c r="E565" s="9" t="s">
        <v>13</v>
      </c>
      <c r="F565" s="7">
        <v>0</v>
      </c>
      <c r="G565" s="1">
        <v>0</v>
      </c>
      <c r="H565" s="1" t="s">
        <v>13</v>
      </c>
      <c r="I565" s="7">
        <v>0</v>
      </c>
      <c r="J565" s="1">
        <v>0</v>
      </c>
      <c r="K565" s="1" t="s">
        <v>13</v>
      </c>
      <c r="O565" s="104" t="s">
        <v>873</v>
      </c>
      <c r="P565" s="103">
        <f>SUM(P562:P563)/P552</f>
        <v>1.6666666666666667</v>
      </c>
    </row>
    <row r="566" spans="1:29" x14ac:dyDescent="0.25">
      <c r="A566" s="25"/>
      <c r="I566" s="60"/>
      <c r="J566" s="60"/>
    </row>
    <row r="567" spans="1:29" x14ac:dyDescent="0.25">
      <c r="A567" t="s">
        <v>1173</v>
      </c>
    </row>
    <row r="568" spans="1:29" x14ac:dyDescent="0.25">
      <c r="A568" t="s">
        <v>1119</v>
      </c>
      <c r="M568" s="239" t="s">
        <v>1164</v>
      </c>
      <c r="N568" s="16"/>
      <c r="O568" s="240">
        <f>B571-B590</f>
        <v>2231</v>
      </c>
    </row>
    <row r="569" spans="1:29" x14ac:dyDescent="0.25">
      <c r="B569" s="14" t="s">
        <v>18</v>
      </c>
      <c r="C569" s="270" t="s">
        <v>19</v>
      </c>
      <c r="D569" s="270"/>
      <c r="E569" s="270"/>
      <c r="F569" s="270" t="s">
        <v>20</v>
      </c>
      <c r="G569" s="270"/>
      <c r="H569" s="270"/>
      <c r="I569" s="270" t="s">
        <v>21</v>
      </c>
      <c r="J569" s="270"/>
      <c r="K569" s="270"/>
      <c r="M569" s="270" t="s">
        <v>1171</v>
      </c>
      <c r="N569" s="270"/>
      <c r="O569" s="270"/>
      <c r="P569" s="270"/>
      <c r="U569" s="81" t="s">
        <v>1122</v>
      </c>
    </row>
    <row r="570" spans="1:29" ht="15.75" customHeight="1" thickBot="1" x14ac:dyDescent="0.3">
      <c r="A570" s="15" t="s">
        <v>17</v>
      </c>
      <c r="B570" s="14" t="s">
        <v>14</v>
      </c>
      <c r="C570" s="14" t="s">
        <v>14</v>
      </c>
      <c r="D570" s="14" t="s">
        <v>15</v>
      </c>
      <c r="E570" s="14" t="s">
        <v>16</v>
      </c>
      <c r="F570" s="14" t="s">
        <v>14</v>
      </c>
      <c r="G570" s="14" t="s">
        <v>15</v>
      </c>
      <c r="H570" s="14" t="s">
        <v>16</v>
      </c>
      <c r="I570" s="14" t="s">
        <v>14</v>
      </c>
      <c r="J570" s="14" t="s">
        <v>15</v>
      </c>
      <c r="K570" s="14" t="s">
        <v>16</v>
      </c>
      <c r="M570" s="14" t="s">
        <v>18</v>
      </c>
      <c r="N570" s="13" t="s">
        <v>19</v>
      </c>
      <c r="O570" s="14" t="s">
        <v>20</v>
      </c>
      <c r="P570" s="13" t="s">
        <v>21</v>
      </c>
      <c r="R570" s="13" t="s">
        <v>41</v>
      </c>
      <c r="S570" s="14" t="s">
        <v>29</v>
      </c>
      <c r="U570" s="114"/>
      <c r="V570" s="272" t="s">
        <v>999</v>
      </c>
      <c r="W570" s="272"/>
      <c r="X570" s="272"/>
      <c r="Y570" s="272"/>
      <c r="Z570" s="272" t="s">
        <v>1000</v>
      </c>
      <c r="AA570" s="272"/>
      <c r="AB570" s="272"/>
      <c r="AC570" s="272"/>
    </row>
    <row r="571" spans="1:29" ht="15.75" x14ac:dyDescent="0.25">
      <c r="A571" s="5" t="s">
        <v>0</v>
      </c>
      <c r="B571" s="7">
        <v>583112</v>
      </c>
      <c r="C571" s="7">
        <v>26761</v>
      </c>
      <c r="D571" s="1">
        <v>4.5999999999999996</v>
      </c>
      <c r="E571" s="9">
        <v>605.4</v>
      </c>
      <c r="F571" s="7">
        <v>4034</v>
      </c>
      <c r="G571" s="1">
        <v>0.7</v>
      </c>
      <c r="H571" s="1">
        <v>91.3</v>
      </c>
      <c r="I571" s="7">
        <v>4558</v>
      </c>
      <c r="J571" s="1">
        <v>0.8</v>
      </c>
      <c r="K571" s="1">
        <v>103.1</v>
      </c>
      <c r="M571" s="12">
        <f t="shared" ref="M571:M583" si="228">B571-B590</f>
        <v>2231</v>
      </c>
      <c r="N571" s="12">
        <f t="shared" ref="N571:N583" si="229">C571-C590</f>
        <v>256</v>
      </c>
      <c r="O571" s="12">
        <f t="shared" ref="O571:O583" si="230">F571-F590</f>
        <v>23</v>
      </c>
      <c r="P571" s="12">
        <f t="shared" ref="P571:P583" si="231">I571-I590</f>
        <v>51</v>
      </c>
      <c r="R571" s="26">
        <f>C571/$B$571</f>
        <v>4.5893413272235867E-2</v>
      </c>
      <c r="U571" s="165"/>
      <c r="V571" s="171" t="s">
        <v>1001</v>
      </c>
      <c r="W571" s="172"/>
      <c r="X571" s="171" t="s">
        <v>20</v>
      </c>
      <c r="Y571" s="172"/>
      <c r="Z571" s="171" t="s">
        <v>1001</v>
      </c>
      <c r="AA571" s="172"/>
      <c r="AB571" s="171" t="s">
        <v>20</v>
      </c>
      <c r="AC571" s="172"/>
    </row>
    <row r="572" spans="1:29" ht="15.75" x14ac:dyDescent="0.25">
      <c r="A572" s="6" t="s">
        <v>1</v>
      </c>
      <c r="B572" s="8">
        <v>4446</v>
      </c>
      <c r="C572" s="8">
        <v>361</v>
      </c>
      <c r="D572" s="2">
        <v>8.1</v>
      </c>
      <c r="E572" s="10">
        <v>715</v>
      </c>
      <c r="F572" s="8">
        <v>70</v>
      </c>
      <c r="G572" s="2">
        <v>1.6</v>
      </c>
      <c r="H572" s="2">
        <v>138.6</v>
      </c>
      <c r="I572" s="8">
        <v>0</v>
      </c>
      <c r="J572" s="2">
        <v>0</v>
      </c>
      <c r="K572" s="2">
        <v>0</v>
      </c>
      <c r="M572" s="12">
        <f t="shared" si="228"/>
        <v>57</v>
      </c>
      <c r="N572" s="20">
        <f t="shared" si="229"/>
        <v>7</v>
      </c>
      <c r="O572" s="12">
        <f t="shared" si="230"/>
        <v>0</v>
      </c>
      <c r="P572" s="12">
        <f t="shared" si="231"/>
        <v>0</v>
      </c>
      <c r="R572" s="21">
        <f>C572/$C$571</f>
        <v>1.3489779903591046E-2</v>
      </c>
      <c r="U572" s="119" t="s">
        <v>1002</v>
      </c>
      <c r="V572" s="62" t="s">
        <v>839</v>
      </c>
      <c r="W572" s="62" t="s">
        <v>840</v>
      </c>
      <c r="X572" s="62" t="s">
        <v>839</v>
      </c>
      <c r="Y572" s="62" t="s">
        <v>840</v>
      </c>
      <c r="Z572" s="62" t="s">
        <v>839</v>
      </c>
      <c r="AA572" s="62" t="s">
        <v>840</v>
      </c>
      <c r="AB572" s="62" t="s">
        <v>839</v>
      </c>
      <c r="AC572" s="62" t="s">
        <v>840</v>
      </c>
    </row>
    <row r="573" spans="1:29" ht="30" x14ac:dyDescent="0.25">
      <c r="A573" s="5" t="s">
        <v>2</v>
      </c>
      <c r="B573" s="7">
        <v>21040</v>
      </c>
      <c r="C573" s="7">
        <v>337</v>
      </c>
      <c r="D573" s="1">
        <v>1.6</v>
      </c>
      <c r="E573" s="9">
        <v>155.1</v>
      </c>
      <c r="F573" s="7">
        <v>36</v>
      </c>
      <c r="G573" s="1">
        <v>0.2</v>
      </c>
      <c r="H573" s="1">
        <v>16.600000000000001</v>
      </c>
      <c r="I573" s="7">
        <v>1</v>
      </c>
      <c r="J573" s="1">
        <v>0</v>
      </c>
      <c r="K573" s="1">
        <v>0.5</v>
      </c>
      <c r="M573" s="12">
        <f t="shared" si="228"/>
        <v>58</v>
      </c>
      <c r="N573" s="20">
        <f t="shared" si="229"/>
        <v>4</v>
      </c>
      <c r="O573" s="12">
        <f t="shared" si="230"/>
        <v>0</v>
      </c>
      <c r="P573" s="12">
        <f t="shared" si="231"/>
        <v>0</v>
      </c>
      <c r="R573" s="21">
        <f t="shared" ref="R573:R583" si="232">C573/$C$571</f>
        <v>1.2592952430776129E-2</v>
      </c>
      <c r="U573" s="120" t="s">
        <v>1003</v>
      </c>
      <c r="V573" s="122">
        <v>3320</v>
      </c>
      <c r="W573" s="167">
        <v>36.5</v>
      </c>
      <c r="X573" s="85">
        <v>333</v>
      </c>
      <c r="Y573" s="167">
        <v>43.5</v>
      </c>
      <c r="Z573" s="85">
        <v>50</v>
      </c>
      <c r="AA573" s="167">
        <v>26.7</v>
      </c>
      <c r="AB573" s="85">
        <v>7</v>
      </c>
      <c r="AC573" s="167">
        <v>35</v>
      </c>
    </row>
    <row r="574" spans="1:29" ht="30" x14ac:dyDescent="0.25">
      <c r="A574" s="6" t="s">
        <v>3</v>
      </c>
      <c r="B574" s="8">
        <v>31354</v>
      </c>
      <c r="C574" s="8">
        <v>169</v>
      </c>
      <c r="D574" s="2">
        <v>0.5</v>
      </c>
      <c r="E574" s="10">
        <v>60.9</v>
      </c>
      <c r="F574" s="8">
        <v>25</v>
      </c>
      <c r="G574" s="2">
        <v>0.1</v>
      </c>
      <c r="H574" s="2">
        <v>9</v>
      </c>
      <c r="I574" s="8">
        <v>2</v>
      </c>
      <c r="J574" s="2">
        <v>0</v>
      </c>
      <c r="K574" s="2">
        <v>0.7</v>
      </c>
      <c r="M574" s="12">
        <f t="shared" si="228"/>
        <v>23</v>
      </c>
      <c r="N574" s="20">
        <f t="shared" si="229"/>
        <v>1</v>
      </c>
      <c r="O574" s="20">
        <f t="shared" si="230"/>
        <v>0</v>
      </c>
      <c r="P574" s="12">
        <f t="shared" si="231"/>
        <v>0</v>
      </c>
      <c r="R574" s="21">
        <f t="shared" si="232"/>
        <v>6.3151601210717084E-3</v>
      </c>
      <c r="U574" s="121" t="s">
        <v>1004</v>
      </c>
      <c r="V574" s="124">
        <v>2475</v>
      </c>
      <c r="W574" s="167">
        <v>27.2</v>
      </c>
      <c r="X574" s="88">
        <v>258</v>
      </c>
      <c r="Y574" s="167">
        <v>33.700000000000003</v>
      </c>
      <c r="Z574" s="88">
        <v>66</v>
      </c>
      <c r="AA574" s="167">
        <v>35.299999999999997</v>
      </c>
      <c r="AB574" s="88">
        <v>8</v>
      </c>
      <c r="AC574" s="167">
        <v>40</v>
      </c>
    </row>
    <row r="575" spans="1:29" ht="15.75" x14ac:dyDescent="0.25">
      <c r="A575" s="5" t="s">
        <v>4</v>
      </c>
      <c r="B575" s="7">
        <v>68514</v>
      </c>
      <c r="C575" s="7">
        <v>517</v>
      </c>
      <c r="D575" s="1">
        <v>0.8</v>
      </c>
      <c r="E575" s="9">
        <v>97</v>
      </c>
      <c r="F575" s="7">
        <v>63</v>
      </c>
      <c r="G575" s="1">
        <v>0.1</v>
      </c>
      <c r="H575" s="1">
        <v>11.8</v>
      </c>
      <c r="I575" s="7">
        <v>2</v>
      </c>
      <c r="J575" s="1">
        <v>0</v>
      </c>
      <c r="K575" s="1">
        <v>0.4</v>
      </c>
      <c r="M575" s="12">
        <f t="shared" si="228"/>
        <v>50</v>
      </c>
      <c r="N575" s="20">
        <f t="shared" si="229"/>
        <v>3</v>
      </c>
      <c r="O575" s="12">
        <f t="shared" si="230"/>
        <v>0</v>
      </c>
      <c r="P575" s="12">
        <f t="shared" si="231"/>
        <v>0</v>
      </c>
      <c r="R575" s="21">
        <f t="shared" si="232"/>
        <v>1.9319158476888008E-2</v>
      </c>
      <c r="S575" s="24">
        <f>R574+R575</f>
        <v>2.5634318597959716E-2</v>
      </c>
      <c r="U575" s="120" t="s">
        <v>1005</v>
      </c>
      <c r="V575" s="122">
        <v>3141</v>
      </c>
      <c r="W575" s="85">
        <v>34.5</v>
      </c>
      <c r="X575" s="85">
        <v>171</v>
      </c>
      <c r="Y575" s="85">
        <v>22.4</v>
      </c>
      <c r="Z575" s="85">
        <v>62</v>
      </c>
      <c r="AA575" s="85">
        <v>33.200000000000003</v>
      </c>
      <c r="AB575" s="85">
        <v>3</v>
      </c>
      <c r="AC575" s="85">
        <v>15</v>
      </c>
    </row>
    <row r="576" spans="1:29" ht="30" x14ac:dyDescent="0.25">
      <c r="A576" s="6" t="s">
        <v>5</v>
      </c>
      <c r="B576" s="8">
        <v>100084</v>
      </c>
      <c r="C576" s="8">
        <v>1488</v>
      </c>
      <c r="D576" s="2">
        <v>1.5</v>
      </c>
      <c r="E576" s="10">
        <v>251.7</v>
      </c>
      <c r="F576" s="8">
        <v>159</v>
      </c>
      <c r="G576" s="2">
        <v>0.2</v>
      </c>
      <c r="H576" s="2">
        <v>26.9</v>
      </c>
      <c r="I576" s="8">
        <v>21</v>
      </c>
      <c r="J576" s="2">
        <v>0</v>
      </c>
      <c r="K576" s="2">
        <v>3.6</v>
      </c>
      <c r="M576" s="12">
        <f t="shared" si="228"/>
        <v>280</v>
      </c>
      <c r="N576" s="20">
        <f t="shared" si="229"/>
        <v>15</v>
      </c>
      <c r="O576" s="12">
        <f t="shared" si="230"/>
        <v>0</v>
      </c>
      <c r="P576" s="12">
        <f t="shared" si="231"/>
        <v>0</v>
      </c>
      <c r="R576" s="21">
        <f t="shared" si="232"/>
        <v>5.5603303314524871E-2</v>
      </c>
      <c r="U576" s="121" t="s">
        <v>1006</v>
      </c>
      <c r="V576" s="124">
        <v>164</v>
      </c>
      <c r="W576" s="88">
        <v>1.8</v>
      </c>
      <c r="X576" s="88">
        <v>3</v>
      </c>
      <c r="Y576" s="88">
        <v>0.4</v>
      </c>
      <c r="Z576" s="88">
        <v>9</v>
      </c>
      <c r="AA576" s="88">
        <v>4.8</v>
      </c>
      <c r="AB576" s="88">
        <v>2</v>
      </c>
      <c r="AC576" s="88">
        <v>10</v>
      </c>
    </row>
    <row r="577" spans="1:29" ht="15.75" x14ac:dyDescent="0.25">
      <c r="A577" s="5" t="s">
        <v>6</v>
      </c>
      <c r="B577" s="7">
        <v>113250</v>
      </c>
      <c r="C577" s="7">
        <v>2479</v>
      </c>
      <c r="D577" s="1">
        <v>2.2000000000000002</v>
      </c>
      <c r="E577" s="9">
        <v>346.5</v>
      </c>
      <c r="F577" s="7">
        <v>310</v>
      </c>
      <c r="G577" s="1">
        <v>0.3</v>
      </c>
      <c r="H577" s="1">
        <v>43.3</v>
      </c>
      <c r="I577" s="7">
        <v>49</v>
      </c>
      <c r="J577" s="1">
        <v>0</v>
      </c>
      <c r="K577" s="1">
        <v>6.8</v>
      </c>
      <c r="M577" s="12">
        <f t="shared" si="228"/>
        <v>400</v>
      </c>
      <c r="N577" s="20">
        <f t="shared" si="229"/>
        <v>16</v>
      </c>
      <c r="O577" s="20">
        <f t="shared" si="230"/>
        <v>2</v>
      </c>
      <c r="P577" s="12">
        <f t="shared" si="231"/>
        <v>0</v>
      </c>
      <c r="R577" s="21">
        <f t="shared" si="232"/>
        <v>9.2634804379507496E-2</v>
      </c>
      <c r="U577" s="120" t="s">
        <v>0</v>
      </c>
      <c r="V577" s="122">
        <v>9100</v>
      </c>
      <c r="W577" s="85">
        <v>100</v>
      </c>
      <c r="X577" s="85">
        <v>765</v>
      </c>
      <c r="Y577" s="85">
        <v>100</v>
      </c>
      <c r="Z577" s="85">
        <v>187</v>
      </c>
      <c r="AA577" s="85">
        <v>100</v>
      </c>
      <c r="AB577" s="85">
        <v>20</v>
      </c>
      <c r="AC577" s="85">
        <v>100</v>
      </c>
    </row>
    <row r="578" spans="1:29" ht="15.75" x14ac:dyDescent="0.25">
      <c r="A578" s="6" t="s">
        <v>7</v>
      </c>
      <c r="B578" s="8">
        <v>93728</v>
      </c>
      <c r="C578" s="8">
        <v>2623</v>
      </c>
      <c r="D578" s="2">
        <v>2.8</v>
      </c>
      <c r="E578" s="10">
        <v>431.2</v>
      </c>
      <c r="F578" s="8">
        <v>529</v>
      </c>
      <c r="G578" s="2">
        <v>0.6</v>
      </c>
      <c r="H578" s="2">
        <v>87</v>
      </c>
      <c r="I578" s="8">
        <v>105</v>
      </c>
      <c r="J578" s="2">
        <v>0.1</v>
      </c>
      <c r="K578" s="2">
        <v>17.3</v>
      </c>
      <c r="M578" s="12">
        <f t="shared" si="228"/>
        <v>324</v>
      </c>
      <c r="N578" s="20">
        <f t="shared" si="229"/>
        <v>12</v>
      </c>
      <c r="O578" s="20">
        <f t="shared" si="230"/>
        <v>4</v>
      </c>
      <c r="P578" s="12">
        <f t="shared" si="231"/>
        <v>1</v>
      </c>
      <c r="R578" s="21">
        <f t="shared" si="232"/>
        <v>9.8015769216397E-2</v>
      </c>
    </row>
    <row r="579" spans="1:29" ht="15.75" x14ac:dyDescent="0.25">
      <c r="A579" s="5" t="s">
        <v>8</v>
      </c>
      <c r="B579" s="7">
        <v>66507</v>
      </c>
      <c r="C579" s="7">
        <v>3663</v>
      </c>
      <c r="D579" s="1">
        <v>5.5</v>
      </c>
      <c r="E579" s="9">
        <v>664.9</v>
      </c>
      <c r="F579" s="7">
        <v>861</v>
      </c>
      <c r="G579" s="1">
        <v>1.3</v>
      </c>
      <c r="H579" s="1">
        <v>156.30000000000001</v>
      </c>
      <c r="I579" s="7">
        <v>279</v>
      </c>
      <c r="J579" s="1">
        <v>0.4</v>
      </c>
      <c r="K579" s="1">
        <v>50.6</v>
      </c>
      <c r="M579" s="12">
        <f t="shared" si="228"/>
        <v>327</v>
      </c>
      <c r="N579" s="20">
        <f t="shared" si="229"/>
        <v>19</v>
      </c>
      <c r="O579" s="20">
        <f t="shared" si="230"/>
        <v>3</v>
      </c>
      <c r="P579" s="12">
        <f t="shared" si="231"/>
        <v>0</v>
      </c>
      <c r="R579" s="21">
        <f t="shared" si="232"/>
        <v>0.13687829303837673</v>
      </c>
    </row>
    <row r="580" spans="1:29" ht="15.75" x14ac:dyDescent="0.25">
      <c r="A580" s="6" t="s">
        <v>9</v>
      </c>
      <c r="B580" s="8">
        <v>40009</v>
      </c>
      <c r="C580" s="8">
        <v>4575</v>
      </c>
      <c r="D580" s="2">
        <v>11.4</v>
      </c>
      <c r="E580" s="10">
        <v>964.5</v>
      </c>
      <c r="F580" s="8">
        <v>1047</v>
      </c>
      <c r="G580" s="2">
        <v>2.6</v>
      </c>
      <c r="H580" s="2">
        <v>220.7</v>
      </c>
      <c r="I580" s="8">
        <v>623</v>
      </c>
      <c r="J580" s="2">
        <v>1.6</v>
      </c>
      <c r="K580" s="2">
        <v>131.30000000000001</v>
      </c>
      <c r="M580" s="12">
        <f t="shared" si="228"/>
        <v>268</v>
      </c>
      <c r="N580" s="20">
        <f t="shared" si="229"/>
        <v>42</v>
      </c>
      <c r="O580" s="20">
        <f t="shared" si="230"/>
        <v>6</v>
      </c>
      <c r="P580" s="20">
        <f t="shared" si="231"/>
        <v>4</v>
      </c>
      <c r="R580" s="21">
        <f t="shared" si="232"/>
        <v>0.17095773700534359</v>
      </c>
    </row>
    <row r="581" spans="1:29" ht="15.75" x14ac:dyDescent="0.25">
      <c r="A581" s="5" t="s">
        <v>10</v>
      </c>
      <c r="B581" s="7">
        <v>19750</v>
      </c>
      <c r="C581" s="7">
        <v>4704</v>
      </c>
      <c r="D581" s="1">
        <v>23.8</v>
      </c>
      <c r="E581" s="9">
        <v>1804.1</v>
      </c>
      <c r="F581" s="7">
        <v>725</v>
      </c>
      <c r="G581" s="1">
        <v>3.7</v>
      </c>
      <c r="H581" s="1">
        <v>278.10000000000002</v>
      </c>
      <c r="I581" s="7">
        <v>1065</v>
      </c>
      <c r="J581" s="1">
        <v>5.4</v>
      </c>
      <c r="K581" s="9">
        <v>408.5</v>
      </c>
      <c r="M581" s="12">
        <f t="shared" si="228"/>
        <v>186</v>
      </c>
      <c r="N581" s="20">
        <f t="shared" si="229"/>
        <v>51</v>
      </c>
      <c r="O581" s="20">
        <f t="shared" si="230"/>
        <v>5</v>
      </c>
      <c r="P581" s="20">
        <f t="shared" si="231"/>
        <v>12</v>
      </c>
      <c r="R581" s="21">
        <f t="shared" si="232"/>
        <v>0.17577818467172376</v>
      </c>
    </row>
    <row r="582" spans="1:29" ht="15.75" x14ac:dyDescent="0.25">
      <c r="A582" s="6" t="s">
        <v>11</v>
      </c>
      <c r="B582" s="8">
        <v>24050</v>
      </c>
      <c r="C582" s="8">
        <v>5837</v>
      </c>
      <c r="D582" s="2">
        <v>24.3</v>
      </c>
      <c r="E582" s="10">
        <v>4149.8</v>
      </c>
      <c r="F582" s="8">
        <v>208</v>
      </c>
      <c r="G582" s="2">
        <v>0.9</v>
      </c>
      <c r="H582" s="2">
        <v>147.9</v>
      </c>
      <c r="I582" s="8">
        <v>2410</v>
      </c>
      <c r="J582" s="2">
        <v>10</v>
      </c>
      <c r="K582" s="10">
        <v>1713.4</v>
      </c>
      <c r="M582" s="12">
        <f t="shared" si="228"/>
        <v>253</v>
      </c>
      <c r="N582" s="20">
        <f t="shared" si="229"/>
        <v>86</v>
      </c>
      <c r="O582" s="20">
        <f t="shared" si="230"/>
        <v>3</v>
      </c>
      <c r="P582" s="20">
        <f t="shared" si="231"/>
        <v>34</v>
      </c>
      <c r="R582" s="21">
        <f t="shared" si="232"/>
        <v>0.21811591495086133</v>
      </c>
    </row>
    <row r="583" spans="1:29" ht="15.75" x14ac:dyDescent="0.25">
      <c r="A583" s="14" t="s">
        <v>12</v>
      </c>
      <c r="B583" s="7">
        <v>379</v>
      </c>
      <c r="C583" s="7">
        <v>8</v>
      </c>
      <c r="D583" s="1">
        <v>2.1</v>
      </c>
      <c r="E583" s="9" t="s">
        <v>13</v>
      </c>
      <c r="F583" s="7">
        <v>1</v>
      </c>
      <c r="G583" s="1">
        <v>0.3</v>
      </c>
      <c r="H583" s="1" t="s">
        <v>13</v>
      </c>
      <c r="I583" s="7">
        <v>1</v>
      </c>
      <c r="J583" s="1">
        <v>0.3</v>
      </c>
      <c r="K583" s="1" t="s">
        <v>13</v>
      </c>
      <c r="M583" s="12">
        <f t="shared" si="228"/>
        <v>5</v>
      </c>
      <c r="N583" s="12">
        <f t="shared" si="229"/>
        <v>0</v>
      </c>
      <c r="O583" s="12">
        <f t="shared" si="230"/>
        <v>0</v>
      </c>
      <c r="P583" s="12">
        <f t="shared" si="231"/>
        <v>0</v>
      </c>
      <c r="R583" s="21">
        <f t="shared" si="232"/>
        <v>2.9894249093830575E-4</v>
      </c>
    </row>
    <row r="584" spans="1:29" ht="15.75" x14ac:dyDescent="0.25">
      <c r="A584" s="5" t="s">
        <v>13</v>
      </c>
      <c r="B584" s="7">
        <v>1</v>
      </c>
      <c r="C584" s="7">
        <v>0</v>
      </c>
      <c r="D584" s="1">
        <v>0</v>
      </c>
      <c r="E584" s="9" t="s">
        <v>13</v>
      </c>
      <c r="F584" s="7">
        <v>0</v>
      </c>
      <c r="G584" s="1">
        <v>0</v>
      </c>
      <c r="H584" s="1" t="s">
        <v>13</v>
      </c>
      <c r="I584" s="7">
        <v>0</v>
      </c>
      <c r="J584" s="1">
        <v>0</v>
      </c>
      <c r="K584" s="1" t="s">
        <v>13</v>
      </c>
      <c r="O584" s="104" t="s">
        <v>873</v>
      </c>
      <c r="P584" s="103">
        <f>SUM(P581:P582)/P571</f>
        <v>0.90196078431372551</v>
      </c>
    </row>
    <row r="585" spans="1:29" x14ac:dyDescent="0.25">
      <c r="A585" s="25"/>
      <c r="I585" s="60"/>
      <c r="J585" s="60"/>
    </row>
    <row r="586" spans="1:29" x14ac:dyDescent="0.25">
      <c r="A586" t="s">
        <v>1168</v>
      </c>
    </row>
    <row r="587" spans="1:29" x14ac:dyDescent="0.25">
      <c r="A587" t="s">
        <v>1119</v>
      </c>
      <c r="M587" s="239" t="s">
        <v>1164</v>
      </c>
      <c r="N587" s="16"/>
      <c r="O587" s="240">
        <f>B590-B609</f>
        <v>2590</v>
      </c>
    </row>
    <row r="588" spans="1:29" x14ac:dyDescent="0.25">
      <c r="B588" s="14" t="s">
        <v>18</v>
      </c>
      <c r="C588" s="270" t="s">
        <v>19</v>
      </c>
      <c r="D588" s="270"/>
      <c r="E588" s="270"/>
      <c r="F588" s="270" t="s">
        <v>20</v>
      </c>
      <c r="G588" s="270"/>
      <c r="H588" s="270"/>
      <c r="I588" s="270" t="s">
        <v>21</v>
      </c>
      <c r="J588" s="270"/>
      <c r="K588" s="270"/>
      <c r="M588" s="270" t="s">
        <v>1169</v>
      </c>
      <c r="N588" s="270"/>
      <c r="O588" s="270"/>
      <c r="P588" s="270"/>
      <c r="U588" s="81" t="s">
        <v>1122</v>
      </c>
    </row>
    <row r="589" spans="1:29" ht="15.75" customHeight="1" thickBot="1" x14ac:dyDescent="0.3">
      <c r="A589" s="15" t="s">
        <v>17</v>
      </c>
      <c r="B589" s="14" t="s">
        <v>14</v>
      </c>
      <c r="C589" s="14" t="s">
        <v>14</v>
      </c>
      <c r="D589" s="14" t="s">
        <v>15</v>
      </c>
      <c r="E589" s="14" t="s">
        <v>16</v>
      </c>
      <c r="F589" s="14" t="s">
        <v>14</v>
      </c>
      <c r="G589" s="14" t="s">
        <v>15</v>
      </c>
      <c r="H589" s="14" t="s">
        <v>16</v>
      </c>
      <c r="I589" s="14" t="s">
        <v>14</v>
      </c>
      <c r="J589" s="14" t="s">
        <v>15</v>
      </c>
      <c r="K589" s="14" t="s">
        <v>16</v>
      </c>
      <c r="M589" s="14" t="s">
        <v>18</v>
      </c>
      <c r="N589" s="13" t="s">
        <v>19</v>
      </c>
      <c r="O589" s="14" t="s">
        <v>20</v>
      </c>
      <c r="P589" s="13" t="s">
        <v>21</v>
      </c>
      <c r="R589" s="13" t="s">
        <v>41</v>
      </c>
      <c r="S589" s="14" t="s">
        <v>29</v>
      </c>
      <c r="U589" s="114"/>
      <c r="V589" s="272" t="s">
        <v>999</v>
      </c>
      <c r="W589" s="272"/>
      <c r="X589" s="272"/>
      <c r="Y589" s="272"/>
      <c r="Z589" s="272" t="s">
        <v>1000</v>
      </c>
      <c r="AA589" s="272"/>
      <c r="AB589" s="272"/>
      <c r="AC589" s="272"/>
    </row>
    <row r="590" spans="1:29" ht="15.75" x14ac:dyDescent="0.25">
      <c r="A590" s="5" t="s">
        <v>0</v>
      </c>
      <c r="B590" s="7">
        <v>580881</v>
      </c>
      <c r="C590" s="7">
        <v>26505</v>
      </c>
      <c r="D590" s="1">
        <v>4.5999999999999996</v>
      </c>
      <c r="E590" s="9">
        <v>599.70000000000005</v>
      </c>
      <c r="F590" s="7">
        <v>4011</v>
      </c>
      <c r="G590" s="1">
        <v>0.7</v>
      </c>
      <c r="H590" s="1">
        <v>90.7</v>
      </c>
      <c r="I590" s="7">
        <v>4507</v>
      </c>
      <c r="J590" s="1">
        <v>0.8</v>
      </c>
      <c r="K590" s="1">
        <v>102</v>
      </c>
      <c r="M590" s="12">
        <f t="shared" ref="M590:M602" si="233">B590-B609</f>
        <v>2590</v>
      </c>
      <c r="N590" s="12">
        <f t="shared" ref="N590:N602" si="234">C590-C609</f>
        <v>319</v>
      </c>
      <c r="O590" s="12">
        <f t="shared" ref="O590:O602" si="235">F590-F609</f>
        <v>20</v>
      </c>
      <c r="P590" s="12">
        <f t="shared" ref="P590:P602" si="236">I590-I609</f>
        <v>55</v>
      </c>
      <c r="R590" s="26">
        <f>C590/$B$590</f>
        <v>4.5628967034556128E-2</v>
      </c>
      <c r="U590" s="165"/>
      <c r="V590" s="171" t="s">
        <v>1001</v>
      </c>
      <c r="W590" s="172"/>
      <c r="X590" s="171" t="s">
        <v>20</v>
      </c>
      <c r="Y590" s="172"/>
      <c r="Z590" s="171" t="s">
        <v>1001</v>
      </c>
      <c r="AA590" s="172"/>
      <c r="AB590" s="171" t="s">
        <v>20</v>
      </c>
      <c r="AC590" s="172"/>
    </row>
    <row r="591" spans="1:29" ht="15.75" x14ac:dyDescent="0.25">
      <c r="A591" s="6" t="s">
        <v>1</v>
      </c>
      <c r="B591" s="8">
        <v>4389</v>
      </c>
      <c r="C591" s="8">
        <v>354</v>
      </c>
      <c r="D591" s="2">
        <v>8.1</v>
      </c>
      <c r="E591" s="10">
        <v>701.2</v>
      </c>
      <c r="F591" s="8">
        <v>70</v>
      </c>
      <c r="G591" s="2">
        <v>1.6</v>
      </c>
      <c r="H591" s="2">
        <v>138.6</v>
      </c>
      <c r="I591" s="8">
        <v>0</v>
      </c>
      <c r="J591" s="2">
        <v>0</v>
      </c>
      <c r="K591" s="2">
        <v>0</v>
      </c>
      <c r="M591" s="12">
        <f t="shared" si="233"/>
        <v>42</v>
      </c>
      <c r="N591" s="20">
        <f t="shared" si="234"/>
        <v>10</v>
      </c>
      <c r="O591" s="12">
        <f t="shared" si="235"/>
        <v>4</v>
      </c>
      <c r="P591" s="12">
        <f t="shared" si="236"/>
        <v>0</v>
      </c>
      <c r="R591" s="21">
        <f>C591/$C$590</f>
        <v>1.3355970571590266E-2</v>
      </c>
      <c r="U591" s="119" t="s">
        <v>1002</v>
      </c>
      <c r="V591" s="62" t="s">
        <v>839</v>
      </c>
      <c r="W591" s="62" t="s">
        <v>840</v>
      </c>
      <c r="X591" s="62" t="s">
        <v>839</v>
      </c>
      <c r="Y591" s="62" t="s">
        <v>840</v>
      </c>
      <c r="Z591" s="62" t="s">
        <v>839</v>
      </c>
      <c r="AA591" s="62" t="s">
        <v>840</v>
      </c>
      <c r="AB591" s="62" t="s">
        <v>839</v>
      </c>
      <c r="AC591" s="62" t="s">
        <v>840</v>
      </c>
    </row>
    <row r="592" spans="1:29" ht="30" x14ac:dyDescent="0.25">
      <c r="A592" s="5" t="s">
        <v>2</v>
      </c>
      <c r="B592" s="7">
        <v>20982</v>
      </c>
      <c r="C592" s="7">
        <v>333</v>
      </c>
      <c r="D592" s="1">
        <v>1.6</v>
      </c>
      <c r="E592" s="9">
        <v>153.19999999999999</v>
      </c>
      <c r="F592" s="7">
        <v>36</v>
      </c>
      <c r="G592" s="1">
        <v>0.2</v>
      </c>
      <c r="H592" s="1">
        <v>16.600000000000001</v>
      </c>
      <c r="I592" s="7">
        <v>1</v>
      </c>
      <c r="J592" s="1">
        <v>0</v>
      </c>
      <c r="K592" s="1">
        <v>0.5</v>
      </c>
      <c r="M592" s="12">
        <f t="shared" si="233"/>
        <v>82</v>
      </c>
      <c r="N592" s="20">
        <f t="shared" si="234"/>
        <v>6</v>
      </c>
      <c r="O592" s="12">
        <f t="shared" si="235"/>
        <v>0</v>
      </c>
      <c r="P592" s="12">
        <f t="shared" si="236"/>
        <v>0</v>
      </c>
      <c r="R592" s="21">
        <f t="shared" ref="R592:R602" si="237">C592/$C$590</f>
        <v>1.2563667232597622E-2</v>
      </c>
      <c r="U592" s="120" t="s">
        <v>1003</v>
      </c>
      <c r="V592" s="122">
        <v>3246</v>
      </c>
      <c r="W592" s="167">
        <v>36.700000000000003</v>
      </c>
      <c r="X592" s="85">
        <v>325</v>
      </c>
      <c r="Y592" s="167">
        <v>43.9</v>
      </c>
      <c r="Z592" s="85">
        <v>65</v>
      </c>
      <c r="AA592" s="167">
        <v>30.5</v>
      </c>
      <c r="AB592" s="85">
        <v>5</v>
      </c>
      <c r="AC592" s="167">
        <v>29.4</v>
      </c>
    </row>
    <row r="593" spans="1:29" ht="30" x14ac:dyDescent="0.25">
      <c r="A593" s="6" t="s">
        <v>3</v>
      </c>
      <c r="B593" s="8">
        <v>31331</v>
      </c>
      <c r="C593" s="8">
        <v>168</v>
      </c>
      <c r="D593" s="2">
        <v>0.5</v>
      </c>
      <c r="E593" s="10">
        <v>60.5</v>
      </c>
      <c r="F593" s="8">
        <v>25</v>
      </c>
      <c r="G593" s="2">
        <v>0.1</v>
      </c>
      <c r="H593" s="2">
        <v>9</v>
      </c>
      <c r="I593" s="8">
        <v>2</v>
      </c>
      <c r="J593" s="2">
        <v>0</v>
      </c>
      <c r="K593" s="2">
        <v>0.7</v>
      </c>
      <c r="M593" s="12">
        <f t="shared" si="233"/>
        <v>37</v>
      </c>
      <c r="N593" s="20">
        <f t="shared" si="234"/>
        <v>5</v>
      </c>
      <c r="O593" s="20">
        <f t="shared" si="235"/>
        <v>0</v>
      </c>
      <c r="P593" s="12">
        <f t="shared" si="236"/>
        <v>0</v>
      </c>
      <c r="R593" s="21">
        <f t="shared" si="237"/>
        <v>6.3384267119411435E-3</v>
      </c>
      <c r="U593" s="121" t="s">
        <v>1004</v>
      </c>
      <c r="V593" s="124">
        <v>2389</v>
      </c>
      <c r="W593" s="167">
        <v>27</v>
      </c>
      <c r="X593" s="88">
        <v>248</v>
      </c>
      <c r="Y593" s="167">
        <v>33.5</v>
      </c>
      <c r="Z593" s="88">
        <v>71</v>
      </c>
      <c r="AA593" s="167">
        <v>33.299999999999997</v>
      </c>
      <c r="AB593" s="88">
        <v>7</v>
      </c>
      <c r="AC593" s="167">
        <v>41.2</v>
      </c>
    </row>
    <row r="594" spans="1:29" ht="15.75" x14ac:dyDescent="0.25">
      <c r="A594" s="5" t="s">
        <v>4</v>
      </c>
      <c r="B594" s="7">
        <v>68464</v>
      </c>
      <c r="C594" s="7">
        <v>514</v>
      </c>
      <c r="D594" s="1">
        <v>0.8</v>
      </c>
      <c r="E594" s="9">
        <v>96.4</v>
      </c>
      <c r="F594" s="7">
        <v>63</v>
      </c>
      <c r="G594" s="1">
        <v>0.1</v>
      </c>
      <c r="H594" s="1">
        <v>11.8</v>
      </c>
      <c r="I594" s="7">
        <v>2</v>
      </c>
      <c r="J594" s="1">
        <v>0</v>
      </c>
      <c r="K594" s="1">
        <v>0.4</v>
      </c>
      <c r="M594" s="12">
        <f t="shared" si="233"/>
        <v>66</v>
      </c>
      <c r="N594" s="20">
        <f t="shared" si="234"/>
        <v>3</v>
      </c>
      <c r="O594" s="12">
        <f t="shared" si="235"/>
        <v>0</v>
      </c>
      <c r="P594" s="12">
        <f t="shared" si="236"/>
        <v>0</v>
      </c>
      <c r="R594" s="21">
        <f t="shared" si="237"/>
        <v>1.9392567440105639E-2</v>
      </c>
      <c r="S594" s="24">
        <f>R593+R594</f>
        <v>2.5730994152046782E-2</v>
      </c>
      <c r="U594" s="120" t="s">
        <v>1005</v>
      </c>
      <c r="V594" s="122">
        <v>3056</v>
      </c>
      <c r="W594" s="85">
        <v>34.5</v>
      </c>
      <c r="X594" s="85">
        <v>166</v>
      </c>
      <c r="Y594" s="85">
        <v>22.4</v>
      </c>
      <c r="Z594" s="85">
        <v>74</v>
      </c>
      <c r="AA594" s="85">
        <v>34.700000000000003</v>
      </c>
      <c r="AB594" s="85">
        <v>5</v>
      </c>
      <c r="AC594" s="85">
        <v>29.4</v>
      </c>
    </row>
    <row r="595" spans="1:29" ht="30" x14ac:dyDescent="0.25">
      <c r="A595" s="6" t="s">
        <v>5</v>
      </c>
      <c r="B595" s="8">
        <v>99804</v>
      </c>
      <c r="C595" s="8">
        <v>1473</v>
      </c>
      <c r="D595" s="2">
        <v>1.5</v>
      </c>
      <c r="E595" s="10">
        <v>249.1</v>
      </c>
      <c r="F595" s="8">
        <v>159</v>
      </c>
      <c r="G595" s="2">
        <v>0.2</v>
      </c>
      <c r="H595" s="2">
        <v>26.9</v>
      </c>
      <c r="I595" s="8">
        <v>21</v>
      </c>
      <c r="J595" s="2">
        <v>0</v>
      </c>
      <c r="K595" s="2">
        <v>3.6</v>
      </c>
      <c r="M595" s="12">
        <f t="shared" si="233"/>
        <v>271</v>
      </c>
      <c r="N595" s="20">
        <f t="shared" si="234"/>
        <v>10</v>
      </c>
      <c r="O595" s="12">
        <f t="shared" si="235"/>
        <v>0</v>
      </c>
      <c r="P595" s="12">
        <f t="shared" si="236"/>
        <v>0</v>
      </c>
      <c r="R595" s="21">
        <f t="shared" si="237"/>
        <v>5.5574419920769669E-2</v>
      </c>
      <c r="U595" s="121" t="s">
        <v>1006</v>
      </c>
      <c r="V595" s="124">
        <v>157</v>
      </c>
      <c r="W595" s="88">
        <v>1.8</v>
      </c>
      <c r="X595" s="88">
        <v>1</v>
      </c>
      <c r="Y595" s="88">
        <v>0.1</v>
      </c>
      <c r="Z595" s="88">
        <v>3</v>
      </c>
      <c r="AA595" s="88">
        <v>1.4</v>
      </c>
      <c r="AB595" s="88">
        <v>0</v>
      </c>
      <c r="AC595" s="88">
        <v>0</v>
      </c>
    </row>
    <row r="596" spans="1:29" ht="15.75" x14ac:dyDescent="0.25">
      <c r="A596" s="5" t="s">
        <v>6</v>
      </c>
      <c r="B596" s="7">
        <v>112850</v>
      </c>
      <c r="C596" s="7">
        <v>2463</v>
      </c>
      <c r="D596" s="1">
        <v>2.2000000000000002</v>
      </c>
      <c r="E596" s="9">
        <v>344.3</v>
      </c>
      <c r="F596" s="7">
        <v>308</v>
      </c>
      <c r="G596" s="1">
        <v>0.3</v>
      </c>
      <c r="H596" s="1">
        <v>43.1</v>
      </c>
      <c r="I596" s="7">
        <v>49</v>
      </c>
      <c r="J596" s="1">
        <v>0</v>
      </c>
      <c r="K596" s="1">
        <v>6.8</v>
      </c>
      <c r="M596" s="12">
        <f t="shared" si="233"/>
        <v>409</v>
      </c>
      <c r="N596" s="20">
        <f t="shared" si="234"/>
        <v>13</v>
      </c>
      <c r="O596" s="20">
        <f t="shared" si="235"/>
        <v>1</v>
      </c>
      <c r="P596" s="12">
        <f t="shared" si="236"/>
        <v>0</v>
      </c>
      <c r="R596" s="21">
        <f t="shared" si="237"/>
        <v>9.292586304470854E-2</v>
      </c>
      <c r="U596" s="120" t="s">
        <v>0</v>
      </c>
      <c r="V596" s="122">
        <v>8848</v>
      </c>
      <c r="W596" s="85">
        <v>100</v>
      </c>
      <c r="X596" s="85">
        <v>740</v>
      </c>
      <c r="Y596" s="85">
        <v>100</v>
      </c>
      <c r="Z596" s="85">
        <v>213</v>
      </c>
      <c r="AA596" s="85">
        <v>100</v>
      </c>
      <c r="AB596" s="85">
        <v>17</v>
      </c>
      <c r="AC596" s="85">
        <v>100</v>
      </c>
    </row>
    <row r="597" spans="1:29" ht="15.75" x14ac:dyDescent="0.25">
      <c r="A597" s="6" t="s">
        <v>7</v>
      </c>
      <c r="B597" s="8">
        <v>93404</v>
      </c>
      <c r="C597" s="8">
        <v>2611</v>
      </c>
      <c r="D597" s="2">
        <v>2.8</v>
      </c>
      <c r="E597" s="10">
        <v>429.2</v>
      </c>
      <c r="F597" s="8">
        <v>525</v>
      </c>
      <c r="G597" s="2">
        <v>0.6</v>
      </c>
      <c r="H597" s="2">
        <v>86.3</v>
      </c>
      <c r="I597" s="8">
        <v>104</v>
      </c>
      <c r="J597" s="2">
        <v>0.1</v>
      </c>
      <c r="K597" s="2">
        <v>17.100000000000001</v>
      </c>
      <c r="M597" s="12">
        <f t="shared" si="233"/>
        <v>353</v>
      </c>
      <c r="N597" s="20">
        <f t="shared" si="234"/>
        <v>18</v>
      </c>
      <c r="O597" s="20">
        <f t="shared" si="235"/>
        <v>3</v>
      </c>
      <c r="P597" s="12">
        <f t="shared" si="236"/>
        <v>0</v>
      </c>
      <c r="R597" s="21">
        <f t="shared" si="237"/>
        <v>9.8509715148085264E-2</v>
      </c>
    </row>
    <row r="598" spans="1:29" ht="15.75" x14ac:dyDescent="0.25">
      <c r="A598" s="5" t="s">
        <v>8</v>
      </c>
      <c r="B598" s="7">
        <v>66180</v>
      </c>
      <c r="C598" s="7">
        <v>3644</v>
      </c>
      <c r="D598" s="1">
        <v>5.5</v>
      </c>
      <c r="E598" s="9">
        <v>661.4</v>
      </c>
      <c r="F598" s="7">
        <v>858</v>
      </c>
      <c r="G598" s="1">
        <v>1.3</v>
      </c>
      <c r="H598" s="1">
        <v>155.69999999999999</v>
      </c>
      <c r="I598" s="7">
        <v>279</v>
      </c>
      <c r="J598" s="1">
        <v>0.4</v>
      </c>
      <c r="K598" s="1">
        <v>50.6</v>
      </c>
      <c r="M598" s="12">
        <f t="shared" si="233"/>
        <v>350</v>
      </c>
      <c r="N598" s="20">
        <f t="shared" si="234"/>
        <v>22</v>
      </c>
      <c r="O598" s="20">
        <f t="shared" si="235"/>
        <v>1</v>
      </c>
      <c r="P598" s="12">
        <f t="shared" si="236"/>
        <v>3</v>
      </c>
      <c r="R598" s="21">
        <f t="shared" si="237"/>
        <v>0.13748349368043766</v>
      </c>
    </row>
    <row r="599" spans="1:29" ht="15.75" x14ac:dyDescent="0.25">
      <c r="A599" s="6" t="s">
        <v>9</v>
      </c>
      <c r="B599" s="8">
        <v>39741</v>
      </c>
      <c r="C599" s="8">
        <v>4533</v>
      </c>
      <c r="D599" s="2">
        <v>11.4</v>
      </c>
      <c r="E599" s="10">
        <v>955.7</v>
      </c>
      <c r="F599" s="8">
        <v>1041</v>
      </c>
      <c r="G599" s="2">
        <v>2.6</v>
      </c>
      <c r="H599" s="2">
        <v>219.5</v>
      </c>
      <c r="I599" s="8">
        <v>619</v>
      </c>
      <c r="J599" s="2">
        <v>1.6</v>
      </c>
      <c r="K599" s="2">
        <v>130.5</v>
      </c>
      <c r="M599" s="12">
        <f t="shared" si="233"/>
        <v>320</v>
      </c>
      <c r="N599" s="20">
        <f t="shared" si="234"/>
        <v>54</v>
      </c>
      <c r="O599" s="20">
        <f t="shared" si="235"/>
        <v>5</v>
      </c>
      <c r="P599" s="20">
        <f t="shared" si="236"/>
        <v>6</v>
      </c>
      <c r="R599" s="21">
        <f t="shared" si="237"/>
        <v>0.17102433503112621</v>
      </c>
    </row>
    <row r="600" spans="1:29" ht="15.75" x14ac:dyDescent="0.25">
      <c r="A600" s="5" t="s">
        <v>10</v>
      </c>
      <c r="B600" s="7">
        <v>19564</v>
      </c>
      <c r="C600" s="7">
        <v>4653</v>
      </c>
      <c r="D600" s="1">
        <v>23.8</v>
      </c>
      <c r="E600" s="9">
        <v>1784.5</v>
      </c>
      <c r="F600" s="7">
        <v>720</v>
      </c>
      <c r="G600" s="1">
        <v>3.7</v>
      </c>
      <c r="H600" s="1">
        <v>276.10000000000002</v>
      </c>
      <c r="I600" s="7">
        <v>1053</v>
      </c>
      <c r="J600" s="1">
        <v>5.4</v>
      </c>
      <c r="K600" s="9">
        <v>403.8</v>
      </c>
      <c r="M600" s="12">
        <f t="shared" si="233"/>
        <v>239</v>
      </c>
      <c r="N600" s="20">
        <f t="shared" si="234"/>
        <v>83</v>
      </c>
      <c r="O600" s="20">
        <f t="shared" si="235"/>
        <v>5</v>
      </c>
      <c r="P600" s="20">
        <f t="shared" si="236"/>
        <v>14</v>
      </c>
      <c r="R600" s="21">
        <f t="shared" si="237"/>
        <v>0.17555178268251273</v>
      </c>
    </row>
    <row r="601" spans="1:29" ht="15.75" x14ac:dyDescent="0.25">
      <c r="A601" s="6" t="s">
        <v>11</v>
      </c>
      <c r="B601" s="8">
        <v>23797</v>
      </c>
      <c r="C601" s="8">
        <v>5751</v>
      </c>
      <c r="D601" s="2">
        <v>24.2</v>
      </c>
      <c r="E601" s="10">
        <v>4088.7</v>
      </c>
      <c r="F601" s="8">
        <v>205</v>
      </c>
      <c r="G601" s="2">
        <v>0.9</v>
      </c>
      <c r="H601" s="2">
        <v>145.69999999999999</v>
      </c>
      <c r="I601" s="8">
        <v>2376</v>
      </c>
      <c r="J601" s="2">
        <v>10</v>
      </c>
      <c r="K601" s="10">
        <v>1689.2</v>
      </c>
      <c r="M601" s="12">
        <f t="shared" si="233"/>
        <v>411</v>
      </c>
      <c r="N601" s="20">
        <f t="shared" si="234"/>
        <v>95</v>
      </c>
      <c r="O601" s="20">
        <f t="shared" si="235"/>
        <v>1</v>
      </c>
      <c r="P601" s="20">
        <f t="shared" si="236"/>
        <v>32</v>
      </c>
      <c r="R601" s="21">
        <f t="shared" si="237"/>
        <v>0.2169779286926995</v>
      </c>
    </row>
    <row r="602" spans="1:29" ht="15.75" x14ac:dyDescent="0.25">
      <c r="A602" s="14" t="s">
        <v>12</v>
      </c>
      <c r="B602" s="7">
        <v>374</v>
      </c>
      <c r="C602" s="7">
        <v>8</v>
      </c>
      <c r="D602" s="1">
        <v>2.1</v>
      </c>
      <c r="E602" s="9" t="s">
        <v>13</v>
      </c>
      <c r="F602" s="7">
        <v>1</v>
      </c>
      <c r="G602" s="1">
        <v>0.3</v>
      </c>
      <c r="H602" s="1" t="s">
        <v>13</v>
      </c>
      <c r="I602" s="7">
        <v>1</v>
      </c>
      <c r="J602" s="1">
        <v>0.3</v>
      </c>
      <c r="K602" s="1" t="s">
        <v>13</v>
      </c>
      <c r="M602" s="12">
        <f t="shared" si="233"/>
        <v>9</v>
      </c>
      <c r="N602" s="12">
        <f t="shared" si="234"/>
        <v>0</v>
      </c>
      <c r="O602" s="12">
        <f t="shared" si="235"/>
        <v>0</v>
      </c>
      <c r="P602" s="12">
        <f t="shared" si="236"/>
        <v>0</v>
      </c>
      <c r="R602" s="21">
        <f t="shared" si="237"/>
        <v>3.0182984342576872E-4</v>
      </c>
    </row>
    <row r="603" spans="1:29" ht="15.75" x14ac:dyDescent="0.25">
      <c r="A603" s="5" t="s">
        <v>13</v>
      </c>
      <c r="B603" s="7">
        <v>1</v>
      </c>
      <c r="C603" s="7">
        <v>0</v>
      </c>
      <c r="D603" s="1">
        <v>0</v>
      </c>
      <c r="E603" s="9" t="s">
        <v>13</v>
      </c>
      <c r="F603" s="7">
        <v>0</v>
      </c>
      <c r="G603" s="1">
        <v>0</v>
      </c>
      <c r="H603" s="1" t="s">
        <v>13</v>
      </c>
      <c r="I603" s="7">
        <v>0</v>
      </c>
      <c r="J603" s="1">
        <v>0</v>
      </c>
      <c r="K603" s="1" t="s">
        <v>13</v>
      </c>
      <c r="O603" s="104" t="s">
        <v>873</v>
      </c>
      <c r="P603" s="103">
        <f>SUM(P600:P601)/P590</f>
        <v>0.83636363636363631</v>
      </c>
    </row>
    <row r="604" spans="1:29" ht="15.75" x14ac:dyDescent="0.25">
      <c r="A604" s="241"/>
      <c r="B604" s="242"/>
      <c r="C604" s="242"/>
      <c r="D604" s="243"/>
      <c r="E604" s="244"/>
      <c r="F604" s="242"/>
      <c r="G604" s="243"/>
      <c r="H604" s="243"/>
      <c r="I604" s="242"/>
      <c r="J604" s="243"/>
      <c r="K604" s="243"/>
      <c r="O604" s="245"/>
      <c r="P604" s="246"/>
    </row>
    <row r="605" spans="1:29" x14ac:dyDescent="0.25">
      <c r="A605" t="s">
        <v>1165</v>
      </c>
    </row>
    <row r="606" spans="1:29" x14ac:dyDescent="0.25">
      <c r="A606" t="s">
        <v>1119</v>
      </c>
      <c r="M606" s="239" t="s">
        <v>1164</v>
      </c>
      <c r="N606" s="16"/>
      <c r="O606" s="240">
        <f>B609-B627</f>
        <v>3106</v>
      </c>
    </row>
    <row r="607" spans="1:29" x14ac:dyDescent="0.25">
      <c r="B607" s="14" t="s">
        <v>18</v>
      </c>
      <c r="C607" s="270" t="s">
        <v>19</v>
      </c>
      <c r="D607" s="270"/>
      <c r="E607" s="270"/>
      <c r="F607" s="270" t="s">
        <v>20</v>
      </c>
      <c r="G607" s="270"/>
      <c r="H607" s="270"/>
      <c r="I607" s="270" t="s">
        <v>21</v>
      </c>
      <c r="J607" s="270"/>
      <c r="K607" s="270"/>
      <c r="M607" s="270" t="s">
        <v>1166</v>
      </c>
      <c r="N607" s="270"/>
      <c r="O607" s="270"/>
      <c r="P607" s="270"/>
      <c r="U607" s="81" t="s">
        <v>1122</v>
      </c>
    </row>
    <row r="608" spans="1:29" ht="15.75" customHeight="1" thickBot="1" x14ac:dyDescent="0.3">
      <c r="A608" s="15" t="s">
        <v>17</v>
      </c>
      <c r="B608" s="14" t="s">
        <v>14</v>
      </c>
      <c r="C608" s="14" t="s">
        <v>14</v>
      </c>
      <c r="D608" s="14" t="s">
        <v>15</v>
      </c>
      <c r="E608" s="14" t="s">
        <v>16</v>
      </c>
      <c r="F608" s="14" t="s">
        <v>14</v>
      </c>
      <c r="G608" s="14" t="s">
        <v>15</v>
      </c>
      <c r="H608" s="14" t="s">
        <v>16</v>
      </c>
      <c r="I608" s="14" t="s">
        <v>14</v>
      </c>
      <c r="J608" s="14" t="s">
        <v>15</v>
      </c>
      <c r="K608" s="14" t="s">
        <v>16</v>
      </c>
      <c r="M608" s="14" t="s">
        <v>18</v>
      </c>
      <c r="N608" s="13" t="s">
        <v>19</v>
      </c>
      <c r="O608" s="14" t="s">
        <v>20</v>
      </c>
      <c r="P608" s="13" t="s">
        <v>21</v>
      </c>
      <c r="R608" s="13" t="s">
        <v>41</v>
      </c>
      <c r="S608" s="14" t="s">
        <v>29</v>
      </c>
      <c r="U608" s="114"/>
      <c r="V608" s="272" t="s">
        <v>999</v>
      </c>
      <c r="W608" s="272"/>
      <c r="X608" s="272"/>
      <c r="Y608" s="272"/>
      <c r="Z608" s="272" t="s">
        <v>1000</v>
      </c>
      <c r="AA608" s="272"/>
      <c r="AB608" s="272"/>
      <c r="AC608" s="272"/>
    </row>
    <row r="609" spans="1:29" ht="15.75" x14ac:dyDescent="0.25">
      <c r="A609" s="5" t="s">
        <v>0</v>
      </c>
      <c r="B609" s="7">
        <v>578291</v>
      </c>
      <c r="C609" s="7">
        <v>26186</v>
      </c>
      <c r="D609" s="1">
        <v>4.5</v>
      </c>
      <c r="E609" s="9">
        <v>592.4</v>
      </c>
      <c r="F609" s="7">
        <v>3991</v>
      </c>
      <c r="G609" s="1">
        <v>0.7</v>
      </c>
      <c r="H609" s="1">
        <v>90.3</v>
      </c>
      <c r="I609" s="7">
        <v>4452</v>
      </c>
      <c r="J609" s="1">
        <v>0.8</v>
      </c>
      <c r="K609" s="1">
        <v>100.7</v>
      </c>
      <c r="M609" s="12">
        <f>B609-B627</f>
        <v>3106</v>
      </c>
      <c r="N609" s="12">
        <f t="shared" ref="N609:N621" si="238">C609-C627</f>
        <v>418</v>
      </c>
      <c r="O609" s="12">
        <f t="shared" ref="O609:O621" si="239">F609-F627</f>
        <v>29</v>
      </c>
      <c r="P609" s="12">
        <f t="shared" ref="P609:P621" si="240">I609-I627</f>
        <v>61</v>
      </c>
      <c r="R609" s="26">
        <f>C609/$B$609</f>
        <v>4.5281700735442881E-2</v>
      </c>
      <c r="U609" s="165"/>
      <c r="V609" s="171" t="s">
        <v>1001</v>
      </c>
      <c r="W609" s="172"/>
      <c r="X609" s="171" t="s">
        <v>20</v>
      </c>
      <c r="Y609" s="172"/>
      <c r="Z609" s="171" t="s">
        <v>1001</v>
      </c>
      <c r="AA609" s="172"/>
      <c r="AB609" s="171" t="s">
        <v>20</v>
      </c>
      <c r="AC609" s="172"/>
    </row>
    <row r="610" spans="1:29" ht="15.75" x14ac:dyDescent="0.25">
      <c r="A610" s="6" t="s">
        <v>1</v>
      </c>
      <c r="B610" s="8">
        <v>4347</v>
      </c>
      <c r="C610" s="8">
        <v>344</v>
      </c>
      <c r="D610" s="2">
        <v>7.9</v>
      </c>
      <c r="E610" s="10">
        <v>681.4</v>
      </c>
      <c r="F610" s="8">
        <v>66</v>
      </c>
      <c r="G610" s="2">
        <v>1.5</v>
      </c>
      <c r="H610" s="2">
        <v>130.69999999999999</v>
      </c>
      <c r="I610" s="8">
        <v>0</v>
      </c>
      <c r="J610" s="2">
        <v>0</v>
      </c>
      <c r="K610" s="2">
        <v>0</v>
      </c>
      <c r="M610" s="12">
        <f t="shared" ref="M610:M621" si="241">B610-B628</f>
        <v>50</v>
      </c>
      <c r="N610" s="20">
        <f t="shared" si="238"/>
        <v>5</v>
      </c>
      <c r="O610" s="12">
        <f t="shared" si="239"/>
        <v>1</v>
      </c>
      <c r="P610" s="12">
        <f t="shared" si="240"/>
        <v>0</v>
      </c>
      <c r="R610" s="21">
        <f>C610/$C$609</f>
        <v>1.3136790651493164E-2</v>
      </c>
      <c r="U610" s="119" t="s">
        <v>1002</v>
      </c>
      <c r="V610" s="62" t="s">
        <v>839</v>
      </c>
      <c r="W610" s="62" t="s">
        <v>840</v>
      </c>
      <c r="X610" s="62" t="s">
        <v>839</v>
      </c>
      <c r="Y610" s="62" t="s">
        <v>840</v>
      </c>
      <c r="Z610" s="62" t="s">
        <v>839</v>
      </c>
      <c r="AA610" s="62" t="s">
        <v>840</v>
      </c>
      <c r="AB610" s="62" t="s">
        <v>839</v>
      </c>
      <c r="AC610" s="62" t="s">
        <v>840</v>
      </c>
    </row>
    <row r="611" spans="1:29" ht="30" x14ac:dyDescent="0.25">
      <c r="A611" s="5" t="s">
        <v>2</v>
      </c>
      <c r="B611" s="7">
        <v>20900</v>
      </c>
      <c r="C611" s="7">
        <v>327</v>
      </c>
      <c r="D611" s="1">
        <v>1.6</v>
      </c>
      <c r="E611" s="9">
        <v>150.5</v>
      </c>
      <c r="F611" s="7">
        <v>36</v>
      </c>
      <c r="G611" s="1">
        <v>0.2</v>
      </c>
      <c r="H611" s="1">
        <v>16.600000000000001</v>
      </c>
      <c r="I611" s="7">
        <v>1</v>
      </c>
      <c r="J611" s="1">
        <v>0</v>
      </c>
      <c r="K611" s="1">
        <v>0.5</v>
      </c>
      <c r="M611" s="12">
        <f t="shared" si="241"/>
        <v>120</v>
      </c>
      <c r="N611" s="20">
        <f t="shared" si="238"/>
        <v>5</v>
      </c>
      <c r="O611" s="12">
        <f t="shared" si="239"/>
        <v>1</v>
      </c>
      <c r="P611" s="12">
        <f t="shared" si="240"/>
        <v>0</v>
      </c>
      <c r="R611" s="21">
        <f t="shared" ref="R611:R621" si="242">C611/$C$609</f>
        <v>1.2487588787901932E-2</v>
      </c>
      <c r="U611" s="120" t="s">
        <v>1003</v>
      </c>
      <c r="V611" s="122">
        <v>3166</v>
      </c>
      <c r="W611" s="167">
        <v>37</v>
      </c>
      <c r="X611" s="85">
        <v>318</v>
      </c>
      <c r="Y611" s="167">
        <v>44.1</v>
      </c>
      <c r="Z611" s="85">
        <v>97</v>
      </c>
      <c r="AA611" s="167">
        <v>31.4</v>
      </c>
      <c r="AB611" s="85">
        <v>8</v>
      </c>
      <c r="AC611" s="167">
        <v>33.299999999999997</v>
      </c>
    </row>
    <row r="612" spans="1:29" ht="30" x14ac:dyDescent="0.25">
      <c r="A612" s="6" t="s">
        <v>3</v>
      </c>
      <c r="B612" s="8">
        <v>31294</v>
      </c>
      <c r="C612" s="8">
        <v>163</v>
      </c>
      <c r="D612" s="2">
        <v>0.5</v>
      </c>
      <c r="E612" s="10">
        <v>58.7</v>
      </c>
      <c r="F612" s="8">
        <v>25</v>
      </c>
      <c r="G612" s="2">
        <v>0.1</v>
      </c>
      <c r="H612" s="2">
        <v>9</v>
      </c>
      <c r="I612" s="8">
        <v>2</v>
      </c>
      <c r="J612" s="2">
        <v>0</v>
      </c>
      <c r="K612" s="2">
        <v>0.7</v>
      </c>
      <c r="M612" s="12">
        <f t="shared" si="241"/>
        <v>11</v>
      </c>
      <c r="N612" s="20">
        <f t="shared" si="238"/>
        <v>0</v>
      </c>
      <c r="O612" s="20">
        <f t="shared" si="239"/>
        <v>0</v>
      </c>
      <c r="P612" s="12">
        <f t="shared" si="240"/>
        <v>0</v>
      </c>
      <c r="R612" s="21">
        <f t="shared" si="242"/>
        <v>6.2247002214924005E-3</v>
      </c>
      <c r="U612" s="121" t="s">
        <v>1004</v>
      </c>
      <c r="V612" s="124">
        <v>2287</v>
      </c>
      <c r="W612" s="167">
        <v>26.7</v>
      </c>
      <c r="X612" s="88">
        <v>241</v>
      </c>
      <c r="Y612" s="167">
        <v>33.4</v>
      </c>
      <c r="Z612" s="88">
        <v>96</v>
      </c>
      <c r="AA612" s="167">
        <v>31.1</v>
      </c>
      <c r="AB612" s="88">
        <v>11</v>
      </c>
      <c r="AC612" s="167">
        <v>45.8</v>
      </c>
    </row>
    <row r="613" spans="1:29" ht="15.75" x14ac:dyDescent="0.25">
      <c r="A613" s="5" t="s">
        <v>4</v>
      </c>
      <c r="B613" s="7">
        <v>68398</v>
      </c>
      <c r="C613" s="7">
        <v>511</v>
      </c>
      <c r="D613" s="1">
        <v>0.7</v>
      </c>
      <c r="E613" s="9">
        <v>95.9</v>
      </c>
      <c r="F613" s="7">
        <v>63</v>
      </c>
      <c r="G613" s="1">
        <v>0.1</v>
      </c>
      <c r="H613" s="1">
        <v>11.8</v>
      </c>
      <c r="I613" s="7">
        <v>2</v>
      </c>
      <c r="J613" s="1">
        <v>0</v>
      </c>
      <c r="K613" s="1">
        <v>0.4</v>
      </c>
      <c r="M613" s="12">
        <f t="shared" si="241"/>
        <v>79</v>
      </c>
      <c r="N613" s="20">
        <f t="shared" si="238"/>
        <v>12</v>
      </c>
      <c r="O613" s="12">
        <f t="shared" si="239"/>
        <v>2</v>
      </c>
      <c r="P613" s="12">
        <f t="shared" si="240"/>
        <v>0</v>
      </c>
      <c r="R613" s="21">
        <f t="shared" si="242"/>
        <v>1.9514244252654089E-2</v>
      </c>
      <c r="S613" s="24">
        <f>R612+R613</f>
        <v>2.5738944474146489E-2</v>
      </c>
      <c r="U613" s="120" t="s">
        <v>1005</v>
      </c>
      <c r="V613" s="122">
        <v>2957</v>
      </c>
      <c r="W613" s="85">
        <v>34.5</v>
      </c>
      <c r="X613" s="85">
        <v>161</v>
      </c>
      <c r="Y613" s="85">
        <v>22.3</v>
      </c>
      <c r="Z613" s="85">
        <v>108</v>
      </c>
      <c r="AA613" s="85">
        <v>35</v>
      </c>
      <c r="AB613" s="85">
        <v>5</v>
      </c>
      <c r="AC613" s="85">
        <v>20.8</v>
      </c>
    </row>
    <row r="614" spans="1:29" ht="30" x14ac:dyDescent="0.25">
      <c r="A614" s="6" t="s">
        <v>5</v>
      </c>
      <c r="B614" s="8">
        <v>99533</v>
      </c>
      <c r="C614" s="8">
        <v>1463</v>
      </c>
      <c r="D614" s="2">
        <v>1.5</v>
      </c>
      <c r="E614" s="10">
        <v>247.4</v>
      </c>
      <c r="F614" s="8">
        <v>159</v>
      </c>
      <c r="G614" s="2">
        <v>0.2</v>
      </c>
      <c r="H614" s="2">
        <v>26.9</v>
      </c>
      <c r="I614" s="8">
        <v>21</v>
      </c>
      <c r="J614" s="2">
        <v>0</v>
      </c>
      <c r="K614" s="2">
        <v>3.6</v>
      </c>
      <c r="M614" s="12">
        <f t="shared" si="241"/>
        <v>257</v>
      </c>
      <c r="N614" s="20">
        <f t="shared" si="238"/>
        <v>13</v>
      </c>
      <c r="O614" s="12">
        <f t="shared" si="239"/>
        <v>1</v>
      </c>
      <c r="P614" s="12">
        <f t="shared" si="240"/>
        <v>0</v>
      </c>
      <c r="R614" s="21">
        <f t="shared" si="242"/>
        <v>5.586954861376308E-2</v>
      </c>
      <c r="U614" s="121" t="s">
        <v>1006</v>
      </c>
      <c r="V614" s="124">
        <v>153</v>
      </c>
      <c r="W614" s="88">
        <v>1.8</v>
      </c>
      <c r="X614" s="88">
        <v>1</v>
      </c>
      <c r="Y614" s="88">
        <v>0.1</v>
      </c>
      <c r="Z614" s="88">
        <v>8</v>
      </c>
      <c r="AA614" s="88">
        <v>2.6</v>
      </c>
      <c r="AB614" s="88">
        <v>0</v>
      </c>
      <c r="AC614" s="88">
        <v>0</v>
      </c>
    </row>
    <row r="615" spans="1:29" ht="15.75" x14ac:dyDescent="0.25">
      <c r="A615" s="5" t="s">
        <v>6</v>
      </c>
      <c r="B615" s="7">
        <v>112441</v>
      </c>
      <c r="C615" s="7">
        <v>2450</v>
      </c>
      <c r="D615" s="1">
        <v>2.2000000000000002</v>
      </c>
      <c r="E615" s="9">
        <v>342.5</v>
      </c>
      <c r="F615" s="7">
        <v>307</v>
      </c>
      <c r="G615" s="1">
        <v>0.3</v>
      </c>
      <c r="H615" s="1">
        <v>42.9</v>
      </c>
      <c r="I615" s="7">
        <v>49</v>
      </c>
      <c r="J615" s="1">
        <v>0</v>
      </c>
      <c r="K615" s="1">
        <v>6.8</v>
      </c>
      <c r="M615" s="12">
        <f t="shared" si="241"/>
        <v>436</v>
      </c>
      <c r="N615" s="20">
        <f t="shared" si="238"/>
        <v>26</v>
      </c>
      <c r="O615" s="20">
        <f t="shared" si="239"/>
        <v>0</v>
      </c>
      <c r="P615" s="12">
        <f t="shared" si="240"/>
        <v>0</v>
      </c>
      <c r="R615" s="21">
        <f t="shared" si="242"/>
        <v>9.356144504697167E-2</v>
      </c>
      <c r="U615" s="120" t="s">
        <v>0</v>
      </c>
      <c r="V615" s="122">
        <v>8563</v>
      </c>
      <c r="W615" s="85">
        <v>100</v>
      </c>
      <c r="X615" s="85">
        <v>721</v>
      </c>
      <c r="Y615" s="85">
        <v>100</v>
      </c>
      <c r="Z615" s="85">
        <v>309</v>
      </c>
      <c r="AA615" s="85">
        <v>100</v>
      </c>
      <c r="AB615" s="85">
        <v>24</v>
      </c>
      <c r="AC615" s="85">
        <v>100</v>
      </c>
    </row>
    <row r="616" spans="1:29" ht="15.75" x14ac:dyDescent="0.25">
      <c r="A616" s="6" t="s">
        <v>7</v>
      </c>
      <c r="B616" s="8">
        <v>93051</v>
      </c>
      <c r="C616" s="8">
        <v>2593</v>
      </c>
      <c r="D616" s="2">
        <v>2.8</v>
      </c>
      <c r="E616" s="10">
        <v>426.2</v>
      </c>
      <c r="F616" s="8">
        <v>522</v>
      </c>
      <c r="G616" s="2">
        <v>0.6</v>
      </c>
      <c r="H616" s="2">
        <v>85.8</v>
      </c>
      <c r="I616" s="8">
        <v>104</v>
      </c>
      <c r="J616" s="2">
        <v>0.1</v>
      </c>
      <c r="K616" s="2">
        <v>17.100000000000001</v>
      </c>
      <c r="M616" s="12">
        <f t="shared" si="241"/>
        <v>462</v>
      </c>
      <c r="N616" s="20">
        <f t="shared" si="238"/>
        <v>17</v>
      </c>
      <c r="O616" s="20">
        <f t="shared" si="239"/>
        <v>5</v>
      </c>
      <c r="P616" s="12">
        <f t="shared" si="240"/>
        <v>0</v>
      </c>
      <c r="R616" s="21">
        <f t="shared" si="242"/>
        <v>9.9022378370121442E-2</v>
      </c>
    </row>
    <row r="617" spans="1:29" ht="15.75" x14ac:dyDescent="0.25">
      <c r="A617" s="5" t="s">
        <v>8</v>
      </c>
      <c r="B617" s="7">
        <v>65830</v>
      </c>
      <c r="C617" s="7">
        <v>3622</v>
      </c>
      <c r="D617" s="1">
        <v>5.5</v>
      </c>
      <c r="E617" s="9">
        <v>657.4</v>
      </c>
      <c r="F617" s="7">
        <v>857</v>
      </c>
      <c r="G617" s="1">
        <v>1.3</v>
      </c>
      <c r="H617" s="1">
        <v>155.6</v>
      </c>
      <c r="I617" s="7">
        <v>276</v>
      </c>
      <c r="J617" s="1">
        <v>0.4</v>
      </c>
      <c r="K617" s="1">
        <v>50.1</v>
      </c>
      <c r="M617" s="12">
        <f t="shared" si="241"/>
        <v>462</v>
      </c>
      <c r="N617" s="20">
        <f t="shared" si="238"/>
        <v>39</v>
      </c>
      <c r="O617" s="20">
        <f t="shared" si="239"/>
        <v>4</v>
      </c>
      <c r="P617" s="12">
        <f t="shared" si="240"/>
        <v>0</v>
      </c>
      <c r="R617" s="21">
        <f t="shared" si="242"/>
        <v>0.13831818528984954</v>
      </c>
    </row>
    <row r="618" spans="1:29" ht="15.75" x14ac:dyDescent="0.25">
      <c r="A618" s="6" t="s">
        <v>9</v>
      </c>
      <c r="B618" s="8">
        <v>39421</v>
      </c>
      <c r="C618" s="8">
        <v>4479</v>
      </c>
      <c r="D618" s="2">
        <v>11.4</v>
      </c>
      <c r="E618" s="10">
        <v>944.3</v>
      </c>
      <c r="F618" s="8">
        <v>1036</v>
      </c>
      <c r="G618" s="2">
        <v>2.6</v>
      </c>
      <c r="H618" s="2">
        <v>218.4</v>
      </c>
      <c r="I618" s="8">
        <v>613</v>
      </c>
      <c r="J618" s="2">
        <v>1.6</v>
      </c>
      <c r="K618" s="2">
        <v>129.19999999999999</v>
      </c>
      <c r="M618" s="12">
        <f t="shared" si="241"/>
        <v>387</v>
      </c>
      <c r="N618" s="20">
        <f t="shared" si="238"/>
        <v>81</v>
      </c>
      <c r="O618" s="20">
        <f t="shared" si="239"/>
        <v>2</v>
      </c>
      <c r="P618" s="20">
        <f t="shared" si="240"/>
        <v>6</v>
      </c>
      <c r="R618" s="21">
        <f t="shared" si="242"/>
        <v>0.17104559688383106</v>
      </c>
    </row>
    <row r="619" spans="1:29" ht="15.75" x14ac:dyDescent="0.25">
      <c r="A619" s="5" t="s">
        <v>10</v>
      </c>
      <c r="B619" s="7">
        <v>19325</v>
      </c>
      <c r="C619" s="7">
        <v>4570</v>
      </c>
      <c r="D619" s="1">
        <v>23.6</v>
      </c>
      <c r="E619" s="9">
        <v>1752.7</v>
      </c>
      <c r="F619" s="7">
        <v>715</v>
      </c>
      <c r="G619" s="1">
        <v>3.7</v>
      </c>
      <c r="H619" s="1">
        <v>274.2</v>
      </c>
      <c r="I619" s="7">
        <v>1039</v>
      </c>
      <c r="J619" s="1">
        <v>5.4</v>
      </c>
      <c r="K619" s="9">
        <v>398.5</v>
      </c>
      <c r="M619" s="12">
        <f t="shared" si="241"/>
        <v>309</v>
      </c>
      <c r="N619" s="20">
        <f t="shared" si="238"/>
        <v>78</v>
      </c>
      <c r="O619" s="20">
        <f t="shared" si="239"/>
        <v>7</v>
      </c>
      <c r="P619" s="20">
        <f t="shared" si="240"/>
        <v>20</v>
      </c>
      <c r="R619" s="21">
        <f t="shared" si="242"/>
        <v>0.17452073627129</v>
      </c>
    </row>
    <row r="620" spans="1:29" ht="15.75" x14ac:dyDescent="0.25">
      <c r="A620" s="6" t="s">
        <v>11</v>
      </c>
      <c r="B620" s="8">
        <v>23386</v>
      </c>
      <c r="C620" s="8">
        <v>5656</v>
      </c>
      <c r="D620" s="2">
        <v>24.2</v>
      </c>
      <c r="E620" s="10">
        <v>4021.1</v>
      </c>
      <c r="F620" s="8">
        <v>204</v>
      </c>
      <c r="G620" s="2">
        <v>0.9</v>
      </c>
      <c r="H620" s="2">
        <v>145</v>
      </c>
      <c r="I620" s="8">
        <v>2344</v>
      </c>
      <c r="J620" s="2">
        <v>10</v>
      </c>
      <c r="K620" s="10">
        <v>1666.5</v>
      </c>
      <c r="M620" s="12">
        <f t="shared" si="241"/>
        <v>542</v>
      </c>
      <c r="N620" s="20">
        <f t="shared" si="238"/>
        <v>142</v>
      </c>
      <c r="O620" s="20">
        <f t="shared" si="239"/>
        <v>6</v>
      </c>
      <c r="P620" s="20">
        <f t="shared" si="240"/>
        <v>35</v>
      </c>
      <c r="R620" s="21">
        <f t="shared" si="242"/>
        <v>0.21599327885129457</v>
      </c>
    </row>
    <row r="621" spans="1:29" ht="15.75" x14ac:dyDescent="0.25">
      <c r="A621" s="14" t="s">
        <v>12</v>
      </c>
      <c r="B621" s="7">
        <v>365</v>
      </c>
      <c r="C621" s="7">
        <v>8</v>
      </c>
      <c r="D621" s="1">
        <v>2.2000000000000002</v>
      </c>
      <c r="E621" s="9" t="s">
        <v>13</v>
      </c>
      <c r="F621" s="7">
        <v>1</v>
      </c>
      <c r="G621" s="1">
        <v>0.3</v>
      </c>
      <c r="H621" s="1" t="s">
        <v>13</v>
      </c>
      <c r="I621" s="7">
        <v>1</v>
      </c>
      <c r="J621" s="1">
        <v>0.3</v>
      </c>
      <c r="K621" s="1" t="s">
        <v>13</v>
      </c>
      <c r="M621" s="12">
        <f t="shared" si="241"/>
        <v>-9</v>
      </c>
      <c r="N621" s="12">
        <f t="shared" si="238"/>
        <v>0</v>
      </c>
      <c r="O621" s="12">
        <f t="shared" si="239"/>
        <v>0</v>
      </c>
      <c r="P621" s="12">
        <f t="shared" si="240"/>
        <v>0</v>
      </c>
      <c r="R621" s="21">
        <f t="shared" si="242"/>
        <v>3.0550675933705031E-4</v>
      </c>
    </row>
    <row r="622" spans="1:29" x14ac:dyDescent="0.25">
      <c r="A622" s="25"/>
      <c r="I622" s="60"/>
      <c r="J622" s="60"/>
      <c r="O622" s="104" t="s">
        <v>873</v>
      </c>
      <c r="P622" s="103">
        <f>SUM(P619:P620)/P609</f>
        <v>0.90163934426229508</v>
      </c>
    </row>
    <row r="623" spans="1:29" x14ac:dyDescent="0.25">
      <c r="A623" t="s">
        <v>1159</v>
      </c>
    </row>
    <row r="624" spans="1:29" x14ac:dyDescent="0.25">
      <c r="A624" t="s">
        <v>1119</v>
      </c>
      <c r="M624" s="239" t="s">
        <v>1164</v>
      </c>
      <c r="N624" s="16"/>
      <c r="O624" s="240">
        <f>B627-B645</f>
        <v>4379</v>
      </c>
    </row>
    <row r="625" spans="1:29" x14ac:dyDescent="0.25">
      <c r="B625" s="14" t="s">
        <v>18</v>
      </c>
      <c r="C625" s="270" t="s">
        <v>19</v>
      </c>
      <c r="D625" s="270"/>
      <c r="E625" s="270"/>
      <c r="F625" s="270" t="s">
        <v>20</v>
      </c>
      <c r="G625" s="270"/>
      <c r="H625" s="270"/>
      <c r="I625" s="270" t="s">
        <v>21</v>
      </c>
      <c r="J625" s="270"/>
      <c r="K625" s="270"/>
      <c r="M625" s="270" t="s">
        <v>1160</v>
      </c>
      <c r="N625" s="270"/>
      <c r="O625" s="270"/>
      <c r="P625" s="270"/>
      <c r="U625" s="81" t="s">
        <v>1122</v>
      </c>
    </row>
    <row r="626" spans="1:29" ht="15.75" customHeight="1" thickBot="1" x14ac:dyDescent="0.3">
      <c r="A626" s="15" t="s">
        <v>17</v>
      </c>
      <c r="B626" s="14" t="s">
        <v>14</v>
      </c>
      <c r="C626" s="14" t="s">
        <v>14</v>
      </c>
      <c r="D626" s="14" t="s">
        <v>15</v>
      </c>
      <c r="E626" s="14" t="s">
        <v>16</v>
      </c>
      <c r="F626" s="14" t="s">
        <v>14</v>
      </c>
      <c r="G626" s="14" t="s">
        <v>15</v>
      </c>
      <c r="H626" s="14" t="s">
        <v>16</v>
      </c>
      <c r="I626" s="14" t="s">
        <v>14</v>
      </c>
      <c r="J626" s="14" t="s">
        <v>15</v>
      </c>
      <c r="K626" s="14" t="s">
        <v>16</v>
      </c>
      <c r="M626" s="14" t="s">
        <v>18</v>
      </c>
      <c r="N626" s="13" t="s">
        <v>19</v>
      </c>
      <c r="O626" s="14" t="s">
        <v>20</v>
      </c>
      <c r="P626" s="13" t="s">
        <v>21</v>
      </c>
      <c r="R626" s="13" t="s">
        <v>41</v>
      </c>
      <c r="S626" s="14" t="s">
        <v>29</v>
      </c>
      <c r="U626" s="114"/>
      <c r="V626" s="272" t="s">
        <v>999</v>
      </c>
      <c r="W626" s="272"/>
      <c r="X626" s="272"/>
      <c r="Y626" s="272"/>
      <c r="Z626" s="272" t="s">
        <v>1000</v>
      </c>
      <c r="AA626" s="272"/>
      <c r="AB626" s="272"/>
      <c r="AC626" s="272"/>
    </row>
    <row r="627" spans="1:29" ht="15.75" x14ac:dyDescent="0.25">
      <c r="A627" s="5" t="s">
        <v>0</v>
      </c>
      <c r="B627" s="7">
        <v>575185</v>
      </c>
      <c r="C627" s="7">
        <v>25768</v>
      </c>
      <c r="D627" s="1">
        <v>4.5</v>
      </c>
      <c r="E627" s="9">
        <v>583</v>
      </c>
      <c r="F627" s="7">
        <v>3962</v>
      </c>
      <c r="G627" s="1">
        <v>0.7</v>
      </c>
      <c r="H627" s="1">
        <v>89.6</v>
      </c>
      <c r="I627" s="7">
        <v>4391</v>
      </c>
      <c r="J627" s="1">
        <v>0.8</v>
      </c>
      <c r="K627" s="1">
        <v>99.3</v>
      </c>
      <c r="M627" s="12">
        <f>B627-B645</f>
        <v>4379</v>
      </c>
      <c r="N627" s="12">
        <f t="shared" ref="N627:N639" si="243">C627-C645</f>
        <v>490</v>
      </c>
      <c r="O627" s="12">
        <f t="shared" ref="O627:O639" si="244">F627-F645</f>
        <v>43</v>
      </c>
      <c r="P627" s="12">
        <f t="shared" ref="P627:P639" si="245">I627-I645</f>
        <v>70</v>
      </c>
      <c r="R627" s="26">
        <f>C627/$B$627</f>
        <v>4.4799499291532291E-2</v>
      </c>
      <c r="U627" s="165"/>
      <c r="V627" s="171" t="s">
        <v>1001</v>
      </c>
      <c r="W627" s="172"/>
      <c r="X627" s="171" t="s">
        <v>20</v>
      </c>
      <c r="Y627" s="172"/>
      <c r="Z627" s="171" t="s">
        <v>1001</v>
      </c>
      <c r="AA627" s="172"/>
      <c r="AB627" s="171" t="s">
        <v>20</v>
      </c>
      <c r="AC627" s="172"/>
    </row>
    <row r="628" spans="1:29" ht="15.75" x14ac:dyDescent="0.25">
      <c r="A628" s="6" t="s">
        <v>1</v>
      </c>
      <c r="B628" s="8">
        <v>4297</v>
      </c>
      <c r="C628" s="8">
        <v>339</v>
      </c>
      <c r="D628" s="2">
        <v>7.9</v>
      </c>
      <c r="E628" s="10">
        <v>671.5</v>
      </c>
      <c r="F628" s="8">
        <v>65</v>
      </c>
      <c r="G628" s="2">
        <v>1.5</v>
      </c>
      <c r="H628" s="2">
        <v>128.69999999999999</v>
      </c>
      <c r="I628" s="8">
        <v>0</v>
      </c>
      <c r="J628" s="2">
        <v>0</v>
      </c>
      <c r="K628" s="2">
        <v>0</v>
      </c>
      <c r="M628" s="12">
        <f t="shared" ref="M628:M639" si="246">B628-B646</f>
        <v>60</v>
      </c>
      <c r="N628" s="20">
        <f t="shared" si="243"/>
        <v>8</v>
      </c>
      <c r="O628" s="12">
        <f t="shared" si="244"/>
        <v>1</v>
      </c>
      <c r="P628" s="12">
        <f t="shared" si="245"/>
        <v>0</v>
      </c>
      <c r="R628" s="21">
        <f>C628/$C$627</f>
        <v>1.3155852219807513E-2</v>
      </c>
      <c r="U628" s="119" t="s">
        <v>1002</v>
      </c>
      <c r="V628" s="62" t="s">
        <v>839</v>
      </c>
      <c r="W628" s="62" t="s">
        <v>840</v>
      </c>
      <c r="X628" s="62" t="s">
        <v>839</v>
      </c>
      <c r="Y628" s="62" t="s">
        <v>840</v>
      </c>
      <c r="Z628" s="62" t="s">
        <v>839</v>
      </c>
      <c r="AA628" s="62" t="s">
        <v>840</v>
      </c>
      <c r="AB628" s="62" t="s">
        <v>839</v>
      </c>
      <c r="AC628" s="62" t="s">
        <v>840</v>
      </c>
    </row>
    <row r="629" spans="1:29" ht="30" x14ac:dyDescent="0.25">
      <c r="A629" s="5" t="s">
        <v>2</v>
      </c>
      <c r="B629" s="7">
        <v>20780</v>
      </c>
      <c r="C629" s="7">
        <v>322</v>
      </c>
      <c r="D629" s="1">
        <v>1.5</v>
      </c>
      <c r="E629" s="9">
        <v>148.19999999999999</v>
      </c>
      <c r="F629" s="7">
        <v>35</v>
      </c>
      <c r="G629" s="1">
        <v>0.2</v>
      </c>
      <c r="H629" s="1">
        <v>16.100000000000001</v>
      </c>
      <c r="I629" s="7">
        <v>1</v>
      </c>
      <c r="J629" s="1">
        <v>0</v>
      </c>
      <c r="K629" s="1">
        <v>0.5</v>
      </c>
      <c r="M629" s="12">
        <f t="shared" si="246"/>
        <v>120</v>
      </c>
      <c r="N629" s="20">
        <f t="shared" si="243"/>
        <v>14</v>
      </c>
      <c r="O629" s="12">
        <f t="shared" si="244"/>
        <v>1</v>
      </c>
      <c r="P629" s="12">
        <f t="shared" si="245"/>
        <v>0</v>
      </c>
      <c r="R629" s="21">
        <f t="shared" ref="R629:R639" si="247">C629/$C$627</f>
        <v>1.2496119217634275E-2</v>
      </c>
      <c r="U629" s="120" t="s">
        <v>1003</v>
      </c>
      <c r="V629" s="122">
        <v>3051</v>
      </c>
      <c r="W629" s="167">
        <v>37.299999999999997</v>
      </c>
      <c r="X629" s="85">
        <v>312</v>
      </c>
      <c r="Y629" s="167">
        <v>45</v>
      </c>
      <c r="Z629" s="85">
        <v>121</v>
      </c>
      <c r="AA629" s="167">
        <v>34.6</v>
      </c>
      <c r="AB629" s="85">
        <v>12</v>
      </c>
      <c r="AC629" s="167">
        <v>41.4</v>
      </c>
    </row>
    <row r="630" spans="1:29" ht="30" x14ac:dyDescent="0.25">
      <c r="A630" s="6" t="s">
        <v>3</v>
      </c>
      <c r="B630" s="8">
        <v>31283</v>
      </c>
      <c r="C630" s="8">
        <v>163</v>
      </c>
      <c r="D630" s="2">
        <v>0.5</v>
      </c>
      <c r="E630" s="10">
        <v>58.7</v>
      </c>
      <c r="F630" s="8">
        <v>25</v>
      </c>
      <c r="G630" s="2">
        <v>0.1</v>
      </c>
      <c r="H630" s="2">
        <v>9</v>
      </c>
      <c r="I630" s="8">
        <v>2</v>
      </c>
      <c r="J630" s="2">
        <v>0</v>
      </c>
      <c r="K630" s="2">
        <v>0.7</v>
      </c>
      <c r="M630" s="12">
        <f t="shared" si="246"/>
        <v>66</v>
      </c>
      <c r="N630" s="20">
        <f t="shared" si="243"/>
        <v>7</v>
      </c>
      <c r="O630" s="20">
        <f t="shared" si="244"/>
        <v>0</v>
      </c>
      <c r="P630" s="12">
        <f t="shared" si="245"/>
        <v>0</v>
      </c>
      <c r="R630" s="21">
        <f t="shared" si="247"/>
        <v>6.3256752561316361E-3</v>
      </c>
      <c r="U630" s="121" t="s">
        <v>1004</v>
      </c>
      <c r="V630" s="124">
        <v>2177</v>
      </c>
      <c r="W630" s="167">
        <v>26.6</v>
      </c>
      <c r="X630" s="88">
        <v>229</v>
      </c>
      <c r="Y630" s="167">
        <v>33</v>
      </c>
      <c r="Z630" s="88">
        <v>102</v>
      </c>
      <c r="AA630" s="167">
        <v>29.1</v>
      </c>
      <c r="AB630" s="88">
        <v>11</v>
      </c>
      <c r="AC630" s="167">
        <v>37.9</v>
      </c>
    </row>
    <row r="631" spans="1:29" ht="15.75" x14ac:dyDescent="0.25">
      <c r="A631" s="5" t="s">
        <v>4</v>
      </c>
      <c r="B631" s="7">
        <v>68319</v>
      </c>
      <c r="C631" s="7">
        <v>499</v>
      </c>
      <c r="D631" s="1">
        <v>0.7</v>
      </c>
      <c r="E631" s="9">
        <v>93.6</v>
      </c>
      <c r="F631" s="7">
        <v>61</v>
      </c>
      <c r="G631" s="1">
        <v>0.1</v>
      </c>
      <c r="H631" s="1">
        <v>11.4</v>
      </c>
      <c r="I631" s="7">
        <v>2</v>
      </c>
      <c r="J631" s="1">
        <v>0</v>
      </c>
      <c r="K631" s="1">
        <v>0.4</v>
      </c>
      <c r="M631" s="12">
        <f t="shared" si="246"/>
        <v>135</v>
      </c>
      <c r="N631" s="20">
        <f t="shared" si="243"/>
        <v>10</v>
      </c>
      <c r="O631" s="12">
        <f t="shared" si="244"/>
        <v>1</v>
      </c>
      <c r="P631" s="12">
        <f t="shared" si="245"/>
        <v>0</v>
      </c>
      <c r="R631" s="21">
        <f t="shared" si="247"/>
        <v>1.9365104004967403E-2</v>
      </c>
      <c r="S631" s="24">
        <f>R630+R631</f>
        <v>2.5690779261099039E-2</v>
      </c>
      <c r="U631" s="120" t="s">
        <v>1005</v>
      </c>
      <c r="V631" s="122">
        <v>2811</v>
      </c>
      <c r="W631" s="85">
        <v>34.299999999999997</v>
      </c>
      <c r="X631" s="85">
        <v>152</v>
      </c>
      <c r="Y631" s="85">
        <v>21.9</v>
      </c>
      <c r="Z631" s="85">
        <v>112</v>
      </c>
      <c r="AA631" s="85">
        <v>32</v>
      </c>
      <c r="AB631" s="85">
        <v>6</v>
      </c>
      <c r="AC631" s="85">
        <v>20.7</v>
      </c>
    </row>
    <row r="632" spans="1:29" ht="30" x14ac:dyDescent="0.25">
      <c r="A632" s="6" t="s">
        <v>5</v>
      </c>
      <c r="B632" s="8">
        <v>99276</v>
      </c>
      <c r="C632" s="8">
        <v>1450</v>
      </c>
      <c r="D632" s="2">
        <v>1.5</v>
      </c>
      <c r="E632" s="10">
        <v>245.2</v>
      </c>
      <c r="F632" s="8">
        <v>158</v>
      </c>
      <c r="G632" s="2">
        <v>0.2</v>
      </c>
      <c r="H632" s="2">
        <v>26.7</v>
      </c>
      <c r="I632" s="8">
        <v>21</v>
      </c>
      <c r="J632" s="2">
        <v>0</v>
      </c>
      <c r="K632" s="2">
        <v>3.6</v>
      </c>
      <c r="M632" s="12">
        <f t="shared" si="246"/>
        <v>457</v>
      </c>
      <c r="N632" s="20">
        <f t="shared" si="243"/>
        <v>20</v>
      </c>
      <c r="O632" s="12">
        <f t="shared" si="244"/>
        <v>1</v>
      </c>
      <c r="P632" s="12">
        <f t="shared" si="245"/>
        <v>0</v>
      </c>
      <c r="R632" s="21">
        <f t="shared" si="247"/>
        <v>5.6271344303011485E-2</v>
      </c>
      <c r="U632" s="121" t="s">
        <v>1006</v>
      </c>
      <c r="V632" s="124">
        <v>148</v>
      </c>
      <c r="W632" s="88">
        <v>1.8</v>
      </c>
      <c r="X632" s="88">
        <v>1</v>
      </c>
      <c r="Y632" s="88">
        <v>0.1</v>
      </c>
      <c r="Z632" s="88">
        <v>15</v>
      </c>
      <c r="AA632" s="88">
        <v>4.3</v>
      </c>
      <c r="AB632" s="88">
        <v>0</v>
      </c>
      <c r="AC632" s="88">
        <v>0</v>
      </c>
    </row>
    <row r="633" spans="1:29" ht="15.75" x14ac:dyDescent="0.25">
      <c r="A633" s="5" t="s">
        <v>6</v>
      </c>
      <c r="B633" s="7">
        <v>112005</v>
      </c>
      <c r="C633" s="7">
        <v>2424</v>
      </c>
      <c r="D633" s="1">
        <v>2.2000000000000002</v>
      </c>
      <c r="E633" s="9">
        <v>338.9</v>
      </c>
      <c r="F633" s="7">
        <v>307</v>
      </c>
      <c r="G633" s="1">
        <v>0.3</v>
      </c>
      <c r="H633" s="1">
        <v>42.9</v>
      </c>
      <c r="I633" s="7">
        <v>49</v>
      </c>
      <c r="J633" s="1">
        <v>0</v>
      </c>
      <c r="K633" s="1">
        <v>6.8</v>
      </c>
      <c r="M633" s="12">
        <f t="shared" si="246"/>
        <v>639</v>
      </c>
      <c r="N633" s="20">
        <f t="shared" si="243"/>
        <v>33</v>
      </c>
      <c r="O633" s="20">
        <f t="shared" si="244"/>
        <v>3</v>
      </c>
      <c r="P633" s="12">
        <f t="shared" si="245"/>
        <v>0</v>
      </c>
      <c r="R633" s="21">
        <f t="shared" si="247"/>
        <v>9.4070164545172308E-2</v>
      </c>
      <c r="U633" s="120" t="s">
        <v>0</v>
      </c>
      <c r="V633" s="122">
        <v>8187</v>
      </c>
      <c r="W633" s="85">
        <v>100</v>
      </c>
      <c r="X633" s="85">
        <v>694</v>
      </c>
      <c r="Y633" s="85">
        <v>100</v>
      </c>
      <c r="Z633" s="85">
        <v>350</v>
      </c>
      <c r="AA633" s="85">
        <v>100</v>
      </c>
      <c r="AB633" s="85">
        <v>29</v>
      </c>
      <c r="AC633" s="85">
        <v>100</v>
      </c>
    </row>
    <row r="634" spans="1:29" ht="15.75" x14ac:dyDescent="0.25">
      <c r="A634" s="6" t="s">
        <v>7</v>
      </c>
      <c r="B634" s="8">
        <v>92589</v>
      </c>
      <c r="C634" s="8">
        <v>2576</v>
      </c>
      <c r="D634" s="2">
        <v>2.8</v>
      </c>
      <c r="E634" s="10">
        <v>423.4</v>
      </c>
      <c r="F634" s="8">
        <v>517</v>
      </c>
      <c r="G634" s="2">
        <v>0.6</v>
      </c>
      <c r="H634" s="2">
        <v>85</v>
      </c>
      <c r="I634" s="8">
        <v>104</v>
      </c>
      <c r="J634" s="2">
        <v>0.1</v>
      </c>
      <c r="K634" s="2">
        <v>17.100000000000001</v>
      </c>
      <c r="M634" s="12">
        <f t="shared" si="246"/>
        <v>635</v>
      </c>
      <c r="N634" s="20">
        <f t="shared" si="243"/>
        <v>18</v>
      </c>
      <c r="O634" s="20">
        <f t="shared" si="244"/>
        <v>5</v>
      </c>
      <c r="P634" s="12">
        <f t="shared" si="245"/>
        <v>2</v>
      </c>
      <c r="R634" s="21">
        <f t="shared" si="247"/>
        <v>9.9968953741074201E-2</v>
      </c>
    </row>
    <row r="635" spans="1:29" ht="15.75" x14ac:dyDescent="0.25">
      <c r="A635" s="5" t="s">
        <v>8</v>
      </c>
      <c r="B635" s="7">
        <v>65368</v>
      </c>
      <c r="C635" s="7">
        <v>3583</v>
      </c>
      <c r="D635" s="1">
        <v>5.5</v>
      </c>
      <c r="E635" s="9">
        <v>650.4</v>
      </c>
      <c r="F635" s="7">
        <v>853</v>
      </c>
      <c r="G635" s="1">
        <v>1.3</v>
      </c>
      <c r="H635" s="1">
        <v>154.80000000000001</v>
      </c>
      <c r="I635" s="7">
        <v>276</v>
      </c>
      <c r="J635" s="1">
        <v>0.4</v>
      </c>
      <c r="K635" s="1">
        <v>50.1</v>
      </c>
      <c r="M635" s="12">
        <f t="shared" si="246"/>
        <v>562</v>
      </c>
      <c r="N635" s="20">
        <f t="shared" si="243"/>
        <v>38</v>
      </c>
      <c r="O635" s="20">
        <f t="shared" si="244"/>
        <v>2</v>
      </c>
      <c r="P635" s="12">
        <f t="shared" si="245"/>
        <v>3</v>
      </c>
      <c r="R635" s="21">
        <f t="shared" si="247"/>
        <v>0.13904843216392423</v>
      </c>
    </row>
    <row r="636" spans="1:29" ht="15.75" x14ac:dyDescent="0.25">
      <c r="A636" s="6" t="s">
        <v>9</v>
      </c>
      <c r="B636" s="8">
        <v>39034</v>
      </c>
      <c r="C636" s="8">
        <v>4398</v>
      </c>
      <c r="D636" s="2">
        <v>11.3</v>
      </c>
      <c r="E636" s="10">
        <v>927.2</v>
      </c>
      <c r="F636" s="8">
        <v>1034</v>
      </c>
      <c r="G636" s="2">
        <v>2.6</v>
      </c>
      <c r="H636" s="2">
        <v>218</v>
      </c>
      <c r="I636" s="8">
        <v>607</v>
      </c>
      <c r="J636" s="2">
        <v>1.6</v>
      </c>
      <c r="K636" s="2">
        <v>128</v>
      </c>
      <c r="M636" s="12">
        <f t="shared" si="246"/>
        <v>504</v>
      </c>
      <c r="N636" s="20">
        <f t="shared" si="243"/>
        <v>79</v>
      </c>
      <c r="O636" s="20">
        <f t="shared" si="244"/>
        <v>17</v>
      </c>
      <c r="P636" s="20">
        <f t="shared" si="245"/>
        <v>6</v>
      </c>
      <c r="R636" s="21">
        <f t="shared" si="247"/>
        <v>0.17067680844458244</v>
      </c>
    </row>
    <row r="637" spans="1:29" ht="15.75" x14ac:dyDescent="0.25">
      <c r="A637" s="5" t="s">
        <v>10</v>
      </c>
      <c r="B637" s="7">
        <v>19016</v>
      </c>
      <c r="C637" s="7">
        <v>4492</v>
      </c>
      <c r="D637" s="1">
        <v>23.6</v>
      </c>
      <c r="E637" s="9">
        <v>1722.8</v>
      </c>
      <c r="F637" s="7">
        <v>708</v>
      </c>
      <c r="G637" s="1">
        <v>3.7</v>
      </c>
      <c r="H637" s="1">
        <v>271.5</v>
      </c>
      <c r="I637" s="7">
        <v>1019</v>
      </c>
      <c r="J637" s="1">
        <v>5.4</v>
      </c>
      <c r="K637" s="9">
        <v>390.8</v>
      </c>
      <c r="M637" s="12">
        <f t="shared" si="246"/>
        <v>397</v>
      </c>
      <c r="N637" s="20">
        <f t="shared" si="243"/>
        <v>99</v>
      </c>
      <c r="O637" s="20">
        <f t="shared" si="244"/>
        <v>11</v>
      </c>
      <c r="P637" s="20">
        <f t="shared" si="245"/>
        <v>16</v>
      </c>
      <c r="R637" s="21">
        <f t="shared" si="247"/>
        <v>0.17432474386836386</v>
      </c>
    </row>
    <row r="638" spans="1:29" ht="15.75" x14ac:dyDescent="0.25">
      <c r="A638" s="6" t="s">
        <v>11</v>
      </c>
      <c r="B638" s="8">
        <v>22844</v>
      </c>
      <c r="C638" s="8">
        <v>5514</v>
      </c>
      <c r="D638" s="2">
        <v>24.1</v>
      </c>
      <c r="E638" s="10">
        <v>3920.2</v>
      </c>
      <c r="F638" s="8">
        <v>198</v>
      </c>
      <c r="G638" s="2">
        <v>0.9</v>
      </c>
      <c r="H638" s="2">
        <v>140.80000000000001</v>
      </c>
      <c r="I638" s="8">
        <v>2309</v>
      </c>
      <c r="J638" s="2">
        <v>10.1</v>
      </c>
      <c r="K638" s="10">
        <v>1641.6</v>
      </c>
      <c r="M638" s="12">
        <f t="shared" si="246"/>
        <v>804</v>
      </c>
      <c r="N638" s="20">
        <f t="shared" si="243"/>
        <v>164</v>
      </c>
      <c r="O638" s="20">
        <f t="shared" si="244"/>
        <v>1</v>
      </c>
      <c r="P638" s="20">
        <f t="shared" si="245"/>
        <v>43</v>
      </c>
      <c r="R638" s="21">
        <f t="shared" si="247"/>
        <v>0.21398633964607264</v>
      </c>
    </row>
    <row r="639" spans="1:29" ht="15.75" x14ac:dyDescent="0.25">
      <c r="A639" s="14" t="s">
        <v>12</v>
      </c>
      <c r="B639" s="7">
        <v>374</v>
      </c>
      <c r="C639" s="7">
        <v>8</v>
      </c>
      <c r="D639" s="1">
        <v>2.1</v>
      </c>
      <c r="E639" s="9" t="s">
        <v>13</v>
      </c>
      <c r="F639" s="7">
        <v>1</v>
      </c>
      <c r="G639" s="1">
        <v>0.3</v>
      </c>
      <c r="H639" s="1" t="s">
        <v>13</v>
      </c>
      <c r="I639" s="7">
        <v>1</v>
      </c>
      <c r="J639" s="1">
        <v>0.3</v>
      </c>
      <c r="K639" s="1" t="s">
        <v>13</v>
      </c>
      <c r="M639" s="12">
        <f t="shared" si="246"/>
        <v>0</v>
      </c>
      <c r="N639" s="12">
        <f t="shared" si="243"/>
        <v>0</v>
      </c>
      <c r="O639" s="12">
        <f t="shared" si="244"/>
        <v>0</v>
      </c>
      <c r="P639" s="12">
        <f t="shared" si="245"/>
        <v>0</v>
      </c>
      <c r="R639" s="21">
        <f t="shared" si="247"/>
        <v>3.1046258925799441E-4</v>
      </c>
    </row>
    <row r="640" spans="1:29" x14ac:dyDescent="0.25">
      <c r="A640" s="25"/>
      <c r="I640" s="60"/>
      <c r="J640" s="60"/>
      <c r="O640" s="104" t="s">
        <v>873</v>
      </c>
      <c r="P640" s="103">
        <f>SUM(P637:P638)/P627</f>
        <v>0.84285714285714286</v>
      </c>
    </row>
    <row r="641" spans="1:29" x14ac:dyDescent="0.25">
      <c r="A641" t="s">
        <v>1155</v>
      </c>
    </row>
    <row r="642" spans="1:29" x14ac:dyDescent="0.25">
      <c r="A642" t="s">
        <v>1119</v>
      </c>
      <c r="M642" s="239" t="s">
        <v>1164</v>
      </c>
      <c r="N642" s="16"/>
      <c r="O642" s="240">
        <f>B645-B663</f>
        <v>5754</v>
      </c>
    </row>
    <row r="643" spans="1:29" x14ac:dyDescent="0.25">
      <c r="B643" s="14" t="s">
        <v>18</v>
      </c>
      <c r="C643" s="270" t="s">
        <v>19</v>
      </c>
      <c r="D643" s="270"/>
      <c r="E643" s="270"/>
      <c r="F643" s="270" t="s">
        <v>20</v>
      </c>
      <c r="G643" s="270"/>
      <c r="H643" s="270"/>
      <c r="I643" s="270" t="s">
        <v>21</v>
      </c>
      <c r="J643" s="270"/>
      <c r="K643" s="270"/>
      <c r="M643" s="270" t="s">
        <v>1156</v>
      </c>
      <c r="N643" s="270"/>
      <c r="O643" s="270"/>
      <c r="P643" s="270"/>
      <c r="U643" s="81" t="s">
        <v>1122</v>
      </c>
    </row>
    <row r="644" spans="1:29" ht="15.75" customHeight="1" thickBot="1" x14ac:dyDescent="0.3">
      <c r="A644" s="15" t="s">
        <v>17</v>
      </c>
      <c r="B644" s="14" t="s">
        <v>14</v>
      </c>
      <c r="C644" s="14" t="s">
        <v>14</v>
      </c>
      <c r="D644" s="14" t="s">
        <v>15</v>
      </c>
      <c r="E644" s="14" t="s">
        <v>16</v>
      </c>
      <c r="F644" s="14" t="s">
        <v>14</v>
      </c>
      <c r="G644" s="14" t="s">
        <v>15</v>
      </c>
      <c r="H644" s="14" t="s">
        <v>16</v>
      </c>
      <c r="I644" s="14" t="s">
        <v>14</v>
      </c>
      <c r="J644" s="14" t="s">
        <v>15</v>
      </c>
      <c r="K644" s="14" t="s">
        <v>16</v>
      </c>
      <c r="M644" s="14" t="s">
        <v>18</v>
      </c>
      <c r="N644" s="13" t="s">
        <v>19</v>
      </c>
      <c r="O644" s="14" t="s">
        <v>20</v>
      </c>
      <c r="P644" s="13" t="s">
        <v>21</v>
      </c>
      <c r="R644" s="13" t="s">
        <v>41</v>
      </c>
      <c r="S644" s="14" t="s">
        <v>29</v>
      </c>
      <c r="U644" s="114"/>
      <c r="V644" s="272" t="s">
        <v>999</v>
      </c>
      <c r="W644" s="272"/>
      <c r="X644" s="272"/>
      <c r="Y644" s="272"/>
      <c r="Z644" s="272" t="s">
        <v>1000</v>
      </c>
      <c r="AA644" s="272"/>
      <c r="AB644" s="272"/>
      <c r="AC644" s="272"/>
    </row>
    <row r="645" spans="1:29" ht="15.75" x14ac:dyDescent="0.25">
      <c r="A645" s="5" t="s">
        <v>0</v>
      </c>
      <c r="B645" s="7">
        <v>570806</v>
      </c>
      <c r="C645" s="7">
        <v>25278</v>
      </c>
      <c r="D645" s="1">
        <v>4.4000000000000004</v>
      </c>
      <c r="E645" s="9">
        <v>571.9</v>
      </c>
      <c r="F645" s="7">
        <v>3919</v>
      </c>
      <c r="G645" s="1">
        <v>0.7</v>
      </c>
      <c r="H645" s="1">
        <v>88.7</v>
      </c>
      <c r="I645" s="7">
        <v>4321</v>
      </c>
      <c r="J645" s="1">
        <v>0.8</v>
      </c>
      <c r="K645" s="1">
        <v>97.8</v>
      </c>
      <c r="M645" s="12">
        <f>B645-B663</f>
        <v>5754</v>
      </c>
      <c r="N645" s="12">
        <f t="shared" ref="N645:N657" si="248">C645-C663</f>
        <v>549</v>
      </c>
      <c r="O645" s="12">
        <f t="shared" ref="O645:O657" si="249">F645-F663</f>
        <v>44</v>
      </c>
      <c r="P645" s="12">
        <f t="shared" ref="P645:P657" si="250">I645-I663</f>
        <v>69</v>
      </c>
      <c r="R645" s="26">
        <f>C645/$B$645</f>
        <v>4.4284748233200069E-2</v>
      </c>
      <c r="U645" s="165"/>
      <c r="V645" s="171" t="s">
        <v>1001</v>
      </c>
      <c r="W645" s="172"/>
      <c r="X645" s="171" t="s">
        <v>20</v>
      </c>
      <c r="Y645" s="172"/>
      <c r="Z645" s="171" t="s">
        <v>1001</v>
      </c>
      <c r="AA645" s="172"/>
      <c r="AB645" s="171" t="s">
        <v>20</v>
      </c>
      <c r="AC645" s="172"/>
    </row>
    <row r="646" spans="1:29" ht="15.75" x14ac:dyDescent="0.25">
      <c r="A646" s="6" t="s">
        <v>1</v>
      </c>
      <c r="B646" s="8">
        <v>4237</v>
      </c>
      <c r="C646" s="8">
        <v>331</v>
      </c>
      <c r="D646" s="2">
        <v>7.8</v>
      </c>
      <c r="E646" s="10">
        <v>655.6</v>
      </c>
      <c r="F646" s="8">
        <v>64</v>
      </c>
      <c r="G646" s="2">
        <v>1.5</v>
      </c>
      <c r="H646" s="2">
        <v>126.8</v>
      </c>
      <c r="I646" s="8">
        <v>0</v>
      </c>
      <c r="J646" s="2">
        <v>0</v>
      </c>
      <c r="K646" s="2">
        <v>0</v>
      </c>
      <c r="M646" s="12">
        <f t="shared" ref="M646:M657" si="251">B646-B664</f>
        <v>85</v>
      </c>
      <c r="N646" s="20">
        <f t="shared" si="248"/>
        <v>3</v>
      </c>
      <c r="O646" s="12">
        <f t="shared" si="249"/>
        <v>1</v>
      </c>
      <c r="P646" s="12">
        <f t="shared" si="250"/>
        <v>0</v>
      </c>
      <c r="R646" s="21">
        <f>C646/$C$645</f>
        <v>1.3094390378985679E-2</v>
      </c>
      <c r="U646" s="119" t="s">
        <v>1002</v>
      </c>
      <c r="V646" s="62" t="s">
        <v>839</v>
      </c>
      <c r="W646" s="62" t="s">
        <v>840</v>
      </c>
      <c r="X646" s="62" t="s">
        <v>839</v>
      </c>
      <c r="Y646" s="62" t="s">
        <v>840</v>
      </c>
      <c r="Z646" s="62" t="s">
        <v>839</v>
      </c>
      <c r="AA646" s="62" t="s">
        <v>840</v>
      </c>
      <c r="AB646" s="62" t="s">
        <v>839</v>
      </c>
      <c r="AC646" s="62" t="s">
        <v>840</v>
      </c>
    </row>
    <row r="647" spans="1:29" ht="30" x14ac:dyDescent="0.25">
      <c r="A647" s="5" t="s">
        <v>2</v>
      </c>
      <c r="B647" s="7">
        <v>20660</v>
      </c>
      <c r="C647" s="7">
        <v>308</v>
      </c>
      <c r="D647" s="1">
        <v>1.5</v>
      </c>
      <c r="E647" s="9">
        <v>141.69999999999999</v>
      </c>
      <c r="F647" s="7">
        <v>34</v>
      </c>
      <c r="G647" s="1">
        <v>0.2</v>
      </c>
      <c r="H647" s="1">
        <v>15.6</v>
      </c>
      <c r="I647" s="7">
        <v>1</v>
      </c>
      <c r="J647" s="1">
        <v>0</v>
      </c>
      <c r="K647" s="1">
        <v>0.5</v>
      </c>
      <c r="M647" s="12">
        <f t="shared" si="251"/>
        <v>176</v>
      </c>
      <c r="N647" s="20">
        <f t="shared" si="248"/>
        <v>16</v>
      </c>
      <c r="O647" s="12">
        <f t="shared" si="249"/>
        <v>2</v>
      </c>
      <c r="P647" s="12">
        <f t="shared" si="250"/>
        <v>0</v>
      </c>
      <c r="R647" s="21">
        <f t="shared" ref="R647:R657" si="252">C647/$C$645</f>
        <v>1.2184508268059183E-2</v>
      </c>
      <c r="U647" s="120" t="s">
        <v>1003</v>
      </c>
      <c r="V647" s="122">
        <v>2898</v>
      </c>
      <c r="W647" s="167">
        <v>37.5</v>
      </c>
      <c r="X647" s="85">
        <v>291</v>
      </c>
      <c r="Y647" s="167">
        <v>46</v>
      </c>
      <c r="Z647" s="85">
        <v>127</v>
      </c>
      <c r="AA647" s="167">
        <v>32.1</v>
      </c>
      <c r="AB647" s="85">
        <v>6</v>
      </c>
      <c r="AC647" s="167">
        <v>26.1</v>
      </c>
    </row>
    <row r="648" spans="1:29" ht="30" x14ac:dyDescent="0.25">
      <c r="A648" s="6" t="s">
        <v>3</v>
      </c>
      <c r="B648" s="8">
        <v>31217</v>
      </c>
      <c r="C648" s="8">
        <v>156</v>
      </c>
      <c r="D648" s="2">
        <v>0.5</v>
      </c>
      <c r="E648" s="10">
        <v>56.2</v>
      </c>
      <c r="F648" s="8">
        <v>25</v>
      </c>
      <c r="G648" s="2">
        <v>0.1</v>
      </c>
      <c r="H648" s="2">
        <v>9</v>
      </c>
      <c r="I648" s="8">
        <v>2</v>
      </c>
      <c r="J648" s="2">
        <v>0</v>
      </c>
      <c r="K648" s="2">
        <v>0.7</v>
      </c>
      <c r="M648" s="12">
        <f t="shared" si="251"/>
        <v>84</v>
      </c>
      <c r="N648" s="20">
        <f t="shared" si="248"/>
        <v>2</v>
      </c>
      <c r="O648" s="20">
        <f t="shared" si="249"/>
        <v>2</v>
      </c>
      <c r="P648" s="12">
        <f t="shared" si="250"/>
        <v>0</v>
      </c>
      <c r="R648" s="21">
        <f t="shared" si="252"/>
        <v>6.1713743175884168E-3</v>
      </c>
      <c r="U648" s="121" t="s">
        <v>1004</v>
      </c>
      <c r="V648" s="124">
        <v>2053</v>
      </c>
      <c r="W648" s="167">
        <v>26.5</v>
      </c>
      <c r="X648" s="88">
        <v>205</v>
      </c>
      <c r="Y648" s="167">
        <v>32.4</v>
      </c>
      <c r="Z648" s="88">
        <v>115</v>
      </c>
      <c r="AA648" s="167">
        <v>29</v>
      </c>
      <c r="AB648" s="88">
        <v>14</v>
      </c>
      <c r="AC648" s="167">
        <v>60.9</v>
      </c>
    </row>
    <row r="649" spans="1:29" ht="15.75" x14ac:dyDescent="0.25">
      <c r="A649" s="5" t="s">
        <v>4</v>
      </c>
      <c r="B649" s="7">
        <v>68184</v>
      </c>
      <c r="C649" s="7">
        <v>489</v>
      </c>
      <c r="D649" s="1">
        <v>0.7</v>
      </c>
      <c r="E649" s="9">
        <v>91.7</v>
      </c>
      <c r="F649" s="7">
        <v>60</v>
      </c>
      <c r="G649" s="1">
        <v>0.1</v>
      </c>
      <c r="H649" s="1">
        <v>11.3</v>
      </c>
      <c r="I649" s="7">
        <v>2</v>
      </c>
      <c r="J649" s="1">
        <v>0</v>
      </c>
      <c r="K649" s="1">
        <v>0.4</v>
      </c>
      <c r="M649" s="12">
        <f t="shared" si="251"/>
        <v>181</v>
      </c>
      <c r="N649" s="20">
        <f t="shared" si="248"/>
        <v>14</v>
      </c>
      <c r="O649" s="12">
        <f t="shared" si="249"/>
        <v>3</v>
      </c>
      <c r="P649" s="12">
        <f t="shared" si="250"/>
        <v>0</v>
      </c>
      <c r="R649" s="21">
        <f t="shared" si="252"/>
        <v>1.9344884880132921E-2</v>
      </c>
      <c r="S649" s="24">
        <f>R648+R649</f>
        <v>2.5516259197721339E-2</v>
      </c>
      <c r="U649" s="120" t="s">
        <v>1005</v>
      </c>
      <c r="V649" s="122">
        <v>2651</v>
      </c>
      <c r="W649" s="85">
        <v>34.299999999999997</v>
      </c>
      <c r="X649" s="85">
        <v>135</v>
      </c>
      <c r="Y649" s="85">
        <v>21.4</v>
      </c>
      <c r="Z649" s="85">
        <v>142</v>
      </c>
      <c r="AA649" s="85">
        <v>35.9</v>
      </c>
      <c r="AB649" s="85">
        <v>3</v>
      </c>
      <c r="AC649" s="85">
        <v>13</v>
      </c>
    </row>
    <row r="650" spans="1:29" ht="30" x14ac:dyDescent="0.25">
      <c r="A650" s="6" t="s">
        <v>5</v>
      </c>
      <c r="B650" s="8">
        <v>98819</v>
      </c>
      <c r="C650" s="8">
        <v>1430</v>
      </c>
      <c r="D650" s="2">
        <v>1.4</v>
      </c>
      <c r="E650" s="10">
        <v>241.9</v>
      </c>
      <c r="F650" s="8">
        <v>157</v>
      </c>
      <c r="G650" s="2">
        <v>0.2</v>
      </c>
      <c r="H650" s="2">
        <v>26.6</v>
      </c>
      <c r="I650" s="8">
        <v>21</v>
      </c>
      <c r="J650" s="2">
        <v>0</v>
      </c>
      <c r="K650" s="2">
        <v>3.6</v>
      </c>
      <c r="M650" s="12">
        <f t="shared" si="251"/>
        <v>582</v>
      </c>
      <c r="N650" s="20">
        <f t="shared" si="248"/>
        <v>16</v>
      </c>
      <c r="O650" s="12">
        <f t="shared" si="249"/>
        <v>0</v>
      </c>
      <c r="P650" s="12">
        <f t="shared" si="250"/>
        <v>1</v>
      </c>
      <c r="R650" s="21">
        <f t="shared" si="252"/>
        <v>5.6570931244560488E-2</v>
      </c>
      <c r="U650" s="121" t="s">
        <v>1006</v>
      </c>
      <c r="V650" s="124">
        <v>135</v>
      </c>
      <c r="W650" s="88">
        <v>1.7</v>
      </c>
      <c r="X650" s="88">
        <v>1</v>
      </c>
      <c r="Y650" s="88">
        <v>0.2</v>
      </c>
      <c r="Z650" s="88">
        <v>12</v>
      </c>
      <c r="AA650" s="88">
        <v>3</v>
      </c>
      <c r="AB650" s="88">
        <v>0</v>
      </c>
      <c r="AC650" s="88">
        <v>0</v>
      </c>
    </row>
    <row r="651" spans="1:29" ht="15.75" x14ac:dyDescent="0.25">
      <c r="A651" s="5" t="s">
        <v>6</v>
      </c>
      <c r="B651" s="7">
        <v>111366</v>
      </c>
      <c r="C651" s="7">
        <v>2391</v>
      </c>
      <c r="D651" s="1">
        <v>2.1</v>
      </c>
      <c r="E651" s="9">
        <v>334.2</v>
      </c>
      <c r="F651" s="7">
        <v>304</v>
      </c>
      <c r="G651" s="1">
        <v>0.3</v>
      </c>
      <c r="H651" s="1">
        <v>42.5</v>
      </c>
      <c r="I651" s="7">
        <v>49</v>
      </c>
      <c r="J651" s="1">
        <v>0</v>
      </c>
      <c r="K651" s="1">
        <v>6.8</v>
      </c>
      <c r="M651" s="12">
        <f t="shared" si="251"/>
        <v>897</v>
      </c>
      <c r="N651" s="20">
        <f t="shared" si="248"/>
        <v>28</v>
      </c>
      <c r="O651" s="20">
        <f t="shared" si="249"/>
        <v>1</v>
      </c>
      <c r="P651" s="12">
        <f t="shared" si="250"/>
        <v>1</v>
      </c>
      <c r="R651" s="21">
        <f t="shared" si="252"/>
        <v>9.4588179444576315E-2</v>
      </c>
      <c r="U651" s="120" t="s">
        <v>0</v>
      </c>
      <c r="V651" s="122">
        <v>7737</v>
      </c>
      <c r="W651" s="85">
        <v>100</v>
      </c>
      <c r="X651" s="85">
        <v>632</v>
      </c>
      <c r="Y651" s="85">
        <v>100</v>
      </c>
      <c r="Z651" s="85">
        <v>396</v>
      </c>
      <c r="AA651" s="85">
        <v>100</v>
      </c>
      <c r="AB651" s="85">
        <v>23</v>
      </c>
      <c r="AC651" s="85">
        <v>100</v>
      </c>
    </row>
    <row r="652" spans="1:29" ht="15.75" x14ac:dyDescent="0.25">
      <c r="A652" s="6" t="s">
        <v>7</v>
      </c>
      <c r="B652" s="8">
        <v>91954</v>
      </c>
      <c r="C652" s="8">
        <v>2558</v>
      </c>
      <c r="D652" s="2">
        <v>2.8</v>
      </c>
      <c r="E652" s="10">
        <v>420.5</v>
      </c>
      <c r="F652" s="8">
        <v>512</v>
      </c>
      <c r="G652" s="2">
        <v>0.6</v>
      </c>
      <c r="H652" s="2">
        <v>84.2</v>
      </c>
      <c r="I652" s="8">
        <v>102</v>
      </c>
      <c r="J652" s="2">
        <v>0.1</v>
      </c>
      <c r="K652" s="2">
        <v>16.8</v>
      </c>
      <c r="M652" s="12">
        <f t="shared" si="251"/>
        <v>795</v>
      </c>
      <c r="N652" s="20">
        <f t="shared" si="248"/>
        <v>19</v>
      </c>
      <c r="O652" s="20">
        <f t="shared" si="249"/>
        <v>2</v>
      </c>
      <c r="P652" s="12">
        <f t="shared" si="250"/>
        <v>1</v>
      </c>
      <c r="R652" s="21">
        <f t="shared" si="252"/>
        <v>0.10119471477173828</v>
      </c>
    </row>
    <row r="653" spans="1:29" ht="15.75" x14ac:dyDescent="0.25">
      <c r="A653" s="5" t="s">
        <v>8</v>
      </c>
      <c r="B653" s="7">
        <v>64806</v>
      </c>
      <c r="C653" s="7">
        <v>3545</v>
      </c>
      <c r="D653" s="1">
        <v>5.5</v>
      </c>
      <c r="E653" s="9">
        <v>643.5</v>
      </c>
      <c r="F653" s="7">
        <v>851</v>
      </c>
      <c r="G653" s="1">
        <v>1.3</v>
      </c>
      <c r="H653" s="1">
        <v>154.5</v>
      </c>
      <c r="I653" s="7">
        <v>273</v>
      </c>
      <c r="J653" s="1">
        <v>0.4</v>
      </c>
      <c r="K653" s="1">
        <v>49.6</v>
      </c>
      <c r="M653" s="12">
        <f t="shared" si="251"/>
        <v>734</v>
      </c>
      <c r="N653" s="20">
        <f t="shared" si="248"/>
        <v>55</v>
      </c>
      <c r="O653" s="20">
        <f t="shared" si="249"/>
        <v>4</v>
      </c>
      <c r="P653" s="12">
        <f t="shared" si="250"/>
        <v>10</v>
      </c>
      <c r="R653" s="21">
        <f t="shared" si="252"/>
        <v>0.14024052535801884</v>
      </c>
    </row>
    <row r="654" spans="1:29" ht="15.75" x14ac:dyDescent="0.25">
      <c r="A654" s="6" t="s">
        <v>9</v>
      </c>
      <c r="B654" s="8">
        <v>38530</v>
      </c>
      <c r="C654" s="8">
        <v>4319</v>
      </c>
      <c r="D654" s="2">
        <v>11.2</v>
      </c>
      <c r="E654" s="10">
        <v>910.6</v>
      </c>
      <c r="F654" s="8">
        <v>1017</v>
      </c>
      <c r="G654" s="2">
        <v>2.6</v>
      </c>
      <c r="H654" s="2">
        <v>214.4</v>
      </c>
      <c r="I654" s="8">
        <v>601</v>
      </c>
      <c r="J654" s="2">
        <v>1.6</v>
      </c>
      <c r="K654" s="2">
        <v>126.7</v>
      </c>
      <c r="M654" s="12">
        <f t="shared" si="251"/>
        <v>655</v>
      </c>
      <c r="N654" s="20">
        <f t="shared" si="248"/>
        <v>93</v>
      </c>
      <c r="O654" s="20">
        <f t="shared" si="249"/>
        <v>14</v>
      </c>
      <c r="P654" s="20">
        <f t="shared" si="250"/>
        <v>7</v>
      </c>
      <c r="R654" s="21">
        <f t="shared" si="252"/>
        <v>0.17086003639528444</v>
      </c>
    </row>
    <row r="655" spans="1:29" ht="15.75" x14ac:dyDescent="0.25">
      <c r="A655" s="5" t="s">
        <v>10</v>
      </c>
      <c r="B655" s="7">
        <v>18619</v>
      </c>
      <c r="C655" s="7">
        <v>4393</v>
      </c>
      <c r="D655" s="1">
        <v>23.6</v>
      </c>
      <c r="E655" s="9">
        <v>1684.8</v>
      </c>
      <c r="F655" s="7">
        <v>697</v>
      </c>
      <c r="G655" s="1">
        <v>3.7</v>
      </c>
      <c r="H655" s="1">
        <v>267.3</v>
      </c>
      <c r="I655" s="7">
        <v>1003</v>
      </c>
      <c r="J655" s="1">
        <v>5.4</v>
      </c>
      <c r="K655" s="9">
        <v>384.7</v>
      </c>
      <c r="M655" s="12">
        <f t="shared" si="251"/>
        <v>523</v>
      </c>
      <c r="N655" s="20">
        <f t="shared" si="248"/>
        <v>108</v>
      </c>
      <c r="O655" s="20">
        <f t="shared" si="249"/>
        <v>11</v>
      </c>
      <c r="P655" s="20">
        <f t="shared" si="250"/>
        <v>14</v>
      </c>
      <c r="R655" s="21">
        <f t="shared" si="252"/>
        <v>0.17378748318696099</v>
      </c>
    </row>
    <row r="656" spans="1:29" ht="15.75" x14ac:dyDescent="0.25">
      <c r="A656" s="6" t="s">
        <v>11</v>
      </c>
      <c r="B656" s="8">
        <v>22040</v>
      </c>
      <c r="C656" s="8">
        <v>5350</v>
      </c>
      <c r="D656" s="2">
        <v>24.3</v>
      </c>
      <c r="E656" s="10">
        <v>3803.6</v>
      </c>
      <c r="F656" s="8">
        <v>197</v>
      </c>
      <c r="G656" s="2">
        <v>0.9</v>
      </c>
      <c r="H656" s="2">
        <v>140.1</v>
      </c>
      <c r="I656" s="8">
        <v>2266</v>
      </c>
      <c r="J656" s="2">
        <v>10.3</v>
      </c>
      <c r="K656" s="10">
        <v>1611</v>
      </c>
      <c r="M656" s="12">
        <f t="shared" si="251"/>
        <v>1042</v>
      </c>
      <c r="N656" s="20">
        <f t="shared" si="248"/>
        <v>195</v>
      </c>
      <c r="O656" s="20">
        <f t="shared" si="249"/>
        <v>4</v>
      </c>
      <c r="P656" s="20">
        <f t="shared" si="250"/>
        <v>35</v>
      </c>
      <c r="R656" s="21">
        <f t="shared" si="252"/>
        <v>0.21164649101985916</v>
      </c>
    </row>
    <row r="657" spans="1:29" ht="15.75" x14ac:dyDescent="0.25">
      <c r="A657" s="14" t="s">
        <v>12</v>
      </c>
      <c r="B657" s="7">
        <v>374</v>
      </c>
      <c r="C657" s="7">
        <v>8</v>
      </c>
      <c r="D657" s="1">
        <v>2.1</v>
      </c>
      <c r="E657" s="9" t="s">
        <v>13</v>
      </c>
      <c r="F657" s="7">
        <v>1</v>
      </c>
      <c r="G657" s="1">
        <v>0.3</v>
      </c>
      <c r="H657" s="1" t="s">
        <v>13</v>
      </c>
      <c r="I657" s="7">
        <v>1</v>
      </c>
      <c r="J657" s="1">
        <v>0.3</v>
      </c>
      <c r="K657" s="1" t="s">
        <v>13</v>
      </c>
      <c r="M657" s="12">
        <f t="shared" si="251"/>
        <v>0</v>
      </c>
      <c r="N657" s="12">
        <f t="shared" si="248"/>
        <v>0</v>
      </c>
      <c r="O657" s="12">
        <f t="shared" si="249"/>
        <v>0</v>
      </c>
      <c r="P657" s="12">
        <f t="shared" si="250"/>
        <v>0</v>
      </c>
      <c r="R657" s="21">
        <f t="shared" si="252"/>
        <v>3.1648073423530342E-4</v>
      </c>
    </row>
    <row r="658" spans="1:29" x14ac:dyDescent="0.25">
      <c r="A658" s="25"/>
      <c r="I658" s="60"/>
      <c r="J658" s="60"/>
      <c r="O658" s="104" t="s">
        <v>873</v>
      </c>
      <c r="P658" s="103">
        <f>SUM(P655:P656)/P645</f>
        <v>0.71014492753623193</v>
      </c>
    </row>
    <row r="659" spans="1:29" x14ac:dyDescent="0.25">
      <c r="A659" t="s">
        <v>1149</v>
      </c>
    </row>
    <row r="660" spans="1:29" x14ac:dyDescent="0.25">
      <c r="A660" t="s">
        <v>1119</v>
      </c>
      <c r="M660" s="3" t="s">
        <v>1164</v>
      </c>
      <c r="O660" s="60">
        <f>B663-B681</f>
        <v>6569</v>
      </c>
    </row>
    <row r="661" spans="1:29" x14ac:dyDescent="0.25">
      <c r="B661" s="14" t="s">
        <v>18</v>
      </c>
      <c r="C661" s="270" t="s">
        <v>19</v>
      </c>
      <c r="D661" s="270"/>
      <c r="E661" s="270"/>
      <c r="F661" s="270" t="s">
        <v>20</v>
      </c>
      <c r="G661" s="270"/>
      <c r="H661" s="270"/>
      <c r="I661" s="270" t="s">
        <v>21</v>
      </c>
      <c r="J661" s="270"/>
      <c r="K661" s="270"/>
      <c r="M661" s="270" t="s">
        <v>1150</v>
      </c>
      <c r="N661" s="270"/>
      <c r="O661" s="270"/>
      <c r="P661" s="270"/>
    </row>
    <row r="662" spans="1:29" x14ac:dyDescent="0.25">
      <c r="A662" s="15" t="s">
        <v>17</v>
      </c>
      <c r="B662" s="14" t="s">
        <v>14</v>
      </c>
      <c r="C662" s="14" t="s">
        <v>14</v>
      </c>
      <c r="D662" s="14" t="s">
        <v>15</v>
      </c>
      <c r="E662" s="14" t="s">
        <v>16</v>
      </c>
      <c r="F662" s="14" t="s">
        <v>14</v>
      </c>
      <c r="G662" s="14" t="s">
        <v>15</v>
      </c>
      <c r="H662" s="14" t="s">
        <v>16</v>
      </c>
      <c r="I662" s="14" t="s">
        <v>14</v>
      </c>
      <c r="J662" s="14" t="s">
        <v>15</v>
      </c>
      <c r="K662" s="14" t="s">
        <v>16</v>
      </c>
      <c r="M662" s="14" t="s">
        <v>18</v>
      </c>
      <c r="N662" s="13" t="s">
        <v>19</v>
      </c>
      <c r="O662" s="14" t="s">
        <v>20</v>
      </c>
      <c r="P662" s="13" t="s">
        <v>21</v>
      </c>
      <c r="R662" s="13" t="s">
        <v>41</v>
      </c>
      <c r="S662" s="14" t="s">
        <v>29</v>
      </c>
      <c r="U662" s="81" t="s">
        <v>1122</v>
      </c>
    </row>
    <row r="663" spans="1:29" ht="16.5" customHeight="1" thickBot="1" x14ac:dyDescent="0.3">
      <c r="A663" s="5" t="s">
        <v>0</v>
      </c>
      <c r="B663" s="7">
        <v>565052</v>
      </c>
      <c r="C663" s="7">
        <v>24729</v>
      </c>
      <c r="D663" s="1">
        <v>4.4000000000000004</v>
      </c>
      <c r="E663" s="9">
        <v>559.5</v>
      </c>
      <c r="F663" s="7">
        <v>3875</v>
      </c>
      <c r="G663" s="1">
        <v>0.7</v>
      </c>
      <c r="H663" s="1">
        <v>87.7</v>
      </c>
      <c r="I663" s="7">
        <v>4252</v>
      </c>
      <c r="J663" s="1">
        <v>0.8</v>
      </c>
      <c r="K663" s="1">
        <v>96.2</v>
      </c>
      <c r="M663" s="12">
        <f>B663-B681</f>
        <v>6569</v>
      </c>
      <c r="N663" s="12">
        <f t="shared" ref="N663:N675" si="253">C663-C681</f>
        <v>588</v>
      </c>
      <c r="O663" s="12">
        <f t="shared" ref="O663:O675" si="254">F663-F681</f>
        <v>43</v>
      </c>
      <c r="P663" s="12">
        <f t="shared" ref="P663:P675" si="255">I663-I681</f>
        <v>62</v>
      </c>
      <c r="R663" s="26">
        <f>C663/$B$663</f>
        <v>4.376411374528362E-2</v>
      </c>
      <c r="U663" s="114"/>
      <c r="V663" s="272" t="s">
        <v>999</v>
      </c>
      <c r="W663" s="272"/>
      <c r="X663" s="272"/>
      <c r="Y663" s="272"/>
      <c r="Z663" s="272" t="s">
        <v>1000</v>
      </c>
      <c r="AA663" s="272"/>
      <c r="AB663" s="272"/>
      <c r="AC663" s="272"/>
    </row>
    <row r="664" spans="1:29" ht="15.75" x14ac:dyDescent="0.25">
      <c r="A664" s="6" t="s">
        <v>1</v>
      </c>
      <c r="B664" s="8">
        <v>4152</v>
      </c>
      <c r="C664" s="8">
        <v>328</v>
      </c>
      <c r="D664" s="2">
        <v>7.9</v>
      </c>
      <c r="E664" s="10">
        <v>649.70000000000005</v>
      </c>
      <c r="F664" s="8">
        <v>63</v>
      </c>
      <c r="G664" s="2">
        <v>1.5</v>
      </c>
      <c r="H664" s="2">
        <v>124.8</v>
      </c>
      <c r="I664" s="8">
        <v>0</v>
      </c>
      <c r="J664" s="2">
        <v>0</v>
      </c>
      <c r="K664" s="2">
        <v>0</v>
      </c>
      <c r="M664" s="12">
        <f t="shared" ref="M664:M675" si="256">B664-B682</f>
        <v>91</v>
      </c>
      <c r="N664" s="20">
        <f t="shared" si="253"/>
        <v>6</v>
      </c>
      <c r="O664" s="12">
        <f t="shared" si="254"/>
        <v>0</v>
      </c>
      <c r="P664" s="12">
        <f t="shared" si="255"/>
        <v>0</v>
      </c>
      <c r="R664" s="21">
        <f>C664/$C$663</f>
        <v>1.3263779368352945E-2</v>
      </c>
      <c r="U664" s="165"/>
      <c r="V664" s="171" t="s">
        <v>1001</v>
      </c>
      <c r="W664" s="172"/>
      <c r="X664" s="171" t="s">
        <v>20</v>
      </c>
      <c r="Y664" s="172"/>
      <c r="Z664" s="171" t="s">
        <v>1001</v>
      </c>
      <c r="AA664" s="172"/>
      <c r="AB664" s="171" t="s">
        <v>20</v>
      </c>
      <c r="AC664" s="172"/>
    </row>
    <row r="665" spans="1:29" ht="15.75" x14ac:dyDescent="0.25">
      <c r="A665" s="5" t="s">
        <v>2</v>
      </c>
      <c r="B665" s="7">
        <v>20484</v>
      </c>
      <c r="C665" s="7">
        <v>292</v>
      </c>
      <c r="D665" s="1">
        <v>1.4</v>
      </c>
      <c r="E665" s="9">
        <v>134.4</v>
      </c>
      <c r="F665" s="7">
        <v>32</v>
      </c>
      <c r="G665" s="1">
        <v>0.2</v>
      </c>
      <c r="H665" s="1">
        <v>14.7</v>
      </c>
      <c r="I665" s="7">
        <v>1</v>
      </c>
      <c r="J665" s="1">
        <v>0</v>
      </c>
      <c r="K665" s="1">
        <v>0.5</v>
      </c>
      <c r="M665" s="12">
        <f t="shared" si="256"/>
        <v>173</v>
      </c>
      <c r="N665" s="20">
        <f t="shared" si="253"/>
        <v>6</v>
      </c>
      <c r="O665" s="12">
        <f t="shared" si="254"/>
        <v>0</v>
      </c>
      <c r="P665" s="12">
        <f t="shared" si="255"/>
        <v>0</v>
      </c>
      <c r="R665" s="21">
        <f t="shared" ref="R665:R675" si="257">C665/$C$663</f>
        <v>1.1807998705972744E-2</v>
      </c>
      <c r="U665" s="119" t="s">
        <v>1002</v>
      </c>
      <c r="V665" s="62" t="s">
        <v>839</v>
      </c>
      <c r="W665" s="62" t="s">
        <v>840</v>
      </c>
      <c r="X665" s="62" t="s">
        <v>839</v>
      </c>
      <c r="Y665" s="62" t="s">
        <v>840</v>
      </c>
      <c r="Z665" s="62" t="s">
        <v>839</v>
      </c>
      <c r="AA665" s="62" t="s">
        <v>840</v>
      </c>
      <c r="AB665" s="62" t="s">
        <v>839</v>
      </c>
      <c r="AC665" s="62" t="s">
        <v>840</v>
      </c>
    </row>
    <row r="666" spans="1:29" ht="30" x14ac:dyDescent="0.25">
      <c r="A666" s="6" t="s">
        <v>3</v>
      </c>
      <c r="B666" s="8">
        <v>31133</v>
      </c>
      <c r="C666" s="8">
        <v>154</v>
      </c>
      <c r="D666" s="2">
        <v>0.5</v>
      </c>
      <c r="E666" s="10">
        <v>55.5</v>
      </c>
      <c r="F666" s="8">
        <v>23</v>
      </c>
      <c r="G666" s="2">
        <v>0.1</v>
      </c>
      <c r="H666" s="2">
        <v>8.3000000000000007</v>
      </c>
      <c r="I666" s="8">
        <v>2</v>
      </c>
      <c r="J666" s="2">
        <v>0</v>
      </c>
      <c r="K666" s="2">
        <v>0.7</v>
      </c>
      <c r="M666" s="12">
        <f t="shared" si="256"/>
        <v>81</v>
      </c>
      <c r="N666" s="20">
        <f t="shared" si="253"/>
        <v>4</v>
      </c>
      <c r="O666" s="20">
        <f t="shared" si="254"/>
        <v>0</v>
      </c>
      <c r="P666" s="12">
        <f t="shared" si="255"/>
        <v>0</v>
      </c>
      <c r="R666" s="21">
        <f t="shared" si="257"/>
        <v>6.2275061668486389E-3</v>
      </c>
      <c r="U666" s="120" t="s">
        <v>1003</v>
      </c>
      <c r="V666" s="122">
        <v>2742</v>
      </c>
      <c r="W666" s="167">
        <v>37.9</v>
      </c>
      <c r="X666" s="85">
        <v>290</v>
      </c>
      <c r="Y666" s="167">
        <v>46.5</v>
      </c>
      <c r="Z666" s="85">
        <v>163</v>
      </c>
      <c r="AA666" s="167">
        <v>37.9</v>
      </c>
      <c r="AB666" s="85">
        <v>14</v>
      </c>
      <c r="AC666" s="167">
        <v>42.4</v>
      </c>
    </row>
    <row r="667" spans="1:29" ht="30" x14ac:dyDescent="0.25">
      <c r="A667" s="5" t="s">
        <v>4</v>
      </c>
      <c r="B667" s="7">
        <v>68003</v>
      </c>
      <c r="C667" s="7">
        <v>475</v>
      </c>
      <c r="D667" s="1">
        <v>0.7</v>
      </c>
      <c r="E667" s="9">
        <v>89.1</v>
      </c>
      <c r="F667" s="7">
        <v>57</v>
      </c>
      <c r="G667" s="1">
        <v>0.1</v>
      </c>
      <c r="H667" s="1">
        <v>10.7</v>
      </c>
      <c r="I667" s="7">
        <v>2</v>
      </c>
      <c r="J667" s="1">
        <v>0</v>
      </c>
      <c r="K667" s="1">
        <v>0.4</v>
      </c>
      <c r="M667" s="12">
        <f t="shared" si="256"/>
        <v>226</v>
      </c>
      <c r="N667" s="20">
        <f t="shared" si="253"/>
        <v>9</v>
      </c>
      <c r="O667" s="12">
        <f t="shared" si="254"/>
        <v>2</v>
      </c>
      <c r="P667" s="12">
        <f t="shared" si="255"/>
        <v>0</v>
      </c>
      <c r="R667" s="21">
        <f t="shared" si="257"/>
        <v>1.92082170730721E-2</v>
      </c>
      <c r="S667" s="24">
        <f>R666+R667</f>
        <v>2.543572323992074E-2</v>
      </c>
      <c r="U667" s="121" t="s">
        <v>1004</v>
      </c>
      <c r="V667" s="124">
        <v>1917</v>
      </c>
      <c r="W667" s="167">
        <v>26.5</v>
      </c>
      <c r="X667" s="88">
        <v>195</v>
      </c>
      <c r="Y667" s="167">
        <v>31.3</v>
      </c>
      <c r="Z667" s="88">
        <v>118</v>
      </c>
      <c r="AA667" s="167">
        <v>27.4</v>
      </c>
      <c r="AB667" s="88">
        <v>11</v>
      </c>
      <c r="AC667" s="167">
        <v>33.299999999999997</v>
      </c>
    </row>
    <row r="668" spans="1:29" ht="15.75" x14ac:dyDescent="0.25">
      <c r="A668" s="6" t="s">
        <v>5</v>
      </c>
      <c r="B668" s="8">
        <v>98237</v>
      </c>
      <c r="C668" s="8">
        <v>1414</v>
      </c>
      <c r="D668" s="2">
        <v>1.4</v>
      </c>
      <c r="E668" s="10">
        <v>239.2</v>
      </c>
      <c r="F668" s="8">
        <v>157</v>
      </c>
      <c r="G668" s="2">
        <v>0.2</v>
      </c>
      <c r="H668" s="2">
        <v>26.6</v>
      </c>
      <c r="I668" s="8">
        <v>20</v>
      </c>
      <c r="J668" s="2">
        <v>0</v>
      </c>
      <c r="K668" s="2">
        <v>3.4</v>
      </c>
      <c r="M668" s="12">
        <f t="shared" si="256"/>
        <v>753</v>
      </c>
      <c r="N668" s="20">
        <f t="shared" si="253"/>
        <v>25</v>
      </c>
      <c r="O668" s="12">
        <f t="shared" si="254"/>
        <v>1</v>
      </c>
      <c r="P668" s="12">
        <f t="shared" si="255"/>
        <v>0</v>
      </c>
      <c r="R668" s="21">
        <f t="shared" si="257"/>
        <v>5.7179829350155691E-2</v>
      </c>
      <c r="U668" s="120" t="s">
        <v>1005</v>
      </c>
      <c r="V668" s="122">
        <v>2458</v>
      </c>
      <c r="W668" s="85">
        <v>33.9</v>
      </c>
      <c r="X668" s="85">
        <v>137</v>
      </c>
      <c r="Y668" s="85">
        <v>22</v>
      </c>
      <c r="Z668" s="85">
        <v>140</v>
      </c>
      <c r="AA668" s="85">
        <v>32.6</v>
      </c>
      <c r="AB668" s="85">
        <v>8</v>
      </c>
      <c r="AC668" s="85">
        <v>24.2</v>
      </c>
    </row>
    <row r="669" spans="1:29" ht="30" x14ac:dyDescent="0.25">
      <c r="A669" s="5" t="s">
        <v>6</v>
      </c>
      <c r="B669" s="7">
        <v>110469</v>
      </c>
      <c r="C669" s="7">
        <v>2363</v>
      </c>
      <c r="D669" s="1">
        <v>2.1</v>
      </c>
      <c r="E669" s="9">
        <v>330.3</v>
      </c>
      <c r="F669" s="7">
        <v>303</v>
      </c>
      <c r="G669" s="1">
        <v>0.3</v>
      </c>
      <c r="H669" s="1">
        <v>42.4</v>
      </c>
      <c r="I669" s="7">
        <v>48</v>
      </c>
      <c r="J669" s="1">
        <v>0</v>
      </c>
      <c r="K669" s="1">
        <v>6.7</v>
      </c>
      <c r="M669" s="12">
        <f t="shared" si="256"/>
        <v>1030</v>
      </c>
      <c r="N669" s="20">
        <f t="shared" si="253"/>
        <v>46</v>
      </c>
      <c r="O669" s="20">
        <f t="shared" si="254"/>
        <v>5</v>
      </c>
      <c r="P669" s="12">
        <f t="shared" si="255"/>
        <v>2</v>
      </c>
      <c r="R669" s="21">
        <f t="shared" si="257"/>
        <v>9.5555825144567105E-2</v>
      </c>
      <c r="U669" s="121" t="s">
        <v>1006</v>
      </c>
      <c r="V669" s="124">
        <v>126</v>
      </c>
      <c r="W669" s="88">
        <v>1.7</v>
      </c>
      <c r="X669" s="88">
        <v>1</v>
      </c>
      <c r="Y669" s="88">
        <v>0.2</v>
      </c>
      <c r="Z669" s="88">
        <v>9</v>
      </c>
      <c r="AA669" s="88">
        <v>2.1</v>
      </c>
      <c r="AB669" s="88">
        <v>0</v>
      </c>
      <c r="AC669" s="88">
        <v>0</v>
      </c>
    </row>
    <row r="670" spans="1:29" ht="15.75" x14ac:dyDescent="0.25">
      <c r="A670" s="6" t="s">
        <v>7</v>
      </c>
      <c r="B670" s="8">
        <v>91159</v>
      </c>
      <c r="C670" s="8">
        <v>2539</v>
      </c>
      <c r="D670" s="2">
        <v>2.8</v>
      </c>
      <c r="E670" s="10">
        <v>417.4</v>
      </c>
      <c r="F670" s="8">
        <v>510</v>
      </c>
      <c r="G670" s="2">
        <v>0.6</v>
      </c>
      <c r="H670" s="2">
        <v>83.8</v>
      </c>
      <c r="I670" s="8">
        <v>101</v>
      </c>
      <c r="J670" s="2">
        <v>0.1</v>
      </c>
      <c r="K670" s="2">
        <v>16.600000000000001</v>
      </c>
      <c r="M670" s="12">
        <f t="shared" si="256"/>
        <v>941</v>
      </c>
      <c r="N670" s="20">
        <f t="shared" si="253"/>
        <v>26</v>
      </c>
      <c r="O670" s="20">
        <f t="shared" si="254"/>
        <v>3</v>
      </c>
      <c r="P670" s="12">
        <f t="shared" si="255"/>
        <v>1</v>
      </c>
      <c r="R670" s="21">
        <f t="shared" si="257"/>
        <v>0.10267297504953699</v>
      </c>
      <c r="U670" s="120" t="s">
        <v>0</v>
      </c>
      <c r="V670" s="122">
        <v>7243</v>
      </c>
      <c r="W670" s="85">
        <v>100</v>
      </c>
      <c r="X670" s="85">
        <v>623</v>
      </c>
      <c r="Y670" s="85">
        <v>100</v>
      </c>
      <c r="Z670" s="85">
        <v>430</v>
      </c>
      <c r="AA670" s="85">
        <v>100</v>
      </c>
      <c r="AB670" s="85">
        <v>33</v>
      </c>
      <c r="AC670" s="85">
        <v>100</v>
      </c>
    </row>
    <row r="671" spans="1:29" ht="15.75" x14ac:dyDescent="0.25">
      <c r="A671" s="5" t="s">
        <v>8</v>
      </c>
      <c r="B671" s="7">
        <v>64072</v>
      </c>
      <c r="C671" s="7">
        <v>3490</v>
      </c>
      <c r="D671" s="1">
        <v>5.4</v>
      </c>
      <c r="E671" s="9">
        <v>633.5</v>
      </c>
      <c r="F671" s="7">
        <v>847</v>
      </c>
      <c r="G671" s="1">
        <v>1.3</v>
      </c>
      <c r="H671" s="1">
        <v>153.69999999999999</v>
      </c>
      <c r="I671" s="7">
        <v>263</v>
      </c>
      <c r="J671" s="1">
        <v>0.4</v>
      </c>
      <c r="K671" s="1">
        <v>47.7</v>
      </c>
      <c r="M671" s="12">
        <f t="shared" si="256"/>
        <v>906</v>
      </c>
      <c r="N671" s="20">
        <f t="shared" si="253"/>
        <v>55</v>
      </c>
      <c r="O671" s="20">
        <f t="shared" si="254"/>
        <v>9</v>
      </c>
      <c r="P671" s="12">
        <f t="shared" si="255"/>
        <v>1</v>
      </c>
      <c r="R671" s="21">
        <f t="shared" si="257"/>
        <v>0.14112984754741398</v>
      </c>
    </row>
    <row r="672" spans="1:29" ht="15.75" x14ac:dyDescent="0.25">
      <c r="A672" s="6" t="s">
        <v>9</v>
      </c>
      <c r="B672" s="8">
        <v>37875</v>
      </c>
      <c r="C672" s="8">
        <v>4226</v>
      </c>
      <c r="D672" s="2">
        <v>11.2</v>
      </c>
      <c r="E672" s="10">
        <v>891</v>
      </c>
      <c r="F672" s="8">
        <v>1003</v>
      </c>
      <c r="G672" s="2">
        <v>2.6</v>
      </c>
      <c r="H672" s="2">
        <v>211.5</v>
      </c>
      <c r="I672" s="8">
        <v>594</v>
      </c>
      <c r="J672" s="2">
        <v>1.6</v>
      </c>
      <c r="K672" s="2">
        <v>125.2</v>
      </c>
      <c r="M672" s="12">
        <f t="shared" si="256"/>
        <v>723</v>
      </c>
      <c r="N672" s="20">
        <f t="shared" si="253"/>
        <v>88</v>
      </c>
      <c r="O672" s="20">
        <f t="shared" si="254"/>
        <v>12</v>
      </c>
      <c r="P672" s="20">
        <f t="shared" si="255"/>
        <v>14</v>
      </c>
      <c r="R672" s="21">
        <f t="shared" si="257"/>
        <v>0.17089247442274252</v>
      </c>
    </row>
    <row r="673" spans="1:29" ht="15.75" x14ac:dyDescent="0.25">
      <c r="A673" s="5" t="s">
        <v>10</v>
      </c>
      <c r="B673" s="7">
        <v>18096</v>
      </c>
      <c r="C673" s="7">
        <v>4285</v>
      </c>
      <c r="D673" s="1">
        <v>23.7</v>
      </c>
      <c r="E673" s="9">
        <v>1643.4</v>
      </c>
      <c r="F673" s="7">
        <v>686</v>
      </c>
      <c r="G673" s="1">
        <v>3.8</v>
      </c>
      <c r="H673" s="1">
        <v>263.10000000000002</v>
      </c>
      <c r="I673" s="7">
        <v>989</v>
      </c>
      <c r="J673" s="1">
        <v>5.5</v>
      </c>
      <c r="K673" s="9">
        <v>379.3</v>
      </c>
      <c r="M673" s="12">
        <f t="shared" si="256"/>
        <v>587</v>
      </c>
      <c r="N673" s="20">
        <f t="shared" si="253"/>
        <v>122</v>
      </c>
      <c r="O673" s="20">
        <f t="shared" si="254"/>
        <v>7</v>
      </c>
      <c r="P673" s="20">
        <f t="shared" si="255"/>
        <v>7</v>
      </c>
      <c r="R673" s="21">
        <f t="shared" si="257"/>
        <v>0.17327833717497676</v>
      </c>
    </row>
    <row r="674" spans="1:29" ht="15.75" x14ac:dyDescent="0.25">
      <c r="A674" s="6" t="s">
        <v>11</v>
      </c>
      <c r="B674" s="8">
        <v>20998</v>
      </c>
      <c r="C674" s="8">
        <v>5155</v>
      </c>
      <c r="D674" s="2">
        <v>24.5</v>
      </c>
      <c r="E674" s="10">
        <v>3664.9</v>
      </c>
      <c r="F674" s="8">
        <v>193</v>
      </c>
      <c r="G674" s="2">
        <v>0.9</v>
      </c>
      <c r="H674" s="2">
        <v>137.19999999999999</v>
      </c>
      <c r="I674" s="8">
        <v>2231</v>
      </c>
      <c r="J674" s="2">
        <v>10.6</v>
      </c>
      <c r="K674" s="10">
        <v>1586.1</v>
      </c>
      <c r="M674" s="12">
        <f t="shared" si="256"/>
        <v>1058</v>
      </c>
      <c r="N674" s="20">
        <f t="shared" si="253"/>
        <v>201</v>
      </c>
      <c r="O674" s="20">
        <f t="shared" si="254"/>
        <v>4</v>
      </c>
      <c r="P674" s="20">
        <f t="shared" si="255"/>
        <v>37</v>
      </c>
      <c r="R674" s="21">
        <f t="shared" si="257"/>
        <v>0.20845970318249829</v>
      </c>
    </row>
    <row r="675" spans="1:29" ht="15.75" x14ac:dyDescent="0.25">
      <c r="A675" s="14" t="s">
        <v>12</v>
      </c>
      <c r="B675" s="7">
        <v>374</v>
      </c>
      <c r="C675" s="7">
        <v>8</v>
      </c>
      <c r="D675" s="1">
        <v>2.1</v>
      </c>
      <c r="E675" s="9" t="s">
        <v>13</v>
      </c>
      <c r="F675" s="7">
        <v>1</v>
      </c>
      <c r="G675" s="1">
        <v>0.3</v>
      </c>
      <c r="H675" s="1" t="s">
        <v>13</v>
      </c>
      <c r="I675" s="7">
        <v>1</v>
      </c>
      <c r="J675" s="1">
        <v>0.3</v>
      </c>
      <c r="K675" s="1" t="s">
        <v>13</v>
      </c>
      <c r="M675" s="12">
        <f t="shared" si="256"/>
        <v>0</v>
      </c>
      <c r="N675" s="12">
        <f t="shared" si="253"/>
        <v>0</v>
      </c>
      <c r="O675" s="12">
        <f t="shared" si="254"/>
        <v>0</v>
      </c>
      <c r="P675" s="12">
        <f t="shared" si="255"/>
        <v>0</v>
      </c>
      <c r="R675" s="21">
        <f t="shared" si="257"/>
        <v>3.2350681386226696E-4</v>
      </c>
    </row>
    <row r="676" spans="1:29" x14ac:dyDescent="0.25">
      <c r="A676" s="25"/>
      <c r="I676" s="60"/>
      <c r="J676" s="60"/>
      <c r="O676" s="104" t="s">
        <v>873</v>
      </c>
      <c r="P676" s="103">
        <f>SUM(P673:P674)/P663</f>
        <v>0.70967741935483875</v>
      </c>
    </row>
    <row r="677" spans="1:29" x14ac:dyDescent="0.25">
      <c r="A677" t="s">
        <v>1146</v>
      </c>
    </row>
    <row r="678" spans="1:29" x14ac:dyDescent="0.25">
      <c r="A678" t="s">
        <v>1119</v>
      </c>
      <c r="M678" s="3" t="s">
        <v>1164</v>
      </c>
      <c r="O678" s="60">
        <f>B681-B699</f>
        <v>6080</v>
      </c>
    </row>
    <row r="679" spans="1:29" x14ac:dyDescent="0.25">
      <c r="B679" s="14" t="s">
        <v>18</v>
      </c>
      <c r="C679" s="270" t="s">
        <v>19</v>
      </c>
      <c r="D679" s="270"/>
      <c r="E679" s="270"/>
      <c r="F679" s="270" t="s">
        <v>20</v>
      </c>
      <c r="G679" s="270"/>
      <c r="H679" s="270"/>
      <c r="I679" s="270" t="s">
        <v>21</v>
      </c>
      <c r="J679" s="270"/>
      <c r="K679" s="270"/>
      <c r="M679" s="270" t="s">
        <v>1147</v>
      </c>
      <c r="N679" s="270"/>
      <c r="O679" s="270"/>
      <c r="P679" s="270"/>
    </row>
    <row r="680" spans="1:29" x14ac:dyDescent="0.25">
      <c r="A680" s="15" t="s">
        <v>17</v>
      </c>
      <c r="B680" s="14" t="s">
        <v>14</v>
      </c>
      <c r="C680" s="14" t="s">
        <v>14</v>
      </c>
      <c r="D680" s="14" t="s">
        <v>15</v>
      </c>
      <c r="E680" s="14" t="s">
        <v>16</v>
      </c>
      <c r="F680" s="14" t="s">
        <v>14</v>
      </c>
      <c r="G680" s="14" t="s">
        <v>15</v>
      </c>
      <c r="H680" s="14" t="s">
        <v>16</v>
      </c>
      <c r="I680" s="14" t="s">
        <v>14</v>
      </c>
      <c r="J680" s="14" t="s">
        <v>15</v>
      </c>
      <c r="K680" s="14" t="s">
        <v>16</v>
      </c>
      <c r="M680" s="14" t="s">
        <v>18</v>
      </c>
      <c r="N680" s="13" t="s">
        <v>19</v>
      </c>
      <c r="O680" s="14" t="s">
        <v>20</v>
      </c>
      <c r="P680" s="13" t="s">
        <v>21</v>
      </c>
      <c r="R680" s="13" t="s">
        <v>41</v>
      </c>
      <c r="S680" s="14" t="s">
        <v>29</v>
      </c>
      <c r="U680" s="81" t="s">
        <v>1122</v>
      </c>
    </row>
    <row r="681" spans="1:29" ht="18.75" customHeight="1" thickBot="1" x14ac:dyDescent="0.3">
      <c r="A681" s="5" t="s">
        <v>0</v>
      </c>
      <c r="B681" s="7">
        <v>558483</v>
      </c>
      <c r="C681" s="7">
        <v>24141</v>
      </c>
      <c r="D681" s="1">
        <v>4.3</v>
      </c>
      <c r="E681" s="9">
        <v>546.20000000000005</v>
      </c>
      <c r="F681" s="7">
        <v>3832</v>
      </c>
      <c r="G681" s="1">
        <v>0.7</v>
      </c>
      <c r="H681" s="1">
        <v>86.7</v>
      </c>
      <c r="I681" s="7">
        <v>4190</v>
      </c>
      <c r="J681" s="1">
        <v>0.8</v>
      </c>
      <c r="K681" s="1">
        <v>94.8</v>
      </c>
      <c r="M681" s="12">
        <f>B681-B699</f>
        <v>6080</v>
      </c>
      <c r="N681" s="12">
        <f t="shared" ref="N681:N693" si="258">C681-C699</f>
        <v>549</v>
      </c>
      <c r="O681" s="12">
        <f t="shared" ref="O681:O693" si="259">F681-F699</f>
        <v>47</v>
      </c>
      <c r="P681" s="12">
        <f t="shared" ref="P681:P693" si="260">I681-I699</f>
        <v>49</v>
      </c>
      <c r="R681" s="26">
        <f>C681/$B$681</f>
        <v>4.322602478499793E-2</v>
      </c>
      <c r="U681" s="114"/>
      <c r="V681" s="272" t="s">
        <v>999</v>
      </c>
      <c r="W681" s="272"/>
      <c r="X681" s="272"/>
      <c r="Y681" s="272"/>
      <c r="Z681" s="272" t="s">
        <v>1000</v>
      </c>
      <c r="AA681" s="272"/>
      <c r="AB681" s="272"/>
      <c r="AC681" s="272"/>
    </row>
    <row r="682" spans="1:29" ht="15.75" x14ac:dyDescent="0.25">
      <c r="A682" s="6" t="s">
        <v>1</v>
      </c>
      <c r="B682" s="8">
        <v>4061</v>
      </c>
      <c r="C682" s="8">
        <v>322</v>
      </c>
      <c r="D682" s="2">
        <v>7.9</v>
      </c>
      <c r="E682" s="10">
        <v>637.79999999999995</v>
      </c>
      <c r="F682" s="8">
        <v>63</v>
      </c>
      <c r="G682" s="2">
        <v>1.6</v>
      </c>
      <c r="H682" s="2">
        <v>124.8</v>
      </c>
      <c r="I682" s="8">
        <v>0</v>
      </c>
      <c r="J682" s="2">
        <v>0</v>
      </c>
      <c r="K682" s="2">
        <v>0</v>
      </c>
      <c r="M682" s="12">
        <f t="shared" ref="M682:M693" si="261">B682-B700</f>
        <v>104</v>
      </c>
      <c r="N682" s="20">
        <f t="shared" si="258"/>
        <v>7</v>
      </c>
      <c r="O682" s="12">
        <f t="shared" si="259"/>
        <v>1</v>
      </c>
      <c r="P682" s="12">
        <f t="shared" si="260"/>
        <v>0</v>
      </c>
      <c r="R682" s="21">
        <f>C682/$C$681</f>
        <v>1.3338304129903484E-2</v>
      </c>
      <c r="U682" s="165"/>
      <c r="V682" s="171" t="s">
        <v>1001</v>
      </c>
      <c r="W682" s="172"/>
      <c r="X682" s="171" t="s">
        <v>20</v>
      </c>
      <c r="Y682" s="172"/>
      <c r="Z682" s="171" t="s">
        <v>1001</v>
      </c>
      <c r="AA682" s="172"/>
      <c r="AB682" s="171" t="s">
        <v>20</v>
      </c>
      <c r="AC682" s="172"/>
    </row>
    <row r="683" spans="1:29" ht="15.75" x14ac:dyDescent="0.25">
      <c r="A683" s="5" t="s">
        <v>2</v>
      </c>
      <c r="B683" s="7">
        <v>20311</v>
      </c>
      <c r="C683" s="7">
        <v>286</v>
      </c>
      <c r="D683" s="1">
        <v>1.4</v>
      </c>
      <c r="E683" s="9">
        <v>131.6</v>
      </c>
      <c r="F683" s="7">
        <v>32</v>
      </c>
      <c r="G683" s="1">
        <v>0.2</v>
      </c>
      <c r="H683" s="1">
        <v>14.7</v>
      </c>
      <c r="I683" s="7">
        <v>1</v>
      </c>
      <c r="J683" s="1">
        <v>0</v>
      </c>
      <c r="K683" s="1">
        <v>0.5</v>
      </c>
      <c r="M683" s="12">
        <f t="shared" si="261"/>
        <v>153</v>
      </c>
      <c r="N683" s="20">
        <f t="shared" si="258"/>
        <v>10</v>
      </c>
      <c r="O683" s="12">
        <f t="shared" si="259"/>
        <v>3</v>
      </c>
      <c r="P683" s="12">
        <f t="shared" si="260"/>
        <v>0</v>
      </c>
      <c r="R683" s="21">
        <f t="shared" ref="R683:R693" si="262">C683/$C$681</f>
        <v>1.1847065158858373E-2</v>
      </c>
      <c r="U683" s="119" t="s">
        <v>1002</v>
      </c>
      <c r="V683" s="62" t="s">
        <v>839</v>
      </c>
      <c r="W683" s="62" t="s">
        <v>840</v>
      </c>
      <c r="X683" s="62" t="s">
        <v>839</v>
      </c>
      <c r="Y683" s="62" t="s">
        <v>840</v>
      </c>
      <c r="Z683" s="62" t="s">
        <v>839</v>
      </c>
      <c r="AA683" s="62" t="s">
        <v>840</v>
      </c>
      <c r="AB683" s="62" t="s">
        <v>839</v>
      </c>
      <c r="AC683" s="62" t="s">
        <v>840</v>
      </c>
    </row>
    <row r="684" spans="1:29" ht="30" x14ac:dyDescent="0.25">
      <c r="A684" s="6" t="s">
        <v>3</v>
      </c>
      <c r="B684" s="8">
        <v>31052</v>
      </c>
      <c r="C684" s="8">
        <v>150</v>
      </c>
      <c r="D684" s="2">
        <v>0.5</v>
      </c>
      <c r="E684" s="10">
        <v>54</v>
      </c>
      <c r="F684" s="8">
        <v>23</v>
      </c>
      <c r="G684" s="2">
        <v>0.1</v>
      </c>
      <c r="H684" s="2">
        <v>8.3000000000000007</v>
      </c>
      <c r="I684" s="8">
        <v>2</v>
      </c>
      <c r="J684" s="2">
        <v>0</v>
      </c>
      <c r="K684" s="2">
        <v>0.7</v>
      </c>
      <c r="M684" s="12">
        <f t="shared" si="261"/>
        <v>84</v>
      </c>
      <c r="N684" s="20">
        <f t="shared" si="258"/>
        <v>1</v>
      </c>
      <c r="O684" s="20">
        <f t="shared" si="259"/>
        <v>0</v>
      </c>
      <c r="P684" s="12">
        <f t="shared" si="260"/>
        <v>0</v>
      </c>
      <c r="R684" s="21">
        <f t="shared" si="262"/>
        <v>6.2134957126879584E-3</v>
      </c>
      <c r="U684" s="120" t="s">
        <v>1003</v>
      </c>
      <c r="V684" s="122">
        <v>2553</v>
      </c>
      <c r="W684" s="167">
        <v>38</v>
      </c>
      <c r="X684" s="85">
        <v>273</v>
      </c>
      <c r="Y684" s="167">
        <v>46.6</v>
      </c>
      <c r="Z684" s="85">
        <v>151</v>
      </c>
      <c r="AA684" s="167">
        <v>39.299999999999997</v>
      </c>
      <c r="AB684" s="85">
        <v>7</v>
      </c>
      <c r="AC684" s="167">
        <v>25</v>
      </c>
    </row>
    <row r="685" spans="1:29" ht="30" x14ac:dyDescent="0.25">
      <c r="A685" s="5" t="s">
        <v>4</v>
      </c>
      <c r="B685" s="7">
        <v>67777</v>
      </c>
      <c r="C685" s="7">
        <v>466</v>
      </c>
      <c r="D685" s="1">
        <v>0.7</v>
      </c>
      <c r="E685" s="9">
        <v>87.4</v>
      </c>
      <c r="F685" s="7">
        <v>55</v>
      </c>
      <c r="G685" s="1">
        <v>0.1</v>
      </c>
      <c r="H685" s="1">
        <v>10.3</v>
      </c>
      <c r="I685" s="7">
        <v>2</v>
      </c>
      <c r="J685" s="1">
        <v>0</v>
      </c>
      <c r="K685" s="1">
        <v>0.4</v>
      </c>
      <c r="M685" s="12">
        <f t="shared" si="261"/>
        <v>202</v>
      </c>
      <c r="N685" s="20">
        <f t="shared" si="258"/>
        <v>11</v>
      </c>
      <c r="O685" s="12">
        <f t="shared" si="259"/>
        <v>2</v>
      </c>
      <c r="P685" s="12">
        <f t="shared" si="260"/>
        <v>0</v>
      </c>
      <c r="R685" s="21">
        <f t="shared" si="262"/>
        <v>1.9303260014083924E-2</v>
      </c>
      <c r="S685" s="24">
        <f>R684+R685</f>
        <v>2.5516755726771881E-2</v>
      </c>
      <c r="U685" s="121" t="s">
        <v>1004</v>
      </c>
      <c r="V685" s="124">
        <v>1761</v>
      </c>
      <c r="W685" s="167">
        <v>26.2</v>
      </c>
      <c r="X685" s="88">
        <v>184</v>
      </c>
      <c r="Y685" s="167">
        <v>31.4</v>
      </c>
      <c r="Z685" s="88">
        <v>117</v>
      </c>
      <c r="AA685" s="167">
        <v>30.5</v>
      </c>
      <c r="AB685" s="88">
        <v>12</v>
      </c>
      <c r="AC685" s="167">
        <v>42.9</v>
      </c>
    </row>
    <row r="686" spans="1:29" ht="15.75" x14ac:dyDescent="0.25">
      <c r="A686" s="6" t="s">
        <v>5</v>
      </c>
      <c r="B686" s="8">
        <v>97484</v>
      </c>
      <c r="C686" s="8">
        <v>1389</v>
      </c>
      <c r="D686" s="2">
        <v>1.4</v>
      </c>
      <c r="E686" s="10">
        <v>234.9</v>
      </c>
      <c r="F686" s="8">
        <v>156</v>
      </c>
      <c r="G686" s="2">
        <v>0.2</v>
      </c>
      <c r="H686" s="2">
        <v>26.4</v>
      </c>
      <c r="I686" s="8">
        <v>20</v>
      </c>
      <c r="J686" s="2">
        <v>0</v>
      </c>
      <c r="K686" s="2">
        <v>3.4</v>
      </c>
      <c r="M686" s="12">
        <f t="shared" si="261"/>
        <v>640</v>
      </c>
      <c r="N686" s="20">
        <f t="shared" si="258"/>
        <v>25</v>
      </c>
      <c r="O686" s="12">
        <f t="shared" si="259"/>
        <v>1</v>
      </c>
      <c r="P686" s="12">
        <f t="shared" si="260"/>
        <v>0</v>
      </c>
      <c r="R686" s="21">
        <f t="shared" si="262"/>
        <v>5.7536970299490495E-2</v>
      </c>
      <c r="U686" s="120" t="s">
        <v>1005</v>
      </c>
      <c r="V686" s="122">
        <v>2283</v>
      </c>
      <c r="W686" s="85">
        <v>34</v>
      </c>
      <c r="X686" s="85">
        <v>128</v>
      </c>
      <c r="Y686" s="85">
        <v>21.8</v>
      </c>
      <c r="Z686" s="85">
        <v>102</v>
      </c>
      <c r="AA686" s="85">
        <v>26.6</v>
      </c>
      <c r="AB686" s="85">
        <v>9</v>
      </c>
      <c r="AC686" s="85">
        <v>32.1</v>
      </c>
    </row>
    <row r="687" spans="1:29" ht="30" x14ac:dyDescent="0.25">
      <c r="A687" s="5" t="s">
        <v>6</v>
      </c>
      <c r="B687" s="7">
        <v>109439</v>
      </c>
      <c r="C687" s="7">
        <v>2317</v>
      </c>
      <c r="D687" s="1">
        <v>2.1</v>
      </c>
      <c r="E687" s="9">
        <v>323.89999999999998</v>
      </c>
      <c r="F687" s="7">
        <v>298</v>
      </c>
      <c r="G687" s="1">
        <v>0.3</v>
      </c>
      <c r="H687" s="1">
        <v>41.7</v>
      </c>
      <c r="I687" s="7">
        <v>46</v>
      </c>
      <c r="J687" s="1">
        <v>0</v>
      </c>
      <c r="K687" s="1">
        <v>6.4</v>
      </c>
      <c r="M687" s="12">
        <f t="shared" si="261"/>
        <v>964</v>
      </c>
      <c r="N687" s="20">
        <f t="shared" si="258"/>
        <v>29</v>
      </c>
      <c r="O687" s="20">
        <f t="shared" si="259"/>
        <v>2</v>
      </c>
      <c r="P687" s="12">
        <f t="shared" si="260"/>
        <v>0</v>
      </c>
      <c r="R687" s="21">
        <f t="shared" si="262"/>
        <v>9.5977797108653326E-2</v>
      </c>
      <c r="U687" s="121" t="s">
        <v>1006</v>
      </c>
      <c r="V687" s="124">
        <v>115</v>
      </c>
      <c r="W687" s="88">
        <v>1.7</v>
      </c>
      <c r="X687" s="88">
        <v>1</v>
      </c>
      <c r="Y687" s="88">
        <v>0.2</v>
      </c>
      <c r="Z687" s="88">
        <v>14</v>
      </c>
      <c r="AA687" s="88">
        <v>3.6</v>
      </c>
      <c r="AB687" s="88">
        <v>0</v>
      </c>
      <c r="AC687" s="88">
        <v>0</v>
      </c>
    </row>
    <row r="688" spans="1:29" ht="15.75" x14ac:dyDescent="0.25">
      <c r="A688" s="6" t="s">
        <v>7</v>
      </c>
      <c r="B688" s="8">
        <v>90218</v>
      </c>
      <c r="C688" s="8">
        <v>2513</v>
      </c>
      <c r="D688" s="2">
        <v>2.8</v>
      </c>
      <c r="E688" s="10">
        <v>413.1</v>
      </c>
      <c r="F688" s="8">
        <v>507</v>
      </c>
      <c r="G688" s="2">
        <v>0.6</v>
      </c>
      <c r="H688" s="2">
        <v>83.3</v>
      </c>
      <c r="I688" s="8">
        <v>100</v>
      </c>
      <c r="J688" s="2">
        <v>0.1</v>
      </c>
      <c r="K688" s="2">
        <v>16.399999999999999</v>
      </c>
      <c r="M688" s="12">
        <f t="shared" si="261"/>
        <v>815</v>
      </c>
      <c r="N688" s="20">
        <f t="shared" si="258"/>
        <v>32</v>
      </c>
      <c r="O688" s="20">
        <f t="shared" si="259"/>
        <v>7</v>
      </c>
      <c r="P688" s="12">
        <f t="shared" si="260"/>
        <v>0</v>
      </c>
      <c r="R688" s="21">
        <f t="shared" si="262"/>
        <v>0.10409676483989892</v>
      </c>
      <c r="U688" s="120" t="s">
        <v>0</v>
      </c>
      <c r="V688" s="122">
        <v>6712</v>
      </c>
      <c r="W688" s="85">
        <v>100</v>
      </c>
      <c r="X688" s="85">
        <v>586</v>
      </c>
      <c r="Y688" s="85">
        <v>100</v>
      </c>
      <c r="Z688" s="85">
        <v>384</v>
      </c>
      <c r="AA688" s="85">
        <v>100</v>
      </c>
      <c r="AB688" s="85">
        <v>28</v>
      </c>
      <c r="AC688" s="85">
        <v>100</v>
      </c>
    </row>
    <row r="689" spans="1:29" ht="15.75" x14ac:dyDescent="0.25">
      <c r="A689" s="5" t="s">
        <v>8</v>
      </c>
      <c r="B689" s="7">
        <v>63166</v>
      </c>
      <c r="C689" s="7">
        <v>3435</v>
      </c>
      <c r="D689" s="1">
        <v>5.4</v>
      </c>
      <c r="E689" s="9">
        <v>623.5</v>
      </c>
      <c r="F689" s="7">
        <v>838</v>
      </c>
      <c r="G689" s="1">
        <v>1.3</v>
      </c>
      <c r="H689" s="1">
        <v>152.1</v>
      </c>
      <c r="I689" s="7">
        <v>262</v>
      </c>
      <c r="J689" s="1">
        <v>0.4</v>
      </c>
      <c r="K689" s="1">
        <v>47.6</v>
      </c>
      <c r="M689" s="12">
        <f t="shared" si="261"/>
        <v>835</v>
      </c>
      <c r="N689" s="20">
        <f t="shared" si="258"/>
        <v>51</v>
      </c>
      <c r="O689" s="20">
        <f t="shared" si="259"/>
        <v>13</v>
      </c>
      <c r="P689" s="12">
        <f t="shared" si="260"/>
        <v>5</v>
      </c>
      <c r="R689" s="21">
        <f t="shared" si="262"/>
        <v>0.14228905182055424</v>
      </c>
    </row>
    <row r="690" spans="1:29" ht="15.75" x14ac:dyDescent="0.25">
      <c r="A690" s="6" t="s">
        <v>9</v>
      </c>
      <c r="B690" s="8">
        <v>37152</v>
      </c>
      <c r="C690" s="8">
        <v>4138</v>
      </c>
      <c r="D690" s="2">
        <v>11.1</v>
      </c>
      <c r="E690" s="10">
        <v>872.4</v>
      </c>
      <c r="F690" s="8">
        <v>991</v>
      </c>
      <c r="G690" s="2">
        <v>2.7</v>
      </c>
      <c r="H690" s="2">
        <v>208.9</v>
      </c>
      <c r="I690" s="8">
        <v>580</v>
      </c>
      <c r="J690" s="2">
        <v>1.6</v>
      </c>
      <c r="K690" s="2">
        <v>122.3</v>
      </c>
      <c r="M690" s="12">
        <f t="shared" si="261"/>
        <v>695</v>
      </c>
      <c r="N690" s="20">
        <f t="shared" si="258"/>
        <v>82</v>
      </c>
      <c r="O690" s="20">
        <f t="shared" si="259"/>
        <v>8</v>
      </c>
      <c r="P690" s="20">
        <f t="shared" si="260"/>
        <v>7</v>
      </c>
      <c r="R690" s="21">
        <f t="shared" si="262"/>
        <v>0.17140963506068513</v>
      </c>
    </row>
    <row r="691" spans="1:29" ht="15.75" x14ac:dyDescent="0.25">
      <c r="A691" s="5" t="s">
        <v>10</v>
      </c>
      <c r="B691" s="7">
        <v>17509</v>
      </c>
      <c r="C691" s="7">
        <v>4163</v>
      </c>
      <c r="D691" s="1">
        <v>23.8</v>
      </c>
      <c r="E691" s="9">
        <v>1596.6</v>
      </c>
      <c r="F691" s="7">
        <v>679</v>
      </c>
      <c r="G691" s="1">
        <v>3.9</v>
      </c>
      <c r="H691" s="1">
        <v>260.39999999999998</v>
      </c>
      <c r="I691" s="7">
        <v>982</v>
      </c>
      <c r="J691" s="1">
        <v>5.6</v>
      </c>
      <c r="K691" s="9">
        <v>376.6</v>
      </c>
      <c r="M691" s="12">
        <f t="shared" si="261"/>
        <v>508</v>
      </c>
      <c r="N691" s="20">
        <f t="shared" si="258"/>
        <v>99</v>
      </c>
      <c r="O691" s="20">
        <f t="shared" si="259"/>
        <v>8</v>
      </c>
      <c r="P691" s="20">
        <f t="shared" si="260"/>
        <v>7</v>
      </c>
      <c r="R691" s="21">
        <f t="shared" si="262"/>
        <v>0.17244521767946647</v>
      </c>
    </row>
    <row r="692" spans="1:29" ht="15.75" x14ac:dyDescent="0.25">
      <c r="A692" s="6" t="s">
        <v>11</v>
      </c>
      <c r="B692" s="8">
        <v>19940</v>
      </c>
      <c r="C692" s="8">
        <v>4954</v>
      </c>
      <c r="D692" s="2">
        <v>24.8</v>
      </c>
      <c r="E692" s="10">
        <v>3522</v>
      </c>
      <c r="F692" s="8">
        <v>189</v>
      </c>
      <c r="G692" s="2">
        <v>0.9</v>
      </c>
      <c r="H692" s="2">
        <v>134.4</v>
      </c>
      <c r="I692" s="8">
        <v>2194</v>
      </c>
      <c r="J692" s="2">
        <v>11</v>
      </c>
      <c r="K692" s="10">
        <v>1559.8</v>
      </c>
      <c r="M692" s="12">
        <f t="shared" si="261"/>
        <v>1081</v>
      </c>
      <c r="N692" s="20">
        <f t="shared" si="258"/>
        <v>202</v>
      </c>
      <c r="O692" s="20">
        <f t="shared" si="259"/>
        <v>2</v>
      </c>
      <c r="P692" s="20">
        <f t="shared" si="260"/>
        <v>30</v>
      </c>
      <c r="R692" s="21">
        <f t="shared" si="262"/>
        <v>0.20521105173770762</v>
      </c>
    </row>
    <row r="693" spans="1:29" ht="15.75" x14ac:dyDescent="0.25">
      <c r="A693" s="14" t="s">
        <v>12</v>
      </c>
      <c r="B693" s="7">
        <v>374</v>
      </c>
      <c r="C693" s="7">
        <v>8</v>
      </c>
      <c r="D693" s="1">
        <v>2.1</v>
      </c>
      <c r="E693" s="9" t="s">
        <v>13</v>
      </c>
      <c r="F693" s="7">
        <v>1</v>
      </c>
      <c r="G693" s="1">
        <v>0.3</v>
      </c>
      <c r="H693" s="1" t="s">
        <v>13</v>
      </c>
      <c r="I693" s="7">
        <v>1</v>
      </c>
      <c r="J693" s="1">
        <v>0.3</v>
      </c>
      <c r="K693" s="1" t="s">
        <v>13</v>
      </c>
      <c r="M693" s="12">
        <f t="shared" si="261"/>
        <v>-1</v>
      </c>
      <c r="N693" s="12">
        <f t="shared" si="258"/>
        <v>0</v>
      </c>
      <c r="O693" s="12">
        <f t="shared" si="259"/>
        <v>0</v>
      </c>
      <c r="P693" s="12">
        <f t="shared" si="260"/>
        <v>0</v>
      </c>
      <c r="R693" s="21">
        <f t="shared" si="262"/>
        <v>3.3138643801002444E-4</v>
      </c>
    </row>
    <row r="694" spans="1:29" x14ac:dyDescent="0.25">
      <c r="A694" s="25"/>
      <c r="I694" s="60"/>
      <c r="J694" s="60"/>
      <c r="O694" s="104" t="s">
        <v>873</v>
      </c>
      <c r="P694" s="103">
        <f>SUM(P691:P692)/P681</f>
        <v>0.75510204081632648</v>
      </c>
    </row>
    <row r="695" spans="1:29" x14ac:dyDescent="0.25">
      <c r="A695" t="s">
        <v>1133</v>
      </c>
    </row>
    <row r="696" spans="1:29" x14ac:dyDescent="0.25">
      <c r="A696" t="s">
        <v>1119</v>
      </c>
      <c r="M696" s="3" t="s">
        <v>1164</v>
      </c>
      <c r="O696" s="60">
        <f>B699-B717</f>
        <v>6156</v>
      </c>
    </row>
    <row r="697" spans="1:29" x14ac:dyDescent="0.25">
      <c r="B697" s="14" t="s">
        <v>18</v>
      </c>
      <c r="C697" s="270" t="s">
        <v>19</v>
      </c>
      <c r="D697" s="270"/>
      <c r="E697" s="270"/>
      <c r="F697" s="270" t="s">
        <v>20</v>
      </c>
      <c r="G697" s="270"/>
      <c r="H697" s="270"/>
      <c r="I697" s="270" t="s">
        <v>21</v>
      </c>
      <c r="J697" s="270"/>
      <c r="K697" s="270"/>
      <c r="M697" s="270" t="s">
        <v>1134</v>
      </c>
      <c r="N697" s="270"/>
      <c r="O697" s="270"/>
      <c r="P697" s="270"/>
    </row>
    <row r="698" spans="1:29" x14ac:dyDescent="0.25">
      <c r="A698" s="15" t="s">
        <v>17</v>
      </c>
      <c r="B698" s="14" t="s">
        <v>14</v>
      </c>
      <c r="C698" s="14" t="s">
        <v>14</v>
      </c>
      <c r="D698" s="14" t="s">
        <v>15</v>
      </c>
      <c r="E698" s="14" t="s">
        <v>16</v>
      </c>
      <c r="F698" s="14" t="s">
        <v>14</v>
      </c>
      <c r="G698" s="14" t="s">
        <v>15</v>
      </c>
      <c r="H698" s="14" t="s">
        <v>16</v>
      </c>
      <c r="I698" s="14" t="s">
        <v>14</v>
      </c>
      <c r="J698" s="14" t="s">
        <v>15</v>
      </c>
      <c r="K698" s="14" t="s">
        <v>16</v>
      </c>
      <c r="M698" s="14" t="s">
        <v>18</v>
      </c>
      <c r="N698" s="13" t="s">
        <v>19</v>
      </c>
      <c r="O698" s="14" t="s">
        <v>20</v>
      </c>
      <c r="P698" s="13" t="s">
        <v>21</v>
      </c>
      <c r="R698" s="13" t="s">
        <v>41</v>
      </c>
      <c r="S698" s="14" t="s">
        <v>29</v>
      </c>
      <c r="U698" s="81" t="s">
        <v>1122</v>
      </c>
    </row>
    <row r="699" spans="1:29" ht="16.5" customHeight="1" thickBot="1" x14ac:dyDescent="0.3">
      <c r="A699" s="5" t="s">
        <v>0</v>
      </c>
      <c r="B699" s="7">
        <v>552403</v>
      </c>
      <c r="C699" s="7">
        <v>23592</v>
      </c>
      <c r="D699" s="1">
        <v>4.3</v>
      </c>
      <c r="E699" s="9">
        <v>533.79999999999995</v>
      </c>
      <c r="F699" s="7">
        <v>3785</v>
      </c>
      <c r="G699" s="1">
        <v>0.7</v>
      </c>
      <c r="H699" s="1">
        <v>85.6</v>
      </c>
      <c r="I699" s="7">
        <v>4141</v>
      </c>
      <c r="J699" s="1">
        <v>0.7</v>
      </c>
      <c r="K699" s="1">
        <v>93.7</v>
      </c>
      <c r="M699" s="12">
        <f>B699-B717</f>
        <v>6156</v>
      </c>
      <c r="N699" s="12">
        <f t="shared" ref="N699:N711" si="263">C699-C717</f>
        <v>561</v>
      </c>
      <c r="O699" s="12">
        <f t="shared" ref="O699:O711" si="264">F699-F717</f>
        <v>47</v>
      </c>
      <c r="P699" s="12">
        <f t="shared" ref="P699:P711" si="265">I699-I717</f>
        <v>37</v>
      </c>
      <c r="R699" s="26">
        <f>C699/$B$699</f>
        <v>4.2707950536112226E-2</v>
      </c>
      <c r="U699" s="114"/>
      <c r="V699" s="272" t="s">
        <v>999</v>
      </c>
      <c r="W699" s="272"/>
      <c r="X699" s="272"/>
      <c r="Y699" s="272"/>
      <c r="Z699" s="272" t="s">
        <v>1000</v>
      </c>
      <c r="AA699" s="272"/>
      <c r="AB699" s="272"/>
      <c r="AC699" s="272"/>
    </row>
    <row r="700" spans="1:29" ht="15.75" x14ac:dyDescent="0.25">
      <c r="A700" s="6" t="s">
        <v>1</v>
      </c>
      <c r="B700" s="8">
        <v>3957</v>
      </c>
      <c r="C700" s="8">
        <v>315</v>
      </c>
      <c r="D700" s="2">
        <v>8</v>
      </c>
      <c r="E700" s="10">
        <v>623.9</v>
      </c>
      <c r="F700" s="8">
        <v>62</v>
      </c>
      <c r="G700" s="2">
        <v>1.6</v>
      </c>
      <c r="H700" s="2">
        <v>122.8</v>
      </c>
      <c r="I700" s="8">
        <v>0</v>
      </c>
      <c r="J700" s="2">
        <v>0</v>
      </c>
      <c r="K700" s="2">
        <v>0</v>
      </c>
      <c r="M700" s="12">
        <f t="shared" ref="M700:M711" si="266">B700-B718</f>
        <v>98</v>
      </c>
      <c r="N700" s="20">
        <f t="shared" si="263"/>
        <v>17</v>
      </c>
      <c r="O700" s="12">
        <f t="shared" si="264"/>
        <v>1</v>
      </c>
      <c r="P700" s="12">
        <f t="shared" si="265"/>
        <v>0</v>
      </c>
      <c r="R700" s="21">
        <f>C700/$C$699</f>
        <v>1.3351983723296032E-2</v>
      </c>
      <c r="U700" s="165"/>
      <c r="V700" s="171" t="s">
        <v>1001</v>
      </c>
      <c r="W700" s="172"/>
      <c r="X700" s="171" t="s">
        <v>20</v>
      </c>
      <c r="Y700" s="172"/>
      <c r="Z700" s="171" t="s">
        <v>1001</v>
      </c>
      <c r="AA700" s="172"/>
      <c r="AB700" s="171" t="s">
        <v>20</v>
      </c>
      <c r="AC700" s="172"/>
    </row>
    <row r="701" spans="1:29" ht="15.75" x14ac:dyDescent="0.25">
      <c r="A701" s="5" t="s">
        <v>2</v>
      </c>
      <c r="B701" s="7">
        <v>20158</v>
      </c>
      <c r="C701" s="7">
        <v>276</v>
      </c>
      <c r="D701" s="1">
        <v>1.4</v>
      </c>
      <c r="E701" s="9">
        <v>127</v>
      </c>
      <c r="F701" s="7">
        <v>29</v>
      </c>
      <c r="G701" s="1">
        <v>0.1</v>
      </c>
      <c r="H701" s="1">
        <v>13.3</v>
      </c>
      <c r="I701" s="7">
        <v>1</v>
      </c>
      <c r="J701" s="1">
        <v>0</v>
      </c>
      <c r="K701" s="1">
        <v>0.5</v>
      </c>
      <c r="M701" s="12">
        <f t="shared" si="266"/>
        <v>148</v>
      </c>
      <c r="N701" s="20">
        <f t="shared" si="263"/>
        <v>8</v>
      </c>
      <c r="O701" s="12">
        <f t="shared" si="264"/>
        <v>1</v>
      </c>
      <c r="P701" s="12">
        <f t="shared" si="265"/>
        <v>0</v>
      </c>
      <c r="R701" s="21">
        <f t="shared" ref="R701:R711" si="267">C701/$C$699</f>
        <v>1.1698880976602238E-2</v>
      </c>
      <c r="U701" s="119" t="s">
        <v>1002</v>
      </c>
      <c r="V701" s="62" t="s">
        <v>839</v>
      </c>
      <c r="W701" s="62" t="s">
        <v>840</v>
      </c>
      <c r="X701" s="62" t="s">
        <v>839</v>
      </c>
      <c r="Y701" s="62" t="s">
        <v>840</v>
      </c>
      <c r="Z701" s="62" t="s">
        <v>839</v>
      </c>
      <c r="AA701" s="62" t="s">
        <v>840</v>
      </c>
      <c r="AB701" s="62" t="s">
        <v>839</v>
      </c>
      <c r="AC701" s="62" t="s">
        <v>840</v>
      </c>
    </row>
    <row r="702" spans="1:29" ht="30" x14ac:dyDescent="0.25">
      <c r="A702" s="6" t="s">
        <v>3</v>
      </c>
      <c r="B702" s="8">
        <v>30968</v>
      </c>
      <c r="C702" s="8">
        <v>149</v>
      </c>
      <c r="D702" s="2">
        <v>0.5</v>
      </c>
      <c r="E702" s="10">
        <v>53.7</v>
      </c>
      <c r="F702" s="8">
        <v>23</v>
      </c>
      <c r="G702" s="2">
        <v>0.1</v>
      </c>
      <c r="H702" s="2">
        <v>8.3000000000000007</v>
      </c>
      <c r="I702" s="8">
        <v>2</v>
      </c>
      <c r="J702" s="2">
        <v>0</v>
      </c>
      <c r="K702" s="2">
        <v>0.7</v>
      </c>
      <c r="M702" s="12">
        <f t="shared" si="266"/>
        <v>94</v>
      </c>
      <c r="N702" s="20">
        <f t="shared" si="263"/>
        <v>6</v>
      </c>
      <c r="O702" s="20">
        <f t="shared" si="264"/>
        <v>0</v>
      </c>
      <c r="P702" s="12">
        <f t="shared" si="265"/>
        <v>0</v>
      </c>
      <c r="R702" s="21">
        <f t="shared" si="267"/>
        <v>6.3157002373685992E-3</v>
      </c>
      <c r="U702" s="120" t="s">
        <v>1003</v>
      </c>
      <c r="V702" s="122">
        <v>2356</v>
      </c>
      <c r="W702" s="167">
        <v>37.9</v>
      </c>
      <c r="X702" s="85">
        <v>262</v>
      </c>
      <c r="Y702" s="167">
        <v>47.5</v>
      </c>
      <c r="Z702" s="85">
        <v>134</v>
      </c>
      <c r="AA702" s="167">
        <v>38.5</v>
      </c>
      <c r="AB702" s="85">
        <v>14</v>
      </c>
      <c r="AC702" s="167">
        <v>48.3</v>
      </c>
    </row>
    <row r="703" spans="1:29" ht="30" x14ac:dyDescent="0.25">
      <c r="A703" s="5" t="s">
        <v>4</v>
      </c>
      <c r="B703" s="7">
        <v>67575</v>
      </c>
      <c r="C703" s="7">
        <v>455</v>
      </c>
      <c r="D703" s="1">
        <v>0.7</v>
      </c>
      <c r="E703" s="9">
        <v>85.4</v>
      </c>
      <c r="F703" s="7">
        <v>53</v>
      </c>
      <c r="G703" s="1">
        <v>0.1</v>
      </c>
      <c r="H703" s="1">
        <v>9.9</v>
      </c>
      <c r="I703" s="7">
        <v>2</v>
      </c>
      <c r="J703" s="1">
        <v>0</v>
      </c>
      <c r="K703" s="1">
        <v>0.4</v>
      </c>
      <c r="M703" s="12">
        <f t="shared" si="266"/>
        <v>230</v>
      </c>
      <c r="N703" s="20">
        <f t="shared" si="263"/>
        <v>12</v>
      </c>
      <c r="O703" s="12">
        <f t="shared" si="264"/>
        <v>1</v>
      </c>
      <c r="P703" s="12">
        <f t="shared" si="265"/>
        <v>0</v>
      </c>
      <c r="R703" s="21">
        <f t="shared" si="267"/>
        <v>1.9286198711427602E-2</v>
      </c>
      <c r="S703" s="24">
        <f>R702+R703</f>
        <v>2.5601898948796199E-2</v>
      </c>
      <c r="U703" s="121" t="s">
        <v>1004</v>
      </c>
      <c r="V703" s="124">
        <v>1613</v>
      </c>
      <c r="W703" s="167">
        <v>25.9</v>
      </c>
      <c r="X703" s="88">
        <v>170</v>
      </c>
      <c r="Y703" s="167">
        <v>30.9</v>
      </c>
      <c r="Z703" s="88">
        <v>97</v>
      </c>
      <c r="AA703" s="167">
        <v>27.9</v>
      </c>
      <c r="AB703" s="88">
        <v>8</v>
      </c>
      <c r="AC703" s="167">
        <v>27.6</v>
      </c>
    </row>
    <row r="704" spans="1:29" ht="15.75" x14ac:dyDescent="0.25">
      <c r="A704" s="6" t="s">
        <v>5</v>
      </c>
      <c r="B704" s="8">
        <v>96844</v>
      </c>
      <c r="C704" s="8">
        <v>1364</v>
      </c>
      <c r="D704" s="2">
        <v>1.4</v>
      </c>
      <c r="E704" s="10">
        <v>230.7</v>
      </c>
      <c r="F704" s="8">
        <v>155</v>
      </c>
      <c r="G704" s="2">
        <v>0.2</v>
      </c>
      <c r="H704" s="2">
        <v>26.2</v>
      </c>
      <c r="I704" s="8">
        <v>20</v>
      </c>
      <c r="J704" s="2">
        <v>0</v>
      </c>
      <c r="K704" s="2">
        <v>3.4</v>
      </c>
      <c r="M704" s="12">
        <f t="shared" si="266"/>
        <v>743</v>
      </c>
      <c r="N704" s="20">
        <f t="shared" si="263"/>
        <v>30</v>
      </c>
      <c r="O704" s="12">
        <f t="shared" si="264"/>
        <v>2</v>
      </c>
      <c r="P704" s="12">
        <f t="shared" si="265"/>
        <v>0</v>
      </c>
      <c r="R704" s="21">
        <f t="shared" si="267"/>
        <v>5.781620888436758E-2</v>
      </c>
      <c r="U704" s="120" t="s">
        <v>1005</v>
      </c>
      <c r="V704" s="122">
        <v>2150</v>
      </c>
      <c r="W704" s="85">
        <v>34.5</v>
      </c>
      <c r="X704" s="85">
        <v>118</v>
      </c>
      <c r="Y704" s="85">
        <v>21.4</v>
      </c>
      <c r="Z704" s="85">
        <v>105</v>
      </c>
      <c r="AA704" s="85">
        <v>30.2</v>
      </c>
      <c r="AB704" s="85">
        <v>7</v>
      </c>
      <c r="AC704" s="85">
        <v>24.1</v>
      </c>
    </row>
    <row r="705" spans="1:29" ht="30" x14ac:dyDescent="0.25">
      <c r="A705" s="5" t="s">
        <v>6</v>
      </c>
      <c r="B705" s="7">
        <v>108475</v>
      </c>
      <c r="C705" s="7">
        <v>2288</v>
      </c>
      <c r="D705" s="1">
        <v>2.1</v>
      </c>
      <c r="E705" s="9">
        <v>319.8</v>
      </c>
      <c r="F705" s="7">
        <v>296</v>
      </c>
      <c r="G705" s="1">
        <v>0.3</v>
      </c>
      <c r="H705" s="1">
        <v>41.4</v>
      </c>
      <c r="I705" s="7">
        <v>46</v>
      </c>
      <c r="J705" s="1">
        <v>0</v>
      </c>
      <c r="K705" s="1">
        <v>6.4</v>
      </c>
      <c r="M705" s="12">
        <f t="shared" si="266"/>
        <v>1020</v>
      </c>
      <c r="N705" s="20">
        <f t="shared" si="263"/>
        <v>48</v>
      </c>
      <c r="O705" s="20">
        <f t="shared" si="264"/>
        <v>3</v>
      </c>
      <c r="P705" s="12">
        <f t="shared" si="265"/>
        <v>1</v>
      </c>
      <c r="R705" s="21">
        <f t="shared" si="267"/>
        <v>9.6982027806035945E-2</v>
      </c>
      <c r="U705" s="121" t="s">
        <v>1006</v>
      </c>
      <c r="V705" s="124">
        <v>105</v>
      </c>
      <c r="W705" s="88">
        <v>1.7</v>
      </c>
      <c r="X705" s="88">
        <v>1</v>
      </c>
      <c r="Y705" s="88">
        <v>0.2</v>
      </c>
      <c r="Z705" s="88">
        <v>12</v>
      </c>
      <c r="AA705" s="88">
        <v>3.4</v>
      </c>
      <c r="AB705" s="88">
        <v>0</v>
      </c>
      <c r="AC705" s="88">
        <v>0</v>
      </c>
    </row>
    <row r="706" spans="1:29" ht="15.75" x14ac:dyDescent="0.25">
      <c r="A706" s="6" t="s">
        <v>7</v>
      </c>
      <c r="B706" s="8">
        <v>89403</v>
      </c>
      <c r="C706" s="8">
        <v>2481</v>
      </c>
      <c r="D706" s="2">
        <v>2.8</v>
      </c>
      <c r="E706" s="10">
        <v>407.8</v>
      </c>
      <c r="F706" s="8">
        <v>500</v>
      </c>
      <c r="G706" s="2">
        <v>0.6</v>
      </c>
      <c r="H706" s="2">
        <v>82.2</v>
      </c>
      <c r="I706" s="8">
        <v>100</v>
      </c>
      <c r="J706" s="2">
        <v>0.1</v>
      </c>
      <c r="K706" s="2">
        <v>16.399999999999999</v>
      </c>
      <c r="M706" s="12">
        <f t="shared" si="266"/>
        <v>908</v>
      </c>
      <c r="N706" s="20">
        <f t="shared" si="263"/>
        <v>41</v>
      </c>
      <c r="O706" s="20">
        <f t="shared" si="264"/>
        <v>6</v>
      </c>
      <c r="P706" s="12">
        <f t="shared" si="265"/>
        <v>0</v>
      </c>
      <c r="R706" s="21">
        <f t="shared" si="267"/>
        <v>0.10516276703967446</v>
      </c>
      <c r="U706" s="120" t="s">
        <v>0</v>
      </c>
      <c r="V706" s="122">
        <v>6224</v>
      </c>
      <c r="W706" s="85">
        <v>100</v>
      </c>
      <c r="X706" s="85">
        <v>551</v>
      </c>
      <c r="Y706" s="85">
        <v>100</v>
      </c>
      <c r="Z706" s="85">
        <v>348</v>
      </c>
      <c r="AA706" s="85">
        <v>100</v>
      </c>
      <c r="AB706" s="85">
        <v>29</v>
      </c>
      <c r="AC706" s="85">
        <v>100</v>
      </c>
    </row>
    <row r="707" spans="1:29" ht="15.75" x14ac:dyDescent="0.25">
      <c r="A707" s="5" t="s">
        <v>8</v>
      </c>
      <c r="B707" s="7">
        <v>62331</v>
      </c>
      <c r="C707" s="7">
        <v>3384</v>
      </c>
      <c r="D707" s="1">
        <v>5.4</v>
      </c>
      <c r="E707" s="9">
        <v>614.20000000000005</v>
      </c>
      <c r="F707" s="7">
        <v>825</v>
      </c>
      <c r="G707" s="1">
        <v>1.3</v>
      </c>
      <c r="H707" s="1">
        <v>149.69999999999999</v>
      </c>
      <c r="I707" s="7">
        <v>257</v>
      </c>
      <c r="J707" s="1">
        <v>0.4</v>
      </c>
      <c r="K707" s="1">
        <v>46.6</v>
      </c>
      <c r="M707" s="12">
        <f t="shared" si="266"/>
        <v>827</v>
      </c>
      <c r="N707" s="20">
        <f t="shared" si="263"/>
        <v>43</v>
      </c>
      <c r="O707" s="20">
        <f t="shared" si="264"/>
        <v>5</v>
      </c>
      <c r="P707" s="12">
        <f t="shared" si="265"/>
        <v>1</v>
      </c>
      <c r="R707" s="21">
        <f t="shared" si="267"/>
        <v>0.14343845371312308</v>
      </c>
    </row>
    <row r="708" spans="1:29" ht="15.75" x14ac:dyDescent="0.25">
      <c r="A708" s="6" t="s">
        <v>9</v>
      </c>
      <c r="B708" s="8">
        <v>36457</v>
      </c>
      <c r="C708" s="8">
        <v>4056</v>
      </c>
      <c r="D708" s="2">
        <v>11.1</v>
      </c>
      <c r="E708" s="10">
        <v>855.1</v>
      </c>
      <c r="F708" s="8">
        <v>983</v>
      </c>
      <c r="G708" s="2">
        <v>2.7</v>
      </c>
      <c r="H708" s="2">
        <v>207.2</v>
      </c>
      <c r="I708" s="8">
        <v>573</v>
      </c>
      <c r="J708" s="2">
        <v>1.6</v>
      </c>
      <c r="K708" s="2">
        <v>120.8</v>
      </c>
      <c r="M708" s="12">
        <f t="shared" si="266"/>
        <v>649</v>
      </c>
      <c r="N708" s="20">
        <f t="shared" si="263"/>
        <v>76</v>
      </c>
      <c r="O708" s="20">
        <f t="shared" si="264"/>
        <v>18</v>
      </c>
      <c r="P708" s="20">
        <f t="shared" si="265"/>
        <v>4</v>
      </c>
      <c r="R708" s="21">
        <f t="shared" si="267"/>
        <v>0.17192268565615462</v>
      </c>
    </row>
    <row r="709" spans="1:29" ht="15.75" x14ac:dyDescent="0.25">
      <c r="A709" s="5" t="s">
        <v>10</v>
      </c>
      <c r="B709" s="7">
        <v>17001</v>
      </c>
      <c r="C709" s="7">
        <v>4064</v>
      </c>
      <c r="D709" s="1">
        <v>23.9</v>
      </c>
      <c r="E709" s="9">
        <v>1558.6</v>
      </c>
      <c r="F709" s="7">
        <v>671</v>
      </c>
      <c r="G709" s="1">
        <v>3.9</v>
      </c>
      <c r="H709" s="1">
        <v>257.3</v>
      </c>
      <c r="I709" s="7">
        <v>975</v>
      </c>
      <c r="J709" s="1">
        <v>5.7</v>
      </c>
      <c r="K709" s="9">
        <v>373.9</v>
      </c>
      <c r="M709" s="12">
        <f t="shared" si="266"/>
        <v>446</v>
      </c>
      <c r="N709" s="20">
        <f t="shared" si="263"/>
        <v>92</v>
      </c>
      <c r="O709" s="20">
        <f t="shared" si="264"/>
        <v>6</v>
      </c>
      <c r="P709" s="20">
        <f t="shared" si="265"/>
        <v>11</v>
      </c>
      <c r="R709" s="21">
        <f t="shared" si="267"/>
        <v>0.17226178365547642</v>
      </c>
    </row>
    <row r="710" spans="1:29" ht="15.75" x14ac:dyDescent="0.25">
      <c r="A710" s="6" t="s">
        <v>11</v>
      </c>
      <c r="B710" s="8">
        <v>18859</v>
      </c>
      <c r="C710" s="8">
        <v>4752</v>
      </c>
      <c r="D710" s="2">
        <v>25.2</v>
      </c>
      <c r="E710" s="10">
        <v>3378.4</v>
      </c>
      <c r="F710" s="8">
        <v>187</v>
      </c>
      <c r="G710" s="2">
        <v>1</v>
      </c>
      <c r="H710" s="2">
        <v>132.9</v>
      </c>
      <c r="I710" s="8">
        <v>2164</v>
      </c>
      <c r="J710" s="2">
        <v>11.5</v>
      </c>
      <c r="K710" s="10">
        <v>1538.5</v>
      </c>
      <c r="M710" s="12">
        <f t="shared" si="266"/>
        <v>992</v>
      </c>
      <c r="N710" s="20">
        <f t="shared" si="263"/>
        <v>188</v>
      </c>
      <c r="O710" s="20">
        <f t="shared" si="264"/>
        <v>4</v>
      </c>
      <c r="P710" s="20">
        <f t="shared" si="265"/>
        <v>20</v>
      </c>
      <c r="R710" s="21">
        <f t="shared" si="267"/>
        <v>0.20142421159715157</v>
      </c>
    </row>
    <row r="711" spans="1:29" ht="15.75" x14ac:dyDescent="0.25">
      <c r="A711" s="14" t="s">
        <v>12</v>
      </c>
      <c r="B711" s="7">
        <v>375</v>
      </c>
      <c r="C711" s="7">
        <v>8</v>
      </c>
      <c r="D711" s="1">
        <v>2.1</v>
      </c>
      <c r="E711" s="9" t="s">
        <v>13</v>
      </c>
      <c r="F711" s="7">
        <v>1</v>
      </c>
      <c r="G711" s="1">
        <v>0.3</v>
      </c>
      <c r="H711" s="1" t="s">
        <v>13</v>
      </c>
      <c r="I711" s="7">
        <v>1</v>
      </c>
      <c r="J711" s="1">
        <v>0.3</v>
      </c>
      <c r="K711" s="1" t="s">
        <v>13</v>
      </c>
      <c r="M711" s="12">
        <f t="shared" si="266"/>
        <v>1</v>
      </c>
      <c r="N711" s="12">
        <f t="shared" si="263"/>
        <v>0</v>
      </c>
      <c r="O711" s="12">
        <f t="shared" si="264"/>
        <v>0</v>
      </c>
      <c r="P711" s="12">
        <f t="shared" si="265"/>
        <v>0</v>
      </c>
      <c r="R711" s="21">
        <f t="shared" si="267"/>
        <v>3.3909799932180403E-4</v>
      </c>
    </row>
    <row r="712" spans="1:29" x14ac:dyDescent="0.25">
      <c r="A712" s="25"/>
      <c r="I712" s="60"/>
      <c r="J712" s="60"/>
      <c r="O712" s="104" t="s">
        <v>873</v>
      </c>
      <c r="P712" s="103">
        <f>SUM(P709:P710)/P699</f>
        <v>0.83783783783783783</v>
      </c>
    </row>
    <row r="713" spans="1:29" x14ac:dyDescent="0.25">
      <c r="A713" t="s">
        <v>1127</v>
      </c>
    </row>
    <row r="714" spans="1:29" x14ac:dyDescent="0.25">
      <c r="A714" t="s">
        <v>1119</v>
      </c>
      <c r="M714" s="3" t="s">
        <v>1164</v>
      </c>
      <c r="O714" s="60">
        <f>B717-B735</f>
        <v>5514</v>
      </c>
    </row>
    <row r="715" spans="1:29" x14ac:dyDescent="0.25">
      <c r="B715" s="14" t="s">
        <v>18</v>
      </c>
      <c r="C715" s="270" t="s">
        <v>19</v>
      </c>
      <c r="D715" s="270"/>
      <c r="E715" s="270"/>
      <c r="F715" s="270" t="s">
        <v>20</v>
      </c>
      <c r="G715" s="270"/>
      <c r="H715" s="270"/>
      <c r="I715" s="270" t="s">
        <v>21</v>
      </c>
      <c r="J715" s="270"/>
      <c r="K715" s="270"/>
      <c r="M715" s="270" t="s">
        <v>1128</v>
      </c>
      <c r="N715" s="270"/>
      <c r="O715" s="270"/>
      <c r="P715" s="270"/>
    </row>
    <row r="716" spans="1:29" x14ac:dyDescent="0.25">
      <c r="A716" s="15" t="s">
        <v>17</v>
      </c>
      <c r="B716" s="14" t="s">
        <v>14</v>
      </c>
      <c r="C716" s="14" t="s">
        <v>14</v>
      </c>
      <c r="D716" s="14" t="s">
        <v>15</v>
      </c>
      <c r="E716" s="14" t="s">
        <v>16</v>
      </c>
      <c r="F716" s="14" t="s">
        <v>14</v>
      </c>
      <c r="G716" s="14" t="s">
        <v>15</v>
      </c>
      <c r="H716" s="14" t="s">
        <v>16</v>
      </c>
      <c r="I716" s="14" t="s">
        <v>14</v>
      </c>
      <c r="J716" s="14" t="s">
        <v>15</v>
      </c>
      <c r="K716" s="14" t="s">
        <v>16</v>
      </c>
      <c r="M716" s="14" t="s">
        <v>18</v>
      </c>
      <c r="N716" s="13" t="s">
        <v>19</v>
      </c>
      <c r="O716" s="14" t="s">
        <v>20</v>
      </c>
      <c r="P716" s="13" t="s">
        <v>21</v>
      </c>
      <c r="R716" s="13" t="s">
        <v>41</v>
      </c>
      <c r="S716" s="14" t="s">
        <v>29</v>
      </c>
      <c r="U716" s="81" t="s">
        <v>1122</v>
      </c>
    </row>
    <row r="717" spans="1:29" ht="16.5" customHeight="1" thickBot="1" x14ac:dyDescent="0.3">
      <c r="A717" s="5" t="s">
        <v>0</v>
      </c>
      <c r="B717" s="7">
        <v>546247</v>
      </c>
      <c r="C717" s="7">
        <v>23031</v>
      </c>
      <c r="D717" s="1">
        <v>4.2</v>
      </c>
      <c r="E717" s="9">
        <v>521.1</v>
      </c>
      <c r="F717" s="7">
        <v>3738</v>
      </c>
      <c r="G717" s="1">
        <v>0.7</v>
      </c>
      <c r="H717" s="1">
        <v>84.6</v>
      </c>
      <c r="I717" s="7">
        <v>4104</v>
      </c>
      <c r="J717" s="1">
        <v>0.8</v>
      </c>
      <c r="K717" s="1">
        <v>92.8</v>
      </c>
      <c r="M717" s="12">
        <f>B717-B735</f>
        <v>5514</v>
      </c>
      <c r="N717" s="12">
        <f t="shared" ref="N717:N729" si="268">C717-C735</f>
        <v>470</v>
      </c>
      <c r="O717" s="12">
        <f t="shared" ref="O717:O729" si="269">F717-F735</f>
        <v>25</v>
      </c>
      <c r="P717" s="12">
        <f t="shared" ref="P717:P729" si="270">I717-I735</f>
        <v>30</v>
      </c>
      <c r="R717" s="26">
        <f>C717/$B$717</f>
        <v>4.2162245284642297E-2</v>
      </c>
      <c r="U717" s="114"/>
      <c r="V717" s="272" t="s">
        <v>999</v>
      </c>
      <c r="W717" s="272"/>
      <c r="X717" s="272"/>
      <c r="Y717" s="272"/>
      <c r="Z717" s="272" t="s">
        <v>1000</v>
      </c>
      <c r="AA717" s="272"/>
      <c r="AB717" s="272"/>
      <c r="AC717" s="272"/>
    </row>
    <row r="718" spans="1:29" ht="15.75" x14ac:dyDescent="0.25">
      <c r="A718" s="6" t="s">
        <v>1</v>
      </c>
      <c r="B718" s="8">
        <v>3859</v>
      </c>
      <c r="C718" s="8">
        <v>298</v>
      </c>
      <c r="D718" s="2">
        <v>7.7</v>
      </c>
      <c r="E718" s="10">
        <v>590.29999999999995</v>
      </c>
      <c r="F718" s="8">
        <v>61</v>
      </c>
      <c r="G718" s="2">
        <v>1.6</v>
      </c>
      <c r="H718" s="2">
        <v>120.8</v>
      </c>
      <c r="I718" s="8">
        <v>0</v>
      </c>
      <c r="J718" s="2">
        <v>0</v>
      </c>
      <c r="K718" s="2">
        <v>0</v>
      </c>
      <c r="M718" s="12">
        <f t="shared" ref="M718:M729" si="271">B718-B736</f>
        <v>67</v>
      </c>
      <c r="N718" s="20">
        <f t="shared" si="268"/>
        <v>5</v>
      </c>
      <c r="O718" s="12">
        <f t="shared" si="269"/>
        <v>2</v>
      </c>
      <c r="P718" s="12">
        <f t="shared" si="270"/>
        <v>0</v>
      </c>
      <c r="R718" s="21">
        <f>C718/$C$717</f>
        <v>1.2939082106725718E-2</v>
      </c>
      <c r="U718" s="165"/>
      <c r="V718" s="171" t="s">
        <v>1001</v>
      </c>
      <c r="W718" s="172"/>
      <c r="X718" s="171" t="s">
        <v>20</v>
      </c>
      <c r="Y718" s="172"/>
      <c r="Z718" s="171" t="s">
        <v>1001</v>
      </c>
      <c r="AA718" s="172"/>
      <c r="AB718" s="171" t="s">
        <v>20</v>
      </c>
      <c r="AC718" s="172"/>
    </row>
    <row r="719" spans="1:29" ht="15.75" x14ac:dyDescent="0.25">
      <c r="A719" s="5" t="s">
        <v>2</v>
      </c>
      <c r="B719" s="7">
        <v>20010</v>
      </c>
      <c r="C719" s="7">
        <v>268</v>
      </c>
      <c r="D719" s="1">
        <v>1.3</v>
      </c>
      <c r="E719" s="9">
        <v>123.3</v>
      </c>
      <c r="F719" s="7">
        <v>28</v>
      </c>
      <c r="G719" s="1">
        <v>0.1</v>
      </c>
      <c r="H719" s="1">
        <v>12.9</v>
      </c>
      <c r="I719" s="7">
        <v>1</v>
      </c>
      <c r="J719" s="1">
        <v>0</v>
      </c>
      <c r="K719" s="1">
        <v>0.5</v>
      </c>
      <c r="M719" s="12">
        <f t="shared" si="271"/>
        <v>150</v>
      </c>
      <c r="N719" s="20">
        <f t="shared" si="268"/>
        <v>14</v>
      </c>
      <c r="O719" s="12">
        <f t="shared" si="269"/>
        <v>1</v>
      </c>
      <c r="P719" s="12">
        <f t="shared" si="270"/>
        <v>0</v>
      </c>
      <c r="R719" s="21">
        <f t="shared" ref="R719:R729" si="272">C719/$C$717</f>
        <v>1.1636489948330511E-2</v>
      </c>
      <c r="U719" s="119" t="s">
        <v>1002</v>
      </c>
      <c r="V719" s="62" t="s">
        <v>839</v>
      </c>
      <c r="W719" s="62" t="s">
        <v>840</v>
      </c>
      <c r="X719" s="62" t="s">
        <v>839</v>
      </c>
      <c r="Y719" s="62" t="s">
        <v>840</v>
      </c>
      <c r="Z719" s="62" t="s">
        <v>839</v>
      </c>
      <c r="AA719" s="62" t="s">
        <v>840</v>
      </c>
      <c r="AB719" s="62" t="s">
        <v>839</v>
      </c>
      <c r="AC719" s="62" t="s">
        <v>840</v>
      </c>
    </row>
    <row r="720" spans="1:29" ht="30" x14ac:dyDescent="0.25">
      <c r="A720" s="6" t="s">
        <v>3</v>
      </c>
      <c r="B720" s="8">
        <v>30874</v>
      </c>
      <c r="C720" s="8">
        <v>143</v>
      </c>
      <c r="D720" s="2">
        <v>0.5</v>
      </c>
      <c r="E720" s="10">
        <v>51.5</v>
      </c>
      <c r="F720" s="8">
        <v>23</v>
      </c>
      <c r="G720" s="2">
        <v>0.1</v>
      </c>
      <c r="H720" s="2">
        <v>8.3000000000000007</v>
      </c>
      <c r="I720" s="8">
        <v>2</v>
      </c>
      <c r="J720" s="2">
        <v>0</v>
      </c>
      <c r="K720" s="2">
        <v>0.7</v>
      </c>
      <c r="M720" s="12">
        <f t="shared" si="271"/>
        <v>83</v>
      </c>
      <c r="N720" s="20">
        <f t="shared" si="268"/>
        <v>1</v>
      </c>
      <c r="O720" s="20">
        <f t="shared" si="269"/>
        <v>0</v>
      </c>
      <c r="P720" s="12">
        <f t="shared" si="270"/>
        <v>0</v>
      </c>
      <c r="R720" s="21">
        <f t="shared" si="272"/>
        <v>6.2090226216838171E-3</v>
      </c>
      <c r="U720" s="120" t="s">
        <v>1003</v>
      </c>
      <c r="V720" s="122">
        <v>2183</v>
      </c>
      <c r="W720" s="167">
        <v>37.9</v>
      </c>
      <c r="X720" s="85">
        <v>246</v>
      </c>
      <c r="Y720" s="167">
        <v>47.7</v>
      </c>
      <c r="Z720" s="85">
        <v>122</v>
      </c>
      <c r="AA720" s="167">
        <v>42.1</v>
      </c>
      <c r="AB720" s="85">
        <v>6</v>
      </c>
      <c r="AC720" s="167">
        <v>50</v>
      </c>
    </row>
    <row r="721" spans="1:29" ht="30" x14ac:dyDescent="0.25">
      <c r="A721" s="5" t="s">
        <v>4</v>
      </c>
      <c r="B721" s="7">
        <v>67345</v>
      </c>
      <c r="C721" s="7">
        <v>443</v>
      </c>
      <c r="D721" s="1">
        <v>0.7</v>
      </c>
      <c r="E721" s="9">
        <v>83.1</v>
      </c>
      <c r="F721" s="7">
        <v>52</v>
      </c>
      <c r="G721" s="1">
        <v>0.1</v>
      </c>
      <c r="H721" s="1">
        <v>9.8000000000000007</v>
      </c>
      <c r="I721" s="7">
        <v>2</v>
      </c>
      <c r="J721" s="1">
        <v>0</v>
      </c>
      <c r="K721" s="1">
        <v>0.4</v>
      </c>
      <c r="M721" s="12">
        <f t="shared" si="271"/>
        <v>214</v>
      </c>
      <c r="N721" s="20">
        <f t="shared" si="268"/>
        <v>12</v>
      </c>
      <c r="O721" s="12">
        <f t="shared" si="269"/>
        <v>1</v>
      </c>
      <c r="P721" s="12">
        <f t="shared" si="270"/>
        <v>0</v>
      </c>
      <c r="R721" s="21">
        <f t="shared" si="272"/>
        <v>1.9234944205635884E-2</v>
      </c>
      <c r="S721" s="24">
        <f>R720+R721</f>
        <v>2.5443966827319701E-2</v>
      </c>
      <c r="U721" s="121" t="s">
        <v>1004</v>
      </c>
      <c r="V721" s="124">
        <v>1487</v>
      </c>
      <c r="W721" s="167">
        <v>25.8</v>
      </c>
      <c r="X721" s="88">
        <v>158</v>
      </c>
      <c r="Y721" s="167">
        <v>30.6</v>
      </c>
      <c r="Z721" s="88">
        <v>89</v>
      </c>
      <c r="AA721" s="167">
        <v>30.7</v>
      </c>
      <c r="AB721" s="88">
        <v>3</v>
      </c>
      <c r="AC721" s="167">
        <v>25</v>
      </c>
    </row>
    <row r="722" spans="1:29" ht="15.75" x14ac:dyDescent="0.25">
      <c r="A722" s="6" t="s">
        <v>5</v>
      </c>
      <c r="B722" s="8">
        <v>96101</v>
      </c>
      <c r="C722" s="8">
        <v>1334</v>
      </c>
      <c r="D722" s="2">
        <v>1.4</v>
      </c>
      <c r="E722" s="10">
        <v>225.6</v>
      </c>
      <c r="F722" s="8">
        <v>153</v>
      </c>
      <c r="G722" s="2">
        <v>0.2</v>
      </c>
      <c r="H722" s="2">
        <v>25.9</v>
      </c>
      <c r="I722" s="8">
        <v>20</v>
      </c>
      <c r="J722" s="2">
        <v>0</v>
      </c>
      <c r="K722" s="2">
        <v>3.4</v>
      </c>
      <c r="M722" s="12">
        <f t="shared" si="271"/>
        <v>753</v>
      </c>
      <c r="N722" s="20">
        <f t="shared" si="268"/>
        <v>27</v>
      </c>
      <c r="O722" s="12">
        <f t="shared" si="269"/>
        <v>2</v>
      </c>
      <c r="P722" s="12">
        <f t="shared" si="270"/>
        <v>1</v>
      </c>
      <c r="R722" s="21">
        <f t="shared" si="272"/>
        <v>5.7921931309973515E-2</v>
      </c>
      <c r="U722" s="120" t="s">
        <v>1005</v>
      </c>
      <c r="V722" s="122">
        <v>1992</v>
      </c>
      <c r="W722" s="85">
        <v>34.6</v>
      </c>
      <c r="X722" s="85">
        <v>111</v>
      </c>
      <c r="Y722" s="85">
        <v>21.5</v>
      </c>
      <c r="Z722" s="85">
        <v>70</v>
      </c>
      <c r="AA722" s="85">
        <v>24.1</v>
      </c>
      <c r="AB722" s="85">
        <v>3</v>
      </c>
      <c r="AC722" s="85">
        <v>25</v>
      </c>
    </row>
    <row r="723" spans="1:29" ht="30" x14ac:dyDescent="0.25">
      <c r="A723" s="5" t="s">
        <v>6</v>
      </c>
      <c r="B723" s="7">
        <v>107455</v>
      </c>
      <c r="C723" s="7">
        <v>2240</v>
      </c>
      <c r="D723" s="1">
        <v>2.1</v>
      </c>
      <c r="E723" s="9">
        <v>313.10000000000002</v>
      </c>
      <c r="F723" s="7">
        <v>293</v>
      </c>
      <c r="G723" s="1">
        <v>0.3</v>
      </c>
      <c r="H723" s="1">
        <v>41</v>
      </c>
      <c r="I723" s="7">
        <v>45</v>
      </c>
      <c r="J723" s="1">
        <v>0</v>
      </c>
      <c r="K723" s="1">
        <v>6.3</v>
      </c>
      <c r="M723" s="12">
        <f t="shared" si="271"/>
        <v>972</v>
      </c>
      <c r="N723" s="20">
        <f t="shared" si="268"/>
        <v>39</v>
      </c>
      <c r="O723" s="20">
        <f t="shared" si="269"/>
        <v>3</v>
      </c>
      <c r="P723" s="12">
        <f t="shared" si="270"/>
        <v>1</v>
      </c>
      <c r="R723" s="21">
        <f t="shared" si="272"/>
        <v>9.7260214493508745E-2</v>
      </c>
      <c r="U723" s="121" t="s">
        <v>1006</v>
      </c>
      <c r="V723" s="124">
        <v>93</v>
      </c>
      <c r="W723" s="88">
        <v>1.6</v>
      </c>
      <c r="X723" s="88">
        <v>1</v>
      </c>
      <c r="Y723" s="88">
        <v>0.2</v>
      </c>
      <c r="Z723" s="88">
        <v>9</v>
      </c>
      <c r="AA723" s="88">
        <v>3.1</v>
      </c>
      <c r="AB723" s="88">
        <v>0</v>
      </c>
      <c r="AC723" s="88">
        <v>0</v>
      </c>
    </row>
    <row r="724" spans="1:29" ht="15.75" x14ac:dyDescent="0.25">
      <c r="A724" s="6" t="s">
        <v>7</v>
      </c>
      <c r="B724" s="8">
        <v>88495</v>
      </c>
      <c r="C724" s="8">
        <v>2440</v>
      </c>
      <c r="D724" s="2">
        <v>2.8</v>
      </c>
      <c r="E724" s="10">
        <v>401.1</v>
      </c>
      <c r="F724" s="8">
        <v>494</v>
      </c>
      <c r="G724" s="2">
        <v>0.6</v>
      </c>
      <c r="H724" s="2">
        <v>81.2</v>
      </c>
      <c r="I724" s="8">
        <v>100</v>
      </c>
      <c r="J724" s="2">
        <v>0.1</v>
      </c>
      <c r="K724" s="2">
        <v>16.399999999999999</v>
      </c>
      <c r="M724" s="12">
        <f t="shared" si="271"/>
        <v>920</v>
      </c>
      <c r="N724" s="20">
        <f t="shared" si="268"/>
        <v>26</v>
      </c>
      <c r="O724" s="20">
        <f t="shared" si="269"/>
        <v>1</v>
      </c>
      <c r="P724" s="12">
        <f t="shared" si="270"/>
        <v>0</v>
      </c>
      <c r="R724" s="21">
        <f t="shared" si="272"/>
        <v>0.10594416221614346</v>
      </c>
      <c r="U724" s="120" t="s">
        <v>0</v>
      </c>
      <c r="V724" s="122">
        <v>5755</v>
      </c>
      <c r="W724" s="85">
        <v>100</v>
      </c>
      <c r="X724" s="85">
        <v>516</v>
      </c>
      <c r="Y724" s="85">
        <v>100</v>
      </c>
      <c r="Z724" s="85">
        <v>290</v>
      </c>
      <c r="AA724" s="85">
        <v>100</v>
      </c>
      <c r="AB724" s="85">
        <v>12</v>
      </c>
      <c r="AC724" s="85">
        <v>100</v>
      </c>
    </row>
    <row r="725" spans="1:29" ht="15.75" x14ac:dyDescent="0.25">
      <c r="A725" s="5" t="s">
        <v>8</v>
      </c>
      <c r="B725" s="7">
        <v>61504</v>
      </c>
      <c r="C725" s="7">
        <v>3341</v>
      </c>
      <c r="D725" s="1">
        <v>5.4</v>
      </c>
      <c r="E725" s="9">
        <v>606.4</v>
      </c>
      <c r="F725" s="7">
        <v>820</v>
      </c>
      <c r="G725" s="1">
        <v>1.3</v>
      </c>
      <c r="H725" s="1">
        <v>148.80000000000001</v>
      </c>
      <c r="I725" s="7">
        <v>256</v>
      </c>
      <c r="J725" s="1">
        <v>0.4</v>
      </c>
      <c r="K725" s="1">
        <v>46.5</v>
      </c>
      <c r="M725" s="12">
        <f t="shared" si="271"/>
        <v>745</v>
      </c>
      <c r="N725" s="20">
        <f t="shared" si="268"/>
        <v>44</v>
      </c>
      <c r="O725" s="20">
        <f t="shared" si="269"/>
        <v>4</v>
      </c>
      <c r="P725" s="12">
        <f t="shared" si="270"/>
        <v>2</v>
      </c>
      <c r="R725" s="21">
        <f t="shared" si="272"/>
        <v>0.14506534670661284</v>
      </c>
    </row>
    <row r="726" spans="1:29" ht="15.75" x14ac:dyDescent="0.25">
      <c r="A726" s="6" t="s">
        <v>9</v>
      </c>
      <c r="B726" s="8">
        <v>35808</v>
      </c>
      <c r="C726" s="8">
        <v>3980</v>
      </c>
      <c r="D726" s="2">
        <v>11.1</v>
      </c>
      <c r="E726" s="10">
        <v>839.1</v>
      </c>
      <c r="F726" s="8">
        <v>965</v>
      </c>
      <c r="G726" s="2">
        <v>2.7</v>
      </c>
      <c r="H726" s="2">
        <v>203.4</v>
      </c>
      <c r="I726" s="8">
        <v>569</v>
      </c>
      <c r="J726" s="2">
        <v>1.6</v>
      </c>
      <c r="K726" s="2">
        <v>120</v>
      </c>
      <c r="M726" s="12">
        <f t="shared" si="271"/>
        <v>531</v>
      </c>
      <c r="N726" s="20">
        <f t="shared" si="268"/>
        <v>61</v>
      </c>
      <c r="O726" s="20">
        <f t="shared" si="269"/>
        <v>6</v>
      </c>
      <c r="P726" s="20">
        <f t="shared" si="270"/>
        <v>2</v>
      </c>
      <c r="R726" s="21">
        <f t="shared" si="272"/>
        <v>0.17281055968043071</v>
      </c>
    </row>
    <row r="727" spans="1:29" ht="15.75" x14ac:dyDescent="0.25">
      <c r="A727" s="5" t="s">
        <v>10</v>
      </c>
      <c r="B727" s="7">
        <v>16555</v>
      </c>
      <c r="C727" s="7">
        <v>3972</v>
      </c>
      <c r="D727" s="1">
        <v>24</v>
      </c>
      <c r="E727" s="9">
        <v>1523.4</v>
      </c>
      <c r="F727" s="7">
        <v>665</v>
      </c>
      <c r="G727" s="1">
        <v>4</v>
      </c>
      <c r="H727" s="1">
        <v>255</v>
      </c>
      <c r="I727" s="7">
        <v>964</v>
      </c>
      <c r="J727" s="1">
        <v>5.8</v>
      </c>
      <c r="K727" s="9">
        <v>369.7</v>
      </c>
      <c r="M727" s="12">
        <f t="shared" si="271"/>
        <v>363</v>
      </c>
      <c r="N727" s="20">
        <f t="shared" si="268"/>
        <v>85</v>
      </c>
      <c r="O727" s="20">
        <f t="shared" si="269"/>
        <v>4</v>
      </c>
      <c r="P727" s="20">
        <f t="shared" si="270"/>
        <v>11</v>
      </c>
      <c r="R727" s="21">
        <f t="shared" si="272"/>
        <v>0.17246320177152533</v>
      </c>
    </row>
    <row r="728" spans="1:29" ht="15.75" x14ac:dyDescent="0.25">
      <c r="A728" s="6" t="s">
        <v>11</v>
      </c>
      <c r="B728" s="8">
        <v>17867</v>
      </c>
      <c r="C728" s="8">
        <v>4564</v>
      </c>
      <c r="D728" s="2">
        <v>25.5</v>
      </c>
      <c r="E728" s="10">
        <v>3244.8</v>
      </c>
      <c r="F728" s="8">
        <v>183</v>
      </c>
      <c r="G728" s="2">
        <v>1</v>
      </c>
      <c r="H728" s="2">
        <v>130.1</v>
      </c>
      <c r="I728" s="8">
        <v>2144</v>
      </c>
      <c r="J728" s="2">
        <v>12</v>
      </c>
      <c r="K728" s="10">
        <v>1524.3</v>
      </c>
      <c r="M728" s="12">
        <f t="shared" si="271"/>
        <v>713</v>
      </c>
      <c r="N728" s="20">
        <f t="shared" si="268"/>
        <v>156</v>
      </c>
      <c r="O728" s="20">
        <f t="shared" si="269"/>
        <v>1</v>
      </c>
      <c r="P728" s="20">
        <f t="shared" si="270"/>
        <v>13</v>
      </c>
      <c r="R728" s="21">
        <f t="shared" si="272"/>
        <v>0.19816768703052406</v>
      </c>
    </row>
    <row r="729" spans="1:29" ht="15.75" x14ac:dyDescent="0.25">
      <c r="A729" s="14" t="s">
        <v>12</v>
      </c>
      <c r="B729" s="7">
        <v>374</v>
      </c>
      <c r="C729" s="7">
        <v>8</v>
      </c>
      <c r="D729" s="1">
        <v>2.1</v>
      </c>
      <c r="E729" s="9" t="s">
        <v>13</v>
      </c>
      <c r="F729" s="7">
        <v>1</v>
      </c>
      <c r="G729" s="1">
        <v>0.3</v>
      </c>
      <c r="H729" s="1" t="s">
        <v>13</v>
      </c>
      <c r="I729" s="7">
        <v>1</v>
      </c>
      <c r="J729" s="1">
        <v>0.3</v>
      </c>
      <c r="K729" s="1" t="s">
        <v>13</v>
      </c>
      <c r="M729" s="12">
        <f t="shared" si="271"/>
        <v>3</v>
      </c>
      <c r="N729" s="12">
        <f t="shared" si="268"/>
        <v>0</v>
      </c>
      <c r="O729" s="12">
        <f t="shared" si="269"/>
        <v>0</v>
      </c>
      <c r="P729" s="12">
        <f t="shared" si="270"/>
        <v>0</v>
      </c>
      <c r="R729" s="21">
        <f t="shared" si="272"/>
        <v>3.4735790890538841E-4</v>
      </c>
    </row>
    <row r="730" spans="1:29" x14ac:dyDescent="0.25">
      <c r="A730" s="25"/>
      <c r="I730" s="60"/>
      <c r="J730" s="60"/>
      <c r="O730" s="104" t="s">
        <v>873</v>
      </c>
      <c r="P730" s="103">
        <f>SUM(P727:P728)/P717</f>
        <v>0.8</v>
      </c>
    </row>
    <row r="731" spans="1:29" x14ac:dyDescent="0.25">
      <c r="A731" t="s">
        <v>1125</v>
      </c>
    </row>
    <row r="732" spans="1:29" x14ac:dyDescent="0.25">
      <c r="A732" t="s">
        <v>1119</v>
      </c>
      <c r="M732" s="3" t="s">
        <v>1164</v>
      </c>
      <c r="O732" s="60">
        <f>B735-B753</f>
        <v>4567</v>
      </c>
    </row>
    <row r="733" spans="1:29" x14ac:dyDescent="0.25">
      <c r="B733" s="14" t="s">
        <v>18</v>
      </c>
      <c r="C733" s="270" t="s">
        <v>19</v>
      </c>
      <c r="D733" s="270"/>
      <c r="E733" s="270"/>
      <c r="F733" s="270" t="s">
        <v>20</v>
      </c>
      <c r="G733" s="270"/>
      <c r="H733" s="270"/>
      <c r="I733" s="270" t="s">
        <v>21</v>
      </c>
      <c r="J733" s="270"/>
      <c r="K733" s="270"/>
      <c r="M733" s="270" t="s">
        <v>1126</v>
      </c>
      <c r="N733" s="270"/>
      <c r="O733" s="270"/>
      <c r="P733" s="270"/>
      <c r="U733" s="81" t="s">
        <v>1122</v>
      </c>
    </row>
    <row r="734" spans="1:29" ht="15.75" customHeight="1" thickBot="1" x14ac:dyDescent="0.3">
      <c r="A734" s="15" t="s">
        <v>17</v>
      </c>
      <c r="B734" s="14" t="s">
        <v>14</v>
      </c>
      <c r="C734" s="14" t="s">
        <v>14</v>
      </c>
      <c r="D734" s="14" t="s">
        <v>15</v>
      </c>
      <c r="E734" s="14" t="s">
        <v>16</v>
      </c>
      <c r="F734" s="14" t="s">
        <v>14</v>
      </c>
      <c r="G734" s="14" t="s">
        <v>15</v>
      </c>
      <c r="H734" s="14" t="s">
        <v>16</v>
      </c>
      <c r="I734" s="14" t="s">
        <v>14</v>
      </c>
      <c r="J734" s="14" t="s">
        <v>15</v>
      </c>
      <c r="K734" s="14" t="s">
        <v>16</v>
      </c>
      <c r="M734" s="14" t="s">
        <v>18</v>
      </c>
      <c r="N734" s="13" t="s">
        <v>19</v>
      </c>
      <c r="O734" s="14" t="s">
        <v>20</v>
      </c>
      <c r="P734" s="13" t="s">
        <v>21</v>
      </c>
      <c r="R734" s="13" t="s">
        <v>41</v>
      </c>
      <c r="S734" s="14" t="s">
        <v>29</v>
      </c>
      <c r="U734" s="114"/>
      <c r="V734" s="272" t="s">
        <v>999</v>
      </c>
      <c r="W734" s="272"/>
      <c r="X734" s="272"/>
      <c r="Y734" s="272"/>
      <c r="Z734" s="272" t="s">
        <v>1000</v>
      </c>
      <c r="AA734" s="272"/>
      <c r="AB734" s="272"/>
      <c r="AC734" s="272"/>
    </row>
    <row r="735" spans="1:29" ht="15.75" x14ac:dyDescent="0.25">
      <c r="A735" s="5" t="s">
        <v>0</v>
      </c>
      <c r="B735" s="7">
        <v>540733</v>
      </c>
      <c r="C735" s="7">
        <v>22561</v>
      </c>
      <c r="D735" s="1">
        <v>4.2</v>
      </c>
      <c r="E735" s="9">
        <v>510.4</v>
      </c>
      <c r="F735" s="7">
        <v>3713</v>
      </c>
      <c r="G735" s="1">
        <v>0.7</v>
      </c>
      <c r="H735" s="1">
        <v>84</v>
      </c>
      <c r="I735" s="7">
        <v>4074</v>
      </c>
      <c r="J735" s="1">
        <v>0.8</v>
      </c>
      <c r="K735" s="1">
        <v>92.2</v>
      </c>
      <c r="M735" s="12">
        <f>B735-B753</f>
        <v>4567</v>
      </c>
      <c r="N735" s="12">
        <f t="shared" ref="N735:N747" si="273">C735-C753</f>
        <v>412</v>
      </c>
      <c r="O735" s="12">
        <f t="shared" ref="O735:O747" si="274">F735-F753</f>
        <v>73</v>
      </c>
      <c r="P735" s="12">
        <f t="shared" ref="P735:P747" si="275">I735-I753</f>
        <v>30</v>
      </c>
      <c r="R735" s="26">
        <f>C735/$B$735</f>
        <v>4.1722994527798381E-2</v>
      </c>
      <c r="U735" s="165"/>
      <c r="V735" s="171" t="s">
        <v>1001</v>
      </c>
      <c r="W735" s="172"/>
      <c r="X735" s="171" t="s">
        <v>20</v>
      </c>
      <c r="Y735" s="172"/>
      <c r="Z735" s="171" t="s">
        <v>1001</v>
      </c>
      <c r="AA735" s="172"/>
      <c r="AB735" s="171" t="s">
        <v>20</v>
      </c>
      <c r="AC735" s="172"/>
    </row>
    <row r="736" spans="1:29" ht="15.75" x14ac:dyDescent="0.25">
      <c r="A736" s="6" t="s">
        <v>1</v>
      </c>
      <c r="B736" s="8">
        <v>3792</v>
      </c>
      <c r="C736" s="8">
        <v>293</v>
      </c>
      <c r="D736" s="2">
        <v>7.7</v>
      </c>
      <c r="E736" s="10">
        <v>580.29999999999995</v>
      </c>
      <c r="F736" s="8">
        <v>59</v>
      </c>
      <c r="G736" s="2">
        <v>1.6</v>
      </c>
      <c r="H736" s="2">
        <v>116.9</v>
      </c>
      <c r="I736" s="8">
        <v>0</v>
      </c>
      <c r="J736" s="2">
        <v>0</v>
      </c>
      <c r="K736" s="2">
        <v>0</v>
      </c>
      <c r="M736" s="12">
        <f t="shared" ref="M736:M747" si="276">B736-B754</f>
        <v>67</v>
      </c>
      <c r="N736" s="20">
        <f t="shared" si="273"/>
        <v>8</v>
      </c>
      <c r="O736" s="12">
        <f t="shared" si="274"/>
        <v>1</v>
      </c>
      <c r="P736" s="12">
        <f t="shared" si="275"/>
        <v>0</v>
      </c>
      <c r="R736" s="21">
        <f>C736/$C$735</f>
        <v>1.2987012987012988E-2</v>
      </c>
      <c r="U736" s="119" t="s">
        <v>1002</v>
      </c>
      <c r="V736" s="62" t="s">
        <v>839</v>
      </c>
      <c r="W736" s="62" t="s">
        <v>840</v>
      </c>
      <c r="X736" s="62" t="s">
        <v>839</v>
      </c>
      <c r="Y736" s="62" t="s">
        <v>840</v>
      </c>
      <c r="Z736" s="62" t="s">
        <v>839</v>
      </c>
      <c r="AA736" s="62" t="s">
        <v>840</v>
      </c>
      <c r="AB736" s="62" t="s">
        <v>839</v>
      </c>
      <c r="AC736" s="62" t="s">
        <v>840</v>
      </c>
    </row>
    <row r="737" spans="1:29" ht="30" x14ac:dyDescent="0.25">
      <c r="A737" s="5" t="s">
        <v>2</v>
      </c>
      <c r="B737" s="7">
        <v>19860</v>
      </c>
      <c r="C737" s="7">
        <v>254</v>
      </c>
      <c r="D737" s="1">
        <v>1.3</v>
      </c>
      <c r="E737" s="9">
        <v>116.9</v>
      </c>
      <c r="F737" s="7">
        <v>27</v>
      </c>
      <c r="G737" s="1">
        <v>0.1</v>
      </c>
      <c r="H737" s="1">
        <v>12.4</v>
      </c>
      <c r="I737" s="7">
        <v>1</v>
      </c>
      <c r="J737" s="1">
        <v>0</v>
      </c>
      <c r="K737" s="1">
        <v>0.5</v>
      </c>
      <c r="M737" s="12">
        <f t="shared" si="276"/>
        <v>135</v>
      </c>
      <c r="N737" s="20">
        <f t="shared" si="273"/>
        <v>12</v>
      </c>
      <c r="O737" s="12">
        <f t="shared" si="274"/>
        <v>3</v>
      </c>
      <c r="P737" s="12">
        <f t="shared" si="275"/>
        <v>0</v>
      </c>
      <c r="R737" s="21">
        <f t="shared" ref="R737:R747" si="277">C737/$C$735</f>
        <v>1.1258366207171668E-2</v>
      </c>
      <c r="U737" s="120" t="s">
        <v>1003</v>
      </c>
      <c r="V737" s="122">
        <v>2038</v>
      </c>
      <c r="W737" s="167">
        <v>38</v>
      </c>
      <c r="X737" s="85">
        <v>241</v>
      </c>
      <c r="Y737" s="167">
        <v>48</v>
      </c>
      <c r="Z737" s="85">
        <v>99</v>
      </c>
      <c r="AA737" s="167">
        <v>36.9</v>
      </c>
      <c r="AB737" s="85">
        <v>7</v>
      </c>
      <c r="AC737" s="167">
        <v>29.2</v>
      </c>
    </row>
    <row r="738" spans="1:29" ht="30" x14ac:dyDescent="0.25">
      <c r="A738" s="6" t="s">
        <v>3</v>
      </c>
      <c r="B738" s="8">
        <v>30791</v>
      </c>
      <c r="C738" s="8">
        <v>142</v>
      </c>
      <c r="D738" s="2">
        <v>0.5</v>
      </c>
      <c r="E738" s="10">
        <v>51.1</v>
      </c>
      <c r="F738" s="8">
        <v>23</v>
      </c>
      <c r="G738" s="2">
        <v>0.1</v>
      </c>
      <c r="H738" s="2">
        <v>8.3000000000000007</v>
      </c>
      <c r="I738" s="8">
        <v>2</v>
      </c>
      <c r="J738" s="2">
        <v>0</v>
      </c>
      <c r="K738" s="2">
        <v>0.7</v>
      </c>
      <c r="M738" s="12">
        <f t="shared" si="276"/>
        <v>77</v>
      </c>
      <c r="N738" s="20">
        <f t="shared" si="273"/>
        <v>3</v>
      </c>
      <c r="O738" s="20">
        <f t="shared" si="274"/>
        <v>0</v>
      </c>
      <c r="P738" s="12">
        <f t="shared" si="275"/>
        <v>0</v>
      </c>
      <c r="R738" s="21">
        <f t="shared" si="277"/>
        <v>6.2940472496786489E-3</v>
      </c>
      <c r="U738" s="121" t="s">
        <v>1004</v>
      </c>
      <c r="V738" s="124">
        <v>1364</v>
      </c>
      <c r="W738" s="167">
        <v>25.4</v>
      </c>
      <c r="X738" s="88">
        <v>153</v>
      </c>
      <c r="Y738" s="167">
        <v>30.5</v>
      </c>
      <c r="Z738" s="88">
        <v>87</v>
      </c>
      <c r="AA738" s="167">
        <v>32.5</v>
      </c>
      <c r="AB738" s="88">
        <v>10</v>
      </c>
      <c r="AC738" s="167">
        <v>41.7</v>
      </c>
    </row>
    <row r="739" spans="1:29" ht="15.75" x14ac:dyDescent="0.25">
      <c r="A739" s="5" t="s">
        <v>4</v>
      </c>
      <c r="B739" s="7">
        <v>67131</v>
      </c>
      <c r="C739" s="7">
        <v>431</v>
      </c>
      <c r="D739" s="1">
        <v>0.6</v>
      </c>
      <c r="E739" s="9">
        <v>80.900000000000006</v>
      </c>
      <c r="F739" s="7">
        <v>51</v>
      </c>
      <c r="G739" s="1">
        <v>0.1</v>
      </c>
      <c r="H739" s="1">
        <v>9.6</v>
      </c>
      <c r="I739" s="7">
        <v>2</v>
      </c>
      <c r="J739" s="1">
        <v>0</v>
      </c>
      <c r="K739" s="1">
        <v>0.4</v>
      </c>
      <c r="M739" s="12">
        <f t="shared" si="276"/>
        <v>214</v>
      </c>
      <c r="N739" s="20">
        <f t="shared" si="273"/>
        <v>7</v>
      </c>
      <c r="O739" s="12">
        <f t="shared" si="274"/>
        <v>2</v>
      </c>
      <c r="P739" s="12">
        <f t="shared" si="275"/>
        <v>0</v>
      </c>
      <c r="R739" s="21">
        <f t="shared" si="277"/>
        <v>1.9103763131066886E-2</v>
      </c>
      <c r="S739" s="24">
        <f>R738+R739</f>
        <v>2.5397810380745536E-2</v>
      </c>
      <c r="U739" s="120" t="s">
        <v>1005</v>
      </c>
      <c r="V739" s="122">
        <v>1878</v>
      </c>
      <c r="W739" s="85">
        <v>35</v>
      </c>
      <c r="X739" s="85">
        <v>107</v>
      </c>
      <c r="Y739" s="85">
        <v>21.3</v>
      </c>
      <c r="Z739" s="85">
        <v>71</v>
      </c>
      <c r="AA739" s="85">
        <v>26.5</v>
      </c>
      <c r="AB739" s="85">
        <v>6</v>
      </c>
      <c r="AC739" s="85">
        <v>25</v>
      </c>
    </row>
    <row r="740" spans="1:29" ht="30" x14ac:dyDescent="0.25">
      <c r="A740" s="6" t="s">
        <v>5</v>
      </c>
      <c r="B740" s="8">
        <v>95348</v>
      </c>
      <c r="C740" s="8">
        <v>1307</v>
      </c>
      <c r="D740" s="2">
        <v>1.4</v>
      </c>
      <c r="E740" s="10">
        <v>221.1</v>
      </c>
      <c r="F740" s="8">
        <v>151</v>
      </c>
      <c r="G740" s="2">
        <v>0.2</v>
      </c>
      <c r="H740" s="2">
        <v>25.5</v>
      </c>
      <c r="I740" s="8">
        <v>19</v>
      </c>
      <c r="J740" s="2">
        <v>0</v>
      </c>
      <c r="K740" s="2">
        <v>3.2</v>
      </c>
      <c r="M740" s="12">
        <f t="shared" si="276"/>
        <v>684</v>
      </c>
      <c r="N740" s="20">
        <f t="shared" si="273"/>
        <v>20</v>
      </c>
      <c r="O740" s="12">
        <f t="shared" si="274"/>
        <v>6</v>
      </c>
      <c r="P740" s="12">
        <f t="shared" si="275"/>
        <v>0</v>
      </c>
      <c r="R740" s="21">
        <f t="shared" si="277"/>
        <v>5.7931829262887286E-2</v>
      </c>
      <c r="U740" s="121" t="s">
        <v>1006</v>
      </c>
      <c r="V740" s="124">
        <v>83</v>
      </c>
      <c r="W740" s="88">
        <v>1.5</v>
      </c>
      <c r="X740" s="88">
        <v>1</v>
      </c>
      <c r="Y740" s="88">
        <v>0.2</v>
      </c>
      <c r="Z740" s="88">
        <v>11</v>
      </c>
      <c r="AA740" s="88">
        <v>4.0999999999999996</v>
      </c>
      <c r="AB740" s="88">
        <v>1</v>
      </c>
      <c r="AC740" s="88">
        <v>4.2</v>
      </c>
    </row>
    <row r="741" spans="1:29" ht="15.75" x14ac:dyDescent="0.25">
      <c r="A741" s="5" t="s">
        <v>6</v>
      </c>
      <c r="B741" s="7">
        <v>106483</v>
      </c>
      <c r="C741" s="7">
        <v>2201</v>
      </c>
      <c r="D741" s="1">
        <v>2.1</v>
      </c>
      <c r="E741" s="9">
        <v>307.7</v>
      </c>
      <c r="F741" s="7">
        <v>290</v>
      </c>
      <c r="G741" s="1">
        <v>0.3</v>
      </c>
      <c r="H741" s="1">
        <v>40.5</v>
      </c>
      <c r="I741" s="7">
        <v>44</v>
      </c>
      <c r="J741" s="1">
        <v>0</v>
      </c>
      <c r="K741" s="1">
        <v>6.2</v>
      </c>
      <c r="M741" s="12">
        <f t="shared" si="276"/>
        <v>818</v>
      </c>
      <c r="N741" s="20">
        <f t="shared" si="273"/>
        <v>37</v>
      </c>
      <c r="O741" s="20">
        <f t="shared" si="274"/>
        <v>5</v>
      </c>
      <c r="P741" s="12">
        <f t="shared" si="275"/>
        <v>0</v>
      </c>
      <c r="R741" s="21">
        <f t="shared" si="277"/>
        <v>9.7557732370019065E-2</v>
      </c>
      <c r="U741" s="120" t="s">
        <v>0</v>
      </c>
      <c r="V741" s="122">
        <v>5363</v>
      </c>
      <c r="W741" s="85">
        <v>100</v>
      </c>
      <c r="X741" s="85">
        <v>502</v>
      </c>
      <c r="Y741" s="85">
        <v>100</v>
      </c>
      <c r="Z741" s="85">
        <v>268</v>
      </c>
      <c r="AA741" s="85">
        <v>100</v>
      </c>
      <c r="AB741" s="85">
        <v>24</v>
      </c>
      <c r="AC741" s="85">
        <v>100</v>
      </c>
    </row>
    <row r="742" spans="1:29" ht="15.75" x14ac:dyDescent="0.25">
      <c r="A742" s="6" t="s">
        <v>7</v>
      </c>
      <c r="B742" s="8">
        <v>87575</v>
      </c>
      <c r="C742" s="8">
        <v>2414</v>
      </c>
      <c r="D742" s="2">
        <v>2.8</v>
      </c>
      <c r="E742" s="10">
        <v>396.8</v>
      </c>
      <c r="F742" s="8">
        <v>493</v>
      </c>
      <c r="G742" s="2">
        <v>0.6</v>
      </c>
      <c r="H742" s="2">
        <v>81</v>
      </c>
      <c r="I742" s="8">
        <v>100</v>
      </c>
      <c r="J742" s="2">
        <v>0.1</v>
      </c>
      <c r="K742" s="2">
        <v>16.399999999999999</v>
      </c>
      <c r="M742" s="12">
        <f t="shared" si="276"/>
        <v>730</v>
      </c>
      <c r="N742" s="20">
        <f t="shared" si="273"/>
        <v>30</v>
      </c>
      <c r="O742" s="20">
        <f t="shared" si="274"/>
        <v>6</v>
      </c>
      <c r="P742" s="12">
        <f t="shared" si="275"/>
        <v>0</v>
      </c>
      <c r="R742" s="21">
        <f t="shared" si="277"/>
        <v>0.10699880324453703</v>
      </c>
    </row>
    <row r="743" spans="1:29" ht="15.75" x14ac:dyDescent="0.25">
      <c r="A743" s="5" t="s">
        <v>8</v>
      </c>
      <c r="B743" s="7">
        <v>60759</v>
      </c>
      <c r="C743" s="7">
        <v>3297</v>
      </c>
      <c r="D743" s="1">
        <v>5.4</v>
      </c>
      <c r="E743" s="9">
        <v>598.5</v>
      </c>
      <c r="F743" s="7">
        <v>816</v>
      </c>
      <c r="G743" s="1">
        <v>1.3</v>
      </c>
      <c r="H743" s="1">
        <v>148.1</v>
      </c>
      <c r="I743" s="7">
        <v>254</v>
      </c>
      <c r="J743" s="1">
        <v>0.4</v>
      </c>
      <c r="K743" s="1">
        <v>46.1</v>
      </c>
      <c r="M743" s="12">
        <f t="shared" si="276"/>
        <v>632</v>
      </c>
      <c r="N743" s="20">
        <f t="shared" si="273"/>
        <v>41</v>
      </c>
      <c r="O743" s="20">
        <f t="shared" si="274"/>
        <v>6</v>
      </c>
      <c r="P743" s="12">
        <f t="shared" si="275"/>
        <v>2</v>
      </c>
      <c r="R743" s="21">
        <f t="shared" si="277"/>
        <v>0.14613713931120073</v>
      </c>
    </row>
    <row r="744" spans="1:29" ht="15.75" x14ac:dyDescent="0.25">
      <c r="A744" s="6" t="s">
        <v>9</v>
      </c>
      <c r="B744" s="8">
        <v>35277</v>
      </c>
      <c r="C744" s="8">
        <v>3919</v>
      </c>
      <c r="D744" s="2">
        <v>11.1</v>
      </c>
      <c r="E744" s="10">
        <v>826.2</v>
      </c>
      <c r="F744" s="8">
        <v>959</v>
      </c>
      <c r="G744" s="2">
        <v>2.7</v>
      </c>
      <c r="H744" s="2">
        <v>202.2</v>
      </c>
      <c r="I744" s="8">
        <v>567</v>
      </c>
      <c r="J744" s="2">
        <v>1.6</v>
      </c>
      <c r="K744" s="2">
        <v>119.5</v>
      </c>
      <c r="M744" s="12">
        <f t="shared" si="276"/>
        <v>420</v>
      </c>
      <c r="N744" s="20">
        <f t="shared" si="273"/>
        <v>54</v>
      </c>
      <c r="O744" s="20">
        <f t="shared" si="274"/>
        <v>16</v>
      </c>
      <c r="P744" s="20">
        <f t="shared" si="275"/>
        <v>8</v>
      </c>
      <c r="R744" s="21">
        <f t="shared" si="277"/>
        <v>0.17370683923584948</v>
      </c>
    </row>
    <row r="745" spans="1:29" ht="15.75" x14ac:dyDescent="0.25">
      <c r="A745" s="5" t="s">
        <v>10</v>
      </c>
      <c r="B745" s="7">
        <v>16192</v>
      </c>
      <c r="C745" s="7">
        <v>3887</v>
      </c>
      <c r="D745" s="1">
        <v>24</v>
      </c>
      <c r="E745" s="9">
        <v>1490.8</v>
      </c>
      <c r="F745" s="7">
        <v>661</v>
      </c>
      <c r="G745" s="1">
        <v>4.0999999999999996</v>
      </c>
      <c r="H745" s="1">
        <v>253.5</v>
      </c>
      <c r="I745" s="7">
        <v>953</v>
      </c>
      <c r="J745" s="1">
        <v>5.9</v>
      </c>
      <c r="K745" s="9">
        <v>365.5</v>
      </c>
      <c r="M745" s="12">
        <f t="shared" si="276"/>
        <v>286</v>
      </c>
      <c r="N745" s="20">
        <f t="shared" si="273"/>
        <v>75</v>
      </c>
      <c r="O745" s="20">
        <f t="shared" si="274"/>
        <v>9</v>
      </c>
      <c r="P745" s="20">
        <f t="shared" si="275"/>
        <v>7</v>
      </c>
      <c r="R745" s="21">
        <f t="shared" si="277"/>
        <v>0.17228846239085147</v>
      </c>
    </row>
    <row r="746" spans="1:29" ht="15.75" x14ac:dyDescent="0.25">
      <c r="A746" s="6" t="s">
        <v>11</v>
      </c>
      <c r="B746" s="8">
        <v>17154</v>
      </c>
      <c r="C746" s="8">
        <v>4408</v>
      </c>
      <c r="D746" s="2">
        <v>25.7</v>
      </c>
      <c r="E746" s="10">
        <v>3133.9</v>
      </c>
      <c r="F746" s="8">
        <v>182</v>
      </c>
      <c r="G746" s="2">
        <v>1.1000000000000001</v>
      </c>
      <c r="H746" s="2">
        <v>129.4</v>
      </c>
      <c r="I746" s="8">
        <v>2131</v>
      </c>
      <c r="J746" s="2">
        <v>12.4</v>
      </c>
      <c r="K746" s="10">
        <v>1515</v>
      </c>
      <c r="M746" s="12">
        <f t="shared" si="276"/>
        <v>499</v>
      </c>
      <c r="N746" s="20">
        <f t="shared" si="273"/>
        <v>125</v>
      </c>
      <c r="O746" s="20">
        <f t="shared" si="274"/>
        <v>19</v>
      </c>
      <c r="P746" s="20">
        <f t="shared" si="275"/>
        <v>13</v>
      </c>
      <c r="R746" s="21">
        <f t="shared" si="277"/>
        <v>0.19538141039847526</v>
      </c>
    </row>
    <row r="747" spans="1:29" ht="15.75" x14ac:dyDescent="0.25">
      <c r="A747" s="14" t="s">
        <v>12</v>
      </c>
      <c r="B747" s="7">
        <v>371</v>
      </c>
      <c r="C747" s="7">
        <v>8</v>
      </c>
      <c r="D747" s="1">
        <v>2.2000000000000002</v>
      </c>
      <c r="E747" s="9" t="s">
        <v>13</v>
      </c>
      <c r="F747" s="7">
        <v>1</v>
      </c>
      <c r="G747" s="1">
        <v>0.3</v>
      </c>
      <c r="H747" s="1" t="s">
        <v>13</v>
      </c>
      <c r="I747" s="7">
        <v>1</v>
      </c>
      <c r="J747" s="1">
        <v>0.3</v>
      </c>
      <c r="K747" s="1" t="s">
        <v>13</v>
      </c>
      <c r="M747" s="12">
        <f t="shared" si="276"/>
        <v>5</v>
      </c>
      <c r="N747" s="12">
        <f t="shared" si="273"/>
        <v>0</v>
      </c>
      <c r="O747" s="12">
        <f t="shared" si="274"/>
        <v>0</v>
      </c>
      <c r="P747" s="12">
        <f t="shared" si="275"/>
        <v>0</v>
      </c>
      <c r="R747" s="21">
        <f t="shared" si="277"/>
        <v>3.5459421124950136E-4</v>
      </c>
    </row>
    <row r="748" spans="1:29" x14ac:dyDescent="0.25">
      <c r="A748" s="25"/>
      <c r="I748" s="60"/>
      <c r="J748" s="60"/>
      <c r="O748" s="104" t="s">
        <v>873</v>
      </c>
      <c r="P748" s="103">
        <f>SUM(P745:P746)/P735</f>
        <v>0.66666666666666663</v>
      </c>
    </row>
    <row r="749" spans="1:29" x14ac:dyDescent="0.25">
      <c r="A749" t="s">
        <v>1120</v>
      </c>
    </row>
    <row r="750" spans="1:29" x14ac:dyDescent="0.25">
      <c r="A750" t="s">
        <v>1119</v>
      </c>
      <c r="M750" s="3" t="s">
        <v>1164</v>
      </c>
      <c r="O750" s="60">
        <f>B753-B771</f>
        <v>1881</v>
      </c>
    </row>
    <row r="751" spans="1:29" x14ac:dyDescent="0.25">
      <c r="B751" s="14" t="s">
        <v>18</v>
      </c>
      <c r="C751" s="270" t="s">
        <v>19</v>
      </c>
      <c r="D751" s="270"/>
      <c r="E751" s="270"/>
      <c r="F751" s="270" t="s">
        <v>20</v>
      </c>
      <c r="G751" s="270"/>
      <c r="H751" s="270"/>
      <c r="I751" s="270" t="s">
        <v>21</v>
      </c>
      <c r="J751" s="270"/>
      <c r="K751" s="270"/>
      <c r="M751" s="270" t="s">
        <v>1121</v>
      </c>
      <c r="N751" s="270"/>
      <c r="O751" s="270"/>
      <c r="P751" s="270"/>
      <c r="U751" s="81" t="s">
        <v>1122</v>
      </c>
    </row>
    <row r="752" spans="1:29" ht="15.75" customHeight="1" thickBot="1" x14ac:dyDescent="0.3">
      <c r="A752" s="15" t="s">
        <v>17</v>
      </c>
      <c r="B752" s="14" t="s">
        <v>14</v>
      </c>
      <c r="C752" s="14" t="s">
        <v>14</v>
      </c>
      <c r="D752" s="14" t="s">
        <v>15</v>
      </c>
      <c r="E752" s="14" t="s">
        <v>16</v>
      </c>
      <c r="F752" s="14" t="s">
        <v>14</v>
      </c>
      <c r="G752" s="14" t="s">
        <v>15</v>
      </c>
      <c r="H752" s="14" t="s">
        <v>16</v>
      </c>
      <c r="I752" s="14" t="s">
        <v>14</v>
      </c>
      <c r="J752" s="14" t="s">
        <v>15</v>
      </c>
      <c r="K752" s="14" t="s">
        <v>16</v>
      </c>
      <c r="M752" s="14" t="s">
        <v>18</v>
      </c>
      <c r="N752" s="13" t="s">
        <v>19</v>
      </c>
      <c r="O752" s="14" t="s">
        <v>20</v>
      </c>
      <c r="P752" s="13" t="s">
        <v>21</v>
      </c>
      <c r="R752" s="13" t="s">
        <v>41</v>
      </c>
      <c r="S752" s="14" t="s">
        <v>29</v>
      </c>
      <c r="U752" s="114"/>
      <c r="V752" s="272" t="s">
        <v>999</v>
      </c>
      <c r="W752" s="272"/>
      <c r="X752" s="272"/>
      <c r="Y752" s="272"/>
      <c r="Z752" s="272" t="s">
        <v>1000</v>
      </c>
      <c r="AA752" s="272"/>
      <c r="AB752" s="272"/>
      <c r="AC752" s="272"/>
    </row>
    <row r="753" spans="1:29" ht="15.75" x14ac:dyDescent="0.25">
      <c r="A753" s="5" t="s">
        <v>0</v>
      </c>
      <c r="B753" s="7">
        <v>536166</v>
      </c>
      <c r="C753" s="7">
        <v>22149</v>
      </c>
      <c r="D753" s="1">
        <v>4.0999999999999996</v>
      </c>
      <c r="E753" s="9">
        <v>501.1</v>
      </c>
      <c r="F753" s="7">
        <v>3640</v>
      </c>
      <c r="G753" s="1">
        <v>0.7</v>
      </c>
      <c r="H753" s="1">
        <v>82.4</v>
      </c>
      <c r="I753" s="7">
        <v>4044</v>
      </c>
      <c r="J753" s="1">
        <v>0.8</v>
      </c>
      <c r="K753" s="1">
        <v>91.5</v>
      </c>
      <c r="M753" s="12">
        <f>B753-B771</f>
        <v>1881</v>
      </c>
      <c r="N753" s="12">
        <f t="shared" ref="N753:N765" si="278">C753-C771</f>
        <v>193</v>
      </c>
      <c r="O753" s="12">
        <f t="shared" ref="O753:O765" si="279">F753-F771</f>
        <v>13</v>
      </c>
      <c r="P753" s="12">
        <f t="shared" ref="P753:P765" si="280">I753-I771</f>
        <v>21</v>
      </c>
      <c r="R753" s="26">
        <f>C753/$B$753</f>
        <v>4.1309967435458422E-2</v>
      </c>
      <c r="U753" s="165"/>
      <c r="V753" s="171" t="s">
        <v>1001</v>
      </c>
      <c r="W753" s="172"/>
      <c r="X753" s="171" t="s">
        <v>20</v>
      </c>
      <c r="Y753" s="172"/>
      <c r="Z753" s="171" t="s">
        <v>1001</v>
      </c>
      <c r="AA753" s="172"/>
      <c r="AB753" s="171" t="s">
        <v>20</v>
      </c>
      <c r="AC753" s="172"/>
    </row>
    <row r="754" spans="1:29" ht="15.75" x14ac:dyDescent="0.25">
      <c r="A754" s="6" t="s">
        <v>1</v>
      </c>
      <c r="B754" s="8">
        <v>3725</v>
      </c>
      <c r="C754" s="8">
        <v>285</v>
      </c>
      <c r="D754" s="2">
        <v>7.7</v>
      </c>
      <c r="E754" s="10">
        <v>564.5</v>
      </c>
      <c r="F754" s="8">
        <v>58</v>
      </c>
      <c r="G754" s="2">
        <v>1.6</v>
      </c>
      <c r="H754" s="2">
        <v>114.9</v>
      </c>
      <c r="I754" s="8">
        <v>0</v>
      </c>
      <c r="J754" s="2">
        <v>0</v>
      </c>
      <c r="K754" s="2">
        <v>0</v>
      </c>
      <c r="M754" s="12">
        <f t="shared" ref="M754:M765" si="281">B754-B772</f>
        <v>28</v>
      </c>
      <c r="N754" s="20">
        <f t="shared" si="278"/>
        <v>4</v>
      </c>
      <c r="O754" s="12">
        <f t="shared" si="279"/>
        <v>0</v>
      </c>
      <c r="P754" s="12">
        <f t="shared" si="280"/>
        <v>0</v>
      </c>
      <c r="R754" s="21">
        <f>C754/$C$753</f>
        <v>1.2867398076662604E-2</v>
      </c>
      <c r="U754" s="119" t="s">
        <v>1002</v>
      </c>
      <c r="V754" s="62" t="s">
        <v>839</v>
      </c>
      <c r="W754" s="62" t="s">
        <v>840</v>
      </c>
      <c r="X754" s="62" t="s">
        <v>839</v>
      </c>
      <c r="Y754" s="62" t="s">
        <v>840</v>
      </c>
      <c r="Z754" s="62" t="s">
        <v>839</v>
      </c>
      <c r="AA754" s="62" t="s">
        <v>840</v>
      </c>
      <c r="AB754" s="62" t="s">
        <v>839</v>
      </c>
      <c r="AC754" s="62" t="s">
        <v>840</v>
      </c>
    </row>
    <row r="755" spans="1:29" ht="30" x14ac:dyDescent="0.25">
      <c r="A755" s="5" t="s">
        <v>2</v>
      </c>
      <c r="B755" s="7">
        <v>19725</v>
      </c>
      <c r="C755" s="7">
        <v>242</v>
      </c>
      <c r="D755" s="1">
        <v>1.2</v>
      </c>
      <c r="E755" s="9">
        <v>111.4</v>
      </c>
      <c r="F755" s="7">
        <v>24</v>
      </c>
      <c r="G755" s="1">
        <v>0.1</v>
      </c>
      <c r="H755" s="1">
        <v>11</v>
      </c>
      <c r="I755" s="7">
        <v>1</v>
      </c>
      <c r="J755" s="1">
        <v>0</v>
      </c>
      <c r="K755" s="1">
        <v>0.5</v>
      </c>
      <c r="M755" s="12">
        <f t="shared" si="281"/>
        <v>66</v>
      </c>
      <c r="N755" s="20">
        <f t="shared" si="278"/>
        <v>13</v>
      </c>
      <c r="O755" s="12">
        <f t="shared" si="279"/>
        <v>1</v>
      </c>
      <c r="P755" s="12">
        <f t="shared" si="280"/>
        <v>0</v>
      </c>
      <c r="R755" s="21">
        <f t="shared" ref="R755:R765" si="282">C755/$C$753</f>
        <v>1.0926001173867895E-2</v>
      </c>
      <c r="U755" s="120" t="s">
        <v>1003</v>
      </c>
      <c r="V755" s="122">
        <v>1921</v>
      </c>
      <c r="W755" s="167">
        <v>38.1</v>
      </c>
      <c r="X755" s="85">
        <v>233</v>
      </c>
      <c r="Y755" s="167">
        <v>48.9</v>
      </c>
      <c r="Z755" s="85">
        <v>84</v>
      </c>
      <c r="AA755" s="167">
        <v>39.4</v>
      </c>
      <c r="AB755" s="85">
        <v>9</v>
      </c>
      <c r="AC755" s="167">
        <v>45</v>
      </c>
    </row>
    <row r="756" spans="1:29" ht="30" x14ac:dyDescent="0.25">
      <c r="A756" s="6" t="s">
        <v>3</v>
      </c>
      <c r="B756" s="8">
        <v>30714</v>
      </c>
      <c r="C756" s="8">
        <v>139</v>
      </c>
      <c r="D756" s="2">
        <v>0.5</v>
      </c>
      <c r="E756" s="10">
        <v>50.1</v>
      </c>
      <c r="F756" s="8">
        <v>23</v>
      </c>
      <c r="G756" s="2">
        <v>0.1</v>
      </c>
      <c r="H756" s="2">
        <v>8.3000000000000007</v>
      </c>
      <c r="I756" s="8">
        <v>2</v>
      </c>
      <c r="J756" s="2">
        <v>0</v>
      </c>
      <c r="K756" s="2">
        <v>0.7</v>
      </c>
      <c r="M756" s="12">
        <f t="shared" si="281"/>
        <v>39</v>
      </c>
      <c r="N756" s="20">
        <f t="shared" si="278"/>
        <v>4</v>
      </c>
      <c r="O756" s="20">
        <f t="shared" si="279"/>
        <v>0</v>
      </c>
      <c r="P756" s="12">
        <f t="shared" si="280"/>
        <v>0</v>
      </c>
      <c r="R756" s="21">
        <f t="shared" si="282"/>
        <v>6.2756783601968487E-3</v>
      </c>
      <c r="U756" s="121" t="s">
        <v>1004</v>
      </c>
      <c r="V756" s="124">
        <v>1266</v>
      </c>
      <c r="W756" s="167">
        <v>25.1</v>
      </c>
      <c r="X756" s="88">
        <v>142</v>
      </c>
      <c r="Y756" s="167">
        <v>29.8</v>
      </c>
      <c r="Z756" s="88">
        <v>70</v>
      </c>
      <c r="AA756" s="167">
        <v>32.9</v>
      </c>
      <c r="AB756" s="88">
        <v>5</v>
      </c>
      <c r="AC756" s="167">
        <v>25</v>
      </c>
    </row>
    <row r="757" spans="1:29" ht="15.75" x14ac:dyDescent="0.25">
      <c r="A757" s="5" t="s">
        <v>4</v>
      </c>
      <c r="B757" s="7">
        <v>66917</v>
      </c>
      <c r="C757" s="7">
        <v>424</v>
      </c>
      <c r="D757" s="1">
        <v>0.6</v>
      </c>
      <c r="E757" s="9">
        <v>79.599999999999994</v>
      </c>
      <c r="F757" s="7">
        <v>49</v>
      </c>
      <c r="G757" s="1">
        <v>0.1</v>
      </c>
      <c r="H757" s="1">
        <v>9.1999999999999993</v>
      </c>
      <c r="I757" s="7">
        <v>2</v>
      </c>
      <c r="J757" s="1">
        <v>0</v>
      </c>
      <c r="K757" s="1">
        <v>0.4</v>
      </c>
      <c r="M757" s="12">
        <f t="shared" si="281"/>
        <v>112</v>
      </c>
      <c r="N757" s="20">
        <f t="shared" si="278"/>
        <v>6</v>
      </c>
      <c r="O757" s="12">
        <f t="shared" si="279"/>
        <v>0</v>
      </c>
      <c r="P757" s="12">
        <f t="shared" si="280"/>
        <v>0</v>
      </c>
      <c r="R757" s="21">
        <f t="shared" si="282"/>
        <v>1.9143076436859453E-2</v>
      </c>
      <c r="S757" s="24">
        <f>R756+R757</f>
        <v>2.5418754797056301E-2</v>
      </c>
      <c r="U757" s="120" t="s">
        <v>1005</v>
      </c>
      <c r="V757" s="122">
        <v>1777</v>
      </c>
      <c r="W757" s="85">
        <v>35.299999999999997</v>
      </c>
      <c r="X757" s="85">
        <v>101</v>
      </c>
      <c r="Y757" s="85">
        <v>21.2</v>
      </c>
      <c r="Z757" s="85">
        <v>57</v>
      </c>
      <c r="AA757" s="85">
        <v>26.8</v>
      </c>
      <c r="AB757" s="85">
        <v>6</v>
      </c>
      <c r="AC757" s="85">
        <v>30</v>
      </c>
    </row>
    <row r="758" spans="1:29" ht="30" x14ac:dyDescent="0.25">
      <c r="A758" s="6" t="s">
        <v>5</v>
      </c>
      <c r="B758" s="8">
        <v>94664</v>
      </c>
      <c r="C758" s="8">
        <v>1287</v>
      </c>
      <c r="D758" s="2">
        <v>1.4</v>
      </c>
      <c r="E758" s="10">
        <v>217.7</v>
      </c>
      <c r="F758" s="8">
        <v>145</v>
      </c>
      <c r="G758" s="2">
        <v>0.2</v>
      </c>
      <c r="H758" s="2">
        <v>24.5</v>
      </c>
      <c r="I758" s="8">
        <v>19</v>
      </c>
      <c r="J758" s="2">
        <v>0</v>
      </c>
      <c r="K758" s="2">
        <v>3.2</v>
      </c>
      <c r="M758" s="12">
        <f t="shared" si="281"/>
        <v>249</v>
      </c>
      <c r="N758" s="20">
        <f t="shared" si="278"/>
        <v>20</v>
      </c>
      <c r="O758" s="12">
        <f t="shared" si="279"/>
        <v>2</v>
      </c>
      <c r="P758" s="12">
        <f t="shared" si="280"/>
        <v>0</v>
      </c>
      <c r="R758" s="21">
        <f t="shared" si="282"/>
        <v>5.810646078829744E-2</v>
      </c>
      <c r="U758" s="121" t="s">
        <v>1006</v>
      </c>
      <c r="V758" s="124">
        <v>73</v>
      </c>
      <c r="W758" s="88">
        <v>1.4</v>
      </c>
      <c r="X758" s="88">
        <v>0</v>
      </c>
      <c r="Y758" s="88">
        <v>0</v>
      </c>
      <c r="Z758" s="88">
        <v>2</v>
      </c>
      <c r="AA758" s="88">
        <v>0.9</v>
      </c>
      <c r="AB758" s="88">
        <v>0</v>
      </c>
      <c r="AC758" s="88">
        <v>0</v>
      </c>
    </row>
    <row r="759" spans="1:29" ht="15.75" x14ac:dyDescent="0.25">
      <c r="A759" s="5" t="s">
        <v>6</v>
      </c>
      <c r="B759" s="7">
        <v>105665</v>
      </c>
      <c r="C759" s="7">
        <v>2164</v>
      </c>
      <c r="D759" s="1">
        <v>2</v>
      </c>
      <c r="E759" s="9">
        <v>302.5</v>
      </c>
      <c r="F759" s="7">
        <v>285</v>
      </c>
      <c r="G759" s="1">
        <v>0.3</v>
      </c>
      <c r="H759" s="1">
        <v>39.799999999999997</v>
      </c>
      <c r="I759" s="7">
        <v>44</v>
      </c>
      <c r="J759" s="1">
        <v>0</v>
      </c>
      <c r="K759" s="1">
        <v>6.2</v>
      </c>
      <c r="M759" s="12">
        <f t="shared" si="281"/>
        <v>313</v>
      </c>
      <c r="N759" s="20">
        <f t="shared" si="278"/>
        <v>20</v>
      </c>
      <c r="O759" s="20">
        <f t="shared" si="279"/>
        <v>1</v>
      </c>
      <c r="P759" s="12">
        <f t="shared" si="280"/>
        <v>0</v>
      </c>
      <c r="R759" s="21">
        <f t="shared" si="282"/>
        <v>9.7701927852273246E-2</v>
      </c>
      <c r="U759" s="120" t="s">
        <v>0</v>
      </c>
      <c r="V759" s="122">
        <v>5037</v>
      </c>
      <c r="W759" s="85">
        <v>100</v>
      </c>
      <c r="X759" s="85">
        <v>476</v>
      </c>
      <c r="Y759" s="85">
        <v>100</v>
      </c>
      <c r="Z759" s="85">
        <v>213</v>
      </c>
      <c r="AA759" s="85">
        <v>100</v>
      </c>
      <c r="AB759" s="85">
        <v>20</v>
      </c>
      <c r="AC759" s="85">
        <v>100</v>
      </c>
    </row>
    <row r="760" spans="1:29" ht="15.75" x14ac:dyDescent="0.25">
      <c r="A760" s="6" t="s">
        <v>7</v>
      </c>
      <c r="B760" s="8">
        <v>86845</v>
      </c>
      <c r="C760" s="8">
        <v>2384</v>
      </c>
      <c r="D760" s="2">
        <v>2.7</v>
      </c>
      <c r="E760" s="10">
        <v>391.9</v>
      </c>
      <c r="F760" s="8">
        <v>487</v>
      </c>
      <c r="G760" s="2">
        <v>0.6</v>
      </c>
      <c r="H760" s="2">
        <v>80.099999999999994</v>
      </c>
      <c r="I760" s="8">
        <v>100</v>
      </c>
      <c r="J760" s="2">
        <v>0.1</v>
      </c>
      <c r="K760" s="2">
        <v>16.399999999999999</v>
      </c>
      <c r="M760" s="12">
        <f t="shared" si="281"/>
        <v>320</v>
      </c>
      <c r="N760" s="20">
        <f t="shared" si="278"/>
        <v>12</v>
      </c>
      <c r="O760" s="20">
        <f t="shared" si="279"/>
        <v>0</v>
      </c>
      <c r="P760" s="12">
        <f t="shared" si="280"/>
        <v>0</v>
      </c>
      <c r="R760" s="21">
        <f t="shared" si="282"/>
        <v>0.10763465619215315</v>
      </c>
    </row>
    <row r="761" spans="1:29" ht="15.75" x14ac:dyDescent="0.25">
      <c r="A761" s="5" t="s">
        <v>8</v>
      </c>
      <c r="B761" s="7">
        <v>60127</v>
      </c>
      <c r="C761" s="7">
        <v>3256</v>
      </c>
      <c r="D761" s="1">
        <v>5.4</v>
      </c>
      <c r="E761" s="9">
        <v>591</v>
      </c>
      <c r="F761" s="7">
        <v>810</v>
      </c>
      <c r="G761" s="1">
        <v>1.3</v>
      </c>
      <c r="H761" s="1">
        <v>147</v>
      </c>
      <c r="I761" s="7">
        <v>252</v>
      </c>
      <c r="J761" s="1">
        <v>0.4</v>
      </c>
      <c r="K761" s="1">
        <v>45.7</v>
      </c>
      <c r="M761" s="12">
        <f t="shared" si="281"/>
        <v>243</v>
      </c>
      <c r="N761" s="20">
        <f t="shared" si="278"/>
        <v>13</v>
      </c>
      <c r="O761" s="20">
        <f t="shared" si="279"/>
        <v>1</v>
      </c>
      <c r="P761" s="12">
        <f t="shared" si="280"/>
        <v>2</v>
      </c>
      <c r="R761" s="21">
        <f t="shared" si="282"/>
        <v>0.14700437943022257</v>
      </c>
    </row>
    <row r="762" spans="1:29" ht="15.75" x14ac:dyDescent="0.25">
      <c r="A762" s="6" t="s">
        <v>9</v>
      </c>
      <c r="B762" s="8">
        <v>34857</v>
      </c>
      <c r="C762" s="8">
        <v>3865</v>
      </c>
      <c r="D762" s="2">
        <v>11.1</v>
      </c>
      <c r="E762" s="10">
        <v>814.9</v>
      </c>
      <c r="F762" s="8">
        <v>943</v>
      </c>
      <c r="G762" s="2">
        <v>2.7</v>
      </c>
      <c r="H762" s="2">
        <v>198.8</v>
      </c>
      <c r="I762" s="8">
        <v>559</v>
      </c>
      <c r="J762" s="2">
        <v>1.6</v>
      </c>
      <c r="K762" s="2">
        <v>117.9</v>
      </c>
      <c r="M762" s="12">
        <f t="shared" si="281"/>
        <v>162</v>
      </c>
      <c r="N762" s="20">
        <f t="shared" si="278"/>
        <v>25</v>
      </c>
      <c r="O762" s="20">
        <f t="shared" si="279"/>
        <v>3</v>
      </c>
      <c r="P762" s="20">
        <f t="shared" si="280"/>
        <v>1</v>
      </c>
      <c r="R762" s="21">
        <f t="shared" si="282"/>
        <v>0.1744999774256174</v>
      </c>
    </row>
    <row r="763" spans="1:29" ht="15.75" x14ac:dyDescent="0.25">
      <c r="A763" s="5" t="s">
        <v>10</v>
      </c>
      <c r="B763" s="7">
        <v>15906</v>
      </c>
      <c r="C763" s="7">
        <v>3812</v>
      </c>
      <c r="D763" s="1">
        <v>24</v>
      </c>
      <c r="E763" s="9">
        <v>1462</v>
      </c>
      <c r="F763" s="7">
        <v>652</v>
      </c>
      <c r="G763" s="1">
        <v>4.0999999999999996</v>
      </c>
      <c r="H763" s="1">
        <v>250.1</v>
      </c>
      <c r="I763" s="7">
        <v>946</v>
      </c>
      <c r="J763" s="1">
        <v>5.9</v>
      </c>
      <c r="K763" s="9">
        <v>362.8</v>
      </c>
      <c r="M763" s="12">
        <f t="shared" si="281"/>
        <v>121</v>
      </c>
      <c r="N763" s="20">
        <f t="shared" si="278"/>
        <v>38</v>
      </c>
      <c r="O763" s="20">
        <f t="shared" si="279"/>
        <v>3</v>
      </c>
      <c r="P763" s="20">
        <f t="shared" si="280"/>
        <v>8</v>
      </c>
      <c r="R763" s="21">
        <f t="shared" si="282"/>
        <v>0.17210709287100998</v>
      </c>
    </row>
    <row r="764" spans="1:29" ht="15.75" x14ac:dyDescent="0.25">
      <c r="A764" s="6" t="s">
        <v>11</v>
      </c>
      <c r="B764" s="8">
        <v>16655</v>
      </c>
      <c r="C764" s="8">
        <v>4283</v>
      </c>
      <c r="D764" s="2">
        <v>25.7</v>
      </c>
      <c r="E764" s="10">
        <v>3045</v>
      </c>
      <c r="F764" s="8">
        <v>163</v>
      </c>
      <c r="G764" s="2">
        <v>1</v>
      </c>
      <c r="H764" s="2">
        <v>115.9</v>
      </c>
      <c r="I764" s="8">
        <v>2118</v>
      </c>
      <c r="J764" s="2">
        <v>12.7</v>
      </c>
      <c r="K764" s="10">
        <v>1505.8</v>
      </c>
      <c r="M764" s="12">
        <f t="shared" si="281"/>
        <v>228</v>
      </c>
      <c r="N764" s="20">
        <f t="shared" si="278"/>
        <v>38</v>
      </c>
      <c r="O764" s="20">
        <f t="shared" si="279"/>
        <v>2</v>
      </c>
      <c r="P764" s="20">
        <f t="shared" si="280"/>
        <v>10</v>
      </c>
      <c r="R764" s="21">
        <f t="shared" si="282"/>
        <v>0.19337216127138923</v>
      </c>
    </row>
    <row r="765" spans="1:29" ht="15.75" x14ac:dyDescent="0.25">
      <c r="A765" s="14" t="s">
        <v>12</v>
      </c>
      <c r="B765" s="7">
        <v>366</v>
      </c>
      <c r="C765" s="7">
        <v>8</v>
      </c>
      <c r="D765" s="1">
        <v>2.2000000000000002</v>
      </c>
      <c r="E765" s="9" t="s">
        <v>13</v>
      </c>
      <c r="F765" s="7">
        <v>1</v>
      </c>
      <c r="G765" s="1">
        <v>0.3</v>
      </c>
      <c r="H765" s="1" t="s">
        <v>13</v>
      </c>
      <c r="I765" s="7">
        <v>1</v>
      </c>
      <c r="J765" s="1">
        <v>0.3</v>
      </c>
      <c r="K765" s="1" t="s">
        <v>13</v>
      </c>
      <c r="M765" s="12">
        <f t="shared" si="281"/>
        <v>0</v>
      </c>
      <c r="N765" s="12">
        <f t="shared" si="278"/>
        <v>0</v>
      </c>
      <c r="O765" s="12">
        <f t="shared" si="279"/>
        <v>0</v>
      </c>
      <c r="P765" s="12">
        <f t="shared" si="280"/>
        <v>0</v>
      </c>
      <c r="R765" s="21">
        <f t="shared" si="282"/>
        <v>3.6119012145017831E-4</v>
      </c>
    </row>
    <row r="766" spans="1:29" x14ac:dyDescent="0.25">
      <c r="A766" s="25"/>
      <c r="I766" s="60"/>
      <c r="J766" s="60"/>
      <c r="O766" s="104" t="s">
        <v>873</v>
      </c>
      <c r="P766" s="103">
        <f>SUM(P763:P764)/P753</f>
        <v>0.8571428571428571</v>
      </c>
    </row>
    <row r="767" spans="1:29" x14ac:dyDescent="0.25">
      <c r="A767" t="s">
        <v>1117</v>
      </c>
    </row>
    <row r="768" spans="1:29" x14ac:dyDescent="0.25">
      <c r="A768" t="s">
        <v>776</v>
      </c>
      <c r="M768" s="3" t="s">
        <v>1164</v>
      </c>
      <c r="O768" s="60">
        <f>B771-B789</f>
        <v>502</v>
      </c>
    </row>
    <row r="769" spans="1:29" x14ac:dyDescent="0.25">
      <c r="B769" s="14" t="s">
        <v>18</v>
      </c>
      <c r="C769" s="270" t="s">
        <v>19</v>
      </c>
      <c r="D769" s="270"/>
      <c r="E769" s="270"/>
      <c r="F769" s="270" t="s">
        <v>20</v>
      </c>
      <c r="G769" s="270"/>
      <c r="H769" s="270"/>
      <c r="I769" s="270" t="s">
        <v>21</v>
      </c>
      <c r="J769" s="270"/>
      <c r="K769" s="270"/>
      <c r="M769" s="270" t="s">
        <v>1118</v>
      </c>
      <c r="N769" s="270"/>
      <c r="O769" s="270"/>
      <c r="P769" s="270"/>
      <c r="U769" s="81" t="s">
        <v>998</v>
      </c>
    </row>
    <row r="770" spans="1:29" ht="15.75" customHeight="1" thickBot="1" x14ac:dyDescent="0.3">
      <c r="A770" s="15" t="s">
        <v>17</v>
      </c>
      <c r="B770" s="14" t="s">
        <v>14</v>
      </c>
      <c r="C770" s="14" t="s">
        <v>14</v>
      </c>
      <c r="D770" s="14" t="s">
        <v>15</v>
      </c>
      <c r="E770" s="14" t="s">
        <v>16</v>
      </c>
      <c r="F770" s="14" t="s">
        <v>14</v>
      </c>
      <c r="G770" s="14" t="s">
        <v>15</v>
      </c>
      <c r="H770" s="14" t="s">
        <v>16</v>
      </c>
      <c r="I770" s="14" t="s">
        <v>14</v>
      </c>
      <c r="J770" s="14" t="s">
        <v>15</v>
      </c>
      <c r="K770" s="14" t="s">
        <v>16</v>
      </c>
      <c r="M770" s="14" t="s">
        <v>18</v>
      </c>
      <c r="N770" s="13" t="s">
        <v>19</v>
      </c>
      <c r="O770" s="14" t="s">
        <v>20</v>
      </c>
      <c r="P770" s="13" t="s">
        <v>21</v>
      </c>
      <c r="R770" s="13" t="s">
        <v>41</v>
      </c>
      <c r="S770" s="14" t="s">
        <v>29</v>
      </c>
      <c r="U770" s="114"/>
      <c r="V770" s="272" t="s">
        <v>999</v>
      </c>
      <c r="W770" s="272"/>
      <c r="X770" s="272"/>
      <c r="Y770" s="272"/>
      <c r="Z770" s="272" t="s">
        <v>1000</v>
      </c>
      <c r="AA770" s="272"/>
      <c r="AB770" s="272"/>
      <c r="AC770" s="272"/>
    </row>
    <row r="771" spans="1:29" ht="15.75" x14ac:dyDescent="0.25">
      <c r="A771" s="5" t="s">
        <v>0</v>
      </c>
      <c r="B771" s="7">
        <v>534285</v>
      </c>
      <c r="C771" s="7">
        <v>21956</v>
      </c>
      <c r="D771" s="1">
        <v>4.0999999999999996</v>
      </c>
      <c r="E771" s="9">
        <v>496.7</v>
      </c>
      <c r="F771" s="7">
        <v>3627</v>
      </c>
      <c r="G771" s="1">
        <v>0.7</v>
      </c>
      <c r="H771" s="1">
        <v>82.1</v>
      </c>
      <c r="I771" s="7">
        <v>4023</v>
      </c>
      <c r="J771" s="1">
        <v>0.8</v>
      </c>
      <c r="K771" s="1">
        <v>91</v>
      </c>
      <c r="M771" s="12">
        <f>B771-B789</f>
        <v>502</v>
      </c>
      <c r="N771" s="12">
        <f t="shared" ref="N771:N783" si="283">C771-C789</f>
        <v>33</v>
      </c>
      <c r="O771" s="12">
        <f t="shared" ref="O771:O783" si="284">F771-F789</f>
        <v>0</v>
      </c>
      <c r="P771" s="12">
        <f t="shared" ref="P771:P783" si="285">I771-I789</f>
        <v>4</v>
      </c>
      <c r="R771" s="26">
        <f>C771/$B$771</f>
        <v>4.1094172585792225E-2</v>
      </c>
      <c r="U771" s="165"/>
      <c r="V771" s="171" t="s">
        <v>1001</v>
      </c>
      <c r="W771" s="172"/>
      <c r="X771" s="171" t="s">
        <v>20</v>
      </c>
      <c r="Y771" s="172"/>
      <c r="Z771" s="171" t="s">
        <v>1001</v>
      </c>
      <c r="AA771" s="172"/>
      <c r="AB771" s="171" t="s">
        <v>20</v>
      </c>
      <c r="AC771" s="172"/>
    </row>
    <row r="772" spans="1:29" ht="15.75" x14ac:dyDescent="0.25">
      <c r="A772" s="6" t="s">
        <v>1</v>
      </c>
      <c r="B772" s="8">
        <v>3697</v>
      </c>
      <c r="C772" s="8">
        <v>281</v>
      </c>
      <c r="D772" s="2">
        <v>7.6</v>
      </c>
      <c r="E772" s="10">
        <v>556.6</v>
      </c>
      <c r="F772" s="8">
        <v>58</v>
      </c>
      <c r="G772" s="2">
        <v>1.6</v>
      </c>
      <c r="H772" s="2">
        <v>114.9</v>
      </c>
      <c r="I772" s="8">
        <v>0</v>
      </c>
      <c r="J772" s="2">
        <v>0</v>
      </c>
      <c r="K772" s="2">
        <v>0</v>
      </c>
      <c r="M772" s="12">
        <f t="shared" ref="M772:M783" si="286">B772-B790</f>
        <v>4</v>
      </c>
      <c r="N772" s="20">
        <f t="shared" si="283"/>
        <v>0</v>
      </c>
      <c r="O772" s="12">
        <f t="shared" si="284"/>
        <v>0</v>
      </c>
      <c r="P772" s="12">
        <f t="shared" si="285"/>
        <v>0</v>
      </c>
      <c r="R772" s="21">
        <f>C772/$C$771</f>
        <v>1.279832392056841E-2</v>
      </c>
      <c r="U772" s="119" t="s">
        <v>1002</v>
      </c>
      <c r="V772" s="62" t="s">
        <v>839</v>
      </c>
      <c r="W772" s="62" t="s">
        <v>840</v>
      </c>
      <c r="X772" s="62" t="s">
        <v>839</v>
      </c>
      <c r="Y772" s="62" t="s">
        <v>840</v>
      </c>
      <c r="Z772" s="62" t="s">
        <v>839</v>
      </c>
      <c r="AA772" s="62" t="s">
        <v>840</v>
      </c>
      <c r="AB772" s="62" t="s">
        <v>839</v>
      </c>
      <c r="AC772" s="62" t="s">
        <v>840</v>
      </c>
    </row>
    <row r="773" spans="1:29" ht="30" x14ac:dyDescent="0.25">
      <c r="A773" s="5" t="s">
        <v>2</v>
      </c>
      <c r="B773" s="7">
        <v>19659</v>
      </c>
      <c r="C773" s="7">
        <v>229</v>
      </c>
      <c r="D773" s="1">
        <v>1.2</v>
      </c>
      <c r="E773" s="9">
        <v>105.4</v>
      </c>
      <c r="F773" s="7">
        <v>23</v>
      </c>
      <c r="G773" s="1">
        <v>0.1</v>
      </c>
      <c r="H773" s="1">
        <v>10.6</v>
      </c>
      <c r="I773" s="7">
        <v>1</v>
      </c>
      <c r="J773" s="1">
        <v>0</v>
      </c>
      <c r="K773" s="1">
        <v>0.5</v>
      </c>
      <c r="M773" s="12">
        <f t="shared" si="286"/>
        <v>6</v>
      </c>
      <c r="N773" s="20">
        <f t="shared" si="283"/>
        <v>2</v>
      </c>
      <c r="O773" s="12">
        <f t="shared" si="284"/>
        <v>0</v>
      </c>
      <c r="P773" s="12">
        <f t="shared" si="285"/>
        <v>0</v>
      </c>
      <c r="R773" s="21">
        <f t="shared" ref="R773:R783" si="287">C773/$C$771</f>
        <v>1.0429950810712334E-2</v>
      </c>
      <c r="U773" s="120" t="s">
        <v>1003</v>
      </c>
      <c r="V773" s="122">
        <v>1858</v>
      </c>
      <c r="W773" s="167">
        <v>38.1</v>
      </c>
      <c r="X773" s="85">
        <v>228</v>
      </c>
      <c r="Y773" s="167">
        <v>48.9</v>
      </c>
      <c r="Z773" s="85">
        <v>77</v>
      </c>
      <c r="AA773" s="167">
        <v>39.9</v>
      </c>
      <c r="AB773" s="85">
        <v>12</v>
      </c>
      <c r="AC773" s="167">
        <v>44.4</v>
      </c>
    </row>
    <row r="774" spans="1:29" ht="30" x14ac:dyDescent="0.25">
      <c r="A774" s="6" t="s">
        <v>3</v>
      </c>
      <c r="B774" s="8">
        <v>30675</v>
      </c>
      <c r="C774" s="8">
        <v>135</v>
      </c>
      <c r="D774" s="2">
        <v>0.4</v>
      </c>
      <c r="E774" s="10">
        <v>48.6</v>
      </c>
      <c r="F774" s="8">
        <v>23</v>
      </c>
      <c r="G774" s="2">
        <v>0.1</v>
      </c>
      <c r="H774" s="2">
        <v>8.3000000000000007</v>
      </c>
      <c r="I774" s="8">
        <v>2</v>
      </c>
      <c r="J774" s="2">
        <v>0</v>
      </c>
      <c r="K774" s="2">
        <v>0.7</v>
      </c>
      <c r="M774" s="12">
        <f t="shared" si="286"/>
        <v>8</v>
      </c>
      <c r="N774" s="20">
        <f t="shared" si="283"/>
        <v>1</v>
      </c>
      <c r="O774" s="20">
        <f t="shared" si="284"/>
        <v>0</v>
      </c>
      <c r="P774" s="12">
        <f t="shared" si="285"/>
        <v>0</v>
      </c>
      <c r="R774" s="21">
        <f t="shared" si="287"/>
        <v>6.1486609582801968E-3</v>
      </c>
      <c r="U774" s="121" t="s">
        <v>1004</v>
      </c>
      <c r="V774" s="124">
        <v>1219</v>
      </c>
      <c r="W774" s="167">
        <v>25</v>
      </c>
      <c r="X774" s="88">
        <v>139</v>
      </c>
      <c r="Y774" s="167">
        <v>29.8</v>
      </c>
      <c r="Z774" s="88">
        <v>59</v>
      </c>
      <c r="AA774" s="167">
        <v>30.6</v>
      </c>
      <c r="AB774" s="88">
        <v>7</v>
      </c>
      <c r="AC774" s="167">
        <v>25.9</v>
      </c>
    </row>
    <row r="775" spans="1:29" ht="15.75" x14ac:dyDescent="0.25">
      <c r="A775" s="5" t="s">
        <v>4</v>
      </c>
      <c r="B775" s="7">
        <v>66805</v>
      </c>
      <c r="C775" s="7">
        <v>418</v>
      </c>
      <c r="D775" s="1">
        <v>0.6</v>
      </c>
      <c r="E775" s="9">
        <v>78.400000000000006</v>
      </c>
      <c r="F775" s="7">
        <v>49</v>
      </c>
      <c r="G775" s="1">
        <v>0.1</v>
      </c>
      <c r="H775" s="1">
        <v>9.1999999999999993</v>
      </c>
      <c r="I775" s="7">
        <v>2</v>
      </c>
      <c r="J775" s="1">
        <v>0</v>
      </c>
      <c r="K775" s="1">
        <v>0.4</v>
      </c>
      <c r="M775" s="12">
        <f t="shared" si="286"/>
        <v>42</v>
      </c>
      <c r="N775" s="20">
        <f t="shared" si="283"/>
        <v>1</v>
      </c>
      <c r="O775" s="12">
        <f t="shared" si="284"/>
        <v>0</v>
      </c>
      <c r="P775" s="12">
        <f t="shared" si="285"/>
        <v>0</v>
      </c>
      <c r="R775" s="21">
        <f t="shared" si="287"/>
        <v>1.9038076152304611E-2</v>
      </c>
      <c r="S775" s="24">
        <f>R774+R775</f>
        <v>2.5186737110584806E-2</v>
      </c>
      <c r="U775" s="120" t="s">
        <v>1005</v>
      </c>
      <c r="V775" s="122">
        <v>1730</v>
      </c>
      <c r="W775" s="85">
        <v>35.4</v>
      </c>
      <c r="X775" s="85">
        <v>99</v>
      </c>
      <c r="Y775" s="85">
        <v>21.2</v>
      </c>
      <c r="Z775" s="85">
        <v>55</v>
      </c>
      <c r="AA775" s="85">
        <v>28.5</v>
      </c>
      <c r="AB775" s="85">
        <v>8</v>
      </c>
      <c r="AC775" s="85">
        <v>29.6</v>
      </c>
    </row>
    <row r="776" spans="1:29" ht="30" x14ac:dyDescent="0.25">
      <c r="A776" s="6" t="s">
        <v>5</v>
      </c>
      <c r="B776" s="8">
        <v>94415</v>
      </c>
      <c r="C776" s="8">
        <v>1267</v>
      </c>
      <c r="D776" s="2">
        <v>1.3</v>
      </c>
      <c r="E776" s="10">
        <v>214.3</v>
      </c>
      <c r="F776" s="8">
        <v>143</v>
      </c>
      <c r="G776" s="2">
        <v>0.2</v>
      </c>
      <c r="H776" s="2">
        <v>24.2</v>
      </c>
      <c r="I776" s="8">
        <v>19</v>
      </c>
      <c r="J776" s="2">
        <v>0</v>
      </c>
      <c r="K776" s="2">
        <v>3.2</v>
      </c>
      <c r="M776" s="12">
        <f t="shared" si="286"/>
        <v>81</v>
      </c>
      <c r="N776" s="20">
        <f t="shared" si="283"/>
        <v>1</v>
      </c>
      <c r="O776" s="12">
        <f t="shared" si="284"/>
        <v>0</v>
      </c>
      <c r="P776" s="12">
        <f t="shared" si="285"/>
        <v>0</v>
      </c>
      <c r="R776" s="21">
        <f t="shared" si="287"/>
        <v>5.7706321734377848E-2</v>
      </c>
      <c r="U776" s="121" t="s">
        <v>1006</v>
      </c>
      <c r="V776" s="124">
        <v>74</v>
      </c>
      <c r="W776" s="88">
        <v>1.5</v>
      </c>
      <c r="X776" s="88">
        <v>0</v>
      </c>
      <c r="Y776" s="88">
        <v>0</v>
      </c>
      <c r="Z776" s="88">
        <v>2</v>
      </c>
      <c r="AA776" s="88">
        <v>1</v>
      </c>
      <c r="AB776" s="88">
        <v>0</v>
      </c>
      <c r="AC776" s="88">
        <v>0</v>
      </c>
    </row>
    <row r="777" spans="1:29" ht="15.75" x14ac:dyDescent="0.25">
      <c r="A777" s="5" t="s">
        <v>6</v>
      </c>
      <c r="B777" s="7">
        <v>105352</v>
      </c>
      <c r="C777" s="7">
        <v>2144</v>
      </c>
      <c r="D777" s="1">
        <v>2</v>
      </c>
      <c r="E777" s="9">
        <v>299.7</v>
      </c>
      <c r="F777" s="7">
        <v>284</v>
      </c>
      <c r="G777" s="1">
        <v>0.3</v>
      </c>
      <c r="H777" s="1">
        <v>39.700000000000003</v>
      </c>
      <c r="I777" s="7">
        <v>44</v>
      </c>
      <c r="J777" s="1">
        <v>0</v>
      </c>
      <c r="K777" s="1">
        <v>6.2</v>
      </c>
      <c r="M777" s="12">
        <f t="shared" si="286"/>
        <v>85</v>
      </c>
      <c r="N777" s="20">
        <f t="shared" si="283"/>
        <v>1</v>
      </c>
      <c r="O777" s="20">
        <f t="shared" si="284"/>
        <v>0</v>
      </c>
      <c r="P777" s="12">
        <f t="shared" si="285"/>
        <v>0</v>
      </c>
      <c r="R777" s="21">
        <f t="shared" si="287"/>
        <v>9.7649845144835129E-2</v>
      </c>
      <c r="U777" s="120" t="s">
        <v>0</v>
      </c>
      <c r="V777" s="122">
        <v>4881</v>
      </c>
      <c r="W777" s="85">
        <v>100</v>
      </c>
      <c r="X777" s="85">
        <v>466</v>
      </c>
      <c r="Y777" s="85">
        <v>100</v>
      </c>
      <c r="Z777" s="85">
        <v>193</v>
      </c>
      <c r="AA777" s="85">
        <v>100</v>
      </c>
      <c r="AB777" s="85">
        <v>27</v>
      </c>
      <c r="AC777" s="85">
        <v>100</v>
      </c>
    </row>
    <row r="778" spans="1:29" ht="15.75" x14ac:dyDescent="0.25">
      <c r="A778" s="6" t="s">
        <v>7</v>
      </c>
      <c r="B778" s="8">
        <v>86525</v>
      </c>
      <c r="C778" s="8">
        <v>2372</v>
      </c>
      <c r="D778" s="2">
        <v>2.7</v>
      </c>
      <c r="E778" s="10">
        <v>389.9</v>
      </c>
      <c r="F778" s="8">
        <v>487</v>
      </c>
      <c r="G778" s="2">
        <v>0.6</v>
      </c>
      <c r="H778" s="2">
        <v>80.099999999999994</v>
      </c>
      <c r="I778" s="8">
        <v>100</v>
      </c>
      <c r="J778" s="2">
        <v>0.1</v>
      </c>
      <c r="K778" s="2">
        <v>16.399999999999999</v>
      </c>
      <c r="M778" s="12">
        <f t="shared" si="286"/>
        <v>94</v>
      </c>
      <c r="N778" s="20">
        <f t="shared" si="283"/>
        <v>2</v>
      </c>
      <c r="O778" s="20">
        <f t="shared" si="284"/>
        <v>0</v>
      </c>
      <c r="P778" s="12">
        <f t="shared" si="285"/>
        <v>0</v>
      </c>
      <c r="R778" s="21">
        <f t="shared" si="287"/>
        <v>0.10803425031881946</v>
      </c>
    </row>
    <row r="779" spans="1:29" ht="15.75" x14ac:dyDescent="0.25">
      <c r="A779" s="5" t="s">
        <v>8</v>
      </c>
      <c r="B779" s="7">
        <v>59884</v>
      </c>
      <c r="C779" s="7">
        <v>3243</v>
      </c>
      <c r="D779" s="1">
        <v>5.4</v>
      </c>
      <c r="E779" s="9">
        <v>588.70000000000005</v>
      </c>
      <c r="F779" s="7">
        <v>809</v>
      </c>
      <c r="G779" s="1">
        <v>1.4</v>
      </c>
      <c r="H779" s="1">
        <v>146.80000000000001</v>
      </c>
      <c r="I779" s="7">
        <v>250</v>
      </c>
      <c r="J779" s="1">
        <v>0.4</v>
      </c>
      <c r="K779" s="1">
        <v>45.4</v>
      </c>
      <c r="M779" s="12">
        <f t="shared" si="286"/>
        <v>67</v>
      </c>
      <c r="N779" s="20">
        <f t="shared" si="283"/>
        <v>2</v>
      </c>
      <c r="O779" s="20">
        <f t="shared" si="284"/>
        <v>0</v>
      </c>
      <c r="P779" s="12">
        <f t="shared" si="285"/>
        <v>0</v>
      </c>
      <c r="R779" s="21">
        <f t="shared" si="287"/>
        <v>0.14770449990890872</v>
      </c>
    </row>
    <row r="780" spans="1:29" ht="15.75" x14ac:dyDescent="0.25">
      <c r="A780" s="6" t="s">
        <v>9</v>
      </c>
      <c r="B780" s="8">
        <v>34695</v>
      </c>
      <c r="C780" s="8">
        <v>3840</v>
      </c>
      <c r="D780" s="2">
        <v>11.1</v>
      </c>
      <c r="E780" s="10">
        <v>809.6</v>
      </c>
      <c r="F780" s="8">
        <v>940</v>
      </c>
      <c r="G780" s="2">
        <v>2.7</v>
      </c>
      <c r="H780" s="2">
        <v>198.2</v>
      </c>
      <c r="I780" s="8">
        <v>558</v>
      </c>
      <c r="J780" s="2">
        <v>1.6</v>
      </c>
      <c r="K780" s="2">
        <v>117.6</v>
      </c>
      <c r="M780" s="12">
        <f t="shared" si="286"/>
        <v>41</v>
      </c>
      <c r="N780" s="20">
        <f t="shared" si="283"/>
        <v>5</v>
      </c>
      <c r="O780" s="20">
        <f t="shared" si="284"/>
        <v>1</v>
      </c>
      <c r="P780" s="20">
        <f t="shared" si="285"/>
        <v>0</v>
      </c>
      <c r="R780" s="21">
        <f t="shared" si="287"/>
        <v>0.17489524503552559</v>
      </c>
    </row>
    <row r="781" spans="1:29" ht="15.75" x14ac:dyDescent="0.25">
      <c r="A781" s="5" t="s">
        <v>10</v>
      </c>
      <c r="B781" s="7">
        <v>15785</v>
      </c>
      <c r="C781" s="7">
        <v>3774</v>
      </c>
      <c r="D781" s="1">
        <v>23.9</v>
      </c>
      <c r="E781" s="9">
        <v>1447.4</v>
      </c>
      <c r="F781" s="7">
        <v>649</v>
      </c>
      <c r="G781" s="1">
        <v>4.0999999999999996</v>
      </c>
      <c r="H781" s="1">
        <v>248.9</v>
      </c>
      <c r="I781" s="7">
        <v>938</v>
      </c>
      <c r="J781" s="1">
        <v>5.9</v>
      </c>
      <c r="K781" s="9">
        <v>359.7</v>
      </c>
      <c r="M781" s="12">
        <f t="shared" si="286"/>
        <v>29</v>
      </c>
      <c r="N781" s="20">
        <f t="shared" si="283"/>
        <v>7</v>
      </c>
      <c r="O781" s="20">
        <f t="shared" si="284"/>
        <v>-1</v>
      </c>
      <c r="P781" s="20">
        <f t="shared" si="285"/>
        <v>2</v>
      </c>
      <c r="R781" s="21">
        <f t="shared" si="287"/>
        <v>0.17188923301147749</v>
      </c>
    </row>
    <row r="782" spans="1:29" ht="15.75" x14ac:dyDescent="0.25">
      <c r="A782" s="6" t="s">
        <v>11</v>
      </c>
      <c r="B782" s="8">
        <v>16427</v>
      </c>
      <c r="C782" s="8">
        <v>4245</v>
      </c>
      <c r="D782" s="2">
        <v>25.8</v>
      </c>
      <c r="E782" s="10">
        <v>3018</v>
      </c>
      <c r="F782" s="8">
        <v>161</v>
      </c>
      <c r="G782" s="2">
        <v>1</v>
      </c>
      <c r="H782" s="2">
        <v>114.5</v>
      </c>
      <c r="I782" s="8">
        <v>2108</v>
      </c>
      <c r="J782" s="2">
        <v>12.8</v>
      </c>
      <c r="K782" s="10">
        <v>1498.7</v>
      </c>
      <c r="M782" s="12">
        <f t="shared" si="286"/>
        <v>44</v>
      </c>
      <c r="N782" s="20">
        <f t="shared" si="283"/>
        <v>11</v>
      </c>
      <c r="O782" s="20">
        <f t="shared" si="284"/>
        <v>0</v>
      </c>
      <c r="P782" s="20">
        <f t="shared" si="285"/>
        <v>2</v>
      </c>
      <c r="R782" s="21">
        <f t="shared" si="287"/>
        <v>0.19334122791036618</v>
      </c>
    </row>
    <row r="783" spans="1:29" ht="15.75" x14ac:dyDescent="0.25">
      <c r="A783" s="14" t="s">
        <v>12</v>
      </c>
      <c r="B783" s="7">
        <v>366</v>
      </c>
      <c r="C783" s="7">
        <v>8</v>
      </c>
      <c r="D783" s="1">
        <v>2.2000000000000002</v>
      </c>
      <c r="E783" s="9" t="s">
        <v>13</v>
      </c>
      <c r="F783" s="7">
        <v>1</v>
      </c>
      <c r="G783" s="1">
        <v>0.3</v>
      </c>
      <c r="H783" s="1" t="s">
        <v>13</v>
      </c>
      <c r="I783" s="7">
        <v>1</v>
      </c>
      <c r="J783" s="1">
        <v>0.3</v>
      </c>
      <c r="K783" s="1" t="s">
        <v>13</v>
      </c>
      <c r="M783" s="12">
        <f t="shared" si="286"/>
        <v>1</v>
      </c>
      <c r="N783" s="12">
        <f t="shared" si="283"/>
        <v>0</v>
      </c>
      <c r="O783" s="12">
        <f t="shared" si="284"/>
        <v>0</v>
      </c>
      <c r="P783" s="12">
        <f t="shared" si="285"/>
        <v>0</v>
      </c>
      <c r="R783" s="21">
        <f t="shared" si="287"/>
        <v>3.6436509382401167E-4</v>
      </c>
    </row>
    <row r="784" spans="1:29" x14ac:dyDescent="0.25">
      <c r="A784" s="25"/>
      <c r="I784" s="60"/>
      <c r="J784" s="60"/>
      <c r="O784" s="104" t="s">
        <v>873</v>
      </c>
      <c r="P784" s="103">
        <f>SUM(P781:P782)/P771</f>
        <v>1</v>
      </c>
    </row>
    <row r="785" spans="1:29" x14ac:dyDescent="0.25">
      <c r="A785" t="s">
        <v>1115</v>
      </c>
    </row>
    <row r="786" spans="1:29" x14ac:dyDescent="0.25">
      <c r="A786" t="s">
        <v>776</v>
      </c>
    </row>
    <row r="787" spans="1:29" x14ac:dyDescent="0.25">
      <c r="B787" s="14" t="s">
        <v>18</v>
      </c>
      <c r="C787" s="270" t="s">
        <v>19</v>
      </c>
      <c r="D787" s="270"/>
      <c r="E787" s="270"/>
      <c r="F787" s="270" t="s">
        <v>20</v>
      </c>
      <c r="G787" s="270"/>
      <c r="H787" s="270"/>
      <c r="I787" s="270" t="s">
        <v>21</v>
      </c>
      <c r="J787" s="270"/>
      <c r="K787" s="270"/>
      <c r="M787" s="270" t="s">
        <v>1116</v>
      </c>
      <c r="N787" s="270"/>
      <c r="O787" s="270"/>
      <c r="P787" s="270"/>
      <c r="U787" s="81" t="s">
        <v>998</v>
      </c>
    </row>
    <row r="788" spans="1:29" ht="15.75" customHeight="1" thickBot="1" x14ac:dyDescent="0.3">
      <c r="A788" s="15" t="s">
        <v>17</v>
      </c>
      <c r="B788" s="14" t="s">
        <v>14</v>
      </c>
      <c r="C788" s="14" t="s">
        <v>14</v>
      </c>
      <c r="D788" s="14" t="s">
        <v>15</v>
      </c>
      <c r="E788" s="14" t="s">
        <v>16</v>
      </c>
      <c r="F788" s="14" t="s">
        <v>14</v>
      </c>
      <c r="G788" s="14" t="s">
        <v>15</v>
      </c>
      <c r="H788" s="14" t="s">
        <v>16</v>
      </c>
      <c r="I788" s="14" t="s">
        <v>14</v>
      </c>
      <c r="J788" s="14" t="s">
        <v>15</v>
      </c>
      <c r="K788" s="14" t="s">
        <v>16</v>
      </c>
      <c r="M788" s="14" t="s">
        <v>18</v>
      </c>
      <c r="N788" s="13" t="s">
        <v>19</v>
      </c>
      <c r="O788" s="14" t="s">
        <v>20</v>
      </c>
      <c r="P788" s="13" t="s">
        <v>21</v>
      </c>
      <c r="R788" s="13" t="s">
        <v>41</v>
      </c>
      <c r="S788" s="14" t="s">
        <v>29</v>
      </c>
      <c r="U788" s="114"/>
      <c r="V788" s="272" t="s">
        <v>999</v>
      </c>
      <c r="W788" s="272"/>
      <c r="X788" s="272"/>
      <c r="Y788" s="272"/>
      <c r="Z788" s="272" t="s">
        <v>1000</v>
      </c>
      <c r="AA788" s="272"/>
      <c r="AB788" s="272"/>
      <c r="AC788" s="272"/>
    </row>
    <row r="789" spans="1:29" ht="15.75" x14ac:dyDescent="0.25">
      <c r="A789" s="5" t="s">
        <v>0</v>
      </c>
      <c r="B789" s="7">
        <v>533783</v>
      </c>
      <c r="C789" s="7">
        <v>21923</v>
      </c>
      <c r="D789" s="1">
        <v>4.0999999999999996</v>
      </c>
      <c r="E789" s="9">
        <v>496</v>
      </c>
      <c r="F789" s="7">
        <v>3627</v>
      </c>
      <c r="G789" s="1">
        <v>0.7</v>
      </c>
      <c r="H789" s="1">
        <v>82.1</v>
      </c>
      <c r="I789" s="7">
        <v>4019</v>
      </c>
      <c r="J789" s="1">
        <v>0.8</v>
      </c>
      <c r="K789" s="1">
        <v>90.9</v>
      </c>
      <c r="M789" s="12">
        <f>B789-B807</f>
        <v>619</v>
      </c>
      <c r="N789" s="12">
        <f t="shared" ref="N789:N801" si="288">C789-C807</f>
        <v>48</v>
      </c>
      <c r="O789" s="12">
        <f t="shared" ref="O789:O801" si="289">F789-F807</f>
        <v>11</v>
      </c>
      <c r="P789" s="12">
        <f t="shared" ref="P789:P801" si="290">I789-I807</f>
        <v>6</v>
      </c>
      <c r="R789" s="26">
        <f>C789/$B$789</f>
        <v>4.1070997015641188E-2</v>
      </c>
      <c r="U789" s="165"/>
      <c r="V789" s="171" t="s">
        <v>1001</v>
      </c>
      <c r="W789" s="172"/>
      <c r="X789" s="171" t="s">
        <v>20</v>
      </c>
      <c r="Y789" s="172"/>
      <c r="Z789" s="171" t="s">
        <v>1001</v>
      </c>
      <c r="AA789" s="172"/>
      <c r="AB789" s="171" t="s">
        <v>20</v>
      </c>
      <c r="AC789" s="172"/>
    </row>
    <row r="790" spans="1:29" ht="15.75" x14ac:dyDescent="0.25">
      <c r="A790" s="6" t="s">
        <v>1</v>
      </c>
      <c r="B790" s="8">
        <v>3693</v>
      </c>
      <c r="C790" s="8">
        <v>281</v>
      </c>
      <c r="D790" s="2">
        <v>7.6</v>
      </c>
      <c r="E790" s="10">
        <v>556.6</v>
      </c>
      <c r="F790" s="8">
        <v>58</v>
      </c>
      <c r="G790" s="2">
        <v>1.6</v>
      </c>
      <c r="H790" s="2">
        <v>114.9</v>
      </c>
      <c r="I790" s="8">
        <v>0</v>
      </c>
      <c r="J790" s="2">
        <v>0</v>
      </c>
      <c r="K790" s="2">
        <v>0</v>
      </c>
      <c r="M790" s="12">
        <f t="shared" ref="M790:M801" si="291">B790-B808</f>
        <v>8</v>
      </c>
      <c r="N790" s="20">
        <f t="shared" si="288"/>
        <v>1</v>
      </c>
      <c r="O790" s="12">
        <f t="shared" si="289"/>
        <v>1</v>
      </c>
      <c r="P790" s="12">
        <f t="shared" si="290"/>
        <v>0</v>
      </c>
      <c r="R790" s="21">
        <f>C790/$C$789</f>
        <v>1.2817588833645031E-2</v>
      </c>
      <c r="U790" s="119" t="s">
        <v>1002</v>
      </c>
      <c r="V790" s="62" t="s">
        <v>839</v>
      </c>
      <c r="W790" s="62" t="s">
        <v>840</v>
      </c>
      <c r="X790" s="62" t="s">
        <v>839</v>
      </c>
      <c r="Y790" s="62" t="s">
        <v>840</v>
      </c>
      <c r="Z790" s="62" t="s">
        <v>839</v>
      </c>
      <c r="AA790" s="62" t="s">
        <v>840</v>
      </c>
      <c r="AB790" s="62" t="s">
        <v>839</v>
      </c>
      <c r="AC790" s="62" t="s">
        <v>840</v>
      </c>
    </row>
    <row r="791" spans="1:29" ht="30" x14ac:dyDescent="0.25">
      <c r="A791" s="5" t="s">
        <v>2</v>
      </c>
      <c r="B791" s="7">
        <v>19653</v>
      </c>
      <c r="C791" s="7">
        <v>227</v>
      </c>
      <c r="D791" s="1">
        <v>1.2</v>
      </c>
      <c r="E791" s="9">
        <v>104.5</v>
      </c>
      <c r="F791" s="7">
        <v>23</v>
      </c>
      <c r="G791" s="1">
        <v>0.1</v>
      </c>
      <c r="H791" s="1">
        <v>10.6</v>
      </c>
      <c r="I791" s="7">
        <v>1</v>
      </c>
      <c r="J791" s="1">
        <v>0</v>
      </c>
      <c r="K791" s="1">
        <v>0.5</v>
      </c>
      <c r="M791" s="12">
        <f t="shared" si="291"/>
        <v>14</v>
      </c>
      <c r="N791" s="20">
        <f t="shared" si="288"/>
        <v>1</v>
      </c>
      <c r="O791" s="12">
        <f t="shared" si="289"/>
        <v>0</v>
      </c>
      <c r="P791" s="12">
        <f t="shared" si="290"/>
        <v>0</v>
      </c>
      <c r="R791" s="21">
        <f t="shared" ref="R791:R801" si="292">C791/$C$789</f>
        <v>1.0354422296218583E-2</v>
      </c>
      <c r="U791" s="120" t="s">
        <v>1003</v>
      </c>
      <c r="V791" s="122">
        <v>1846</v>
      </c>
      <c r="W791" s="167">
        <v>38.1</v>
      </c>
      <c r="X791" s="85">
        <v>228</v>
      </c>
      <c r="Y791" s="167">
        <v>49</v>
      </c>
      <c r="Z791" s="85">
        <v>80</v>
      </c>
      <c r="AA791" s="167">
        <v>40.799999999999997</v>
      </c>
      <c r="AB791" s="85">
        <v>12</v>
      </c>
      <c r="AC791" s="167">
        <v>41.4</v>
      </c>
    </row>
    <row r="792" spans="1:29" ht="30" x14ac:dyDescent="0.25">
      <c r="A792" s="6" t="s">
        <v>3</v>
      </c>
      <c r="B792" s="8">
        <v>30667</v>
      </c>
      <c r="C792" s="8">
        <v>134</v>
      </c>
      <c r="D792" s="2">
        <v>0.4</v>
      </c>
      <c r="E792" s="10">
        <v>48.3</v>
      </c>
      <c r="F792" s="8">
        <v>23</v>
      </c>
      <c r="G792" s="2">
        <v>0.1</v>
      </c>
      <c r="H792" s="2">
        <v>8.3000000000000007</v>
      </c>
      <c r="I792" s="8">
        <v>2</v>
      </c>
      <c r="J792" s="2">
        <v>0</v>
      </c>
      <c r="K792" s="2">
        <v>0.7</v>
      </c>
      <c r="M792" s="12">
        <f t="shared" si="291"/>
        <v>11</v>
      </c>
      <c r="N792" s="20">
        <f t="shared" si="288"/>
        <v>0</v>
      </c>
      <c r="O792" s="20">
        <f t="shared" si="289"/>
        <v>0</v>
      </c>
      <c r="P792" s="12">
        <f t="shared" si="290"/>
        <v>0</v>
      </c>
      <c r="R792" s="21">
        <f t="shared" si="292"/>
        <v>6.1123021484285906E-3</v>
      </c>
      <c r="U792" s="121" t="s">
        <v>1004</v>
      </c>
      <c r="V792" s="124">
        <v>1204</v>
      </c>
      <c r="W792" s="167">
        <v>24.9</v>
      </c>
      <c r="X792" s="88">
        <v>138</v>
      </c>
      <c r="Y792" s="167">
        <v>29.7</v>
      </c>
      <c r="Z792" s="88">
        <v>57</v>
      </c>
      <c r="AA792" s="167">
        <v>29.1</v>
      </c>
      <c r="AB792" s="88">
        <v>9</v>
      </c>
      <c r="AC792" s="167">
        <v>31</v>
      </c>
    </row>
    <row r="793" spans="1:29" ht="15.75" x14ac:dyDescent="0.25">
      <c r="A793" s="5" t="s">
        <v>4</v>
      </c>
      <c r="B793" s="7">
        <v>66763</v>
      </c>
      <c r="C793" s="7">
        <v>417</v>
      </c>
      <c r="D793" s="1">
        <v>0.6</v>
      </c>
      <c r="E793" s="9">
        <v>78.2</v>
      </c>
      <c r="F793" s="7">
        <v>49</v>
      </c>
      <c r="G793" s="1">
        <v>0.1</v>
      </c>
      <c r="H793" s="1">
        <v>9.1999999999999993</v>
      </c>
      <c r="I793" s="7">
        <v>2</v>
      </c>
      <c r="J793" s="1">
        <v>0</v>
      </c>
      <c r="K793" s="1">
        <v>0.4</v>
      </c>
      <c r="M793" s="12">
        <f t="shared" si="291"/>
        <v>48</v>
      </c>
      <c r="N793" s="20">
        <f t="shared" si="288"/>
        <v>1</v>
      </c>
      <c r="O793" s="12">
        <f t="shared" si="289"/>
        <v>0</v>
      </c>
      <c r="P793" s="12">
        <f t="shared" si="290"/>
        <v>0</v>
      </c>
      <c r="R793" s="21">
        <f t="shared" si="292"/>
        <v>1.9021119372348676E-2</v>
      </c>
      <c r="S793" s="24">
        <f>R792+R793</f>
        <v>2.5133421520777265E-2</v>
      </c>
      <c r="U793" s="120" t="s">
        <v>1005</v>
      </c>
      <c r="V793" s="122">
        <v>1718</v>
      </c>
      <c r="W793" s="85">
        <v>35.5</v>
      </c>
      <c r="X793" s="85">
        <v>99</v>
      </c>
      <c r="Y793" s="85">
        <v>21.3</v>
      </c>
      <c r="Z793" s="85">
        <v>54</v>
      </c>
      <c r="AA793" s="85">
        <v>27.6</v>
      </c>
      <c r="AB793" s="85">
        <v>8</v>
      </c>
      <c r="AC793" s="85">
        <v>27.6</v>
      </c>
    </row>
    <row r="794" spans="1:29" ht="30" x14ac:dyDescent="0.25">
      <c r="A794" s="6" t="s">
        <v>5</v>
      </c>
      <c r="B794" s="8">
        <v>94334</v>
      </c>
      <c r="C794" s="8">
        <v>1266</v>
      </c>
      <c r="D794" s="2">
        <v>1.3</v>
      </c>
      <c r="E794" s="10">
        <v>214.1</v>
      </c>
      <c r="F794" s="8">
        <v>143</v>
      </c>
      <c r="G794" s="2">
        <v>0.2</v>
      </c>
      <c r="H794" s="2">
        <v>24.2</v>
      </c>
      <c r="I794" s="8">
        <v>19</v>
      </c>
      <c r="J794" s="2">
        <v>0</v>
      </c>
      <c r="K794" s="2">
        <v>3.2</v>
      </c>
      <c r="M794" s="12">
        <f t="shared" si="291"/>
        <v>88</v>
      </c>
      <c r="N794" s="20">
        <f t="shared" si="288"/>
        <v>3</v>
      </c>
      <c r="O794" s="12">
        <f t="shared" si="289"/>
        <v>0</v>
      </c>
      <c r="P794" s="12">
        <f t="shared" si="290"/>
        <v>0</v>
      </c>
      <c r="R794" s="21">
        <f t="shared" si="292"/>
        <v>5.7747571044108929E-2</v>
      </c>
      <c r="U794" s="121" t="s">
        <v>1006</v>
      </c>
      <c r="V794" s="124">
        <v>75</v>
      </c>
      <c r="W794" s="88">
        <v>1.5</v>
      </c>
      <c r="X794" s="88">
        <v>0</v>
      </c>
      <c r="Y794" s="88">
        <v>0</v>
      </c>
      <c r="Z794" s="88">
        <v>5</v>
      </c>
      <c r="AA794" s="88">
        <v>2.6</v>
      </c>
      <c r="AB794" s="88">
        <v>0</v>
      </c>
      <c r="AC794" s="88">
        <v>0</v>
      </c>
    </row>
    <row r="795" spans="1:29" ht="15.75" x14ac:dyDescent="0.25">
      <c r="A795" s="5" t="s">
        <v>6</v>
      </c>
      <c r="B795" s="7">
        <v>105267</v>
      </c>
      <c r="C795" s="7">
        <v>2143</v>
      </c>
      <c r="D795" s="1">
        <v>2</v>
      </c>
      <c r="E795" s="9">
        <v>299.60000000000002</v>
      </c>
      <c r="F795" s="7">
        <v>284</v>
      </c>
      <c r="G795" s="1">
        <v>0.3</v>
      </c>
      <c r="H795" s="1">
        <v>39.700000000000003</v>
      </c>
      <c r="I795" s="7">
        <v>44</v>
      </c>
      <c r="J795" s="1">
        <v>0</v>
      </c>
      <c r="K795" s="1">
        <v>6.2</v>
      </c>
      <c r="M795" s="12">
        <f t="shared" si="291"/>
        <v>111</v>
      </c>
      <c r="N795" s="20">
        <f t="shared" si="288"/>
        <v>4</v>
      </c>
      <c r="O795" s="20">
        <f t="shared" si="289"/>
        <v>2</v>
      </c>
      <c r="P795" s="12">
        <f t="shared" si="290"/>
        <v>0</v>
      </c>
      <c r="R795" s="21">
        <f t="shared" si="292"/>
        <v>9.7751220179719933E-2</v>
      </c>
      <c r="U795" s="120" t="s">
        <v>0</v>
      </c>
      <c r="V795" s="122">
        <v>4843</v>
      </c>
      <c r="W795" s="85">
        <v>100</v>
      </c>
      <c r="X795" s="85">
        <v>465</v>
      </c>
      <c r="Y795" s="85">
        <v>100</v>
      </c>
      <c r="Z795" s="85">
        <v>196</v>
      </c>
      <c r="AA795" s="85">
        <v>100</v>
      </c>
      <c r="AB795" s="85">
        <v>29</v>
      </c>
      <c r="AC795" s="85">
        <v>100</v>
      </c>
    </row>
    <row r="796" spans="1:29" ht="15.75" x14ac:dyDescent="0.25">
      <c r="A796" s="6" t="s">
        <v>7</v>
      </c>
      <c r="B796" s="8">
        <v>86431</v>
      </c>
      <c r="C796" s="8">
        <v>2370</v>
      </c>
      <c r="D796" s="2">
        <v>2.7</v>
      </c>
      <c r="E796" s="10">
        <v>389.6</v>
      </c>
      <c r="F796" s="8">
        <v>487</v>
      </c>
      <c r="G796" s="2">
        <v>0.6</v>
      </c>
      <c r="H796" s="2">
        <v>80.099999999999994</v>
      </c>
      <c r="I796" s="8">
        <v>100</v>
      </c>
      <c r="J796" s="2">
        <v>0.1</v>
      </c>
      <c r="K796" s="2">
        <v>16.399999999999999</v>
      </c>
      <c r="M796" s="12">
        <f t="shared" si="291"/>
        <v>92</v>
      </c>
      <c r="N796" s="20">
        <f t="shared" si="288"/>
        <v>3</v>
      </c>
      <c r="O796" s="20">
        <f t="shared" si="289"/>
        <v>2</v>
      </c>
      <c r="P796" s="12">
        <f t="shared" si="290"/>
        <v>0</v>
      </c>
      <c r="R796" s="21">
        <f t="shared" si="292"/>
        <v>0.10810564247593851</v>
      </c>
    </row>
    <row r="797" spans="1:29" ht="15.75" x14ac:dyDescent="0.25">
      <c r="A797" s="5" t="s">
        <v>8</v>
      </c>
      <c r="B797" s="7">
        <v>59817</v>
      </c>
      <c r="C797" s="7">
        <v>3241</v>
      </c>
      <c r="D797" s="1">
        <v>5.4</v>
      </c>
      <c r="E797" s="9">
        <v>588.29999999999995</v>
      </c>
      <c r="F797" s="7">
        <v>809</v>
      </c>
      <c r="G797" s="1">
        <v>1.4</v>
      </c>
      <c r="H797" s="1">
        <v>146.80000000000001</v>
      </c>
      <c r="I797" s="7">
        <v>250</v>
      </c>
      <c r="J797" s="1">
        <v>0.4</v>
      </c>
      <c r="K797" s="1">
        <v>45.4</v>
      </c>
      <c r="M797" s="12">
        <f t="shared" si="291"/>
        <v>91</v>
      </c>
      <c r="N797" s="20">
        <f t="shared" si="288"/>
        <v>0</v>
      </c>
      <c r="O797" s="20">
        <f t="shared" si="289"/>
        <v>1</v>
      </c>
      <c r="P797" s="12">
        <f t="shared" si="290"/>
        <v>2</v>
      </c>
      <c r="R797" s="21">
        <f t="shared" si="292"/>
        <v>0.14783560644072435</v>
      </c>
    </row>
    <row r="798" spans="1:29" ht="15.75" x14ac:dyDescent="0.25">
      <c r="A798" s="6" t="s">
        <v>9</v>
      </c>
      <c r="B798" s="8">
        <v>34654</v>
      </c>
      <c r="C798" s="8">
        <v>3835</v>
      </c>
      <c r="D798" s="2">
        <v>11.1</v>
      </c>
      <c r="E798" s="10">
        <v>808.5</v>
      </c>
      <c r="F798" s="8">
        <v>939</v>
      </c>
      <c r="G798" s="2">
        <v>2.7</v>
      </c>
      <c r="H798" s="2">
        <v>198</v>
      </c>
      <c r="I798" s="8">
        <v>558</v>
      </c>
      <c r="J798" s="2">
        <v>1.6</v>
      </c>
      <c r="K798" s="2">
        <v>117.6</v>
      </c>
      <c r="M798" s="12">
        <f t="shared" si="291"/>
        <v>63</v>
      </c>
      <c r="N798" s="20">
        <f t="shared" si="288"/>
        <v>11</v>
      </c>
      <c r="O798" s="20">
        <f t="shared" si="289"/>
        <v>3</v>
      </c>
      <c r="P798" s="20">
        <f t="shared" si="290"/>
        <v>0</v>
      </c>
      <c r="R798" s="21">
        <f t="shared" si="292"/>
        <v>0.17493043835241529</v>
      </c>
    </row>
    <row r="799" spans="1:29" ht="15.75" x14ac:dyDescent="0.25">
      <c r="A799" s="5" t="s">
        <v>10</v>
      </c>
      <c r="B799" s="7">
        <v>15756</v>
      </c>
      <c r="C799" s="7">
        <v>3767</v>
      </c>
      <c r="D799" s="1">
        <v>23.9</v>
      </c>
      <c r="E799" s="9">
        <v>1444.7</v>
      </c>
      <c r="F799" s="7">
        <v>650</v>
      </c>
      <c r="G799" s="1">
        <v>4.0999999999999996</v>
      </c>
      <c r="H799" s="1">
        <v>249.3</v>
      </c>
      <c r="I799" s="7">
        <v>936</v>
      </c>
      <c r="J799" s="1">
        <v>5.9</v>
      </c>
      <c r="K799" s="9">
        <v>359</v>
      </c>
      <c r="M799" s="12">
        <f t="shared" si="291"/>
        <v>30</v>
      </c>
      <c r="N799" s="20">
        <f t="shared" si="288"/>
        <v>7</v>
      </c>
      <c r="O799" s="20">
        <f t="shared" si="289"/>
        <v>2</v>
      </c>
      <c r="P799" s="20">
        <f t="shared" si="290"/>
        <v>1</v>
      </c>
      <c r="R799" s="21">
        <f t="shared" si="292"/>
        <v>0.17182867308306346</v>
      </c>
    </row>
    <row r="800" spans="1:29" ht="15.75" x14ac:dyDescent="0.25">
      <c r="A800" s="6" t="s">
        <v>11</v>
      </c>
      <c r="B800" s="8">
        <v>16383</v>
      </c>
      <c r="C800" s="8">
        <v>4234</v>
      </c>
      <c r="D800" s="2">
        <v>25.8</v>
      </c>
      <c r="E800" s="10">
        <v>3010.1</v>
      </c>
      <c r="F800" s="8">
        <v>161</v>
      </c>
      <c r="G800" s="2">
        <v>1</v>
      </c>
      <c r="H800" s="2">
        <v>114.5</v>
      </c>
      <c r="I800" s="8">
        <v>2106</v>
      </c>
      <c r="J800" s="2">
        <v>12.9</v>
      </c>
      <c r="K800" s="10">
        <v>1497.3</v>
      </c>
      <c r="M800" s="12">
        <f t="shared" si="291"/>
        <v>63</v>
      </c>
      <c r="N800" s="20">
        <f t="shared" si="288"/>
        <v>17</v>
      </c>
      <c r="O800" s="20">
        <f t="shared" si="289"/>
        <v>0</v>
      </c>
      <c r="P800" s="20">
        <f t="shared" si="290"/>
        <v>3</v>
      </c>
      <c r="R800" s="21">
        <f t="shared" si="292"/>
        <v>0.19313050221228847</v>
      </c>
    </row>
    <row r="801" spans="1:29" ht="15.75" x14ac:dyDescent="0.25">
      <c r="A801" s="14" t="s">
        <v>12</v>
      </c>
      <c r="B801" s="7">
        <v>365</v>
      </c>
      <c r="C801" s="7">
        <v>8</v>
      </c>
      <c r="D801" s="1">
        <v>2.2000000000000002</v>
      </c>
      <c r="E801" s="9" t="s">
        <v>13</v>
      </c>
      <c r="F801" s="7">
        <v>1</v>
      </c>
      <c r="G801" s="1">
        <v>0.3</v>
      </c>
      <c r="H801" s="1" t="s">
        <v>13</v>
      </c>
      <c r="I801" s="7">
        <v>1</v>
      </c>
      <c r="J801" s="1">
        <v>0.3</v>
      </c>
      <c r="K801" s="1" t="s">
        <v>13</v>
      </c>
      <c r="M801" s="12">
        <f t="shared" si="291"/>
        <v>0</v>
      </c>
      <c r="N801" s="12">
        <f t="shared" si="288"/>
        <v>0</v>
      </c>
      <c r="O801" s="12">
        <f t="shared" si="289"/>
        <v>0</v>
      </c>
      <c r="P801" s="12">
        <f t="shared" si="290"/>
        <v>0</v>
      </c>
      <c r="R801" s="21">
        <f t="shared" si="292"/>
        <v>3.6491356110021438E-4</v>
      </c>
    </row>
    <row r="802" spans="1:29" x14ac:dyDescent="0.25">
      <c r="A802" s="25"/>
      <c r="I802" s="60"/>
      <c r="J802" s="60"/>
      <c r="O802" s="104" t="s">
        <v>873</v>
      </c>
      <c r="P802" s="103">
        <f>SUM(P799:P800)/P789</f>
        <v>0.66666666666666663</v>
      </c>
    </row>
    <row r="803" spans="1:29" x14ac:dyDescent="0.25">
      <c r="A803" t="s">
        <v>1113</v>
      </c>
    </row>
    <row r="804" spans="1:29" x14ac:dyDescent="0.25">
      <c r="A804" t="s">
        <v>776</v>
      </c>
    </row>
    <row r="805" spans="1:29" x14ac:dyDescent="0.25">
      <c r="B805" s="14" t="s">
        <v>18</v>
      </c>
      <c r="C805" s="270" t="s">
        <v>19</v>
      </c>
      <c r="D805" s="270"/>
      <c r="E805" s="270"/>
      <c r="F805" s="270" t="s">
        <v>20</v>
      </c>
      <c r="G805" s="270"/>
      <c r="H805" s="270"/>
      <c r="I805" s="270" t="s">
        <v>21</v>
      </c>
      <c r="J805" s="270"/>
      <c r="K805" s="270"/>
      <c r="M805" s="270" t="s">
        <v>1114</v>
      </c>
      <c r="N805" s="270"/>
      <c r="O805" s="270"/>
      <c r="P805" s="270"/>
      <c r="U805" s="81" t="s">
        <v>998</v>
      </c>
    </row>
    <row r="806" spans="1:29" ht="15.75" customHeight="1" thickBot="1" x14ac:dyDescent="0.3">
      <c r="A806" s="15" t="s">
        <v>17</v>
      </c>
      <c r="B806" s="14" t="s">
        <v>14</v>
      </c>
      <c r="C806" s="14" t="s">
        <v>14</v>
      </c>
      <c r="D806" s="14" t="s">
        <v>15</v>
      </c>
      <c r="E806" s="14" t="s">
        <v>16</v>
      </c>
      <c r="F806" s="14" t="s">
        <v>14</v>
      </c>
      <c r="G806" s="14" t="s">
        <v>15</v>
      </c>
      <c r="H806" s="14" t="s">
        <v>16</v>
      </c>
      <c r="I806" s="14" t="s">
        <v>14</v>
      </c>
      <c r="J806" s="14" t="s">
        <v>15</v>
      </c>
      <c r="K806" s="14" t="s">
        <v>16</v>
      </c>
      <c r="M806" s="14" t="s">
        <v>18</v>
      </c>
      <c r="N806" s="13" t="s">
        <v>19</v>
      </c>
      <c r="O806" s="14" t="s">
        <v>20</v>
      </c>
      <c r="P806" s="13" t="s">
        <v>21</v>
      </c>
      <c r="R806" s="13" t="s">
        <v>41</v>
      </c>
      <c r="S806" s="14" t="s">
        <v>29</v>
      </c>
      <c r="U806" s="114"/>
      <c r="V806" s="272" t="s">
        <v>999</v>
      </c>
      <c r="W806" s="272"/>
      <c r="X806" s="272"/>
      <c r="Y806" s="272"/>
      <c r="Z806" s="272" t="s">
        <v>1000</v>
      </c>
      <c r="AA806" s="272"/>
      <c r="AB806" s="272"/>
      <c r="AC806" s="272"/>
    </row>
    <row r="807" spans="1:29" ht="15.75" x14ac:dyDescent="0.25">
      <c r="A807" s="5" t="s">
        <v>0</v>
      </c>
      <c r="B807" s="7">
        <v>533164</v>
      </c>
      <c r="C807" s="7">
        <v>21875</v>
      </c>
      <c r="D807" s="1">
        <v>4.0999999999999996</v>
      </c>
      <c r="E807" s="9">
        <v>494.9</v>
      </c>
      <c r="F807" s="7">
        <v>3616</v>
      </c>
      <c r="G807" s="1">
        <v>0.7</v>
      </c>
      <c r="H807" s="1">
        <v>81.8</v>
      </c>
      <c r="I807" s="7">
        <v>4013</v>
      </c>
      <c r="J807" s="1">
        <v>0.8</v>
      </c>
      <c r="K807" s="1">
        <v>90.8</v>
      </c>
      <c r="M807" s="12">
        <f>B807-B825</f>
        <v>1052</v>
      </c>
      <c r="N807" s="12">
        <f t="shared" ref="N807:N819" si="293">C807-C825</f>
        <v>76</v>
      </c>
      <c r="O807" s="12">
        <f t="shared" ref="O807:O819" si="294">F807-F825</f>
        <v>5</v>
      </c>
      <c r="P807" s="12">
        <f t="shared" ref="P807:P819" si="295">I807-I825</f>
        <v>-8</v>
      </c>
      <c r="R807" s="26">
        <f>C807/$B$807</f>
        <v>4.1028651596882008E-2</v>
      </c>
      <c r="U807" s="165"/>
      <c r="V807" s="171" t="s">
        <v>1001</v>
      </c>
      <c r="W807" s="172"/>
      <c r="X807" s="171" t="s">
        <v>20</v>
      </c>
      <c r="Y807" s="172"/>
      <c r="Z807" s="171" t="s">
        <v>1001</v>
      </c>
      <c r="AA807" s="172"/>
      <c r="AB807" s="171" t="s">
        <v>20</v>
      </c>
      <c r="AC807" s="172"/>
    </row>
    <row r="808" spans="1:29" ht="15.75" x14ac:dyDescent="0.25">
      <c r="A808" s="6" t="s">
        <v>1</v>
      </c>
      <c r="B808" s="8">
        <v>3685</v>
      </c>
      <c r="C808" s="8">
        <v>280</v>
      </c>
      <c r="D808" s="2">
        <v>7.6</v>
      </c>
      <c r="E808" s="10">
        <v>554.6</v>
      </c>
      <c r="F808" s="8">
        <v>57</v>
      </c>
      <c r="G808" s="2">
        <v>1.5</v>
      </c>
      <c r="H808" s="2">
        <v>112.9</v>
      </c>
      <c r="I808" s="8">
        <v>0</v>
      </c>
      <c r="J808" s="2">
        <v>0</v>
      </c>
      <c r="K808" s="2">
        <v>0</v>
      </c>
      <c r="M808" s="12">
        <f t="shared" ref="M808:M819" si="296">B808-B826</f>
        <v>12</v>
      </c>
      <c r="N808" s="20">
        <f t="shared" si="293"/>
        <v>3</v>
      </c>
      <c r="O808" s="12">
        <f t="shared" si="294"/>
        <v>1</v>
      </c>
      <c r="P808" s="12">
        <f t="shared" si="295"/>
        <v>0</v>
      </c>
      <c r="R808" s="21">
        <f>C808/$C$807</f>
        <v>1.2800000000000001E-2</v>
      </c>
      <c r="U808" s="119" t="s">
        <v>1002</v>
      </c>
      <c r="V808" s="62" t="s">
        <v>839</v>
      </c>
      <c r="W808" s="62" t="s">
        <v>840</v>
      </c>
      <c r="X808" s="62" t="s">
        <v>839</v>
      </c>
      <c r="Y808" s="62" t="s">
        <v>840</v>
      </c>
      <c r="Z808" s="62" t="s">
        <v>839</v>
      </c>
      <c r="AA808" s="62" t="s">
        <v>840</v>
      </c>
      <c r="AB808" s="62" t="s">
        <v>839</v>
      </c>
      <c r="AC808" s="62" t="s">
        <v>840</v>
      </c>
    </row>
    <row r="809" spans="1:29" ht="30" x14ac:dyDescent="0.25">
      <c r="A809" s="5" t="s">
        <v>2</v>
      </c>
      <c r="B809" s="7">
        <v>19639</v>
      </c>
      <c r="C809" s="7">
        <v>226</v>
      </c>
      <c r="D809" s="1">
        <v>1.2</v>
      </c>
      <c r="E809" s="9">
        <v>104</v>
      </c>
      <c r="F809" s="7">
        <v>23</v>
      </c>
      <c r="G809" s="1">
        <v>0.1</v>
      </c>
      <c r="H809" s="1">
        <v>10.6</v>
      </c>
      <c r="I809" s="7">
        <v>1</v>
      </c>
      <c r="J809" s="1">
        <v>0</v>
      </c>
      <c r="K809" s="1">
        <v>0.5</v>
      </c>
      <c r="M809" s="12">
        <f t="shared" si="296"/>
        <v>26</v>
      </c>
      <c r="N809" s="20">
        <f t="shared" si="293"/>
        <v>1</v>
      </c>
      <c r="O809" s="12">
        <f t="shared" si="294"/>
        <v>0</v>
      </c>
      <c r="P809" s="12">
        <f t="shared" si="295"/>
        <v>0</v>
      </c>
      <c r="R809" s="21">
        <f t="shared" ref="R809:R819" si="297">C809/$C$807</f>
        <v>1.0331428571428571E-2</v>
      </c>
      <c r="U809" s="120" t="s">
        <v>1003</v>
      </c>
      <c r="V809" s="85">
        <v>1839</v>
      </c>
      <c r="W809" s="167">
        <v>38.200000000000003</v>
      </c>
      <c r="X809" s="85">
        <v>225</v>
      </c>
      <c r="Y809" s="167">
        <v>49</v>
      </c>
      <c r="Z809" s="85">
        <v>77</v>
      </c>
      <c r="AA809" s="167">
        <v>38.5</v>
      </c>
      <c r="AB809" s="85">
        <v>10</v>
      </c>
      <c r="AC809" s="167">
        <v>38.5</v>
      </c>
    </row>
    <row r="810" spans="1:29" ht="30" x14ac:dyDescent="0.25">
      <c r="A810" s="6" t="s">
        <v>3</v>
      </c>
      <c r="B810" s="8">
        <v>30656</v>
      </c>
      <c r="C810" s="8">
        <v>134</v>
      </c>
      <c r="D810" s="2">
        <v>0.4</v>
      </c>
      <c r="E810" s="10">
        <v>48.3</v>
      </c>
      <c r="F810" s="8">
        <v>23</v>
      </c>
      <c r="G810" s="2">
        <v>0.1</v>
      </c>
      <c r="H810" s="2">
        <v>8.3000000000000007</v>
      </c>
      <c r="I810" s="8">
        <v>2</v>
      </c>
      <c r="J810" s="2">
        <v>0</v>
      </c>
      <c r="K810" s="2">
        <v>0.7</v>
      </c>
      <c r="M810" s="12">
        <f t="shared" si="296"/>
        <v>13</v>
      </c>
      <c r="N810" s="20">
        <f t="shared" si="293"/>
        <v>0</v>
      </c>
      <c r="O810" s="20">
        <f t="shared" si="294"/>
        <v>0</v>
      </c>
      <c r="P810" s="12">
        <f t="shared" si="295"/>
        <v>0</v>
      </c>
      <c r="R810" s="21">
        <f t="shared" si="297"/>
        <v>6.1257142857142855E-3</v>
      </c>
      <c r="U810" s="121" t="s">
        <v>1004</v>
      </c>
      <c r="V810" s="88">
        <v>1193</v>
      </c>
      <c r="W810" s="167">
        <v>24.8</v>
      </c>
      <c r="X810" s="88">
        <v>137</v>
      </c>
      <c r="Y810" s="167">
        <v>29.8</v>
      </c>
      <c r="Z810" s="88">
        <v>62</v>
      </c>
      <c r="AA810" s="167">
        <v>31</v>
      </c>
      <c r="AB810" s="88">
        <v>9</v>
      </c>
      <c r="AC810" s="167">
        <v>34.6</v>
      </c>
    </row>
    <row r="811" spans="1:29" ht="15.75" x14ac:dyDescent="0.25">
      <c r="A811" s="5" t="s">
        <v>4</v>
      </c>
      <c r="B811" s="7">
        <v>66715</v>
      </c>
      <c r="C811" s="7">
        <v>416</v>
      </c>
      <c r="D811" s="1">
        <v>0.6</v>
      </c>
      <c r="E811" s="9">
        <v>78.099999999999994</v>
      </c>
      <c r="F811" s="7">
        <v>49</v>
      </c>
      <c r="G811" s="1">
        <v>0.1</v>
      </c>
      <c r="H811" s="1">
        <v>9.1999999999999993</v>
      </c>
      <c r="I811" s="7">
        <v>2</v>
      </c>
      <c r="J811" s="1">
        <v>0</v>
      </c>
      <c r="K811" s="1">
        <v>0.4</v>
      </c>
      <c r="M811" s="12">
        <f t="shared" si="296"/>
        <v>68</v>
      </c>
      <c r="N811" s="20">
        <f t="shared" si="293"/>
        <v>1</v>
      </c>
      <c r="O811" s="12">
        <f t="shared" si="294"/>
        <v>0</v>
      </c>
      <c r="P811" s="12">
        <f t="shared" si="295"/>
        <v>0</v>
      </c>
      <c r="R811" s="21">
        <f t="shared" si="297"/>
        <v>1.9017142857142857E-2</v>
      </c>
      <c r="S811" s="24">
        <f>R810+R811</f>
        <v>2.5142857142857144E-2</v>
      </c>
      <c r="U811" s="120" t="s">
        <v>1005</v>
      </c>
      <c r="V811" s="85">
        <v>1705</v>
      </c>
      <c r="W811" s="85">
        <v>35.4</v>
      </c>
      <c r="X811" s="85">
        <v>97</v>
      </c>
      <c r="Y811" s="85">
        <v>21.1</v>
      </c>
      <c r="Z811" s="85">
        <v>54</v>
      </c>
      <c r="AA811" s="85">
        <v>27</v>
      </c>
      <c r="AB811" s="85">
        <v>7</v>
      </c>
      <c r="AC811" s="85">
        <v>26.9</v>
      </c>
    </row>
    <row r="812" spans="1:29" ht="30" x14ac:dyDescent="0.25">
      <c r="A812" s="6" t="s">
        <v>5</v>
      </c>
      <c r="B812" s="8">
        <v>94246</v>
      </c>
      <c r="C812" s="8">
        <v>1263</v>
      </c>
      <c r="D812" s="2">
        <v>1.3</v>
      </c>
      <c r="E812" s="10">
        <v>213.6</v>
      </c>
      <c r="F812" s="8">
        <v>143</v>
      </c>
      <c r="G812" s="2">
        <v>0.2</v>
      </c>
      <c r="H812" s="2">
        <v>24.2</v>
      </c>
      <c r="I812" s="8">
        <v>19</v>
      </c>
      <c r="J812" s="2">
        <v>0</v>
      </c>
      <c r="K812" s="2">
        <v>3.2</v>
      </c>
      <c r="M812" s="12">
        <f t="shared" si="296"/>
        <v>157</v>
      </c>
      <c r="N812" s="20">
        <f t="shared" si="293"/>
        <v>2</v>
      </c>
      <c r="O812" s="12">
        <f t="shared" si="294"/>
        <v>0</v>
      </c>
      <c r="P812" s="12">
        <f t="shared" si="295"/>
        <v>0</v>
      </c>
      <c r="R812" s="21">
        <f t="shared" si="297"/>
        <v>5.7737142857142855E-2</v>
      </c>
      <c r="U812" s="121" t="s">
        <v>1006</v>
      </c>
      <c r="V812" s="88">
        <v>74</v>
      </c>
      <c r="W812" s="88">
        <v>1.5</v>
      </c>
      <c r="X812" s="88">
        <v>0</v>
      </c>
      <c r="Y812" s="88">
        <v>0</v>
      </c>
      <c r="Z812" s="88">
        <v>7</v>
      </c>
      <c r="AA812" s="88">
        <v>3.5</v>
      </c>
      <c r="AB812" s="88">
        <v>0</v>
      </c>
      <c r="AC812" s="88">
        <v>0</v>
      </c>
    </row>
    <row r="813" spans="1:29" ht="15.75" x14ac:dyDescent="0.25">
      <c r="A813" s="5" t="s">
        <v>6</v>
      </c>
      <c r="B813" s="7">
        <v>105156</v>
      </c>
      <c r="C813" s="7">
        <v>2139</v>
      </c>
      <c r="D813" s="1">
        <v>2</v>
      </c>
      <c r="E813" s="9">
        <v>299</v>
      </c>
      <c r="F813" s="7">
        <v>282</v>
      </c>
      <c r="G813" s="1">
        <v>0.3</v>
      </c>
      <c r="H813" s="1">
        <v>39.4</v>
      </c>
      <c r="I813" s="7">
        <v>44</v>
      </c>
      <c r="J813" s="1">
        <v>0</v>
      </c>
      <c r="K813" s="1">
        <v>6.2</v>
      </c>
      <c r="M813" s="12">
        <f t="shared" si="296"/>
        <v>201</v>
      </c>
      <c r="N813" s="20">
        <f t="shared" si="293"/>
        <v>5</v>
      </c>
      <c r="O813" s="20">
        <f t="shared" si="294"/>
        <v>1</v>
      </c>
      <c r="P813" s="12">
        <f t="shared" si="295"/>
        <v>0</v>
      </c>
      <c r="R813" s="21">
        <f t="shared" si="297"/>
        <v>9.7782857142857144E-2</v>
      </c>
      <c r="U813" s="120" t="s">
        <v>0</v>
      </c>
      <c r="V813" s="85">
        <v>4811</v>
      </c>
      <c r="W813" s="85">
        <v>100</v>
      </c>
      <c r="X813" s="85">
        <v>459</v>
      </c>
      <c r="Y813" s="85">
        <v>100</v>
      </c>
      <c r="Z813" s="85">
        <v>200</v>
      </c>
      <c r="AA813" s="85">
        <v>100</v>
      </c>
      <c r="AB813" s="85">
        <v>26</v>
      </c>
      <c r="AC813" s="85">
        <v>100</v>
      </c>
    </row>
    <row r="814" spans="1:29" ht="15.75" x14ac:dyDescent="0.25">
      <c r="A814" s="6" t="s">
        <v>7</v>
      </c>
      <c r="B814" s="8">
        <v>86339</v>
      </c>
      <c r="C814" s="8">
        <v>2367</v>
      </c>
      <c r="D814" s="2">
        <v>2.7</v>
      </c>
      <c r="E814" s="10">
        <v>389.1</v>
      </c>
      <c r="F814" s="8">
        <v>485</v>
      </c>
      <c r="G814" s="2">
        <v>0.6</v>
      </c>
      <c r="H814" s="2">
        <v>79.7</v>
      </c>
      <c r="I814" s="8">
        <v>100</v>
      </c>
      <c r="J814" s="2">
        <v>0.1</v>
      </c>
      <c r="K814" s="2">
        <v>16.399999999999999</v>
      </c>
      <c r="M814" s="12">
        <f t="shared" si="296"/>
        <v>191</v>
      </c>
      <c r="N814" s="20">
        <f t="shared" si="293"/>
        <v>3</v>
      </c>
      <c r="O814" s="20">
        <f t="shared" si="294"/>
        <v>0</v>
      </c>
      <c r="P814" s="12">
        <f t="shared" si="295"/>
        <v>-1</v>
      </c>
      <c r="R814" s="21">
        <f t="shared" si="297"/>
        <v>0.10820571428571428</v>
      </c>
    </row>
    <row r="815" spans="1:29" ht="15.75" x14ac:dyDescent="0.25">
      <c r="A815" s="5" t="s">
        <v>8</v>
      </c>
      <c r="B815" s="7">
        <v>59726</v>
      </c>
      <c r="C815" s="7">
        <v>3241</v>
      </c>
      <c r="D815" s="1">
        <v>5.4</v>
      </c>
      <c r="E815" s="9">
        <v>588.29999999999995</v>
      </c>
      <c r="F815" s="7">
        <v>808</v>
      </c>
      <c r="G815" s="1">
        <v>1.4</v>
      </c>
      <c r="H815" s="1">
        <v>146.69999999999999</v>
      </c>
      <c r="I815" s="7">
        <v>248</v>
      </c>
      <c r="J815" s="1">
        <v>0.4</v>
      </c>
      <c r="K815" s="1">
        <v>45</v>
      </c>
      <c r="M815" s="12">
        <f t="shared" si="296"/>
        <v>127</v>
      </c>
      <c r="N815" s="20">
        <f t="shared" si="293"/>
        <v>5</v>
      </c>
      <c r="O815" s="20">
        <f t="shared" si="294"/>
        <v>3</v>
      </c>
      <c r="P815" s="12">
        <f t="shared" si="295"/>
        <v>0</v>
      </c>
      <c r="R815" s="21">
        <f t="shared" si="297"/>
        <v>0.14815999999999999</v>
      </c>
    </row>
    <row r="816" spans="1:29" ht="15.75" x14ac:dyDescent="0.25">
      <c r="A816" s="6" t="s">
        <v>9</v>
      </c>
      <c r="B816" s="8">
        <v>34591</v>
      </c>
      <c r="C816" s="8">
        <v>3824</v>
      </c>
      <c r="D816" s="2">
        <v>11.1</v>
      </c>
      <c r="E816" s="10">
        <v>806.2</v>
      </c>
      <c r="F816" s="8">
        <v>936</v>
      </c>
      <c r="G816" s="2">
        <v>2.7</v>
      </c>
      <c r="H816" s="2">
        <v>197.3</v>
      </c>
      <c r="I816" s="8">
        <v>558</v>
      </c>
      <c r="J816" s="2">
        <v>1.6</v>
      </c>
      <c r="K816" s="2">
        <v>117.6</v>
      </c>
      <c r="M816" s="12">
        <f t="shared" si="296"/>
        <v>79</v>
      </c>
      <c r="N816" s="20">
        <f t="shared" si="293"/>
        <v>12</v>
      </c>
      <c r="O816" s="20">
        <f t="shared" si="294"/>
        <v>-2</v>
      </c>
      <c r="P816" s="20">
        <f t="shared" si="295"/>
        <v>2</v>
      </c>
      <c r="R816" s="21">
        <f t="shared" si="297"/>
        <v>0.17481142857142856</v>
      </c>
    </row>
    <row r="817" spans="1:29" ht="15.75" x14ac:dyDescent="0.25">
      <c r="A817" s="5" t="s">
        <v>10</v>
      </c>
      <c r="B817" s="7">
        <v>15726</v>
      </c>
      <c r="C817" s="7">
        <v>3760</v>
      </c>
      <c r="D817" s="1">
        <v>23.9</v>
      </c>
      <c r="E817" s="9">
        <v>1442</v>
      </c>
      <c r="F817" s="7">
        <v>648</v>
      </c>
      <c r="G817" s="1">
        <v>4.0999999999999996</v>
      </c>
      <c r="H817" s="1">
        <v>248.5</v>
      </c>
      <c r="I817" s="7">
        <v>935</v>
      </c>
      <c r="J817" s="1">
        <v>5.9</v>
      </c>
      <c r="K817" s="9">
        <v>358.6</v>
      </c>
      <c r="M817" s="12">
        <f t="shared" si="296"/>
        <v>57</v>
      </c>
      <c r="N817" s="20">
        <f t="shared" si="293"/>
        <v>19</v>
      </c>
      <c r="O817" s="20">
        <f t="shared" si="294"/>
        <v>1</v>
      </c>
      <c r="P817" s="20">
        <f t="shared" si="295"/>
        <v>1</v>
      </c>
      <c r="R817" s="21">
        <f t="shared" si="297"/>
        <v>0.17188571428571428</v>
      </c>
    </row>
    <row r="818" spans="1:29" ht="15.75" x14ac:dyDescent="0.25">
      <c r="A818" s="6" t="s">
        <v>11</v>
      </c>
      <c r="B818" s="8">
        <v>16320</v>
      </c>
      <c r="C818" s="8">
        <v>4217</v>
      </c>
      <c r="D818" s="2">
        <v>25.8</v>
      </c>
      <c r="E818" s="10">
        <v>2998.1</v>
      </c>
      <c r="F818" s="8">
        <v>161</v>
      </c>
      <c r="G818" s="2">
        <v>1</v>
      </c>
      <c r="H818" s="2">
        <v>114.5</v>
      </c>
      <c r="I818" s="8">
        <v>2103</v>
      </c>
      <c r="J818" s="2">
        <v>12.9</v>
      </c>
      <c r="K818" s="10">
        <v>1495.1</v>
      </c>
      <c r="M818" s="12">
        <f t="shared" si="296"/>
        <v>121</v>
      </c>
      <c r="N818" s="20">
        <f t="shared" si="293"/>
        <v>25</v>
      </c>
      <c r="O818" s="20">
        <f t="shared" si="294"/>
        <v>1</v>
      </c>
      <c r="P818" s="20">
        <f t="shared" si="295"/>
        <v>-10</v>
      </c>
      <c r="R818" s="21">
        <f t="shared" si="297"/>
        <v>0.19277714285714287</v>
      </c>
    </row>
    <row r="819" spans="1:29" ht="15.75" x14ac:dyDescent="0.25">
      <c r="A819" s="14" t="s">
        <v>12</v>
      </c>
      <c r="B819" s="7">
        <v>365</v>
      </c>
      <c r="C819" s="7">
        <v>8</v>
      </c>
      <c r="D819" s="1">
        <v>2.2000000000000002</v>
      </c>
      <c r="E819" s="9" t="s">
        <v>13</v>
      </c>
      <c r="F819" s="7">
        <v>1</v>
      </c>
      <c r="G819" s="1">
        <v>0.3</v>
      </c>
      <c r="H819" s="1" t="s">
        <v>13</v>
      </c>
      <c r="I819" s="7">
        <v>1</v>
      </c>
      <c r="J819" s="1">
        <v>0.3</v>
      </c>
      <c r="K819" s="1" t="s">
        <v>13</v>
      </c>
      <c r="M819" s="12">
        <f t="shared" si="296"/>
        <v>0</v>
      </c>
      <c r="N819" s="12">
        <f t="shared" si="293"/>
        <v>0</v>
      </c>
      <c r="O819" s="12">
        <f t="shared" si="294"/>
        <v>0</v>
      </c>
      <c r="P819" s="12">
        <f t="shared" si="295"/>
        <v>0</v>
      </c>
      <c r="R819" s="21">
        <f t="shared" si="297"/>
        <v>3.6571428571428573E-4</v>
      </c>
    </row>
    <row r="820" spans="1:29" x14ac:dyDescent="0.25">
      <c r="A820" s="25"/>
      <c r="I820" s="60"/>
      <c r="J820" s="60"/>
      <c r="O820" s="104" t="s">
        <v>873</v>
      </c>
      <c r="P820" s="103">
        <f>SUM(P817:P818)/P807</f>
        <v>1.125</v>
      </c>
    </row>
    <row r="821" spans="1:29" x14ac:dyDescent="0.25">
      <c r="A821" t="s">
        <v>1110</v>
      </c>
    </row>
    <row r="822" spans="1:29" x14ac:dyDescent="0.25">
      <c r="A822" t="s">
        <v>776</v>
      </c>
    </row>
    <row r="823" spans="1:29" x14ac:dyDescent="0.25">
      <c r="B823" s="14" t="s">
        <v>18</v>
      </c>
      <c r="C823" s="270" t="s">
        <v>19</v>
      </c>
      <c r="D823" s="270"/>
      <c r="E823" s="270"/>
      <c r="F823" s="270" t="s">
        <v>20</v>
      </c>
      <c r="G823" s="270"/>
      <c r="H823" s="270"/>
      <c r="I823" s="270" t="s">
        <v>21</v>
      </c>
      <c r="J823" s="270"/>
      <c r="K823" s="270"/>
      <c r="M823" s="270" t="s">
        <v>1111</v>
      </c>
      <c r="N823" s="270"/>
      <c r="O823" s="270"/>
      <c r="P823" s="270"/>
      <c r="U823" s="81" t="s">
        <v>998</v>
      </c>
    </row>
    <row r="824" spans="1:29" ht="15.75" thickBot="1" x14ac:dyDescent="0.3">
      <c r="A824" s="15" t="s">
        <v>17</v>
      </c>
      <c r="B824" s="14" t="s">
        <v>14</v>
      </c>
      <c r="C824" s="14" t="s">
        <v>14</v>
      </c>
      <c r="D824" s="14" t="s">
        <v>15</v>
      </c>
      <c r="E824" s="14" t="s">
        <v>16</v>
      </c>
      <c r="F824" s="14" t="s">
        <v>14</v>
      </c>
      <c r="G824" s="14" t="s">
        <v>15</v>
      </c>
      <c r="H824" s="14" t="s">
        <v>16</v>
      </c>
      <c r="I824" s="14" t="s">
        <v>14</v>
      </c>
      <c r="J824" s="14" t="s">
        <v>15</v>
      </c>
      <c r="K824" s="14" t="s">
        <v>16</v>
      </c>
      <c r="M824" s="14" t="s">
        <v>18</v>
      </c>
      <c r="N824" s="13" t="s">
        <v>19</v>
      </c>
      <c r="O824" s="14" t="s">
        <v>20</v>
      </c>
      <c r="P824" s="13" t="s">
        <v>21</v>
      </c>
      <c r="R824" s="13" t="s">
        <v>41</v>
      </c>
      <c r="S824" s="14" t="s">
        <v>29</v>
      </c>
      <c r="U824" s="114"/>
      <c r="V824" s="272" t="s">
        <v>999</v>
      </c>
      <c r="W824" s="272"/>
      <c r="X824" s="272"/>
      <c r="Y824" s="272"/>
      <c r="Z824" s="272" t="s">
        <v>1000</v>
      </c>
      <c r="AA824" s="272"/>
      <c r="AB824" s="272"/>
      <c r="AC824" s="272"/>
    </row>
    <row r="825" spans="1:29" ht="15.75" x14ac:dyDescent="0.25">
      <c r="A825" s="5" t="s">
        <v>0</v>
      </c>
      <c r="B825" s="7">
        <v>532112</v>
      </c>
      <c r="C825" s="7">
        <v>21799</v>
      </c>
      <c r="D825" s="1">
        <v>4.0999999999999996</v>
      </c>
      <c r="E825" s="9">
        <v>493.2</v>
      </c>
      <c r="F825" s="7">
        <v>3611</v>
      </c>
      <c r="G825" s="1">
        <v>0.7</v>
      </c>
      <c r="H825" s="1">
        <v>81.7</v>
      </c>
      <c r="I825" s="7">
        <v>4021</v>
      </c>
      <c r="J825" s="1">
        <v>0.8</v>
      </c>
      <c r="K825" s="1">
        <v>91</v>
      </c>
      <c r="M825" s="12">
        <f>B825-B843</f>
        <v>1351</v>
      </c>
      <c r="N825" s="12">
        <f t="shared" ref="N825:N837" si="298">C825-C843</f>
        <v>122</v>
      </c>
      <c r="O825" s="12">
        <f t="shared" ref="O825:O837" si="299">F825-F843</f>
        <v>22</v>
      </c>
      <c r="P825" s="12">
        <f t="shared" ref="P825:P837" si="300">I825-I843</f>
        <v>18</v>
      </c>
      <c r="R825" s="26">
        <f>C825/$B$825</f>
        <v>4.0966939290976334E-2</v>
      </c>
      <c r="U825" s="165"/>
      <c r="V825" s="171" t="s">
        <v>1001</v>
      </c>
      <c r="W825" s="172"/>
      <c r="X825" s="171" t="s">
        <v>20</v>
      </c>
      <c r="Y825" s="172"/>
      <c r="Z825" s="171" t="s">
        <v>1001</v>
      </c>
      <c r="AA825" s="172"/>
      <c r="AB825" s="171" t="s">
        <v>20</v>
      </c>
      <c r="AC825" s="172"/>
    </row>
    <row r="826" spans="1:29" ht="15.75" x14ac:dyDescent="0.25">
      <c r="A826" s="6" t="s">
        <v>1</v>
      </c>
      <c r="B826" s="8">
        <v>3673</v>
      </c>
      <c r="C826" s="8">
        <v>277</v>
      </c>
      <c r="D826" s="2">
        <v>7.5</v>
      </c>
      <c r="E826" s="10">
        <v>548.70000000000005</v>
      </c>
      <c r="F826" s="8">
        <v>56</v>
      </c>
      <c r="G826" s="2">
        <v>1.5</v>
      </c>
      <c r="H826" s="2">
        <v>110.9</v>
      </c>
      <c r="I826" s="8">
        <v>0</v>
      </c>
      <c r="J826" s="2">
        <v>0</v>
      </c>
      <c r="K826" s="2">
        <v>0</v>
      </c>
      <c r="M826" s="12">
        <f t="shared" ref="M826:M837" si="301">B826-B844</f>
        <v>21</v>
      </c>
      <c r="N826" s="20">
        <f t="shared" si="298"/>
        <v>5</v>
      </c>
      <c r="O826" s="12">
        <f t="shared" si="299"/>
        <v>1</v>
      </c>
      <c r="P826" s="12">
        <f t="shared" si="300"/>
        <v>0</v>
      </c>
      <c r="R826" s="21">
        <f>C826/$C$825</f>
        <v>1.2707004908482041E-2</v>
      </c>
      <c r="U826" s="119" t="s">
        <v>1002</v>
      </c>
      <c r="V826" s="62" t="s">
        <v>839</v>
      </c>
      <c r="W826" s="62" t="s">
        <v>840</v>
      </c>
      <c r="X826" s="62" t="s">
        <v>839</v>
      </c>
      <c r="Y826" s="62" t="s">
        <v>840</v>
      </c>
      <c r="Z826" s="62" t="s">
        <v>839</v>
      </c>
      <c r="AA826" s="62" t="s">
        <v>840</v>
      </c>
      <c r="AB826" s="62" t="s">
        <v>839</v>
      </c>
      <c r="AC826" s="62" t="s">
        <v>840</v>
      </c>
    </row>
    <row r="827" spans="1:29" ht="30" x14ac:dyDescent="0.25">
      <c r="A827" s="5" t="s">
        <v>2</v>
      </c>
      <c r="B827" s="7">
        <v>19613</v>
      </c>
      <c r="C827" s="7">
        <v>225</v>
      </c>
      <c r="D827" s="1">
        <v>1.1000000000000001</v>
      </c>
      <c r="E827" s="9">
        <v>103.5</v>
      </c>
      <c r="F827" s="7">
        <v>23</v>
      </c>
      <c r="G827" s="1">
        <v>0.1</v>
      </c>
      <c r="H827" s="1">
        <v>10.6</v>
      </c>
      <c r="I827" s="7">
        <v>1</v>
      </c>
      <c r="J827" s="1">
        <v>0</v>
      </c>
      <c r="K827" s="1">
        <v>0.5</v>
      </c>
      <c r="M827" s="12">
        <f t="shared" si="301"/>
        <v>45</v>
      </c>
      <c r="N827" s="20">
        <f t="shared" si="298"/>
        <v>2</v>
      </c>
      <c r="O827" s="12">
        <f t="shared" si="299"/>
        <v>0</v>
      </c>
      <c r="P827" s="12">
        <f t="shared" si="300"/>
        <v>0</v>
      </c>
      <c r="R827" s="21">
        <f t="shared" ref="R827:R837" si="302">C827/$C$825</f>
        <v>1.0321574384146062E-2</v>
      </c>
      <c r="U827" s="120" t="s">
        <v>1003</v>
      </c>
      <c r="V827" s="85">
        <v>1812</v>
      </c>
      <c r="W827" s="167">
        <v>38.299999999999997</v>
      </c>
      <c r="X827" s="85">
        <v>225</v>
      </c>
      <c r="Y827" s="167">
        <v>49.5</v>
      </c>
      <c r="Z827" s="85">
        <v>66</v>
      </c>
      <c r="AA827" s="167">
        <v>34.6</v>
      </c>
      <c r="AB827" s="85">
        <v>10</v>
      </c>
      <c r="AC827" s="167">
        <v>38.5</v>
      </c>
    </row>
    <row r="828" spans="1:29" ht="30" x14ac:dyDescent="0.25">
      <c r="A828" s="6" t="s">
        <v>3</v>
      </c>
      <c r="B828" s="8">
        <v>30643</v>
      </c>
      <c r="C828" s="8">
        <v>134</v>
      </c>
      <c r="D828" s="2">
        <v>0.4</v>
      </c>
      <c r="E828" s="10">
        <v>48.3</v>
      </c>
      <c r="F828" s="8">
        <v>23</v>
      </c>
      <c r="G828" s="2">
        <v>0.1</v>
      </c>
      <c r="H828" s="2">
        <v>8.3000000000000007</v>
      </c>
      <c r="I828" s="8">
        <v>2</v>
      </c>
      <c r="J828" s="2">
        <v>0</v>
      </c>
      <c r="K828" s="2">
        <v>0.7</v>
      </c>
      <c r="M828" s="12">
        <f t="shared" si="301"/>
        <v>32</v>
      </c>
      <c r="N828" s="20">
        <f t="shared" si="298"/>
        <v>0</v>
      </c>
      <c r="O828" s="20">
        <f t="shared" si="299"/>
        <v>0</v>
      </c>
      <c r="P828" s="12">
        <f t="shared" si="300"/>
        <v>0</v>
      </c>
      <c r="R828" s="21">
        <f t="shared" si="302"/>
        <v>6.1470709665580993E-3</v>
      </c>
      <c r="U828" s="121" t="s">
        <v>1004</v>
      </c>
      <c r="V828" s="88">
        <v>1168</v>
      </c>
      <c r="W828" s="167">
        <v>24.7</v>
      </c>
      <c r="X828" s="88">
        <v>137</v>
      </c>
      <c r="Y828" s="167">
        <v>30.1</v>
      </c>
      <c r="Z828" s="88">
        <v>61</v>
      </c>
      <c r="AA828" s="167">
        <v>31.9</v>
      </c>
      <c r="AB828" s="88">
        <v>11</v>
      </c>
      <c r="AC828" s="167">
        <v>42.3</v>
      </c>
    </row>
    <row r="829" spans="1:29" ht="15.75" x14ac:dyDescent="0.25">
      <c r="A829" s="5" t="s">
        <v>4</v>
      </c>
      <c r="B829" s="7">
        <v>66647</v>
      </c>
      <c r="C829" s="7">
        <v>415</v>
      </c>
      <c r="D829" s="1">
        <v>0.6</v>
      </c>
      <c r="E829" s="9">
        <v>77.900000000000006</v>
      </c>
      <c r="F829" s="7">
        <v>49</v>
      </c>
      <c r="G829" s="1">
        <v>0.1</v>
      </c>
      <c r="H829" s="1">
        <v>9.1999999999999993</v>
      </c>
      <c r="I829" s="7">
        <v>2</v>
      </c>
      <c r="J829" s="1">
        <v>0</v>
      </c>
      <c r="K829" s="1">
        <v>0.4</v>
      </c>
      <c r="M829" s="12">
        <f t="shared" si="301"/>
        <v>89</v>
      </c>
      <c r="N829" s="20">
        <f t="shared" si="298"/>
        <v>5</v>
      </c>
      <c r="O829" s="12">
        <f t="shared" si="299"/>
        <v>1</v>
      </c>
      <c r="P829" s="12">
        <f t="shared" si="300"/>
        <v>0</v>
      </c>
      <c r="R829" s="21">
        <f t="shared" si="302"/>
        <v>1.9037570530758292E-2</v>
      </c>
      <c r="S829" s="24">
        <f>R828+R829</f>
        <v>2.518464149731639E-2</v>
      </c>
      <c r="U829" s="120" t="s">
        <v>1005</v>
      </c>
      <c r="V829" s="85">
        <v>1685</v>
      </c>
      <c r="W829" s="85">
        <v>35.6</v>
      </c>
      <c r="X829" s="85">
        <v>93</v>
      </c>
      <c r="Y829" s="85">
        <v>20.399999999999999</v>
      </c>
      <c r="Z829" s="85">
        <v>57</v>
      </c>
      <c r="AA829" s="85">
        <v>29.8</v>
      </c>
      <c r="AB829" s="85">
        <v>5</v>
      </c>
      <c r="AC829" s="85">
        <v>19.2</v>
      </c>
    </row>
    <row r="830" spans="1:29" ht="30" x14ac:dyDescent="0.25">
      <c r="A830" s="6" t="s">
        <v>5</v>
      </c>
      <c r="B830" s="8">
        <v>94089</v>
      </c>
      <c r="C830" s="8">
        <v>1261</v>
      </c>
      <c r="D830" s="2">
        <v>1.3</v>
      </c>
      <c r="E830" s="10">
        <v>213.3</v>
      </c>
      <c r="F830" s="8">
        <v>143</v>
      </c>
      <c r="G830" s="2">
        <v>0.2</v>
      </c>
      <c r="H830" s="2">
        <v>24.2</v>
      </c>
      <c r="I830" s="8">
        <v>19</v>
      </c>
      <c r="J830" s="2">
        <v>0</v>
      </c>
      <c r="K830" s="2">
        <v>3.2</v>
      </c>
      <c r="M830" s="12">
        <f t="shared" si="301"/>
        <v>157</v>
      </c>
      <c r="N830" s="20">
        <f t="shared" si="298"/>
        <v>6</v>
      </c>
      <c r="O830" s="12">
        <f t="shared" si="299"/>
        <v>1</v>
      </c>
      <c r="P830" s="12">
        <f t="shared" si="300"/>
        <v>0</v>
      </c>
      <c r="R830" s="21">
        <f t="shared" si="302"/>
        <v>5.7846690215147482E-2</v>
      </c>
      <c r="U830" s="121" t="s">
        <v>1006</v>
      </c>
      <c r="V830" s="88">
        <v>72</v>
      </c>
      <c r="W830" s="88">
        <v>1.5</v>
      </c>
      <c r="X830" s="88">
        <v>0</v>
      </c>
      <c r="Y830" s="88">
        <v>0</v>
      </c>
      <c r="Z830" s="88">
        <v>7</v>
      </c>
      <c r="AA830" s="88">
        <v>3.7</v>
      </c>
      <c r="AB830" s="88">
        <v>0</v>
      </c>
      <c r="AC830" s="88">
        <v>0</v>
      </c>
    </row>
    <row r="831" spans="1:29" ht="15.75" x14ac:dyDescent="0.25">
      <c r="A831" s="5" t="s">
        <v>6</v>
      </c>
      <c r="B831" s="7">
        <v>104955</v>
      </c>
      <c r="C831" s="7">
        <v>2134</v>
      </c>
      <c r="D831" s="1">
        <v>2</v>
      </c>
      <c r="E831" s="9">
        <v>298.3</v>
      </c>
      <c r="F831" s="7">
        <v>281</v>
      </c>
      <c r="G831" s="1">
        <v>0.3</v>
      </c>
      <c r="H831" s="1">
        <v>39.299999999999997</v>
      </c>
      <c r="I831" s="7">
        <v>44</v>
      </c>
      <c r="J831" s="1">
        <v>0</v>
      </c>
      <c r="K831" s="1">
        <v>6.2</v>
      </c>
      <c r="M831" s="12">
        <f t="shared" si="301"/>
        <v>210</v>
      </c>
      <c r="N831" s="20">
        <f t="shared" si="298"/>
        <v>8</v>
      </c>
      <c r="O831" s="20">
        <f t="shared" si="299"/>
        <v>0</v>
      </c>
      <c r="P831" s="12">
        <f t="shared" si="300"/>
        <v>0</v>
      </c>
      <c r="R831" s="21">
        <f t="shared" si="302"/>
        <v>9.7894398825634207E-2</v>
      </c>
      <c r="U831" s="120" t="s">
        <v>0</v>
      </c>
      <c r="V831" s="85">
        <v>4737</v>
      </c>
      <c r="W831" s="85">
        <v>100</v>
      </c>
      <c r="X831" s="85">
        <v>455</v>
      </c>
      <c r="Y831" s="85">
        <v>100</v>
      </c>
      <c r="Z831" s="85">
        <v>191</v>
      </c>
      <c r="AA831" s="85">
        <v>100</v>
      </c>
      <c r="AB831" s="85">
        <v>26</v>
      </c>
      <c r="AC831" s="85">
        <v>100</v>
      </c>
    </row>
    <row r="832" spans="1:29" ht="15.75" x14ac:dyDescent="0.25">
      <c r="A832" s="6" t="s">
        <v>7</v>
      </c>
      <c r="B832" s="8">
        <v>86148</v>
      </c>
      <c r="C832" s="8">
        <v>2364</v>
      </c>
      <c r="D832" s="2">
        <v>2.7</v>
      </c>
      <c r="E832" s="10">
        <v>388.6</v>
      </c>
      <c r="F832" s="8">
        <v>485</v>
      </c>
      <c r="G832" s="2">
        <v>0.6</v>
      </c>
      <c r="H832" s="2">
        <v>79.7</v>
      </c>
      <c r="I832" s="8">
        <v>101</v>
      </c>
      <c r="J832" s="2">
        <v>0.1</v>
      </c>
      <c r="K832" s="2">
        <v>16.600000000000001</v>
      </c>
      <c r="M832" s="12">
        <f t="shared" si="301"/>
        <v>193</v>
      </c>
      <c r="N832" s="20">
        <f t="shared" si="298"/>
        <v>9</v>
      </c>
      <c r="O832" s="20">
        <f t="shared" si="299"/>
        <v>5</v>
      </c>
      <c r="P832" s="12">
        <f t="shared" si="300"/>
        <v>0</v>
      </c>
      <c r="R832" s="21">
        <f t="shared" si="302"/>
        <v>0.10844534152942796</v>
      </c>
    </row>
    <row r="833" spans="1:29" ht="15.75" x14ac:dyDescent="0.25">
      <c r="A833" s="5" t="s">
        <v>8</v>
      </c>
      <c r="B833" s="7">
        <v>59599</v>
      </c>
      <c r="C833" s="7">
        <v>3236</v>
      </c>
      <c r="D833" s="1">
        <v>5.4</v>
      </c>
      <c r="E833" s="9">
        <v>587.4</v>
      </c>
      <c r="F833" s="7">
        <v>805</v>
      </c>
      <c r="G833" s="1">
        <v>1.4</v>
      </c>
      <c r="H833" s="1">
        <v>146.1</v>
      </c>
      <c r="I833" s="7">
        <v>248</v>
      </c>
      <c r="J833" s="1">
        <v>0.4</v>
      </c>
      <c r="K833" s="1">
        <v>45</v>
      </c>
      <c r="M833" s="12">
        <f t="shared" si="301"/>
        <v>182</v>
      </c>
      <c r="N833" s="20">
        <f t="shared" si="298"/>
        <v>19</v>
      </c>
      <c r="O833" s="20">
        <f t="shared" si="299"/>
        <v>4</v>
      </c>
      <c r="P833" s="12">
        <f t="shared" si="300"/>
        <v>0</v>
      </c>
      <c r="R833" s="21">
        <f t="shared" si="302"/>
        <v>0.14844717647598513</v>
      </c>
    </row>
    <row r="834" spans="1:29" ht="15.75" x14ac:dyDescent="0.25">
      <c r="A834" s="6" t="s">
        <v>9</v>
      </c>
      <c r="B834" s="8">
        <v>34512</v>
      </c>
      <c r="C834" s="8">
        <v>3812</v>
      </c>
      <c r="D834" s="2">
        <v>11</v>
      </c>
      <c r="E834" s="10">
        <v>803.7</v>
      </c>
      <c r="F834" s="8">
        <v>938</v>
      </c>
      <c r="G834" s="2">
        <v>2.7</v>
      </c>
      <c r="H834" s="2">
        <v>197.8</v>
      </c>
      <c r="I834" s="8">
        <v>556</v>
      </c>
      <c r="J834" s="2">
        <v>1.6</v>
      </c>
      <c r="K834" s="2">
        <v>117.2</v>
      </c>
      <c r="M834" s="12">
        <f t="shared" si="301"/>
        <v>111</v>
      </c>
      <c r="N834" s="20">
        <f t="shared" si="298"/>
        <v>19</v>
      </c>
      <c r="O834" s="20">
        <f t="shared" si="299"/>
        <v>6</v>
      </c>
      <c r="P834" s="20">
        <f t="shared" si="300"/>
        <v>4</v>
      </c>
      <c r="R834" s="21">
        <f t="shared" si="302"/>
        <v>0.17487040689939906</v>
      </c>
    </row>
    <row r="835" spans="1:29" ht="15.75" x14ac:dyDescent="0.25">
      <c r="A835" s="5" t="s">
        <v>10</v>
      </c>
      <c r="B835" s="7">
        <v>15669</v>
      </c>
      <c r="C835" s="7">
        <v>3741</v>
      </c>
      <c r="D835" s="1">
        <v>23.9</v>
      </c>
      <c r="E835" s="9">
        <v>1434.8</v>
      </c>
      <c r="F835" s="7">
        <v>647</v>
      </c>
      <c r="G835" s="1">
        <v>4.0999999999999996</v>
      </c>
      <c r="H835" s="1">
        <v>248.1</v>
      </c>
      <c r="I835" s="7">
        <v>934</v>
      </c>
      <c r="J835" s="1">
        <v>6</v>
      </c>
      <c r="K835" s="9">
        <v>358.2</v>
      </c>
      <c r="M835" s="12">
        <f t="shared" si="301"/>
        <v>104</v>
      </c>
      <c r="N835" s="20">
        <f t="shared" si="298"/>
        <v>23</v>
      </c>
      <c r="O835" s="20">
        <f t="shared" si="299"/>
        <v>4</v>
      </c>
      <c r="P835" s="20">
        <f t="shared" si="300"/>
        <v>6</v>
      </c>
      <c r="R835" s="21">
        <f t="shared" si="302"/>
        <v>0.17161337676040186</v>
      </c>
    </row>
    <row r="836" spans="1:29" ht="15.75" x14ac:dyDescent="0.25">
      <c r="A836" s="6" t="s">
        <v>11</v>
      </c>
      <c r="B836" s="8">
        <v>16199</v>
      </c>
      <c r="C836" s="8">
        <v>4192</v>
      </c>
      <c r="D836" s="2">
        <v>25.9</v>
      </c>
      <c r="E836" s="10">
        <v>2980.3</v>
      </c>
      <c r="F836" s="8">
        <v>160</v>
      </c>
      <c r="G836" s="2">
        <v>1</v>
      </c>
      <c r="H836" s="2">
        <v>113.8</v>
      </c>
      <c r="I836" s="8">
        <v>2113</v>
      </c>
      <c r="J836" s="2">
        <v>13</v>
      </c>
      <c r="K836" s="10">
        <v>1502.2</v>
      </c>
      <c r="M836" s="12">
        <f t="shared" si="301"/>
        <v>208</v>
      </c>
      <c r="N836" s="20">
        <f t="shared" si="298"/>
        <v>26</v>
      </c>
      <c r="O836" s="20">
        <f t="shared" si="299"/>
        <v>0</v>
      </c>
      <c r="P836" s="20">
        <f t="shared" si="300"/>
        <v>8</v>
      </c>
      <c r="R836" s="21">
        <f t="shared" si="302"/>
        <v>0.19230239919262351</v>
      </c>
    </row>
    <row r="837" spans="1:29" ht="15.75" x14ac:dyDescent="0.25">
      <c r="A837" s="14" t="s">
        <v>12</v>
      </c>
      <c r="B837" s="7">
        <v>365</v>
      </c>
      <c r="C837" s="7">
        <v>8</v>
      </c>
      <c r="D837" s="1">
        <v>2.2000000000000002</v>
      </c>
      <c r="E837" s="9" t="s">
        <v>13</v>
      </c>
      <c r="F837" s="7">
        <v>1</v>
      </c>
      <c r="G837" s="1">
        <v>0.3</v>
      </c>
      <c r="H837" s="1" t="s">
        <v>13</v>
      </c>
      <c r="I837" s="7">
        <v>1</v>
      </c>
      <c r="J837" s="1">
        <v>0.3</v>
      </c>
      <c r="K837" s="1" t="s">
        <v>13</v>
      </c>
      <c r="M837" s="12">
        <f t="shared" si="301"/>
        <v>-1</v>
      </c>
      <c r="N837" s="12">
        <f t="shared" si="298"/>
        <v>0</v>
      </c>
      <c r="O837" s="12">
        <f t="shared" si="299"/>
        <v>0</v>
      </c>
      <c r="P837" s="12">
        <f t="shared" si="300"/>
        <v>0</v>
      </c>
      <c r="R837" s="21">
        <f t="shared" si="302"/>
        <v>3.6698931143630439E-4</v>
      </c>
    </row>
    <row r="838" spans="1:29" x14ac:dyDescent="0.25">
      <c r="A838" s="25"/>
      <c r="I838" s="60"/>
      <c r="J838" s="60"/>
      <c r="O838" s="104" t="s">
        <v>873</v>
      </c>
      <c r="P838" s="103">
        <f>SUM(P835:P836)/P825</f>
        <v>0.77777777777777779</v>
      </c>
    </row>
    <row r="839" spans="1:29" x14ac:dyDescent="0.25">
      <c r="A839" t="s">
        <v>1107</v>
      </c>
    </row>
    <row r="840" spans="1:29" x14ac:dyDescent="0.25">
      <c r="A840" t="s">
        <v>776</v>
      </c>
    </row>
    <row r="841" spans="1:29" x14ac:dyDescent="0.25">
      <c r="B841" s="14" t="s">
        <v>18</v>
      </c>
      <c r="C841" s="270" t="s">
        <v>19</v>
      </c>
      <c r="D841" s="270"/>
      <c r="E841" s="270"/>
      <c r="F841" s="270" t="s">
        <v>20</v>
      </c>
      <c r="G841" s="270"/>
      <c r="H841" s="270"/>
      <c r="I841" s="270" t="s">
        <v>21</v>
      </c>
      <c r="J841" s="270"/>
      <c r="K841" s="270"/>
      <c r="M841" s="270" t="s">
        <v>1108</v>
      </c>
      <c r="N841" s="270"/>
      <c r="O841" s="270"/>
      <c r="P841" s="270"/>
    </row>
    <row r="842" spans="1:29" x14ac:dyDescent="0.25">
      <c r="A842" s="15" t="s">
        <v>17</v>
      </c>
      <c r="B842" s="14" t="s">
        <v>14</v>
      </c>
      <c r="C842" s="14" t="s">
        <v>14</v>
      </c>
      <c r="D842" s="14" t="s">
        <v>15</v>
      </c>
      <c r="E842" s="14" t="s">
        <v>16</v>
      </c>
      <c r="F842" s="14" t="s">
        <v>14</v>
      </c>
      <c r="G842" s="14" t="s">
        <v>15</v>
      </c>
      <c r="H842" s="14" t="s">
        <v>16</v>
      </c>
      <c r="I842" s="14" t="s">
        <v>14</v>
      </c>
      <c r="J842" s="14" t="s">
        <v>15</v>
      </c>
      <c r="K842" s="14" t="s">
        <v>16</v>
      </c>
      <c r="M842" s="14" t="s">
        <v>18</v>
      </c>
      <c r="N842" s="13" t="s">
        <v>19</v>
      </c>
      <c r="O842" s="14" t="s">
        <v>20</v>
      </c>
      <c r="P842" s="13" t="s">
        <v>21</v>
      </c>
      <c r="R842" s="13" t="s">
        <v>41</v>
      </c>
      <c r="S842" s="14" t="s">
        <v>29</v>
      </c>
      <c r="U842" s="81" t="s">
        <v>998</v>
      </c>
    </row>
    <row r="843" spans="1:29" ht="16.5" customHeight="1" thickBot="1" x14ac:dyDescent="0.3">
      <c r="A843" s="5" t="s">
        <v>0</v>
      </c>
      <c r="B843" s="7">
        <v>530761</v>
      </c>
      <c r="C843" s="7">
        <v>21677</v>
      </c>
      <c r="D843" s="1">
        <v>4.0999999999999996</v>
      </c>
      <c r="E843" s="9">
        <v>490.4</v>
      </c>
      <c r="F843" s="7">
        <v>3589</v>
      </c>
      <c r="G843" s="1">
        <v>0.7</v>
      </c>
      <c r="H843" s="1">
        <v>81.2</v>
      </c>
      <c r="I843" s="7">
        <v>4003</v>
      </c>
      <c r="J843" s="1">
        <v>0.8</v>
      </c>
      <c r="K843" s="1">
        <v>90.6</v>
      </c>
      <c r="M843" s="12">
        <f>B843-B861</f>
        <v>473</v>
      </c>
      <c r="N843" s="12">
        <f t="shared" ref="N843:N855" si="303">C843-C861</f>
        <v>36</v>
      </c>
      <c r="O843" s="12">
        <f t="shared" ref="O843:O855" si="304">F843-F861</f>
        <v>1</v>
      </c>
      <c r="P843" s="12">
        <f t="shared" ref="P843:P855" si="305">I843-I861</f>
        <v>11</v>
      </c>
      <c r="R843" s="26">
        <f>C843/$B$843</f>
        <v>4.0841357974681636E-2</v>
      </c>
      <c r="U843" s="114"/>
      <c r="V843" s="272" t="s">
        <v>999</v>
      </c>
      <c r="W843" s="272"/>
      <c r="X843" s="272"/>
      <c r="Y843" s="272"/>
      <c r="Z843" s="272" t="s">
        <v>1000</v>
      </c>
      <c r="AA843" s="272"/>
      <c r="AB843" s="272"/>
      <c r="AC843" s="272"/>
    </row>
    <row r="844" spans="1:29" ht="15.75" x14ac:dyDescent="0.25">
      <c r="A844" s="6" t="s">
        <v>1</v>
      </c>
      <c r="B844" s="8">
        <v>3652</v>
      </c>
      <c r="C844" s="8">
        <v>272</v>
      </c>
      <c r="D844" s="2">
        <v>7.4</v>
      </c>
      <c r="E844" s="10">
        <v>538.79999999999995</v>
      </c>
      <c r="F844" s="8">
        <v>55</v>
      </c>
      <c r="G844" s="2">
        <v>1.5</v>
      </c>
      <c r="H844" s="2">
        <v>108.9</v>
      </c>
      <c r="I844" s="8">
        <v>0</v>
      </c>
      <c r="J844" s="2">
        <v>0</v>
      </c>
      <c r="K844" s="2">
        <v>0</v>
      </c>
      <c r="M844" s="12">
        <f t="shared" ref="M844:M855" si="306">B844-B862</f>
        <v>6</v>
      </c>
      <c r="N844" s="20">
        <f t="shared" si="303"/>
        <v>1</v>
      </c>
      <c r="O844" s="12">
        <f t="shared" si="304"/>
        <v>0</v>
      </c>
      <c r="P844" s="12">
        <f t="shared" si="305"/>
        <v>0</v>
      </c>
      <c r="R844" s="21">
        <f>C844/$C$843</f>
        <v>1.2547861788992943E-2</v>
      </c>
      <c r="U844" s="165"/>
      <c r="V844" s="171" t="s">
        <v>1001</v>
      </c>
      <c r="W844" s="172"/>
      <c r="X844" s="171" t="s">
        <v>20</v>
      </c>
      <c r="Y844" s="172"/>
      <c r="Z844" s="171" t="s">
        <v>1001</v>
      </c>
      <c r="AA844" s="172"/>
      <c r="AB844" s="171" t="s">
        <v>20</v>
      </c>
      <c r="AC844" s="172"/>
    </row>
    <row r="845" spans="1:29" ht="15.75" x14ac:dyDescent="0.25">
      <c r="A845" s="5" t="s">
        <v>2</v>
      </c>
      <c r="B845" s="7">
        <v>19568</v>
      </c>
      <c r="C845" s="7">
        <v>223</v>
      </c>
      <c r="D845" s="1">
        <v>1.1000000000000001</v>
      </c>
      <c r="E845" s="9">
        <v>102.6</v>
      </c>
      <c r="F845" s="7">
        <v>23</v>
      </c>
      <c r="G845" s="1">
        <v>0.1</v>
      </c>
      <c r="H845" s="1">
        <v>10.6</v>
      </c>
      <c r="I845" s="7">
        <v>1</v>
      </c>
      <c r="J845" s="1">
        <v>0</v>
      </c>
      <c r="K845" s="1">
        <v>0.5</v>
      </c>
      <c r="M845" s="12">
        <f t="shared" si="306"/>
        <v>10</v>
      </c>
      <c r="N845" s="20">
        <f t="shared" si="303"/>
        <v>2</v>
      </c>
      <c r="O845" s="12">
        <f t="shared" si="304"/>
        <v>0</v>
      </c>
      <c r="P845" s="12">
        <f t="shared" si="305"/>
        <v>0</v>
      </c>
      <c r="R845" s="21">
        <f t="shared" ref="R845:R855" si="307">C845/$C$843</f>
        <v>1.0287401393181713E-2</v>
      </c>
      <c r="U845" s="119" t="s">
        <v>1002</v>
      </c>
      <c r="V845" s="62" t="s">
        <v>839</v>
      </c>
      <c r="W845" s="62" t="s">
        <v>840</v>
      </c>
      <c r="X845" s="62" t="s">
        <v>839</v>
      </c>
      <c r="Y845" s="62" t="s">
        <v>840</v>
      </c>
      <c r="Z845" s="62" t="s">
        <v>839</v>
      </c>
      <c r="AA845" s="62" t="s">
        <v>840</v>
      </c>
      <c r="AB845" s="62" t="s">
        <v>839</v>
      </c>
      <c r="AC845" s="62" t="s">
        <v>840</v>
      </c>
    </row>
    <row r="846" spans="1:29" ht="30" x14ac:dyDescent="0.25">
      <c r="A846" s="6" t="s">
        <v>3</v>
      </c>
      <c r="B846" s="8">
        <v>30611</v>
      </c>
      <c r="C846" s="8">
        <v>134</v>
      </c>
      <c r="D846" s="2">
        <v>0.4</v>
      </c>
      <c r="E846" s="10">
        <v>48.3</v>
      </c>
      <c r="F846" s="8">
        <v>23</v>
      </c>
      <c r="G846" s="2">
        <v>0.1</v>
      </c>
      <c r="H846" s="2">
        <v>8.3000000000000007</v>
      </c>
      <c r="I846" s="8">
        <v>2</v>
      </c>
      <c r="J846" s="2">
        <v>0</v>
      </c>
      <c r="K846" s="2">
        <v>0.7</v>
      </c>
      <c r="M846" s="12">
        <f t="shared" si="306"/>
        <v>5</v>
      </c>
      <c r="N846" s="20">
        <f t="shared" si="303"/>
        <v>1</v>
      </c>
      <c r="O846" s="20">
        <f t="shared" si="304"/>
        <v>0</v>
      </c>
      <c r="P846" s="12">
        <f t="shared" si="305"/>
        <v>0</v>
      </c>
      <c r="R846" s="21">
        <f t="shared" si="307"/>
        <v>6.1816672048715226E-3</v>
      </c>
      <c r="U846" s="120" t="s">
        <v>1003</v>
      </c>
      <c r="V846" s="85">
        <v>1775</v>
      </c>
      <c r="W846" s="167">
        <v>38.299999999999997</v>
      </c>
      <c r="X846" s="85">
        <v>215</v>
      </c>
      <c r="Y846" s="167">
        <v>49.4</v>
      </c>
      <c r="Z846" s="85">
        <v>59</v>
      </c>
      <c r="AA846" s="167">
        <v>29.5</v>
      </c>
      <c r="AB846" s="85">
        <v>11</v>
      </c>
      <c r="AC846" s="167">
        <v>52.4</v>
      </c>
    </row>
    <row r="847" spans="1:29" ht="30" x14ac:dyDescent="0.25">
      <c r="A847" s="5" t="s">
        <v>4</v>
      </c>
      <c r="B847" s="7">
        <v>66558</v>
      </c>
      <c r="C847" s="7">
        <v>410</v>
      </c>
      <c r="D847" s="1">
        <v>0.6</v>
      </c>
      <c r="E847" s="9">
        <v>76.900000000000006</v>
      </c>
      <c r="F847" s="7">
        <v>48</v>
      </c>
      <c r="G847" s="1">
        <v>0.1</v>
      </c>
      <c r="H847" s="1">
        <v>9</v>
      </c>
      <c r="I847" s="7">
        <v>2</v>
      </c>
      <c r="J847" s="1">
        <v>0</v>
      </c>
      <c r="K847" s="1">
        <v>0.4</v>
      </c>
      <c r="M847" s="12">
        <f t="shared" si="306"/>
        <v>30</v>
      </c>
      <c r="N847" s="20">
        <f t="shared" si="303"/>
        <v>2</v>
      </c>
      <c r="O847" s="12">
        <f t="shared" si="304"/>
        <v>1</v>
      </c>
      <c r="P847" s="12">
        <f t="shared" si="305"/>
        <v>0</v>
      </c>
      <c r="R847" s="21">
        <f t="shared" si="307"/>
        <v>1.8914056373114361E-2</v>
      </c>
      <c r="S847" s="24">
        <f>R846+R847</f>
        <v>2.5095723577985882E-2</v>
      </c>
      <c r="U847" s="121" t="s">
        <v>1004</v>
      </c>
      <c r="V847" s="88">
        <v>1137</v>
      </c>
      <c r="W847" s="167">
        <v>24.5</v>
      </c>
      <c r="X847" s="88">
        <v>130</v>
      </c>
      <c r="Y847" s="167">
        <v>29.9</v>
      </c>
      <c r="Z847" s="88">
        <v>73</v>
      </c>
      <c r="AA847" s="167">
        <v>36.5</v>
      </c>
      <c r="AB847" s="88">
        <v>7</v>
      </c>
      <c r="AC847" s="167">
        <v>33.299999999999997</v>
      </c>
    </row>
    <row r="848" spans="1:29" ht="15.75" x14ac:dyDescent="0.25">
      <c r="A848" s="6" t="s">
        <v>5</v>
      </c>
      <c r="B848" s="8">
        <v>93932</v>
      </c>
      <c r="C848" s="8">
        <v>1255</v>
      </c>
      <c r="D848" s="2">
        <v>1.3</v>
      </c>
      <c r="E848" s="10">
        <v>212.3</v>
      </c>
      <c r="F848" s="8">
        <v>142</v>
      </c>
      <c r="G848" s="2">
        <v>0.2</v>
      </c>
      <c r="H848" s="2">
        <v>24</v>
      </c>
      <c r="I848" s="8">
        <v>19</v>
      </c>
      <c r="J848" s="2">
        <v>0</v>
      </c>
      <c r="K848" s="2">
        <v>3.2</v>
      </c>
      <c r="M848" s="12">
        <f t="shared" si="306"/>
        <v>58</v>
      </c>
      <c r="N848" s="20">
        <f t="shared" si="303"/>
        <v>4</v>
      </c>
      <c r="O848" s="12">
        <f t="shared" si="304"/>
        <v>0</v>
      </c>
      <c r="P848" s="12">
        <f t="shared" si="305"/>
        <v>0</v>
      </c>
      <c r="R848" s="21">
        <f t="shared" si="307"/>
        <v>5.7895465239654935E-2</v>
      </c>
      <c r="U848" s="120" t="s">
        <v>1005</v>
      </c>
      <c r="V848" s="85">
        <v>1656</v>
      </c>
      <c r="W848" s="85">
        <v>35.700000000000003</v>
      </c>
      <c r="X848" s="85">
        <v>90</v>
      </c>
      <c r="Y848" s="85">
        <v>20.7</v>
      </c>
      <c r="Z848" s="85">
        <v>63</v>
      </c>
      <c r="AA848" s="85">
        <v>31.5</v>
      </c>
      <c r="AB848" s="85">
        <v>3</v>
      </c>
      <c r="AC848" s="85">
        <v>14.3</v>
      </c>
    </row>
    <row r="849" spans="1:29" ht="30" x14ac:dyDescent="0.25">
      <c r="A849" s="5" t="s">
        <v>6</v>
      </c>
      <c r="B849" s="7">
        <v>104745</v>
      </c>
      <c r="C849" s="7">
        <v>2126</v>
      </c>
      <c r="D849" s="1">
        <v>2</v>
      </c>
      <c r="E849" s="9">
        <v>297.2</v>
      </c>
      <c r="F849" s="7">
        <v>281</v>
      </c>
      <c r="G849" s="1">
        <v>0.3</v>
      </c>
      <c r="H849" s="1">
        <v>39.299999999999997</v>
      </c>
      <c r="I849" s="7">
        <v>44</v>
      </c>
      <c r="J849" s="1">
        <v>0</v>
      </c>
      <c r="K849" s="1">
        <v>6.2</v>
      </c>
      <c r="M849" s="12">
        <f t="shared" si="306"/>
        <v>101</v>
      </c>
      <c r="N849" s="20">
        <f t="shared" si="303"/>
        <v>4</v>
      </c>
      <c r="O849" s="20">
        <f t="shared" si="304"/>
        <v>0</v>
      </c>
      <c r="P849" s="12">
        <f t="shared" si="305"/>
        <v>0</v>
      </c>
      <c r="R849" s="21">
        <f t="shared" si="307"/>
        <v>9.8076302071319829E-2</v>
      </c>
      <c r="U849" s="121" t="s">
        <v>1006</v>
      </c>
      <c r="V849" s="88">
        <v>67</v>
      </c>
      <c r="W849" s="88">
        <v>1.4</v>
      </c>
      <c r="X849" s="88">
        <v>0</v>
      </c>
      <c r="Y849" s="88">
        <v>0</v>
      </c>
      <c r="Z849" s="88">
        <v>5</v>
      </c>
      <c r="AA849" s="88">
        <v>2.5</v>
      </c>
      <c r="AB849" s="88">
        <v>0</v>
      </c>
      <c r="AC849" s="88">
        <v>0</v>
      </c>
    </row>
    <row r="850" spans="1:29" ht="15.75" x14ac:dyDescent="0.25">
      <c r="A850" s="6" t="s">
        <v>7</v>
      </c>
      <c r="B850" s="8">
        <v>85955</v>
      </c>
      <c r="C850" s="8">
        <v>2355</v>
      </c>
      <c r="D850" s="2">
        <v>2.7</v>
      </c>
      <c r="E850" s="10">
        <v>387.1</v>
      </c>
      <c r="F850" s="8">
        <v>480</v>
      </c>
      <c r="G850" s="2">
        <v>0.6</v>
      </c>
      <c r="H850" s="2">
        <v>78.900000000000006</v>
      </c>
      <c r="I850" s="8">
        <v>101</v>
      </c>
      <c r="J850" s="2">
        <v>0.1</v>
      </c>
      <c r="K850" s="2">
        <v>16.600000000000001</v>
      </c>
      <c r="M850" s="12">
        <f t="shared" si="306"/>
        <v>66</v>
      </c>
      <c r="N850" s="20">
        <f t="shared" si="303"/>
        <v>3</v>
      </c>
      <c r="O850" s="20">
        <f t="shared" si="304"/>
        <v>0</v>
      </c>
      <c r="P850" s="12">
        <f t="shared" si="305"/>
        <v>0</v>
      </c>
      <c r="R850" s="21">
        <f t="shared" si="307"/>
        <v>0.10864049453337639</v>
      </c>
      <c r="U850" s="120" t="s">
        <v>0</v>
      </c>
      <c r="V850" s="85">
        <v>4635</v>
      </c>
      <c r="W850" s="85">
        <v>100</v>
      </c>
      <c r="X850" s="85">
        <v>435</v>
      </c>
      <c r="Y850" s="85">
        <v>100</v>
      </c>
      <c r="Z850" s="85">
        <v>200</v>
      </c>
      <c r="AA850" s="85">
        <v>100</v>
      </c>
      <c r="AB850" s="85">
        <v>21</v>
      </c>
      <c r="AC850" s="85">
        <v>100</v>
      </c>
    </row>
    <row r="851" spans="1:29" ht="15.75" x14ac:dyDescent="0.25">
      <c r="A851" s="5" t="s">
        <v>8</v>
      </c>
      <c r="B851" s="7">
        <v>59417</v>
      </c>
      <c r="C851" s="7">
        <v>3217</v>
      </c>
      <c r="D851" s="1">
        <v>5.4</v>
      </c>
      <c r="E851" s="9">
        <v>583.9</v>
      </c>
      <c r="F851" s="7">
        <v>801</v>
      </c>
      <c r="G851" s="1">
        <v>1.3</v>
      </c>
      <c r="H851" s="1">
        <v>145.4</v>
      </c>
      <c r="I851" s="7">
        <v>248</v>
      </c>
      <c r="J851" s="1">
        <v>0.4</v>
      </c>
      <c r="K851" s="1">
        <v>45</v>
      </c>
      <c r="M851" s="12">
        <f t="shared" si="306"/>
        <v>67</v>
      </c>
      <c r="N851" s="20">
        <f t="shared" si="303"/>
        <v>1</v>
      </c>
      <c r="O851" s="20">
        <f t="shared" si="304"/>
        <v>0</v>
      </c>
      <c r="P851" s="12">
        <f t="shared" si="305"/>
        <v>0</v>
      </c>
      <c r="R851" s="21">
        <f t="shared" si="307"/>
        <v>0.14840614476172903</v>
      </c>
    </row>
    <row r="852" spans="1:29" ht="15.75" x14ac:dyDescent="0.25">
      <c r="A852" s="6" t="s">
        <v>9</v>
      </c>
      <c r="B852" s="8">
        <v>34401</v>
      </c>
      <c r="C852" s="8">
        <v>3793</v>
      </c>
      <c r="D852" s="2">
        <v>11</v>
      </c>
      <c r="E852" s="10">
        <v>799.7</v>
      </c>
      <c r="F852" s="8">
        <v>932</v>
      </c>
      <c r="G852" s="2">
        <v>2.7</v>
      </c>
      <c r="H852" s="2">
        <v>196.5</v>
      </c>
      <c r="I852" s="8">
        <v>552</v>
      </c>
      <c r="J852" s="2">
        <v>1.6</v>
      </c>
      <c r="K852" s="2">
        <v>116.4</v>
      </c>
      <c r="M852" s="12">
        <f t="shared" si="306"/>
        <v>48</v>
      </c>
      <c r="N852" s="20">
        <f t="shared" si="303"/>
        <v>7</v>
      </c>
      <c r="O852" s="20">
        <f t="shared" si="304"/>
        <v>0</v>
      </c>
      <c r="P852" s="20">
        <f t="shared" si="305"/>
        <v>1</v>
      </c>
      <c r="R852" s="21">
        <f t="shared" si="307"/>
        <v>0.17497808737371406</v>
      </c>
    </row>
    <row r="853" spans="1:29" ht="15.75" x14ac:dyDescent="0.25">
      <c r="A853" s="5" t="s">
        <v>10</v>
      </c>
      <c r="B853" s="7">
        <v>15565</v>
      </c>
      <c r="C853" s="7">
        <v>3718</v>
      </c>
      <c r="D853" s="1">
        <v>23.9</v>
      </c>
      <c r="E853" s="9">
        <v>1425.9</v>
      </c>
      <c r="F853" s="7">
        <v>643</v>
      </c>
      <c r="G853" s="1">
        <v>4.0999999999999996</v>
      </c>
      <c r="H853" s="1">
        <v>246.6</v>
      </c>
      <c r="I853" s="7">
        <v>928</v>
      </c>
      <c r="J853" s="1">
        <v>6</v>
      </c>
      <c r="K853" s="9">
        <v>355.9</v>
      </c>
      <c r="M853" s="12">
        <f t="shared" si="306"/>
        <v>26</v>
      </c>
      <c r="N853" s="20">
        <f t="shared" si="303"/>
        <v>6</v>
      </c>
      <c r="O853" s="20">
        <f t="shared" si="304"/>
        <v>0</v>
      </c>
      <c r="P853" s="20">
        <f t="shared" si="305"/>
        <v>1</v>
      </c>
      <c r="R853" s="21">
        <f t="shared" si="307"/>
        <v>0.17151819901277851</v>
      </c>
    </row>
    <row r="854" spans="1:29" ht="15.75" x14ac:dyDescent="0.25">
      <c r="A854" s="6" t="s">
        <v>11</v>
      </c>
      <c r="B854" s="8">
        <v>15991</v>
      </c>
      <c r="C854" s="8">
        <v>4166</v>
      </c>
      <c r="D854" s="2">
        <v>26.1</v>
      </c>
      <c r="E854" s="10">
        <v>2961.8</v>
      </c>
      <c r="F854" s="8">
        <v>160</v>
      </c>
      <c r="G854" s="2">
        <v>1</v>
      </c>
      <c r="H854" s="2">
        <v>113.8</v>
      </c>
      <c r="I854" s="8">
        <v>2105</v>
      </c>
      <c r="J854" s="2">
        <v>13.2</v>
      </c>
      <c r="K854" s="10">
        <v>1496.5</v>
      </c>
      <c r="M854" s="12">
        <f t="shared" si="306"/>
        <v>54</v>
      </c>
      <c r="N854" s="20">
        <f t="shared" si="303"/>
        <v>5</v>
      </c>
      <c r="O854" s="20">
        <f t="shared" si="304"/>
        <v>0</v>
      </c>
      <c r="P854" s="20">
        <f t="shared" si="305"/>
        <v>9</v>
      </c>
      <c r="R854" s="21">
        <f t="shared" si="307"/>
        <v>0.19218526548876688</v>
      </c>
    </row>
    <row r="855" spans="1:29" ht="15.75" x14ac:dyDescent="0.25">
      <c r="A855" s="14" t="s">
        <v>12</v>
      </c>
      <c r="B855" s="7">
        <v>366</v>
      </c>
      <c r="C855" s="7">
        <v>8</v>
      </c>
      <c r="D855" s="1">
        <v>2.2000000000000002</v>
      </c>
      <c r="E855" s="9" t="s">
        <v>13</v>
      </c>
      <c r="F855" s="7">
        <v>1</v>
      </c>
      <c r="G855" s="1">
        <v>0.3</v>
      </c>
      <c r="H855" s="1" t="s">
        <v>13</v>
      </c>
      <c r="I855" s="7">
        <v>1</v>
      </c>
      <c r="J855" s="1">
        <v>0.3</v>
      </c>
      <c r="K855" s="1" t="s">
        <v>13</v>
      </c>
      <c r="M855" s="12">
        <f t="shared" si="306"/>
        <v>2</v>
      </c>
      <c r="N855" s="12">
        <f t="shared" si="303"/>
        <v>0</v>
      </c>
      <c r="O855" s="12">
        <f t="shared" si="304"/>
        <v>0</v>
      </c>
      <c r="P855" s="12">
        <f t="shared" si="305"/>
        <v>0</v>
      </c>
      <c r="R855" s="21">
        <f t="shared" si="307"/>
        <v>3.6905475849979239E-4</v>
      </c>
    </row>
    <row r="856" spans="1:29" x14ac:dyDescent="0.25">
      <c r="A856" s="25"/>
      <c r="I856" s="60"/>
      <c r="J856" s="60"/>
      <c r="O856" s="104" t="s">
        <v>873</v>
      </c>
      <c r="P856" s="103">
        <f>SUM(P853:P854)/P843</f>
        <v>0.90909090909090906</v>
      </c>
    </row>
    <row r="857" spans="1:29" x14ac:dyDescent="0.25">
      <c r="A857" t="s">
        <v>1106</v>
      </c>
    </row>
    <row r="858" spans="1:29" x14ac:dyDescent="0.25">
      <c r="A858" t="s">
        <v>776</v>
      </c>
    </row>
    <row r="859" spans="1:29" x14ac:dyDescent="0.25">
      <c r="B859" s="14" t="s">
        <v>18</v>
      </c>
      <c r="C859" s="270" t="s">
        <v>19</v>
      </c>
      <c r="D859" s="270"/>
      <c r="E859" s="270"/>
      <c r="F859" s="270" t="s">
        <v>20</v>
      </c>
      <c r="G859" s="270"/>
      <c r="H859" s="270"/>
      <c r="I859" s="270" t="s">
        <v>21</v>
      </c>
      <c r="J859" s="270"/>
      <c r="K859" s="270"/>
      <c r="M859" s="270" t="s">
        <v>1109</v>
      </c>
      <c r="N859" s="270"/>
      <c r="O859" s="270"/>
      <c r="P859" s="270"/>
    </row>
    <row r="860" spans="1:29" x14ac:dyDescent="0.25">
      <c r="A860" s="15" t="s">
        <v>17</v>
      </c>
      <c r="B860" s="14" t="s">
        <v>14</v>
      </c>
      <c r="C860" s="14" t="s">
        <v>14</v>
      </c>
      <c r="D860" s="14" t="s">
        <v>15</v>
      </c>
      <c r="E860" s="14" t="s">
        <v>16</v>
      </c>
      <c r="F860" s="14" t="s">
        <v>14</v>
      </c>
      <c r="G860" s="14" t="s">
        <v>15</v>
      </c>
      <c r="H860" s="14" t="s">
        <v>16</v>
      </c>
      <c r="I860" s="14" t="s">
        <v>14</v>
      </c>
      <c r="J860" s="14" t="s">
        <v>15</v>
      </c>
      <c r="K860" s="14" t="s">
        <v>16</v>
      </c>
      <c r="M860" s="14" t="s">
        <v>18</v>
      </c>
      <c r="N860" s="13" t="s">
        <v>19</v>
      </c>
      <c r="O860" s="14" t="s">
        <v>20</v>
      </c>
      <c r="P860" s="13" t="s">
        <v>21</v>
      </c>
      <c r="R860" s="13" t="s">
        <v>41</v>
      </c>
      <c r="S860" s="14" t="s">
        <v>29</v>
      </c>
      <c r="U860" s="81" t="s">
        <v>998</v>
      </c>
    </row>
    <row r="861" spans="1:29" ht="16.5" customHeight="1" thickBot="1" x14ac:dyDescent="0.3">
      <c r="A861" s="5" t="s">
        <v>0</v>
      </c>
      <c r="B861" s="7">
        <v>530288</v>
      </c>
      <c r="C861" s="7">
        <v>21641</v>
      </c>
      <c r="D861" s="1">
        <v>4.0999999999999996</v>
      </c>
      <c r="E861" s="9">
        <v>489.6</v>
      </c>
      <c r="F861" s="7">
        <v>3588</v>
      </c>
      <c r="G861" s="1">
        <v>0.7</v>
      </c>
      <c r="H861" s="1">
        <v>81.2</v>
      </c>
      <c r="I861" s="7">
        <v>3992</v>
      </c>
      <c r="J861" s="1">
        <v>0.8</v>
      </c>
      <c r="K861" s="1">
        <v>90.3</v>
      </c>
      <c r="M861" s="12">
        <f>B861-B879</f>
        <v>552</v>
      </c>
      <c r="N861" s="12">
        <f t="shared" ref="N861:N873" si="308">C861-C879</f>
        <v>38</v>
      </c>
      <c r="O861" s="12">
        <f t="shared" ref="O861:O873" si="309">F861-F879</f>
        <v>3</v>
      </c>
      <c r="P861" s="12">
        <f t="shared" ref="P861:P873" si="310">I861-I879</f>
        <v>6</v>
      </c>
      <c r="R861" s="26">
        <f>C861/$B$861</f>
        <v>4.0809899526295143E-2</v>
      </c>
      <c r="U861" s="114"/>
      <c r="V861" s="272" t="s">
        <v>999</v>
      </c>
      <c r="W861" s="272"/>
      <c r="X861" s="272"/>
      <c r="Y861" s="272"/>
      <c r="Z861" s="272" t="s">
        <v>1000</v>
      </c>
      <c r="AA861" s="272"/>
      <c r="AB861" s="272"/>
      <c r="AC861" s="272"/>
    </row>
    <row r="862" spans="1:29" ht="15.75" x14ac:dyDescent="0.25">
      <c r="A862" s="6" t="s">
        <v>1</v>
      </c>
      <c r="B862" s="8">
        <v>3646</v>
      </c>
      <c r="C862" s="8">
        <v>271</v>
      </c>
      <c r="D862" s="2">
        <v>7.4</v>
      </c>
      <c r="E862" s="10">
        <v>536.79999999999995</v>
      </c>
      <c r="F862" s="8">
        <v>55</v>
      </c>
      <c r="G862" s="2">
        <v>1.5</v>
      </c>
      <c r="H862" s="2">
        <v>108.9</v>
      </c>
      <c r="I862" s="8">
        <v>0</v>
      </c>
      <c r="J862" s="2">
        <v>0</v>
      </c>
      <c r="K862" s="2">
        <v>0</v>
      </c>
      <c r="M862" s="12">
        <f t="shared" ref="M862:M873" si="311">B862-B880</f>
        <v>10</v>
      </c>
      <c r="N862" s="20">
        <f t="shared" si="308"/>
        <v>2</v>
      </c>
      <c r="O862" s="12">
        <f t="shared" si="309"/>
        <v>1</v>
      </c>
      <c r="P862" s="12">
        <f t="shared" si="310"/>
        <v>0</v>
      </c>
      <c r="R862" s="21">
        <f>C862/$C$861</f>
        <v>1.2522526685458158E-2</v>
      </c>
      <c r="U862" s="165"/>
      <c r="V862" s="171" t="s">
        <v>1001</v>
      </c>
      <c r="W862" s="172"/>
      <c r="X862" s="171" t="s">
        <v>20</v>
      </c>
      <c r="Y862" s="172"/>
      <c r="Z862" s="171" t="s">
        <v>1001</v>
      </c>
      <c r="AA862" s="172"/>
      <c r="AB862" s="171" t="s">
        <v>20</v>
      </c>
      <c r="AC862" s="172"/>
    </row>
    <row r="863" spans="1:29" ht="15.75" x14ac:dyDescent="0.25">
      <c r="A863" s="5" t="s">
        <v>2</v>
      </c>
      <c r="B863" s="7">
        <v>19558</v>
      </c>
      <c r="C863" s="7">
        <v>221</v>
      </c>
      <c r="D863" s="1">
        <v>1.1000000000000001</v>
      </c>
      <c r="E863" s="9">
        <v>101.7</v>
      </c>
      <c r="F863" s="7">
        <v>23</v>
      </c>
      <c r="G863" s="1">
        <v>0.1</v>
      </c>
      <c r="H863" s="1">
        <v>10.6</v>
      </c>
      <c r="I863" s="7">
        <v>1</v>
      </c>
      <c r="J863" s="1">
        <v>0</v>
      </c>
      <c r="K863" s="1">
        <v>0.5</v>
      </c>
      <c r="M863" s="12">
        <f t="shared" si="311"/>
        <v>13</v>
      </c>
      <c r="N863" s="20">
        <f t="shared" si="308"/>
        <v>2</v>
      </c>
      <c r="O863" s="12">
        <f t="shared" si="309"/>
        <v>0</v>
      </c>
      <c r="P863" s="12">
        <f t="shared" si="310"/>
        <v>0</v>
      </c>
      <c r="R863" s="21">
        <f t="shared" ref="R863:R873" si="312">C863/$C$861</f>
        <v>1.0212097407698351E-2</v>
      </c>
      <c r="U863" s="119" t="s">
        <v>1002</v>
      </c>
      <c r="V863" s="62" t="s">
        <v>839</v>
      </c>
      <c r="W863" s="62" t="s">
        <v>840</v>
      </c>
      <c r="X863" s="62" t="s">
        <v>839</v>
      </c>
      <c r="Y863" s="62" t="s">
        <v>840</v>
      </c>
      <c r="Z863" s="62" t="s">
        <v>839</v>
      </c>
      <c r="AA863" s="62" t="s">
        <v>840</v>
      </c>
      <c r="AB863" s="62" t="s">
        <v>839</v>
      </c>
      <c r="AC863" s="62" t="s">
        <v>840</v>
      </c>
    </row>
    <row r="864" spans="1:29" ht="30" x14ac:dyDescent="0.25">
      <c r="A864" s="6" t="s">
        <v>3</v>
      </c>
      <c r="B864" s="8">
        <v>30606</v>
      </c>
      <c r="C864" s="8">
        <v>133</v>
      </c>
      <c r="D864" s="2">
        <v>0.4</v>
      </c>
      <c r="E864" s="10">
        <v>47.9</v>
      </c>
      <c r="F864" s="8">
        <v>23</v>
      </c>
      <c r="G864" s="2">
        <v>0.1</v>
      </c>
      <c r="H864" s="2">
        <v>8.3000000000000007</v>
      </c>
      <c r="I864" s="8">
        <v>2</v>
      </c>
      <c r="J864" s="2">
        <v>0</v>
      </c>
      <c r="K864" s="2">
        <v>0.7</v>
      </c>
      <c r="M864" s="12">
        <f t="shared" si="311"/>
        <v>21</v>
      </c>
      <c r="N864" s="20">
        <f t="shared" si="308"/>
        <v>0</v>
      </c>
      <c r="O864" s="20">
        <f t="shared" si="309"/>
        <v>0</v>
      </c>
      <c r="P864" s="12">
        <f t="shared" si="310"/>
        <v>0</v>
      </c>
      <c r="R864" s="21">
        <f t="shared" si="312"/>
        <v>6.145741878841089E-3</v>
      </c>
      <c r="U864" s="120" t="s">
        <v>1003</v>
      </c>
      <c r="V864" s="85">
        <v>1764</v>
      </c>
      <c r="W864" s="167">
        <v>38.4</v>
      </c>
      <c r="X864" s="85">
        <v>215</v>
      </c>
      <c r="Y864" s="167">
        <v>49.5</v>
      </c>
      <c r="Z864" s="85">
        <v>69</v>
      </c>
      <c r="AA864" s="167">
        <v>33.5</v>
      </c>
      <c r="AB864" s="85">
        <v>13</v>
      </c>
      <c r="AC864" s="167">
        <v>52</v>
      </c>
    </row>
    <row r="865" spans="1:29" ht="30" x14ac:dyDescent="0.25">
      <c r="A865" s="5" t="s">
        <v>4</v>
      </c>
      <c r="B865" s="7">
        <v>66528</v>
      </c>
      <c r="C865" s="7">
        <v>408</v>
      </c>
      <c r="D865" s="1">
        <v>0.6</v>
      </c>
      <c r="E865" s="9">
        <v>76.5</v>
      </c>
      <c r="F865" s="7">
        <v>47</v>
      </c>
      <c r="G865" s="1">
        <v>0.1</v>
      </c>
      <c r="H865" s="1">
        <v>8.8000000000000007</v>
      </c>
      <c r="I865" s="7">
        <v>2</v>
      </c>
      <c r="J865" s="1">
        <v>0</v>
      </c>
      <c r="K865" s="1">
        <v>0.4</v>
      </c>
      <c r="M865" s="12">
        <f t="shared" si="311"/>
        <v>42</v>
      </c>
      <c r="N865" s="20">
        <f t="shared" si="308"/>
        <v>2</v>
      </c>
      <c r="O865" s="12">
        <f t="shared" si="309"/>
        <v>0</v>
      </c>
      <c r="P865" s="12">
        <f t="shared" si="310"/>
        <v>0</v>
      </c>
      <c r="R865" s="21">
        <f t="shared" si="312"/>
        <v>1.8853102906520033E-2</v>
      </c>
      <c r="S865" s="24">
        <f>R864+R865</f>
        <v>2.4998844785361123E-2</v>
      </c>
      <c r="U865" s="121" t="s">
        <v>1004</v>
      </c>
      <c r="V865" s="88">
        <v>1123</v>
      </c>
      <c r="W865" s="167">
        <v>24.4</v>
      </c>
      <c r="X865" s="88">
        <v>129</v>
      </c>
      <c r="Y865" s="167">
        <v>29.7</v>
      </c>
      <c r="Z865" s="88">
        <v>66</v>
      </c>
      <c r="AA865" s="167">
        <v>32</v>
      </c>
      <c r="AB865" s="88">
        <v>9</v>
      </c>
      <c r="AC865" s="167">
        <v>36</v>
      </c>
    </row>
    <row r="866" spans="1:29" ht="15.75" x14ac:dyDescent="0.25">
      <c r="A866" s="6" t="s">
        <v>5</v>
      </c>
      <c r="B866" s="8">
        <v>93874</v>
      </c>
      <c r="C866" s="8">
        <v>1251</v>
      </c>
      <c r="D866" s="2">
        <v>1.3</v>
      </c>
      <c r="E866" s="10">
        <v>211.6</v>
      </c>
      <c r="F866" s="8">
        <v>142</v>
      </c>
      <c r="G866" s="2">
        <v>0.2</v>
      </c>
      <c r="H866" s="2">
        <v>24</v>
      </c>
      <c r="I866" s="8">
        <v>19</v>
      </c>
      <c r="J866" s="2">
        <v>0</v>
      </c>
      <c r="K866" s="2">
        <v>3.2</v>
      </c>
      <c r="M866" s="12">
        <f t="shared" si="311"/>
        <v>82</v>
      </c>
      <c r="N866" s="20">
        <f t="shared" si="308"/>
        <v>1</v>
      </c>
      <c r="O866" s="12">
        <f t="shared" si="309"/>
        <v>0</v>
      </c>
      <c r="P866" s="12">
        <f t="shared" si="310"/>
        <v>0</v>
      </c>
      <c r="R866" s="21">
        <f t="shared" si="312"/>
        <v>5.7806940529550391E-2</v>
      </c>
      <c r="U866" s="120" t="s">
        <v>1005</v>
      </c>
      <c r="V866" s="85">
        <v>1646</v>
      </c>
      <c r="W866" s="85">
        <v>35.799999999999997</v>
      </c>
      <c r="X866" s="85">
        <v>90</v>
      </c>
      <c r="Y866" s="85">
        <v>20.7</v>
      </c>
      <c r="Z866" s="85">
        <v>68</v>
      </c>
      <c r="AA866" s="85">
        <v>33</v>
      </c>
      <c r="AB866" s="85">
        <v>3</v>
      </c>
      <c r="AC866" s="85">
        <v>12</v>
      </c>
    </row>
    <row r="867" spans="1:29" ht="30" x14ac:dyDescent="0.25">
      <c r="A867" s="5" t="s">
        <v>6</v>
      </c>
      <c r="B867" s="7">
        <v>104644</v>
      </c>
      <c r="C867" s="7">
        <v>2122</v>
      </c>
      <c r="D867" s="1">
        <v>2</v>
      </c>
      <c r="E867" s="9">
        <v>296.60000000000002</v>
      </c>
      <c r="F867" s="7">
        <v>281</v>
      </c>
      <c r="G867" s="1">
        <v>0.3</v>
      </c>
      <c r="H867" s="1">
        <v>39.299999999999997</v>
      </c>
      <c r="I867" s="7">
        <v>44</v>
      </c>
      <c r="J867" s="1">
        <v>0</v>
      </c>
      <c r="K867" s="1">
        <v>6.2</v>
      </c>
      <c r="M867" s="12">
        <f t="shared" si="311"/>
        <v>102</v>
      </c>
      <c r="N867" s="20">
        <f t="shared" si="308"/>
        <v>3</v>
      </c>
      <c r="O867" s="20">
        <f t="shared" si="309"/>
        <v>0</v>
      </c>
      <c r="P867" s="12">
        <f t="shared" si="310"/>
        <v>0</v>
      </c>
      <c r="R867" s="21">
        <f t="shared" si="312"/>
        <v>9.8054618548126235E-2</v>
      </c>
      <c r="U867" s="121" t="s">
        <v>1006</v>
      </c>
      <c r="V867" s="88">
        <v>65</v>
      </c>
      <c r="W867" s="88">
        <v>1.4</v>
      </c>
      <c r="X867" s="88">
        <v>0</v>
      </c>
      <c r="Y867" s="88">
        <v>0</v>
      </c>
      <c r="Z867" s="88">
        <v>3</v>
      </c>
      <c r="AA867" s="88">
        <v>1.5</v>
      </c>
      <c r="AB867" s="88">
        <v>0</v>
      </c>
      <c r="AC867" s="88">
        <v>0</v>
      </c>
    </row>
    <row r="868" spans="1:29" ht="15.75" x14ac:dyDescent="0.25">
      <c r="A868" s="6" t="s">
        <v>7</v>
      </c>
      <c r="B868" s="8">
        <v>85889</v>
      </c>
      <c r="C868" s="8">
        <v>2352</v>
      </c>
      <c r="D868" s="2">
        <v>2.7</v>
      </c>
      <c r="E868" s="10">
        <v>386.6</v>
      </c>
      <c r="F868" s="8">
        <v>480</v>
      </c>
      <c r="G868" s="2">
        <v>0.6</v>
      </c>
      <c r="H868" s="2">
        <v>78.900000000000006</v>
      </c>
      <c r="I868" s="8">
        <v>101</v>
      </c>
      <c r="J868" s="2">
        <v>0.1</v>
      </c>
      <c r="K868" s="2">
        <v>16.600000000000001</v>
      </c>
      <c r="M868" s="12">
        <f t="shared" si="311"/>
        <v>87</v>
      </c>
      <c r="N868" s="20">
        <f t="shared" si="308"/>
        <v>3</v>
      </c>
      <c r="O868" s="20">
        <f t="shared" si="309"/>
        <v>0</v>
      </c>
      <c r="P868" s="12">
        <f t="shared" si="310"/>
        <v>0</v>
      </c>
      <c r="R868" s="21">
        <f t="shared" si="312"/>
        <v>0.10868259322582136</v>
      </c>
      <c r="U868" s="120" t="s">
        <v>0</v>
      </c>
      <c r="V868" s="85">
        <v>4598</v>
      </c>
      <c r="W868" s="85">
        <v>100</v>
      </c>
      <c r="X868" s="85">
        <v>434</v>
      </c>
      <c r="Y868" s="85">
        <v>100</v>
      </c>
      <c r="Z868" s="85">
        <v>206</v>
      </c>
      <c r="AA868" s="85">
        <v>100</v>
      </c>
      <c r="AB868" s="85">
        <v>25</v>
      </c>
      <c r="AC868" s="85">
        <v>100</v>
      </c>
    </row>
    <row r="869" spans="1:29" ht="15.75" x14ac:dyDescent="0.25">
      <c r="A869" s="5" t="s">
        <v>8</v>
      </c>
      <c r="B869" s="7">
        <v>59350</v>
      </c>
      <c r="C869" s="7">
        <v>3216</v>
      </c>
      <c r="D869" s="1">
        <v>5.4</v>
      </c>
      <c r="E869" s="9">
        <v>583.79999999999995</v>
      </c>
      <c r="F869" s="7">
        <v>801</v>
      </c>
      <c r="G869" s="1">
        <v>1.3</v>
      </c>
      <c r="H869" s="1">
        <v>145.4</v>
      </c>
      <c r="I869" s="7">
        <v>248</v>
      </c>
      <c r="J869" s="1">
        <v>0.4</v>
      </c>
      <c r="K869" s="1">
        <v>45</v>
      </c>
      <c r="M869" s="12">
        <f t="shared" si="311"/>
        <v>72</v>
      </c>
      <c r="N869" s="20">
        <f t="shared" si="308"/>
        <v>1</v>
      </c>
      <c r="O869" s="20">
        <f t="shared" si="309"/>
        <v>0</v>
      </c>
      <c r="P869" s="12">
        <f t="shared" si="310"/>
        <v>0</v>
      </c>
      <c r="R869" s="21">
        <f t="shared" si="312"/>
        <v>0.14860681114551083</v>
      </c>
    </row>
    <row r="870" spans="1:29" ht="15.75" x14ac:dyDescent="0.25">
      <c r="A870" s="6" t="s">
        <v>9</v>
      </c>
      <c r="B870" s="8">
        <v>34353</v>
      </c>
      <c r="C870" s="8">
        <v>3786</v>
      </c>
      <c r="D870" s="2">
        <v>11</v>
      </c>
      <c r="E870" s="10">
        <v>798.2</v>
      </c>
      <c r="F870" s="8">
        <v>932</v>
      </c>
      <c r="G870" s="2">
        <v>2.7</v>
      </c>
      <c r="H870" s="2">
        <v>196.5</v>
      </c>
      <c r="I870" s="8">
        <v>551</v>
      </c>
      <c r="J870" s="2">
        <v>1.6</v>
      </c>
      <c r="K870" s="2">
        <v>116.2</v>
      </c>
      <c r="M870" s="12">
        <f t="shared" si="311"/>
        <v>42</v>
      </c>
      <c r="N870" s="20">
        <f t="shared" si="308"/>
        <v>3</v>
      </c>
      <c r="O870" s="20">
        <f t="shared" si="309"/>
        <v>0</v>
      </c>
      <c r="P870" s="20">
        <f t="shared" si="310"/>
        <v>2</v>
      </c>
      <c r="R870" s="21">
        <f t="shared" si="312"/>
        <v>0.17494570491197264</v>
      </c>
    </row>
    <row r="871" spans="1:29" ht="15.75" x14ac:dyDescent="0.25">
      <c r="A871" s="5" t="s">
        <v>10</v>
      </c>
      <c r="B871" s="7">
        <v>15539</v>
      </c>
      <c r="C871" s="7">
        <v>3712</v>
      </c>
      <c r="D871" s="1">
        <v>23.9</v>
      </c>
      <c r="E871" s="9">
        <v>1423.6</v>
      </c>
      <c r="F871" s="7">
        <v>643</v>
      </c>
      <c r="G871" s="1">
        <v>4.0999999999999996</v>
      </c>
      <c r="H871" s="1">
        <v>246.6</v>
      </c>
      <c r="I871" s="7">
        <v>927</v>
      </c>
      <c r="J871" s="1">
        <v>6</v>
      </c>
      <c r="K871" s="9">
        <v>355.5</v>
      </c>
      <c r="M871" s="12">
        <f t="shared" si="311"/>
        <v>30</v>
      </c>
      <c r="N871" s="20">
        <f t="shared" si="308"/>
        <v>9</v>
      </c>
      <c r="O871" s="20">
        <f t="shared" si="309"/>
        <v>2</v>
      </c>
      <c r="P871" s="20">
        <f t="shared" si="310"/>
        <v>3</v>
      </c>
      <c r="R871" s="21">
        <f t="shared" si="312"/>
        <v>0.17152626958088812</v>
      </c>
    </row>
    <row r="872" spans="1:29" ht="15.75" x14ac:dyDescent="0.25">
      <c r="A872" s="6" t="s">
        <v>11</v>
      </c>
      <c r="B872" s="8">
        <v>15937</v>
      </c>
      <c r="C872" s="8">
        <v>4161</v>
      </c>
      <c r="D872" s="2">
        <v>26.1</v>
      </c>
      <c r="E872" s="10">
        <v>2958.3</v>
      </c>
      <c r="F872" s="8">
        <v>160</v>
      </c>
      <c r="G872" s="2">
        <v>1</v>
      </c>
      <c r="H872" s="2">
        <v>113.8</v>
      </c>
      <c r="I872" s="8">
        <v>2096</v>
      </c>
      <c r="J872" s="2">
        <v>13.2</v>
      </c>
      <c r="K872" s="2">
        <v>1490.1</v>
      </c>
      <c r="M872" s="12">
        <f t="shared" si="311"/>
        <v>51</v>
      </c>
      <c r="N872" s="20">
        <f t="shared" si="308"/>
        <v>12</v>
      </c>
      <c r="O872" s="20">
        <f t="shared" si="309"/>
        <v>0</v>
      </c>
      <c r="P872" s="20">
        <f t="shared" si="310"/>
        <v>1</v>
      </c>
      <c r="R872" s="21">
        <f t="shared" si="312"/>
        <v>0.19227392449517119</v>
      </c>
    </row>
    <row r="873" spans="1:29" ht="15.75" x14ac:dyDescent="0.25">
      <c r="A873" s="14" t="s">
        <v>12</v>
      </c>
      <c r="B873" s="7">
        <v>364</v>
      </c>
      <c r="C873" s="7">
        <v>8</v>
      </c>
      <c r="D873" s="1">
        <v>2.2000000000000002</v>
      </c>
      <c r="E873" s="9" t="s">
        <v>13</v>
      </c>
      <c r="F873" s="7">
        <v>1</v>
      </c>
      <c r="G873" s="1">
        <v>0.3</v>
      </c>
      <c r="H873" s="1" t="s">
        <v>13</v>
      </c>
      <c r="I873" s="7">
        <v>1</v>
      </c>
      <c r="J873" s="1">
        <v>0.3</v>
      </c>
      <c r="K873" s="1" t="s">
        <v>13</v>
      </c>
      <c r="M873" s="12">
        <f t="shared" si="311"/>
        <v>0</v>
      </c>
      <c r="N873" s="12">
        <f t="shared" si="308"/>
        <v>0</v>
      </c>
      <c r="O873" s="12">
        <f t="shared" si="309"/>
        <v>0</v>
      </c>
      <c r="P873" s="12">
        <f t="shared" si="310"/>
        <v>0</v>
      </c>
      <c r="R873" s="21">
        <f t="shared" si="312"/>
        <v>3.6966868444156926E-4</v>
      </c>
    </row>
    <row r="874" spans="1:29" x14ac:dyDescent="0.25">
      <c r="A874" s="25"/>
      <c r="I874" s="60"/>
      <c r="J874" s="60"/>
      <c r="O874" s="104" t="s">
        <v>873</v>
      </c>
      <c r="P874" s="103">
        <f>SUM(P871:P872)/P861</f>
        <v>0.66666666666666663</v>
      </c>
    </row>
    <row r="875" spans="1:29" x14ac:dyDescent="0.25">
      <c r="A875" t="s">
        <v>1104</v>
      </c>
    </row>
    <row r="876" spans="1:29" x14ac:dyDescent="0.25">
      <c r="A876" t="s">
        <v>776</v>
      </c>
    </row>
    <row r="877" spans="1:29" x14ac:dyDescent="0.25">
      <c r="B877" s="14" t="s">
        <v>18</v>
      </c>
      <c r="C877" s="270" t="s">
        <v>19</v>
      </c>
      <c r="D877" s="270"/>
      <c r="E877" s="270"/>
      <c r="F877" s="270" t="s">
        <v>20</v>
      </c>
      <c r="G877" s="270"/>
      <c r="H877" s="270"/>
      <c r="I877" s="270" t="s">
        <v>21</v>
      </c>
      <c r="J877" s="270"/>
      <c r="K877" s="270"/>
      <c r="M877" s="270" t="s">
        <v>1105</v>
      </c>
      <c r="N877" s="270"/>
      <c r="O877" s="270"/>
      <c r="P877" s="270"/>
    </row>
    <row r="878" spans="1:29" x14ac:dyDescent="0.25">
      <c r="A878" s="15" t="s">
        <v>17</v>
      </c>
      <c r="B878" s="14" t="s">
        <v>14</v>
      </c>
      <c r="C878" s="14" t="s">
        <v>14</v>
      </c>
      <c r="D878" s="14" t="s">
        <v>15</v>
      </c>
      <c r="E878" s="14" t="s">
        <v>16</v>
      </c>
      <c r="F878" s="14" t="s">
        <v>14</v>
      </c>
      <c r="G878" s="14" t="s">
        <v>15</v>
      </c>
      <c r="H878" s="14" t="s">
        <v>16</v>
      </c>
      <c r="I878" s="14" t="s">
        <v>14</v>
      </c>
      <c r="J878" s="14" t="s">
        <v>15</v>
      </c>
      <c r="K878" s="14" t="s">
        <v>16</v>
      </c>
      <c r="M878" s="14" t="s">
        <v>18</v>
      </c>
      <c r="N878" s="13" t="s">
        <v>19</v>
      </c>
      <c r="O878" s="14" t="s">
        <v>20</v>
      </c>
      <c r="P878" s="13" t="s">
        <v>21</v>
      </c>
      <c r="R878" s="13" t="s">
        <v>41</v>
      </c>
      <c r="S878" s="14" t="s">
        <v>29</v>
      </c>
      <c r="U878" s="81" t="s">
        <v>998</v>
      </c>
    </row>
    <row r="879" spans="1:29" ht="16.5" customHeight="1" thickBot="1" x14ac:dyDescent="0.3">
      <c r="A879" s="5" t="s">
        <v>0</v>
      </c>
      <c r="B879" s="7">
        <v>529736</v>
      </c>
      <c r="C879" s="7">
        <v>21603</v>
      </c>
      <c r="D879" s="1">
        <v>4.0999999999999996</v>
      </c>
      <c r="E879" s="9">
        <v>488.8</v>
      </c>
      <c r="F879" s="7">
        <v>3585</v>
      </c>
      <c r="G879" s="1">
        <v>0.7</v>
      </c>
      <c r="H879" s="1">
        <v>81.099999999999994</v>
      </c>
      <c r="I879" s="7">
        <v>3986</v>
      </c>
      <c r="J879" s="1">
        <v>0.8</v>
      </c>
      <c r="K879" s="1">
        <v>90.2</v>
      </c>
      <c r="M879" s="12">
        <f>B879-B897</f>
        <v>552</v>
      </c>
      <c r="N879" s="12">
        <f t="shared" ref="N879:N891" si="313">C879-C897</f>
        <v>46</v>
      </c>
      <c r="O879" s="12">
        <f t="shared" ref="O879:O891" si="314">F879-F897</f>
        <v>6</v>
      </c>
      <c r="P879" s="12">
        <f t="shared" ref="P879:P891" si="315">I879-I897</f>
        <v>7</v>
      </c>
      <c r="R879" s="26">
        <f>C879/$B$879</f>
        <v>4.0780690759170603E-2</v>
      </c>
      <c r="U879" s="114"/>
      <c r="V879" s="272" t="s">
        <v>999</v>
      </c>
      <c r="W879" s="272"/>
      <c r="X879" s="272"/>
      <c r="Y879" s="272"/>
      <c r="Z879" s="272" t="s">
        <v>1000</v>
      </c>
      <c r="AA879" s="272"/>
      <c r="AB879" s="272"/>
      <c r="AC879" s="272"/>
    </row>
    <row r="880" spans="1:29" ht="15.75" x14ac:dyDescent="0.25">
      <c r="A880" s="6" t="s">
        <v>1</v>
      </c>
      <c r="B880" s="8">
        <v>3636</v>
      </c>
      <c r="C880" s="8">
        <v>269</v>
      </c>
      <c r="D880" s="2">
        <v>7.4</v>
      </c>
      <c r="E880" s="10">
        <v>532.79999999999995</v>
      </c>
      <c r="F880" s="8">
        <v>54</v>
      </c>
      <c r="G880" s="2">
        <v>1.5</v>
      </c>
      <c r="H880" s="2">
        <v>107</v>
      </c>
      <c r="I880" s="8">
        <v>0</v>
      </c>
      <c r="J880" s="2">
        <v>0</v>
      </c>
      <c r="K880" s="2">
        <v>0</v>
      </c>
      <c r="M880" s="12">
        <f t="shared" ref="M880:M891" si="316">B880-B898</f>
        <v>9</v>
      </c>
      <c r="N880" s="20">
        <f t="shared" si="313"/>
        <v>0</v>
      </c>
      <c r="O880" s="12">
        <f t="shared" si="314"/>
        <v>0</v>
      </c>
      <c r="P880" s="12">
        <f t="shared" si="315"/>
        <v>0</v>
      </c>
      <c r="R880" s="21">
        <f>C880/$C$879</f>
        <v>1.2451974262833865E-2</v>
      </c>
      <c r="U880" s="165"/>
      <c r="V880" s="171" t="s">
        <v>1001</v>
      </c>
      <c r="W880" s="172"/>
      <c r="X880" s="171" t="s">
        <v>20</v>
      </c>
      <c r="Y880" s="172"/>
      <c r="Z880" s="171" t="s">
        <v>1001</v>
      </c>
      <c r="AA880" s="172"/>
      <c r="AB880" s="171" t="s">
        <v>20</v>
      </c>
      <c r="AC880" s="172"/>
    </row>
    <row r="881" spans="1:29" ht="15.75" x14ac:dyDescent="0.25">
      <c r="A881" s="5" t="s">
        <v>2</v>
      </c>
      <c r="B881" s="7">
        <v>19545</v>
      </c>
      <c r="C881" s="7">
        <v>219</v>
      </c>
      <c r="D881" s="1">
        <v>1.1000000000000001</v>
      </c>
      <c r="E881" s="9">
        <v>100.8</v>
      </c>
      <c r="F881" s="7">
        <v>23</v>
      </c>
      <c r="G881" s="1">
        <v>0.1</v>
      </c>
      <c r="H881" s="1">
        <v>10.6</v>
      </c>
      <c r="I881" s="7">
        <v>1</v>
      </c>
      <c r="J881" s="1">
        <v>0</v>
      </c>
      <c r="K881" s="1">
        <v>0.5</v>
      </c>
      <c r="M881" s="12">
        <f t="shared" si="316"/>
        <v>22</v>
      </c>
      <c r="N881" s="20">
        <f t="shared" si="313"/>
        <v>0</v>
      </c>
      <c r="O881" s="12">
        <f t="shared" si="314"/>
        <v>0</v>
      </c>
      <c r="P881" s="12">
        <f t="shared" si="315"/>
        <v>0</v>
      </c>
      <c r="R881" s="21">
        <f t="shared" ref="R881:R891" si="317">C881/$C$879</f>
        <v>1.0137480905429801E-2</v>
      </c>
      <c r="U881" s="119" t="s">
        <v>1002</v>
      </c>
      <c r="V881" s="62" t="s">
        <v>839</v>
      </c>
      <c r="W881" s="62" t="s">
        <v>840</v>
      </c>
      <c r="X881" s="62" t="s">
        <v>839</v>
      </c>
      <c r="Y881" s="62" t="s">
        <v>840</v>
      </c>
      <c r="Z881" s="62" t="s">
        <v>839</v>
      </c>
      <c r="AA881" s="62" t="s">
        <v>840</v>
      </c>
      <c r="AB881" s="62" t="s">
        <v>839</v>
      </c>
      <c r="AC881" s="62" t="s">
        <v>840</v>
      </c>
    </row>
    <row r="882" spans="1:29" ht="30" x14ac:dyDescent="0.25">
      <c r="A882" s="6" t="s">
        <v>3</v>
      </c>
      <c r="B882" s="8">
        <v>30585</v>
      </c>
      <c r="C882" s="8">
        <v>133</v>
      </c>
      <c r="D882" s="2">
        <v>0.4</v>
      </c>
      <c r="E882" s="10">
        <v>47.9</v>
      </c>
      <c r="F882" s="8">
        <v>23</v>
      </c>
      <c r="G882" s="2">
        <v>0.1</v>
      </c>
      <c r="H882" s="2">
        <v>8.3000000000000007</v>
      </c>
      <c r="I882" s="8">
        <v>2</v>
      </c>
      <c r="J882" s="2">
        <v>0</v>
      </c>
      <c r="K882" s="2">
        <v>0.7</v>
      </c>
      <c r="M882" s="12">
        <f t="shared" si="316"/>
        <v>8</v>
      </c>
      <c r="N882" s="20">
        <f t="shared" si="313"/>
        <v>1</v>
      </c>
      <c r="O882" s="20">
        <f t="shared" si="314"/>
        <v>0</v>
      </c>
      <c r="P882" s="12">
        <f t="shared" si="315"/>
        <v>0</v>
      </c>
      <c r="R882" s="21">
        <f t="shared" si="317"/>
        <v>6.156552330694811E-3</v>
      </c>
      <c r="U882" s="120" t="s">
        <v>1003</v>
      </c>
      <c r="V882" s="85">
        <v>1753</v>
      </c>
      <c r="W882" s="167">
        <v>38.4</v>
      </c>
      <c r="X882" s="85">
        <v>214</v>
      </c>
      <c r="Y882" s="167">
        <v>49.5</v>
      </c>
      <c r="Z882" s="85">
        <v>79</v>
      </c>
      <c r="AA882" s="167">
        <v>35.6</v>
      </c>
      <c r="AB882" s="85">
        <v>13</v>
      </c>
      <c r="AC882" s="167">
        <v>50</v>
      </c>
    </row>
    <row r="883" spans="1:29" ht="30" x14ac:dyDescent="0.25">
      <c r="A883" s="5" t="s">
        <v>4</v>
      </c>
      <c r="B883" s="7">
        <v>66486</v>
      </c>
      <c r="C883" s="7">
        <v>406</v>
      </c>
      <c r="D883" s="1">
        <v>0.6</v>
      </c>
      <c r="E883" s="9">
        <v>76.2</v>
      </c>
      <c r="F883" s="7">
        <v>47</v>
      </c>
      <c r="G883" s="1">
        <v>0.1</v>
      </c>
      <c r="H883" s="1">
        <v>8.8000000000000007</v>
      </c>
      <c r="I883" s="7">
        <v>2</v>
      </c>
      <c r="J883" s="1">
        <v>0</v>
      </c>
      <c r="K883" s="1">
        <v>0.4</v>
      </c>
      <c r="M883" s="12">
        <f t="shared" si="316"/>
        <v>33</v>
      </c>
      <c r="N883" s="20">
        <f t="shared" si="313"/>
        <v>3</v>
      </c>
      <c r="O883" s="12">
        <f t="shared" si="314"/>
        <v>0</v>
      </c>
      <c r="P883" s="12">
        <f t="shared" si="315"/>
        <v>0</v>
      </c>
      <c r="R883" s="21">
        <f t="shared" si="317"/>
        <v>1.8793686062121003E-2</v>
      </c>
      <c r="S883" s="24">
        <f>R882+R883</f>
        <v>2.4950238392815814E-2</v>
      </c>
      <c r="U883" s="121" t="s">
        <v>1004</v>
      </c>
      <c r="V883" s="88">
        <v>1118</v>
      </c>
      <c r="W883" s="167">
        <v>24.5</v>
      </c>
      <c r="X883" s="88">
        <v>129</v>
      </c>
      <c r="Y883" s="167">
        <v>29.9</v>
      </c>
      <c r="Z883" s="88">
        <v>77</v>
      </c>
      <c r="AA883" s="167">
        <v>34.700000000000003</v>
      </c>
      <c r="AB883" s="88">
        <v>10</v>
      </c>
      <c r="AC883" s="167">
        <v>38.5</v>
      </c>
    </row>
    <row r="884" spans="1:29" ht="15.75" x14ac:dyDescent="0.25">
      <c r="A884" s="6" t="s">
        <v>5</v>
      </c>
      <c r="B884" s="8">
        <v>93792</v>
      </c>
      <c r="C884" s="8">
        <v>1250</v>
      </c>
      <c r="D884" s="2">
        <v>1.3</v>
      </c>
      <c r="E884" s="10">
        <v>211.4</v>
      </c>
      <c r="F884" s="8">
        <v>142</v>
      </c>
      <c r="G884" s="2">
        <v>0.2</v>
      </c>
      <c r="H884" s="2">
        <v>24</v>
      </c>
      <c r="I884" s="8">
        <v>19</v>
      </c>
      <c r="J884" s="2">
        <v>0</v>
      </c>
      <c r="K884" s="2">
        <v>3.2</v>
      </c>
      <c r="M884" s="12">
        <f t="shared" si="316"/>
        <v>87</v>
      </c>
      <c r="N884" s="20">
        <f t="shared" si="313"/>
        <v>3</v>
      </c>
      <c r="O884" s="12">
        <f t="shared" si="314"/>
        <v>0</v>
      </c>
      <c r="P884" s="12">
        <f t="shared" si="315"/>
        <v>0</v>
      </c>
      <c r="R884" s="21">
        <f t="shared" si="317"/>
        <v>5.7862333935101609E-2</v>
      </c>
      <c r="U884" s="120" t="s">
        <v>1005</v>
      </c>
      <c r="V884" s="85">
        <v>1631</v>
      </c>
      <c r="W884" s="85">
        <v>35.700000000000003</v>
      </c>
      <c r="X884" s="85">
        <v>89</v>
      </c>
      <c r="Y884" s="85">
        <v>20.6</v>
      </c>
      <c r="Z884" s="85">
        <v>62</v>
      </c>
      <c r="AA884" s="85">
        <v>27.9</v>
      </c>
      <c r="AB884" s="85">
        <v>3</v>
      </c>
      <c r="AC884" s="85">
        <v>11.5</v>
      </c>
    </row>
    <row r="885" spans="1:29" ht="30" x14ac:dyDescent="0.25">
      <c r="A885" s="5" t="s">
        <v>6</v>
      </c>
      <c r="B885" s="7">
        <v>104542</v>
      </c>
      <c r="C885" s="7">
        <v>2119</v>
      </c>
      <c r="D885" s="1">
        <v>2</v>
      </c>
      <c r="E885" s="9">
        <v>296.2</v>
      </c>
      <c r="F885" s="7">
        <v>281</v>
      </c>
      <c r="G885" s="1">
        <v>0.3</v>
      </c>
      <c r="H885" s="1">
        <v>39.299999999999997</v>
      </c>
      <c r="I885" s="7">
        <v>44</v>
      </c>
      <c r="J885" s="1">
        <v>0</v>
      </c>
      <c r="K885" s="1">
        <v>6.2</v>
      </c>
      <c r="M885" s="12">
        <f t="shared" si="316"/>
        <v>95</v>
      </c>
      <c r="N885" s="20">
        <f t="shared" si="313"/>
        <v>3</v>
      </c>
      <c r="O885" s="20">
        <f t="shared" si="314"/>
        <v>1</v>
      </c>
      <c r="P885" s="12">
        <f t="shared" si="315"/>
        <v>0</v>
      </c>
      <c r="R885" s="21">
        <f t="shared" si="317"/>
        <v>9.8088228486784237E-2</v>
      </c>
      <c r="U885" s="121" t="s">
        <v>1006</v>
      </c>
      <c r="V885" s="88">
        <v>65</v>
      </c>
      <c r="W885" s="88">
        <v>1.4</v>
      </c>
      <c r="X885" s="88">
        <v>0</v>
      </c>
      <c r="Y885" s="88">
        <v>0</v>
      </c>
      <c r="Z885" s="88">
        <v>4</v>
      </c>
      <c r="AA885" s="88">
        <v>1.8</v>
      </c>
      <c r="AB885" s="88">
        <v>0</v>
      </c>
      <c r="AC885" s="88">
        <v>0</v>
      </c>
    </row>
    <row r="886" spans="1:29" ht="15.75" x14ac:dyDescent="0.25">
      <c r="A886" s="6" t="s">
        <v>7</v>
      </c>
      <c r="B886" s="8">
        <v>85802</v>
      </c>
      <c r="C886" s="8">
        <v>2349</v>
      </c>
      <c r="D886" s="2">
        <v>2.7</v>
      </c>
      <c r="E886" s="10">
        <v>386.1</v>
      </c>
      <c r="F886" s="8">
        <v>480</v>
      </c>
      <c r="G886" s="2">
        <v>0.6</v>
      </c>
      <c r="H886" s="2">
        <v>78.900000000000006</v>
      </c>
      <c r="I886" s="8">
        <v>101</v>
      </c>
      <c r="J886" s="2">
        <v>0.1</v>
      </c>
      <c r="K886" s="2">
        <v>16.600000000000001</v>
      </c>
      <c r="M886" s="12">
        <f t="shared" si="316"/>
        <v>76</v>
      </c>
      <c r="N886" s="20">
        <f t="shared" si="313"/>
        <v>2</v>
      </c>
      <c r="O886" s="20">
        <f t="shared" si="314"/>
        <v>1</v>
      </c>
      <c r="P886" s="12">
        <f t="shared" si="315"/>
        <v>0</v>
      </c>
      <c r="R886" s="21">
        <f t="shared" si="317"/>
        <v>0.10873489793084294</v>
      </c>
      <c r="U886" s="120" t="s">
        <v>0</v>
      </c>
      <c r="V886" s="85">
        <v>4567</v>
      </c>
      <c r="W886" s="85">
        <v>100</v>
      </c>
      <c r="X886" s="85">
        <v>432</v>
      </c>
      <c r="Y886" s="85">
        <v>100</v>
      </c>
      <c r="Z886" s="85">
        <v>222</v>
      </c>
      <c r="AA886" s="85">
        <v>100</v>
      </c>
      <c r="AB886" s="85">
        <v>26</v>
      </c>
      <c r="AC886" s="85">
        <v>100</v>
      </c>
    </row>
    <row r="887" spans="1:29" ht="15.75" x14ac:dyDescent="0.25">
      <c r="A887" s="5" t="s">
        <v>8</v>
      </c>
      <c r="B887" s="7">
        <v>59278</v>
      </c>
      <c r="C887" s="7">
        <v>3215</v>
      </c>
      <c r="D887" s="1">
        <v>5.4</v>
      </c>
      <c r="E887" s="9">
        <v>583.6</v>
      </c>
      <c r="F887" s="7">
        <v>801</v>
      </c>
      <c r="G887" s="1">
        <v>1.4</v>
      </c>
      <c r="H887" s="1">
        <v>145.4</v>
      </c>
      <c r="I887" s="7">
        <v>248</v>
      </c>
      <c r="J887" s="1">
        <v>0.4</v>
      </c>
      <c r="K887" s="1">
        <v>45</v>
      </c>
      <c r="M887" s="12">
        <f t="shared" si="316"/>
        <v>65</v>
      </c>
      <c r="N887" s="20">
        <f t="shared" si="313"/>
        <v>3</v>
      </c>
      <c r="O887" s="20">
        <f t="shared" si="314"/>
        <v>1</v>
      </c>
      <c r="P887" s="12">
        <f t="shared" si="315"/>
        <v>0</v>
      </c>
      <c r="R887" s="21">
        <f t="shared" si="317"/>
        <v>0.14882192288108134</v>
      </c>
    </row>
    <row r="888" spans="1:29" ht="15.75" x14ac:dyDescent="0.25">
      <c r="A888" s="6" t="s">
        <v>9</v>
      </c>
      <c r="B888" s="8">
        <v>34311</v>
      </c>
      <c r="C888" s="8">
        <v>3783</v>
      </c>
      <c r="D888" s="2">
        <v>11</v>
      </c>
      <c r="E888" s="10">
        <v>797.6</v>
      </c>
      <c r="F888" s="8">
        <v>932</v>
      </c>
      <c r="G888" s="2">
        <v>2.7</v>
      </c>
      <c r="H888" s="2">
        <v>196.5</v>
      </c>
      <c r="I888" s="8">
        <v>549</v>
      </c>
      <c r="J888" s="2">
        <v>1.6</v>
      </c>
      <c r="K888" s="2">
        <v>115.7</v>
      </c>
      <c r="M888" s="12">
        <f t="shared" si="316"/>
        <v>44</v>
      </c>
      <c r="N888" s="20">
        <f t="shared" si="313"/>
        <v>7</v>
      </c>
      <c r="O888" s="20">
        <f t="shared" si="314"/>
        <v>1</v>
      </c>
      <c r="P888" s="20">
        <f t="shared" si="315"/>
        <v>2</v>
      </c>
      <c r="R888" s="21">
        <f t="shared" si="317"/>
        <v>0.1751145674211915</v>
      </c>
    </row>
    <row r="889" spans="1:29" ht="15.75" x14ac:dyDescent="0.25">
      <c r="A889" s="5" t="s">
        <v>10</v>
      </c>
      <c r="B889" s="7">
        <v>15509</v>
      </c>
      <c r="C889" s="7">
        <v>3703</v>
      </c>
      <c r="D889" s="1">
        <v>23.9</v>
      </c>
      <c r="E889" s="9">
        <v>1420.2</v>
      </c>
      <c r="F889" s="7">
        <v>641</v>
      </c>
      <c r="G889" s="1">
        <v>4.0999999999999996</v>
      </c>
      <c r="H889" s="1">
        <v>245.8</v>
      </c>
      <c r="I889" s="7">
        <v>924</v>
      </c>
      <c r="J889" s="1">
        <v>6</v>
      </c>
      <c r="K889" s="9">
        <v>354.4</v>
      </c>
      <c r="M889" s="12">
        <f t="shared" si="316"/>
        <v>35</v>
      </c>
      <c r="N889" s="20">
        <f t="shared" si="313"/>
        <v>8</v>
      </c>
      <c r="O889" s="20">
        <f t="shared" si="314"/>
        <v>1</v>
      </c>
      <c r="P889" s="20">
        <f t="shared" si="315"/>
        <v>1</v>
      </c>
      <c r="R889" s="21">
        <f t="shared" si="317"/>
        <v>0.171411378049345</v>
      </c>
    </row>
    <row r="890" spans="1:29" ht="15.75" x14ac:dyDescent="0.25">
      <c r="A890" s="6" t="s">
        <v>11</v>
      </c>
      <c r="B890" s="8">
        <v>15886</v>
      </c>
      <c r="C890" s="8">
        <v>4149</v>
      </c>
      <c r="D890" s="2">
        <v>26.1</v>
      </c>
      <c r="E890" s="10">
        <v>2949.7</v>
      </c>
      <c r="F890" s="8">
        <v>160</v>
      </c>
      <c r="G890" s="2">
        <v>1</v>
      </c>
      <c r="H890" s="2">
        <v>113.8</v>
      </c>
      <c r="I890" s="8">
        <v>2095</v>
      </c>
      <c r="J890" s="2">
        <v>13.2</v>
      </c>
      <c r="K890" s="2">
        <v>1489.4</v>
      </c>
      <c r="M890" s="12">
        <f t="shared" si="316"/>
        <v>71</v>
      </c>
      <c r="N890" s="20">
        <f t="shared" si="313"/>
        <v>16</v>
      </c>
      <c r="O890" s="20">
        <f t="shared" si="314"/>
        <v>1</v>
      </c>
      <c r="P890" s="20">
        <f t="shared" si="315"/>
        <v>4</v>
      </c>
      <c r="R890" s="21">
        <f t="shared" si="317"/>
        <v>0.19205665879738926</v>
      </c>
    </row>
    <row r="891" spans="1:29" ht="15.75" x14ac:dyDescent="0.25">
      <c r="A891" s="14" t="s">
        <v>12</v>
      </c>
      <c r="B891" s="7">
        <v>364</v>
      </c>
      <c r="C891" s="7">
        <v>8</v>
      </c>
      <c r="D891" s="1">
        <v>2.2000000000000002</v>
      </c>
      <c r="E891" s="9" t="s">
        <v>13</v>
      </c>
      <c r="F891" s="7">
        <v>1</v>
      </c>
      <c r="G891" s="1">
        <v>0.3</v>
      </c>
      <c r="H891" s="1" t="s">
        <v>13</v>
      </c>
      <c r="I891" s="7">
        <v>1</v>
      </c>
      <c r="J891" s="1">
        <v>0.3</v>
      </c>
      <c r="K891" s="1" t="s">
        <v>13</v>
      </c>
      <c r="M891" s="12">
        <f t="shared" si="316"/>
        <v>7</v>
      </c>
      <c r="N891" s="12">
        <f t="shared" si="313"/>
        <v>0</v>
      </c>
      <c r="O891" s="12">
        <f t="shared" si="314"/>
        <v>0</v>
      </c>
      <c r="P891" s="12">
        <f t="shared" si="315"/>
        <v>0</v>
      </c>
      <c r="R891" s="21">
        <f t="shared" si="317"/>
        <v>3.7031893718465027E-4</v>
      </c>
    </row>
    <row r="892" spans="1:29" x14ac:dyDescent="0.25">
      <c r="A892" s="25"/>
      <c r="I892" s="60"/>
      <c r="J892" s="60"/>
      <c r="O892" s="104" t="s">
        <v>873</v>
      </c>
      <c r="P892" s="103">
        <f>SUM(P889:P890)/P879</f>
        <v>0.7142857142857143</v>
      </c>
    </row>
    <row r="893" spans="1:29" x14ac:dyDescent="0.25">
      <c r="A893" t="s">
        <v>1102</v>
      </c>
    </row>
    <row r="894" spans="1:29" x14ac:dyDescent="0.25">
      <c r="A894" t="s">
        <v>776</v>
      </c>
    </row>
    <row r="895" spans="1:29" x14ac:dyDescent="0.25">
      <c r="B895" s="14" t="s">
        <v>18</v>
      </c>
      <c r="C895" s="270" t="s">
        <v>19</v>
      </c>
      <c r="D895" s="270"/>
      <c r="E895" s="270"/>
      <c r="F895" s="270" t="s">
        <v>20</v>
      </c>
      <c r="G895" s="270"/>
      <c r="H895" s="270"/>
      <c r="I895" s="270" t="s">
        <v>21</v>
      </c>
      <c r="J895" s="270"/>
      <c r="K895" s="270"/>
      <c r="M895" s="270" t="s">
        <v>1103</v>
      </c>
      <c r="N895" s="270"/>
      <c r="O895" s="270"/>
      <c r="P895" s="270"/>
    </row>
    <row r="896" spans="1:29" x14ac:dyDescent="0.25">
      <c r="A896" s="15" t="s">
        <v>17</v>
      </c>
      <c r="B896" s="14" t="s">
        <v>14</v>
      </c>
      <c r="C896" s="14" t="s">
        <v>14</v>
      </c>
      <c r="D896" s="14" t="s">
        <v>15</v>
      </c>
      <c r="E896" s="14" t="s">
        <v>16</v>
      </c>
      <c r="F896" s="14" t="s">
        <v>14</v>
      </c>
      <c r="G896" s="14" t="s">
        <v>15</v>
      </c>
      <c r="H896" s="14" t="s">
        <v>16</v>
      </c>
      <c r="I896" s="14" t="s">
        <v>14</v>
      </c>
      <c r="J896" s="14" t="s">
        <v>15</v>
      </c>
      <c r="K896" s="14" t="s">
        <v>16</v>
      </c>
      <c r="M896" s="14" t="s">
        <v>18</v>
      </c>
      <c r="N896" s="13" t="s">
        <v>19</v>
      </c>
      <c r="O896" s="14" t="s">
        <v>20</v>
      </c>
      <c r="P896" s="13" t="s">
        <v>21</v>
      </c>
      <c r="R896" s="13" t="s">
        <v>41</v>
      </c>
      <c r="S896" s="14" t="s">
        <v>29</v>
      </c>
      <c r="U896" s="81" t="s">
        <v>998</v>
      </c>
    </row>
    <row r="897" spans="1:29" ht="16.5" customHeight="1" thickBot="1" x14ac:dyDescent="0.3">
      <c r="A897" s="5" t="s">
        <v>0</v>
      </c>
      <c r="B897" s="7">
        <v>529184</v>
      </c>
      <c r="C897" s="7">
        <v>21557</v>
      </c>
      <c r="D897" s="1">
        <v>4.0999999999999996</v>
      </c>
      <c r="E897" s="9">
        <v>487.7</v>
      </c>
      <c r="F897" s="7">
        <v>3579</v>
      </c>
      <c r="G897" s="1">
        <v>0.7</v>
      </c>
      <c r="H897" s="1">
        <v>81</v>
      </c>
      <c r="I897" s="7">
        <v>3979</v>
      </c>
      <c r="J897" s="1">
        <v>0.8</v>
      </c>
      <c r="K897" s="1">
        <v>90</v>
      </c>
      <c r="M897" s="12">
        <f>B897-B915</f>
        <v>467</v>
      </c>
      <c r="N897" s="12">
        <f t="shared" ref="N897:N909" si="318">C897-C915</f>
        <v>44</v>
      </c>
      <c r="O897" s="12">
        <f t="shared" ref="O897:O909" si="319">F897-F915</f>
        <v>6</v>
      </c>
      <c r="P897" s="12">
        <f t="shared" ref="P897:P909" si="320">I897-I915</f>
        <v>7</v>
      </c>
      <c r="R897" s="26">
        <f>C897/$B$897</f>
        <v>4.0736303440769187E-2</v>
      </c>
      <c r="U897" s="114"/>
      <c r="V897" s="272" t="s">
        <v>999</v>
      </c>
      <c r="W897" s="272"/>
      <c r="X897" s="272"/>
      <c r="Y897" s="272"/>
      <c r="Z897" s="272" t="s">
        <v>1000</v>
      </c>
      <c r="AA897" s="272"/>
      <c r="AB897" s="272"/>
      <c r="AC897" s="272"/>
    </row>
    <row r="898" spans="1:29" ht="15.75" x14ac:dyDescent="0.25">
      <c r="A898" s="6" t="s">
        <v>1</v>
      </c>
      <c r="B898" s="8">
        <v>3627</v>
      </c>
      <c r="C898" s="8">
        <v>269</v>
      </c>
      <c r="D898" s="2">
        <v>7.4</v>
      </c>
      <c r="E898" s="10">
        <v>532.79999999999995</v>
      </c>
      <c r="F898" s="8">
        <v>54</v>
      </c>
      <c r="G898" s="2">
        <v>1.5</v>
      </c>
      <c r="H898" s="2">
        <v>107</v>
      </c>
      <c r="I898" s="8">
        <v>0</v>
      </c>
      <c r="J898" s="2">
        <v>0</v>
      </c>
      <c r="K898" s="2">
        <v>0</v>
      </c>
      <c r="M898" s="12">
        <f t="shared" ref="M898:M909" si="321">B898-B916</f>
        <v>6</v>
      </c>
      <c r="N898" s="20">
        <f t="shared" si="318"/>
        <v>1</v>
      </c>
      <c r="O898" s="12">
        <f t="shared" si="319"/>
        <v>0</v>
      </c>
      <c r="P898" s="12">
        <f t="shared" si="320"/>
        <v>0</v>
      </c>
      <c r="R898" s="21">
        <f>C898/$C$897</f>
        <v>1.247854525212228E-2</v>
      </c>
      <c r="U898" s="165"/>
      <c r="V898" s="171" t="s">
        <v>1001</v>
      </c>
      <c r="W898" s="172"/>
      <c r="X898" s="171" t="s">
        <v>20</v>
      </c>
      <c r="Y898" s="172"/>
      <c r="Z898" s="171" t="s">
        <v>1001</v>
      </c>
      <c r="AA898" s="172"/>
      <c r="AB898" s="171" t="s">
        <v>20</v>
      </c>
      <c r="AC898" s="172"/>
    </row>
    <row r="899" spans="1:29" ht="15.75" x14ac:dyDescent="0.25">
      <c r="A899" s="5" t="s">
        <v>2</v>
      </c>
      <c r="B899" s="7">
        <v>19523</v>
      </c>
      <c r="C899" s="7">
        <v>219</v>
      </c>
      <c r="D899" s="1">
        <v>1.1000000000000001</v>
      </c>
      <c r="E899" s="9">
        <v>100.8</v>
      </c>
      <c r="F899" s="7">
        <v>23</v>
      </c>
      <c r="G899" s="1">
        <v>0.1</v>
      </c>
      <c r="H899" s="1">
        <v>10.6</v>
      </c>
      <c r="I899" s="7">
        <v>1</v>
      </c>
      <c r="J899" s="1">
        <v>0</v>
      </c>
      <c r="K899" s="1">
        <v>0.5</v>
      </c>
      <c r="M899" s="12">
        <f t="shared" si="321"/>
        <v>11</v>
      </c>
      <c r="N899" s="20">
        <f t="shared" si="318"/>
        <v>1</v>
      </c>
      <c r="O899" s="12">
        <f t="shared" si="319"/>
        <v>0</v>
      </c>
      <c r="P899" s="12">
        <f t="shared" si="320"/>
        <v>0</v>
      </c>
      <c r="R899" s="21">
        <f t="shared" ref="R899:R909" si="322">C899/$C$897</f>
        <v>1.0159113049125574E-2</v>
      </c>
      <c r="U899" s="119" t="s">
        <v>1002</v>
      </c>
      <c r="V899" s="62" t="s">
        <v>839</v>
      </c>
      <c r="W899" s="62" t="s">
        <v>840</v>
      </c>
      <c r="X899" s="62" t="s">
        <v>839</v>
      </c>
      <c r="Y899" s="62" t="s">
        <v>840</v>
      </c>
      <c r="Z899" s="62" t="s">
        <v>839</v>
      </c>
      <c r="AA899" s="62" t="s">
        <v>840</v>
      </c>
      <c r="AB899" s="62" t="s">
        <v>839</v>
      </c>
      <c r="AC899" s="62" t="s">
        <v>840</v>
      </c>
    </row>
    <row r="900" spans="1:29" ht="30" x14ac:dyDescent="0.25">
      <c r="A900" s="6" t="s">
        <v>3</v>
      </c>
      <c r="B900" s="8">
        <v>30577</v>
      </c>
      <c r="C900" s="8">
        <v>132</v>
      </c>
      <c r="D900" s="2">
        <v>0.4</v>
      </c>
      <c r="E900" s="10">
        <v>47.5</v>
      </c>
      <c r="F900" s="8">
        <v>23</v>
      </c>
      <c r="G900" s="2">
        <v>0.1</v>
      </c>
      <c r="H900" s="2">
        <v>8.3000000000000007</v>
      </c>
      <c r="I900" s="8">
        <v>2</v>
      </c>
      <c r="J900" s="2">
        <v>0</v>
      </c>
      <c r="K900" s="2">
        <v>0.7</v>
      </c>
      <c r="M900" s="12">
        <f t="shared" si="321"/>
        <v>16</v>
      </c>
      <c r="N900" s="20">
        <f t="shared" si="318"/>
        <v>1</v>
      </c>
      <c r="O900" s="20">
        <f t="shared" si="319"/>
        <v>0</v>
      </c>
      <c r="P900" s="12">
        <f t="shared" si="320"/>
        <v>0</v>
      </c>
      <c r="R900" s="21">
        <f t="shared" si="322"/>
        <v>6.1233010159113047E-3</v>
      </c>
      <c r="U900" s="120" t="s">
        <v>1003</v>
      </c>
      <c r="V900" s="85">
        <v>1743</v>
      </c>
      <c r="W900" s="167">
        <v>38.4</v>
      </c>
      <c r="X900" s="85">
        <v>213</v>
      </c>
      <c r="Y900" s="167">
        <v>49.7</v>
      </c>
      <c r="Z900" s="85">
        <v>87</v>
      </c>
      <c r="AA900" s="167">
        <v>35.799999999999997</v>
      </c>
      <c r="AB900" s="85">
        <v>13</v>
      </c>
      <c r="AC900" s="167">
        <v>48.1</v>
      </c>
    </row>
    <row r="901" spans="1:29" ht="30" x14ac:dyDescent="0.25">
      <c r="A901" s="5" t="s">
        <v>4</v>
      </c>
      <c r="B901" s="7">
        <v>66453</v>
      </c>
      <c r="C901" s="7">
        <v>403</v>
      </c>
      <c r="D901" s="1">
        <v>0.6</v>
      </c>
      <c r="E901" s="9">
        <v>75.599999999999994</v>
      </c>
      <c r="F901" s="7">
        <v>47</v>
      </c>
      <c r="G901" s="1">
        <v>0.1</v>
      </c>
      <c r="H901" s="1">
        <v>8.8000000000000007</v>
      </c>
      <c r="I901" s="7">
        <v>2</v>
      </c>
      <c r="J901" s="1">
        <v>0</v>
      </c>
      <c r="K901" s="1">
        <v>0.4</v>
      </c>
      <c r="M901" s="12">
        <f t="shared" si="321"/>
        <v>39</v>
      </c>
      <c r="N901" s="20">
        <f t="shared" si="318"/>
        <v>1</v>
      </c>
      <c r="O901" s="12">
        <f t="shared" si="319"/>
        <v>0</v>
      </c>
      <c r="P901" s="12">
        <f t="shared" si="320"/>
        <v>0</v>
      </c>
      <c r="R901" s="21">
        <f t="shared" si="322"/>
        <v>1.8694623556153454E-2</v>
      </c>
      <c r="S901" s="24">
        <f>R900+R901</f>
        <v>2.4817924572064758E-2</v>
      </c>
      <c r="U901" s="121" t="s">
        <v>1004</v>
      </c>
      <c r="V901" s="88">
        <v>1104</v>
      </c>
      <c r="W901" s="167">
        <v>24.3</v>
      </c>
      <c r="X901" s="88">
        <v>127</v>
      </c>
      <c r="Y901" s="167">
        <v>29.6</v>
      </c>
      <c r="Z901" s="88">
        <v>81</v>
      </c>
      <c r="AA901" s="167">
        <v>33.299999999999997</v>
      </c>
      <c r="AB901" s="88">
        <v>10</v>
      </c>
      <c r="AC901" s="167">
        <v>37</v>
      </c>
    </row>
    <row r="902" spans="1:29" ht="15.75" x14ac:dyDescent="0.25">
      <c r="A902" s="6" t="s">
        <v>5</v>
      </c>
      <c r="B902" s="8">
        <v>93705</v>
      </c>
      <c r="C902" s="8">
        <v>1247</v>
      </c>
      <c r="D902" s="2">
        <v>1.3</v>
      </c>
      <c r="E902" s="10">
        <v>210.9</v>
      </c>
      <c r="F902" s="8">
        <v>142</v>
      </c>
      <c r="G902" s="2">
        <v>0.2</v>
      </c>
      <c r="H902" s="2">
        <v>24</v>
      </c>
      <c r="I902" s="8">
        <v>19</v>
      </c>
      <c r="J902" s="2">
        <v>0</v>
      </c>
      <c r="K902" s="2">
        <v>3.2</v>
      </c>
      <c r="M902" s="12">
        <f t="shared" si="321"/>
        <v>51</v>
      </c>
      <c r="N902" s="20">
        <f t="shared" si="318"/>
        <v>4</v>
      </c>
      <c r="O902" s="12">
        <f t="shared" si="319"/>
        <v>0</v>
      </c>
      <c r="P902" s="12">
        <f t="shared" si="320"/>
        <v>0</v>
      </c>
      <c r="R902" s="21">
        <f t="shared" si="322"/>
        <v>5.7846639142737855E-2</v>
      </c>
      <c r="U902" s="120" t="s">
        <v>1005</v>
      </c>
      <c r="V902" s="85">
        <v>1625</v>
      </c>
      <c r="W902" s="85">
        <v>35.799999999999997</v>
      </c>
      <c r="X902" s="85">
        <v>89</v>
      </c>
      <c r="Y902" s="85">
        <v>20.7</v>
      </c>
      <c r="Z902" s="85">
        <v>72</v>
      </c>
      <c r="AA902" s="85">
        <v>29.6</v>
      </c>
      <c r="AB902" s="85">
        <v>4</v>
      </c>
      <c r="AC902" s="85">
        <v>14.8</v>
      </c>
    </row>
    <row r="903" spans="1:29" ht="30" x14ac:dyDescent="0.25">
      <c r="A903" s="5" t="s">
        <v>6</v>
      </c>
      <c r="B903" s="7">
        <v>104447</v>
      </c>
      <c r="C903" s="7">
        <v>2116</v>
      </c>
      <c r="D903" s="1">
        <v>2</v>
      </c>
      <c r="E903" s="9">
        <v>295.8</v>
      </c>
      <c r="F903" s="7">
        <v>280</v>
      </c>
      <c r="G903" s="1">
        <v>0.3</v>
      </c>
      <c r="H903" s="1">
        <v>39.1</v>
      </c>
      <c r="I903" s="7">
        <v>44</v>
      </c>
      <c r="J903" s="1">
        <v>0</v>
      </c>
      <c r="K903" s="1">
        <v>6.2</v>
      </c>
      <c r="M903" s="12">
        <f t="shared" si="321"/>
        <v>65</v>
      </c>
      <c r="N903" s="20">
        <f t="shared" si="318"/>
        <v>1</v>
      </c>
      <c r="O903" s="20">
        <f t="shared" si="319"/>
        <v>0</v>
      </c>
      <c r="P903" s="12">
        <f t="shared" si="320"/>
        <v>0</v>
      </c>
      <c r="R903" s="21">
        <f t="shared" si="322"/>
        <v>9.8158370830820615E-2</v>
      </c>
      <c r="U903" s="121" t="s">
        <v>1006</v>
      </c>
      <c r="V903" s="88">
        <v>62</v>
      </c>
      <c r="W903" s="88">
        <v>1.4</v>
      </c>
      <c r="X903" s="88">
        <v>0</v>
      </c>
      <c r="Y903" s="88">
        <v>0</v>
      </c>
      <c r="Z903" s="88">
        <v>3</v>
      </c>
      <c r="AA903" s="88">
        <v>1.2</v>
      </c>
      <c r="AB903" s="88">
        <v>0</v>
      </c>
      <c r="AC903" s="88">
        <v>0</v>
      </c>
    </row>
    <row r="904" spans="1:29" ht="15.75" x14ac:dyDescent="0.25">
      <c r="A904" s="6" t="s">
        <v>7</v>
      </c>
      <c r="B904" s="8">
        <v>85726</v>
      </c>
      <c r="C904" s="8">
        <v>2347</v>
      </c>
      <c r="D904" s="2">
        <v>2.7</v>
      </c>
      <c r="E904" s="10">
        <v>385.8</v>
      </c>
      <c r="F904" s="8">
        <v>479</v>
      </c>
      <c r="G904" s="2">
        <v>0.6</v>
      </c>
      <c r="H904" s="2">
        <v>78.7</v>
      </c>
      <c r="I904" s="8">
        <v>101</v>
      </c>
      <c r="J904" s="2">
        <v>0.1</v>
      </c>
      <c r="K904" s="2">
        <v>16.600000000000001</v>
      </c>
      <c r="M904" s="12">
        <f t="shared" si="321"/>
        <v>75</v>
      </c>
      <c r="N904" s="20">
        <f t="shared" si="318"/>
        <v>2</v>
      </c>
      <c r="O904" s="20">
        <f t="shared" si="319"/>
        <v>0</v>
      </c>
      <c r="P904" s="12">
        <f t="shared" si="320"/>
        <v>0</v>
      </c>
      <c r="R904" s="21">
        <f t="shared" si="322"/>
        <v>0.1088741476086654</v>
      </c>
      <c r="U904" s="120" t="s">
        <v>0</v>
      </c>
      <c r="V904" s="85">
        <v>4534</v>
      </c>
      <c r="W904" s="85">
        <v>100</v>
      </c>
      <c r="X904" s="85">
        <v>429</v>
      </c>
      <c r="Y904" s="85">
        <v>100</v>
      </c>
      <c r="Z904" s="85">
        <v>243</v>
      </c>
      <c r="AA904" s="85">
        <v>100</v>
      </c>
      <c r="AB904" s="85">
        <v>27</v>
      </c>
      <c r="AC904" s="85">
        <v>100</v>
      </c>
    </row>
    <row r="905" spans="1:29" ht="15.75" x14ac:dyDescent="0.25">
      <c r="A905" s="5" t="s">
        <v>8</v>
      </c>
      <c r="B905" s="7">
        <v>59213</v>
      </c>
      <c r="C905" s="7">
        <v>3212</v>
      </c>
      <c r="D905" s="1">
        <v>5.4</v>
      </c>
      <c r="E905" s="9">
        <v>583</v>
      </c>
      <c r="F905" s="7">
        <v>800</v>
      </c>
      <c r="G905" s="1">
        <v>1.4</v>
      </c>
      <c r="H905" s="1">
        <v>145.19999999999999</v>
      </c>
      <c r="I905" s="7">
        <v>248</v>
      </c>
      <c r="J905" s="1">
        <v>0.4</v>
      </c>
      <c r="K905" s="1">
        <v>45</v>
      </c>
      <c r="M905" s="12">
        <f t="shared" si="321"/>
        <v>66</v>
      </c>
      <c r="N905" s="20">
        <f t="shared" si="318"/>
        <v>4</v>
      </c>
      <c r="O905" s="20">
        <f t="shared" si="319"/>
        <v>1</v>
      </c>
      <c r="P905" s="12">
        <f t="shared" si="320"/>
        <v>0</v>
      </c>
      <c r="R905" s="21">
        <f t="shared" si="322"/>
        <v>0.14900032472050842</v>
      </c>
    </row>
    <row r="906" spans="1:29" ht="15.75" x14ac:dyDescent="0.25">
      <c r="A906" s="6" t="s">
        <v>9</v>
      </c>
      <c r="B906" s="8">
        <v>34267</v>
      </c>
      <c r="C906" s="8">
        <v>3776</v>
      </c>
      <c r="D906" s="2">
        <v>11</v>
      </c>
      <c r="E906" s="10">
        <v>796.1</v>
      </c>
      <c r="F906" s="8">
        <v>931</v>
      </c>
      <c r="G906" s="2">
        <v>2.7</v>
      </c>
      <c r="H906" s="2">
        <v>196.3</v>
      </c>
      <c r="I906" s="8">
        <v>547</v>
      </c>
      <c r="J906" s="2">
        <v>1.6</v>
      </c>
      <c r="K906" s="2">
        <v>115.3</v>
      </c>
      <c r="M906" s="12">
        <f t="shared" si="321"/>
        <v>54</v>
      </c>
      <c r="N906" s="20">
        <f t="shared" si="318"/>
        <v>6</v>
      </c>
      <c r="O906" s="20">
        <f t="shared" si="319"/>
        <v>3</v>
      </c>
      <c r="P906" s="20">
        <f t="shared" si="320"/>
        <v>1</v>
      </c>
      <c r="R906" s="21">
        <f t="shared" si="322"/>
        <v>0.17516351997031127</v>
      </c>
    </row>
    <row r="907" spans="1:29" ht="15.75" x14ac:dyDescent="0.25">
      <c r="A907" s="5" t="s">
        <v>10</v>
      </c>
      <c r="B907" s="7">
        <v>15474</v>
      </c>
      <c r="C907" s="7">
        <v>3695</v>
      </c>
      <c r="D907" s="1">
        <v>23.9</v>
      </c>
      <c r="E907" s="9">
        <v>1417.1</v>
      </c>
      <c r="F907" s="7">
        <v>640</v>
      </c>
      <c r="G907" s="1">
        <v>4.0999999999999996</v>
      </c>
      <c r="H907" s="1">
        <v>245.5</v>
      </c>
      <c r="I907" s="7">
        <v>923</v>
      </c>
      <c r="J907" s="1">
        <v>6</v>
      </c>
      <c r="K907" s="9">
        <v>354</v>
      </c>
      <c r="M907" s="12">
        <f t="shared" si="321"/>
        <v>27</v>
      </c>
      <c r="N907" s="20">
        <f t="shared" si="318"/>
        <v>9</v>
      </c>
      <c r="O907" s="20">
        <f t="shared" si="319"/>
        <v>1</v>
      </c>
      <c r="P907" s="20">
        <f t="shared" si="320"/>
        <v>4</v>
      </c>
      <c r="R907" s="21">
        <f t="shared" si="322"/>
        <v>0.17140603980145661</v>
      </c>
    </row>
    <row r="908" spans="1:29" ht="15.75" x14ac:dyDescent="0.25">
      <c r="A908" s="6" t="s">
        <v>11</v>
      </c>
      <c r="B908" s="8">
        <v>15815</v>
      </c>
      <c r="C908" s="8">
        <v>4133</v>
      </c>
      <c r="D908" s="2">
        <v>26.1</v>
      </c>
      <c r="E908" s="10">
        <v>2938.3</v>
      </c>
      <c r="F908" s="8">
        <v>159</v>
      </c>
      <c r="G908" s="2">
        <v>1</v>
      </c>
      <c r="H908" s="2">
        <v>113</v>
      </c>
      <c r="I908" s="8">
        <v>2091</v>
      </c>
      <c r="J908" s="2">
        <v>13.2</v>
      </c>
      <c r="K908" s="2">
        <v>1486.6</v>
      </c>
      <c r="M908" s="12">
        <f t="shared" si="321"/>
        <v>57</v>
      </c>
      <c r="N908" s="20">
        <f t="shared" si="318"/>
        <v>14</v>
      </c>
      <c r="O908" s="20">
        <f t="shared" si="319"/>
        <v>1</v>
      </c>
      <c r="P908" s="20">
        <f t="shared" si="320"/>
        <v>2</v>
      </c>
      <c r="R908" s="21">
        <f t="shared" si="322"/>
        <v>0.19172426589970776</v>
      </c>
    </row>
    <row r="909" spans="1:29" ht="15.75" x14ac:dyDescent="0.25">
      <c r="A909" s="14" t="s">
        <v>12</v>
      </c>
      <c r="B909" s="7">
        <v>357</v>
      </c>
      <c r="C909" s="7">
        <v>8</v>
      </c>
      <c r="D909" s="1">
        <v>2.2000000000000002</v>
      </c>
      <c r="E909" s="9" t="s">
        <v>13</v>
      </c>
      <c r="F909" s="7">
        <v>1</v>
      </c>
      <c r="G909" s="1">
        <v>0.3</v>
      </c>
      <c r="H909" s="1" t="s">
        <v>13</v>
      </c>
      <c r="I909" s="7">
        <v>1</v>
      </c>
      <c r="J909" s="1">
        <v>0.3</v>
      </c>
      <c r="K909" s="1" t="s">
        <v>13</v>
      </c>
      <c r="M909" s="12">
        <f t="shared" si="321"/>
        <v>0</v>
      </c>
      <c r="N909" s="12">
        <f t="shared" si="318"/>
        <v>0</v>
      </c>
      <c r="O909" s="12">
        <f t="shared" si="319"/>
        <v>0</v>
      </c>
      <c r="P909" s="12">
        <f t="shared" si="320"/>
        <v>0</v>
      </c>
      <c r="R909" s="21">
        <f t="shared" si="322"/>
        <v>3.71109152479473E-4</v>
      </c>
    </row>
    <row r="910" spans="1:29" x14ac:dyDescent="0.25">
      <c r="A910" s="25"/>
      <c r="I910" s="60"/>
      <c r="J910" s="60"/>
      <c r="O910" s="104" t="s">
        <v>873</v>
      </c>
      <c r="P910" s="103">
        <f>SUM(P907:P908)/P897</f>
        <v>0.8571428571428571</v>
      </c>
    </row>
    <row r="911" spans="1:29" x14ac:dyDescent="0.25">
      <c r="A911" t="s">
        <v>1098</v>
      </c>
    </row>
    <row r="912" spans="1:29" x14ac:dyDescent="0.25">
      <c r="A912" t="s">
        <v>776</v>
      </c>
    </row>
    <row r="913" spans="1:29" x14ac:dyDescent="0.25">
      <c r="B913" s="14" t="s">
        <v>18</v>
      </c>
      <c r="C913" s="270" t="s">
        <v>19</v>
      </c>
      <c r="D913" s="270"/>
      <c r="E913" s="270"/>
      <c r="F913" s="270" t="s">
        <v>20</v>
      </c>
      <c r="G913" s="270"/>
      <c r="H913" s="270"/>
      <c r="I913" s="270" t="s">
        <v>21</v>
      </c>
      <c r="J913" s="270"/>
      <c r="K913" s="270"/>
      <c r="M913" s="270" t="s">
        <v>1099</v>
      </c>
      <c r="N913" s="270"/>
      <c r="O913" s="270"/>
      <c r="P913" s="270"/>
    </row>
    <row r="914" spans="1:29" x14ac:dyDescent="0.25">
      <c r="A914" s="15" t="s">
        <v>17</v>
      </c>
      <c r="B914" s="14" t="s">
        <v>14</v>
      </c>
      <c r="C914" s="14" t="s">
        <v>14</v>
      </c>
      <c r="D914" s="14" t="s">
        <v>15</v>
      </c>
      <c r="E914" s="14" t="s">
        <v>16</v>
      </c>
      <c r="F914" s="14" t="s">
        <v>14</v>
      </c>
      <c r="G914" s="14" t="s">
        <v>15</v>
      </c>
      <c r="H914" s="14" t="s">
        <v>16</v>
      </c>
      <c r="I914" s="14" t="s">
        <v>14</v>
      </c>
      <c r="J914" s="14" t="s">
        <v>15</v>
      </c>
      <c r="K914" s="14" t="s">
        <v>16</v>
      </c>
      <c r="M914" s="14" t="s">
        <v>18</v>
      </c>
      <c r="N914" s="13" t="s">
        <v>19</v>
      </c>
      <c r="O914" s="14" t="s">
        <v>20</v>
      </c>
      <c r="P914" s="13" t="s">
        <v>21</v>
      </c>
      <c r="R914" s="13" t="s">
        <v>41</v>
      </c>
      <c r="S914" s="14" t="s">
        <v>29</v>
      </c>
      <c r="U914" s="81" t="s">
        <v>998</v>
      </c>
    </row>
    <row r="915" spans="1:29" ht="16.5" customHeight="1" thickBot="1" x14ac:dyDescent="0.3">
      <c r="A915" s="5" t="s">
        <v>0</v>
      </c>
      <c r="B915" s="7">
        <v>528717</v>
      </c>
      <c r="C915" s="7">
        <v>21513</v>
      </c>
      <c r="D915" s="1">
        <v>4.0999999999999996</v>
      </c>
      <c r="E915" s="9">
        <v>486.7</v>
      </c>
      <c r="F915" s="7">
        <v>3573</v>
      </c>
      <c r="G915" s="1">
        <v>0.7</v>
      </c>
      <c r="H915" s="1">
        <v>80.8</v>
      </c>
      <c r="I915" s="7">
        <v>3972</v>
      </c>
      <c r="J915" s="1">
        <v>0.8</v>
      </c>
      <c r="K915" s="1">
        <v>89.9</v>
      </c>
      <c r="M915" s="12">
        <f>B915-B933</f>
        <v>1615</v>
      </c>
      <c r="N915" s="12">
        <f t="shared" ref="N915:N927" si="323">C915-C933</f>
        <v>180</v>
      </c>
      <c r="O915" s="12">
        <f t="shared" ref="O915:O927" si="324">F915-F933</f>
        <v>20</v>
      </c>
      <c r="P915" s="12">
        <f t="shared" ref="P915:P927" si="325">I915-I933</f>
        <v>26</v>
      </c>
      <c r="R915" s="26">
        <f>C915/$B$915</f>
        <v>4.0689064282026115E-2</v>
      </c>
      <c r="U915" s="114"/>
      <c r="V915" s="272" t="s">
        <v>999</v>
      </c>
      <c r="W915" s="272"/>
      <c r="X915" s="272"/>
      <c r="Y915" s="272"/>
      <c r="Z915" s="272" t="s">
        <v>1000</v>
      </c>
      <c r="AA915" s="272"/>
      <c r="AB915" s="272"/>
      <c r="AC915" s="272"/>
    </row>
    <row r="916" spans="1:29" ht="15.75" x14ac:dyDescent="0.25">
      <c r="A916" s="6" t="s">
        <v>1</v>
      </c>
      <c r="B916" s="8">
        <v>3621</v>
      </c>
      <c r="C916" s="8">
        <v>268</v>
      </c>
      <c r="D916" s="2">
        <v>7.4</v>
      </c>
      <c r="E916" s="10">
        <v>530.79999999999995</v>
      </c>
      <c r="F916" s="8">
        <v>54</v>
      </c>
      <c r="G916" s="2">
        <v>1.5</v>
      </c>
      <c r="H916" s="2">
        <v>107</v>
      </c>
      <c r="I916" s="8">
        <v>0</v>
      </c>
      <c r="J916" s="2">
        <v>0</v>
      </c>
      <c r="K916" s="2">
        <v>0</v>
      </c>
      <c r="M916" s="12">
        <f t="shared" ref="M916:M927" si="326">B916-B934</f>
        <v>20</v>
      </c>
      <c r="N916" s="20">
        <f t="shared" si="323"/>
        <v>3</v>
      </c>
      <c r="O916" s="12">
        <f t="shared" si="324"/>
        <v>2</v>
      </c>
      <c r="P916" s="12">
        <f t="shared" si="325"/>
        <v>0</v>
      </c>
      <c r="R916" s="21">
        <f>C916/$C$915</f>
        <v>1.2457583786547669E-2</v>
      </c>
      <c r="U916" s="165"/>
      <c r="V916" s="171" t="s">
        <v>1001</v>
      </c>
      <c r="W916" s="172"/>
      <c r="X916" s="171" t="s">
        <v>20</v>
      </c>
      <c r="Y916" s="172"/>
      <c r="Z916" s="171" t="s">
        <v>1001</v>
      </c>
      <c r="AA916" s="172"/>
      <c r="AB916" s="171" t="s">
        <v>20</v>
      </c>
      <c r="AC916" s="172"/>
    </row>
    <row r="917" spans="1:29" ht="15.75" x14ac:dyDescent="0.25">
      <c r="A917" s="5" t="s">
        <v>2</v>
      </c>
      <c r="B917" s="7">
        <v>19512</v>
      </c>
      <c r="C917" s="7">
        <v>218</v>
      </c>
      <c r="D917" s="1">
        <v>1.1000000000000001</v>
      </c>
      <c r="E917" s="9">
        <v>100.3</v>
      </c>
      <c r="F917" s="7">
        <v>23</v>
      </c>
      <c r="G917" s="1">
        <v>0.1</v>
      </c>
      <c r="H917" s="1">
        <v>10.6</v>
      </c>
      <c r="I917" s="7">
        <v>1</v>
      </c>
      <c r="J917" s="1">
        <v>0</v>
      </c>
      <c r="K917" s="1">
        <v>0.5</v>
      </c>
      <c r="M917" s="12">
        <f t="shared" si="326"/>
        <v>58</v>
      </c>
      <c r="N917" s="20">
        <f t="shared" si="323"/>
        <v>9</v>
      </c>
      <c r="O917" s="12">
        <f t="shared" si="324"/>
        <v>1</v>
      </c>
      <c r="P917" s="12">
        <f t="shared" si="325"/>
        <v>0</v>
      </c>
      <c r="R917" s="21">
        <f t="shared" ref="R917:R927" si="327">C917/$C$915</f>
        <v>1.0133407706967881E-2</v>
      </c>
      <c r="U917" s="119" t="s">
        <v>1002</v>
      </c>
      <c r="V917" s="62" t="s">
        <v>839</v>
      </c>
      <c r="W917" s="62" t="s">
        <v>840</v>
      </c>
      <c r="X917" s="62" t="s">
        <v>839</v>
      </c>
      <c r="Y917" s="62" t="s">
        <v>840</v>
      </c>
      <c r="Z917" s="62" t="s">
        <v>839</v>
      </c>
      <c r="AA917" s="62" t="s">
        <v>840</v>
      </c>
      <c r="AB917" s="62" t="s">
        <v>839</v>
      </c>
      <c r="AC917" s="62" t="s">
        <v>840</v>
      </c>
    </row>
    <row r="918" spans="1:29" ht="30" x14ac:dyDescent="0.25">
      <c r="A918" s="6" t="s">
        <v>3</v>
      </c>
      <c r="B918" s="8">
        <v>30561</v>
      </c>
      <c r="C918" s="8">
        <v>131</v>
      </c>
      <c r="D918" s="2">
        <v>0.4</v>
      </c>
      <c r="E918" s="10">
        <v>47.2</v>
      </c>
      <c r="F918" s="8">
        <v>23</v>
      </c>
      <c r="G918" s="2">
        <v>0.1</v>
      </c>
      <c r="H918" s="2">
        <v>8.3000000000000007</v>
      </c>
      <c r="I918" s="8">
        <v>2</v>
      </c>
      <c r="J918" s="2">
        <v>0</v>
      </c>
      <c r="K918" s="2">
        <v>0.7</v>
      </c>
      <c r="M918" s="12">
        <f t="shared" si="326"/>
        <v>43</v>
      </c>
      <c r="N918" s="20">
        <f t="shared" si="323"/>
        <v>4</v>
      </c>
      <c r="O918" s="20">
        <f t="shared" si="324"/>
        <v>0</v>
      </c>
      <c r="P918" s="12">
        <f t="shared" si="325"/>
        <v>0</v>
      </c>
      <c r="R918" s="21">
        <f t="shared" si="327"/>
        <v>6.0893413284990473E-3</v>
      </c>
      <c r="U918" s="120" t="s">
        <v>1003</v>
      </c>
      <c r="V918" s="85">
        <v>1733</v>
      </c>
      <c r="W918" s="167">
        <v>38.5</v>
      </c>
      <c r="X918" s="85">
        <v>211</v>
      </c>
      <c r="Y918" s="167">
        <v>49.6</v>
      </c>
      <c r="Z918" s="85">
        <v>97</v>
      </c>
      <c r="AA918" s="167">
        <v>37.5</v>
      </c>
      <c r="AB918" s="85">
        <v>15</v>
      </c>
      <c r="AC918" s="167">
        <v>53.6</v>
      </c>
    </row>
    <row r="919" spans="1:29" ht="30" x14ac:dyDescent="0.25">
      <c r="A919" s="5" t="s">
        <v>4</v>
      </c>
      <c r="B919" s="7">
        <v>66414</v>
      </c>
      <c r="C919" s="7">
        <v>402</v>
      </c>
      <c r="D919" s="1">
        <v>0.6</v>
      </c>
      <c r="E919" s="9">
        <v>75.400000000000006</v>
      </c>
      <c r="F919" s="7">
        <v>47</v>
      </c>
      <c r="G919" s="1">
        <v>0.1</v>
      </c>
      <c r="H919" s="1">
        <v>8.8000000000000007</v>
      </c>
      <c r="I919" s="7">
        <v>2</v>
      </c>
      <c r="J919" s="1">
        <v>0</v>
      </c>
      <c r="K919" s="1">
        <v>0.4</v>
      </c>
      <c r="M919" s="12">
        <f t="shared" si="326"/>
        <v>112</v>
      </c>
      <c r="N919" s="20">
        <f t="shared" si="323"/>
        <v>-1</v>
      </c>
      <c r="O919" s="12">
        <f t="shared" si="324"/>
        <v>0</v>
      </c>
      <c r="P919" s="12">
        <f t="shared" si="325"/>
        <v>0</v>
      </c>
      <c r="R919" s="21">
        <f t="shared" si="327"/>
        <v>1.8686375679821503E-2</v>
      </c>
      <c r="S919" s="24">
        <f>R918+R919</f>
        <v>2.4775717008320548E-2</v>
      </c>
      <c r="U919" s="121" t="s">
        <v>1004</v>
      </c>
      <c r="V919" s="88">
        <v>1091</v>
      </c>
      <c r="W919" s="167">
        <v>24.2</v>
      </c>
      <c r="X919" s="88">
        <v>125</v>
      </c>
      <c r="Y919" s="167">
        <v>29.4</v>
      </c>
      <c r="Z919" s="88">
        <v>79</v>
      </c>
      <c r="AA919" s="167">
        <v>30.5</v>
      </c>
      <c r="AB919" s="88">
        <v>9</v>
      </c>
      <c r="AC919" s="167">
        <v>32.1</v>
      </c>
    </row>
    <row r="920" spans="1:29" ht="15.75" x14ac:dyDescent="0.25">
      <c r="A920" s="6" t="s">
        <v>5</v>
      </c>
      <c r="B920" s="8">
        <v>93654</v>
      </c>
      <c r="C920" s="8">
        <v>1243</v>
      </c>
      <c r="D920" s="2">
        <v>1.3</v>
      </c>
      <c r="E920" s="10">
        <v>210.2</v>
      </c>
      <c r="F920" s="8">
        <v>142</v>
      </c>
      <c r="G920" s="2">
        <v>0.2</v>
      </c>
      <c r="H920" s="2">
        <v>24</v>
      </c>
      <c r="I920" s="8">
        <v>19</v>
      </c>
      <c r="J920" s="2">
        <v>0</v>
      </c>
      <c r="K920" s="2">
        <v>3.2</v>
      </c>
      <c r="M920" s="12">
        <f t="shared" si="326"/>
        <v>211</v>
      </c>
      <c r="N920" s="20">
        <f t="shared" si="323"/>
        <v>8</v>
      </c>
      <c r="O920" s="12">
        <f t="shared" si="324"/>
        <v>1</v>
      </c>
      <c r="P920" s="12">
        <f t="shared" si="325"/>
        <v>0</v>
      </c>
      <c r="R920" s="21">
        <f t="shared" si="327"/>
        <v>5.7779017338353555E-2</v>
      </c>
      <c r="U920" s="120" t="s">
        <v>1005</v>
      </c>
      <c r="V920" s="85">
        <v>1612</v>
      </c>
      <c r="W920" s="85">
        <v>35.799999999999997</v>
      </c>
      <c r="X920" s="85">
        <v>89</v>
      </c>
      <c r="Y920" s="85">
        <v>20.9</v>
      </c>
      <c r="Z920" s="85">
        <v>75</v>
      </c>
      <c r="AA920" s="85">
        <v>29</v>
      </c>
      <c r="AB920" s="85">
        <v>4</v>
      </c>
      <c r="AC920" s="85">
        <v>14.3</v>
      </c>
    </row>
    <row r="921" spans="1:29" ht="30" x14ac:dyDescent="0.25">
      <c r="A921" s="5" t="s">
        <v>6</v>
      </c>
      <c r="B921" s="7">
        <v>104382</v>
      </c>
      <c r="C921" s="7">
        <v>2115</v>
      </c>
      <c r="D921" s="1">
        <v>2</v>
      </c>
      <c r="E921" s="9">
        <v>295.7</v>
      </c>
      <c r="F921" s="7">
        <v>280</v>
      </c>
      <c r="G921" s="1">
        <v>0.3</v>
      </c>
      <c r="H921" s="1">
        <v>39.1</v>
      </c>
      <c r="I921" s="7">
        <v>44</v>
      </c>
      <c r="J921" s="1">
        <v>0</v>
      </c>
      <c r="K921" s="1">
        <v>6.2</v>
      </c>
      <c r="M921" s="12">
        <f t="shared" si="326"/>
        <v>284</v>
      </c>
      <c r="N921" s="20">
        <f t="shared" si="323"/>
        <v>14</v>
      </c>
      <c r="O921" s="20">
        <f t="shared" si="324"/>
        <v>1</v>
      </c>
      <c r="P921" s="12">
        <f t="shared" si="325"/>
        <v>0</v>
      </c>
      <c r="R921" s="21">
        <f t="shared" si="327"/>
        <v>9.8312648166225078E-2</v>
      </c>
      <c r="U921" s="121" t="s">
        <v>1006</v>
      </c>
      <c r="V921" s="88">
        <v>63</v>
      </c>
      <c r="W921" s="88">
        <v>1.4</v>
      </c>
      <c r="X921" s="88">
        <v>0</v>
      </c>
      <c r="Y921" s="88">
        <v>0</v>
      </c>
      <c r="Z921" s="88">
        <v>8</v>
      </c>
      <c r="AA921" s="88">
        <v>3.1</v>
      </c>
      <c r="AB921" s="88">
        <v>0</v>
      </c>
      <c r="AC921" s="88">
        <v>0</v>
      </c>
    </row>
    <row r="922" spans="1:29" ht="15.75" x14ac:dyDescent="0.25">
      <c r="A922" s="6" t="s">
        <v>7</v>
      </c>
      <c r="B922" s="8">
        <v>85651</v>
      </c>
      <c r="C922" s="8">
        <v>2345</v>
      </c>
      <c r="D922" s="2">
        <v>2.7</v>
      </c>
      <c r="E922" s="10">
        <v>385.5</v>
      </c>
      <c r="F922" s="8">
        <v>479</v>
      </c>
      <c r="G922" s="2">
        <v>0.6</v>
      </c>
      <c r="H922" s="2">
        <v>78.7</v>
      </c>
      <c r="I922" s="8">
        <v>101</v>
      </c>
      <c r="J922" s="2">
        <v>0.1</v>
      </c>
      <c r="K922" s="2">
        <v>16.600000000000001</v>
      </c>
      <c r="M922" s="12">
        <f t="shared" si="326"/>
        <v>277</v>
      </c>
      <c r="N922" s="20">
        <f t="shared" si="323"/>
        <v>20</v>
      </c>
      <c r="O922" s="20">
        <f t="shared" si="324"/>
        <v>2</v>
      </c>
      <c r="P922" s="12">
        <f t="shared" si="325"/>
        <v>1</v>
      </c>
      <c r="R922" s="21">
        <f t="shared" si="327"/>
        <v>0.1090038581322921</v>
      </c>
      <c r="U922" s="120" t="s">
        <v>0</v>
      </c>
      <c r="V922" s="85">
        <v>4499</v>
      </c>
      <c r="W922" s="85">
        <v>100</v>
      </c>
      <c r="X922" s="85">
        <v>425</v>
      </c>
      <c r="Y922" s="85">
        <v>100</v>
      </c>
      <c r="Z922" s="85">
        <v>259</v>
      </c>
      <c r="AA922" s="85">
        <v>100</v>
      </c>
      <c r="AB922" s="85">
        <v>28</v>
      </c>
      <c r="AC922" s="85">
        <v>100</v>
      </c>
    </row>
    <row r="923" spans="1:29" ht="15.75" x14ac:dyDescent="0.25">
      <c r="A923" s="5" t="s">
        <v>8</v>
      </c>
      <c r="B923" s="7">
        <v>59147</v>
      </c>
      <c r="C923" s="7">
        <v>3208</v>
      </c>
      <c r="D923" s="1">
        <v>5.4</v>
      </c>
      <c r="E923" s="9">
        <v>582.29999999999995</v>
      </c>
      <c r="F923" s="7">
        <v>799</v>
      </c>
      <c r="G923" s="1">
        <v>1.4</v>
      </c>
      <c r="H923" s="1">
        <v>145</v>
      </c>
      <c r="I923" s="7">
        <v>248</v>
      </c>
      <c r="J923" s="1">
        <v>0.4</v>
      </c>
      <c r="K923" s="1">
        <v>45</v>
      </c>
      <c r="M923" s="12">
        <f t="shared" si="326"/>
        <v>195</v>
      </c>
      <c r="N923" s="20">
        <f t="shared" si="323"/>
        <v>21</v>
      </c>
      <c r="O923" s="20">
        <f t="shared" si="324"/>
        <v>4</v>
      </c>
      <c r="P923" s="12">
        <f t="shared" si="325"/>
        <v>1</v>
      </c>
      <c r="R923" s="21">
        <f t="shared" si="327"/>
        <v>0.14911913726583925</v>
      </c>
    </row>
    <row r="924" spans="1:29" ht="15.75" x14ac:dyDescent="0.25">
      <c r="A924" s="6" t="s">
        <v>9</v>
      </c>
      <c r="B924" s="8">
        <v>34213</v>
      </c>
      <c r="C924" s="8">
        <v>3770</v>
      </c>
      <c r="D924" s="2">
        <v>11</v>
      </c>
      <c r="E924" s="10">
        <v>794.8</v>
      </c>
      <c r="F924" s="8">
        <v>928</v>
      </c>
      <c r="G924" s="2">
        <v>2.7</v>
      </c>
      <c r="H924" s="2">
        <v>195.6</v>
      </c>
      <c r="I924" s="8">
        <v>546</v>
      </c>
      <c r="J924" s="2">
        <v>1.6</v>
      </c>
      <c r="K924" s="2">
        <v>115.1</v>
      </c>
      <c r="M924" s="12">
        <f t="shared" si="326"/>
        <v>132</v>
      </c>
      <c r="N924" s="20">
        <f t="shared" si="323"/>
        <v>28</v>
      </c>
      <c r="O924" s="20">
        <f t="shared" si="324"/>
        <v>5</v>
      </c>
      <c r="P924" s="20">
        <f t="shared" si="325"/>
        <v>4</v>
      </c>
      <c r="R924" s="21">
        <f t="shared" si="327"/>
        <v>0.17524287640031608</v>
      </c>
    </row>
    <row r="925" spans="1:29" ht="15.75" x14ac:dyDescent="0.25">
      <c r="A925" s="5" t="s">
        <v>10</v>
      </c>
      <c r="B925" s="7">
        <v>15447</v>
      </c>
      <c r="C925" s="7">
        <v>3686</v>
      </c>
      <c r="D925" s="1">
        <v>23.9</v>
      </c>
      <c r="E925" s="9">
        <v>1413.7</v>
      </c>
      <c r="F925" s="7">
        <v>639</v>
      </c>
      <c r="G925" s="1">
        <v>4.0999999999999996</v>
      </c>
      <c r="H925" s="1">
        <v>245.1</v>
      </c>
      <c r="I925" s="7">
        <v>919</v>
      </c>
      <c r="J925" s="1">
        <v>5.9</v>
      </c>
      <c r="K925" s="9">
        <v>352.5</v>
      </c>
      <c r="M925" s="12">
        <f t="shared" si="326"/>
        <v>95</v>
      </c>
      <c r="N925" s="20">
        <f t="shared" si="323"/>
        <v>31</v>
      </c>
      <c r="O925" s="20">
        <f t="shared" si="324"/>
        <v>4</v>
      </c>
      <c r="P925" s="20">
        <f t="shared" si="325"/>
        <v>1</v>
      </c>
      <c r="R925" s="21">
        <f t="shared" si="327"/>
        <v>0.17133826058662205</v>
      </c>
    </row>
    <row r="926" spans="1:29" ht="15.75" x14ac:dyDescent="0.25">
      <c r="A926" s="6" t="s">
        <v>11</v>
      </c>
      <c r="B926" s="8">
        <v>15758</v>
      </c>
      <c r="C926" s="8">
        <v>4119</v>
      </c>
      <c r="D926" s="2">
        <v>26.1</v>
      </c>
      <c r="E926" s="10">
        <v>2928.4</v>
      </c>
      <c r="F926" s="8">
        <v>158</v>
      </c>
      <c r="G926" s="2">
        <v>1</v>
      </c>
      <c r="H926" s="2">
        <v>112.3</v>
      </c>
      <c r="I926" s="8">
        <v>2089</v>
      </c>
      <c r="J926" s="2">
        <v>13.3</v>
      </c>
      <c r="K926" s="2">
        <v>1485.2</v>
      </c>
      <c r="M926" s="12">
        <f t="shared" si="326"/>
        <v>184</v>
      </c>
      <c r="N926" s="20">
        <f t="shared" si="323"/>
        <v>43</v>
      </c>
      <c r="O926" s="20">
        <f t="shared" si="324"/>
        <v>0</v>
      </c>
      <c r="P926" s="20">
        <f t="shared" si="325"/>
        <v>19</v>
      </c>
      <c r="R926" s="21">
        <f t="shared" si="327"/>
        <v>0.19146562543578302</v>
      </c>
    </row>
    <row r="927" spans="1:29" ht="15.75" x14ac:dyDescent="0.25">
      <c r="A927" s="14" t="s">
        <v>12</v>
      </c>
      <c r="B927" s="7">
        <v>357</v>
      </c>
      <c r="C927" s="7">
        <v>8</v>
      </c>
      <c r="D927" s="1">
        <v>2.2000000000000002</v>
      </c>
      <c r="E927" s="9" t="s">
        <v>13</v>
      </c>
      <c r="F927" s="7">
        <v>1</v>
      </c>
      <c r="G927" s="1">
        <v>0.3</v>
      </c>
      <c r="H927" s="1" t="s">
        <v>13</v>
      </c>
      <c r="I927" s="7">
        <v>1</v>
      </c>
      <c r="J927" s="1">
        <v>0.3</v>
      </c>
      <c r="K927" s="1" t="s">
        <v>13</v>
      </c>
      <c r="M927" s="12">
        <f t="shared" si="326"/>
        <v>4</v>
      </c>
      <c r="N927" s="12">
        <f t="shared" si="323"/>
        <v>0</v>
      </c>
      <c r="O927" s="12">
        <f t="shared" si="324"/>
        <v>0</v>
      </c>
      <c r="P927" s="12">
        <f t="shared" si="325"/>
        <v>0</v>
      </c>
      <c r="R927" s="21">
        <f t="shared" si="327"/>
        <v>3.7186817273276621E-4</v>
      </c>
    </row>
    <row r="928" spans="1:29" x14ac:dyDescent="0.25">
      <c r="A928" s="25"/>
      <c r="I928" s="60"/>
      <c r="J928" s="60"/>
      <c r="O928" s="104" t="s">
        <v>873</v>
      </c>
      <c r="P928" s="103">
        <f>SUM(P925:P926)/P915</f>
        <v>0.76923076923076927</v>
      </c>
    </row>
    <row r="929" spans="1:29" x14ac:dyDescent="0.25">
      <c r="A929" t="s">
        <v>1097</v>
      </c>
    </row>
    <row r="930" spans="1:29" x14ac:dyDescent="0.25">
      <c r="A930" t="s">
        <v>776</v>
      </c>
    </row>
    <row r="931" spans="1:29" x14ac:dyDescent="0.25">
      <c r="B931" s="14" t="s">
        <v>18</v>
      </c>
      <c r="C931" s="270" t="s">
        <v>19</v>
      </c>
      <c r="D931" s="270"/>
      <c r="E931" s="270"/>
      <c r="F931" s="270" t="s">
        <v>20</v>
      </c>
      <c r="G931" s="270"/>
      <c r="H931" s="270"/>
      <c r="I931" s="270" t="s">
        <v>21</v>
      </c>
      <c r="J931" s="270"/>
      <c r="K931" s="270"/>
      <c r="M931" s="270" t="s">
        <v>1100</v>
      </c>
      <c r="N931" s="270"/>
      <c r="O931" s="270"/>
      <c r="P931" s="270"/>
    </row>
    <row r="932" spans="1:29" x14ac:dyDescent="0.25">
      <c r="A932" s="15" t="s">
        <v>17</v>
      </c>
      <c r="B932" s="14" t="s">
        <v>14</v>
      </c>
      <c r="C932" s="14" t="s">
        <v>14</v>
      </c>
      <c r="D932" s="14" t="s">
        <v>15</v>
      </c>
      <c r="E932" s="14" t="s">
        <v>16</v>
      </c>
      <c r="F932" s="14" t="s">
        <v>14</v>
      </c>
      <c r="G932" s="14" t="s">
        <v>15</v>
      </c>
      <c r="H932" s="14" t="s">
        <v>16</v>
      </c>
      <c r="I932" s="14" t="s">
        <v>14</v>
      </c>
      <c r="J932" s="14" t="s">
        <v>15</v>
      </c>
      <c r="K932" s="14" t="s">
        <v>16</v>
      </c>
      <c r="M932" s="14" t="s">
        <v>18</v>
      </c>
      <c r="N932" s="13" t="s">
        <v>19</v>
      </c>
      <c r="O932" s="14" t="s">
        <v>20</v>
      </c>
      <c r="P932" s="13" t="s">
        <v>21</v>
      </c>
      <c r="R932" s="13" t="s">
        <v>41</v>
      </c>
      <c r="S932" s="14" t="s">
        <v>29</v>
      </c>
      <c r="U932" s="81" t="s">
        <v>998</v>
      </c>
    </row>
    <row r="933" spans="1:29" ht="16.5" thickBot="1" x14ac:dyDescent="0.3">
      <c r="A933" s="5" t="s">
        <v>0</v>
      </c>
      <c r="B933" s="7">
        <v>527102</v>
      </c>
      <c r="C933" s="7">
        <v>21333</v>
      </c>
      <c r="D933" s="1">
        <v>4</v>
      </c>
      <c r="E933" s="9">
        <v>482.6</v>
      </c>
      <c r="F933" s="7">
        <v>3553</v>
      </c>
      <c r="G933" s="1">
        <v>0.7</v>
      </c>
      <c r="H933" s="1">
        <v>80.400000000000006</v>
      </c>
      <c r="I933" s="7">
        <v>3946</v>
      </c>
      <c r="J933" s="1">
        <v>0.7</v>
      </c>
      <c r="K933" s="1">
        <v>89.3</v>
      </c>
      <c r="M933" s="12">
        <f>B933-B951</f>
        <v>539</v>
      </c>
      <c r="N933" s="12">
        <f t="shared" ref="N933:N945" si="328">C933-C951</f>
        <v>69</v>
      </c>
      <c r="O933" s="12">
        <f t="shared" ref="O933:O945" si="329">F933-F951</f>
        <v>5</v>
      </c>
      <c r="P933" s="12">
        <f t="shared" ref="P933:P945" si="330">I933-I951</f>
        <v>7</v>
      </c>
      <c r="R933" s="26">
        <f>C933/$B$933</f>
        <v>4.0472242564057813E-2</v>
      </c>
      <c r="U933" s="114"/>
      <c r="V933" s="272" t="s">
        <v>999</v>
      </c>
      <c r="W933" s="272"/>
      <c r="X933" s="272"/>
      <c r="Y933" s="272"/>
      <c r="Z933" s="272" t="s">
        <v>1000</v>
      </c>
      <c r="AA933" s="272"/>
      <c r="AB933" s="272"/>
      <c r="AC933" s="272"/>
    </row>
    <row r="934" spans="1:29" ht="15.75" x14ac:dyDescent="0.25">
      <c r="A934" s="6" t="s">
        <v>1</v>
      </c>
      <c r="B934" s="8">
        <v>3601</v>
      </c>
      <c r="C934" s="8">
        <v>265</v>
      </c>
      <c r="D934" s="2">
        <v>7.4</v>
      </c>
      <c r="E934" s="10">
        <v>524.9</v>
      </c>
      <c r="F934" s="8">
        <v>52</v>
      </c>
      <c r="G934" s="2">
        <v>1.4</v>
      </c>
      <c r="H934" s="2">
        <v>103</v>
      </c>
      <c r="I934" s="8">
        <v>0</v>
      </c>
      <c r="J934" s="2">
        <v>0</v>
      </c>
      <c r="K934" s="2">
        <v>0</v>
      </c>
      <c r="M934" s="12">
        <f t="shared" ref="M934:M945" si="331">B934-B952</f>
        <v>6</v>
      </c>
      <c r="N934" s="20">
        <f t="shared" si="328"/>
        <v>3</v>
      </c>
      <c r="O934" s="12">
        <f t="shared" si="329"/>
        <v>1</v>
      </c>
      <c r="P934" s="12">
        <f t="shared" si="330"/>
        <v>0</v>
      </c>
      <c r="R934" s="21">
        <f>C934/$C$933</f>
        <v>1.2422069094829607E-2</v>
      </c>
      <c r="U934" s="165"/>
      <c r="V934" s="171" t="s">
        <v>1001</v>
      </c>
      <c r="W934" s="172"/>
      <c r="X934" s="171" t="s">
        <v>20</v>
      </c>
      <c r="Y934" s="172"/>
      <c r="Z934" s="171" t="s">
        <v>1001</v>
      </c>
      <c r="AA934" s="172"/>
      <c r="AB934" s="171" t="s">
        <v>20</v>
      </c>
      <c r="AC934" s="172"/>
    </row>
    <row r="935" spans="1:29" ht="15.75" x14ac:dyDescent="0.25">
      <c r="A935" s="5" t="s">
        <v>2</v>
      </c>
      <c r="B935" s="7">
        <v>19454</v>
      </c>
      <c r="C935" s="7">
        <v>209</v>
      </c>
      <c r="D935" s="1">
        <v>1.1000000000000001</v>
      </c>
      <c r="E935" s="9">
        <v>96.2</v>
      </c>
      <c r="F935" s="7">
        <v>22</v>
      </c>
      <c r="G935" s="1">
        <v>0.1</v>
      </c>
      <c r="H935" s="1">
        <v>10.1</v>
      </c>
      <c r="I935" s="7">
        <v>1</v>
      </c>
      <c r="J935" s="1">
        <v>0</v>
      </c>
      <c r="K935" s="1">
        <v>0.5</v>
      </c>
      <c r="M935" s="12">
        <f t="shared" si="331"/>
        <v>10</v>
      </c>
      <c r="N935" s="20">
        <f t="shared" si="328"/>
        <v>1</v>
      </c>
      <c r="O935" s="12">
        <f t="shared" si="329"/>
        <v>0</v>
      </c>
      <c r="P935" s="12">
        <f t="shared" si="330"/>
        <v>0</v>
      </c>
      <c r="R935" s="21">
        <f t="shared" ref="R935:R945" si="332">C935/$C$933</f>
        <v>9.7970280785637277E-3</v>
      </c>
      <c r="U935" s="119" t="s">
        <v>1002</v>
      </c>
      <c r="V935" s="62" t="s">
        <v>839</v>
      </c>
      <c r="W935" s="62" t="s">
        <v>840</v>
      </c>
      <c r="X935" s="62" t="s">
        <v>839</v>
      </c>
      <c r="Y935" s="62" t="s">
        <v>840</v>
      </c>
      <c r="Z935" s="62" t="s">
        <v>839</v>
      </c>
      <c r="AA935" s="62" t="s">
        <v>840</v>
      </c>
      <c r="AB935" s="62" t="s">
        <v>839</v>
      </c>
      <c r="AC935" s="62" t="s">
        <v>840</v>
      </c>
    </row>
    <row r="936" spans="1:29" ht="30" x14ac:dyDescent="0.25">
      <c r="A936" s="6" t="s">
        <v>3</v>
      </c>
      <c r="B936" s="8">
        <v>30518</v>
      </c>
      <c r="C936" s="8">
        <v>127</v>
      </c>
      <c r="D936" s="2">
        <v>0.4</v>
      </c>
      <c r="E936" s="10">
        <v>45.7</v>
      </c>
      <c r="F936" s="8">
        <v>23</v>
      </c>
      <c r="G936" s="2">
        <v>0.1</v>
      </c>
      <c r="H936" s="2">
        <v>8.3000000000000007</v>
      </c>
      <c r="I936" s="8">
        <v>2</v>
      </c>
      <c r="J936" s="2">
        <v>0</v>
      </c>
      <c r="K936" s="2">
        <v>0.7</v>
      </c>
      <c r="M936" s="12">
        <f t="shared" si="331"/>
        <v>5</v>
      </c>
      <c r="N936" s="20">
        <f t="shared" si="328"/>
        <v>0</v>
      </c>
      <c r="O936" s="20">
        <f t="shared" si="329"/>
        <v>0</v>
      </c>
      <c r="P936" s="12">
        <f t="shared" si="330"/>
        <v>0</v>
      </c>
      <c r="R936" s="21">
        <f t="shared" si="332"/>
        <v>5.9532180190315477E-3</v>
      </c>
      <c r="U936" s="120" t="s">
        <v>1003</v>
      </c>
      <c r="V936" s="85">
        <v>1678</v>
      </c>
      <c r="W936" s="167">
        <v>38.700000000000003</v>
      </c>
      <c r="X936" s="85">
        <v>202</v>
      </c>
      <c r="Y936" s="167">
        <v>49.6</v>
      </c>
      <c r="Z936" s="85">
        <v>113</v>
      </c>
      <c r="AA936" s="167">
        <v>36.799999999999997</v>
      </c>
      <c r="AB936" s="85">
        <v>13</v>
      </c>
      <c r="AC936" s="167">
        <v>50</v>
      </c>
    </row>
    <row r="937" spans="1:29" ht="30" x14ac:dyDescent="0.25">
      <c r="A937" s="5" t="s">
        <v>4</v>
      </c>
      <c r="B937" s="7">
        <v>66302</v>
      </c>
      <c r="C937" s="7">
        <v>403</v>
      </c>
      <c r="D937" s="1">
        <v>0.6</v>
      </c>
      <c r="E937" s="9">
        <v>75.599999999999994</v>
      </c>
      <c r="F937" s="7">
        <v>47</v>
      </c>
      <c r="G937" s="1">
        <v>0.1</v>
      </c>
      <c r="H937" s="1">
        <v>8.8000000000000007</v>
      </c>
      <c r="I937" s="7">
        <v>2</v>
      </c>
      <c r="J937" s="1">
        <v>0</v>
      </c>
      <c r="K937" s="1">
        <v>0.4</v>
      </c>
      <c r="M937" s="12">
        <f t="shared" si="331"/>
        <v>28</v>
      </c>
      <c r="N937" s="20">
        <f t="shared" si="328"/>
        <v>5</v>
      </c>
      <c r="O937" s="12">
        <f t="shared" si="329"/>
        <v>0</v>
      </c>
      <c r="P937" s="12">
        <f t="shared" si="330"/>
        <v>0</v>
      </c>
      <c r="R937" s="21">
        <f t="shared" si="332"/>
        <v>1.8890920170627667E-2</v>
      </c>
      <c r="S937" s="24">
        <f>R936+R937</f>
        <v>2.4844138189659214E-2</v>
      </c>
      <c r="U937" s="121" t="s">
        <v>1004</v>
      </c>
      <c r="V937" s="88">
        <v>1039</v>
      </c>
      <c r="W937" s="167">
        <v>24</v>
      </c>
      <c r="X937" s="88">
        <v>120</v>
      </c>
      <c r="Y937" s="167">
        <v>29.5</v>
      </c>
      <c r="Z937" s="88">
        <v>95</v>
      </c>
      <c r="AA937" s="167">
        <v>30.9</v>
      </c>
      <c r="AB937" s="88">
        <v>8</v>
      </c>
      <c r="AC937" s="167">
        <v>30.8</v>
      </c>
    </row>
    <row r="938" spans="1:29" ht="15.75" x14ac:dyDescent="0.25">
      <c r="A938" s="6" t="s">
        <v>5</v>
      </c>
      <c r="B938" s="8">
        <v>93443</v>
      </c>
      <c r="C938" s="8">
        <v>1235</v>
      </c>
      <c r="D938" s="2">
        <v>1.3</v>
      </c>
      <c r="E938" s="10">
        <v>208.9</v>
      </c>
      <c r="F938" s="8">
        <v>141</v>
      </c>
      <c r="G938" s="2">
        <v>0.2</v>
      </c>
      <c r="H938" s="2">
        <v>23.8</v>
      </c>
      <c r="I938" s="8">
        <v>19</v>
      </c>
      <c r="J938" s="2">
        <v>0</v>
      </c>
      <c r="K938" s="2">
        <v>3.2</v>
      </c>
      <c r="M938" s="12">
        <f t="shared" si="331"/>
        <v>65</v>
      </c>
      <c r="N938" s="20">
        <f t="shared" si="328"/>
        <v>1</v>
      </c>
      <c r="O938" s="12">
        <f t="shared" si="329"/>
        <v>0</v>
      </c>
      <c r="P938" s="12">
        <f t="shared" si="330"/>
        <v>0</v>
      </c>
      <c r="R938" s="21">
        <f t="shared" si="332"/>
        <v>5.7891529555149299E-2</v>
      </c>
      <c r="U938" s="120" t="s">
        <v>1005</v>
      </c>
      <c r="V938" s="85">
        <v>1552</v>
      </c>
      <c r="W938" s="85">
        <v>35.799999999999997</v>
      </c>
      <c r="X938" s="85">
        <v>85</v>
      </c>
      <c r="Y938" s="85">
        <v>20.9</v>
      </c>
      <c r="Z938" s="85">
        <v>88</v>
      </c>
      <c r="AA938" s="85">
        <v>28.7</v>
      </c>
      <c r="AB938" s="85">
        <v>5</v>
      </c>
      <c r="AC938" s="85">
        <v>19.2</v>
      </c>
    </row>
    <row r="939" spans="1:29" ht="30" x14ac:dyDescent="0.25">
      <c r="A939" s="5" t="s">
        <v>6</v>
      </c>
      <c r="B939" s="7">
        <v>104098</v>
      </c>
      <c r="C939" s="7">
        <v>2101</v>
      </c>
      <c r="D939" s="1">
        <v>2</v>
      </c>
      <c r="E939" s="9">
        <v>293.7</v>
      </c>
      <c r="F939" s="7">
        <v>279</v>
      </c>
      <c r="G939" s="1">
        <v>0.3</v>
      </c>
      <c r="H939" s="1">
        <v>39</v>
      </c>
      <c r="I939" s="7">
        <v>44</v>
      </c>
      <c r="J939" s="1">
        <v>0</v>
      </c>
      <c r="K939" s="1">
        <v>6.2</v>
      </c>
      <c r="M939" s="12">
        <f t="shared" si="331"/>
        <v>92</v>
      </c>
      <c r="N939" s="20">
        <f t="shared" si="328"/>
        <v>1</v>
      </c>
      <c r="O939" s="20">
        <f t="shared" si="329"/>
        <v>0</v>
      </c>
      <c r="P939" s="12">
        <f t="shared" si="330"/>
        <v>0</v>
      </c>
      <c r="R939" s="21">
        <f t="shared" si="332"/>
        <v>9.8485913842403794E-2</v>
      </c>
      <c r="U939" s="121" t="s">
        <v>1006</v>
      </c>
      <c r="V939" s="88">
        <v>63</v>
      </c>
      <c r="W939" s="88">
        <v>1.5</v>
      </c>
      <c r="X939" s="88">
        <v>0</v>
      </c>
      <c r="Y939" s="88">
        <v>0</v>
      </c>
      <c r="Z939" s="88">
        <v>11</v>
      </c>
      <c r="AA939" s="88">
        <v>3.6</v>
      </c>
      <c r="AB939" s="88">
        <v>0</v>
      </c>
      <c r="AC939" s="88">
        <v>0</v>
      </c>
    </row>
    <row r="940" spans="1:29" ht="15.75" x14ac:dyDescent="0.25">
      <c r="A940" s="6" t="s">
        <v>7</v>
      </c>
      <c r="B940" s="8">
        <v>85374</v>
      </c>
      <c r="C940" s="8">
        <v>2325</v>
      </c>
      <c r="D940" s="2">
        <v>2.7</v>
      </c>
      <c r="E940" s="10">
        <v>382.2</v>
      </c>
      <c r="F940" s="8">
        <v>477</v>
      </c>
      <c r="G940" s="2">
        <v>0.6</v>
      </c>
      <c r="H940" s="2">
        <v>78.400000000000006</v>
      </c>
      <c r="I940" s="8">
        <v>100</v>
      </c>
      <c r="J940" s="2">
        <v>0.1</v>
      </c>
      <c r="K940" s="2">
        <v>16.399999999999999</v>
      </c>
      <c r="M940" s="12">
        <f t="shared" si="331"/>
        <v>82</v>
      </c>
      <c r="N940" s="20">
        <f t="shared" si="328"/>
        <v>6</v>
      </c>
      <c r="O940" s="20">
        <f t="shared" si="329"/>
        <v>1</v>
      </c>
      <c r="P940" s="12">
        <f t="shared" si="330"/>
        <v>1</v>
      </c>
      <c r="R940" s="21">
        <f t="shared" si="332"/>
        <v>0.10898607790746731</v>
      </c>
      <c r="U940" s="120" t="s">
        <v>0</v>
      </c>
      <c r="V940" s="85">
        <v>4332</v>
      </c>
      <c r="W940" s="85">
        <v>100</v>
      </c>
      <c r="X940" s="85">
        <v>407</v>
      </c>
      <c r="Y940" s="85">
        <v>100</v>
      </c>
      <c r="Z940" s="85">
        <v>307</v>
      </c>
      <c r="AA940" s="85">
        <v>100</v>
      </c>
      <c r="AB940" s="85">
        <v>26</v>
      </c>
      <c r="AC940" s="85">
        <v>100</v>
      </c>
    </row>
    <row r="941" spans="1:29" ht="15.75" x14ac:dyDescent="0.25">
      <c r="A941" s="5" t="s">
        <v>8</v>
      </c>
      <c r="B941" s="7">
        <v>58952</v>
      </c>
      <c r="C941" s="7">
        <v>3187</v>
      </c>
      <c r="D941" s="1">
        <v>5.4</v>
      </c>
      <c r="E941" s="9">
        <v>578.5</v>
      </c>
      <c r="F941" s="7">
        <v>795</v>
      </c>
      <c r="G941" s="1">
        <v>1.3</v>
      </c>
      <c r="H941" s="1">
        <v>144.30000000000001</v>
      </c>
      <c r="I941" s="7">
        <v>247</v>
      </c>
      <c r="J941" s="1">
        <v>0.4</v>
      </c>
      <c r="K941" s="1">
        <v>44.8</v>
      </c>
      <c r="M941" s="12">
        <f t="shared" si="331"/>
        <v>62</v>
      </c>
      <c r="N941" s="20">
        <f t="shared" si="328"/>
        <v>5</v>
      </c>
      <c r="O941" s="20">
        <f t="shared" si="329"/>
        <v>0</v>
      </c>
      <c r="P941" s="12">
        <f t="shared" si="330"/>
        <v>0</v>
      </c>
      <c r="R941" s="21">
        <f t="shared" si="332"/>
        <v>0.14939295926498852</v>
      </c>
    </row>
    <row r="942" spans="1:29" ht="15.75" x14ac:dyDescent="0.25">
      <c r="A942" s="6" t="s">
        <v>9</v>
      </c>
      <c r="B942" s="8">
        <v>34081</v>
      </c>
      <c r="C942" s="8">
        <v>3742</v>
      </c>
      <c r="D942" s="2">
        <v>11</v>
      </c>
      <c r="E942" s="10">
        <v>788.9</v>
      </c>
      <c r="F942" s="8">
        <v>923</v>
      </c>
      <c r="G942" s="2">
        <v>2.7</v>
      </c>
      <c r="H942" s="2">
        <v>194.6</v>
      </c>
      <c r="I942" s="8">
        <v>542</v>
      </c>
      <c r="J942" s="2">
        <v>1.6</v>
      </c>
      <c r="K942" s="2">
        <v>114.3</v>
      </c>
      <c r="M942" s="12">
        <f t="shared" si="331"/>
        <v>49</v>
      </c>
      <c r="N942" s="20">
        <f t="shared" si="328"/>
        <v>11</v>
      </c>
      <c r="O942" s="20">
        <f t="shared" si="329"/>
        <v>1</v>
      </c>
      <c r="P942" s="20">
        <f t="shared" si="330"/>
        <v>3</v>
      </c>
      <c r="R942" s="21">
        <f t="shared" si="332"/>
        <v>0.17540899076548072</v>
      </c>
    </row>
    <row r="943" spans="1:29" ht="15.75" x14ac:dyDescent="0.25">
      <c r="A943" s="5" t="s">
        <v>10</v>
      </c>
      <c r="B943" s="7">
        <v>15352</v>
      </c>
      <c r="C943" s="7">
        <v>3655</v>
      </c>
      <c r="D943" s="1">
        <v>23.8</v>
      </c>
      <c r="E943" s="9">
        <v>1401.8</v>
      </c>
      <c r="F943" s="7">
        <v>635</v>
      </c>
      <c r="G943" s="1">
        <v>4.0999999999999996</v>
      </c>
      <c r="H943" s="1">
        <v>243.5</v>
      </c>
      <c r="I943" s="7">
        <v>918</v>
      </c>
      <c r="J943" s="1">
        <v>6</v>
      </c>
      <c r="K943" s="9">
        <v>352.1</v>
      </c>
      <c r="M943" s="12">
        <f t="shared" si="331"/>
        <v>45</v>
      </c>
      <c r="N943" s="20">
        <f t="shared" si="328"/>
        <v>20</v>
      </c>
      <c r="O943" s="20">
        <f t="shared" si="329"/>
        <v>2</v>
      </c>
      <c r="P943" s="20">
        <f t="shared" si="330"/>
        <v>0</v>
      </c>
      <c r="R943" s="21">
        <f t="shared" si="332"/>
        <v>0.17133080204378193</v>
      </c>
    </row>
    <row r="944" spans="1:29" ht="15.75" x14ac:dyDescent="0.25">
      <c r="A944" s="6" t="s">
        <v>11</v>
      </c>
      <c r="B944" s="8">
        <v>15574</v>
      </c>
      <c r="C944" s="8">
        <v>4076</v>
      </c>
      <c r="D944" s="2">
        <v>26.2</v>
      </c>
      <c r="E944" s="10">
        <v>2897.8</v>
      </c>
      <c r="F944" s="8">
        <v>158</v>
      </c>
      <c r="G944" s="2">
        <v>1</v>
      </c>
      <c r="H944" s="2">
        <v>112.3</v>
      </c>
      <c r="I944" s="8">
        <v>2070</v>
      </c>
      <c r="J944" s="2">
        <v>13.3</v>
      </c>
      <c r="K944" s="2">
        <v>1471.7</v>
      </c>
      <c r="M944" s="12">
        <f t="shared" si="331"/>
        <v>87</v>
      </c>
      <c r="N944" s="20">
        <f t="shared" si="328"/>
        <v>16</v>
      </c>
      <c r="O944" s="20">
        <f t="shared" si="329"/>
        <v>0</v>
      </c>
      <c r="P944" s="20">
        <f t="shared" si="330"/>
        <v>3</v>
      </c>
      <c r="R944" s="21">
        <f t="shared" si="332"/>
        <v>0.19106548539820933</v>
      </c>
    </row>
    <row r="945" spans="1:29" ht="15.75" x14ac:dyDescent="0.25">
      <c r="A945" s="14" t="s">
        <v>12</v>
      </c>
      <c r="B945" s="7">
        <v>353</v>
      </c>
      <c r="C945" s="7">
        <v>8</v>
      </c>
      <c r="D945" s="1">
        <v>2.2999999999999998</v>
      </c>
      <c r="E945" s="9" t="s">
        <v>13</v>
      </c>
      <c r="F945" s="7">
        <v>1</v>
      </c>
      <c r="G945" s="1">
        <v>0.3</v>
      </c>
      <c r="H945" s="1" t="s">
        <v>13</v>
      </c>
      <c r="I945" s="7">
        <v>1</v>
      </c>
      <c r="J945" s="1">
        <v>0.3</v>
      </c>
      <c r="K945" s="1" t="s">
        <v>13</v>
      </c>
      <c r="M945" s="12">
        <f t="shared" si="331"/>
        <v>8</v>
      </c>
      <c r="N945" s="12">
        <f t="shared" si="328"/>
        <v>0</v>
      </c>
      <c r="O945" s="12">
        <f t="shared" si="329"/>
        <v>0</v>
      </c>
      <c r="P945" s="12">
        <f t="shared" si="330"/>
        <v>0</v>
      </c>
      <c r="R945" s="21">
        <f t="shared" si="332"/>
        <v>3.7500585946655417E-4</v>
      </c>
    </row>
    <row r="946" spans="1:29" x14ac:dyDescent="0.25">
      <c r="A946" s="25"/>
      <c r="I946" s="60"/>
      <c r="J946" s="60"/>
      <c r="O946" s="104" t="s">
        <v>873</v>
      </c>
      <c r="P946" s="103">
        <f>SUM(P943:P944)/P933</f>
        <v>0.42857142857142855</v>
      </c>
    </row>
    <row r="947" spans="1:29" x14ac:dyDescent="0.25">
      <c r="A947" t="s">
        <v>1096</v>
      </c>
    </row>
    <row r="948" spans="1:29" x14ac:dyDescent="0.25">
      <c r="A948" t="s">
        <v>776</v>
      </c>
    </row>
    <row r="949" spans="1:29" x14ac:dyDescent="0.25">
      <c r="B949" s="14" t="s">
        <v>18</v>
      </c>
      <c r="C949" s="270" t="s">
        <v>19</v>
      </c>
      <c r="D949" s="270"/>
      <c r="E949" s="270"/>
      <c r="F949" s="270" t="s">
        <v>20</v>
      </c>
      <c r="G949" s="270"/>
      <c r="H949" s="270"/>
      <c r="I949" s="270" t="s">
        <v>21</v>
      </c>
      <c r="J949" s="270"/>
      <c r="K949" s="270"/>
      <c r="M949" s="270" t="s">
        <v>1101</v>
      </c>
      <c r="N949" s="270"/>
      <c r="O949" s="270"/>
      <c r="P949" s="270"/>
    </row>
    <row r="950" spans="1:29" x14ac:dyDescent="0.25">
      <c r="A950" s="15" t="s">
        <v>17</v>
      </c>
      <c r="B950" s="14" t="s">
        <v>14</v>
      </c>
      <c r="C950" s="14" t="s">
        <v>14</v>
      </c>
      <c r="D950" s="14" t="s">
        <v>15</v>
      </c>
      <c r="E950" s="14" t="s">
        <v>16</v>
      </c>
      <c r="F950" s="14" t="s">
        <v>14</v>
      </c>
      <c r="G950" s="14" t="s">
        <v>15</v>
      </c>
      <c r="H950" s="14" t="s">
        <v>16</v>
      </c>
      <c r="I950" s="14" t="s">
        <v>14</v>
      </c>
      <c r="J950" s="14" t="s">
        <v>15</v>
      </c>
      <c r="K950" s="14" t="s">
        <v>16</v>
      </c>
      <c r="M950" s="14" t="s">
        <v>18</v>
      </c>
      <c r="N950" s="13" t="s">
        <v>19</v>
      </c>
      <c r="O950" s="14" t="s">
        <v>20</v>
      </c>
      <c r="P950" s="13" t="s">
        <v>21</v>
      </c>
      <c r="R950" s="13" t="s">
        <v>41</v>
      </c>
      <c r="S950" s="14" t="s">
        <v>29</v>
      </c>
      <c r="U950" s="81" t="s">
        <v>998</v>
      </c>
    </row>
    <row r="951" spans="1:29" ht="16.5" customHeight="1" thickBot="1" x14ac:dyDescent="0.3">
      <c r="A951" s="5" t="s">
        <v>0</v>
      </c>
      <c r="B951" s="7">
        <v>526563</v>
      </c>
      <c r="C951" s="7">
        <v>21264</v>
      </c>
      <c r="D951" s="1">
        <v>4</v>
      </c>
      <c r="E951" s="9">
        <v>481.1</v>
      </c>
      <c r="F951" s="7">
        <v>3548</v>
      </c>
      <c r="G951" s="1">
        <v>0.7</v>
      </c>
      <c r="H951" s="1">
        <v>80.3</v>
      </c>
      <c r="I951" s="7">
        <v>3939</v>
      </c>
      <c r="J951" s="1">
        <v>0.7</v>
      </c>
      <c r="K951" s="1">
        <v>89.1</v>
      </c>
      <c r="M951" s="12">
        <f>B951-B969</f>
        <v>747</v>
      </c>
      <c r="N951" s="12">
        <f t="shared" ref="N951:N963" si="333">C951-C969</f>
        <v>134</v>
      </c>
      <c r="O951" s="12">
        <f t="shared" ref="O951:O963" si="334">F951-F969</f>
        <v>15</v>
      </c>
      <c r="P951" s="12">
        <f t="shared" ref="P951:P963" si="335">I951-I969</f>
        <v>27</v>
      </c>
      <c r="R951" s="26">
        <f>C951/$B$951</f>
        <v>4.03826322776192E-2</v>
      </c>
      <c r="U951" s="114"/>
      <c r="V951" s="272" t="s">
        <v>999</v>
      </c>
      <c r="W951" s="272"/>
      <c r="X951" s="272"/>
      <c r="Y951" s="272"/>
      <c r="Z951" s="272" t="s">
        <v>1000</v>
      </c>
      <c r="AA951" s="272"/>
      <c r="AB951" s="272"/>
      <c r="AC951" s="272"/>
    </row>
    <row r="952" spans="1:29" ht="15.75" x14ac:dyDescent="0.25">
      <c r="A952" s="6" t="s">
        <v>1</v>
      </c>
      <c r="B952" s="8">
        <v>3595</v>
      </c>
      <c r="C952" s="8">
        <v>262</v>
      </c>
      <c r="D952" s="2">
        <v>7.3</v>
      </c>
      <c r="E952" s="10">
        <v>518.9</v>
      </c>
      <c r="F952" s="8">
        <v>51</v>
      </c>
      <c r="G952" s="2">
        <v>1.4</v>
      </c>
      <c r="H952" s="2">
        <v>101</v>
      </c>
      <c r="I952" s="8">
        <v>0</v>
      </c>
      <c r="J952" s="2">
        <v>0</v>
      </c>
      <c r="K952" s="2">
        <v>0</v>
      </c>
      <c r="M952" s="12">
        <f t="shared" ref="M952:M963" si="336">B952-B970</f>
        <v>13</v>
      </c>
      <c r="N952" s="20">
        <f t="shared" si="333"/>
        <v>4</v>
      </c>
      <c r="O952" s="12">
        <f t="shared" si="334"/>
        <v>1</v>
      </c>
      <c r="P952" s="12">
        <f t="shared" si="335"/>
        <v>0</v>
      </c>
      <c r="R952" s="21">
        <f>C952/$C$951</f>
        <v>1.2321294206170053E-2</v>
      </c>
      <c r="U952" s="165"/>
      <c r="V952" s="171" t="s">
        <v>1001</v>
      </c>
      <c r="W952" s="172"/>
      <c r="X952" s="171" t="s">
        <v>20</v>
      </c>
      <c r="Y952" s="172"/>
      <c r="Z952" s="171" t="s">
        <v>1001</v>
      </c>
      <c r="AA952" s="172"/>
      <c r="AB952" s="171" t="s">
        <v>20</v>
      </c>
      <c r="AC952" s="172"/>
    </row>
    <row r="953" spans="1:29" ht="15.75" x14ac:dyDescent="0.25">
      <c r="A953" s="5" t="s">
        <v>2</v>
      </c>
      <c r="B953" s="7">
        <v>19444</v>
      </c>
      <c r="C953" s="7">
        <v>208</v>
      </c>
      <c r="D953" s="1">
        <v>1.1000000000000001</v>
      </c>
      <c r="E953" s="9">
        <v>95.7</v>
      </c>
      <c r="F953" s="7">
        <v>22</v>
      </c>
      <c r="G953" s="1">
        <v>0.1</v>
      </c>
      <c r="H953" s="1">
        <v>10.1</v>
      </c>
      <c r="I953" s="7">
        <v>1</v>
      </c>
      <c r="J953" s="1">
        <v>0</v>
      </c>
      <c r="K953" s="1">
        <v>0.5</v>
      </c>
      <c r="M953" s="12">
        <f t="shared" si="336"/>
        <v>30</v>
      </c>
      <c r="N953" s="20">
        <f t="shared" si="333"/>
        <v>3</v>
      </c>
      <c r="O953" s="12">
        <f t="shared" si="334"/>
        <v>0</v>
      </c>
      <c r="P953" s="12">
        <f t="shared" si="335"/>
        <v>0</v>
      </c>
      <c r="R953" s="21">
        <f t="shared" ref="R953:R963" si="337">C953/$C$951</f>
        <v>9.7817908201655382E-3</v>
      </c>
      <c r="U953" s="119" t="s">
        <v>1002</v>
      </c>
      <c r="V953" s="62" t="s">
        <v>839</v>
      </c>
      <c r="W953" s="62" t="s">
        <v>840</v>
      </c>
      <c r="X953" s="62" t="s">
        <v>839</v>
      </c>
      <c r="Y953" s="62" t="s">
        <v>840</v>
      </c>
      <c r="Z953" s="62" t="s">
        <v>839</v>
      </c>
      <c r="AA953" s="62" t="s">
        <v>840</v>
      </c>
      <c r="AB953" s="62" t="s">
        <v>839</v>
      </c>
      <c r="AC953" s="62" t="s">
        <v>840</v>
      </c>
    </row>
    <row r="954" spans="1:29" ht="30" x14ac:dyDescent="0.25">
      <c r="A954" s="6" t="s">
        <v>3</v>
      </c>
      <c r="B954" s="8">
        <v>30513</v>
      </c>
      <c r="C954" s="8">
        <v>127</v>
      </c>
      <c r="D954" s="2">
        <v>0.4</v>
      </c>
      <c r="E954" s="10">
        <v>45.7</v>
      </c>
      <c r="F954" s="8">
        <v>23</v>
      </c>
      <c r="G954" s="2">
        <v>0.1</v>
      </c>
      <c r="H954" s="2">
        <v>8.3000000000000007</v>
      </c>
      <c r="I954" s="8">
        <v>2</v>
      </c>
      <c r="J954" s="2">
        <v>0</v>
      </c>
      <c r="K954" s="2">
        <v>0.7</v>
      </c>
      <c r="M954" s="12">
        <f t="shared" si="336"/>
        <v>16</v>
      </c>
      <c r="N954" s="20">
        <f t="shared" si="333"/>
        <v>2</v>
      </c>
      <c r="O954" s="20">
        <f t="shared" si="334"/>
        <v>0</v>
      </c>
      <c r="P954" s="12">
        <f t="shared" si="335"/>
        <v>0</v>
      </c>
      <c r="R954" s="21">
        <f t="shared" si="337"/>
        <v>5.9725357411587656E-3</v>
      </c>
      <c r="U954" s="120" t="s">
        <v>1003</v>
      </c>
      <c r="V954" s="85">
        <v>1658</v>
      </c>
      <c r="W954" s="167">
        <v>38.799999999999997</v>
      </c>
      <c r="X954" s="85">
        <v>201</v>
      </c>
      <c r="Y954" s="167">
        <v>49.9</v>
      </c>
      <c r="Z954" s="85">
        <v>112</v>
      </c>
      <c r="AA954" s="167">
        <v>36.200000000000003</v>
      </c>
      <c r="AB954" s="85">
        <v>17</v>
      </c>
      <c r="AC954" s="167">
        <v>60.7</v>
      </c>
    </row>
    <row r="955" spans="1:29" ht="30" x14ac:dyDescent="0.25">
      <c r="A955" s="5" t="s">
        <v>4</v>
      </c>
      <c r="B955" s="7">
        <v>66274</v>
      </c>
      <c r="C955" s="7">
        <v>398</v>
      </c>
      <c r="D955" s="1">
        <v>0.6</v>
      </c>
      <c r="E955" s="9">
        <v>74.7</v>
      </c>
      <c r="F955" s="7">
        <v>47</v>
      </c>
      <c r="G955" s="1">
        <v>0.1</v>
      </c>
      <c r="H955" s="1">
        <v>8.8000000000000007</v>
      </c>
      <c r="I955" s="7">
        <v>2</v>
      </c>
      <c r="J955" s="1">
        <v>0</v>
      </c>
      <c r="K955" s="1">
        <v>0.4</v>
      </c>
      <c r="M955" s="12">
        <f t="shared" si="336"/>
        <v>38</v>
      </c>
      <c r="N955" s="20">
        <f t="shared" si="333"/>
        <v>2</v>
      </c>
      <c r="O955" s="12">
        <f t="shared" si="334"/>
        <v>0</v>
      </c>
      <c r="P955" s="12">
        <f t="shared" si="335"/>
        <v>0</v>
      </c>
      <c r="R955" s="21">
        <f t="shared" si="337"/>
        <v>1.8717080511662904E-2</v>
      </c>
      <c r="S955" s="24">
        <f>R954+R955</f>
        <v>2.4689616252821671E-2</v>
      </c>
      <c r="U955" s="121" t="s">
        <v>1004</v>
      </c>
      <c r="V955" s="88">
        <v>1017</v>
      </c>
      <c r="W955" s="167">
        <v>23.8</v>
      </c>
      <c r="X955" s="88">
        <v>118</v>
      </c>
      <c r="Y955" s="167">
        <v>29.3</v>
      </c>
      <c r="Z955" s="88">
        <v>90</v>
      </c>
      <c r="AA955" s="167">
        <v>29.1</v>
      </c>
      <c r="AB955" s="88">
        <v>7</v>
      </c>
      <c r="AC955" s="167">
        <v>25</v>
      </c>
    </row>
    <row r="956" spans="1:29" ht="15.75" x14ac:dyDescent="0.25">
      <c r="A956" s="6" t="s">
        <v>5</v>
      </c>
      <c r="B956" s="8">
        <v>93378</v>
      </c>
      <c r="C956" s="8">
        <v>1234</v>
      </c>
      <c r="D956" s="2">
        <v>1.3</v>
      </c>
      <c r="E956" s="10">
        <v>208.7</v>
      </c>
      <c r="F956" s="8">
        <v>141</v>
      </c>
      <c r="G956" s="2">
        <v>0.2</v>
      </c>
      <c r="H956" s="2">
        <v>23.8</v>
      </c>
      <c r="I956" s="8">
        <v>19</v>
      </c>
      <c r="J956" s="2">
        <v>0</v>
      </c>
      <c r="K956" s="2">
        <v>3.2</v>
      </c>
      <c r="M956" s="12">
        <f t="shared" si="336"/>
        <v>86</v>
      </c>
      <c r="N956" s="20">
        <f t="shared" si="333"/>
        <v>7</v>
      </c>
      <c r="O956" s="12">
        <f t="shared" si="334"/>
        <v>0</v>
      </c>
      <c r="P956" s="12">
        <f t="shared" si="335"/>
        <v>0</v>
      </c>
      <c r="R956" s="21">
        <f t="shared" si="337"/>
        <v>5.8032355154251314E-2</v>
      </c>
      <c r="U956" s="120" t="s">
        <v>1005</v>
      </c>
      <c r="V956" s="85">
        <v>1539</v>
      </c>
      <c r="W956" s="85">
        <v>36</v>
      </c>
      <c r="X956" s="85">
        <v>84</v>
      </c>
      <c r="Y956" s="85">
        <v>20.8</v>
      </c>
      <c r="Z956" s="85">
        <v>93</v>
      </c>
      <c r="AA956" s="85">
        <v>30.1</v>
      </c>
      <c r="AB956" s="85">
        <v>4</v>
      </c>
      <c r="AC956" s="85">
        <v>14.3</v>
      </c>
    </row>
    <row r="957" spans="1:29" ht="30" x14ac:dyDescent="0.25">
      <c r="A957" s="5" t="s">
        <v>6</v>
      </c>
      <c r="B957" s="7">
        <v>104006</v>
      </c>
      <c r="C957" s="7">
        <v>2100</v>
      </c>
      <c r="D957" s="1">
        <v>2</v>
      </c>
      <c r="E957" s="9">
        <v>293.60000000000002</v>
      </c>
      <c r="F957" s="7">
        <v>279</v>
      </c>
      <c r="G957" s="1">
        <v>0.3</v>
      </c>
      <c r="H957" s="1">
        <v>39</v>
      </c>
      <c r="I957" s="7">
        <v>44</v>
      </c>
      <c r="J957" s="1">
        <v>0</v>
      </c>
      <c r="K957" s="1">
        <v>6.2</v>
      </c>
      <c r="M957" s="12">
        <f t="shared" si="336"/>
        <v>121</v>
      </c>
      <c r="N957" s="20">
        <f t="shared" si="333"/>
        <v>8</v>
      </c>
      <c r="O957" s="20">
        <f t="shared" si="334"/>
        <v>1</v>
      </c>
      <c r="P957" s="12">
        <f t="shared" si="335"/>
        <v>0</v>
      </c>
      <c r="R957" s="21">
        <f t="shared" si="337"/>
        <v>9.8758465011286684E-2</v>
      </c>
      <c r="U957" s="121" t="s">
        <v>1006</v>
      </c>
      <c r="V957" s="88">
        <v>63</v>
      </c>
      <c r="W957" s="88">
        <v>1.5</v>
      </c>
      <c r="X957" s="88">
        <v>0</v>
      </c>
      <c r="Y957" s="88">
        <v>0</v>
      </c>
      <c r="Z957" s="88">
        <v>14</v>
      </c>
      <c r="AA957" s="88">
        <v>4.5</v>
      </c>
      <c r="AB957" s="88">
        <v>0</v>
      </c>
      <c r="AC957" s="88">
        <v>0</v>
      </c>
    </row>
    <row r="958" spans="1:29" ht="15.75" x14ac:dyDescent="0.25">
      <c r="A958" s="6" t="s">
        <v>7</v>
      </c>
      <c r="B958" s="8">
        <v>85292</v>
      </c>
      <c r="C958" s="8">
        <v>2319</v>
      </c>
      <c r="D958" s="2">
        <v>2.7</v>
      </c>
      <c r="E958" s="10">
        <v>381.2</v>
      </c>
      <c r="F958" s="8">
        <v>476</v>
      </c>
      <c r="G958" s="2">
        <v>0.6</v>
      </c>
      <c r="H958" s="2">
        <v>78.2</v>
      </c>
      <c r="I958" s="8">
        <v>99</v>
      </c>
      <c r="J958" s="2">
        <v>0.1</v>
      </c>
      <c r="K958" s="2">
        <v>16.3</v>
      </c>
      <c r="M958" s="12">
        <f t="shared" si="336"/>
        <v>117</v>
      </c>
      <c r="N958" s="20">
        <f t="shared" si="333"/>
        <v>11</v>
      </c>
      <c r="O958" s="20">
        <f t="shared" si="334"/>
        <v>2</v>
      </c>
      <c r="P958" s="12">
        <f t="shared" si="335"/>
        <v>0</v>
      </c>
      <c r="R958" s="21">
        <f t="shared" si="337"/>
        <v>0.10905756207674944</v>
      </c>
      <c r="U958" s="120" t="s">
        <v>0</v>
      </c>
      <c r="V958" s="85">
        <v>4277</v>
      </c>
      <c r="W958" s="85">
        <v>100</v>
      </c>
      <c r="X958" s="85">
        <v>403</v>
      </c>
      <c r="Y958" s="85">
        <v>100</v>
      </c>
      <c r="Z958" s="85">
        <v>309</v>
      </c>
      <c r="AA958" s="85">
        <v>100</v>
      </c>
      <c r="AB958" s="85">
        <v>28</v>
      </c>
      <c r="AC958" s="85">
        <v>100</v>
      </c>
    </row>
    <row r="959" spans="1:29" ht="15.75" x14ac:dyDescent="0.25">
      <c r="A959" s="5" t="s">
        <v>8</v>
      </c>
      <c r="B959" s="7">
        <v>58890</v>
      </c>
      <c r="C959" s="7">
        <v>3182</v>
      </c>
      <c r="D959" s="1">
        <v>5.4</v>
      </c>
      <c r="E959" s="9">
        <v>577.6</v>
      </c>
      <c r="F959" s="7">
        <v>795</v>
      </c>
      <c r="G959" s="1">
        <v>1.3</v>
      </c>
      <c r="H959" s="1">
        <v>144.30000000000001</v>
      </c>
      <c r="I959" s="7">
        <v>247</v>
      </c>
      <c r="J959" s="1">
        <v>0.4</v>
      </c>
      <c r="K959" s="1">
        <v>44.8</v>
      </c>
      <c r="M959" s="12">
        <f t="shared" si="336"/>
        <v>85</v>
      </c>
      <c r="N959" s="20">
        <f t="shared" si="333"/>
        <v>9</v>
      </c>
      <c r="O959" s="20">
        <f t="shared" si="334"/>
        <v>3</v>
      </c>
      <c r="P959" s="12">
        <f t="shared" si="335"/>
        <v>2</v>
      </c>
      <c r="R959" s="21">
        <f t="shared" si="337"/>
        <v>0.1496425884123401</v>
      </c>
    </row>
    <row r="960" spans="1:29" ht="15.75" x14ac:dyDescent="0.25">
      <c r="A960" s="6" t="s">
        <v>9</v>
      </c>
      <c r="B960" s="8">
        <v>34032</v>
      </c>
      <c r="C960" s="8">
        <v>3731</v>
      </c>
      <c r="D960" s="2">
        <v>11</v>
      </c>
      <c r="E960" s="10">
        <v>786.6</v>
      </c>
      <c r="F960" s="8">
        <v>922</v>
      </c>
      <c r="G960" s="2">
        <v>2.7</v>
      </c>
      <c r="H960" s="2">
        <v>194.4</v>
      </c>
      <c r="I960" s="8">
        <v>539</v>
      </c>
      <c r="J960" s="2">
        <v>1.6</v>
      </c>
      <c r="K960" s="2">
        <v>113.6</v>
      </c>
      <c r="M960" s="12">
        <f t="shared" si="336"/>
        <v>58</v>
      </c>
      <c r="N960" s="20">
        <f t="shared" si="333"/>
        <v>25</v>
      </c>
      <c r="O960" s="20">
        <f t="shared" si="334"/>
        <v>4</v>
      </c>
      <c r="P960" s="20">
        <f t="shared" si="335"/>
        <v>6</v>
      </c>
      <c r="R960" s="21">
        <f t="shared" si="337"/>
        <v>0.17546087283671935</v>
      </c>
    </row>
    <row r="961" spans="1:29" ht="15.75" x14ac:dyDescent="0.25">
      <c r="A961" s="5" t="s">
        <v>10</v>
      </c>
      <c r="B961" s="7">
        <v>15307</v>
      </c>
      <c r="C961" s="7">
        <v>3635</v>
      </c>
      <c r="D961" s="1">
        <v>23.7</v>
      </c>
      <c r="E961" s="9">
        <v>1394.1</v>
      </c>
      <c r="F961" s="7">
        <v>633</v>
      </c>
      <c r="G961" s="1">
        <v>4.0999999999999996</v>
      </c>
      <c r="H961" s="1">
        <v>242.8</v>
      </c>
      <c r="I961" s="7">
        <v>918</v>
      </c>
      <c r="J961" s="1">
        <v>6</v>
      </c>
      <c r="K961" s="9">
        <v>352.1</v>
      </c>
      <c r="M961" s="12">
        <f t="shared" si="336"/>
        <v>53</v>
      </c>
      <c r="N961" s="20">
        <f t="shared" si="333"/>
        <v>29</v>
      </c>
      <c r="O961" s="20">
        <f t="shared" si="334"/>
        <v>2</v>
      </c>
      <c r="P961" s="20">
        <f t="shared" si="335"/>
        <v>5</v>
      </c>
      <c r="R961" s="21">
        <f t="shared" si="337"/>
        <v>0.17094620015048909</v>
      </c>
    </row>
    <row r="962" spans="1:29" ht="15.75" x14ac:dyDescent="0.25">
      <c r="A962" s="6" t="s">
        <v>11</v>
      </c>
      <c r="B962" s="8">
        <v>15487</v>
      </c>
      <c r="C962" s="8">
        <v>4060</v>
      </c>
      <c r="D962" s="2">
        <v>26.2</v>
      </c>
      <c r="E962" s="10">
        <v>2886.4</v>
      </c>
      <c r="F962" s="8">
        <v>158</v>
      </c>
      <c r="G962" s="2">
        <v>1</v>
      </c>
      <c r="H962" s="2">
        <v>112.3</v>
      </c>
      <c r="I962" s="8">
        <v>2067</v>
      </c>
      <c r="J962" s="2">
        <v>13.3</v>
      </c>
      <c r="K962" s="2">
        <v>1469.5</v>
      </c>
      <c r="M962" s="12">
        <f t="shared" si="336"/>
        <v>125</v>
      </c>
      <c r="N962" s="20">
        <f t="shared" si="333"/>
        <v>34</v>
      </c>
      <c r="O962" s="20">
        <f t="shared" si="334"/>
        <v>2</v>
      </c>
      <c r="P962" s="20">
        <f t="shared" si="335"/>
        <v>14</v>
      </c>
      <c r="R962" s="21">
        <f t="shared" si="337"/>
        <v>0.19093303235515424</v>
      </c>
    </row>
    <row r="963" spans="1:29" ht="15.75" x14ac:dyDescent="0.25">
      <c r="A963" s="14" t="s">
        <v>12</v>
      </c>
      <c r="B963" s="7">
        <v>345</v>
      </c>
      <c r="C963" s="7">
        <v>8</v>
      </c>
      <c r="D963" s="1">
        <v>2.2999999999999998</v>
      </c>
      <c r="E963" s="9" t="s">
        <v>13</v>
      </c>
      <c r="F963" s="7">
        <v>1</v>
      </c>
      <c r="G963" s="1">
        <v>0.3</v>
      </c>
      <c r="H963" s="1" t="s">
        <v>13</v>
      </c>
      <c r="I963" s="7">
        <v>1</v>
      </c>
      <c r="J963" s="1">
        <v>0.3</v>
      </c>
      <c r="K963" s="1" t="s">
        <v>13</v>
      </c>
      <c r="M963" s="12">
        <f t="shared" si="336"/>
        <v>5</v>
      </c>
      <c r="N963" s="12">
        <f t="shared" si="333"/>
        <v>0</v>
      </c>
      <c r="O963" s="12">
        <f t="shared" si="334"/>
        <v>0</v>
      </c>
      <c r="P963" s="12">
        <f t="shared" si="335"/>
        <v>0</v>
      </c>
      <c r="R963" s="21">
        <f t="shared" si="337"/>
        <v>3.7622272385252068E-4</v>
      </c>
    </row>
    <row r="964" spans="1:29" x14ac:dyDescent="0.25">
      <c r="A964" s="25"/>
      <c r="I964" s="60"/>
      <c r="J964" s="60"/>
      <c r="O964" s="104" t="s">
        <v>873</v>
      </c>
      <c r="P964" s="103">
        <f>SUM(P961:P962)/P951</f>
        <v>0.70370370370370372</v>
      </c>
    </row>
    <row r="965" spans="1:29" x14ac:dyDescent="0.25">
      <c r="A965" t="s">
        <v>1095</v>
      </c>
    </row>
    <row r="966" spans="1:29" x14ac:dyDescent="0.25">
      <c r="A966" t="s">
        <v>776</v>
      </c>
    </row>
    <row r="967" spans="1:29" x14ac:dyDescent="0.25">
      <c r="B967" s="14" t="s">
        <v>18</v>
      </c>
      <c r="C967" s="270" t="s">
        <v>19</v>
      </c>
      <c r="D967" s="270"/>
      <c r="E967" s="270"/>
      <c r="F967" s="270" t="s">
        <v>20</v>
      </c>
      <c r="G967" s="270"/>
      <c r="H967" s="270"/>
      <c r="I967" s="270" t="s">
        <v>21</v>
      </c>
      <c r="J967" s="270"/>
      <c r="K967" s="270"/>
      <c r="M967" s="270" t="s">
        <v>1094</v>
      </c>
      <c r="N967" s="270"/>
      <c r="O967" s="270"/>
      <c r="P967" s="270"/>
    </row>
    <row r="968" spans="1:29" x14ac:dyDescent="0.25">
      <c r="A968" s="15" t="s">
        <v>17</v>
      </c>
      <c r="B968" s="14" t="s">
        <v>14</v>
      </c>
      <c r="C968" s="14" t="s">
        <v>14</v>
      </c>
      <c r="D968" s="14" t="s">
        <v>15</v>
      </c>
      <c r="E968" s="14" t="s">
        <v>16</v>
      </c>
      <c r="F968" s="14" t="s">
        <v>14</v>
      </c>
      <c r="G968" s="14" t="s">
        <v>15</v>
      </c>
      <c r="H968" s="14" t="s">
        <v>16</v>
      </c>
      <c r="I968" s="14" t="s">
        <v>14</v>
      </c>
      <c r="J968" s="14" t="s">
        <v>15</v>
      </c>
      <c r="K968" s="14" t="s">
        <v>16</v>
      </c>
      <c r="M968" s="14" t="s">
        <v>18</v>
      </c>
      <c r="N968" s="13" t="s">
        <v>19</v>
      </c>
      <c r="O968" s="14" t="s">
        <v>20</v>
      </c>
      <c r="P968" s="13" t="s">
        <v>21</v>
      </c>
      <c r="R968" s="13" t="s">
        <v>41</v>
      </c>
      <c r="S968" s="14" t="s">
        <v>29</v>
      </c>
      <c r="U968" s="81" t="s">
        <v>998</v>
      </c>
    </row>
    <row r="969" spans="1:29" ht="16.5" thickBot="1" x14ac:dyDescent="0.3">
      <c r="A969" s="5" t="s">
        <v>0</v>
      </c>
      <c r="B969" s="7">
        <v>525816</v>
      </c>
      <c r="C969" s="7">
        <v>21130</v>
      </c>
      <c r="D969" s="1">
        <v>4</v>
      </c>
      <c r="E969" s="9">
        <v>478.1</v>
      </c>
      <c r="F969" s="7">
        <v>3533</v>
      </c>
      <c r="G969" s="1">
        <v>0.7</v>
      </c>
      <c r="H969" s="1">
        <v>79.900000000000006</v>
      </c>
      <c r="I969" s="7">
        <v>3912</v>
      </c>
      <c r="J969" s="1">
        <v>0.7</v>
      </c>
      <c r="K969" s="1">
        <v>88.5</v>
      </c>
      <c r="M969" s="12">
        <f>B969-B987</f>
        <v>1435</v>
      </c>
      <c r="N969" s="12">
        <f t="shared" ref="N969:N981" si="338">C969-C987</f>
        <v>159</v>
      </c>
      <c r="O969" s="12">
        <f t="shared" ref="O969:O981" si="339">F969-F987</f>
        <v>9</v>
      </c>
      <c r="P969" s="12">
        <f t="shared" ref="P969:P981" si="340">I969-I987</f>
        <v>14</v>
      </c>
      <c r="R969" s="26">
        <f>C969/$B$969</f>
        <v>4.0185159827772453E-2</v>
      </c>
      <c r="U969" s="114"/>
      <c r="V969" s="272" t="s">
        <v>999</v>
      </c>
      <c r="W969" s="272"/>
      <c r="X969" s="272"/>
      <c r="Y969" s="272"/>
      <c r="Z969" s="272" t="s">
        <v>1000</v>
      </c>
      <c r="AA969" s="272"/>
      <c r="AB969" s="272"/>
      <c r="AC969" s="272"/>
    </row>
    <row r="970" spans="1:29" ht="15.75" x14ac:dyDescent="0.25">
      <c r="A970" s="6" t="s">
        <v>1</v>
      </c>
      <c r="B970" s="8">
        <v>3582</v>
      </c>
      <c r="C970" s="8">
        <v>258</v>
      </c>
      <c r="D970" s="2">
        <v>7.2</v>
      </c>
      <c r="E970" s="10">
        <v>511</v>
      </c>
      <c r="F970" s="8">
        <v>50</v>
      </c>
      <c r="G970" s="2">
        <v>1.4</v>
      </c>
      <c r="H970" s="2">
        <v>99</v>
      </c>
      <c r="I970" s="8">
        <v>0</v>
      </c>
      <c r="J970" s="2">
        <v>0</v>
      </c>
      <c r="K970" s="2">
        <v>0</v>
      </c>
      <c r="M970" s="12">
        <f t="shared" ref="M970:M981" si="341">B970-B988</f>
        <v>35</v>
      </c>
      <c r="N970" s="20">
        <f t="shared" si="338"/>
        <v>4</v>
      </c>
      <c r="O970" s="12">
        <f t="shared" si="339"/>
        <v>2</v>
      </c>
      <c r="P970" s="12">
        <f t="shared" si="340"/>
        <v>0</v>
      </c>
      <c r="R970" s="21">
        <f>C970/$C$969</f>
        <v>1.2210127780407004E-2</v>
      </c>
      <c r="U970" s="165"/>
      <c r="V970" s="171" t="s">
        <v>1001</v>
      </c>
      <c r="W970" s="172"/>
      <c r="X970" s="171" t="s">
        <v>20</v>
      </c>
      <c r="Y970" s="172"/>
      <c r="Z970" s="171" t="s">
        <v>1001</v>
      </c>
      <c r="AA970" s="172"/>
      <c r="AB970" s="171" t="s">
        <v>20</v>
      </c>
      <c r="AC970" s="172"/>
    </row>
    <row r="971" spans="1:29" ht="15.75" x14ac:dyDescent="0.25">
      <c r="A971" s="5" t="s">
        <v>2</v>
      </c>
      <c r="B971" s="7">
        <v>19414</v>
      </c>
      <c r="C971" s="7">
        <v>205</v>
      </c>
      <c r="D971" s="1">
        <v>1.1000000000000001</v>
      </c>
      <c r="E971" s="9">
        <v>94.3</v>
      </c>
      <c r="F971" s="7">
        <v>22</v>
      </c>
      <c r="G971" s="1">
        <v>0.1</v>
      </c>
      <c r="H971" s="1">
        <v>10.1</v>
      </c>
      <c r="I971" s="7">
        <v>1</v>
      </c>
      <c r="J971" s="1">
        <v>0</v>
      </c>
      <c r="K971" s="1">
        <v>0.5</v>
      </c>
      <c r="M971" s="12">
        <f t="shared" si="341"/>
        <v>66</v>
      </c>
      <c r="N971" s="20">
        <f t="shared" si="338"/>
        <v>8</v>
      </c>
      <c r="O971" s="12">
        <f t="shared" si="339"/>
        <v>0</v>
      </c>
      <c r="P971" s="12">
        <f t="shared" si="340"/>
        <v>0</v>
      </c>
      <c r="R971" s="21">
        <f t="shared" ref="R971:R981" si="342">C971/$C$969</f>
        <v>9.7018457169900617E-3</v>
      </c>
      <c r="U971" s="119" t="s">
        <v>1002</v>
      </c>
      <c r="V971" s="62" t="s">
        <v>839</v>
      </c>
      <c r="W971" s="62" t="s">
        <v>840</v>
      </c>
      <c r="X971" s="62" t="s">
        <v>839</v>
      </c>
      <c r="Y971" s="62" t="s">
        <v>840</v>
      </c>
      <c r="Z971" s="62" t="s">
        <v>839</v>
      </c>
      <c r="AA971" s="62" t="s">
        <v>840</v>
      </c>
      <c r="AB971" s="62" t="s">
        <v>839</v>
      </c>
      <c r="AC971" s="62" t="s">
        <v>840</v>
      </c>
    </row>
    <row r="972" spans="1:29" ht="30" x14ac:dyDescent="0.25">
      <c r="A972" s="6" t="s">
        <v>3</v>
      </c>
      <c r="B972" s="8">
        <v>30497</v>
      </c>
      <c r="C972" s="8">
        <v>125</v>
      </c>
      <c r="D972" s="2">
        <v>0.4</v>
      </c>
      <c r="E972" s="10">
        <v>45</v>
      </c>
      <c r="F972" s="8">
        <v>23</v>
      </c>
      <c r="G972" s="2">
        <v>0.1</v>
      </c>
      <c r="H972" s="2">
        <v>8.3000000000000007</v>
      </c>
      <c r="I972" s="8">
        <v>2</v>
      </c>
      <c r="J972" s="2">
        <v>0</v>
      </c>
      <c r="K972" s="2">
        <v>0.7</v>
      </c>
      <c r="M972" s="12">
        <f t="shared" si="341"/>
        <v>49</v>
      </c>
      <c r="N972" s="20">
        <f t="shared" si="338"/>
        <v>2</v>
      </c>
      <c r="O972" s="20">
        <f t="shared" si="339"/>
        <v>0</v>
      </c>
      <c r="P972" s="12">
        <f t="shared" si="340"/>
        <v>0</v>
      </c>
      <c r="R972" s="21">
        <f t="shared" si="342"/>
        <v>5.9157595835305256E-3</v>
      </c>
      <c r="U972" s="120" t="s">
        <v>1003</v>
      </c>
      <c r="V972" s="85">
        <v>1614</v>
      </c>
      <c r="W972" s="167">
        <v>38.799999999999997</v>
      </c>
      <c r="X972" s="85">
        <v>195</v>
      </c>
      <c r="Y972" s="167">
        <v>50</v>
      </c>
      <c r="Z972" s="85">
        <v>102</v>
      </c>
      <c r="AA972" s="167">
        <v>37.5</v>
      </c>
      <c r="AB972" s="85">
        <v>14</v>
      </c>
      <c r="AC972" s="167">
        <v>50</v>
      </c>
    </row>
    <row r="973" spans="1:29" ht="30" x14ac:dyDescent="0.25">
      <c r="A973" s="5" t="s">
        <v>4</v>
      </c>
      <c r="B973" s="7">
        <v>66236</v>
      </c>
      <c r="C973" s="7">
        <v>396</v>
      </c>
      <c r="D973" s="1">
        <v>0.6</v>
      </c>
      <c r="E973" s="9">
        <v>74.3</v>
      </c>
      <c r="F973" s="7">
        <v>47</v>
      </c>
      <c r="G973" s="1">
        <v>0.1</v>
      </c>
      <c r="H973" s="1">
        <v>8.8000000000000007</v>
      </c>
      <c r="I973" s="7">
        <v>2</v>
      </c>
      <c r="J973" s="1">
        <v>0</v>
      </c>
      <c r="K973" s="1">
        <v>0.4</v>
      </c>
      <c r="M973" s="12">
        <f t="shared" si="341"/>
        <v>83</v>
      </c>
      <c r="N973" s="20">
        <f t="shared" si="338"/>
        <v>3</v>
      </c>
      <c r="O973" s="12">
        <f t="shared" si="339"/>
        <v>0</v>
      </c>
      <c r="P973" s="12">
        <f t="shared" si="340"/>
        <v>0</v>
      </c>
      <c r="R973" s="21">
        <f t="shared" si="342"/>
        <v>1.8741126360624704E-2</v>
      </c>
      <c r="S973" s="24">
        <f>R972+R973</f>
        <v>2.465688594415523E-2</v>
      </c>
      <c r="U973" s="121" t="s">
        <v>1004</v>
      </c>
      <c r="V973" s="88">
        <v>976</v>
      </c>
      <c r="W973" s="167">
        <v>23.5</v>
      </c>
      <c r="X973" s="88">
        <v>115</v>
      </c>
      <c r="Y973" s="167">
        <v>29.5</v>
      </c>
      <c r="Z973" s="88">
        <v>79</v>
      </c>
      <c r="AA973" s="167">
        <v>29</v>
      </c>
      <c r="AB973" s="88">
        <v>7</v>
      </c>
      <c r="AC973" s="167">
        <v>25</v>
      </c>
    </row>
    <row r="974" spans="1:29" ht="15.75" x14ac:dyDescent="0.25">
      <c r="A974" s="6" t="s">
        <v>5</v>
      </c>
      <c r="B974" s="8">
        <v>93292</v>
      </c>
      <c r="C974" s="8">
        <v>1227</v>
      </c>
      <c r="D974" s="2">
        <v>1.3</v>
      </c>
      <c r="E974" s="10">
        <v>207.5</v>
      </c>
      <c r="F974" s="8">
        <v>141</v>
      </c>
      <c r="G974" s="2">
        <v>0.2</v>
      </c>
      <c r="H974" s="2">
        <v>23.8</v>
      </c>
      <c r="I974" s="8">
        <v>19</v>
      </c>
      <c r="J974" s="2">
        <v>0</v>
      </c>
      <c r="K974" s="2">
        <v>3.2</v>
      </c>
      <c r="M974" s="12">
        <f t="shared" si="341"/>
        <v>201</v>
      </c>
      <c r="N974" s="20">
        <f t="shared" si="338"/>
        <v>13</v>
      </c>
      <c r="O974" s="12">
        <f t="shared" si="339"/>
        <v>0</v>
      </c>
      <c r="P974" s="12">
        <f t="shared" si="340"/>
        <v>0</v>
      </c>
      <c r="R974" s="21">
        <f t="shared" si="342"/>
        <v>5.8069096071935639E-2</v>
      </c>
      <c r="U974" s="120" t="s">
        <v>1005</v>
      </c>
      <c r="V974" s="85">
        <v>1513</v>
      </c>
      <c r="W974" s="85">
        <v>36.4</v>
      </c>
      <c r="X974" s="85">
        <v>80</v>
      </c>
      <c r="Y974" s="85">
        <v>20.5</v>
      </c>
      <c r="Z974" s="85">
        <v>82</v>
      </c>
      <c r="AA974" s="85">
        <v>30.1</v>
      </c>
      <c r="AB974" s="85">
        <v>7</v>
      </c>
      <c r="AC974" s="85">
        <v>25</v>
      </c>
    </row>
    <row r="975" spans="1:29" ht="30" x14ac:dyDescent="0.25">
      <c r="A975" s="5" t="s">
        <v>6</v>
      </c>
      <c r="B975" s="7">
        <v>103885</v>
      </c>
      <c r="C975" s="7">
        <v>2092</v>
      </c>
      <c r="D975" s="1">
        <v>2</v>
      </c>
      <c r="E975" s="9">
        <v>292.39999999999998</v>
      </c>
      <c r="F975" s="7">
        <v>278</v>
      </c>
      <c r="G975" s="1">
        <v>0.3</v>
      </c>
      <c r="H975" s="1">
        <v>38.9</v>
      </c>
      <c r="I975" s="7">
        <v>44</v>
      </c>
      <c r="J975" s="1">
        <v>0</v>
      </c>
      <c r="K975" s="1">
        <v>6.2</v>
      </c>
      <c r="M975" s="12">
        <f t="shared" si="341"/>
        <v>246</v>
      </c>
      <c r="N975" s="20">
        <f t="shared" si="338"/>
        <v>9</v>
      </c>
      <c r="O975" s="20">
        <f t="shared" si="339"/>
        <v>0</v>
      </c>
      <c r="P975" s="12">
        <f t="shared" si="340"/>
        <v>0</v>
      </c>
      <c r="R975" s="21">
        <f t="shared" si="342"/>
        <v>9.9006152389966878E-2</v>
      </c>
      <c r="U975" s="121" t="s">
        <v>1006</v>
      </c>
      <c r="V975" s="88">
        <v>58</v>
      </c>
      <c r="W975" s="88">
        <v>1.4</v>
      </c>
      <c r="X975" s="88">
        <v>0</v>
      </c>
      <c r="Y975" s="88">
        <v>0</v>
      </c>
      <c r="Z975" s="88">
        <v>9</v>
      </c>
      <c r="AA975" s="88">
        <v>3.3</v>
      </c>
      <c r="AB975" s="88">
        <v>0</v>
      </c>
      <c r="AC975" s="88">
        <v>0</v>
      </c>
    </row>
    <row r="976" spans="1:29" ht="15.75" x14ac:dyDescent="0.25">
      <c r="A976" s="6" t="s">
        <v>7</v>
      </c>
      <c r="B976" s="8">
        <v>85175</v>
      </c>
      <c r="C976" s="8">
        <v>2308</v>
      </c>
      <c r="D976" s="2">
        <v>2.7</v>
      </c>
      <c r="E976" s="10">
        <v>379.4</v>
      </c>
      <c r="F976" s="8">
        <v>474</v>
      </c>
      <c r="G976" s="2">
        <v>0.6</v>
      </c>
      <c r="H976" s="2">
        <v>77.900000000000006</v>
      </c>
      <c r="I976" s="8">
        <v>99</v>
      </c>
      <c r="J976" s="2">
        <v>0.1</v>
      </c>
      <c r="K976" s="2">
        <v>16.3</v>
      </c>
      <c r="M976" s="12">
        <f t="shared" si="341"/>
        <v>208</v>
      </c>
      <c r="N976" s="20">
        <f t="shared" si="338"/>
        <v>8</v>
      </c>
      <c r="O976" s="20">
        <f t="shared" si="339"/>
        <v>-1</v>
      </c>
      <c r="P976" s="12">
        <f t="shared" si="340"/>
        <v>1</v>
      </c>
      <c r="R976" s="21">
        <f t="shared" si="342"/>
        <v>0.10922858495030761</v>
      </c>
      <c r="U976" s="120" t="s">
        <v>0</v>
      </c>
      <c r="V976" s="85">
        <v>4161</v>
      </c>
      <c r="W976" s="85">
        <v>100</v>
      </c>
      <c r="X976" s="85">
        <v>390</v>
      </c>
      <c r="Y976" s="85">
        <v>100</v>
      </c>
      <c r="Z976" s="85">
        <v>272</v>
      </c>
      <c r="AA976" s="85">
        <v>100</v>
      </c>
      <c r="AB976" s="85">
        <v>28</v>
      </c>
      <c r="AC976" s="85">
        <v>100</v>
      </c>
    </row>
    <row r="977" spans="1:29" ht="15.75" x14ac:dyDescent="0.25">
      <c r="A977" s="5" t="s">
        <v>8</v>
      </c>
      <c r="B977" s="7">
        <v>58805</v>
      </c>
      <c r="C977" s="7">
        <v>3173</v>
      </c>
      <c r="D977" s="1">
        <v>5.4</v>
      </c>
      <c r="E977" s="9">
        <v>575.9</v>
      </c>
      <c r="F977" s="7">
        <v>792</v>
      </c>
      <c r="G977" s="1">
        <v>1.3</v>
      </c>
      <c r="H977" s="1">
        <v>143.80000000000001</v>
      </c>
      <c r="I977" s="7">
        <v>245</v>
      </c>
      <c r="J977" s="1">
        <v>0.4</v>
      </c>
      <c r="K977" s="1">
        <v>44.5</v>
      </c>
      <c r="M977" s="12">
        <f t="shared" si="341"/>
        <v>180</v>
      </c>
      <c r="N977" s="20">
        <f t="shared" si="338"/>
        <v>15</v>
      </c>
      <c r="O977" s="20">
        <f t="shared" si="339"/>
        <v>2</v>
      </c>
      <c r="P977" s="12">
        <f t="shared" si="340"/>
        <v>2</v>
      </c>
      <c r="R977" s="21">
        <f t="shared" si="342"/>
        <v>0.15016564126833887</v>
      </c>
    </row>
    <row r="978" spans="1:29" ht="15.75" x14ac:dyDescent="0.25">
      <c r="A978" s="6" t="s">
        <v>9</v>
      </c>
      <c r="B978" s="8">
        <v>33974</v>
      </c>
      <c r="C978" s="8">
        <v>3706</v>
      </c>
      <c r="D978" s="2">
        <v>10.9</v>
      </c>
      <c r="E978" s="10">
        <v>781.3</v>
      </c>
      <c r="F978" s="8">
        <v>918</v>
      </c>
      <c r="G978" s="2">
        <v>2.7</v>
      </c>
      <c r="H978" s="2">
        <v>193.5</v>
      </c>
      <c r="I978" s="8">
        <v>533</v>
      </c>
      <c r="J978" s="2">
        <v>1.6</v>
      </c>
      <c r="K978" s="2">
        <v>112.4</v>
      </c>
      <c r="M978" s="12">
        <f t="shared" si="341"/>
        <v>122</v>
      </c>
      <c r="N978" s="20">
        <f t="shared" si="338"/>
        <v>28</v>
      </c>
      <c r="O978" s="20">
        <f t="shared" si="339"/>
        <v>3</v>
      </c>
      <c r="P978" s="20">
        <f t="shared" si="340"/>
        <v>1</v>
      </c>
      <c r="R978" s="21">
        <f t="shared" si="342"/>
        <v>0.17539044013251301</v>
      </c>
    </row>
    <row r="979" spans="1:29" ht="15.75" x14ac:dyDescent="0.25">
      <c r="A979" s="5" t="s">
        <v>10</v>
      </c>
      <c r="B979" s="7">
        <v>15254</v>
      </c>
      <c r="C979" s="7">
        <v>3606</v>
      </c>
      <c r="D979" s="1">
        <v>23.6</v>
      </c>
      <c r="E979" s="9">
        <v>1383</v>
      </c>
      <c r="F979" s="7">
        <v>631</v>
      </c>
      <c r="G979" s="1">
        <v>4.0999999999999996</v>
      </c>
      <c r="H979" s="1">
        <v>242</v>
      </c>
      <c r="I979" s="7">
        <v>913</v>
      </c>
      <c r="J979" s="1">
        <v>6</v>
      </c>
      <c r="K979" s="9">
        <v>350.2</v>
      </c>
      <c r="M979" s="12">
        <f t="shared" si="341"/>
        <v>95</v>
      </c>
      <c r="N979" s="20">
        <f t="shared" si="338"/>
        <v>28</v>
      </c>
      <c r="O979" s="20">
        <f t="shared" si="339"/>
        <v>3</v>
      </c>
      <c r="P979" s="20">
        <f t="shared" si="340"/>
        <v>4</v>
      </c>
      <c r="R979" s="21">
        <f t="shared" si="342"/>
        <v>0.17065783246568861</v>
      </c>
    </row>
    <row r="980" spans="1:29" ht="15.75" x14ac:dyDescent="0.25">
      <c r="A980" s="6" t="s">
        <v>11</v>
      </c>
      <c r="B980" s="8">
        <v>15362</v>
      </c>
      <c r="C980" s="8">
        <v>4026</v>
      </c>
      <c r="D980" s="2">
        <v>26.2</v>
      </c>
      <c r="E980" s="10">
        <v>2862.3</v>
      </c>
      <c r="F980" s="8">
        <v>156</v>
      </c>
      <c r="G980" s="2">
        <v>1</v>
      </c>
      <c r="H980" s="2">
        <v>110.9</v>
      </c>
      <c r="I980" s="8">
        <v>2053</v>
      </c>
      <c r="J980" s="2">
        <v>13.4</v>
      </c>
      <c r="K980" s="2">
        <v>1459.6</v>
      </c>
      <c r="M980" s="12">
        <f t="shared" si="341"/>
        <v>148</v>
      </c>
      <c r="N980" s="20">
        <f t="shared" si="338"/>
        <v>41</v>
      </c>
      <c r="O980" s="20">
        <f t="shared" si="339"/>
        <v>0</v>
      </c>
      <c r="P980" s="20">
        <f t="shared" si="340"/>
        <v>6</v>
      </c>
      <c r="R980" s="21">
        <f t="shared" si="342"/>
        <v>0.19053478466635115</v>
      </c>
    </row>
    <row r="981" spans="1:29" ht="15.75" x14ac:dyDescent="0.25">
      <c r="A981" s="14" t="s">
        <v>12</v>
      </c>
      <c r="B981" s="7">
        <v>340</v>
      </c>
      <c r="C981" s="7">
        <v>8</v>
      </c>
      <c r="D981" s="1">
        <v>2.4</v>
      </c>
      <c r="E981" s="9" t="s">
        <v>13</v>
      </c>
      <c r="F981" s="7">
        <v>1</v>
      </c>
      <c r="G981" s="1">
        <v>0.3</v>
      </c>
      <c r="H981" s="1" t="s">
        <v>13</v>
      </c>
      <c r="I981" s="7">
        <v>1</v>
      </c>
      <c r="J981" s="1">
        <v>0.3</v>
      </c>
      <c r="K981" s="1" t="s">
        <v>13</v>
      </c>
      <c r="M981" s="12">
        <f t="shared" si="341"/>
        <v>2</v>
      </c>
      <c r="N981" s="12">
        <f t="shared" si="338"/>
        <v>0</v>
      </c>
      <c r="O981" s="12">
        <f t="shared" si="339"/>
        <v>0</v>
      </c>
      <c r="P981" s="12">
        <f t="shared" si="340"/>
        <v>0</v>
      </c>
      <c r="R981" s="21">
        <f t="shared" si="342"/>
        <v>3.7860861334595362E-4</v>
      </c>
    </row>
    <row r="982" spans="1:29" x14ac:dyDescent="0.25">
      <c r="A982" s="25"/>
      <c r="I982" s="60"/>
      <c r="J982" s="60"/>
      <c r="O982" s="104" t="s">
        <v>873</v>
      </c>
      <c r="P982" s="103">
        <f>SUM(P979:P980)/P969</f>
        <v>0.7142857142857143</v>
      </c>
    </row>
    <row r="983" spans="1:29" x14ac:dyDescent="0.25">
      <c r="A983" t="s">
        <v>1093</v>
      </c>
    </row>
    <row r="984" spans="1:29" x14ac:dyDescent="0.25">
      <c r="A984" t="s">
        <v>776</v>
      </c>
    </row>
    <row r="985" spans="1:29" x14ac:dyDescent="0.25">
      <c r="B985" s="14" t="s">
        <v>18</v>
      </c>
      <c r="C985" s="270" t="s">
        <v>19</v>
      </c>
      <c r="D985" s="270"/>
      <c r="E985" s="270"/>
      <c r="F985" s="270" t="s">
        <v>20</v>
      </c>
      <c r="G985" s="270"/>
      <c r="H985" s="270"/>
      <c r="I985" s="270" t="s">
        <v>21</v>
      </c>
      <c r="J985" s="270"/>
      <c r="K985" s="270"/>
      <c r="M985" s="270" t="s">
        <v>1094</v>
      </c>
      <c r="N985" s="270"/>
      <c r="O985" s="270"/>
      <c r="P985" s="270"/>
    </row>
    <row r="986" spans="1:29" x14ac:dyDescent="0.25">
      <c r="A986" s="15" t="s">
        <v>17</v>
      </c>
      <c r="B986" s="14" t="s">
        <v>14</v>
      </c>
      <c r="C986" s="14" t="s">
        <v>14</v>
      </c>
      <c r="D986" s="14" t="s">
        <v>15</v>
      </c>
      <c r="E986" s="14" t="s">
        <v>16</v>
      </c>
      <c r="F986" s="14" t="s">
        <v>14</v>
      </c>
      <c r="G986" s="14" t="s">
        <v>15</v>
      </c>
      <c r="H986" s="14" t="s">
        <v>16</v>
      </c>
      <c r="I986" s="14" t="s">
        <v>14</v>
      </c>
      <c r="J986" s="14" t="s">
        <v>15</v>
      </c>
      <c r="K986" s="14" t="s">
        <v>16</v>
      </c>
      <c r="M986" s="14" t="s">
        <v>18</v>
      </c>
      <c r="N986" s="13" t="s">
        <v>19</v>
      </c>
      <c r="O986" s="14" t="s">
        <v>20</v>
      </c>
      <c r="P986" s="13" t="s">
        <v>21</v>
      </c>
      <c r="R986" s="13" t="s">
        <v>41</v>
      </c>
      <c r="S986" s="14" t="s">
        <v>29</v>
      </c>
      <c r="U986" s="81" t="s">
        <v>998</v>
      </c>
    </row>
    <row r="987" spans="1:29" ht="16.5" customHeight="1" thickBot="1" x14ac:dyDescent="0.3">
      <c r="A987" s="5" t="s">
        <v>0</v>
      </c>
      <c r="B987" s="7">
        <v>524381</v>
      </c>
      <c r="C987" s="7">
        <v>20971</v>
      </c>
      <c r="D987" s="1">
        <v>4</v>
      </c>
      <c r="E987" s="9">
        <v>474.5</v>
      </c>
      <c r="F987" s="7">
        <v>3524</v>
      </c>
      <c r="G987" s="1">
        <v>0.7</v>
      </c>
      <c r="H987" s="1">
        <v>79.7</v>
      </c>
      <c r="I987" s="7">
        <v>3898</v>
      </c>
      <c r="J987" s="1">
        <v>0.7</v>
      </c>
      <c r="K987" s="1">
        <v>88.2</v>
      </c>
      <c r="M987" s="12">
        <f>B987-B1005</f>
        <v>595</v>
      </c>
      <c r="N987" s="12">
        <f t="shared" ref="N987:N999" si="343">C987-C1005</f>
        <v>47</v>
      </c>
      <c r="O987" s="12">
        <f t="shared" ref="O987:O999" si="344">F987-F1005</f>
        <v>3</v>
      </c>
      <c r="P987" s="12">
        <f t="shared" ref="P987:P999" si="345">I987-I1005</f>
        <v>13</v>
      </c>
      <c r="R987" s="26">
        <f>C987/$B$987</f>
        <v>3.999191427607026E-2</v>
      </c>
      <c r="U987" s="114"/>
      <c r="V987" s="272" t="s">
        <v>999</v>
      </c>
      <c r="W987" s="272"/>
      <c r="X987" s="272"/>
      <c r="Y987" s="272"/>
      <c r="Z987" s="272" t="s">
        <v>1000</v>
      </c>
      <c r="AA987" s="272"/>
      <c r="AB987" s="272"/>
      <c r="AC987" s="272"/>
    </row>
    <row r="988" spans="1:29" ht="15.75" x14ac:dyDescent="0.25">
      <c r="A988" s="6" t="s">
        <v>1</v>
      </c>
      <c r="B988" s="8">
        <v>3547</v>
      </c>
      <c r="C988" s="8">
        <v>254</v>
      </c>
      <c r="D988" s="2">
        <v>7.2</v>
      </c>
      <c r="E988" s="10">
        <v>503.1</v>
      </c>
      <c r="F988" s="8">
        <v>48</v>
      </c>
      <c r="G988" s="2">
        <v>1.4</v>
      </c>
      <c r="H988" s="2">
        <v>95.1</v>
      </c>
      <c r="I988" s="8">
        <v>0</v>
      </c>
      <c r="J988" s="2">
        <v>0</v>
      </c>
      <c r="K988" s="2">
        <v>0</v>
      </c>
      <c r="M988" s="12">
        <f t="shared" ref="M988:M999" si="346">B988-B1006</f>
        <v>11</v>
      </c>
      <c r="N988" s="20">
        <f t="shared" si="343"/>
        <v>4</v>
      </c>
      <c r="O988" s="12">
        <f t="shared" si="344"/>
        <v>0</v>
      </c>
      <c r="P988" s="12">
        <f t="shared" si="345"/>
        <v>0</v>
      </c>
      <c r="R988" s="21">
        <f>C988/$C$987</f>
        <v>1.2111964140956558E-2</v>
      </c>
      <c r="U988" s="165"/>
      <c r="V988" s="171" t="s">
        <v>1001</v>
      </c>
      <c r="W988" s="172"/>
      <c r="X988" s="171" t="s">
        <v>20</v>
      </c>
      <c r="Y988" s="172"/>
      <c r="Z988" s="171" t="s">
        <v>1001</v>
      </c>
      <c r="AA988" s="172"/>
      <c r="AB988" s="171" t="s">
        <v>20</v>
      </c>
      <c r="AC988" s="172"/>
    </row>
    <row r="989" spans="1:29" ht="15.75" x14ac:dyDescent="0.25">
      <c r="A989" s="5" t="s">
        <v>2</v>
      </c>
      <c r="B989" s="7">
        <v>19348</v>
      </c>
      <c r="C989" s="7">
        <v>197</v>
      </c>
      <c r="D989" s="1">
        <v>1</v>
      </c>
      <c r="E989" s="9">
        <v>90.7</v>
      </c>
      <c r="F989" s="7">
        <v>22</v>
      </c>
      <c r="G989" s="1">
        <v>0.1</v>
      </c>
      <c r="H989" s="1">
        <v>10.1</v>
      </c>
      <c r="I989" s="7">
        <v>1</v>
      </c>
      <c r="J989" s="1">
        <v>0</v>
      </c>
      <c r="K989" s="1">
        <v>0.5</v>
      </c>
      <c r="M989" s="12">
        <f t="shared" si="346"/>
        <v>24</v>
      </c>
      <c r="N989" s="20">
        <f t="shared" si="343"/>
        <v>1</v>
      </c>
      <c r="O989" s="12">
        <f t="shared" si="344"/>
        <v>0</v>
      </c>
      <c r="P989" s="12">
        <f t="shared" si="345"/>
        <v>0</v>
      </c>
      <c r="R989" s="21">
        <f t="shared" ref="R989:R999" si="347">C989/$C$987</f>
        <v>9.3939249439702454E-3</v>
      </c>
      <c r="U989" s="119" t="s">
        <v>1002</v>
      </c>
      <c r="V989" s="62" t="s">
        <v>839</v>
      </c>
      <c r="W989" s="62" t="s">
        <v>840</v>
      </c>
      <c r="X989" s="62" t="s">
        <v>839</v>
      </c>
      <c r="Y989" s="62" t="s">
        <v>840</v>
      </c>
      <c r="Z989" s="62" t="s">
        <v>839</v>
      </c>
      <c r="AA989" s="62" t="s">
        <v>840</v>
      </c>
      <c r="AB989" s="62" t="s">
        <v>839</v>
      </c>
      <c r="AC989" s="62" t="s">
        <v>840</v>
      </c>
    </row>
    <row r="990" spans="1:29" ht="30" x14ac:dyDescent="0.25">
      <c r="A990" s="6" t="s">
        <v>3</v>
      </c>
      <c r="B990" s="8">
        <v>30448</v>
      </c>
      <c r="C990" s="8">
        <v>123</v>
      </c>
      <c r="D990" s="2">
        <v>0.4</v>
      </c>
      <c r="E990" s="10">
        <v>44.3</v>
      </c>
      <c r="F990" s="8">
        <v>23</v>
      </c>
      <c r="G990" s="2">
        <v>0.1</v>
      </c>
      <c r="H990" s="2">
        <v>8.3000000000000007</v>
      </c>
      <c r="I990" s="8">
        <v>2</v>
      </c>
      <c r="J990" s="2">
        <v>0</v>
      </c>
      <c r="K990" s="2">
        <v>0.7</v>
      </c>
      <c r="M990" s="12">
        <f t="shared" si="346"/>
        <v>8</v>
      </c>
      <c r="N990" s="20">
        <f t="shared" si="343"/>
        <v>0</v>
      </c>
      <c r="O990" s="20">
        <f t="shared" si="344"/>
        <v>0</v>
      </c>
      <c r="P990" s="12">
        <f t="shared" si="345"/>
        <v>0</v>
      </c>
      <c r="R990" s="21">
        <f t="shared" si="347"/>
        <v>5.86524247770731E-3</v>
      </c>
      <c r="U990" s="120" t="s">
        <v>1003</v>
      </c>
      <c r="V990" s="85">
        <v>1560</v>
      </c>
      <c r="W990" s="167">
        <v>38.9</v>
      </c>
      <c r="X990" s="85">
        <v>189</v>
      </c>
      <c r="Y990" s="167">
        <v>49.7</v>
      </c>
      <c r="Z990" s="85">
        <v>115</v>
      </c>
      <c r="AA990" s="167">
        <v>39.700000000000003</v>
      </c>
      <c r="AB990" s="85">
        <v>20</v>
      </c>
      <c r="AC990" s="167">
        <v>54.1</v>
      </c>
    </row>
    <row r="991" spans="1:29" ht="30" x14ac:dyDescent="0.25">
      <c r="A991" s="5" t="s">
        <v>4</v>
      </c>
      <c r="B991" s="7">
        <v>66153</v>
      </c>
      <c r="C991" s="7">
        <v>393</v>
      </c>
      <c r="D991" s="1">
        <v>0.6</v>
      </c>
      <c r="E991" s="9">
        <v>73.7</v>
      </c>
      <c r="F991" s="7">
        <v>47</v>
      </c>
      <c r="G991" s="1">
        <v>0.1</v>
      </c>
      <c r="H991" s="1">
        <v>8.8000000000000007</v>
      </c>
      <c r="I991" s="7">
        <v>2</v>
      </c>
      <c r="J991" s="1">
        <v>0</v>
      </c>
      <c r="K991" s="1">
        <v>0.4</v>
      </c>
      <c r="M991" s="12">
        <f t="shared" si="346"/>
        <v>34</v>
      </c>
      <c r="N991" s="20">
        <f t="shared" si="343"/>
        <v>0</v>
      </c>
      <c r="O991" s="12">
        <f t="shared" si="344"/>
        <v>1</v>
      </c>
      <c r="P991" s="12">
        <f t="shared" si="345"/>
        <v>0</v>
      </c>
      <c r="R991" s="21">
        <f t="shared" si="347"/>
        <v>1.8740164989747746E-2</v>
      </c>
      <c r="S991" s="24">
        <f>R990+R991</f>
        <v>2.4605407467455057E-2</v>
      </c>
      <c r="U991" s="121" t="s">
        <v>1004</v>
      </c>
      <c r="V991" s="88">
        <v>934</v>
      </c>
      <c r="W991" s="167">
        <v>23.3</v>
      </c>
      <c r="X991" s="88">
        <v>112</v>
      </c>
      <c r="Y991" s="167">
        <v>29.5</v>
      </c>
      <c r="Z991" s="88">
        <v>81</v>
      </c>
      <c r="AA991" s="167">
        <v>27.9</v>
      </c>
      <c r="AB991" s="88">
        <v>9</v>
      </c>
      <c r="AC991" s="167">
        <v>24.3</v>
      </c>
    </row>
    <row r="992" spans="1:29" ht="15.75" x14ac:dyDescent="0.25">
      <c r="A992" s="6" t="s">
        <v>5</v>
      </c>
      <c r="B992" s="8">
        <v>93091</v>
      </c>
      <c r="C992" s="8">
        <v>1214</v>
      </c>
      <c r="D992" s="2">
        <v>1.3</v>
      </c>
      <c r="E992" s="10">
        <v>205.3</v>
      </c>
      <c r="F992" s="8">
        <v>141</v>
      </c>
      <c r="G992" s="2">
        <v>0.2</v>
      </c>
      <c r="H992" s="2">
        <v>23.8</v>
      </c>
      <c r="I992" s="8">
        <v>19</v>
      </c>
      <c r="J992" s="2">
        <v>0</v>
      </c>
      <c r="K992" s="2">
        <v>3.2</v>
      </c>
      <c r="M992" s="12">
        <f t="shared" si="346"/>
        <v>77</v>
      </c>
      <c r="N992" s="20">
        <f t="shared" si="343"/>
        <v>4</v>
      </c>
      <c r="O992" s="12">
        <f t="shared" si="344"/>
        <v>0</v>
      </c>
      <c r="P992" s="12">
        <f t="shared" si="345"/>
        <v>0</v>
      </c>
      <c r="R992" s="21">
        <f t="shared" si="347"/>
        <v>5.7889466405989222E-2</v>
      </c>
      <c r="U992" s="120" t="s">
        <v>1005</v>
      </c>
      <c r="V992" s="85">
        <v>1466</v>
      </c>
      <c r="W992" s="85">
        <v>36.5</v>
      </c>
      <c r="X992" s="85">
        <v>79</v>
      </c>
      <c r="Y992" s="85">
        <v>20.8</v>
      </c>
      <c r="Z992" s="85">
        <v>87</v>
      </c>
      <c r="AA992" s="85">
        <v>30</v>
      </c>
      <c r="AB992" s="85">
        <v>8</v>
      </c>
      <c r="AC992" s="85">
        <v>21.6</v>
      </c>
    </row>
    <row r="993" spans="1:29" ht="30" x14ac:dyDescent="0.25">
      <c r="A993" s="5" t="s">
        <v>6</v>
      </c>
      <c r="B993" s="7">
        <v>103639</v>
      </c>
      <c r="C993" s="7">
        <v>2083</v>
      </c>
      <c r="D993" s="1">
        <v>2</v>
      </c>
      <c r="E993" s="9">
        <v>291.2</v>
      </c>
      <c r="F993" s="7">
        <v>278</v>
      </c>
      <c r="G993" s="1">
        <v>0.3</v>
      </c>
      <c r="H993" s="1">
        <v>38.9</v>
      </c>
      <c r="I993" s="7">
        <v>44</v>
      </c>
      <c r="J993" s="1">
        <v>0</v>
      </c>
      <c r="K993" s="1">
        <v>6.2</v>
      </c>
      <c r="M993" s="12">
        <f t="shared" si="346"/>
        <v>120</v>
      </c>
      <c r="N993" s="20">
        <f t="shared" si="343"/>
        <v>4</v>
      </c>
      <c r="O993" s="20">
        <f t="shared" si="344"/>
        <v>0</v>
      </c>
      <c r="P993" s="12">
        <f t="shared" si="345"/>
        <v>0</v>
      </c>
      <c r="R993" s="21">
        <f t="shared" si="347"/>
        <v>9.9327642935482338E-2</v>
      </c>
      <c r="U993" s="121" t="s">
        <v>1006</v>
      </c>
      <c r="V993" s="88">
        <v>54</v>
      </c>
      <c r="W993" s="88">
        <v>1.3</v>
      </c>
      <c r="X993" s="88">
        <v>0</v>
      </c>
      <c r="Y993" s="88">
        <v>0</v>
      </c>
      <c r="Z993" s="88">
        <v>7</v>
      </c>
      <c r="AA993" s="88">
        <v>2.4</v>
      </c>
      <c r="AB993" s="88">
        <v>0</v>
      </c>
      <c r="AC993" s="88">
        <v>0</v>
      </c>
    </row>
    <row r="994" spans="1:29" ht="15.75" x14ac:dyDescent="0.25">
      <c r="A994" s="6" t="s">
        <v>7</v>
      </c>
      <c r="B994" s="8">
        <v>84967</v>
      </c>
      <c r="C994" s="8">
        <v>2300</v>
      </c>
      <c r="D994" s="2">
        <v>2.7</v>
      </c>
      <c r="E994" s="10">
        <v>378.1</v>
      </c>
      <c r="F994" s="8">
        <v>475</v>
      </c>
      <c r="G994" s="2">
        <v>0.6</v>
      </c>
      <c r="H994" s="2">
        <v>78.099999999999994</v>
      </c>
      <c r="I994" s="8">
        <v>98</v>
      </c>
      <c r="J994" s="2">
        <v>0.1</v>
      </c>
      <c r="K994" s="2">
        <v>16.100000000000001</v>
      </c>
      <c r="M994" s="12">
        <f t="shared" si="346"/>
        <v>79</v>
      </c>
      <c r="N994" s="20">
        <f t="shared" si="343"/>
        <v>6</v>
      </c>
      <c r="O994" s="20">
        <f t="shared" si="344"/>
        <v>0</v>
      </c>
      <c r="P994" s="12">
        <f t="shared" si="345"/>
        <v>0</v>
      </c>
      <c r="R994" s="21">
        <f t="shared" si="347"/>
        <v>0.10967526584330742</v>
      </c>
      <c r="U994" s="120" t="s">
        <v>0</v>
      </c>
      <c r="V994" s="85">
        <v>4014</v>
      </c>
      <c r="W994" s="85">
        <v>100</v>
      </c>
      <c r="X994" s="85">
        <v>380</v>
      </c>
      <c r="Y994" s="85">
        <v>100</v>
      </c>
      <c r="Z994" s="85">
        <v>290</v>
      </c>
      <c r="AA994" s="85">
        <v>100</v>
      </c>
      <c r="AB994" s="85">
        <v>37</v>
      </c>
      <c r="AC994" s="85">
        <v>100</v>
      </c>
    </row>
    <row r="995" spans="1:29" ht="15.75" x14ac:dyDescent="0.25">
      <c r="A995" s="5" t="s">
        <v>8</v>
      </c>
      <c r="B995" s="7">
        <v>58625</v>
      </c>
      <c r="C995" s="7">
        <v>3158</v>
      </c>
      <c r="D995" s="1">
        <v>5.4</v>
      </c>
      <c r="E995" s="9">
        <v>573.20000000000005</v>
      </c>
      <c r="F995" s="7">
        <v>790</v>
      </c>
      <c r="G995" s="1">
        <v>1.3</v>
      </c>
      <c r="H995" s="1">
        <v>143.4</v>
      </c>
      <c r="I995" s="7">
        <v>243</v>
      </c>
      <c r="J995" s="1">
        <v>0.4</v>
      </c>
      <c r="K995" s="1">
        <v>44.1</v>
      </c>
      <c r="M995" s="12">
        <f t="shared" si="346"/>
        <v>60</v>
      </c>
      <c r="N995" s="20">
        <f t="shared" si="343"/>
        <v>4</v>
      </c>
      <c r="O995" s="20">
        <f t="shared" si="344"/>
        <v>0</v>
      </c>
      <c r="P995" s="12">
        <f t="shared" si="345"/>
        <v>1</v>
      </c>
      <c r="R995" s="21">
        <f t="shared" si="347"/>
        <v>0.15058890849268036</v>
      </c>
    </row>
    <row r="996" spans="1:29" ht="15.75" x14ac:dyDescent="0.25">
      <c r="A996" s="6" t="s">
        <v>9</v>
      </c>
      <c r="B996" s="8">
        <v>33852</v>
      </c>
      <c r="C996" s="8">
        <v>3678</v>
      </c>
      <c r="D996" s="2">
        <v>10.9</v>
      </c>
      <c r="E996" s="10">
        <v>775.4</v>
      </c>
      <c r="F996" s="8">
        <v>915</v>
      </c>
      <c r="G996" s="2">
        <v>2.7</v>
      </c>
      <c r="H996" s="2">
        <v>192.9</v>
      </c>
      <c r="I996" s="8">
        <v>532</v>
      </c>
      <c r="J996" s="2">
        <v>1.6</v>
      </c>
      <c r="K996" s="2">
        <v>112.2</v>
      </c>
      <c r="M996" s="12">
        <f t="shared" si="346"/>
        <v>50</v>
      </c>
      <c r="N996" s="20">
        <f t="shared" si="343"/>
        <v>4</v>
      </c>
      <c r="O996" s="20">
        <f t="shared" si="344"/>
        <v>1</v>
      </c>
      <c r="P996" s="20">
        <f t="shared" si="345"/>
        <v>2</v>
      </c>
      <c r="R996" s="21">
        <f t="shared" si="347"/>
        <v>0.1753850555529064</v>
      </c>
    </row>
    <row r="997" spans="1:29" ht="15.75" x14ac:dyDescent="0.25">
      <c r="A997" s="5" t="s">
        <v>10</v>
      </c>
      <c r="B997" s="7">
        <v>15159</v>
      </c>
      <c r="C997" s="7">
        <v>3578</v>
      </c>
      <c r="D997" s="1">
        <v>23.6</v>
      </c>
      <c r="E997" s="9">
        <v>1372.2</v>
      </c>
      <c r="F997" s="7">
        <v>628</v>
      </c>
      <c r="G997" s="1">
        <v>4.0999999999999996</v>
      </c>
      <c r="H997" s="1">
        <v>240.9</v>
      </c>
      <c r="I997" s="7">
        <v>909</v>
      </c>
      <c r="J997" s="1">
        <v>6</v>
      </c>
      <c r="K997" s="9">
        <v>348.6</v>
      </c>
      <c r="M997" s="12">
        <f t="shared" si="346"/>
        <v>40</v>
      </c>
      <c r="N997" s="20">
        <f t="shared" si="343"/>
        <v>10</v>
      </c>
      <c r="O997" s="20">
        <f t="shared" si="344"/>
        <v>1</v>
      </c>
      <c r="P997" s="20">
        <f t="shared" si="345"/>
        <v>5</v>
      </c>
      <c r="R997" s="21">
        <f t="shared" si="347"/>
        <v>0.17061656573363215</v>
      </c>
    </row>
    <row r="998" spans="1:29" ht="15.75" x14ac:dyDescent="0.25">
      <c r="A998" s="6" t="s">
        <v>11</v>
      </c>
      <c r="B998" s="8">
        <v>15214</v>
      </c>
      <c r="C998" s="8">
        <v>3985</v>
      </c>
      <c r="D998" s="2">
        <v>26.2</v>
      </c>
      <c r="E998" s="10">
        <v>2833.1</v>
      </c>
      <c r="F998" s="8">
        <v>156</v>
      </c>
      <c r="G998" s="2">
        <v>1</v>
      </c>
      <c r="H998" s="2">
        <v>110.9</v>
      </c>
      <c r="I998" s="8">
        <v>2047</v>
      </c>
      <c r="J998" s="2">
        <v>13.5</v>
      </c>
      <c r="K998" s="2">
        <v>1455.3</v>
      </c>
      <c r="M998" s="12">
        <f t="shared" si="346"/>
        <v>92</v>
      </c>
      <c r="N998" s="20">
        <f t="shared" si="343"/>
        <v>10</v>
      </c>
      <c r="O998" s="20">
        <f t="shared" si="344"/>
        <v>0</v>
      </c>
      <c r="P998" s="20">
        <f t="shared" si="345"/>
        <v>5</v>
      </c>
      <c r="R998" s="21">
        <f t="shared" si="347"/>
        <v>0.19002431929807831</v>
      </c>
    </row>
    <row r="999" spans="1:29" ht="15.75" x14ac:dyDescent="0.25">
      <c r="A999" s="14" t="s">
        <v>12</v>
      </c>
      <c r="B999" s="7">
        <v>338</v>
      </c>
      <c r="C999" s="7">
        <v>8</v>
      </c>
      <c r="D999" s="1">
        <v>2.4</v>
      </c>
      <c r="E999" s="9" t="s">
        <v>13</v>
      </c>
      <c r="F999" s="7">
        <v>1</v>
      </c>
      <c r="G999" s="1">
        <v>0.3</v>
      </c>
      <c r="H999" s="1" t="s">
        <v>13</v>
      </c>
      <c r="I999" s="7">
        <v>1</v>
      </c>
      <c r="J999" s="1">
        <v>0.3</v>
      </c>
      <c r="K999" s="1" t="s">
        <v>13</v>
      </c>
      <c r="M999" s="12">
        <f t="shared" si="346"/>
        <v>0</v>
      </c>
      <c r="N999" s="12">
        <f t="shared" si="343"/>
        <v>0</v>
      </c>
      <c r="O999" s="12">
        <f t="shared" si="344"/>
        <v>0</v>
      </c>
      <c r="P999" s="12">
        <f t="shared" si="345"/>
        <v>0</v>
      </c>
      <c r="R999" s="21">
        <f t="shared" si="347"/>
        <v>3.8147918554193885E-4</v>
      </c>
    </row>
    <row r="1000" spans="1:29" x14ac:dyDescent="0.25">
      <c r="A1000" s="25"/>
      <c r="I1000" s="60"/>
      <c r="J1000" s="60"/>
      <c r="O1000" s="104" t="s">
        <v>873</v>
      </c>
      <c r="P1000" s="103">
        <f>SUM(P997:P998)/P987</f>
        <v>0.76923076923076927</v>
      </c>
    </row>
    <row r="1001" spans="1:29" x14ac:dyDescent="0.25">
      <c r="A1001" t="s">
        <v>1091</v>
      </c>
    </row>
    <row r="1002" spans="1:29" x14ac:dyDescent="0.25">
      <c r="A1002" t="s">
        <v>776</v>
      </c>
    </row>
    <row r="1003" spans="1:29" x14ac:dyDescent="0.25">
      <c r="B1003" s="14" t="s">
        <v>18</v>
      </c>
      <c r="C1003" s="270" t="s">
        <v>19</v>
      </c>
      <c r="D1003" s="270"/>
      <c r="E1003" s="270"/>
      <c r="F1003" s="270" t="s">
        <v>20</v>
      </c>
      <c r="G1003" s="270"/>
      <c r="H1003" s="270"/>
      <c r="I1003" s="270" t="s">
        <v>21</v>
      </c>
      <c r="J1003" s="270"/>
      <c r="K1003" s="270"/>
      <c r="M1003" s="270" t="s">
        <v>1092</v>
      </c>
      <c r="N1003" s="270"/>
      <c r="O1003" s="270"/>
      <c r="P1003" s="270"/>
    </row>
    <row r="1004" spans="1:29" x14ac:dyDescent="0.25">
      <c r="A1004" s="15" t="s">
        <v>17</v>
      </c>
      <c r="B1004" s="14" t="s">
        <v>14</v>
      </c>
      <c r="C1004" s="14" t="s">
        <v>14</v>
      </c>
      <c r="D1004" s="14" t="s">
        <v>15</v>
      </c>
      <c r="E1004" s="14" t="s">
        <v>16</v>
      </c>
      <c r="F1004" s="14" t="s">
        <v>14</v>
      </c>
      <c r="G1004" s="14" t="s">
        <v>15</v>
      </c>
      <c r="H1004" s="14" t="s">
        <v>16</v>
      </c>
      <c r="I1004" s="14" t="s">
        <v>14</v>
      </c>
      <c r="J1004" s="14" t="s">
        <v>15</v>
      </c>
      <c r="K1004" s="14" t="s">
        <v>16</v>
      </c>
      <c r="M1004" s="14" t="s">
        <v>18</v>
      </c>
      <c r="N1004" s="13" t="s">
        <v>19</v>
      </c>
      <c r="O1004" s="14" t="s">
        <v>20</v>
      </c>
      <c r="P1004" s="13" t="s">
        <v>21</v>
      </c>
      <c r="R1004" s="13" t="s">
        <v>41</v>
      </c>
      <c r="S1004" s="14" t="s">
        <v>29</v>
      </c>
      <c r="U1004" s="81" t="s">
        <v>998</v>
      </c>
    </row>
    <row r="1005" spans="1:29" ht="16.5" customHeight="1" thickBot="1" x14ac:dyDescent="0.3">
      <c r="A1005" s="5" t="s">
        <v>0</v>
      </c>
      <c r="B1005" s="7">
        <v>523786</v>
      </c>
      <c r="C1005" s="7">
        <v>20924</v>
      </c>
      <c r="D1005" s="1">
        <v>4</v>
      </c>
      <c r="E1005" s="9">
        <v>473.4</v>
      </c>
      <c r="F1005" s="7">
        <v>3521</v>
      </c>
      <c r="G1005" s="1">
        <v>0.7</v>
      </c>
      <c r="H1005" s="1">
        <v>79.7</v>
      </c>
      <c r="I1005" s="7">
        <v>3885</v>
      </c>
      <c r="J1005" s="1">
        <v>0.7</v>
      </c>
      <c r="K1005" s="1">
        <v>87.9</v>
      </c>
      <c r="M1005" s="12">
        <f>B1005-B1023</f>
        <v>682</v>
      </c>
      <c r="N1005" s="12">
        <f t="shared" ref="N1005:N1017" si="348">C1005-C1023</f>
        <v>42</v>
      </c>
      <c r="O1005" s="12">
        <f t="shared" ref="O1005:O1017" si="349">F1005-F1023</f>
        <v>7</v>
      </c>
      <c r="P1005" s="12">
        <f t="shared" ref="P1005:P1017" si="350">I1005-I1023</f>
        <v>2</v>
      </c>
      <c r="R1005" s="26">
        <f>C1005/$B$1005</f>
        <v>3.9947612192765748E-2</v>
      </c>
      <c r="U1005" s="114"/>
      <c r="V1005" s="272" t="s">
        <v>999</v>
      </c>
      <c r="W1005" s="272"/>
      <c r="X1005" s="272"/>
      <c r="Y1005" s="272"/>
      <c r="Z1005" s="272" t="s">
        <v>1000</v>
      </c>
      <c r="AA1005" s="272"/>
      <c r="AB1005" s="272"/>
      <c r="AC1005" s="272"/>
    </row>
    <row r="1006" spans="1:29" ht="15.75" x14ac:dyDescent="0.25">
      <c r="A1006" s="6" t="s">
        <v>1</v>
      </c>
      <c r="B1006" s="8">
        <v>3536</v>
      </c>
      <c r="C1006" s="8">
        <v>250</v>
      </c>
      <c r="D1006" s="2">
        <v>7.1</v>
      </c>
      <c r="E1006" s="10">
        <v>495.2</v>
      </c>
      <c r="F1006" s="8">
        <v>48</v>
      </c>
      <c r="G1006" s="2">
        <v>1.4</v>
      </c>
      <c r="H1006" s="2">
        <v>95.1</v>
      </c>
      <c r="I1006" s="8">
        <v>0</v>
      </c>
      <c r="J1006" s="2">
        <v>0</v>
      </c>
      <c r="K1006" s="2">
        <v>0</v>
      </c>
      <c r="M1006" s="12">
        <f t="shared" ref="M1006:M1017" si="351">B1006-B1024</f>
        <v>10</v>
      </c>
      <c r="N1006" s="20">
        <f t="shared" si="348"/>
        <v>2</v>
      </c>
      <c r="O1006" s="12">
        <f t="shared" si="349"/>
        <v>0</v>
      </c>
      <c r="P1006" s="12">
        <f t="shared" si="350"/>
        <v>0</v>
      </c>
      <c r="R1006" s="21">
        <f>C1006/$C$1005</f>
        <v>1.1948002294016441E-2</v>
      </c>
      <c r="U1006" s="165"/>
      <c r="V1006" s="171" t="s">
        <v>1001</v>
      </c>
      <c r="W1006" s="172"/>
      <c r="X1006" s="171" t="s">
        <v>20</v>
      </c>
      <c r="Y1006" s="172"/>
      <c r="Z1006" s="171" t="s">
        <v>1001</v>
      </c>
      <c r="AA1006" s="172"/>
      <c r="AB1006" s="171" t="s">
        <v>20</v>
      </c>
      <c r="AC1006" s="172"/>
    </row>
    <row r="1007" spans="1:29" ht="15.75" x14ac:dyDescent="0.25">
      <c r="A1007" s="5" t="s">
        <v>2</v>
      </c>
      <c r="B1007" s="7">
        <v>19324</v>
      </c>
      <c r="C1007" s="7">
        <v>196</v>
      </c>
      <c r="D1007" s="1">
        <v>1</v>
      </c>
      <c r="E1007" s="9">
        <v>90.2</v>
      </c>
      <c r="F1007" s="7">
        <v>22</v>
      </c>
      <c r="G1007" s="1">
        <v>0.1</v>
      </c>
      <c r="H1007" s="1">
        <v>10.1</v>
      </c>
      <c r="I1007" s="7">
        <v>1</v>
      </c>
      <c r="J1007" s="1">
        <v>0</v>
      </c>
      <c r="K1007" s="1">
        <v>0.5</v>
      </c>
      <c r="M1007" s="12">
        <f t="shared" si="351"/>
        <v>24</v>
      </c>
      <c r="N1007" s="20">
        <f t="shared" si="348"/>
        <v>1</v>
      </c>
      <c r="O1007" s="12">
        <f t="shared" si="349"/>
        <v>1</v>
      </c>
      <c r="P1007" s="12">
        <f t="shared" si="350"/>
        <v>0</v>
      </c>
      <c r="R1007" s="21">
        <f t="shared" ref="R1007:R1017" si="352">C1007/$C$1005</f>
        <v>9.3672337985088901E-3</v>
      </c>
      <c r="U1007" s="119" t="s">
        <v>1002</v>
      </c>
      <c r="V1007" s="62" t="s">
        <v>839</v>
      </c>
      <c r="W1007" s="62" t="s">
        <v>840</v>
      </c>
      <c r="X1007" s="62" t="s">
        <v>839</v>
      </c>
      <c r="Y1007" s="62" t="s">
        <v>840</v>
      </c>
      <c r="Z1007" s="62" t="s">
        <v>839</v>
      </c>
      <c r="AA1007" s="62" t="s">
        <v>840</v>
      </c>
      <c r="AB1007" s="62" t="s">
        <v>839</v>
      </c>
      <c r="AC1007" s="62" t="s">
        <v>840</v>
      </c>
    </row>
    <row r="1008" spans="1:29" ht="30" x14ac:dyDescent="0.25">
      <c r="A1008" s="6" t="s">
        <v>3</v>
      </c>
      <c r="B1008" s="8">
        <v>30440</v>
      </c>
      <c r="C1008" s="8">
        <v>123</v>
      </c>
      <c r="D1008" s="2">
        <v>0.4</v>
      </c>
      <c r="E1008" s="10">
        <v>44.3</v>
      </c>
      <c r="F1008" s="8">
        <v>23</v>
      </c>
      <c r="G1008" s="2">
        <v>0.1</v>
      </c>
      <c r="H1008" s="2">
        <v>8.3000000000000007</v>
      </c>
      <c r="I1008" s="8">
        <v>2</v>
      </c>
      <c r="J1008" s="2">
        <v>0</v>
      </c>
      <c r="K1008" s="2">
        <v>0.7</v>
      </c>
      <c r="M1008" s="12">
        <f t="shared" si="351"/>
        <v>38</v>
      </c>
      <c r="N1008" s="20">
        <f t="shared" si="348"/>
        <v>0</v>
      </c>
      <c r="O1008" s="20">
        <f t="shared" si="349"/>
        <v>0</v>
      </c>
      <c r="P1008" s="12">
        <f t="shared" si="350"/>
        <v>0</v>
      </c>
      <c r="R1008" s="21">
        <f t="shared" si="352"/>
        <v>5.8784171286560888E-3</v>
      </c>
      <c r="U1008" s="120" t="s">
        <v>1003</v>
      </c>
      <c r="V1008" s="85">
        <v>1545</v>
      </c>
      <c r="W1008" s="167">
        <v>39</v>
      </c>
      <c r="X1008" s="85">
        <v>188</v>
      </c>
      <c r="Y1008" s="167">
        <v>49.9</v>
      </c>
      <c r="Z1008" s="85">
        <v>123</v>
      </c>
      <c r="AA1008" s="167">
        <v>40.1</v>
      </c>
      <c r="AB1008" s="85">
        <v>24</v>
      </c>
      <c r="AC1008" s="167">
        <v>55.8</v>
      </c>
    </row>
    <row r="1009" spans="1:29" ht="30" x14ac:dyDescent="0.25">
      <c r="A1009" s="5" t="s">
        <v>4</v>
      </c>
      <c r="B1009" s="7">
        <v>66119</v>
      </c>
      <c r="C1009" s="7">
        <v>393</v>
      </c>
      <c r="D1009" s="1">
        <v>0.6</v>
      </c>
      <c r="E1009" s="9">
        <v>73.7</v>
      </c>
      <c r="F1009" s="7">
        <v>46</v>
      </c>
      <c r="G1009" s="1">
        <v>0.1</v>
      </c>
      <c r="H1009" s="1">
        <v>8.6</v>
      </c>
      <c r="I1009" s="7">
        <v>2</v>
      </c>
      <c r="J1009" s="1">
        <v>0</v>
      </c>
      <c r="K1009" s="1">
        <v>0.4</v>
      </c>
      <c r="M1009" s="12">
        <f t="shared" si="351"/>
        <v>44</v>
      </c>
      <c r="N1009" s="20">
        <f t="shared" si="348"/>
        <v>-1</v>
      </c>
      <c r="O1009" s="12">
        <f t="shared" si="349"/>
        <v>0</v>
      </c>
      <c r="P1009" s="12">
        <f t="shared" si="350"/>
        <v>0</v>
      </c>
      <c r="R1009" s="21">
        <f t="shared" si="352"/>
        <v>1.8782259606193844E-2</v>
      </c>
      <c r="S1009" s="24">
        <f>R1008+R1009</f>
        <v>2.4660676734849934E-2</v>
      </c>
      <c r="U1009" s="121" t="s">
        <v>1004</v>
      </c>
      <c r="V1009" s="88">
        <v>919</v>
      </c>
      <c r="W1009" s="167">
        <v>23.2</v>
      </c>
      <c r="X1009" s="88">
        <v>112</v>
      </c>
      <c r="Y1009" s="167">
        <v>29.7</v>
      </c>
      <c r="Z1009" s="88">
        <v>90</v>
      </c>
      <c r="AA1009" s="167">
        <v>29.3</v>
      </c>
      <c r="AB1009" s="88">
        <v>13</v>
      </c>
      <c r="AC1009" s="167">
        <v>30.2</v>
      </c>
    </row>
    <row r="1010" spans="1:29" ht="15.75" x14ac:dyDescent="0.25">
      <c r="A1010" s="6" t="s">
        <v>5</v>
      </c>
      <c r="B1010" s="8">
        <v>93014</v>
      </c>
      <c r="C1010" s="8">
        <v>1210</v>
      </c>
      <c r="D1010" s="2">
        <v>1.3</v>
      </c>
      <c r="E1010" s="10">
        <v>204.6</v>
      </c>
      <c r="F1010" s="8">
        <v>141</v>
      </c>
      <c r="G1010" s="2">
        <v>0.2</v>
      </c>
      <c r="H1010" s="2">
        <v>23.8</v>
      </c>
      <c r="I1010" s="8">
        <v>19</v>
      </c>
      <c r="J1010" s="2">
        <v>0</v>
      </c>
      <c r="K1010" s="2">
        <v>3.2</v>
      </c>
      <c r="M1010" s="12">
        <f t="shared" si="351"/>
        <v>97</v>
      </c>
      <c r="N1010" s="20">
        <f t="shared" si="348"/>
        <v>0</v>
      </c>
      <c r="O1010" s="12">
        <f t="shared" si="349"/>
        <v>0</v>
      </c>
      <c r="P1010" s="12">
        <f t="shared" si="350"/>
        <v>0</v>
      </c>
      <c r="R1010" s="21">
        <f t="shared" si="352"/>
        <v>5.7828331103039574E-2</v>
      </c>
      <c r="U1010" s="120" t="s">
        <v>1005</v>
      </c>
      <c r="V1010" s="85">
        <v>1446</v>
      </c>
      <c r="W1010" s="85">
        <v>36.5</v>
      </c>
      <c r="X1010" s="85">
        <v>77</v>
      </c>
      <c r="Y1010" s="85">
        <v>20.399999999999999</v>
      </c>
      <c r="Z1010" s="85">
        <v>86</v>
      </c>
      <c r="AA1010" s="85">
        <v>28</v>
      </c>
      <c r="AB1010" s="85">
        <v>6</v>
      </c>
      <c r="AC1010" s="85">
        <v>14</v>
      </c>
    </row>
    <row r="1011" spans="1:29" ht="30" x14ac:dyDescent="0.25">
      <c r="A1011" s="5" t="s">
        <v>6</v>
      </c>
      <c r="B1011" s="7">
        <v>103519</v>
      </c>
      <c r="C1011" s="7">
        <v>2079</v>
      </c>
      <c r="D1011" s="1">
        <v>2</v>
      </c>
      <c r="E1011" s="9">
        <v>290.60000000000002</v>
      </c>
      <c r="F1011" s="7">
        <v>278</v>
      </c>
      <c r="G1011" s="1">
        <v>0.3</v>
      </c>
      <c r="H1011" s="1">
        <v>38.9</v>
      </c>
      <c r="I1011" s="7">
        <v>44</v>
      </c>
      <c r="J1011" s="1">
        <v>0</v>
      </c>
      <c r="K1011" s="1">
        <v>6.2</v>
      </c>
      <c r="M1011" s="12">
        <f t="shared" si="351"/>
        <v>137</v>
      </c>
      <c r="N1011" s="20">
        <f t="shared" si="348"/>
        <v>1</v>
      </c>
      <c r="O1011" s="20">
        <f t="shared" si="349"/>
        <v>0</v>
      </c>
      <c r="P1011" s="12">
        <f t="shared" si="350"/>
        <v>0</v>
      </c>
      <c r="R1011" s="21">
        <f t="shared" si="352"/>
        <v>9.935958707704072E-2</v>
      </c>
      <c r="U1011" s="121" t="s">
        <v>1006</v>
      </c>
      <c r="V1011" s="88">
        <v>53</v>
      </c>
      <c r="W1011" s="88">
        <v>1.3</v>
      </c>
      <c r="X1011" s="88">
        <v>0</v>
      </c>
      <c r="Y1011" s="88">
        <v>0</v>
      </c>
      <c r="Z1011" s="88">
        <v>8</v>
      </c>
      <c r="AA1011" s="88">
        <v>2.6</v>
      </c>
      <c r="AB1011" s="88">
        <v>0</v>
      </c>
      <c r="AC1011" s="88">
        <v>0</v>
      </c>
    </row>
    <row r="1012" spans="1:29" ht="15.75" x14ac:dyDescent="0.25">
      <c r="A1012" s="6" t="s">
        <v>7</v>
      </c>
      <c r="B1012" s="8">
        <v>84888</v>
      </c>
      <c r="C1012" s="8">
        <v>2294</v>
      </c>
      <c r="D1012" s="2">
        <v>2.7</v>
      </c>
      <c r="E1012" s="10">
        <v>377.1</v>
      </c>
      <c r="F1012" s="8">
        <v>475</v>
      </c>
      <c r="G1012" s="2">
        <v>0.6</v>
      </c>
      <c r="H1012" s="2">
        <v>78.099999999999994</v>
      </c>
      <c r="I1012" s="8">
        <v>98</v>
      </c>
      <c r="J1012" s="2">
        <v>0.1</v>
      </c>
      <c r="K1012" s="2">
        <v>16.100000000000001</v>
      </c>
      <c r="M1012" s="12">
        <f t="shared" si="351"/>
        <v>121</v>
      </c>
      <c r="N1012" s="20">
        <f t="shared" si="348"/>
        <v>3</v>
      </c>
      <c r="O1012" s="20">
        <f t="shared" si="349"/>
        <v>0</v>
      </c>
      <c r="P1012" s="12">
        <f t="shared" si="350"/>
        <v>0</v>
      </c>
      <c r="R1012" s="21">
        <f t="shared" si="352"/>
        <v>0.10963486904989486</v>
      </c>
      <c r="U1012" s="120" t="s">
        <v>0</v>
      </c>
      <c r="V1012" s="85">
        <v>3963</v>
      </c>
      <c r="W1012" s="85">
        <v>100</v>
      </c>
      <c r="X1012" s="85">
        <v>377</v>
      </c>
      <c r="Y1012" s="85">
        <v>100</v>
      </c>
      <c r="Z1012" s="85">
        <v>307</v>
      </c>
      <c r="AA1012" s="85">
        <v>100</v>
      </c>
      <c r="AB1012" s="85">
        <v>43</v>
      </c>
      <c r="AC1012" s="85">
        <v>100</v>
      </c>
    </row>
    <row r="1013" spans="1:29" ht="15.75" x14ac:dyDescent="0.25">
      <c r="A1013" s="5" t="s">
        <v>8</v>
      </c>
      <c r="B1013" s="7">
        <v>58565</v>
      </c>
      <c r="C1013" s="7">
        <v>3154</v>
      </c>
      <c r="D1013" s="1">
        <v>5.4</v>
      </c>
      <c r="E1013" s="9">
        <v>572.5</v>
      </c>
      <c r="F1013" s="7">
        <v>790</v>
      </c>
      <c r="G1013" s="1">
        <v>1.3</v>
      </c>
      <c r="H1013" s="1">
        <v>143.4</v>
      </c>
      <c r="I1013" s="7">
        <v>242</v>
      </c>
      <c r="J1013" s="1">
        <v>0.4</v>
      </c>
      <c r="K1013" s="1">
        <v>43.9</v>
      </c>
      <c r="M1013" s="12">
        <f t="shared" si="351"/>
        <v>75</v>
      </c>
      <c r="N1013" s="20">
        <f t="shared" si="348"/>
        <v>2</v>
      </c>
      <c r="O1013" s="20">
        <f t="shared" si="349"/>
        <v>1</v>
      </c>
      <c r="P1013" s="12">
        <f t="shared" si="350"/>
        <v>0</v>
      </c>
      <c r="R1013" s="21">
        <f t="shared" si="352"/>
        <v>0.1507359969413114</v>
      </c>
    </row>
    <row r="1014" spans="1:29" ht="15.75" x14ac:dyDescent="0.25">
      <c r="A1014" s="6" t="s">
        <v>9</v>
      </c>
      <c r="B1014" s="8">
        <v>33802</v>
      </c>
      <c r="C1014" s="8">
        <v>3674</v>
      </c>
      <c r="D1014" s="2">
        <v>10.9</v>
      </c>
      <c r="E1014" s="10">
        <v>774.6</v>
      </c>
      <c r="F1014" s="8">
        <v>914</v>
      </c>
      <c r="G1014" s="2">
        <v>2.7</v>
      </c>
      <c r="H1014" s="2">
        <v>192.7</v>
      </c>
      <c r="I1014" s="8">
        <v>530</v>
      </c>
      <c r="J1014" s="2">
        <v>1.6</v>
      </c>
      <c r="K1014" s="2">
        <v>111.7</v>
      </c>
      <c r="M1014" s="12">
        <f t="shared" si="351"/>
        <v>40</v>
      </c>
      <c r="N1014" s="20">
        <f t="shared" si="348"/>
        <v>7</v>
      </c>
      <c r="O1014" s="20">
        <f t="shared" si="349"/>
        <v>4</v>
      </c>
      <c r="P1014" s="20">
        <f t="shared" si="350"/>
        <v>3</v>
      </c>
      <c r="R1014" s="21">
        <f t="shared" si="352"/>
        <v>0.17558784171286562</v>
      </c>
    </row>
    <row r="1015" spans="1:29" ht="15.75" x14ac:dyDescent="0.25">
      <c r="A1015" s="5" t="s">
        <v>10</v>
      </c>
      <c r="B1015" s="7">
        <v>15119</v>
      </c>
      <c r="C1015" s="7">
        <v>3568</v>
      </c>
      <c r="D1015" s="1">
        <v>23.6</v>
      </c>
      <c r="E1015" s="9">
        <v>1368.4</v>
      </c>
      <c r="F1015" s="7">
        <v>627</v>
      </c>
      <c r="G1015" s="1">
        <v>4.0999999999999996</v>
      </c>
      <c r="H1015" s="1">
        <v>240.5</v>
      </c>
      <c r="I1015" s="7">
        <v>904</v>
      </c>
      <c r="J1015" s="1">
        <v>6</v>
      </c>
      <c r="K1015" s="9">
        <v>346.7</v>
      </c>
      <c r="M1015" s="12">
        <f t="shared" si="351"/>
        <v>30</v>
      </c>
      <c r="N1015" s="20">
        <f t="shared" si="348"/>
        <v>13</v>
      </c>
      <c r="O1015" s="20">
        <f t="shared" si="349"/>
        <v>1</v>
      </c>
      <c r="P1015" s="20">
        <f t="shared" si="350"/>
        <v>0</v>
      </c>
      <c r="R1015" s="21">
        <f t="shared" si="352"/>
        <v>0.17052188874020263</v>
      </c>
    </row>
    <row r="1016" spans="1:29" ht="15.75" x14ac:dyDescent="0.25">
      <c r="A1016" s="6" t="s">
        <v>11</v>
      </c>
      <c r="B1016" s="8">
        <v>15122</v>
      </c>
      <c r="C1016" s="8">
        <v>3975</v>
      </c>
      <c r="D1016" s="2">
        <v>26.3</v>
      </c>
      <c r="E1016" s="10">
        <v>2826</v>
      </c>
      <c r="F1016" s="8">
        <v>156</v>
      </c>
      <c r="G1016" s="2">
        <v>1</v>
      </c>
      <c r="H1016" s="2">
        <v>110.9</v>
      </c>
      <c r="I1016" s="8">
        <v>2042</v>
      </c>
      <c r="J1016" s="2">
        <v>13.5</v>
      </c>
      <c r="K1016" s="2">
        <v>1451.8</v>
      </c>
      <c r="M1016" s="12">
        <f t="shared" si="351"/>
        <v>63</v>
      </c>
      <c r="N1016" s="20">
        <f t="shared" si="348"/>
        <v>15</v>
      </c>
      <c r="O1016" s="20">
        <f t="shared" si="349"/>
        <v>1</v>
      </c>
      <c r="P1016" s="20">
        <f t="shared" si="350"/>
        <v>0</v>
      </c>
      <c r="R1016" s="21">
        <f t="shared" si="352"/>
        <v>0.18997323647486139</v>
      </c>
    </row>
    <row r="1017" spans="1:29" ht="15.75" x14ac:dyDescent="0.25">
      <c r="A1017" s="14" t="s">
        <v>12</v>
      </c>
      <c r="B1017" s="7">
        <v>338</v>
      </c>
      <c r="C1017" s="7">
        <v>8</v>
      </c>
      <c r="D1017" s="1">
        <v>2.4</v>
      </c>
      <c r="E1017" s="9" t="s">
        <v>13</v>
      </c>
      <c r="F1017" s="7">
        <v>1</v>
      </c>
      <c r="G1017" s="1">
        <v>0.3</v>
      </c>
      <c r="H1017" s="1" t="s">
        <v>13</v>
      </c>
      <c r="I1017" s="7">
        <v>1</v>
      </c>
      <c r="J1017" s="1">
        <v>0.3</v>
      </c>
      <c r="K1017" s="1" t="s">
        <v>13</v>
      </c>
      <c r="M1017" s="12">
        <f t="shared" si="351"/>
        <v>3</v>
      </c>
      <c r="N1017" s="12">
        <f t="shared" si="348"/>
        <v>-1</v>
      </c>
      <c r="O1017" s="12">
        <f t="shared" si="349"/>
        <v>-1</v>
      </c>
      <c r="P1017" s="12">
        <f t="shared" si="350"/>
        <v>-1</v>
      </c>
      <c r="R1017" s="21">
        <f t="shared" si="352"/>
        <v>3.823360734085261E-4</v>
      </c>
    </row>
    <row r="1018" spans="1:29" x14ac:dyDescent="0.25">
      <c r="A1018" s="25"/>
      <c r="I1018" s="60"/>
      <c r="J1018" s="60"/>
      <c r="O1018" s="104" t="s">
        <v>873</v>
      </c>
      <c r="P1018" s="103">
        <f>SUM(P1015:P1016)/P1005</f>
        <v>0</v>
      </c>
    </row>
    <row r="1019" spans="1:29" x14ac:dyDescent="0.25">
      <c r="A1019" t="s">
        <v>1079</v>
      </c>
    </row>
    <row r="1020" spans="1:29" x14ac:dyDescent="0.25">
      <c r="A1020" t="s">
        <v>776</v>
      </c>
    </row>
    <row r="1021" spans="1:29" x14ac:dyDescent="0.25">
      <c r="B1021" s="14" t="s">
        <v>18</v>
      </c>
      <c r="C1021" s="270" t="s">
        <v>19</v>
      </c>
      <c r="D1021" s="270"/>
      <c r="E1021" s="270"/>
      <c r="F1021" s="270" t="s">
        <v>20</v>
      </c>
      <c r="G1021" s="270"/>
      <c r="H1021" s="270"/>
      <c r="I1021" s="270" t="s">
        <v>21</v>
      </c>
      <c r="J1021" s="270"/>
      <c r="K1021" s="270"/>
      <c r="M1021" s="270" t="s">
        <v>1078</v>
      </c>
      <c r="N1021" s="270"/>
      <c r="O1021" s="270"/>
      <c r="P1021" s="270"/>
    </row>
    <row r="1022" spans="1:29" x14ac:dyDescent="0.25">
      <c r="A1022" s="15" t="s">
        <v>17</v>
      </c>
      <c r="B1022" s="14" t="s">
        <v>14</v>
      </c>
      <c r="C1022" s="14" t="s">
        <v>14</v>
      </c>
      <c r="D1022" s="14" t="s">
        <v>15</v>
      </c>
      <c r="E1022" s="14" t="s">
        <v>16</v>
      </c>
      <c r="F1022" s="14" t="s">
        <v>14</v>
      </c>
      <c r="G1022" s="14" t="s">
        <v>15</v>
      </c>
      <c r="H1022" s="14" t="s">
        <v>16</v>
      </c>
      <c r="I1022" s="14" t="s">
        <v>14</v>
      </c>
      <c r="J1022" s="14" t="s">
        <v>15</v>
      </c>
      <c r="K1022" s="14" t="s">
        <v>16</v>
      </c>
      <c r="M1022" s="14" t="s">
        <v>18</v>
      </c>
      <c r="N1022" s="13" t="s">
        <v>19</v>
      </c>
      <c r="O1022" s="14" t="s">
        <v>20</v>
      </c>
      <c r="P1022" s="13" t="s">
        <v>21</v>
      </c>
      <c r="R1022" s="13" t="s">
        <v>41</v>
      </c>
      <c r="S1022" s="14" t="s">
        <v>29</v>
      </c>
      <c r="U1022" s="81" t="s">
        <v>998</v>
      </c>
    </row>
    <row r="1023" spans="1:29" ht="16.5" customHeight="1" thickBot="1" x14ac:dyDescent="0.3">
      <c r="A1023" s="5" t="s">
        <v>0</v>
      </c>
      <c r="B1023" s="7">
        <v>523104</v>
      </c>
      <c r="C1023" s="7">
        <v>20882</v>
      </c>
      <c r="D1023" s="1">
        <v>4</v>
      </c>
      <c r="E1023" s="9">
        <v>472.4</v>
      </c>
      <c r="F1023" s="7">
        <v>3514</v>
      </c>
      <c r="G1023" s="1">
        <v>0.7</v>
      </c>
      <c r="H1023" s="1">
        <v>79.5</v>
      </c>
      <c r="I1023" s="7">
        <v>3883</v>
      </c>
      <c r="J1023" s="1">
        <v>0.7</v>
      </c>
      <c r="K1023" s="1">
        <v>87.8</v>
      </c>
      <c r="M1023" s="12">
        <f>B1023-B1041</f>
        <v>3134</v>
      </c>
      <c r="N1023" s="12">
        <f t="shared" ref="N1023:N1035" si="353">C1023-C1041</f>
        <v>291</v>
      </c>
      <c r="O1023" s="12">
        <f t="shared" ref="O1023:O1035" si="354">F1023-F1041</f>
        <v>39</v>
      </c>
      <c r="P1023" s="12">
        <f t="shared" ref="P1023:P1035" si="355">I1023-I1041</f>
        <v>53</v>
      </c>
      <c r="R1023" s="26">
        <f>C1023/$B$1023</f>
        <v>3.9919404172019328E-2</v>
      </c>
      <c r="U1023" s="114"/>
      <c r="V1023" s="272" t="s">
        <v>999</v>
      </c>
      <c r="W1023" s="272"/>
      <c r="X1023" s="272"/>
      <c r="Y1023" s="272"/>
      <c r="Z1023" s="272" t="s">
        <v>1000</v>
      </c>
      <c r="AA1023" s="272"/>
      <c r="AB1023" s="272"/>
      <c r="AC1023" s="272"/>
    </row>
    <row r="1024" spans="1:29" ht="15.75" x14ac:dyDescent="0.25">
      <c r="A1024" s="6" t="s">
        <v>1</v>
      </c>
      <c r="B1024" s="8">
        <v>3526</v>
      </c>
      <c r="C1024" s="8">
        <v>248</v>
      </c>
      <c r="D1024" s="2">
        <v>7</v>
      </c>
      <c r="E1024" s="10">
        <v>491.2</v>
      </c>
      <c r="F1024" s="8">
        <v>48</v>
      </c>
      <c r="G1024" s="2">
        <v>1.4</v>
      </c>
      <c r="H1024" s="2">
        <v>95.1</v>
      </c>
      <c r="I1024" s="8">
        <v>0</v>
      </c>
      <c r="J1024" s="2">
        <v>0</v>
      </c>
      <c r="K1024" s="2">
        <v>0</v>
      </c>
      <c r="M1024" s="12">
        <f t="shared" ref="M1024:M1035" si="356">B1024-B1042</f>
        <v>53</v>
      </c>
      <c r="N1024" s="20">
        <f t="shared" si="353"/>
        <v>7</v>
      </c>
      <c r="O1024" s="12">
        <f t="shared" si="354"/>
        <v>1</v>
      </c>
      <c r="P1024" s="12">
        <f t="shared" si="355"/>
        <v>0</v>
      </c>
      <c r="R1024" s="21">
        <f>C1024/$C$1023</f>
        <v>1.1876257063499665E-2</v>
      </c>
      <c r="U1024" s="165"/>
      <c r="V1024" s="171" t="s">
        <v>1001</v>
      </c>
      <c r="W1024" s="172"/>
      <c r="X1024" s="171" t="s">
        <v>20</v>
      </c>
      <c r="Y1024" s="172"/>
      <c r="Z1024" s="171" t="s">
        <v>1001</v>
      </c>
      <c r="AA1024" s="172"/>
      <c r="AB1024" s="171" t="s">
        <v>20</v>
      </c>
      <c r="AC1024" s="172"/>
    </row>
    <row r="1025" spans="1:29" ht="15.75" x14ac:dyDescent="0.25">
      <c r="A1025" s="5" t="s">
        <v>2</v>
      </c>
      <c r="B1025" s="7">
        <v>19300</v>
      </c>
      <c r="C1025" s="7">
        <v>195</v>
      </c>
      <c r="D1025" s="1">
        <v>1</v>
      </c>
      <c r="E1025" s="9">
        <v>89.7</v>
      </c>
      <c r="F1025" s="7">
        <v>21</v>
      </c>
      <c r="G1025" s="1">
        <v>0.1</v>
      </c>
      <c r="H1025" s="1">
        <v>9.6999999999999993</v>
      </c>
      <c r="I1025" s="7">
        <v>1</v>
      </c>
      <c r="J1025" s="1">
        <v>0</v>
      </c>
      <c r="K1025" s="1">
        <v>0.5</v>
      </c>
      <c r="M1025" s="12">
        <f t="shared" si="356"/>
        <v>114</v>
      </c>
      <c r="N1025" s="20">
        <f t="shared" si="353"/>
        <v>9</v>
      </c>
      <c r="O1025" s="12">
        <f t="shared" si="354"/>
        <v>2</v>
      </c>
      <c r="P1025" s="12">
        <f t="shared" si="355"/>
        <v>0</v>
      </c>
      <c r="R1025" s="21">
        <f t="shared" ref="R1025:R1035" si="357">C1025/$C$1023</f>
        <v>9.3381859975098166E-3</v>
      </c>
      <c r="U1025" s="119" t="s">
        <v>1002</v>
      </c>
      <c r="V1025" s="62" t="s">
        <v>839</v>
      </c>
      <c r="W1025" s="62" t="s">
        <v>840</v>
      </c>
      <c r="X1025" s="62" t="s">
        <v>839</v>
      </c>
      <c r="Y1025" s="62" t="s">
        <v>840</v>
      </c>
      <c r="Z1025" s="62" t="s">
        <v>839</v>
      </c>
      <c r="AA1025" s="62" t="s">
        <v>840</v>
      </c>
      <c r="AB1025" s="62" t="s">
        <v>839</v>
      </c>
      <c r="AC1025" s="62" t="s">
        <v>840</v>
      </c>
    </row>
    <row r="1026" spans="1:29" ht="30" x14ac:dyDescent="0.25">
      <c r="A1026" s="6" t="s">
        <v>3</v>
      </c>
      <c r="B1026" s="8">
        <v>30402</v>
      </c>
      <c r="C1026" s="8">
        <v>123</v>
      </c>
      <c r="D1026" s="2">
        <v>0.4</v>
      </c>
      <c r="E1026" s="10">
        <v>44.3</v>
      </c>
      <c r="F1026" s="8">
        <v>23</v>
      </c>
      <c r="G1026" s="2">
        <v>0.1</v>
      </c>
      <c r="H1026" s="2">
        <v>8.3000000000000007</v>
      </c>
      <c r="I1026" s="8">
        <v>2</v>
      </c>
      <c r="J1026" s="2">
        <v>0</v>
      </c>
      <c r="K1026" s="2">
        <v>0.7</v>
      </c>
      <c r="M1026" s="12">
        <f t="shared" si="356"/>
        <v>81</v>
      </c>
      <c r="N1026" s="20">
        <f t="shared" si="353"/>
        <v>5</v>
      </c>
      <c r="O1026" s="20">
        <f t="shared" si="354"/>
        <v>1</v>
      </c>
      <c r="P1026" s="12">
        <f t="shared" si="355"/>
        <v>0</v>
      </c>
      <c r="R1026" s="21">
        <f t="shared" si="357"/>
        <v>5.8902403984292693E-3</v>
      </c>
      <c r="U1026" s="120" t="s">
        <v>1003</v>
      </c>
      <c r="V1026" s="85">
        <v>1527</v>
      </c>
      <c r="W1026" s="167">
        <v>39</v>
      </c>
      <c r="X1026" s="85">
        <v>181</v>
      </c>
      <c r="Y1026" s="167">
        <v>49.2</v>
      </c>
      <c r="Z1026" s="85">
        <v>138</v>
      </c>
      <c r="AA1026" s="167">
        <v>39.799999999999997</v>
      </c>
      <c r="AB1026" s="85">
        <v>20</v>
      </c>
      <c r="AC1026" s="167">
        <v>50</v>
      </c>
    </row>
    <row r="1027" spans="1:29" ht="30" x14ac:dyDescent="0.25">
      <c r="A1027" s="5" t="s">
        <v>4</v>
      </c>
      <c r="B1027" s="7">
        <v>66075</v>
      </c>
      <c r="C1027" s="7">
        <v>394</v>
      </c>
      <c r="D1027" s="1">
        <v>0.6</v>
      </c>
      <c r="E1027" s="9">
        <v>73.900000000000006</v>
      </c>
      <c r="F1027" s="7">
        <v>46</v>
      </c>
      <c r="G1027" s="1">
        <v>0.1</v>
      </c>
      <c r="H1027" s="1">
        <v>8.6</v>
      </c>
      <c r="I1027" s="7">
        <v>2</v>
      </c>
      <c r="J1027" s="1">
        <v>0</v>
      </c>
      <c r="K1027" s="1">
        <v>0.4</v>
      </c>
      <c r="M1027" s="12">
        <f t="shared" si="356"/>
        <v>185</v>
      </c>
      <c r="N1027" s="20">
        <f t="shared" si="353"/>
        <v>10</v>
      </c>
      <c r="O1027" s="12">
        <f t="shared" si="354"/>
        <v>1</v>
      </c>
      <c r="P1027" s="12">
        <f t="shared" si="355"/>
        <v>0</v>
      </c>
      <c r="R1027" s="21">
        <f t="shared" si="357"/>
        <v>1.8867924528301886E-2</v>
      </c>
      <c r="S1027" s="24">
        <f>R1026+R1027</f>
        <v>2.4758164926731156E-2</v>
      </c>
      <c r="U1027" s="121" t="s">
        <v>1004</v>
      </c>
      <c r="V1027" s="88">
        <v>901</v>
      </c>
      <c r="W1027" s="167">
        <v>23</v>
      </c>
      <c r="X1027" s="88">
        <v>111</v>
      </c>
      <c r="Y1027" s="167">
        <v>30.2</v>
      </c>
      <c r="Z1027" s="88">
        <v>102</v>
      </c>
      <c r="AA1027" s="167">
        <v>29.4</v>
      </c>
      <c r="AB1027" s="88">
        <v>14</v>
      </c>
      <c r="AC1027" s="167">
        <v>35</v>
      </c>
    </row>
    <row r="1028" spans="1:29" ht="15.75" x14ac:dyDescent="0.25">
      <c r="A1028" s="6" t="s">
        <v>5</v>
      </c>
      <c r="B1028" s="8">
        <v>92917</v>
      </c>
      <c r="C1028" s="8">
        <v>1210</v>
      </c>
      <c r="D1028" s="2">
        <v>1.3</v>
      </c>
      <c r="E1028" s="10">
        <v>204.6</v>
      </c>
      <c r="F1028" s="8">
        <v>141</v>
      </c>
      <c r="G1028" s="2">
        <v>0.2</v>
      </c>
      <c r="H1028" s="2">
        <v>23.8</v>
      </c>
      <c r="I1028" s="8">
        <v>19</v>
      </c>
      <c r="J1028" s="2">
        <v>0</v>
      </c>
      <c r="K1028" s="2">
        <v>3.2</v>
      </c>
      <c r="M1028" s="12">
        <f t="shared" si="356"/>
        <v>412</v>
      </c>
      <c r="N1028" s="20">
        <f t="shared" si="353"/>
        <v>15</v>
      </c>
      <c r="O1028" s="12">
        <f t="shared" si="354"/>
        <v>0</v>
      </c>
      <c r="P1028" s="12">
        <f t="shared" si="355"/>
        <v>0</v>
      </c>
      <c r="R1028" s="21">
        <f t="shared" si="357"/>
        <v>5.7944641317881428E-2</v>
      </c>
      <c r="U1028" s="120" t="s">
        <v>1005</v>
      </c>
      <c r="V1028" s="85">
        <v>1433</v>
      </c>
      <c r="W1028" s="85">
        <v>36.6</v>
      </c>
      <c r="X1028" s="85">
        <v>76</v>
      </c>
      <c r="Y1028" s="85">
        <v>20.7</v>
      </c>
      <c r="Z1028" s="85">
        <v>98</v>
      </c>
      <c r="AA1028" s="85">
        <v>28.2</v>
      </c>
      <c r="AB1028" s="85">
        <v>6</v>
      </c>
      <c r="AC1028" s="85">
        <v>15</v>
      </c>
    </row>
    <row r="1029" spans="1:29" ht="30" x14ac:dyDescent="0.25">
      <c r="A1029" s="5" t="s">
        <v>6</v>
      </c>
      <c r="B1029" s="7">
        <v>103382</v>
      </c>
      <c r="C1029" s="7">
        <v>2078</v>
      </c>
      <c r="D1029" s="1">
        <v>2</v>
      </c>
      <c r="E1029" s="9">
        <v>290.5</v>
      </c>
      <c r="F1029" s="7">
        <v>278</v>
      </c>
      <c r="G1029" s="1">
        <v>0.3</v>
      </c>
      <c r="H1029" s="1">
        <v>38.9</v>
      </c>
      <c r="I1029" s="7">
        <v>44</v>
      </c>
      <c r="J1029" s="1">
        <v>0</v>
      </c>
      <c r="K1029" s="1">
        <v>6.2</v>
      </c>
      <c r="M1029" s="12">
        <f t="shared" si="356"/>
        <v>598</v>
      </c>
      <c r="N1029" s="20">
        <f t="shared" si="353"/>
        <v>16</v>
      </c>
      <c r="O1029" s="20">
        <f t="shared" si="354"/>
        <v>0</v>
      </c>
      <c r="P1029" s="12">
        <f t="shared" si="355"/>
        <v>2</v>
      </c>
      <c r="R1029" s="21">
        <f t="shared" si="357"/>
        <v>9.9511541040130255E-2</v>
      </c>
      <c r="U1029" s="121" t="s">
        <v>1006</v>
      </c>
      <c r="V1029" s="88">
        <v>54</v>
      </c>
      <c r="W1029" s="88">
        <v>1.4</v>
      </c>
      <c r="X1029" s="88">
        <v>0</v>
      </c>
      <c r="Y1029" s="88">
        <v>0</v>
      </c>
      <c r="Z1029" s="88">
        <v>9</v>
      </c>
      <c r="AA1029" s="88">
        <v>2.6</v>
      </c>
      <c r="AB1029" s="88">
        <v>0</v>
      </c>
      <c r="AC1029" s="88">
        <v>0</v>
      </c>
    </row>
    <row r="1030" spans="1:29" ht="15.75" x14ac:dyDescent="0.25">
      <c r="A1030" s="6" t="s">
        <v>7</v>
      </c>
      <c r="B1030" s="8">
        <v>84767</v>
      </c>
      <c r="C1030" s="8">
        <v>2291</v>
      </c>
      <c r="D1030" s="2">
        <v>2.7</v>
      </c>
      <c r="E1030" s="10">
        <v>376.6</v>
      </c>
      <c r="F1030" s="8">
        <v>475</v>
      </c>
      <c r="G1030" s="2">
        <v>0.6</v>
      </c>
      <c r="H1030" s="2">
        <v>78.099999999999994</v>
      </c>
      <c r="I1030" s="8">
        <v>98</v>
      </c>
      <c r="J1030" s="2">
        <v>0.1</v>
      </c>
      <c r="K1030" s="2">
        <v>16.100000000000001</v>
      </c>
      <c r="M1030" s="12">
        <f t="shared" si="356"/>
        <v>505</v>
      </c>
      <c r="N1030" s="20">
        <f t="shared" si="353"/>
        <v>13</v>
      </c>
      <c r="O1030" s="20">
        <f t="shared" si="354"/>
        <v>5</v>
      </c>
      <c r="P1030" s="12">
        <f t="shared" si="355"/>
        <v>1</v>
      </c>
      <c r="R1030" s="21">
        <f t="shared" si="357"/>
        <v>0.10971171343741021</v>
      </c>
      <c r="U1030" s="120" t="s">
        <v>0</v>
      </c>
      <c r="V1030" s="85">
        <v>3915</v>
      </c>
      <c r="W1030" s="85">
        <v>100</v>
      </c>
      <c r="X1030" s="85">
        <v>368</v>
      </c>
      <c r="Y1030" s="85">
        <v>100</v>
      </c>
      <c r="Z1030" s="85">
        <v>347</v>
      </c>
      <c r="AA1030" s="85">
        <v>100</v>
      </c>
      <c r="AB1030" s="85">
        <v>40</v>
      </c>
      <c r="AC1030" s="85">
        <v>100</v>
      </c>
    </row>
    <row r="1031" spans="1:29" ht="15.75" x14ac:dyDescent="0.25">
      <c r="A1031" s="5" t="s">
        <v>8</v>
      </c>
      <c r="B1031" s="7">
        <v>58490</v>
      </c>
      <c r="C1031" s="7">
        <v>3152</v>
      </c>
      <c r="D1031" s="1">
        <v>5.4</v>
      </c>
      <c r="E1031" s="9">
        <v>572.1</v>
      </c>
      <c r="F1031" s="7">
        <v>789</v>
      </c>
      <c r="G1031" s="1">
        <v>1.3</v>
      </c>
      <c r="H1031" s="1">
        <v>143.19999999999999</v>
      </c>
      <c r="I1031" s="7">
        <v>242</v>
      </c>
      <c r="J1031" s="1">
        <v>0.4</v>
      </c>
      <c r="K1031" s="1">
        <v>43.9</v>
      </c>
      <c r="M1031" s="12">
        <f t="shared" si="356"/>
        <v>351</v>
      </c>
      <c r="N1031" s="20">
        <f t="shared" si="353"/>
        <v>21</v>
      </c>
      <c r="O1031" s="20">
        <f t="shared" si="354"/>
        <v>7</v>
      </c>
      <c r="P1031" s="12">
        <f t="shared" si="355"/>
        <v>2</v>
      </c>
      <c r="R1031" s="21">
        <f t="shared" si="357"/>
        <v>0.15094339622641509</v>
      </c>
    </row>
    <row r="1032" spans="1:29" ht="15.75" x14ac:dyDescent="0.25">
      <c r="A1032" s="6" t="s">
        <v>9</v>
      </c>
      <c r="B1032" s="8">
        <v>33762</v>
      </c>
      <c r="C1032" s="8">
        <v>3667</v>
      </c>
      <c r="D1032" s="2">
        <v>10.9</v>
      </c>
      <c r="E1032" s="10">
        <v>773.1</v>
      </c>
      <c r="F1032" s="8">
        <v>910</v>
      </c>
      <c r="G1032" s="2">
        <v>2.7</v>
      </c>
      <c r="H1032" s="2">
        <v>191.9</v>
      </c>
      <c r="I1032" s="8">
        <v>527</v>
      </c>
      <c r="J1032" s="2">
        <v>1.6</v>
      </c>
      <c r="K1032" s="2">
        <v>111.1</v>
      </c>
      <c r="M1032" s="12">
        <f t="shared" si="356"/>
        <v>268</v>
      </c>
      <c r="N1032" s="20">
        <f t="shared" si="353"/>
        <v>46</v>
      </c>
      <c r="O1032" s="20">
        <f t="shared" si="354"/>
        <v>11</v>
      </c>
      <c r="P1032" s="20">
        <f t="shared" si="355"/>
        <v>8</v>
      </c>
      <c r="R1032" s="21">
        <f t="shared" si="357"/>
        <v>0.17560578488650513</v>
      </c>
    </row>
    <row r="1033" spans="1:29" ht="15.75" x14ac:dyDescent="0.25">
      <c r="A1033" s="5" t="s">
        <v>10</v>
      </c>
      <c r="B1033" s="7">
        <v>15089</v>
      </c>
      <c r="C1033" s="7">
        <v>3555</v>
      </c>
      <c r="D1033" s="1">
        <v>23.6</v>
      </c>
      <c r="E1033" s="9">
        <v>1363.4</v>
      </c>
      <c r="F1033" s="7">
        <v>626</v>
      </c>
      <c r="G1033" s="1">
        <v>4.0999999999999996</v>
      </c>
      <c r="H1033" s="1">
        <v>240.1</v>
      </c>
      <c r="I1033" s="7">
        <v>904</v>
      </c>
      <c r="J1033" s="1">
        <v>6</v>
      </c>
      <c r="K1033" s="9">
        <v>346.7</v>
      </c>
      <c r="M1033" s="12">
        <f t="shared" si="356"/>
        <v>189</v>
      </c>
      <c r="N1033" s="20">
        <f t="shared" si="353"/>
        <v>46</v>
      </c>
      <c r="O1033" s="20">
        <f t="shared" si="354"/>
        <v>10</v>
      </c>
      <c r="P1033" s="20">
        <f t="shared" si="355"/>
        <v>13</v>
      </c>
      <c r="R1033" s="21">
        <f t="shared" si="357"/>
        <v>0.17024231395460204</v>
      </c>
    </row>
    <row r="1034" spans="1:29" ht="15.75" x14ac:dyDescent="0.25">
      <c r="A1034" s="6" t="s">
        <v>11</v>
      </c>
      <c r="B1034" s="8">
        <v>15059</v>
      </c>
      <c r="C1034" s="8">
        <v>3960</v>
      </c>
      <c r="D1034" s="2">
        <v>26.3</v>
      </c>
      <c r="E1034" s="10">
        <v>2815.4</v>
      </c>
      <c r="F1034" s="8">
        <v>155</v>
      </c>
      <c r="G1034" s="2">
        <v>1</v>
      </c>
      <c r="H1034" s="2">
        <v>110.2</v>
      </c>
      <c r="I1034" s="8">
        <v>2042</v>
      </c>
      <c r="J1034" s="2">
        <v>13.6</v>
      </c>
      <c r="K1034" s="2">
        <v>1451.8</v>
      </c>
      <c r="M1034" s="12">
        <f t="shared" si="356"/>
        <v>377</v>
      </c>
      <c r="N1034" s="20">
        <f t="shared" si="353"/>
        <v>103</v>
      </c>
      <c r="O1034" s="20">
        <f t="shared" si="354"/>
        <v>1</v>
      </c>
      <c r="P1034" s="20">
        <f t="shared" si="355"/>
        <v>27</v>
      </c>
      <c r="R1034" s="21">
        <f t="shared" si="357"/>
        <v>0.18963700794943014</v>
      </c>
    </row>
    <row r="1035" spans="1:29" ht="15.75" x14ac:dyDescent="0.25">
      <c r="A1035" s="14" t="s">
        <v>12</v>
      </c>
      <c r="B1035" s="7">
        <v>335</v>
      </c>
      <c r="C1035" s="7">
        <v>9</v>
      </c>
      <c r="D1035" s="1">
        <v>2.7</v>
      </c>
      <c r="E1035" s="9" t="s">
        <v>13</v>
      </c>
      <c r="F1035" s="7">
        <v>2</v>
      </c>
      <c r="G1035" s="1">
        <v>0.6</v>
      </c>
      <c r="H1035" s="1" t="s">
        <v>13</v>
      </c>
      <c r="I1035" s="7">
        <v>2</v>
      </c>
      <c r="J1035" s="1">
        <v>0.6</v>
      </c>
      <c r="K1035" s="1" t="s">
        <v>13</v>
      </c>
      <c r="M1035" s="12">
        <f t="shared" si="356"/>
        <v>1</v>
      </c>
      <c r="N1035" s="12">
        <f t="shared" si="353"/>
        <v>0</v>
      </c>
      <c r="O1035" s="12">
        <f t="shared" si="354"/>
        <v>0</v>
      </c>
      <c r="P1035" s="12">
        <f t="shared" si="355"/>
        <v>0</v>
      </c>
      <c r="R1035" s="21">
        <f t="shared" si="357"/>
        <v>4.3099319988506847E-4</v>
      </c>
    </row>
    <row r="1036" spans="1:29" x14ac:dyDescent="0.25">
      <c r="A1036" s="25"/>
      <c r="I1036" s="60"/>
      <c r="J1036" s="60"/>
      <c r="O1036" s="104" t="s">
        <v>873</v>
      </c>
      <c r="P1036" s="103">
        <f>SUM(P1033:P1034)/P1023</f>
        <v>0.75471698113207553</v>
      </c>
    </row>
    <row r="1037" spans="1:29" x14ac:dyDescent="0.25">
      <c r="A1037" t="s">
        <v>1074</v>
      </c>
    </row>
    <row r="1038" spans="1:29" x14ac:dyDescent="0.25">
      <c r="A1038" t="s">
        <v>776</v>
      </c>
    </row>
    <row r="1039" spans="1:29" x14ac:dyDescent="0.25">
      <c r="B1039" s="14" t="s">
        <v>18</v>
      </c>
      <c r="C1039" s="270" t="s">
        <v>19</v>
      </c>
      <c r="D1039" s="270"/>
      <c r="E1039" s="270"/>
      <c r="F1039" s="270" t="s">
        <v>20</v>
      </c>
      <c r="G1039" s="270"/>
      <c r="H1039" s="270"/>
      <c r="I1039" s="270" t="s">
        <v>21</v>
      </c>
      <c r="J1039" s="270"/>
      <c r="K1039" s="270"/>
      <c r="M1039" s="270" t="s">
        <v>1077</v>
      </c>
      <c r="N1039" s="270"/>
      <c r="O1039" s="270"/>
      <c r="P1039" s="270"/>
    </row>
    <row r="1040" spans="1:29" x14ac:dyDescent="0.25">
      <c r="A1040" s="15" t="s">
        <v>17</v>
      </c>
      <c r="B1040" s="14" t="s">
        <v>14</v>
      </c>
      <c r="C1040" s="14" t="s">
        <v>14</v>
      </c>
      <c r="D1040" s="14" t="s">
        <v>15</v>
      </c>
      <c r="E1040" s="14" t="s">
        <v>16</v>
      </c>
      <c r="F1040" s="14" t="s">
        <v>14</v>
      </c>
      <c r="G1040" s="14" t="s">
        <v>15</v>
      </c>
      <c r="H1040" s="14" t="s">
        <v>16</v>
      </c>
      <c r="I1040" s="14" t="s">
        <v>14</v>
      </c>
      <c r="J1040" s="14" t="s">
        <v>15</v>
      </c>
      <c r="K1040" s="14" t="s">
        <v>16</v>
      </c>
      <c r="M1040" s="14" t="s">
        <v>18</v>
      </c>
      <c r="N1040" s="13" t="s">
        <v>19</v>
      </c>
      <c r="O1040" s="14" t="s">
        <v>20</v>
      </c>
      <c r="P1040" s="13" t="s">
        <v>21</v>
      </c>
      <c r="R1040" s="13" t="s">
        <v>41</v>
      </c>
      <c r="S1040" s="14" t="s">
        <v>29</v>
      </c>
      <c r="U1040" s="81" t="s">
        <v>998</v>
      </c>
    </row>
    <row r="1041" spans="1:29" ht="16.5" customHeight="1" thickBot="1" x14ac:dyDescent="0.3">
      <c r="A1041" s="5" t="s">
        <v>0</v>
      </c>
      <c r="B1041" s="7">
        <v>519970</v>
      </c>
      <c r="C1041" s="7">
        <v>20591</v>
      </c>
      <c r="D1041" s="1">
        <v>4</v>
      </c>
      <c r="E1041" s="9">
        <v>465.9</v>
      </c>
      <c r="F1041" s="7">
        <v>3475</v>
      </c>
      <c r="G1041" s="1">
        <v>0.7</v>
      </c>
      <c r="H1041" s="1">
        <v>78.599999999999994</v>
      </c>
      <c r="I1041" s="7">
        <v>3830</v>
      </c>
      <c r="J1041" s="1">
        <v>0.7</v>
      </c>
      <c r="K1041" s="1">
        <v>86.7</v>
      </c>
      <c r="M1041" s="12">
        <f>B1041-B1059</f>
        <v>619</v>
      </c>
      <c r="N1041" s="12">
        <f t="shared" ref="N1041:N1053" si="358">C1041-C1059</f>
        <v>84</v>
      </c>
      <c r="O1041" s="12">
        <f t="shared" ref="O1041:O1053" si="359">F1041-F1059</f>
        <v>5</v>
      </c>
      <c r="P1041" s="12">
        <f t="shared" ref="P1041:P1053" si="360">I1041-I1059</f>
        <v>8</v>
      </c>
      <c r="R1041" s="26">
        <f>C1041/$B$1041</f>
        <v>3.9600361559320729E-2</v>
      </c>
      <c r="U1041" s="114"/>
      <c r="V1041" s="272" t="s">
        <v>999</v>
      </c>
      <c r="W1041" s="272"/>
      <c r="X1041" s="272"/>
      <c r="Y1041" s="272"/>
      <c r="Z1041" s="272" t="s">
        <v>1000</v>
      </c>
      <c r="AA1041" s="272"/>
      <c r="AB1041" s="272"/>
      <c r="AC1041" s="272"/>
    </row>
    <row r="1042" spans="1:29" ht="15.75" x14ac:dyDescent="0.25">
      <c r="A1042" s="6" t="s">
        <v>1</v>
      </c>
      <c r="B1042" s="8">
        <v>3473</v>
      </c>
      <c r="C1042" s="8">
        <v>241</v>
      </c>
      <c r="D1042" s="2">
        <v>6.9</v>
      </c>
      <c r="E1042" s="10">
        <v>477.4</v>
      </c>
      <c r="F1042" s="8">
        <v>47</v>
      </c>
      <c r="G1042" s="2">
        <v>1.4</v>
      </c>
      <c r="H1042" s="2">
        <v>93.1</v>
      </c>
      <c r="I1042" s="8">
        <v>0</v>
      </c>
      <c r="J1042" s="2">
        <v>0</v>
      </c>
      <c r="K1042" s="2">
        <v>0</v>
      </c>
      <c r="M1042" s="12">
        <f t="shared" ref="M1042:M1053" si="361">B1042-B1060</f>
        <v>14</v>
      </c>
      <c r="N1042" s="20">
        <f t="shared" si="358"/>
        <v>2</v>
      </c>
      <c r="O1042" s="12">
        <f t="shared" si="359"/>
        <v>1</v>
      </c>
      <c r="P1042" s="12">
        <f t="shared" si="360"/>
        <v>0</v>
      </c>
      <c r="R1042" s="21">
        <f>C1042/$C$1041</f>
        <v>1.1704142586566947E-2</v>
      </c>
      <c r="U1042" s="165"/>
      <c r="V1042" s="171" t="s">
        <v>1001</v>
      </c>
      <c r="W1042" s="172"/>
      <c r="X1042" s="171" t="s">
        <v>20</v>
      </c>
      <c r="Y1042" s="172"/>
      <c r="Z1042" s="171" t="s">
        <v>1001</v>
      </c>
      <c r="AA1042" s="172"/>
      <c r="AB1042" s="171" t="s">
        <v>20</v>
      </c>
      <c r="AC1042" s="172"/>
    </row>
    <row r="1043" spans="1:29" ht="15.75" x14ac:dyDescent="0.25">
      <c r="A1043" s="5" t="s">
        <v>2</v>
      </c>
      <c r="B1043" s="7">
        <v>19186</v>
      </c>
      <c r="C1043" s="7">
        <v>186</v>
      </c>
      <c r="D1043" s="1">
        <v>1</v>
      </c>
      <c r="E1043" s="9">
        <v>85.6</v>
      </c>
      <c r="F1043" s="7">
        <v>19</v>
      </c>
      <c r="G1043" s="1">
        <v>0.1</v>
      </c>
      <c r="H1043" s="1">
        <v>8.6999999999999993</v>
      </c>
      <c r="I1043" s="7">
        <v>1</v>
      </c>
      <c r="J1043" s="1">
        <v>0</v>
      </c>
      <c r="K1043" s="1">
        <v>0.5</v>
      </c>
      <c r="M1043" s="12">
        <f t="shared" si="361"/>
        <v>33</v>
      </c>
      <c r="N1043" s="20">
        <f t="shared" si="358"/>
        <v>0</v>
      </c>
      <c r="O1043" s="12">
        <f t="shared" si="359"/>
        <v>0</v>
      </c>
      <c r="P1043" s="12">
        <f t="shared" si="360"/>
        <v>0</v>
      </c>
      <c r="R1043" s="21">
        <f t="shared" ref="R1043:R1053" si="362">C1043/$C$1041</f>
        <v>9.0330727016657755E-3</v>
      </c>
      <c r="U1043" s="119" t="s">
        <v>1002</v>
      </c>
      <c r="V1043" s="62" t="s">
        <v>839</v>
      </c>
      <c r="W1043" s="62" t="s">
        <v>840</v>
      </c>
      <c r="X1043" s="62" t="s">
        <v>839</v>
      </c>
      <c r="Y1043" s="62" t="s">
        <v>840</v>
      </c>
      <c r="Z1043" s="62" t="s">
        <v>839</v>
      </c>
      <c r="AA1043" s="62" t="s">
        <v>840</v>
      </c>
      <c r="AB1043" s="62" t="s">
        <v>839</v>
      </c>
      <c r="AC1043" s="62" t="s">
        <v>840</v>
      </c>
    </row>
    <row r="1044" spans="1:29" ht="30" x14ac:dyDescent="0.25">
      <c r="A1044" s="6" t="s">
        <v>3</v>
      </c>
      <c r="B1044" s="8">
        <v>30321</v>
      </c>
      <c r="C1044" s="8">
        <v>118</v>
      </c>
      <c r="D1044" s="2">
        <v>0.4</v>
      </c>
      <c r="E1044" s="10">
        <v>42.5</v>
      </c>
      <c r="F1044" s="8">
        <v>22</v>
      </c>
      <c r="G1044" s="2">
        <v>0.1</v>
      </c>
      <c r="H1044" s="2">
        <v>7.9</v>
      </c>
      <c r="I1044" s="8">
        <v>2</v>
      </c>
      <c r="J1044" s="2">
        <v>0</v>
      </c>
      <c r="K1044" s="2">
        <v>0.7</v>
      </c>
      <c r="M1044" s="12">
        <f t="shared" si="361"/>
        <v>11</v>
      </c>
      <c r="N1044" s="20">
        <f t="shared" si="358"/>
        <v>1</v>
      </c>
      <c r="O1044" s="20">
        <f t="shared" si="359"/>
        <v>0</v>
      </c>
      <c r="P1044" s="12">
        <f t="shared" si="360"/>
        <v>0</v>
      </c>
      <c r="R1044" s="21">
        <f t="shared" si="362"/>
        <v>5.7306590257879654E-3</v>
      </c>
      <c r="U1044" s="120" t="s">
        <v>1003</v>
      </c>
      <c r="V1044" s="85">
        <v>1414</v>
      </c>
      <c r="W1044" s="167">
        <v>38.799999999999997</v>
      </c>
      <c r="X1044" s="85">
        <v>164</v>
      </c>
      <c r="Y1044" s="167">
        <v>49.4</v>
      </c>
      <c r="Z1044" s="85">
        <v>174</v>
      </c>
      <c r="AA1044" s="167">
        <v>39.299999999999997</v>
      </c>
      <c r="AB1044" s="85">
        <v>26</v>
      </c>
      <c r="AC1044" s="167">
        <v>57.8</v>
      </c>
    </row>
    <row r="1045" spans="1:29" ht="30" x14ac:dyDescent="0.25">
      <c r="A1045" s="5" t="s">
        <v>4</v>
      </c>
      <c r="B1045" s="7">
        <v>65890</v>
      </c>
      <c r="C1045" s="7">
        <v>384</v>
      </c>
      <c r="D1045" s="1">
        <v>0.6</v>
      </c>
      <c r="E1045" s="9">
        <v>72</v>
      </c>
      <c r="F1045" s="7">
        <v>45</v>
      </c>
      <c r="G1045" s="1">
        <v>0.1</v>
      </c>
      <c r="H1045" s="1">
        <v>8.4</v>
      </c>
      <c r="I1045" s="7">
        <v>2</v>
      </c>
      <c r="J1045" s="1">
        <v>0</v>
      </c>
      <c r="K1045" s="1">
        <v>0.4</v>
      </c>
      <c r="M1045" s="12">
        <f t="shared" si="361"/>
        <v>31</v>
      </c>
      <c r="N1045" s="20">
        <f t="shared" si="358"/>
        <v>0</v>
      </c>
      <c r="O1045" s="12">
        <f t="shared" si="359"/>
        <v>0</v>
      </c>
      <c r="P1045" s="12">
        <f t="shared" si="360"/>
        <v>0</v>
      </c>
      <c r="R1045" s="21">
        <f t="shared" si="362"/>
        <v>1.8648924287309989E-2</v>
      </c>
      <c r="S1045" s="24">
        <f>R1044+R1045</f>
        <v>2.4379583313097954E-2</v>
      </c>
      <c r="U1045" s="121" t="s">
        <v>1004</v>
      </c>
      <c r="V1045" s="88">
        <v>822</v>
      </c>
      <c r="W1045" s="167">
        <v>22.6</v>
      </c>
      <c r="X1045" s="88">
        <v>98</v>
      </c>
      <c r="Y1045" s="167">
        <v>29.5</v>
      </c>
      <c r="Z1045" s="88">
        <v>129</v>
      </c>
      <c r="AA1045" s="167">
        <v>29.1</v>
      </c>
      <c r="AB1045" s="88">
        <v>13</v>
      </c>
      <c r="AC1045" s="167">
        <v>28.9</v>
      </c>
    </row>
    <row r="1046" spans="1:29" ht="15.75" x14ac:dyDescent="0.25">
      <c r="A1046" s="6" t="s">
        <v>5</v>
      </c>
      <c r="B1046" s="8">
        <v>92505</v>
      </c>
      <c r="C1046" s="8">
        <v>1195</v>
      </c>
      <c r="D1046" s="2">
        <v>1.3</v>
      </c>
      <c r="E1046" s="10">
        <v>202.1</v>
      </c>
      <c r="F1046" s="8">
        <v>141</v>
      </c>
      <c r="G1046" s="2">
        <v>0.2</v>
      </c>
      <c r="H1046" s="2">
        <v>23.8</v>
      </c>
      <c r="I1046" s="8">
        <v>19</v>
      </c>
      <c r="J1046" s="2">
        <v>0</v>
      </c>
      <c r="K1046" s="2">
        <v>3.2</v>
      </c>
      <c r="M1046" s="12">
        <f t="shared" si="361"/>
        <v>78</v>
      </c>
      <c r="N1046" s="20">
        <f t="shared" si="358"/>
        <v>2</v>
      </c>
      <c r="O1046" s="12">
        <f t="shared" si="359"/>
        <v>0</v>
      </c>
      <c r="P1046" s="12">
        <f t="shared" si="360"/>
        <v>0</v>
      </c>
      <c r="R1046" s="21">
        <f t="shared" si="362"/>
        <v>5.8035063862852704E-2</v>
      </c>
      <c r="U1046" s="120" t="s">
        <v>1005</v>
      </c>
      <c r="V1046" s="85">
        <v>1357</v>
      </c>
      <c r="W1046" s="85">
        <v>37.200000000000003</v>
      </c>
      <c r="X1046" s="85">
        <v>70</v>
      </c>
      <c r="Y1046" s="85">
        <v>21.1</v>
      </c>
      <c r="Z1046" s="85">
        <v>132</v>
      </c>
      <c r="AA1046" s="85">
        <v>29.8</v>
      </c>
      <c r="AB1046" s="85">
        <v>6</v>
      </c>
      <c r="AC1046" s="85">
        <v>13.3</v>
      </c>
    </row>
    <row r="1047" spans="1:29" ht="30" x14ac:dyDescent="0.25">
      <c r="A1047" s="5" t="s">
        <v>6</v>
      </c>
      <c r="B1047" s="7">
        <v>102784</v>
      </c>
      <c r="C1047" s="7">
        <v>2062</v>
      </c>
      <c r="D1047" s="1">
        <v>2</v>
      </c>
      <c r="E1047" s="9">
        <v>288.2</v>
      </c>
      <c r="F1047" s="7">
        <v>278</v>
      </c>
      <c r="G1047" s="1">
        <v>0.3</v>
      </c>
      <c r="H1047" s="1">
        <v>38.9</v>
      </c>
      <c r="I1047" s="7">
        <v>42</v>
      </c>
      <c r="J1047" s="1">
        <v>0</v>
      </c>
      <c r="K1047" s="1">
        <v>5.9</v>
      </c>
      <c r="M1047" s="12">
        <f t="shared" si="361"/>
        <v>103</v>
      </c>
      <c r="N1047" s="20">
        <f t="shared" si="358"/>
        <v>10</v>
      </c>
      <c r="O1047" s="20">
        <f t="shared" si="359"/>
        <v>1</v>
      </c>
      <c r="P1047" s="12">
        <f t="shared" si="360"/>
        <v>0</v>
      </c>
      <c r="R1047" s="21">
        <f t="shared" si="362"/>
        <v>0.10014083823029479</v>
      </c>
      <c r="U1047" s="121" t="s">
        <v>1006</v>
      </c>
      <c r="V1047" s="88">
        <v>51</v>
      </c>
      <c r="W1047" s="88">
        <v>1.4</v>
      </c>
      <c r="X1047" s="88">
        <v>0</v>
      </c>
      <c r="Y1047" s="88">
        <v>0</v>
      </c>
      <c r="Z1047" s="88">
        <v>8</v>
      </c>
      <c r="AA1047" s="88">
        <v>1.8</v>
      </c>
      <c r="AB1047" s="88">
        <v>0</v>
      </c>
      <c r="AC1047" s="88">
        <v>0</v>
      </c>
    </row>
    <row r="1048" spans="1:29" ht="15.75" x14ac:dyDescent="0.25">
      <c r="A1048" s="6" t="s">
        <v>7</v>
      </c>
      <c r="B1048" s="8">
        <v>84262</v>
      </c>
      <c r="C1048" s="8">
        <v>2278</v>
      </c>
      <c r="D1048" s="2">
        <v>2.7</v>
      </c>
      <c r="E1048" s="10">
        <v>374.5</v>
      </c>
      <c r="F1048" s="8">
        <v>470</v>
      </c>
      <c r="G1048" s="2">
        <v>0.6</v>
      </c>
      <c r="H1048" s="2">
        <v>77.3</v>
      </c>
      <c r="I1048" s="8">
        <v>97</v>
      </c>
      <c r="J1048" s="2">
        <v>0.1</v>
      </c>
      <c r="K1048" s="2">
        <v>15.9</v>
      </c>
      <c r="M1048" s="12">
        <f t="shared" si="361"/>
        <v>100</v>
      </c>
      <c r="N1048" s="20">
        <f t="shared" si="358"/>
        <v>9</v>
      </c>
      <c r="O1048" s="20">
        <f t="shared" si="359"/>
        <v>0</v>
      </c>
      <c r="P1048" s="12">
        <f t="shared" si="360"/>
        <v>0</v>
      </c>
      <c r="R1048" s="21">
        <f t="shared" si="362"/>
        <v>0.11063085814190665</v>
      </c>
      <c r="U1048" s="120" t="s">
        <v>0</v>
      </c>
      <c r="V1048" s="85">
        <v>3644</v>
      </c>
      <c r="W1048" s="85">
        <v>100</v>
      </c>
      <c r="X1048" s="85">
        <v>332</v>
      </c>
      <c r="Y1048" s="85">
        <v>100</v>
      </c>
      <c r="Z1048" s="85">
        <v>443</v>
      </c>
      <c r="AA1048" s="85">
        <v>100</v>
      </c>
      <c r="AB1048" s="85">
        <v>45</v>
      </c>
      <c r="AC1048" s="85">
        <v>100</v>
      </c>
    </row>
    <row r="1049" spans="1:29" ht="15.75" x14ac:dyDescent="0.25">
      <c r="A1049" s="5" t="s">
        <v>8</v>
      </c>
      <c r="B1049" s="7">
        <v>58139</v>
      </c>
      <c r="C1049" s="7">
        <v>3131</v>
      </c>
      <c r="D1049" s="1">
        <v>5.4</v>
      </c>
      <c r="E1049" s="9">
        <v>568.29999999999995</v>
      </c>
      <c r="F1049" s="7">
        <v>782</v>
      </c>
      <c r="G1049" s="1">
        <v>1.3</v>
      </c>
      <c r="H1049" s="1">
        <v>141.9</v>
      </c>
      <c r="I1049" s="7">
        <v>240</v>
      </c>
      <c r="J1049" s="1">
        <v>0.4</v>
      </c>
      <c r="K1049" s="1">
        <v>43.6</v>
      </c>
      <c r="M1049" s="12">
        <f t="shared" si="361"/>
        <v>61</v>
      </c>
      <c r="N1049" s="20">
        <f t="shared" si="358"/>
        <v>9</v>
      </c>
      <c r="O1049" s="20">
        <f t="shared" si="359"/>
        <v>2</v>
      </c>
      <c r="P1049" s="12">
        <f t="shared" si="360"/>
        <v>1</v>
      </c>
      <c r="R1049" s="21">
        <f t="shared" si="362"/>
        <v>0.15205672381137389</v>
      </c>
    </row>
    <row r="1050" spans="1:29" ht="15.75" x14ac:dyDescent="0.25">
      <c r="A1050" s="6" t="s">
        <v>9</v>
      </c>
      <c r="B1050" s="8">
        <v>33494</v>
      </c>
      <c r="C1050" s="8">
        <v>3621</v>
      </c>
      <c r="D1050" s="2">
        <v>10.8</v>
      </c>
      <c r="E1050" s="10">
        <v>763.4</v>
      </c>
      <c r="F1050" s="8">
        <v>899</v>
      </c>
      <c r="G1050" s="2">
        <v>2.7</v>
      </c>
      <c r="H1050" s="2">
        <v>189.5</v>
      </c>
      <c r="I1050" s="8">
        <v>519</v>
      </c>
      <c r="J1050" s="2">
        <v>1.5</v>
      </c>
      <c r="K1050" s="2">
        <v>109.4</v>
      </c>
      <c r="M1050" s="12">
        <f t="shared" si="361"/>
        <v>68</v>
      </c>
      <c r="N1050" s="20">
        <f t="shared" si="358"/>
        <v>14</v>
      </c>
      <c r="O1050" s="20">
        <f t="shared" si="359"/>
        <v>1</v>
      </c>
      <c r="P1050" s="20">
        <f t="shared" si="360"/>
        <v>3</v>
      </c>
      <c r="R1050" s="21">
        <f t="shared" si="362"/>
        <v>0.17585352824049341</v>
      </c>
    </row>
    <row r="1051" spans="1:29" ht="15.75" x14ac:dyDescent="0.25">
      <c r="A1051" s="5" t="s">
        <v>10</v>
      </c>
      <c r="B1051" s="7">
        <v>14900</v>
      </c>
      <c r="C1051" s="7">
        <v>3509</v>
      </c>
      <c r="D1051" s="1">
        <v>23.6</v>
      </c>
      <c r="E1051" s="9">
        <v>1345.8</v>
      </c>
      <c r="F1051" s="7">
        <v>616</v>
      </c>
      <c r="G1051" s="1">
        <v>4.0999999999999996</v>
      </c>
      <c r="H1051" s="1">
        <v>236.2</v>
      </c>
      <c r="I1051" s="7">
        <v>891</v>
      </c>
      <c r="J1051" s="1">
        <v>6</v>
      </c>
      <c r="K1051" s="9">
        <v>341.7</v>
      </c>
      <c r="M1051" s="12">
        <f t="shared" si="361"/>
        <v>52</v>
      </c>
      <c r="N1051" s="20">
        <f t="shared" si="358"/>
        <v>22</v>
      </c>
      <c r="O1051" s="20">
        <f t="shared" si="359"/>
        <v>0</v>
      </c>
      <c r="P1051" s="20">
        <f t="shared" si="360"/>
        <v>2</v>
      </c>
      <c r="R1051" s="21">
        <f t="shared" si="362"/>
        <v>0.17041425865669468</v>
      </c>
    </row>
    <row r="1052" spans="1:29" ht="15.75" x14ac:dyDescent="0.25">
      <c r="A1052" s="6" t="s">
        <v>11</v>
      </c>
      <c r="B1052" s="8">
        <v>14682</v>
      </c>
      <c r="C1052" s="8">
        <v>3857</v>
      </c>
      <c r="D1052" s="2">
        <v>26.3</v>
      </c>
      <c r="E1052" s="10">
        <v>2742.1</v>
      </c>
      <c r="F1052" s="8">
        <v>154</v>
      </c>
      <c r="G1052" s="2">
        <v>1</v>
      </c>
      <c r="H1052" s="2">
        <v>109.5</v>
      </c>
      <c r="I1052" s="8">
        <v>2015</v>
      </c>
      <c r="J1052" s="2">
        <v>13.7</v>
      </c>
      <c r="K1052" s="2">
        <v>1432.6</v>
      </c>
      <c r="M1052" s="12">
        <f t="shared" si="361"/>
        <v>65</v>
      </c>
      <c r="N1052" s="20">
        <f t="shared" si="358"/>
        <v>15</v>
      </c>
      <c r="O1052" s="20">
        <f t="shared" si="359"/>
        <v>0</v>
      </c>
      <c r="P1052" s="20">
        <f t="shared" si="360"/>
        <v>2</v>
      </c>
      <c r="R1052" s="21">
        <f t="shared" si="362"/>
        <v>0.18731484629206935</v>
      </c>
    </row>
    <row r="1053" spans="1:29" ht="15.75" x14ac:dyDescent="0.25">
      <c r="A1053" s="14" t="s">
        <v>12</v>
      </c>
      <c r="B1053" s="7">
        <v>334</v>
      </c>
      <c r="C1053" s="7">
        <v>9</v>
      </c>
      <c r="D1053" s="1">
        <v>2.7</v>
      </c>
      <c r="E1053" s="9" t="s">
        <v>13</v>
      </c>
      <c r="F1053" s="7">
        <v>2</v>
      </c>
      <c r="G1053" s="1">
        <v>0.6</v>
      </c>
      <c r="H1053" s="1" t="s">
        <v>13</v>
      </c>
      <c r="I1053" s="7">
        <v>2</v>
      </c>
      <c r="J1053" s="1">
        <v>0.6</v>
      </c>
      <c r="K1053" s="1" t="s">
        <v>13</v>
      </c>
      <c r="M1053" s="12">
        <f t="shared" si="361"/>
        <v>3</v>
      </c>
      <c r="N1053" s="12">
        <f t="shared" si="358"/>
        <v>0</v>
      </c>
      <c r="O1053" s="12">
        <f t="shared" si="359"/>
        <v>0</v>
      </c>
      <c r="P1053" s="12">
        <f t="shared" si="360"/>
        <v>0</v>
      </c>
      <c r="R1053" s="21">
        <f t="shared" si="362"/>
        <v>4.370841629838279E-4</v>
      </c>
    </row>
    <row r="1054" spans="1:29" x14ac:dyDescent="0.25">
      <c r="A1054" s="25"/>
      <c r="I1054" s="60"/>
      <c r="J1054" s="60"/>
      <c r="O1054" s="104" t="s">
        <v>873</v>
      </c>
      <c r="P1054" s="103">
        <f>SUM(P1051:P1052)/P1041</f>
        <v>0.5</v>
      </c>
    </row>
    <row r="1055" spans="1:29" x14ac:dyDescent="0.25">
      <c r="A1055" t="s">
        <v>1073</v>
      </c>
    </row>
    <row r="1056" spans="1:29" x14ac:dyDescent="0.25">
      <c r="A1056" t="s">
        <v>776</v>
      </c>
    </row>
    <row r="1057" spans="1:29" x14ac:dyDescent="0.25">
      <c r="B1057" s="14" t="s">
        <v>18</v>
      </c>
      <c r="C1057" s="270" t="s">
        <v>19</v>
      </c>
      <c r="D1057" s="270"/>
      <c r="E1057" s="270"/>
      <c r="F1057" s="270" t="s">
        <v>20</v>
      </c>
      <c r="G1057" s="270"/>
      <c r="H1057" s="270"/>
      <c r="I1057" s="270" t="s">
        <v>21</v>
      </c>
      <c r="J1057" s="270"/>
      <c r="K1057" s="270"/>
      <c r="M1057" s="270" t="s">
        <v>1076</v>
      </c>
      <c r="N1057" s="270"/>
      <c r="O1057" s="270"/>
      <c r="P1057" s="270"/>
    </row>
    <row r="1058" spans="1:29" x14ac:dyDescent="0.25">
      <c r="A1058" s="15" t="s">
        <v>17</v>
      </c>
      <c r="B1058" s="14" t="s">
        <v>14</v>
      </c>
      <c r="C1058" s="14" t="s">
        <v>14</v>
      </c>
      <c r="D1058" s="14" t="s">
        <v>15</v>
      </c>
      <c r="E1058" s="14" t="s">
        <v>16</v>
      </c>
      <c r="F1058" s="14" t="s">
        <v>14</v>
      </c>
      <c r="G1058" s="14" t="s">
        <v>15</v>
      </c>
      <c r="H1058" s="14" t="s">
        <v>16</v>
      </c>
      <c r="I1058" s="14" t="s">
        <v>14</v>
      </c>
      <c r="J1058" s="14" t="s">
        <v>15</v>
      </c>
      <c r="K1058" s="14" t="s">
        <v>16</v>
      </c>
      <c r="M1058" s="14" t="s">
        <v>18</v>
      </c>
      <c r="N1058" s="13" t="s">
        <v>19</v>
      </c>
      <c r="O1058" s="14" t="s">
        <v>20</v>
      </c>
      <c r="P1058" s="13" t="s">
        <v>21</v>
      </c>
      <c r="R1058" s="13" t="s">
        <v>41</v>
      </c>
      <c r="S1058" s="14" t="s">
        <v>29</v>
      </c>
      <c r="U1058" s="81" t="s">
        <v>998</v>
      </c>
    </row>
    <row r="1059" spans="1:29" ht="16.5" customHeight="1" thickBot="1" x14ac:dyDescent="0.3">
      <c r="A1059" s="5" t="s">
        <v>0</v>
      </c>
      <c r="B1059" s="7">
        <v>519351</v>
      </c>
      <c r="C1059" s="7">
        <v>20507</v>
      </c>
      <c r="D1059" s="1">
        <v>3.9</v>
      </c>
      <c r="E1059" s="9">
        <v>464</v>
      </c>
      <c r="F1059" s="7">
        <v>3470</v>
      </c>
      <c r="G1059" s="1">
        <v>0.7</v>
      </c>
      <c r="H1059" s="1">
        <v>78.5</v>
      </c>
      <c r="I1059" s="7">
        <v>3822</v>
      </c>
      <c r="J1059" s="1">
        <v>0.7</v>
      </c>
      <c r="K1059" s="1">
        <v>86.5</v>
      </c>
      <c r="M1059" s="12">
        <f>B1059-B1077</f>
        <v>813</v>
      </c>
      <c r="N1059" s="12">
        <f t="shared" ref="N1059:N1071" si="363">C1059-C1077</f>
        <v>85</v>
      </c>
      <c r="O1059" s="12">
        <f t="shared" ref="O1059:O1071" si="364">F1059-F1077</f>
        <v>4</v>
      </c>
      <c r="P1059" s="12">
        <f t="shared" ref="P1059:P1071" si="365">I1059-I1077</f>
        <v>18</v>
      </c>
      <c r="R1059" s="26">
        <f>C1059/$B$1059</f>
        <v>3.9485819802022142E-2</v>
      </c>
      <c r="U1059" s="114"/>
      <c r="V1059" s="272" t="s">
        <v>999</v>
      </c>
      <c r="W1059" s="272"/>
      <c r="X1059" s="272"/>
      <c r="Y1059" s="272"/>
      <c r="Z1059" s="272" t="s">
        <v>1000</v>
      </c>
      <c r="AA1059" s="272"/>
      <c r="AB1059" s="272"/>
      <c r="AC1059" s="272"/>
    </row>
    <row r="1060" spans="1:29" ht="15.75" x14ac:dyDescent="0.25">
      <c r="A1060" s="6" t="s">
        <v>1</v>
      </c>
      <c r="B1060" s="8">
        <v>3459</v>
      </c>
      <c r="C1060" s="8">
        <v>239</v>
      </c>
      <c r="D1060" s="2">
        <v>6.9</v>
      </c>
      <c r="E1060" s="10">
        <v>473.4</v>
      </c>
      <c r="F1060" s="8">
        <v>46</v>
      </c>
      <c r="G1060" s="2">
        <v>1.3</v>
      </c>
      <c r="H1060" s="2">
        <v>91.1</v>
      </c>
      <c r="I1060" s="8">
        <v>0</v>
      </c>
      <c r="J1060" s="2">
        <v>0</v>
      </c>
      <c r="K1060" s="2">
        <v>0</v>
      </c>
      <c r="M1060" s="12">
        <f t="shared" ref="M1060:M1071" si="366">B1060-B1078</f>
        <v>7</v>
      </c>
      <c r="N1060" s="20">
        <f t="shared" si="363"/>
        <v>0</v>
      </c>
      <c r="O1060" s="12">
        <f t="shared" si="364"/>
        <v>0</v>
      </c>
      <c r="P1060" s="12">
        <f t="shared" si="365"/>
        <v>0</v>
      </c>
      <c r="R1060" s="21">
        <f>C1060/$C$1059</f>
        <v>1.165455698054323E-2</v>
      </c>
      <c r="U1060" s="165"/>
      <c r="V1060" s="171" t="s">
        <v>1001</v>
      </c>
      <c r="W1060" s="172"/>
      <c r="X1060" s="171" t="s">
        <v>20</v>
      </c>
      <c r="Y1060" s="172"/>
      <c r="Z1060" s="171" t="s">
        <v>1001</v>
      </c>
      <c r="AA1060" s="172"/>
      <c r="AB1060" s="171" t="s">
        <v>20</v>
      </c>
      <c r="AC1060" s="172"/>
    </row>
    <row r="1061" spans="1:29" ht="15.75" x14ac:dyDescent="0.25">
      <c r="A1061" s="5" t="s">
        <v>2</v>
      </c>
      <c r="B1061" s="7">
        <v>19153</v>
      </c>
      <c r="C1061" s="7">
        <v>186</v>
      </c>
      <c r="D1061" s="1">
        <v>1</v>
      </c>
      <c r="E1061" s="9">
        <v>85.6</v>
      </c>
      <c r="F1061" s="7">
        <v>19</v>
      </c>
      <c r="G1061" s="1">
        <v>0.1</v>
      </c>
      <c r="H1061" s="1">
        <v>8.6999999999999993</v>
      </c>
      <c r="I1061" s="7">
        <v>1</v>
      </c>
      <c r="J1061" s="1">
        <v>0</v>
      </c>
      <c r="K1061" s="1">
        <v>0.5</v>
      </c>
      <c r="M1061" s="12">
        <f t="shared" si="366"/>
        <v>36</v>
      </c>
      <c r="N1061" s="20">
        <f t="shared" si="363"/>
        <v>4</v>
      </c>
      <c r="O1061" s="12">
        <f t="shared" si="364"/>
        <v>0</v>
      </c>
      <c r="P1061" s="12">
        <f t="shared" si="365"/>
        <v>0</v>
      </c>
      <c r="R1061" s="21">
        <f t="shared" ref="R1061:R1071" si="367">C1061/$C$1059</f>
        <v>9.0700736333934762E-3</v>
      </c>
      <c r="U1061" s="119" t="s">
        <v>1002</v>
      </c>
      <c r="V1061" s="62" t="s">
        <v>839</v>
      </c>
      <c r="W1061" s="62" t="s">
        <v>840</v>
      </c>
      <c r="X1061" s="62" t="s">
        <v>839</v>
      </c>
      <c r="Y1061" s="62" t="s">
        <v>840</v>
      </c>
      <c r="Z1061" s="62" t="s">
        <v>839</v>
      </c>
      <c r="AA1061" s="62" t="s">
        <v>840</v>
      </c>
      <c r="AB1061" s="62" t="s">
        <v>839</v>
      </c>
      <c r="AC1061" s="62" t="s">
        <v>840</v>
      </c>
    </row>
    <row r="1062" spans="1:29" ht="30" x14ac:dyDescent="0.25">
      <c r="A1062" s="6" t="s">
        <v>3</v>
      </c>
      <c r="B1062" s="8">
        <v>30310</v>
      </c>
      <c r="C1062" s="8">
        <v>117</v>
      </c>
      <c r="D1062" s="2">
        <v>0.4</v>
      </c>
      <c r="E1062" s="10">
        <v>42.1</v>
      </c>
      <c r="F1062" s="8">
        <v>22</v>
      </c>
      <c r="G1062" s="2">
        <v>0.1</v>
      </c>
      <c r="H1062" s="2">
        <v>7.9</v>
      </c>
      <c r="I1062" s="8">
        <v>2</v>
      </c>
      <c r="J1062" s="2">
        <v>0</v>
      </c>
      <c r="K1062" s="2">
        <v>0.7</v>
      </c>
      <c r="M1062" s="12">
        <f t="shared" si="366"/>
        <v>14</v>
      </c>
      <c r="N1062" s="20">
        <f t="shared" si="363"/>
        <v>1</v>
      </c>
      <c r="O1062" s="20">
        <f t="shared" si="364"/>
        <v>0</v>
      </c>
      <c r="P1062" s="12">
        <f t="shared" si="365"/>
        <v>0</v>
      </c>
      <c r="R1062" s="21">
        <f t="shared" si="367"/>
        <v>5.7053688984249279E-3</v>
      </c>
      <c r="U1062" s="120" t="s">
        <v>1003</v>
      </c>
      <c r="V1062" s="85">
        <v>1387</v>
      </c>
      <c r="W1062" s="167">
        <v>38.9</v>
      </c>
      <c r="X1062" s="85">
        <v>161</v>
      </c>
      <c r="Y1062" s="167">
        <v>49.4</v>
      </c>
      <c r="Z1062" s="85">
        <v>189</v>
      </c>
      <c r="AA1062" s="167">
        <v>41.4</v>
      </c>
      <c r="AB1062" s="85">
        <v>29</v>
      </c>
      <c r="AC1062" s="167">
        <v>58</v>
      </c>
    </row>
    <row r="1063" spans="1:29" ht="30" x14ac:dyDescent="0.25">
      <c r="A1063" s="5" t="s">
        <v>4</v>
      </c>
      <c r="B1063" s="7">
        <v>65859</v>
      </c>
      <c r="C1063" s="7">
        <v>384</v>
      </c>
      <c r="D1063" s="1">
        <v>0.6</v>
      </c>
      <c r="E1063" s="9">
        <v>72</v>
      </c>
      <c r="F1063" s="7">
        <v>45</v>
      </c>
      <c r="G1063" s="1">
        <v>0.1</v>
      </c>
      <c r="H1063" s="1">
        <v>8.4</v>
      </c>
      <c r="I1063" s="7">
        <v>2</v>
      </c>
      <c r="J1063" s="1">
        <v>0</v>
      </c>
      <c r="K1063" s="1">
        <v>0.4</v>
      </c>
      <c r="M1063" s="12">
        <f t="shared" si="366"/>
        <v>44</v>
      </c>
      <c r="N1063" s="20">
        <f t="shared" si="363"/>
        <v>4</v>
      </c>
      <c r="O1063" s="12">
        <f t="shared" si="364"/>
        <v>0</v>
      </c>
      <c r="P1063" s="12">
        <f t="shared" si="365"/>
        <v>0</v>
      </c>
      <c r="R1063" s="21">
        <f t="shared" si="367"/>
        <v>1.8725313307651047E-2</v>
      </c>
      <c r="S1063" s="24">
        <f>R1062+R1063</f>
        <v>2.4430682206075974E-2</v>
      </c>
      <c r="U1063" s="121" t="s">
        <v>1004</v>
      </c>
      <c r="V1063" s="88">
        <v>796</v>
      </c>
      <c r="W1063" s="167">
        <v>22.3</v>
      </c>
      <c r="X1063" s="88">
        <v>95</v>
      </c>
      <c r="Y1063" s="167">
        <v>29.1</v>
      </c>
      <c r="Z1063" s="88">
        <v>129</v>
      </c>
      <c r="AA1063" s="167">
        <v>28.3</v>
      </c>
      <c r="AB1063" s="88">
        <v>14</v>
      </c>
      <c r="AC1063" s="167">
        <v>28</v>
      </c>
    </row>
    <row r="1064" spans="1:29" ht="15.75" x14ac:dyDescent="0.25">
      <c r="A1064" s="6" t="s">
        <v>5</v>
      </c>
      <c r="B1064" s="8">
        <v>92427</v>
      </c>
      <c r="C1064" s="8">
        <v>1193</v>
      </c>
      <c r="D1064" s="2">
        <v>1.3</v>
      </c>
      <c r="E1064" s="10">
        <v>201.8</v>
      </c>
      <c r="F1064" s="8">
        <v>141</v>
      </c>
      <c r="G1064" s="2">
        <v>0.2</v>
      </c>
      <c r="H1064" s="2">
        <v>23.8</v>
      </c>
      <c r="I1064" s="8">
        <v>19</v>
      </c>
      <c r="J1064" s="2">
        <v>0</v>
      </c>
      <c r="K1064" s="2">
        <v>3.2</v>
      </c>
      <c r="M1064" s="12">
        <f t="shared" si="366"/>
        <v>107</v>
      </c>
      <c r="N1064" s="20">
        <f t="shared" si="363"/>
        <v>3</v>
      </c>
      <c r="O1064" s="12">
        <f t="shared" si="364"/>
        <v>0</v>
      </c>
      <c r="P1064" s="12">
        <f t="shared" si="365"/>
        <v>0</v>
      </c>
      <c r="R1064" s="21">
        <f t="shared" si="367"/>
        <v>5.8175257229238796E-2</v>
      </c>
      <c r="U1064" s="120" t="s">
        <v>1005</v>
      </c>
      <c r="V1064" s="85">
        <v>1336</v>
      </c>
      <c r="W1064" s="85">
        <v>37.4</v>
      </c>
      <c r="X1064" s="85">
        <v>70</v>
      </c>
      <c r="Y1064" s="85">
        <v>21.5</v>
      </c>
      <c r="Z1064" s="85">
        <v>131</v>
      </c>
      <c r="AA1064" s="85">
        <v>28.7</v>
      </c>
      <c r="AB1064" s="85">
        <v>7</v>
      </c>
      <c r="AC1064" s="85">
        <v>14</v>
      </c>
    </row>
    <row r="1065" spans="1:29" ht="30" x14ac:dyDescent="0.25">
      <c r="A1065" s="5" t="s">
        <v>6</v>
      </c>
      <c r="B1065" s="7">
        <v>102681</v>
      </c>
      <c r="C1065" s="7">
        <v>2052</v>
      </c>
      <c r="D1065" s="1">
        <v>2</v>
      </c>
      <c r="E1065" s="9">
        <v>286.8</v>
      </c>
      <c r="F1065" s="7">
        <v>277</v>
      </c>
      <c r="G1065" s="1">
        <v>0.3</v>
      </c>
      <c r="H1065" s="1">
        <v>38.700000000000003</v>
      </c>
      <c r="I1065" s="7">
        <v>42</v>
      </c>
      <c r="J1065" s="1">
        <v>0</v>
      </c>
      <c r="K1065" s="1">
        <v>5.9</v>
      </c>
      <c r="M1065" s="12">
        <f t="shared" si="366"/>
        <v>170</v>
      </c>
      <c r="N1065" s="20">
        <f t="shared" si="363"/>
        <v>7</v>
      </c>
      <c r="O1065" s="20">
        <f t="shared" si="364"/>
        <v>0</v>
      </c>
      <c r="P1065" s="12">
        <f t="shared" si="365"/>
        <v>0</v>
      </c>
      <c r="R1065" s="21">
        <f t="shared" si="367"/>
        <v>0.10006339298776028</v>
      </c>
      <c r="U1065" s="121" t="s">
        <v>1006</v>
      </c>
      <c r="V1065" s="88">
        <v>49</v>
      </c>
      <c r="W1065" s="88">
        <v>1.4</v>
      </c>
      <c r="X1065" s="88">
        <v>0</v>
      </c>
      <c r="Y1065" s="88">
        <v>0</v>
      </c>
      <c r="Z1065" s="88">
        <v>7</v>
      </c>
      <c r="AA1065" s="88">
        <v>1.5</v>
      </c>
      <c r="AB1065" s="88">
        <v>0</v>
      </c>
      <c r="AC1065" s="88">
        <v>0</v>
      </c>
    </row>
    <row r="1066" spans="1:29" ht="15.75" x14ac:dyDescent="0.25">
      <c r="A1066" s="6" t="s">
        <v>7</v>
      </c>
      <c r="B1066" s="8">
        <v>84162</v>
      </c>
      <c r="C1066" s="8">
        <v>2269</v>
      </c>
      <c r="D1066" s="2">
        <v>2.7</v>
      </c>
      <c r="E1066" s="10">
        <v>373</v>
      </c>
      <c r="F1066" s="8">
        <v>470</v>
      </c>
      <c r="G1066" s="2">
        <v>0.6</v>
      </c>
      <c r="H1066" s="2">
        <v>77.3</v>
      </c>
      <c r="I1066" s="8">
        <v>97</v>
      </c>
      <c r="J1066" s="2">
        <v>0.1</v>
      </c>
      <c r="K1066" s="2">
        <v>15.9</v>
      </c>
      <c r="M1066" s="12">
        <f t="shared" si="366"/>
        <v>138</v>
      </c>
      <c r="N1066" s="20">
        <f t="shared" si="363"/>
        <v>3</v>
      </c>
      <c r="O1066" s="20">
        <f t="shared" si="364"/>
        <v>0</v>
      </c>
      <c r="P1066" s="12">
        <f t="shared" si="365"/>
        <v>0</v>
      </c>
      <c r="R1066" s="21">
        <f t="shared" si="367"/>
        <v>0.11064514556005267</v>
      </c>
      <c r="U1066" s="120" t="s">
        <v>0</v>
      </c>
      <c r="V1066" s="85">
        <v>3568</v>
      </c>
      <c r="W1066" s="85">
        <v>100</v>
      </c>
      <c r="X1066" s="85">
        <v>326</v>
      </c>
      <c r="Y1066" s="85">
        <v>100</v>
      </c>
      <c r="Z1066" s="85">
        <v>456</v>
      </c>
      <c r="AA1066" s="85">
        <v>100</v>
      </c>
      <c r="AB1066" s="85">
        <v>50</v>
      </c>
      <c r="AC1066" s="85">
        <v>100</v>
      </c>
    </row>
    <row r="1067" spans="1:29" ht="15.75" x14ac:dyDescent="0.25">
      <c r="A1067" s="5" t="s">
        <v>8</v>
      </c>
      <c r="B1067" s="7">
        <v>58078</v>
      </c>
      <c r="C1067" s="7">
        <v>3122</v>
      </c>
      <c r="D1067" s="1">
        <v>5.4</v>
      </c>
      <c r="E1067" s="9">
        <v>566.70000000000005</v>
      </c>
      <c r="F1067" s="7">
        <v>780</v>
      </c>
      <c r="G1067" s="1">
        <v>1.3</v>
      </c>
      <c r="H1067" s="1">
        <v>141.6</v>
      </c>
      <c r="I1067" s="7">
        <v>239</v>
      </c>
      <c r="J1067" s="1">
        <v>0.4</v>
      </c>
      <c r="K1067" s="1">
        <v>43.4</v>
      </c>
      <c r="M1067" s="12">
        <f t="shared" si="366"/>
        <v>87</v>
      </c>
      <c r="N1067" s="20">
        <f t="shared" si="363"/>
        <v>4</v>
      </c>
      <c r="O1067" s="20">
        <f t="shared" si="364"/>
        <v>0</v>
      </c>
      <c r="P1067" s="12">
        <f t="shared" si="365"/>
        <v>0</v>
      </c>
      <c r="R1067" s="21">
        <f t="shared" si="367"/>
        <v>0.1522406982981421</v>
      </c>
    </row>
    <row r="1068" spans="1:29" ht="15.75" x14ac:dyDescent="0.25">
      <c r="A1068" s="6" t="s">
        <v>9</v>
      </c>
      <c r="B1068" s="8">
        <v>33426</v>
      </c>
      <c r="C1068" s="8">
        <v>3607</v>
      </c>
      <c r="D1068" s="2">
        <v>10.8</v>
      </c>
      <c r="E1068" s="10">
        <v>760.5</v>
      </c>
      <c r="F1068" s="8">
        <v>898</v>
      </c>
      <c r="G1068" s="2">
        <v>2.7</v>
      </c>
      <c r="H1068" s="2">
        <v>189.3</v>
      </c>
      <c r="I1068" s="8">
        <v>516</v>
      </c>
      <c r="J1068" s="2">
        <v>1.5</v>
      </c>
      <c r="K1068" s="2">
        <v>108.8</v>
      </c>
      <c r="M1068" s="12">
        <f t="shared" si="366"/>
        <v>76</v>
      </c>
      <c r="N1068" s="20">
        <f t="shared" si="363"/>
        <v>14</v>
      </c>
      <c r="O1068" s="20">
        <f t="shared" si="364"/>
        <v>2</v>
      </c>
      <c r="P1068" s="20">
        <f t="shared" si="365"/>
        <v>4</v>
      </c>
      <c r="R1068" s="21">
        <f t="shared" si="367"/>
        <v>0.17589115911639927</v>
      </c>
    </row>
    <row r="1069" spans="1:29" ht="15.75" x14ac:dyDescent="0.25">
      <c r="A1069" s="5" t="s">
        <v>10</v>
      </c>
      <c r="B1069" s="7">
        <v>14848</v>
      </c>
      <c r="C1069" s="7">
        <v>3487</v>
      </c>
      <c r="D1069" s="1">
        <v>23.5</v>
      </c>
      <c r="E1069" s="9">
        <v>1337.3</v>
      </c>
      <c r="F1069" s="7">
        <v>616</v>
      </c>
      <c r="G1069" s="1">
        <v>4.0999999999999996</v>
      </c>
      <c r="H1069" s="1">
        <v>236.2</v>
      </c>
      <c r="I1069" s="7">
        <v>889</v>
      </c>
      <c r="J1069" s="1">
        <v>6</v>
      </c>
      <c r="K1069" s="9">
        <v>341</v>
      </c>
      <c r="M1069" s="12">
        <f t="shared" si="366"/>
        <v>48</v>
      </c>
      <c r="N1069" s="20">
        <f t="shared" si="363"/>
        <v>23</v>
      </c>
      <c r="O1069" s="20">
        <f t="shared" si="364"/>
        <v>1</v>
      </c>
      <c r="P1069" s="20">
        <f t="shared" si="365"/>
        <v>4</v>
      </c>
      <c r="R1069" s="21">
        <f t="shared" si="367"/>
        <v>0.17003949870775834</v>
      </c>
    </row>
    <row r="1070" spans="1:29" ht="15.75" x14ac:dyDescent="0.25">
      <c r="A1070" s="6" t="s">
        <v>11</v>
      </c>
      <c r="B1070" s="8">
        <v>14617</v>
      </c>
      <c r="C1070" s="8">
        <v>3842</v>
      </c>
      <c r="D1070" s="2">
        <v>26.3</v>
      </c>
      <c r="E1070" s="10">
        <v>2731.5</v>
      </c>
      <c r="F1070" s="8">
        <v>154</v>
      </c>
      <c r="G1070" s="2">
        <v>1.1000000000000001</v>
      </c>
      <c r="H1070" s="2">
        <v>109.5</v>
      </c>
      <c r="I1070" s="8">
        <v>2013</v>
      </c>
      <c r="J1070" s="2">
        <v>13.8</v>
      </c>
      <c r="K1070" s="2">
        <v>1431.1</v>
      </c>
      <c r="M1070" s="12">
        <f t="shared" si="366"/>
        <v>83</v>
      </c>
      <c r="N1070" s="20">
        <f t="shared" si="363"/>
        <v>22</v>
      </c>
      <c r="O1070" s="20">
        <f t="shared" si="364"/>
        <v>1</v>
      </c>
      <c r="P1070" s="20">
        <f t="shared" si="365"/>
        <v>10</v>
      </c>
      <c r="R1070" s="21">
        <f t="shared" si="367"/>
        <v>0.1873506607499878</v>
      </c>
    </row>
    <row r="1071" spans="1:29" ht="15.75" x14ac:dyDescent="0.25">
      <c r="A1071" s="14" t="s">
        <v>12</v>
      </c>
      <c r="B1071" s="7">
        <v>331</v>
      </c>
      <c r="C1071" s="7">
        <v>9</v>
      </c>
      <c r="D1071" s="1">
        <v>2.7</v>
      </c>
      <c r="E1071" s="9" t="s">
        <v>13</v>
      </c>
      <c r="F1071" s="7">
        <v>2</v>
      </c>
      <c r="G1071" s="1">
        <v>0.6</v>
      </c>
      <c r="H1071" s="1" t="s">
        <v>13</v>
      </c>
      <c r="I1071" s="7">
        <v>2</v>
      </c>
      <c r="J1071" s="1">
        <v>0.6</v>
      </c>
      <c r="K1071" s="1" t="s">
        <v>13</v>
      </c>
      <c r="M1071" s="12">
        <f t="shared" si="366"/>
        <v>3</v>
      </c>
      <c r="N1071" s="12">
        <f t="shared" si="363"/>
        <v>0</v>
      </c>
      <c r="O1071" s="12">
        <f t="shared" si="364"/>
        <v>0</v>
      </c>
      <c r="P1071" s="12">
        <f t="shared" si="365"/>
        <v>0</v>
      </c>
      <c r="R1071" s="21">
        <f t="shared" si="367"/>
        <v>4.388745306480714E-4</v>
      </c>
    </row>
    <row r="1072" spans="1:29" x14ac:dyDescent="0.25">
      <c r="A1072" s="25"/>
      <c r="I1072" s="60"/>
      <c r="J1072" s="60"/>
      <c r="O1072" s="104" t="s">
        <v>873</v>
      </c>
      <c r="P1072" s="103">
        <f>SUM(P1069:P1070)/P1059</f>
        <v>0.77777777777777779</v>
      </c>
    </row>
    <row r="1073" spans="1:29" x14ac:dyDescent="0.25">
      <c r="A1073" t="s">
        <v>1072</v>
      </c>
    </row>
    <row r="1074" spans="1:29" x14ac:dyDescent="0.25">
      <c r="A1074" t="s">
        <v>776</v>
      </c>
    </row>
    <row r="1075" spans="1:29" x14ac:dyDescent="0.25">
      <c r="B1075" s="14" t="s">
        <v>18</v>
      </c>
      <c r="C1075" s="270" t="s">
        <v>19</v>
      </c>
      <c r="D1075" s="270"/>
      <c r="E1075" s="270"/>
      <c r="F1075" s="270" t="s">
        <v>20</v>
      </c>
      <c r="G1075" s="270"/>
      <c r="H1075" s="270"/>
      <c r="I1075" s="270" t="s">
        <v>21</v>
      </c>
      <c r="J1075" s="270"/>
      <c r="K1075" s="270"/>
      <c r="M1075" s="270" t="s">
        <v>1075</v>
      </c>
      <c r="N1075" s="270"/>
      <c r="O1075" s="270"/>
      <c r="P1075" s="270"/>
    </row>
    <row r="1076" spans="1:29" x14ac:dyDescent="0.25">
      <c r="A1076" s="15" t="s">
        <v>17</v>
      </c>
      <c r="B1076" s="14" t="s">
        <v>14</v>
      </c>
      <c r="C1076" s="14" t="s">
        <v>14</v>
      </c>
      <c r="D1076" s="14" t="s">
        <v>15</v>
      </c>
      <c r="E1076" s="14" t="s">
        <v>16</v>
      </c>
      <c r="F1076" s="14" t="s">
        <v>14</v>
      </c>
      <c r="G1076" s="14" t="s">
        <v>15</v>
      </c>
      <c r="H1076" s="14" t="s">
        <v>16</v>
      </c>
      <c r="I1076" s="14" t="s">
        <v>14</v>
      </c>
      <c r="J1076" s="14" t="s">
        <v>15</v>
      </c>
      <c r="K1076" s="14" t="s">
        <v>16</v>
      </c>
      <c r="M1076" s="14" t="s">
        <v>18</v>
      </c>
      <c r="N1076" s="13" t="s">
        <v>19</v>
      </c>
      <c r="O1076" s="14" t="s">
        <v>20</v>
      </c>
      <c r="P1076" s="13" t="s">
        <v>21</v>
      </c>
      <c r="R1076" s="13" t="s">
        <v>41</v>
      </c>
      <c r="S1076" s="14" t="s">
        <v>29</v>
      </c>
      <c r="U1076" s="81" t="s">
        <v>998</v>
      </c>
    </row>
    <row r="1077" spans="1:29" ht="16.5" customHeight="1" thickBot="1" x14ac:dyDescent="0.3">
      <c r="A1077" s="5" t="s">
        <v>0</v>
      </c>
      <c r="B1077" s="7">
        <v>518538</v>
      </c>
      <c r="C1077" s="7">
        <v>20422</v>
      </c>
      <c r="D1077" s="1">
        <v>3.9</v>
      </c>
      <c r="E1077" s="9">
        <v>462</v>
      </c>
      <c r="F1077" s="7">
        <v>3466</v>
      </c>
      <c r="G1077" s="1">
        <v>0.7</v>
      </c>
      <c r="H1077" s="1">
        <v>78.400000000000006</v>
      </c>
      <c r="I1077" s="7">
        <v>3804</v>
      </c>
      <c r="J1077" s="1">
        <v>0.7</v>
      </c>
      <c r="K1077" s="1">
        <v>86.1</v>
      </c>
      <c r="M1077" s="12">
        <f>B1077-B1095</f>
        <v>888</v>
      </c>
      <c r="N1077" s="12">
        <f t="shared" ref="N1077:N1089" si="368">C1077-C1095</f>
        <v>87</v>
      </c>
      <c r="O1077" s="12">
        <f t="shared" ref="O1077:O1089" si="369">F1077-F1095</f>
        <v>10</v>
      </c>
      <c r="P1077" s="12">
        <f t="shared" ref="P1077:P1089" si="370">I1077-I1095</f>
        <v>14</v>
      </c>
      <c r="R1077" s="26">
        <f>C1077/$B$1077</f>
        <v>3.9383806008431395E-2</v>
      </c>
      <c r="U1077" s="114"/>
      <c r="V1077" s="272" t="s">
        <v>999</v>
      </c>
      <c r="W1077" s="272"/>
      <c r="X1077" s="272"/>
      <c r="Y1077" s="272"/>
      <c r="Z1077" s="272" t="s">
        <v>1000</v>
      </c>
      <c r="AA1077" s="272"/>
      <c r="AB1077" s="272"/>
      <c r="AC1077" s="272"/>
    </row>
    <row r="1078" spans="1:29" ht="15.75" x14ac:dyDescent="0.25">
      <c r="A1078" s="6" t="s">
        <v>1</v>
      </c>
      <c r="B1078" s="8">
        <v>3452</v>
      </c>
      <c r="C1078" s="8">
        <v>239</v>
      </c>
      <c r="D1078" s="2">
        <v>6.9</v>
      </c>
      <c r="E1078" s="10">
        <v>473.4</v>
      </c>
      <c r="F1078" s="8">
        <v>46</v>
      </c>
      <c r="G1078" s="2">
        <v>1.3</v>
      </c>
      <c r="H1078" s="2">
        <v>91.1</v>
      </c>
      <c r="I1078" s="8">
        <v>0</v>
      </c>
      <c r="J1078" s="2">
        <v>0</v>
      </c>
      <c r="K1078" s="2">
        <v>0</v>
      </c>
      <c r="M1078" s="12">
        <f t="shared" ref="M1078:M1089" si="371">B1078-B1096</f>
        <v>13</v>
      </c>
      <c r="N1078" s="20">
        <f t="shared" si="368"/>
        <v>1</v>
      </c>
      <c r="O1078" s="12">
        <f t="shared" si="369"/>
        <v>1</v>
      </c>
      <c r="P1078" s="12">
        <f t="shared" si="370"/>
        <v>0</v>
      </c>
      <c r="R1078" s="21">
        <f>C1078/$C$1077</f>
        <v>1.170306532171188E-2</v>
      </c>
      <c r="U1078" s="165"/>
      <c r="V1078" s="171" t="s">
        <v>1001</v>
      </c>
      <c r="W1078" s="172"/>
      <c r="X1078" s="171" t="s">
        <v>20</v>
      </c>
      <c r="Y1078" s="172"/>
      <c r="Z1078" s="171" t="s">
        <v>1001</v>
      </c>
      <c r="AA1078" s="172"/>
      <c r="AB1078" s="171" t="s">
        <v>20</v>
      </c>
      <c r="AC1078" s="172"/>
    </row>
    <row r="1079" spans="1:29" ht="15.75" x14ac:dyDescent="0.25">
      <c r="A1079" s="5" t="s">
        <v>2</v>
      </c>
      <c r="B1079" s="7">
        <v>19117</v>
      </c>
      <c r="C1079" s="7">
        <v>182</v>
      </c>
      <c r="D1079" s="1">
        <v>1</v>
      </c>
      <c r="E1079" s="9">
        <v>83.8</v>
      </c>
      <c r="F1079" s="7">
        <v>19</v>
      </c>
      <c r="G1079" s="1">
        <v>0.1</v>
      </c>
      <c r="H1079" s="1">
        <v>8.6999999999999993</v>
      </c>
      <c r="I1079" s="7">
        <v>1</v>
      </c>
      <c r="J1079" s="1">
        <v>0</v>
      </c>
      <c r="K1079" s="1">
        <v>0.5</v>
      </c>
      <c r="M1079" s="12">
        <f t="shared" si="371"/>
        <v>44</v>
      </c>
      <c r="N1079" s="20">
        <f t="shared" si="368"/>
        <v>2</v>
      </c>
      <c r="O1079" s="12">
        <f t="shared" si="369"/>
        <v>0</v>
      </c>
      <c r="P1079" s="12">
        <f t="shared" si="370"/>
        <v>0</v>
      </c>
      <c r="R1079" s="21">
        <f t="shared" ref="R1079:R1089" si="372">C1079/$C$1077</f>
        <v>8.9119576926843594E-3</v>
      </c>
      <c r="U1079" s="119" t="s">
        <v>1002</v>
      </c>
      <c r="V1079" s="62" t="s">
        <v>839</v>
      </c>
      <c r="W1079" s="62" t="s">
        <v>840</v>
      </c>
      <c r="X1079" s="62" t="s">
        <v>839</v>
      </c>
      <c r="Y1079" s="62" t="s">
        <v>840</v>
      </c>
      <c r="Z1079" s="62" t="s">
        <v>839</v>
      </c>
      <c r="AA1079" s="62" t="s">
        <v>840</v>
      </c>
      <c r="AB1079" s="62" t="s">
        <v>839</v>
      </c>
      <c r="AC1079" s="62" t="s">
        <v>840</v>
      </c>
    </row>
    <row r="1080" spans="1:29" ht="30" x14ac:dyDescent="0.25">
      <c r="A1080" s="6" t="s">
        <v>3</v>
      </c>
      <c r="B1080" s="8">
        <v>30296</v>
      </c>
      <c r="C1080" s="8">
        <v>116</v>
      </c>
      <c r="D1080" s="2">
        <v>0.4</v>
      </c>
      <c r="E1080" s="10">
        <v>41.8</v>
      </c>
      <c r="F1080" s="8">
        <v>22</v>
      </c>
      <c r="G1080" s="2">
        <v>0.1</v>
      </c>
      <c r="H1080" s="2">
        <v>7.9</v>
      </c>
      <c r="I1080" s="8">
        <v>2</v>
      </c>
      <c r="J1080" s="2">
        <v>0</v>
      </c>
      <c r="K1080" s="2">
        <v>0.7</v>
      </c>
      <c r="M1080" s="12">
        <f t="shared" si="371"/>
        <v>21</v>
      </c>
      <c r="N1080" s="20">
        <f t="shared" si="368"/>
        <v>2</v>
      </c>
      <c r="O1080" s="20">
        <f t="shared" si="369"/>
        <v>0</v>
      </c>
      <c r="P1080" s="12">
        <f t="shared" si="370"/>
        <v>0</v>
      </c>
      <c r="R1080" s="21">
        <f t="shared" si="372"/>
        <v>5.6801488590735479E-3</v>
      </c>
      <c r="U1080" s="120" t="s">
        <v>1003</v>
      </c>
      <c r="V1080" s="85">
        <v>1358</v>
      </c>
      <c r="W1080" s="167">
        <v>38.9</v>
      </c>
      <c r="X1080" s="85">
        <v>160</v>
      </c>
      <c r="Y1080" s="167">
        <v>49.5</v>
      </c>
      <c r="Z1080" s="85">
        <v>200</v>
      </c>
      <c r="AA1080" s="167">
        <v>42.7</v>
      </c>
      <c r="AB1080" s="85">
        <v>32</v>
      </c>
      <c r="AC1080" s="167">
        <v>59.3</v>
      </c>
    </row>
    <row r="1081" spans="1:29" ht="30" x14ac:dyDescent="0.25">
      <c r="A1081" s="5" t="s">
        <v>4</v>
      </c>
      <c r="B1081" s="7">
        <v>65815</v>
      </c>
      <c r="C1081" s="7">
        <v>380</v>
      </c>
      <c r="D1081" s="1">
        <v>0.6</v>
      </c>
      <c r="E1081" s="9">
        <v>71.3</v>
      </c>
      <c r="F1081" s="7">
        <v>45</v>
      </c>
      <c r="G1081" s="1">
        <v>0.1</v>
      </c>
      <c r="H1081" s="1">
        <v>8.4</v>
      </c>
      <c r="I1081" s="7">
        <v>2</v>
      </c>
      <c r="J1081" s="1">
        <v>0</v>
      </c>
      <c r="K1081" s="1">
        <v>0.4</v>
      </c>
      <c r="M1081" s="12">
        <f t="shared" si="371"/>
        <v>49</v>
      </c>
      <c r="N1081" s="20">
        <f t="shared" si="368"/>
        <v>6</v>
      </c>
      <c r="O1081" s="12">
        <f t="shared" si="369"/>
        <v>0</v>
      </c>
      <c r="P1081" s="12">
        <f t="shared" si="370"/>
        <v>0</v>
      </c>
      <c r="R1081" s="21">
        <f t="shared" si="372"/>
        <v>1.8607384193516794E-2</v>
      </c>
      <c r="S1081" s="24">
        <f>R1080+R1081</f>
        <v>2.4287533052590342E-2</v>
      </c>
      <c r="U1081" s="121" t="s">
        <v>1004</v>
      </c>
      <c r="V1081" s="88">
        <v>768</v>
      </c>
      <c r="W1081" s="167">
        <v>22</v>
      </c>
      <c r="X1081" s="88">
        <v>94</v>
      </c>
      <c r="Y1081" s="167">
        <v>29.1</v>
      </c>
      <c r="Z1081" s="88">
        <v>121</v>
      </c>
      <c r="AA1081" s="167">
        <v>25.9</v>
      </c>
      <c r="AB1081" s="88">
        <v>14</v>
      </c>
      <c r="AC1081" s="167">
        <v>25.9</v>
      </c>
    </row>
    <row r="1082" spans="1:29" ht="15.75" x14ac:dyDescent="0.25">
      <c r="A1082" s="6" t="s">
        <v>5</v>
      </c>
      <c r="B1082" s="8">
        <v>92320</v>
      </c>
      <c r="C1082" s="8">
        <v>1190</v>
      </c>
      <c r="D1082" s="2">
        <v>1.3</v>
      </c>
      <c r="E1082" s="10">
        <v>201.3</v>
      </c>
      <c r="F1082" s="8">
        <v>141</v>
      </c>
      <c r="G1082" s="2">
        <v>0.2</v>
      </c>
      <c r="H1082" s="2">
        <v>23.8</v>
      </c>
      <c r="I1082" s="8">
        <v>19</v>
      </c>
      <c r="J1082" s="2">
        <v>0</v>
      </c>
      <c r="K1082" s="2">
        <v>3.2</v>
      </c>
      <c r="M1082" s="12">
        <f t="shared" si="371"/>
        <v>107</v>
      </c>
      <c r="N1082" s="20">
        <f t="shared" si="368"/>
        <v>5</v>
      </c>
      <c r="O1082" s="12">
        <f t="shared" si="369"/>
        <v>0</v>
      </c>
      <c r="P1082" s="12">
        <f t="shared" si="370"/>
        <v>1</v>
      </c>
      <c r="R1082" s="21">
        <f t="shared" si="372"/>
        <v>5.8270492606013122E-2</v>
      </c>
      <c r="U1082" s="120" t="s">
        <v>1005</v>
      </c>
      <c r="V1082" s="85">
        <v>1309</v>
      </c>
      <c r="W1082" s="85">
        <v>37.5</v>
      </c>
      <c r="X1082" s="85">
        <v>69</v>
      </c>
      <c r="Y1082" s="85">
        <v>21.4</v>
      </c>
      <c r="Z1082" s="85">
        <v>136</v>
      </c>
      <c r="AA1082" s="85">
        <v>29.1</v>
      </c>
      <c r="AB1082" s="85">
        <v>8</v>
      </c>
      <c r="AC1082" s="85">
        <v>14.8</v>
      </c>
    </row>
    <row r="1083" spans="1:29" ht="30" x14ac:dyDescent="0.25">
      <c r="A1083" s="5" t="s">
        <v>6</v>
      </c>
      <c r="B1083" s="7">
        <v>102511</v>
      </c>
      <c r="C1083" s="7">
        <v>2045</v>
      </c>
      <c r="D1083" s="1">
        <v>2</v>
      </c>
      <c r="E1083" s="9">
        <v>285.89999999999998</v>
      </c>
      <c r="F1083" s="7">
        <v>277</v>
      </c>
      <c r="G1083" s="1">
        <v>0.3</v>
      </c>
      <c r="H1083" s="1">
        <v>38.700000000000003</v>
      </c>
      <c r="I1083" s="7">
        <v>42</v>
      </c>
      <c r="J1083" s="1">
        <v>0</v>
      </c>
      <c r="K1083" s="1">
        <v>5.9</v>
      </c>
      <c r="M1083" s="12">
        <f t="shared" si="371"/>
        <v>172</v>
      </c>
      <c r="N1083" s="20">
        <f t="shared" si="368"/>
        <v>3</v>
      </c>
      <c r="O1083" s="20">
        <f t="shared" si="369"/>
        <v>-1</v>
      </c>
      <c r="P1083" s="12">
        <f t="shared" si="370"/>
        <v>0</v>
      </c>
      <c r="R1083" s="21">
        <f t="shared" si="372"/>
        <v>0.10013710704142591</v>
      </c>
      <c r="U1083" s="121" t="s">
        <v>1006</v>
      </c>
      <c r="V1083" s="88">
        <v>52</v>
      </c>
      <c r="W1083" s="88">
        <v>1.5</v>
      </c>
      <c r="X1083" s="88">
        <v>0</v>
      </c>
      <c r="Y1083" s="88">
        <v>0</v>
      </c>
      <c r="Z1083" s="88">
        <v>11</v>
      </c>
      <c r="AA1083" s="88">
        <v>2.4</v>
      </c>
      <c r="AB1083" s="88">
        <v>0</v>
      </c>
      <c r="AC1083" s="88">
        <v>0</v>
      </c>
    </row>
    <row r="1084" spans="1:29" ht="15.75" x14ac:dyDescent="0.25">
      <c r="A1084" s="6" t="s">
        <v>7</v>
      </c>
      <c r="B1084" s="8">
        <v>84024</v>
      </c>
      <c r="C1084" s="8">
        <v>2266</v>
      </c>
      <c r="D1084" s="2">
        <v>2.7</v>
      </c>
      <c r="E1084" s="10">
        <v>372.5</v>
      </c>
      <c r="F1084" s="8">
        <v>470</v>
      </c>
      <c r="G1084" s="2">
        <v>0.6</v>
      </c>
      <c r="H1084" s="2">
        <v>77.3</v>
      </c>
      <c r="I1084" s="8">
        <v>97</v>
      </c>
      <c r="J1084" s="2">
        <v>0.1</v>
      </c>
      <c r="K1084" s="2">
        <v>15.9</v>
      </c>
      <c r="M1084" s="12">
        <f t="shared" si="371"/>
        <v>143</v>
      </c>
      <c r="N1084" s="20">
        <f t="shared" si="368"/>
        <v>12</v>
      </c>
      <c r="O1084" s="20">
        <f t="shared" si="369"/>
        <v>2</v>
      </c>
      <c r="P1084" s="12">
        <f t="shared" si="370"/>
        <v>1</v>
      </c>
      <c r="R1084" s="21">
        <f t="shared" si="372"/>
        <v>0.11095876995397121</v>
      </c>
      <c r="U1084" s="120" t="s">
        <v>0</v>
      </c>
      <c r="V1084" s="85">
        <v>3487</v>
      </c>
      <c r="W1084" s="85">
        <v>100</v>
      </c>
      <c r="X1084" s="85">
        <v>323</v>
      </c>
      <c r="Y1084" s="85">
        <v>100</v>
      </c>
      <c r="Z1084" s="85">
        <v>468</v>
      </c>
      <c r="AA1084" s="85">
        <v>100</v>
      </c>
      <c r="AB1084" s="85">
        <v>54</v>
      </c>
      <c r="AC1084" s="85">
        <v>100</v>
      </c>
    </row>
    <row r="1085" spans="1:29" ht="15.75" x14ac:dyDescent="0.25">
      <c r="A1085" s="5" t="s">
        <v>8</v>
      </c>
      <c r="B1085" s="7">
        <v>57991</v>
      </c>
      <c r="C1085" s="7">
        <v>3118</v>
      </c>
      <c r="D1085" s="1">
        <v>5.4</v>
      </c>
      <c r="E1085" s="9">
        <v>566</v>
      </c>
      <c r="F1085" s="7">
        <v>780</v>
      </c>
      <c r="G1085" s="1">
        <v>1.3</v>
      </c>
      <c r="H1085" s="1">
        <v>141.6</v>
      </c>
      <c r="I1085" s="7">
        <v>239</v>
      </c>
      <c r="J1085" s="1">
        <v>0.4</v>
      </c>
      <c r="K1085" s="1">
        <v>43.4</v>
      </c>
      <c r="M1085" s="12">
        <f t="shared" si="371"/>
        <v>109</v>
      </c>
      <c r="N1085" s="20">
        <f t="shared" si="368"/>
        <v>8</v>
      </c>
      <c r="O1085" s="20">
        <f t="shared" si="369"/>
        <v>2</v>
      </c>
      <c r="P1085" s="12">
        <f t="shared" si="370"/>
        <v>0</v>
      </c>
      <c r="R1085" s="21">
        <f t="shared" si="372"/>
        <v>0.15267848398785624</v>
      </c>
    </row>
    <row r="1086" spans="1:29" ht="15.75" x14ac:dyDescent="0.25">
      <c r="A1086" s="6" t="s">
        <v>9</v>
      </c>
      <c r="B1086" s="8">
        <v>33350</v>
      </c>
      <c r="C1086" s="8">
        <v>3593</v>
      </c>
      <c r="D1086" s="2">
        <v>10.8</v>
      </c>
      <c r="E1086" s="10">
        <v>757.5</v>
      </c>
      <c r="F1086" s="8">
        <v>896</v>
      </c>
      <c r="G1086" s="2">
        <v>2.7</v>
      </c>
      <c r="H1086" s="2">
        <v>188.9</v>
      </c>
      <c r="I1086" s="8">
        <v>512</v>
      </c>
      <c r="J1086" s="2">
        <v>1.5</v>
      </c>
      <c r="K1086" s="2">
        <v>107.9</v>
      </c>
      <c r="M1086" s="12">
        <f t="shared" si="371"/>
        <v>85</v>
      </c>
      <c r="N1086" s="20">
        <f t="shared" si="368"/>
        <v>14</v>
      </c>
      <c r="O1086" s="20">
        <f t="shared" si="369"/>
        <v>6</v>
      </c>
      <c r="P1086" s="20">
        <f t="shared" si="370"/>
        <v>4</v>
      </c>
      <c r="R1086" s="21">
        <f t="shared" si="372"/>
        <v>0.17593771422975224</v>
      </c>
    </row>
    <row r="1087" spans="1:29" ht="15.75" x14ac:dyDescent="0.25">
      <c r="A1087" s="5" t="s">
        <v>10</v>
      </c>
      <c r="B1087" s="7">
        <v>14800</v>
      </c>
      <c r="C1087" s="7">
        <v>3464</v>
      </c>
      <c r="D1087" s="1">
        <v>23.4</v>
      </c>
      <c r="E1087" s="9">
        <v>1328.5</v>
      </c>
      <c r="F1087" s="7">
        <v>615</v>
      </c>
      <c r="G1087" s="1">
        <v>4.2</v>
      </c>
      <c r="H1087" s="1">
        <v>235.9</v>
      </c>
      <c r="I1087" s="7">
        <v>885</v>
      </c>
      <c r="J1087" s="1">
        <v>6</v>
      </c>
      <c r="K1087" s="9">
        <v>339.4</v>
      </c>
      <c r="M1087" s="12">
        <f t="shared" si="371"/>
        <v>66</v>
      </c>
      <c r="N1087" s="20">
        <f t="shared" si="368"/>
        <v>16</v>
      </c>
      <c r="O1087" s="20">
        <f t="shared" si="369"/>
        <v>0</v>
      </c>
      <c r="P1087" s="20">
        <f t="shared" si="370"/>
        <v>1</v>
      </c>
      <c r="R1087" s="21">
        <f t="shared" si="372"/>
        <v>0.16962099696405836</v>
      </c>
    </row>
    <row r="1088" spans="1:29" ht="15.75" x14ac:dyDescent="0.25">
      <c r="A1088" s="6" t="s">
        <v>11</v>
      </c>
      <c r="B1088" s="8">
        <v>14534</v>
      </c>
      <c r="C1088" s="8">
        <v>3820</v>
      </c>
      <c r="D1088" s="2">
        <v>26.3</v>
      </c>
      <c r="E1088" s="10">
        <v>2715.8</v>
      </c>
      <c r="F1088" s="8">
        <v>153</v>
      </c>
      <c r="G1088" s="2">
        <v>1.1000000000000001</v>
      </c>
      <c r="H1088" s="2">
        <v>108.8</v>
      </c>
      <c r="I1088" s="8">
        <v>2003</v>
      </c>
      <c r="J1088" s="2">
        <v>13.8</v>
      </c>
      <c r="K1088" s="2">
        <v>1424</v>
      </c>
      <c r="M1088" s="12">
        <f t="shared" si="371"/>
        <v>79</v>
      </c>
      <c r="N1088" s="20">
        <f t="shared" si="368"/>
        <v>18</v>
      </c>
      <c r="O1088" s="20">
        <f t="shared" si="369"/>
        <v>0</v>
      </c>
      <c r="P1088" s="20">
        <f t="shared" si="370"/>
        <v>7</v>
      </c>
      <c r="R1088" s="21">
        <f t="shared" si="372"/>
        <v>0.18705317794535306</v>
      </c>
    </row>
    <row r="1089" spans="1:29" ht="15.75" x14ac:dyDescent="0.25">
      <c r="A1089" s="14" t="s">
        <v>12</v>
      </c>
      <c r="B1089" s="7">
        <v>328</v>
      </c>
      <c r="C1089" s="7">
        <v>9</v>
      </c>
      <c r="D1089" s="1">
        <v>2.7</v>
      </c>
      <c r="E1089" s="9" t="s">
        <v>13</v>
      </c>
      <c r="F1089" s="7">
        <v>2</v>
      </c>
      <c r="G1089" s="1">
        <v>0.6</v>
      </c>
      <c r="H1089" s="1" t="s">
        <v>13</v>
      </c>
      <c r="I1089" s="7">
        <v>2</v>
      </c>
      <c r="J1089" s="1">
        <v>0.6</v>
      </c>
      <c r="K1089" s="1" t="s">
        <v>13</v>
      </c>
      <c r="M1089" s="12">
        <f t="shared" si="371"/>
        <v>0</v>
      </c>
      <c r="N1089" s="12">
        <f t="shared" si="368"/>
        <v>0</v>
      </c>
      <c r="O1089" s="12">
        <f t="shared" si="369"/>
        <v>0</v>
      </c>
      <c r="P1089" s="12">
        <f t="shared" si="370"/>
        <v>0</v>
      </c>
      <c r="R1089" s="21">
        <f t="shared" si="372"/>
        <v>4.4070120458329252E-4</v>
      </c>
    </row>
    <row r="1090" spans="1:29" x14ac:dyDescent="0.25">
      <c r="A1090" s="25"/>
      <c r="I1090" s="60"/>
      <c r="J1090" s="60"/>
      <c r="O1090" s="104" t="s">
        <v>873</v>
      </c>
      <c r="P1090" s="103">
        <f>SUM(P1087:P1088)/P1077</f>
        <v>0.5714285714285714</v>
      </c>
    </row>
    <row r="1091" spans="1:29" x14ac:dyDescent="0.25">
      <c r="A1091" t="s">
        <v>1070</v>
      </c>
    </row>
    <row r="1092" spans="1:29" x14ac:dyDescent="0.25">
      <c r="A1092" t="s">
        <v>776</v>
      </c>
    </row>
    <row r="1093" spans="1:29" x14ac:dyDescent="0.25">
      <c r="B1093" s="14" t="s">
        <v>18</v>
      </c>
      <c r="C1093" s="270" t="s">
        <v>19</v>
      </c>
      <c r="D1093" s="270"/>
      <c r="E1093" s="270"/>
      <c r="F1093" s="270" t="s">
        <v>20</v>
      </c>
      <c r="G1093" s="270"/>
      <c r="H1093" s="270"/>
      <c r="I1093" s="270" t="s">
        <v>21</v>
      </c>
      <c r="J1093" s="270"/>
      <c r="K1093" s="270"/>
      <c r="M1093" s="270" t="s">
        <v>1071</v>
      </c>
      <c r="N1093" s="270"/>
      <c r="O1093" s="270"/>
      <c r="P1093" s="270"/>
    </row>
    <row r="1094" spans="1:29" x14ac:dyDescent="0.25">
      <c r="A1094" s="15" t="s">
        <v>17</v>
      </c>
      <c r="B1094" s="14" t="s">
        <v>14</v>
      </c>
      <c r="C1094" s="14" t="s">
        <v>14</v>
      </c>
      <c r="D1094" s="14" t="s">
        <v>15</v>
      </c>
      <c r="E1094" s="14" t="s">
        <v>16</v>
      </c>
      <c r="F1094" s="14" t="s">
        <v>14</v>
      </c>
      <c r="G1094" s="14" t="s">
        <v>15</v>
      </c>
      <c r="H1094" s="14" t="s">
        <v>16</v>
      </c>
      <c r="I1094" s="14" t="s">
        <v>14</v>
      </c>
      <c r="J1094" s="14" t="s">
        <v>15</v>
      </c>
      <c r="K1094" s="14" t="s">
        <v>16</v>
      </c>
      <c r="M1094" s="14" t="s">
        <v>18</v>
      </c>
      <c r="N1094" s="13" t="s">
        <v>19</v>
      </c>
      <c r="O1094" s="14" t="s">
        <v>20</v>
      </c>
      <c r="P1094" s="13" t="s">
        <v>21</v>
      </c>
      <c r="R1094" s="13" t="s">
        <v>41</v>
      </c>
      <c r="S1094" s="14" t="s">
        <v>29</v>
      </c>
      <c r="U1094" s="81" t="s">
        <v>998</v>
      </c>
    </row>
    <row r="1095" spans="1:29" ht="16.5" customHeight="1" thickBot="1" x14ac:dyDescent="0.3">
      <c r="A1095" s="5" t="s">
        <v>0</v>
      </c>
      <c r="B1095" s="7">
        <v>517650</v>
      </c>
      <c r="C1095" s="7">
        <v>20335</v>
      </c>
      <c r="D1095" s="1">
        <v>3.9</v>
      </c>
      <c r="E1095" s="9">
        <v>460.1</v>
      </c>
      <c r="F1095" s="7">
        <v>3456</v>
      </c>
      <c r="G1095" s="1">
        <v>0.7</v>
      </c>
      <c r="H1095" s="1">
        <v>78.2</v>
      </c>
      <c r="I1095" s="7">
        <v>3790</v>
      </c>
      <c r="J1095" s="1">
        <v>0.7</v>
      </c>
      <c r="K1095" s="1">
        <v>85.7</v>
      </c>
      <c r="M1095" s="12">
        <f>B1095-B1113</f>
        <v>838</v>
      </c>
      <c r="N1095" s="12">
        <f t="shared" ref="N1095:N1107" si="373">C1095-C1113</f>
        <v>85</v>
      </c>
      <c r="O1095" s="12">
        <f t="shared" ref="O1095:O1107" si="374">F1095-F1113</f>
        <v>16</v>
      </c>
      <c r="P1095" s="12">
        <f t="shared" ref="P1095:P1107" si="375">I1095-I1113</f>
        <v>14</v>
      </c>
      <c r="R1095" s="26">
        <f>C1095/$B$1095</f>
        <v>3.9283299526707234E-2</v>
      </c>
      <c r="U1095" s="114"/>
      <c r="V1095" s="272" t="s">
        <v>999</v>
      </c>
      <c r="W1095" s="272"/>
      <c r="X1095" s="272"/>
      <c r="Y1095" s="272"/>
      <c r="Z1095" s="272" t="s">
        <v>1000</v>
      </c>
      <c r="AA1095" s="272"/>
      <c r="AB1095" s="272"/>
      <c r="AC1095" s="272"/>
    </row>
    <row r="1096" spans="1:29" ht="15.75" x14ac:dyDescent="0.25">
      <c r="A1096" s="6" t="s">
        <v>1</v>
      </c>
      <c r="B1096" s="8">
        <v>3439</v>
      </c>
      <c r="C1096" s="8">
        <v>238</v>
      </c>
      <c r="D1096" s="2">
        <v>6.9</v>
      </c>
      <c r="E1096" s="10">
        <v>471.4</v>
      </c>
      <c r="F1096" s="8">
        <v>45</v>
      </c>
      <c r="G1096" s="2">
        <v>1.3</v>
      </c>
      <c r="H1096" s="2">
        <v>89.1</v>
      </c>
      <c r="I1096" s="8">
        <v>0</v>
      </c>
      <c r="J1096" s="2">
        <v>0</v>
      </c>
      <c r="K1096" s="2">
        <v>0</v>
      </c>
      <c r="M1096" s="12">
        <f t="shared" ref="M1096:M1107" si="376">B1096-B1114</f>
        <v>8</v>
      </c>
      <c r="N1096" s="20">
        <f t="shared" si="373"/>
        <v>1</v>
      </c>
      <c r="O1096" s="12">
        <f t="shared" si="374"/>
        <v>1</v>
      </c>
      <c r="P1096" s="12">
        <f t="shared" si="375"/>
        <v>0</v>
      </c>
      <c r="R1096" s="21">
        <f>C1096/$C$1095</f>
        <v>1.17039586919105E-2</v>
      </c>
      <c r="U1096" s="165"/>
      <c r="V1096" s="171" t="s">
        <v>1001</v>
      </c>
      <c r="W1096" s="172"/>
      <c r="X1096" s="171" t="s">
        <v>20</v>
      </c>
      <c r="Y1096" s="172"/>
      <c r="Z1096" s="171" t="s">
        <v>1001</v>
      </c>
      <c r="AA1096" s="172"/>
      <c r="AB1096" s="171" t="s">
        <v>20</v>
      </c>
      <c r="AC1096" s="172"/>
    </row>
    <row r="1097" spans="1:29" ht="15.75" x14ac:dyDescent="0.25">
      <c r="A1097" s="5" t="s">
        <v>2</v>
      </c>
      <c r="B1097" s="7">
        <v>19073</v>
      </c>
      <c r="C1097" s="7">
        <v>180</v>
      </c>
      <c r="D1097" s="1">
        <v>0.9</v>
      </c>
      <c r="E1097" s="9">
        <v>82.8</v>
      </c>
      <c r="F1097" s="7">
        <v>19</v>
      </c>
      <c r="G1097" s="1">
        <v>0.1</v>
      </c>
      <c r="H1097" s="1">
        <v>8.6999999999999993</v>
      </c>
      <c r="I1097" s="7">
        <v>1</v>
      </c>
      <c r="J1097" s="1">
        <v>0</v>
      </c>
      <c r="K1097" s="1">
        <v>0.5</v>
      </c>
      <c r="M1097" s="12">
        <f t="shared" si="376"/>
        <v>37</v>
      </c>
      <c r="N1097" s="20">
        <f t="shared" si="373"/>
        <v>5</v>
      </c>
      <c r="O1097" s="12">
        <f t="shared" si="374"/>
        <v>1</v>
      </c>
      <c r="P1097" s="12">
        <f t="shared" si="375"/>
        <v>0</v>
      </c>
      <c r="R1097" s="21">
        <f t="shared" ref="R1097:R1107" si="377">C1097/$C$1095</f>
        <v>8.8517334644701261E-3</v>
      </c>
      <c r="U1097" s="119" t="s">
        <v>1002</v>
      </c>
      <c r="V1097" s="62" t="s">
        <v>839</v>
      </c>
      <c r="W1097" s="62" t="s">
        <v>840</v>
      </c>
      <c r="X1097" s="62" t="s">
        <v>839</v>
      </c>
      <c r="Y1097" s="62" t="s">
        <v>840</v>
      </c>
      <c r="Z1097" s="62" t="s">
        <v>839</v>
      </c>
      <c r="AA1097" s="62" t="s">
        <v>840</v>
      </c>
      <c r="AB1097" s="62" t="s">
        <v>839</v>
      </c>
      <c r="AC1097" s="62" t="s">
        <v>840</v>
      </c>
    </row>
    <row r="1098" spans="1:29" ht="30" x14ac:dyDescent="0.25">
      <c r="A1098" s="6" t="s">
        <v>3</v>
      </c>
      <c r="B1098" s="8">
        <v>30275</v>
      </c>
      <c r="C1098" s="8">
        <v>114</v>
      </c>
      <c r="D1098" s="2">
        <v>0.4</v>
      </c>
      <c r="E1098" s="10">
        <v>41.1</v>
      </c>
      <c r="F1098" s="8">
        <v>22</v>
      </c>
      <c r="G1098" s="2">
        <v>0.1</v>
      </c>
      <c r="H1098" s="2">
        <v>7.9</v>
      </c>
      <c r="I1098" s="8">
        <v>2</v>
      </c>
      <c r="J1098" s="2">
        <v>0</v>
      </c>
      <c r="K1098" s="2">
        <v>0.7</v>
      </c>
      <c r="M1098" s="12">
        <f t="shared" si="376"/>
        <v>24</v>
      </c>
      <c r="N1098" s="20">
        <f t="shared" si="373"/>
        <v>1</v>
      </c>
      <c r="O1098" s="20">
        <f t="shared" si="374"/>
        <v>0</v>
      </c>
      <c r="P1098" s="12">
        <f t="shared" si="375"/>
        <v>0</v>
      </c>
      <c r="R1098" s="21">
        <f t="shared" si="377"/>
        <v>5.6060978608310792E-3</v>
      </c>
      <c r="U1098" s="120" t="s">
        <v>1003</v>
      </c>
      <c r="V1098" s="85">
        <v>1326</v>
      </c>
      <c r="W1098" s="167">
        <v>38.799999999999997</v>
      </c>
      <c r="X1098" s="85">
        <v>153</v>
      </c>
      <c r="Y1098" s="167">
        <v>49.2</v>
      </c>
      <c r="Z1098" s="85">
        <v>206</v>
      </c>
      <c r="AA1098" s="167">
        <v>42.2</v>
      </c>
      <c r="AB1098" s="85">
        <v>30</v>
      </c>
      <c r="AC1098" s="167">
        <v>51.7</v>
      </c>
    </row>
    <row r="1099" spans="1:29" ht="30" x14ac:dyDescent="0.25">
      <c r="A1099" s="5" t="s">
        <v>4</v>
      </c>
      <c r="B1099" s="7">
        <v>65766</v>
      </c>
      <c r="C1099" s="7">
        <v>374</v>
      </c>
      <c r="D1099" s="1">
        <v>0.6</v>
      </c>
      <c r="E1099" s="9">
        <v>70.2</v>
      </c>
      <c r="F1099" s="7">
        <v>45</v>
      </c>
      <c r="G1099" s="1">
        <v>0.1</v>
      </c>
      <c r="H1099" s="1">
        <v>8.4</v>
      </c>
      <c r="I1099" s="7">
        <v>2</v>
      </c>
      <c r="J1099" s="1">
        <v>0</v>
      </c>
      <c r="K1099" s="1">
        <v>0.4</v>
      </c>
      <c r="M1099" s="12">
        <f t="shared" si="376"/>
        <v>39</v>
      </c>
      <c r="N1099" s="20">
        <f t="shared" si="373"/>
        <v>4</v>
      </c>
      <c r="O1099" s="12">
        <f t="shared" si="374"/>
        <v>0</v>
      </c>
      <c r="P1099" s="12">
        <f t="shared" si="375"/>
        <v>0</v>
      </c>
      <c r="R1099" s="21">
        <f t="shared" si="377"/>
        <v>1.8391935087287929E-2</v>
      </c>
      <c r="S1099" s="24">
        <f>R1098+R1099</f>
        <v>2.3998032948119009E-2</v>
      </c>
      <c r="U1099" s="121" t="s">
        <v>1004</v>
      </c>
      <c r="V1099" s="88">
        <v>752</v>
      </c>
      <c r="W1099" s="167">
        <v>22</v>
      </c>
      <c r="X1099" s="88">
        <v>90</v>
      </c>
      <c r="Y1099" s="167">
        <v>28.9</v>
      </c>
      <c r="Z1099" s="88">
        <v>138</v>
      </c>
      <c r="AA1099" s="167">
        <v>28.3</v>
      </c>
      <c r="AB1099" s="88">
        <v>19</v>
      </c>
      <c r="AC1099" s="167">
        <v>32.799999999999997</v>
      </c>
    </row>
    <row r="1100" spans="1:29" ht="15.75" x14ac:dyDescent="0.25">
      <c r="A1100" s="6" t="s">
        <v>5</v>
      </c>
      <c r="B1100" s="8">
        <v>92213</v>
      </c>
      <c r="C1100" s="8">
        <v>1185</v>
      </c>
      <c r="D1100" s="2">
        <v>1.3</v>
      </c>
      <c r="E1100" s="10">
        <v>200.4</v>
      </c>
      <c r="F1100" s="8">
        <v>141</v>
      </c>
      <c r="G1100" s="2">
        <v>0.2</v>
      </c>
      <c r="H1100" s="2">
        <v>23.8</v>
      </c>
      <c r="I1100" s="8">
        <v>18</v>
      </c>
      <c r="J1100" s="2">
        <v>0</v>
      </c>
      <c r="K1100" s="2">
        <v>3</v>
      </c>
      <c r="M1100" s="12">
        <f t="shared" si="376"/>
        <v>102</v>
      </c>
      <c r="N1100" s="20">
        <f t="shared" si="373"/>
        <v>5</v>
      </c>
      <c r="O1100" s="12">
        <f t="shared" si="374"/>
        <v>1</v>
      </c>
      <c r="P1100" s="12">
        <f t="shared" si="375"/>
        <v>0</v>
      </c>
      <c r="R1100" s="21">
        <f t="shared" si="377"/>
        <v>5.8273911974428327E-2</v>
      </c>
      <c r="U1100" s="120" t="s">
        <v>1005</v>
      </c>
      <c r="V1100" s="85">
        <v>1287</v>
      </c>
      <c r="W1100" s="85">
        <v>37.700000000000003</v>
      </c>
      <c r="X1100" s="85">
        <v>68</v>
      </c>
      <c r="Y1100" s="85">
        <v>21.9</v>
      </c>
      <c r="Z1100" s="85">
        <v>134</v>
      </c>
      <c r="AA1100" s="85">
        <v>27.5</v>
      </c>
      <c r="AB1100" s="85">
        <v>9</v>
      </c>
      <c r="AC1100" s="85">
        <v>15.5</v>
      </c>
    </row>
    <row r="1101" spans="1:29" ht="30" x14ac:dyDescent="0.25">
      <c r="A1101" s="5" t="s">
        <v>6</v>
      </c>
      <c r="B1101" s="7">
        <v>102339</v>
      </c>
      <c r="C1101" s="7">
        <v>2042</v>
      </c>
      <c r="D1101" s="1">
        <v>2</v>
      </c>
      <c r="E1101" s="9">
        <v>285.5</v>
      </c>
      <c r="F1101" s="7">
        <v>278</v>
      </c>
      <c r="G1101" s="1">
        <v>0.3</v>
      </c>
      <c r="H1101" s="1">
        <v>38.9</v>
      </c>
      <c r="I1101" s="7">
        <v>42</v>
      </c>
      <c r="J1101" s="1">
        <v>0</v>
      </c>
      <c r="K1101" s="1">
        <v>5.9</v>
      </c>
      <c r="M1101" s="12">
        <f t="shared" si="376"/>
        <v>191</v>
      </c>
      <c r="N1101" s="20">
        <f t="shared" si="373"/>
        <v>7</v>
      </c>
      <c r="O1101" s="20">
        <f t="shared" si="374"/>
        <v>0</v>
      </c>
      <c r="P1101" s="12">
        <f t="shared" si="375"/>
        <v>0</v>
      </c>
      <c r="R1101" s="21">
        <f t="shared" si="377"/>
        <v>0.10041799852471109</v>
      </c>
      <c r="U1101" s="121" t="s">
        <v>1006</v>
      </c>
      <c r="V1101" s="88">
        <v>50</v>
      </c>
      <c r="W1101" s="88">
        <v>1.5</v>
      </c>
      <c r="X1101" s="88">
        <v>0</v>
      </c>
      <c r="Y1101" s="88">
        <v>0</v>
      </c>
      <c r="Z1101" s="88">
        <v>10</v>
      </c>
      <c r="AA1101" s="88">
        <v>2</v>
      </c>
      <c r="AB1101" s="88">
        <v>0</v>
      </c>
      <c r="AC1101" s="88">
        <v>0</v>
      </c>
    </row>
    <row r="1102" spans="1:29" ht="15.75" x14ac:dyDescent="0.25">
      <c r="A1102" s="6" t="s">
        <v>7</v>
      </c>
      <c r="B1102" s="8">
        <v>83881</v>
      </c>
      <c r="C1102" s="8">
        <v>2254</v>
      </c>
      <c r="D1102" s="2">
        <v>2.7</v>
      </c>
      <c r="E1102" s="10">
        <v>370.5</v>
      </c>
      <c r="F1102" s="8">
        <v>468</v>
      </c>
      <c r="G1102" s="2">
        <v>0.6</v>
      </c>
      <c r="H1102" s="2">
        <v>76.900000000000006</v>
      </c>
      <c r="I1102" s="8">
        <v>96</v>
      </c>
      <c r="J1102" s="2">
        <v>0.1</v>
      </c>
      <c r="K1102" s="2">
        <v>15.8</v>
      </c>
      <c r="M1102" s="12">
        <f t="shared" si="376"/>
        <v>167</v>
      </c>
      <c r="N1102" s="20">
        <f t="shared" si="373"/>
        <v>5</v>
      </c>
      <c r="O1102" s="20">
        <f t="shared" si="374"/>
        <v>1</v>
      </c>
      <c r="P1102" s="12">
        <f t="shared" si="375"/>
        <v>1</v>
      </c>
      <c r="R1102" s="21">
        <f t="shared" si="377"/>
        <v>0.1108433734939759</v>
      </c>
      <c r="U1102" s="120" t="s">
        <v>0</v>
      </c>
      <c r="V1102" s="85">
        <v>3415</v>
      </c>
      <c r="W1102" s="85">
        <v>100</v>
      </c>
      <c r="X1102" s="85">
        <v>311</v>
      </c>
      <c r="Y1102" s="85">
        <v>100</v>
      </c>
      <c r="Z1102" s="85">
        <v>488</v>
      </c>
      <c r="AA1102" s="85">
        <v>100</v>
      </c>
      <c r="AB1102" s="85">
        <v>58</v>
      </c>
      <c r="AC1102" s="85">
        <v>100</v>
      </c>
    </row>
    <row r="1103" spans="1:29" ht="15.75" x14ac:dyDescent="0.25">
      <c r="A1103" s="5" t="s">
        <v>8</v>
      </c>
      <c r="B1103" s="7">
        <v>57882</v>
      </c>
      <c r="C1103" s="7">
        <v>3110</v>
      </c>
      <c r="D1103" s="1">
        <v>5.4</v>
      </c>
      <c r="E1103" s="9">
        <v>564.5</v>
      </c>
      <c r="F1103" s="7">
        <v>778</v>
      </c>
      <c r="G1103" s="1">
        <v>1.3</v>
      </c>
      <c r="H1103" s="1">
        <v>141.19999999999999</v>
      </c>
      <c r="I1103" s="7">
        <v>239</v>
      </c>
      <c r="J1103" s="1">
        <v>0.4</v>
      </c>
      <c r="K1103" s="1">
        <v>43.4</v>
      </c>
      <c r="M1103" s="12">
        <f t="shared" si="376"/>
        <v>113</v>
      </c>
      <c r="N1103" s="20">
        <f t="shared" si="373"/>
        <v>10</v>
      </c>
      <c r="O1103" s="20">
        <f t="shared" si="374"/>
        <v>3</v>
      </c>
      <c r="P1103" s="12">
        <f t="shared" si="375"/>
        <v>0</v>
      </c>
      <c r="R1103" s="21">
        <f t="shared" si="377"/>
        <v>0.15293828374723384</v>
      </c>
    </row>
    <row r="1104" spans="1:29" ht="15.75" x14ac:dyDescent="0.25">
      <c r="A1104" s="6" t="s">
        <v>9</v>
      </c>
      <c r="B1104" s="8">
        <v>33265</v>
      </c>
      <c r="C1104" s="8">
        <v>3579</v>
      </c>
      <c r="D1104" s="2">
        <v>10.8</v>
      </c>
      <c r="E1104" s="10">
        <v>754.6</v>
      </c>
      <c r="F1104" s="8">
        <v>890</v>
      </c>
      <c r="G1104" s="2">
        <v>2.7</v>
      </c>
      <c r="H1104" s="2">
        <v>187.6</v>
      </c>
      <c r="I1104" s="8">
        <v>508</v>
      </c>
      <c r="J1104" s="2">
        <v>1.5</v>
      </c>
      <c r="K1104" s="2">
        <v>107.1</v>
      </c>
      <c r="M1104" s="12">
        <f t="shared" si="376"/>
        <v>87</v>
      </c>
      <c r="N1104" s="20">
        <f t="shared" si="373"/>
        <v>16</v>
      </c>
      <c r="O1104" s="20">
        <f t="shared" si="374"/>
        <v>5</v>
      </c>
      <c r="P1104" s="20">
        <f t="shared" si="375"/>
        <v>2</v>
      </c>
      <c r="R1104" s="21">
        <f t="shared" si="377"/>
        <v>0.17600196705188098</v>
      </c>
    </row>
    <row r="1105" spans="1:29" ht="15.75" x14ac:dyDescent="0.25">
      <c r="A1105" s="5" t="s">
        <v>10</v>
      </c>
      <c r="B1105" s="7">
        <v>14734</v>
      </c>
      <c r="C1105" s="7">
        <v>3448</v>
      </c>
      <c r="D1105" s="1">
        <v>23.4</v>
      </c>
      <c r="E1105" s="9">
        <v>1322.4</v>
      </c>
      <c r="F1105" s="7">
        <v>615</v>
      </c>
      <c r="G1105" s="1">
        <v>4.2</v>
      </c>
      <c r="H1105" s="1">
        <v>235.9</v>
      </c>
      <c r="I1105" s="7">
        <v>884</v>
      </c>
      <c r="J1105" s="1">
        <v>6</v>
      </c>
      <c r="K1105" s="9">
        <v>339</v>
      </c>
      <c r="M1105" s="12">
        <f t="shared" si="376"/>
        <v>32</v>
      </c>
      <c r="N1105" s="20">
        <f t="shared" si="373"/>
        <v>12</v>
      </c>
      <c r="O1105" s="20">
        <f t="shared" si="374"/>
        <v>1</v>
      </c>
      <c r="P1105" s="20">
        <f t="shared" si="375"/>
        <v>1</v>
      </c>
      <c r="R1105" s="21">
        <f t="shared" si="377"/>
        <v>0.16955987214162774</v>
      </c>
    </row>
    <row r="1106" spans="1:29" ht="15.75" x14ac:dyDescent="0.25">
      <c r="A1106" s="6" t="s">
        <v>11</v>
      </c>
      <c r="B1106" s="8">
        <v>14455</v>
      </c>
      <c r="C1106" s="8">
        <v>3802</v>
      </c>
      <c r="D1106" s="2">
        <v>26.3</v>
      </c>
      <c r="E1106" s="10">
        <v>2703</v>
      </c>
      <c r="F1106" s="8">
        <v>153</v>
      </c>
      <c r="G1106" s="2">
        <v>1.1000000000000001</v>
      </c>
      <c r="H1106" s="2">
        <v>108.8</v>
      </c>
      <c r="I1106" s="8">
        <v>1996</v>
      </c>
      <c r="J1106" s="2">
        <v>13.8</v>
      </c>
      <c r="K1106" s="2">
        <v>1419.1</v>
      </c>
      <c r="M1106" s="12">
        <f t="shared" si="376"/>
        <v>32</v>
      </c>
      <c r="N1106" s="20">
        <f t="shared" si="373"/>
        <v>19</v>
      </c>
      <c r="O1106" s="20">
        <f t="shared" si="374"/>
        <v>3</v>
      </c>
      <c r="P1106" s="20">
        <f t="shared" si="375"/>
        <v>10</v>
      </c>
      <c r="R1106" s="21">
        <f t="shared" si="377"/>
        <v>0.18696828128841897</v>
      </c>
    </row>
    <row r="1107" spans="1:29" ht="15.75" x14ac:dyDescent="0.25">
      <c r="A1107" s="14" t="s">
        <v>12</v>
      </c>
      <c r="B1107" s="7">
        <v>328</v>
      </c>
      <c r="C1107" s="7">
        <v>9</v>
      </c>
      <c r="D1107" s="1">
        <v>2.7</v>
      </c>
      <c r="E1107" s="9" t="s">
        <v>13</v>
      </c>
      <c r="F1107" s="7">
        <v>2</v>
      </c>
      <c r="G1107" s="1">
        <v>0.6</v>
      </c>
      <c r="H1107" s="1" t="s">
        <v>13</v>
      </c>
      <c r="I1107" s="7">
        <v>2</v>
      </c>
      <c r="J1107" s="1">
        <v>0.6</v>
      </c>
      <c r="K1107" s="1" t="s">
        <v>13</v>
      </c>
      <c r="M1107" s="12">
        <f t="shared" si="376"/>
        <v>6</v>
      </c>
      <c r="N1107" s="12">
        <f t="shared" si="373"/>
        <v>0</v>
      </c>
      <c r="O1107" s="12">
        <f t="shared" si="374"/>
        <v>0</v>
      </c>
      <c r="P1107" s="12">
        <f t="shared" si="375"/>
        <v>0</v>
      </c>
      <c r="R1107" s="21">
        <f t="shared" si="377"/>
        <v>4.4258667322350626E-4</v>
      </c>
    </row>
    <row r="1108" spans="1:29" x14ac:dyDescent="0.25">
      <c r="A1108" s="25"/>
      <c r="I1108" s="60"/>
      <c r="J1108" s="60"/>
      <c r="O1108" s="104" t="s">
        <v>873</v>
      </c>
      <c r="P1108" s="103">
        <f>SUM(P1105:P1106)/P1095</f>
        <v>0.7857142857142857</v>
      </c>
    </row>
    <row r="1109" spans="1:29" x14ac:dyDescent="0.25">
      <c r="A1109" t="s">
        <v>1068</v>
      </c>
    </row>
    <row r="1110" spans="1:29" x14ac:dyDescent="0.25">
      <c r="A1110" t="s">
        <v>776</v>
      </c>
    </row>
    <row r="1111" spans="1:29" x14ac:dyDescent="0.25">
      <c r="B1111" s="14" t="s">
        <v>18</v>
      </c>
      <c r="C1111" s="270" t="s">
        <v>19</v>
      </c>
      <c r="D1111" s="270"/>
      <c r="E1111" s="270"/>
      <c r="F1111" s="270" t="s">
        <v>20</v>
      </c>
      <c r="G1111" s="270"/>
      <c r="H1111" s="270"/>
      <c r="I1111" s="270" t="s">
        <v>21</v>
      </c>
      <c r="J1111" s="270"/>
      <c r="K1111" s="270"/>
      <c r="M1111" s="270" t="s">
        <v>1069</v>
      </c>
      <c r="N1111" s="270"/>
      <c r="O1111" s="270"/>
      <c r="P1111" s="270"/>
    </row>
    <row r="1112" spans="1:29" x14ac:dyDescent="0.25">
      <c r="A1112" s="15" t="s">
        <v>17</v>
      </c>
      <c r="B1112" s="14" t="s">
        <v>14</v>
      </c>
      <c r="C1112" s="14" t="s">
        <v>14</v>
      </c>
      <c r="D1112" s="14" t="s">
        <v>15</v>
      </c>
      <c r="E1112" s="14" t="s">
        <v>16</v>
      </c>
      <c r="F1112" s="14" t="s">
        <v>14</v>
      </c>
      <c r="G1112" s="14" t="s">
        <v>15</v>
      </c>
      <c r="H1112" s="14" t="s">
        <v>16</v>
      </c>
      <c r="I1112" s="14" t="s">
        <v>14</v>
      </c>
      <c r="J1112" s="14" t="s">
        <v>15</v>
      </c>
      <c r="K1112" s="14" t="s">
        <v>16</v>
      </c>
      <c r="M1112" s="14" t="s">
        <v>18</v>
      </c>
      <c r="N1112" s="13" t="s">
        <v>19</v>
      </c>
      <c r="O1112" s="14" t="s">
        <v>20</v>
      </c>
      <c r="P1112" s="13" t="s">
        <v>21</v>
      </c>
      <c r="R1112" s="13" t="s">
        <v>41</v>
      </c>
      <c r="S1112" s="14" t="s">
        <v>29</v>
      </c>
      <c r="U1112" s="81" t="s">
        <v>998</v>
      </c>
    </row>
    <row r="1113" spans="1:29" ht="15.75" customHeight="1" thickBot="1" x14ac:dyDescent="0.3">
      <c r="A1113" s="5" t="s">
        <v>0</v>
      </c>
      <c r="B1113" s="7">
        <v>516812</v>
      </c>
      <c r="C1113" s="7">
        <v>20250</v>
      </c>
      <c r="D1113" s="1">
        <v>3.9</v>
      </c>
      <c r="E1113" s="9">
        <v>458.1</v>
      </c>
      <c r="F1113" s="7">
        <v>3440</v>
      </c>
      <c r="G1113" s="1">
        <v>0.7</v>
      </c>
      <c r="H1113" s="1">
        <v>77.8</v>
      </c>
      <c r="I1113" s="7">
        <v>3776</v>
      </c>
      <c r="J1113" s="1">
        <v>0.7</v>
      </c>
      <c r="K1113" s="1">
        <v>85.4</v>
      </c>
      <c r="M1113" s="12">
        <f>B1113-B1131</f>
        <v>2647</v>
      </c>
      <c r="N1113" s="12">
        <f t="shared" ref="N1113:N1125" si="378">C1113-C1131</f>
        <v>282</v>
      </c>
      <c r="O1113" s="12">
        <f t="shared" ref="O1113:O1125" si="379">F1113-F1131</f>
        <v>20</v>
      </c>
      <c r="P1113" s="12">
        <f t="shared" ref="P1113:P1125" si="380">I1113-I1131</f>
        <v>35</v>
      </c>
      <c r="R1113" s="26">
        <f>C1113/$B$1113</f>
        <v>3.9182526721515752E-2</v>
      </c>
      <c r="U1113" s="114"/>
      <c r="V1113" s="272" t="s">
        <v>999</v>
      </c>
      <c r="W1113" s="272"/>
      <c r="X1113" s="272"/>
      <c r="Y1113" s="272"/>
      <c r="Z1113" s="272" t="s">
        <v>1000</v>
      </c>
      <c r="AA1113" s="272"/>
      <c r="AB1113" s="272"/>
      <c r="AC1113" s="272"/>
    </row>
    <row r="1114" spans="1:29" ht="15.75" x14ac:dyDescent="0.25">
      <c r="A1114" s="6" t="s">
        <v>1</v>
      </c>
      <c r="B1114" s="8">
        <v>3431</v>
      </c>
      <c r="C1114" s="8">
        <v>237</v>
      </c>
      <c r="D1114" s="2">
        <v>6.9</v>
      </c>
      <c r="E1114" s="10">
        <v>469.4</v>
      </c>
      <c r="F1114" s="8">
        <v>44</v>
      </c>
      <c r="G1114" s="2">
        <v>1.3</v>
      </c>
      <c r="H1114" s="2">
        <v>87.2</v>
      </c>
      <c r="I1114" s="8">
        <v>0</v>
      </c>
      <c r="J1114" s="2">
        <v>0</v>
      </c>
      <c r="K1114" s="2">
        <v>0</v>
      </c>
      <c r="M1114" s="12">
        <f t="shared" ref="M1114:M1125" si="381">B1114-B1132</f>
        <v>37</v>
      </c>
      <c r="N1114" s="20">
        <f t="shared" si="378"/>
        <v>4</v>
      </c>
      <c r="O1114" s="12">
        <f t="shared" si="379"/>
        <v>0</v>
      </c>
      <c r="P1114" s="12">
        <f t="shared" si="380"/>
        <v>0</v>
      </c>
      <c r="R1114" s="21">
        <f>C1114/$C$1113</f>
        <v>1.1703703703703704E-2</v>
      </c>
      <c r="U1114" s="165"/>
      <c r="V1114" s="171" t="s">
        <v>1001</v>
      </c>
      <c r="W1114" s="172"/>
      <c r="X1114" s="171" t="s">
        <v>20</v>
      </c>
      <c r="Y1114" s="172"/>
      <c r="Z1114" s="171" t="s">
        <v>1001</v>
      </c>
      <c r="AA1114" s="172"/>
      <c r="AB1114" s="171" t="s">
        <v>20</v>
      </c>
      <c r="AC1114" s="172"/>
    </row>
    <row r="1115" spans="1:29" ht="15.75" x14ac:dyDescent="0.25">
      <c r="A1115" s="5" t="s">
        <v>2</v>
      </c>
      <c r="B1115" s="7">
        <v>19036</v>
      </c>
      <c r="C1115" s="7">
        <v>175</v>
      </c>
      <c r="D1115" s="1">
        <v>0.9</v>
      </c>
      <c r="E1115" s="9">
        <v>80.5</v>
      </c>
      <c r="F1115" s="7">
        <v>18</v>
      </c>
      <c r="G1115" s="1">
        <v>0.1</v>
      </c>
      <c r="H1115" s="1">
        <v>8.3000000000000007</v>
      </c>
      <c r="I1115" s="7">
        <v>1</v>
      </c>
      <c r="J1115" s="1">
        <v>0</v>
      </c>
      <c r="K1115" s="1">
        <v>0.5</v>
      </c>
      <c r="M1115" s="12">
        <f t="shared" si="381"/>
        <v>124</v>
      </c>
      <c r="N1115" s="20">
        <f t="shared" si="378"/>
        <v>6</v>
      </c>
      <c r="O1115" s="12">
        <f t="shared" si="379"/>
        <v>0</v>
      </c>
      <c r="P1115" s="12">
        <f t="shared" si="380"/>
        <v>0</v>
      </c>
      <c r="R1115" s="21">
        <f t="shared" ref="R1115:R1125" si="382">C1115/$C$1113</f>
        <v>8.6419753086419745E-3</v>
      </c>
      <c r="U1115" s="119" t="s">
        <v>1002</v>
      </c>
      <c r="V1115" s="62" t="s">
        <v>839</v>
      </c>
      <c r="W1115" s="62" t="s">
        <v>840</v>
      </c>
      <c r="X1115" s="62" t="s">
        <v>839</v>
      </c>
      <c r="Y1115" s="62" t="s">
        <v>840</v>
      </c>
      <c r="Z1115" s="62" t="s">
        <v>839</v>
      </c>
      <c r="AA1115" s="62" t="s">
        <v>840</v>
      </c>
      <c r="AB1115" s="62" t="s">
        <v>839</v>
      </c>
      <c r="AC1115" s="62" t="s">
        <v>840</v>
      </c>
    </row>
    <row r="1116" spans="1:29" ht="30" x14ac:dyDescent="0.25">
      <c r="A1116" s="6" t="s">
        <v>3</v>
      </c>
      <c r="B1116" s="8">
        <v>30251</v>
      </c>
      <c r="C1116" s="8">
        <v>113</v>
      </c>
      <c r="D1116" s="2">
        <v>0.4</v>
      </c>
      <c r="E1116" s="10">
        <v>40.700000000000003</v>
      </c>
      <c r="F1116" s="8">
        <v>22</v>
      </c>
      <c r="G1116" s="2">
        <v>0.1</v>
      </c>
      <c r="H1116" s="2">
        <v>7.9</v>
      </c>
      <c r="I1116" s="8">
        <v>2</v>
      </c>
      <c r="J1116" s="2">
        <v>0</v>
      </c>
      <c r="K1116" s="2">
        <v>0.7</v>
      </c>
      <c r="M1116" s="12">
        <f t="shared" si="381"/>
        <v>94</v>
      </c>
      <c r="N1116" s="20">
        <f t="shared" si="378"/>
        <v>7</v>
      </c>
      <c r="O1116" s="20">
        <f t="shared" si="379"/>
        <v>2</v>
      </c>
      <c r="P1116" s="12">
        <f t="shared" si="380"/>
        <v>0</v>
      </c>
      <c r="R1116" s="21">
        <f t="shared" si="382"/>
        <v>5.5802469135802467E-3</v>
      </c>
      <c r="U1116" s="120" t="s">
        <v>1003</v>
      </c>
      <c r="V1116" s="85">
        <v>1290</v>
      </c>
      <c r="W1116" s="167">
        <v>38.5</v>
      </c>
      <c r="X1116" s="85">
        <v>149</v>
      </c>
      <c r="Y1116" s="167">
        <v>49.7</v>
      </c>
      <c r="Z1116" s="85">
        <v>214</v>
      </c>
      <c r="AA1116" s="167">
        <v>40.6</v>
      </c>
      <c r="AB1116" s="85">
        <v>33</v>
      </c>
      <c r="AC1116" s="167">
        <v>55.9</v>
      </c>
    </row>
    <row r="1117" spans="1:29" ht="30" x14ac:dyDescent="0.25">
      <c r="A1117" s="5" t="s">
        <v>4</v>
      </c>
      <c r="B1117" s="7">
        <v>65727</v>
      </c>
      <c r="C1117" s="7">
        <v>370</v>
      </c>
      <c r="D1117" s="1">
        <v>0.6</v>
      </c>
      <c r="E1117" s="9">
        <v>69.400000000000006</v>
      </c>
      <c r="F1117" s="7">
        <v>45</v>
      </c>
      <c r="G1117" s="1">
        <v>0.1</v>
      </c>
      <c r="H1117" s="1">
        <v>8.4</v>
      </c>
      <c r="I1117" s="7">
        <v>2</v>
      </c>
      <c r="J1117" s="1">
        <v>0</v>
      </c>
      <c r="K1117" s="1">
        <v>0.4</v>
      </c>
      <c r="M1117" s="12">
        <f t="shared" si="381"/>
        <v>195</v>
      </c>
      <c r="N1117" s="20">
        <f t="shared" si="378"/>
        <v>14</v>
      </c>
      <c r="O1117" s="12">
        <f t="shared" si="379"/>
        <v>1</v>
      </c>
      <c r="P1117" s="12">
        <f t="shared" si="380"/>
        <v>0</v>
      </c>
      <c r="R1117" s="21">
        <f t="shared" si="382"/>
        <v>1.8271604938271607E-2</v>
      </c>
      <c r="S1117" s="24">
        <f>R1116+R1117</f>
        <v>2.3851851851851853E-2</v>
      </c>
      <c r="U1117" s="121" t="s">
        <v>1004</v>
      </c>
      <c r="V1117" s="88">
        <v>738</v>
      </c>
      <c r="W1117" s="167">
        <v>22</v>
      </c>
      <c r="X1117" s="88">
        <v>86</v>
      </c>
      <c r="Y1117" s="167">
        <v>28.7</v>
      </c>
      <c r="Z1117" s="88">
        <v>150</v>
      </c>
      <c r="AA1117" s="167">
        <v>28.5</v>
      </c>
      <c r="AB1117" s="88">
        <v>17</v>
      </c>
      <c r="AC1117" s="167">
        <v>28.8</v>
      </c>
    </row>
    <row r="1118" spans="1:29" ht="15.75" x14ac:dyDescent="0.25">
      <c r="A1118" s="6" t="s">
        <v>5</v>
      </c>
      <c r="B1118" s="8">
        <v>92111</v>
      </c>
      <c r="C1118" s="8">
        <v>1180</v>
      </c>
      <c r="D1118" s="2">
        <v>1.3</v>
      </c>
      <c r="E1118" s="10">
        <v>199.6</v>
      </c>
      <c r="F1118" s="8">
        <v>140</v>
      </c>
      <c r="G1118" s="2">
        <v>0.2</v>
      </c>
      <c r="H1118" s="2">
        <v>23.7</v>
      </c>
      <c r="I1118" s="8">
        <v>18</v>
      </c>
      <c r="J1118" s="2">
        <v>0</v>
      </c>
      <c r="K1118" s="2">
        <v>3</v>
      </c>
      <c r="M1118" s="12">
        <f t="shared" si="381"/>
        <v>340</v>
      </c>
      <c r="N1118" s="20">
        <f t="shared" si="378"/>
        <v>17</v>
      </c>
      <c r="O1118" s="12">
        <f t="shared" si="379"/>
        <v>0</v>
      </c>
      <c r="P1118" s="12">
        <f t="shared" si="380"/>
        <v>0</v>
      </c>
      <c r="R1118" s="21">
        <f t="shared" si="382"/>
        <v>5.8271604938271604E-2</v>
      </c>
      <c r="U1118" s="120" t="s">
        <v>1005</v>
      </c>
      <c r="V1118" s="85">
        <v>1271</v>
      </c>
      <c r="W1118" s="85">
        <v>38</v>
      </c>
      <c r="X1118" s="85">
        <v>65</v>
      </c>
      <c r="Y1118" s="85">
        <v>21.7</v>
      </c>
      <c r="Z1118" s="85">
        <v>150</v>
      </c>
      <c r="AA1118" s="85">
        <v>28.5</v>
      </c>
      <c r="AB1118" s="85">
        <v>9</v>
      </c>
      <c r="AC1118" s="85">
        <v>15.3</v>
      </c>
    </row>
    <row r="1119" spans="1:29" ht="30" x14ac:dyDescent="0.25">
      <c r="A1119" s="5" t="s">
        <v>6</v>
      </c>
      <c r="B1119" s="7">
        <v>102148</v>
      </c>
      <c r="C1119" s="7">
        <v>2035</v>
      </c>
      <c r="D1119" s="1">
        <v>2</v>
      </c>
      <c r="E1119" s="9">
        <v>284.5</v>
      </c>
      <c r="F1119" s="7">
        <v>278</v>
      </c>
      <c r="G1119" s="1">
        <v>0.3</v>
      </c>
      <c r="H1119" s="1">
        <v>38.9</v>
      </c>
      <c r="I1119" s="7">
        <v>42</v>
      </c>
      <c r="J1119" s="1">
        <v>0</v>
      </c>
      <c r="K1119" s="1">
        <v>5.9</v>
      </c>
      <c r="M1119" s="12">
        <f t="shared" si="381"/>
        <v>545</v>
      </c>
      <c r="N1119" s="20">
        <f t="shared" si="378"/>
        <v>29</v>
      </c>
      <c r="O1119" s="20">
        <f t="shared" si="379"/>
        <v>1</v>
      </c>
      <c r="P1119" s="12">
        <f t="shared" si="380"/>
        <v>2</v>
      </c>
      <c r="R1119" s="21">
        <f t="shared" si="382"/>
        <v>0.10049382716049382</v>
      </c>
      <c r="U1119" s="121" t="s">
        <v>1006</v>
      </c>
      <c r="V1119" s="88">
        <v>50</v>
      </c>
      <c r="W1119" s="88">
        <v>1.5</v>
      </c>
      <c r="X1119" s="88">
        <v>0</v>
      </c>
      <c r="Y1119" s="88">
        <v>0</v>
      </c>
      <c r="Z1119" s="88">
        <v>13</v>
      </c>
      <c r="AA1119" s="88">
        <v>2.5</v>
      </c>
      <c r="AB1119" s="88">
        <v>0</v>
      </c>
      <c r="AC1119" s="88">
        <v>0</v>
      </c>
    </row>
    <row r="1120" spans="1:29" ht="15.75" x14ac:dyDescent="0.25">
      <c r="A1120" s="6" t="s">
        <v>7</v>
      </c>
      <c r="B1120" s="8">
        <v>83714</v>
      </c>
      <c r="C1120" s="8">
        <v>2249</v>
      </c>
      <c r="D1120" s="2">
        <v>2.7</v>
      </c>
      <c r="E1120" s="10">
        <v>369.7</v>
      </c>
      <c r="F1120" s="8">
        <v>467</v>
      </c>
      <c r="G1120" s="2">
        <v>0.6</v>
      </c>
      <c r="H1120" s="2">
        <v>76.8</v>
      </c>
      <c r="I1120" s="8">
        <v>95</v>
      </c>
      <c r="J1120" s="2">
        <v>0.1</v>
      </c>
      <c r="K1120" s="2">
        <v>15.6</v>
      </c>
      <c r="M1120" s="12">
        <f t="shared" si="381"/>
        <v>423</v>
      </c>
      <c r="N1120" s="20">
        <f t="shared" si="378"/>
        <v>17</v>
      </c>
      <c r="O1120" s="20">
        <f t="shared" si="379"/>
        <v>4</v>
      </c>
      <c r="P1120" s="12">
        <f t="shared" si="380"/>
        <v>1</v>
      </c>
      <c r="R1120" s="21">
        <f t="shared" si="382"/>
        <v>0.11106172839506173</v>
      </c>
      <c r="U1120" s="120" t="s">
        <v>0</v>
      </c>
      <c r="V1120" s="85">
        <v>3349</v>
      </c>
      <c r="W1120" s="85">
        <v>100</v>
      </c>
      <c r="X1120" s="85">
        <v>300</v>
      </c>
      <c r="Y1120" s="85">
        <v>100</v>
      </c>
      <c r="Z1120" s="85">
        <v>527</v>
      </c>
      <c r="AA1120" s="85">
        <v>100</v>
      </c>
      <c r="AB1120" s="85">
        <v>59</v>
      </c>
      <c r="AC1120" s="85">
        <v>100</v>
      </c>
    </row>
    <row r="1121" spans="1:29" ht="15.75" x14ac:dyDescent="0.25">
      <c r="A1121" s="5" t="s">
        <v>8</v>
      </c>
      <c r="B1121" s="7">
        <v>57769</v>
      </c>
      <c r="C1121" s="7">
        <v>3100</v>
      </c>
      <c r="D1121" s="1">
        <v>5.4</v>
      </c>
      <c r="E1121" s="9">
        <v>562.70000000000005</v>
      </c>
      <c r="F1121" s="7">
        <v>775</v>
      </c>
      <c r="G1121" s="1">
        <v>1.3</v>
      </c>
      <c r="H1121" s="1">
        <v>140.69999999999999</v>
      </c>
      <c r="I1121" s="7">
        <v>239</v>
      </c>
      <c r="J1121" s="1">
        <v>0.4</v>
      </c>
      <c r="K1121" s="1">
        <v>43.4</v>
      </c>
      <c r="M1121" s="12">
        <f t="shared" si="381"/>
        <v>309</v>
      </c>
      <c r="N1121" s="20">
        <f t="shared" si="378"/>
        <v>23</v>
      </c>
      <c r="O1121" s="20">
        <f t="shared" si="379"/>
        <v>2</v>
      </c>
      <c r="P1121" s="12">
        <f t="shared" si="380"/>
        <v>1</v>
      </c>
      <c r="R1121" s="21">
        <f t="shared" si="382"/>
        <v>0.15308641975308643</v>
      </c>
    </row>
    <row r="1122" spans="1:29" ht="15.75" x14ac:dyDescent="0.25">
      <c r="A1122" s="6" t="s">
        <v>9</v>
      </c>
      <c r="B1122" s="8">
        <v>33178</v>
      </c>
      <c r="C1122" s="8">
        <v>3563</v>
      </c>
      <c r="D1122" s="2">
        <v>10.7</v>
      </c>
      <c r="E1122" s="10">
        <v>751.2</v>
      </c>
      <c r="F1122" s="8">
        <v>885</v>
      </c>
      <c r="G1122" s="2">
        <v>2.7</v>
      </c>
      <c r="H1122" s="2">
        <v>186.6</v>
      </c>
      <c r="I1122" s="8">
        <v>506</v>
      </c>
      <c r="J1122" s="2">
        <v>1.5</v>
      </c>
      <c r="K1122" s="2">
        <v>106.7</v>
      </c>
      <c r="M1122" s="12">
        <f t="shared" si="381"/>
        <v>243</v>
      </c>
      <c r="N1122" s="20">
        <f t="shared" si="378"/>
        <v>43</v>
      </c>
      <c r="O1122" s="20">
        <f t="shared" si="379"/>
        <v>5</v>
      </c>
      <c r="P1122" s="20">
        <f t="shared" si="380"/>
        <v>4</v>
      </c>
      <c r="R1122" s="21">
        <f t="shared" si="382"/>
        <v>0.17595061728395062</v>
      </c>
    </row>
    <row r="1123" spans="1:29" ht="15.75" x14ac:dyDescent="0.25">
      <c r="A1123" s="5" t="s">
        <v>10</v>
      </c>
      <c r="B1123" s="7">
        <v>14702</v>
      </c>
      <c r="C1123" s="7">
        <v>3436</v>
      </c>
      <c r="D1123" s="1">
        <v>23.4</v>
      </c>
      <c r="E1123" s="9">
        <v>1317.8</v>
      </c>
      <c r="F1123" s="7">
        <v>614</v>
      </c>
      <c r="G1123" s="1">
        <v>4.2</v>
      </c>
      <c r="H1123" s="1">
        <v>235.5</v>
      </c>
      <c r="I1123" s="7">
        <v>883</v>
      </c>
      <c r="J1123" s="1">
        <v>6</v>
      </c>
      <c r="K1123" s="9">
        <v>338.7</v>
      </c>
      <c r="M1123" s="12">
        <f t="shared" si="381"/>
        <v>142</v>
      </c>
      <c r="N1123" s="20">
        <f t="shared" si="378"/>
        <v>42</v>
      </c>
      <c r="O1123" s="20">
        <f t="shared" si="379"/>
        <v>4</v>
      </c>
      <c r="P1123" s="20">
        <f t="shared" si="380"/>
        <v>10</v>
      </c>
      <c r="R1123" s="21">
        <f t="shared" si="382"/>
        <v>0.169679012345679</v>
      </c>
    </row>
    <row r="1124" spans="1:29" ht="15.75" x14ac:dyDescent="0.25">
      <c r="A1124" s="6" t="s">
        <v>11</v>
      </c>
      <c r="B1124" s="8">
        <v>14423</v>
      </c>
      <c r="C1124" s="8">
        <v>3783</v>
      </c>
      <c r="D1124" s="2">
        <v>26.2</v>
      </c>
      <c r="E1124" s="10">
        <v>2689.5</v>
      </c>
      <c r="F1124" s="8">
        <v>150</v>
      </c>
      <c r="G1124" s="2">
        <v>1</v>
      </c>
      <c r="H1124" s="2">
        <v>106.6</v>
      </c>
      <c r="I1124" s="8">
        <v>1986</v>
      </c>
      <c r="J1124" s="2">
        <v>13.8</v>
      </c>
      <c r="K1124" s="2">
        <v>1411.9</v>
      </c>
      <c r="M1124" s="12">
        <f t="shared" si="381"/>
        <v>196</v>
      </c>
      <c r="N1124" s="20">
        <f t="shared" si="378"/>
        <v>80</v>
      </c>
      <c r="O1124" s="20">
        <f t="shared" si="379"/>
        <v>1</v>
      </c>
      <c r="P1124" s="20">
        <f t="shared" si="380"/>
        <v>17</v>
      </c>
      <c r="R1124" s="21">
        <f t="shared" si="382"/>
        <v>0.18681481481481482</v>
      </c>
    </row>
    <row r="1125" spans="1:29" ht="15.75" x14ac:dyDescent="0.25">
      <c r="A1125" s="14" t="s">
        <v>12</v>
      </c>
      <c r="B1125" s="7">
        <v>322</v>
      </c>
      <c r="C1125" s="7">
        <v>9</v>
      </c>
      <c r="D1125" s="1">
        <v>2.8</v>
      </c>
      <c r="E1125" s="9" t="s">
        <v>13</v>
      </c>
      <c r="F1125" s="7">
        <v>2</v>
      </c>
      <c r="G1125" s="1">
        <v>0.6</v>
      </c>
      <c r="H1125" s="1" t="s">
        <v>13</v>
      </c>
      <c r="I1125" s="7">
        <v>2</v>
      </c>
      <c r="J1125" s="1">
        <v>0.6</v>
      </c>
      <c r="K1125" s="1" t="s">
        <v>13</v>
      </c>
      <c r="M1125" s="12">
        <f t="shared" si="381"/>
        <v>-1</v>
      </c>
      <c r="N1125" s="12">
        <f t="shared" si="378"/>
        <v>0</v>
      </c>
      <c r="O1125" s="12">
        <f t="shared" si="379"/>
        <v>0</v>
      </c>
      <c r="P1125" s="12">
        <f t="shared" si="380"/>
        <v>0</v>
      </c>
      <c r="R1125" s="21">
        <f t="shared" si="382"/>
        <v>4.4444444444444447E-4</v>
      </c>
    </row>
    <row r="1126" spans="1:29" x14ac:dyDescent="0.25">
      <c r="A1126" s="25"/>
      <c r="I1126" s="60"/>
      <c r="J1126" s="60"/>
      <c r="O1126" s="104" t="s">
        <v>873</v>
      </c>
      <c r="P1126" s="103">
        <f>SUM(P1123:P1124)/P1113</f>
        <v>0.77142857142857146</v>
      </c>
    </row>
    <row r="1127" spans="1:29" x14ac:dyDescent="0.25">
      <c r="A1127" t="s">
        <v>1066</v>
      </c>
    </row>
    <row r="1128" spans="1:29" x14ac:dyDescent="0.25">
      <c r="A1128" t="s">
        <v>776</v>
      </c>
    </row>
    <row r="1129" spans="1:29" x14ac:dyDescent="0.25">
      <c r="B1129" s="14" t="s">
        <v>18</v>
      </c>
      <c r="C1129" s="270" t="s">
        <v>19</v>
      </c>
      <c r="D1129" s="270"/>
      <c r="E1129" s="270"/>
      <c r="F1129" s="270" t="s">
        <v>20</v>
      </c>
      <c r="G1129" s="270"/>
      <c r="H1129" s="270"/>
      <c r="I1129" s="270" t="s">
        <v>21</v>
      </c>
      <c r="J1129" s="270"/>
      <c r="K1129" s="270"/>
      <c r="M1129" s="270" t="s">
        <v>1067</v>
      </c>
      <c r="N1129" s="270"/>
      <c r="O1129" s="270"/>
      <c r="P1129" s="270"/>
    </row>
    <row r="1130" spans="1:29" x14ac:dyDescent="0.25">
      <c r="A1130" s="15" t="s">
        <v>17</v>
      </c>
      <c r="B1130" s="14" t="s">
        <v>14</v>
      </c>
      <c r="C1130" s="14" t="s">
        <v>14</v>
      </c>
      <c r="D1130" s="14" t="s">
        <v>15</v>
      </c>
      <c r="E1130" s="14" t="s">
        <v>16</v>
      </c>
      <c r="F1130" s="14" t="s">
        <v>14</v>
      </c>
      <c r="G1130" s="14" t="s">
        <v>15</v>
      </c>
      <c r="H1130" s="14" t="s">
        <v>16</v>
      </c>
      <c r="I1130" s="14" t="s">
        <v>14</v>
      </c>
      <c r="J1130" s="14" t="s">
        <v>15</v>
      </c>
      <c r="K1130" s="14" t="s">
        <v>16</v>
      </c>
      <c r="M1130" s="14" t="s">
        <v>18</v>
      </c>
      <c r="N1130" s="13" t="s">
        <v>19</v>
      </c>
      <c r="O1130" s="14" t="s">
        <v>20</v>
      </c>
      <c r="P1130" s="13" t="s">
        <v>21</v>
      </c>
      <c r="R1130" s="13" t="s">
        <v>41</v>
      </c>
      <c r="S1130" s="14" t="s">
        <v>29</v>
      </c>
      <c r="U1130" s="81" t="s">
        <v>998</v>
      </c>
    </row>
    <row r="1131" spans="1:29" ht="16.5" thickBot="1" x14ac:dyDescent="0.3">
      <c r="A1131" s="5" t="s">
        <v>0</v>
      </c>
      <c r="B1131" s="7">
        <v>514165</v>
      </c>
      <c r="C1131" s="7">
        <v>19968</v>
      </c>
      <c r="D1131" s="1">
        <v>3.9</v>
      </c>
      <c r="E1131" s="9">
        <v>451.8</v>
      </c>
      <c r="F1131" s="7">
        <v>3420</v>
      </c>
      <c r="G1131" s="1">
        <v>0.7</v>
      </c>
      <c r="H1131" s="1">
        <v>77.400000000000006</v>
      </c>
      <c r="I1131" s="7">
        <v>3741</v>
      </c>
      <c r="J1131" s="1">
        <v>0.7</v>
      </c>
      <c r="K1131" s="1">
        <v>84.6</v>
      </c>
      <c r="M1131" s="12">
        <f>B1131-B1149</f>
        <v>1400</v>
      </c>
      <c r="N1131" s="12">
        <f t="shared" ref="N1131:N1143" si="383">C1131-C1149</f>
        <v>94</v>
      </c>
      <c r="O1131" s="12">
        <f t="shared" ref="O1131:O1143" si="384">F1131-F1149</f>
        <v>12</v>
      </c>
      <c r="P1131" s="12">
        <f t="shared" ref="P1131:P1143" si="385">I1131-I1149</f>
        <v>23</v>
      </c>
      <c r="R1131" s="26">
        <f>C1131/$B$1131</f>
        <v>3.8835782287786995E-2</v>
      </c>
      <c r="U1131" s="114"/>
      <c r="V1131" s="272" t="s">
        <v>999</v>
      </c>
      <c r="W1131" s="272"/>
      <c r="X1131" s="272"/>
      <c r="Y1131" s="272"/>
      <c r="Z1131" s="272" t="s">
        <v>1000</v>
      </c>
      <c r="AA1131" s="272"/>
      <c r="AB1131" s="272"/>
      <c r="AC1131" s="272"/>
    </row>
    <row r="1132" spans="1:29" ht="15.75" x14ac:dyDescent="0.25">
      <c r="A1132" s="6" t="s">
        <v>1</v>
      </c>
      <c r="B1132" s="8">
        <v>3394</v>
      </c>
      <c r="C1132" s="8">
        <v>233</v>
      </c>
      <c r="D1132" s="2">
        <v>6.9</v>
      </c>
      <c r="E1132" s="10">
        <v>461.5</v>
      </c>
      <c r="F1132" s="8">
        <v>44</v>
      </c>
      <c r="G1132" s="2">
        <v>1.3</v>
      </c>
      <c r="H1132" s="2">
        <v>87.2</v>
      </c>
      <c r="I1132" s="8">
        <v>0</v>
      </c>
      <c r="J1132" s="2">
        <v>0</v>
      </c>
      <c r="K1132" s="2">
        <v>0</v>
      </c>
      <c r="M1132" s="12">
        <f t="shared" ref="M1132:M1143" si="386">B1132-B1150</f>
        <v>20</v>
      </c>
      <c r="N1132" s="20">
        <f t="shared" si="383"/>
        <v>6</v>
      </c>
      <c r="O1132" s="12">
        <f t="shared" si="384"/>
        <v>0</v>
      </c>
      <c r="P1132" s="12">
        <f t="shared" si="385"/>
        <v>0</v>
      </c>
      <c r="R1132" s="21">
        <f>C1132/$C$1131</f>
        <v>1.1668669871794872E-2</v>
      </c>
      <c r="U1132" s="165"/>
      <c r="V1132" s="171" t="s">
        <v>1001</v>
      </c>
      <c r="W1132" s="172"/>
      <c r="X1132" s="171" t="s">
        <v>20</v>
      </c>
      <c r="Y1132" s="172"/>
      <c r="Z1132" s="171" t="s">
        <v>1001</v>
      </c>
      <c r="AA1132" s="172"/>
      <c r="AB1132" s="171" t="s">
        <v>20</v>
      </c>
      <c r="AC1132" s="172"/>
    </row>
    <row r="1133" spans="1:29" ht="15.75" x14ac:dyDescent="0.25">
      <c r="A1133" s="5" t="s">
        <v>2</v>
      </c>
      <c r="B1133" s="7">
        <v>18912</v>
      </c>
      <c r="C1133" s="7">
        <v>169</v>
      </c>
      <c r="D1133" s="1">
        <v>0.9</v>
      </c>
      <c r="E1133" s="9">
        <v>77.8</v>
      </c>
      <c r="F1133" s="7">
        <v>18</v>
      </c>
      <c r="G1133" s="1">
        <v>0.1</v>
      </c>
      <c r="H1133" s="1">
        <v>8.3000000000000007</v>
      </c>
      <c r="I1133" s="7">
        <v>1</v>
      </c>
      <c r="J1133" s="1">
        <v>0</v>
      </c>
      <c r="K1133" s="1">
        <v>0.5</v>
      </c>
      <c r="M1133" s="12">
        <f t="shared" si="386"/>
        <v>68</v>
      </c>
      <c r="N1133" s="20">
        <f t="shared" si="383"/>
        <v>2</v>
      </c>
      <c r="O1133" s="12">
        <f t="shared" si="384"/>
        <v>0</v>
      </c>
      <c r="P1133" s="12">
        <f t="shared" si="385"/>
        <v>0</v>
      </c>
      <c r="R1133" s="21">
        <f t="shared" ref="R1133:R1143" si="387">C1133/$C$1131</f>
        <v>8.4635416666666661E-3</v>
      </c>
      <c r="U1133" s="119" t="s">
        <v>1002</v>
      </c>
      <c r="V1133" s="62" t="s">
        <v>839</v>
      </c>
      <c r="W1133" s="62" t="s">
        <v>840</v>
      </c>
      <c r="X1133" s="62" t="s">
        <v>839</v>
      </c>
      <c r="Y1133" s="62" t="s">
        <v>840</v>
      </c>
      <c r="Z1133" s="62" t="s">
        <v>839</v>
      </c>
      <c r="AA1133" s="62" t="s">
        <v>840</v>
      </c>
      <c r="AB1133" s="62" t="s">
        <v>839</v>
      </c>
      <c r="AC1133" s="62" t="s">
        <v>840</v>
      </c>
    </row>
    <row r="1134" spans="1:29" ht="30" x14ac:dyDescent="0.25">
      <c r="A1134" s="6" t="s">
        <v>3</v>
      </c>
      <c r="B1134" s="8">
        <v>30157</v>
      </c>
      <c r="C1134" s="8">
        <v>106</v>
      </c>
      <c r="D1134" s="2">
        <v>0.4</v>
      </c>
      <c r="E1134" s="10">
        <v>38.200000000000003</v>
      </c>
      <c r="F1134" s="8">
        <v>20</v>
      </c>
      <c r="G1134" s="2">
        <v>0.1</v>
      </c>
      <c r="H1134" s="2">
        <v>7.2</v>
      </c>
      <c r="I1134" s="8">
        <v>2</v>
      </c>
      <c r="J1134" s="2">
        <v>0</v>
      </c>
      <c r="K1134" s="2">
        <v>0.7</v>
      </c>
      <c r="M1134" s="12">
        <f t="shared" si="386"/>
        <v>35</v>
      </c>
      <c r="N1134" s="20">
        <f t="shared" si="383"/>
        <v>1</v>
      </c>
      <c r="O1134" s="20">
        <f t="shared" si="384"/>
        <v>0</v>
      </c>
      <c r="P1134" s="12">
        <f t="shared" si="385"/>
        <v>0</v>
      </c>
      <c r="R1134" s="21">
        <f t="shared" si="387"/>
        <v>5.30849358974359E-3</v>
      </c>
      <c r="U1134" s="120" t="s">
        <v>1003</v>
      </c>
      <c r="V1134" s="85">
        <v>1198</v>
      </c>
      <c r="W1134" s="167">
        <v>38.700000000000003</v>
      </c>
      <c r="X1134" s="85">
        <v>138</v>
      </c>
      <c r="Y1134" s="167">
        <v>49.3</v>
      </c>
      <c r="Z1134" s="85">
        <v>235</v>
      </c>
      <c r="AA1134" s="167">
        <v>41.5</v>
      </c>
      <c r="AB1134" s="85">
        <v>33</v>
      </c>
      <c r="AC1134" s="167">
        <v>49.3</v>
      </c>
    </row>
    <row r="1135" spans="1:29" ht="30" x14ac:dyDescent="0.25">
      <c r="A1135" s="5" t="s">
        <v>4</v>
      </c>
      <c r="B1135" s="7">
        <v>65532</v>
      </c>
      <c r="C1135" s="7">
        <v>356</v>
      </c>
      <c r="D1135" s="1">
        <v>0.5</v>
      </c>
      <c r="E1135" s="9">
        <v>66.8</v>
      </c>
      <c r="F1135" s="7">
        <v>44</v>
      </c>
      <c r="G1135" s="1">
        <v>0.1</v>
      </c>
      <c r="H1135" s="1">
        <v>8.3000000000000007</v>
      </c>
      <c r="I1135" s="7">
        <v>2</v>
      </c>
      <c r="J1135" s="1">
        <v>0</v>
      </c>
      <c r="K1135" s="1">
        <v>0.4</v>
      </c>
      <c r="M1135" s="12">
        <f t="shared" si="386"/>
        <v>108</v>
      </c>
      <c r="N1135" s="20">
        <f t="shared" si="383"/>
        <v>0</v>
      </c>
      <c r="O1135" s="12">
        <f t="shared" si="384"/>
        <v>0</v>
      </c>
      <c r="P1135" s="12">
        <f t="shared" si="385"/>
        <v>0</v>
      </c>
      <c r="R1135" s="21">
        <f t="shared" si="387"/>
        <v>1.782852564102564E-2</v>
      </c>
      <c r="S1135" s="24">
        <f>R1134+R1135</f>
        <v>2.3137019230769232E-2</v>
      </c>
      <c r="U1135" s="121" t="s">
        <v>1004</v>
      </c>
      <c r="V1135" s="88">
        <v>663</v>
      </c>
      <c r="W1135" s="167">
        <v>21.4</v>
      </c>
      <c r="X1135" s="88">
        <v>78</v>
      </c>
      <c r="Y1135" s="167">
        <v>27.9</v>
      </c>
      <c r="Z1135" s="88">
        <v>143</v>
      </c>
      <c r="AA1135" s="167">
        <v>25.3</v>
      </c>
      <c r="AB1135" s="88">
        <v>21</v>
      </c>
      <c r="AC1135" s="167">
        <v>31.3</v>
      </c>
    </row>
    <row r="1136" spans="1:29" ht="15.75" x14ac:dyDescent="0.25">
      <c r="A1136" s="6" t="s">
        <v>5</v>
      </c>
      <c r="B1136" s="8">
        <v>91771</v>
      </c>
      <c r="C1136" s="8">
        <v>1163</v>
      </c>
      <c r="D1136" s="2">
        <v>1.3</v>
      </c>
      <c r="E1136" s="10">
        <v>196.7</v>
      </c>
      <c r="F1136" s="8">
        <v>140</v>
      </c>
      <c r="G1136" s="2">
        <v>0.2</v>
      </c>
      <c r="H1136" s="2">
        <v>23.7</v>
      </c>
      <c r="I1136" s="8">
        <v>18</v>
      </c>
      <c r="J1136" s="2">
        <v>0</v>
      </c>
      <c r="K1136" s="2">
        <v>3</v>
      </c>
      <c r="M1136" s="12">
        <f t="shared" si="386"/>
        <v>165</v>
      </c>
      <c r="N1136" s="20">
        <f t="shared" si="383"/>
        <v>7</v>
      </c>
      <c r="O1136" s="12">
        <f t="shared" si="384"/>
        <v>0</v>
      </c>
      <c r="P1136" s="12">
        <f t="shared" si="385"/>
        <v>0</v>
      </c>
      <c r="R1136" s="21">
        <f t="shared" si="387"/>
        <v>5.8243189102564104E-2</v>
      </c>
      <c r="U1136" s="120" t="s">
        <v>1005</v>
      </c>
      <c r="V1136" s="85">
        <v>1188</v>
      </c>
      <c r="W1136" s="85">
        <v>38.4</v>
      </c>
      <c r="X1136" s="85">
        <v>64</v>
      </c>
      <c r="Y1136" s="85">
        <v>22.9</v>
      </c>
      <c r="Z1136" s="85">
        <v>175</v>
      </c>
      <c r="AA1136" s="85">
        <v>30.9</v>
      </c>
      <c r="AB1136" s="85">
        <v>13</v>
      </c>
      <c r="AC1136" s="85">
        <v>19.399999999999999</v>
      </c>
    </row>
    <row r="1137" spans="1:29" ht="30" x14ac:dyDescent="0.25">
      <c r="A1137" s="5" t="s">
        <v>6</v>
      </c>
      <c r="B1137" s="7">
        <v>101603</v>
      </c>
      <c r="C1137" s="7">
        <v>2006</v>
      </c>
      <c r="D1137" s="1">
        <v>2</v>
      </c>
      <c r="E1137" s="9">
        <v>280.39999999999998</v>
      </c>
      <c r="F1137" s="7">
        <v>277</v>
      </c>
      <c r="G1137" s="1">
        <v>0.3</v>
      </c>
      <c r="H1137" s="1">
        <v>38.700000000000003</v>
      </c>
      <c r="I1137" s="7">
        <v>40</v>
      </c>
      <c r="J1137" s="1">
        <v>0</v>
      </c>
      <c r="K1137" s="1">
        <v>5.6</v>
      </c>
      <c r="M1137" s="12">
        <f t="shared" si="386"/>
        <v>253</v>
      </c>
      <c r="N1137" s="20">
        <f t="shared" si="383"/>
        <v>4</v>
      </c>
      <c r="O1137" s="20">
        <f t="shared" si="384"/>
        <v>0</v>
      </c>
      <c r="P1137" s="12">
        <f t="shared" si="385"/>
        <v>0</v>
      </c>
      <c r="R1137" s="21">
        <f t="shared" si="387"/>
        <v>0.10046073717948718</v>
      </c>
      <c r="U1137" s="121" t="s">
        <v>1006</v>
      </c>
      <c r="V1137" s="88">
        <v>44</v>
      </c>
      <c r="W1137" s="88">
        <v>1.4</v>
      </c>
      <c r="X1137" s="88">
        <v>0</v>
      </c>
      <c r="Y1137" s="88">
        <v>0</v>
      </c>
      <c r="Z1137" s="88">
        <v>13</v>
      </c>
      <c r="AA1137" s="88">
        <v>2.2999999999999998</v>
      </c>
      <c r="AB1137" s="88">
        <v>0</v>
      </c>
      <c r="AC1137" s="88">
        <v>0</v>
      </c>
    </row>
    <row r="1138" spans="1:29" ht="15.75" x14ac:dyDescent="0.25">
      <c r="A1138" s="6" t="s">
        <v>7</v>
      </c>
      <c r="B1138" s="8">
        <v>83291</v>
      </c>
      <c r="C1138" s="8">
        <v>2232</v>
      </c>
      <c r="D1138" s="2">
        <v>2.7</v>
      </c>
      <c r="E1138" s="10">
        <v>366.9</v>
      </c>
      <c r="F1138" s="8">
        <v>463</v>
      </c>
      <c r="G1138" s="2">
        <v>0.6</v>
      </c>
      <c r="H1138" s="2">
        <v>76.099999999999994</v>
      </c>
      <c r="I1138" s="8">
        <v>94</v>
      </c>
      <c r="J1138" s="2">
        <v>0.1</v>
      </c>
      <c r="K1138" s="2">
        <v>15.5</v>
      </c>
      <c r="M1138" s="12">
        <f t="shared" si="386"/>
        <v>258</v>
      </c>
      <c r="N1138" s="20">
        <f t="shared" si="383"/>
        <v>11</v>
      </c>
      <c r="O1138" s="20">
        <f t="shared" si="384"/>
        <v>1</v>
      </c>
      <c r="P1138" s="12">
        <f t="shared" si="385"/>
        <v>1</v>
      </c>
      <c r="R1138" s="21">
        <f t="shared" si="387"/>
        <v>0.11177884615384616</v>
      </c>
      <c r="U1138" s="120" t="s">
        <v>0</v>
      </c>
      <c r="V1138" s="85">
        <v>3093</v>
      </c>
      <c r="W1138" s="85">
        <v>100</v>
      </c>
      <c r="X1138" s="85">
        <v>280</v>
      </c>
      <c r="Y1138" s="85">
        <v>100</v>
      </c>
      <c r="Z1138" s="85">
        <v>566</v>
      </c>
      <c r="AA1138" s="85">
        <v>100</v>
      </c>
      <c r="AB1138" s="85">
        <v>67</v>
      </c>
      <c r="AC1138" s="85">
        <v>100</v>
      </c>
    </row>
    <row r="1139" spans="1:29" ht="15.75" x14ac:dyDescent="0.25">
      <c r="A1139" s="5" t="s">
        <v>8</v>
      </c>
      <c r="B1139" s="7">
        <v>57460</v>
      </c>
      <c r="C1139" s="7">
        <v>3077</v>
      </c>
      <c r="D1139" s="1">
        <v>5.4</v>
      </c>
      <c r="E1139" s="9">
        <v>558.5</v>
      </c>
      <c r="F1139" s="7">
        <v>773</v>
      </c>
      <c r="G1139" s="1">
        <v>1.3</v>
      </c>
      <c r="H1139" s="1">
        <v>140.30000000000001</v>
      </c>
      <c r="I1139" s="7">
        <v>238</v>
      </c>
      <c r="J1139" s="1">
        <v>0.4</v>
      </c>
      <c r="K1139" s="1">
        <v>43.2</v>
      </c>
      <c r="M1139" s="12">
        <f t="shared" si="386"/>
        <v>176</v>
      </c>
      <c r="N1139" s="20">
        <f t="shared" si="383"/>
        <v>9</v>
      </c>
      <c r="O1139" s="20">
        <f t="shared" si="384"/>
        <v>3</v>
      </c>
      <c r="P1139" s="12">
        <f t="shared" si="385"/>
        <v>2</v>
      </c>
      <c r="R1139" s="21">
        <f t="shared" si="387"/>
        <v>0.15409655448717949</v>
      </c>
    </row>
    <row r="1140" spans="1:29" ht="15.75" x14ac:dyDescent="0.25">
      <c r="A1140" s="6" t="s">
        <v>9</v>
      </c>
      <c r="B1140" s="8">
        <v>32935</v>
      </c>
      <c r="C1140" s="8">
        <v>3520</v>
      </c>
      <c r="D1140" s="2">
        <v>10.7</v>
      </c>
      <c r="E1140" s="10">
        <v>742.1</v>
      </c>
      <c r="F1140" s="8">
        <v>880</v>
      </c>
      <c r="G1140" s="2">
        <v>2.7</v>
      </c>
      <c r="H1140" s="2">
        <v>185.5</v>
      </c>
      <c r="I1140" s="8">
        <v>502</v>
      </c>
      <c r="J1140" s="2">
        <v>1.5</v>
      </c>
      <c r="K1140" s="2">
        <v>105.8</v>
      </c>
      <c r="M1140" s="12">
        <f t="shared" si="386"/>
        <v>112</v>
      </c>
      <c r="N1140" s="20">
        <f t="shared" si="383"/>
        <v>15</v>
      </c>
      <c r="O1140" s="20">
        <f t="shared" si="384"/>
        <v>6</v>
      </c>
      <c r="P1140" s="20">
        <f t="shared" si="385"/>
        <v>2</v>
      </c>
      <c r="R1140" s="21">
        <f t="shared" si="387"/>
        <v>0.17628205128205129</v>
      </c>
    </row>
    <row r="1141" spans="1:29" ht="15.75" x14ac:dyDescent="0.25">
      <c r="A1141" s="5" t="s">
        <v>10</v>
      </c>
      <c r="B1141" s="7">
        <v>14560</v>
      </c>
      <c r="C1141" s="7">
        <v>3394</v>
      </c>
      <c r="D1141" s="1">
        <v>23.3</v>
      </c>
      <c r="E1141" s="9">
        <v>1301.7</v>
      </c>
      <c r="F1141" s="7">
        <v>610</v>
      </c>
      <c r="G1141" s="1">
        <v>4.2</v>
      </c>
      <c r="H1141" s="1">
        <v>233.9</v>
      </c>
      <c r="I1141" s="7">
        <v>873</v>
      </c>
      <c r="J1141" s="1">
        <v>6</v>
      </c>
      <c r="K1141" s="9">
        <v>334.8</v>
      </c>
      <c r="M1141" s="12">
        <f t="shared" si="386"/>
        <v>63</v>
      </c>
      <c r="N1141" s="20">
        <f t="shared" si="383"/>
        <v>15</v>
      </c>
      <c r="O1141" s="20">
        <f t="shared" si="384"/>
        <v>2</v>
      </c>
      <c r="P1141" s="20">
        <f t="shared" si="385"/>
        <v>3</v>
      </c>
      <c r="R1141" s="21">
        <f t="shared" si="387"/>
        <v>0.16997195512820512</v>
      </c>
    </row>
    <row r="1142" spans="1:29" ht="15.75" x14ac:dyDescent="0.25">
      <c r="A1142" s="6" t="s">
        <v>11</v>
      </c>
      <c r="B1142" s="8">
        <v>14227</v>
      </c>
      <c r="C1142" s="8">
        <v>3703</v>
      </c>
      <c r="D1142" s="2">
        <v>26</v>
      </c>
      <c r="E1142" s="10">
        <v>2632.6</v>
      </c>
      <c r="F1142" s="8">
        <v>149</v>
      </c>
      <c r="G1142" s="2">
        <v>1</v>
      </c>
      <c r="H1142" s="2">
        <v>105.9</v>
      </c>
      <c r="I1142" s="8">
        <v>1969</v>
      </c>
      <c r="J1142" s="2">
        <v>13.8</v>
      </c>
      <c r="K1142" s="2">
        <v>1399.9</v>
      </c>
      <c r="M1142" s="12">
        <f t="shared" si="386"/>
        <v>138</v>
      </c>
      <c r="N1142" s="20">
        <f t="shared" si="383"/>
        <v>24</v>
      </c>
      <c r="O1142" s="20">
        <f t="shared" si="384"/>
        <v>1</v>
      </c>
      <c r="P1142" s="20">
        <f t="shared" si="385"/>
        <v>15</v>
      </c>
      <c r="R1142" s="21">
        <f t="shared" si="387"/>
        <v>0.18544671474358973</v>
      </c>
    </row>
    <row r="1143" spans="1:29" ht="15.75" x14ac:dyDescent="0.25">
      <c r="A1143" s="14" t="s">
        <v>12</v>
      </c>
      <c r="B1143" s="7">
        <v>323</v>
      </c>
      <c r="C1143" s="7">
        <v>9</v>
      </c>
      <c r="D1143" s="1">
        <v>2.8</v>
      </c>
      <c r="E1143" s="9" t="s">
        <v>13</v>
      </c>
      <c r="F1143" s="7">
        <v>2</v>
      </c>
      <c r="G1143" s="1">
        <v>0.6</v>
      </c>
      <c r="H1143" s="1" t="s">
        <v>13</v>
      </c>
      <c r="I1143" s="7">
        <v>2</v>
      </c>
      <c r="J1143" s="1">
        <v>0.6</v>
      </c>
      <c r="K1143" s="1" t="s">
        <v>13</v>
      </c>
      <c r="M1143" s="12">
        <f t="shared" si="386"/>
        <v>4</v>
      </c>
      <c r="N1143" s="12">
        <f t="shared" si="383"/>
        <v>0</v>
      </c>
      <c r="O1143" s="12">
        <f t="shared" si="384"/>
        <v>-1</v>
      </c>
      <c r="P1143" s="12">
        <f t="shared" si="385"/>
        <v>0</v>
      </c>
      <c r="R1143" s="21">
        <f t="shared" si="387"/>
        <v>4.5072115384615387E-4</v>
      </c>
    </row>
    <row r="1144" spans="1:29" x14ac:dyDescent="0.25">
      <c r="A1144" s="25"/>
      <c r="I1144" s="60"/>
      <c r="J1144" s="60"/>
      <c r="O1144" s="104" t="s">
        <v>873</v>
      </c>
      <c r="P1144" s="103">
        <f>SUM(P1141:P1142)/P1131</f>
        <v>0.78260869565217395</v>
      </c>
    </row>
    <row r="1145" spans="1:29" x14ac:dyDescent="0.25">
      <c r="A1145" t="s">
        <v>1048</v>
      </c>
    </row>
    <row r="1146" spans="1:29" x14ac:dyDescent="0.25">
      <c r="A1146" t="s">
        <v>776</v>
      </c>
    </row>
    <row r="1147" spans="1:29" x14ac:dyDescent="0.25">
      <c r="A1147" s="15" t="s">
        <v>17</v>
      </c>
      <c r="B1147" s="14" t="s">
        <v>18</v>
      </c>
      <c r="C1147" s="270" t="s">
        <v>19</v>
      </c>
      <c r="D1147" s="270"/>
      <c r="E1147" s="270"/>
      <c r="F1147" s="270" t="s">
        <v>20</v>
      </c>
      <c r="G1147" s="270"/>
      <c r="H1147" s="270"/>
      <c r="I1147" s="270" t="s">
        <v>21</v>
      </c>
      <c r="J1147" s="270"/>
      <c r="K1147" s="270"/>
      <c r="M1147" s="270" t="s">
        <v>1050</v>
      </c>
      <c r="N1147" s="270"/>
      <c r="O1147" s="270"/>
      <c r="P1147" s="270"/>
    </row>
    <row r="1148" spans="1:29" x14ac:dyDescent="0.25">
      <c r="B1148" s="14" t="s">
        <v>14</v>
      </c>
      <c r="C1148" s="14" t="s">
        <v>14</v>
      </c>
      <c r="D1148" s="14" t="s">
        <v>15</v>
      </c>
      <c r="E1148" s="14" t="s">
        <v>16</v>
      </c>
      <c r="F1148" s="14" t="s">
        <v>14</v>
      </c>
      <c r="G1148" s="14" t="s">
        <v>15</v>
      </c>
      <c r="H1148" s="14" t="s">
        <v>16</v>
      </c>
      <c r="I1148" s="14" t="s">
        <v>14</v>
      </c>
      <c r="J1148" s="14" t="s">
        <v>15</v>
      </c>
      <c r="K1148" s="14" t="s">
        <v>16</v>
      </c>
      <c r="M1148" s="14" t="s">
        <v>18</v>
      </c>
      <c r="N1148" s="13" t="s">
        <v>19</v>
      </c>
      <c r="O1148" s="14" t="s">
        <v>20</v>
      </c>
      <c r="P1148" s="13" t="s">
        <v>21</v>
      </c>
      <c r="R1148" s="13" t="s">
        <v>41</v>
      </c>
      <c r="S1148" s="14" t="s">
        <v>29</v>
      </c>
      <c r="U1148" s="81" t="s">
        <v>998</v>
      </c>
    </row>
    <row r="1149" spans="1:29" ht="16.5" thickBot="1" x14ac:dyDescent="0.3">
      <c r="A1149" s="5" t="s">
        <v>0</v>
      </c>
      <c r="B1149" s="7">
        <v>512765</v>
      </c>
      <c r="C1149" s="7">
        <v>19874</v>
      </c>
      <c r="D1149" s="1">
        <v>3.9</v>
      </c>
      <c r="E1149" s="9">
        <v>449.6</v>
      </c>
      <c r="F1149" s="7">
        <v>3408</v>
      </c>
      <c r="G1149" s="1">
        <v>0.7</v>
      </c>
      <c r="H1149" s="1">
        <v>77.099999999999994</v>
      </c>
      <c r="I1149" s="7">
        <v>3718</v>
      </c>
      <c r="J1149" s="1">
        <v>0.7</v>
      </c>
      <c r="K1149" s="1">
        <v>84.1</v>
      </c>
      <c r="M1149" s="12">
        <f>B1149-B1167</f>
        <v>1363</v>
      </c>
      <c r="N1149" s="12">
        <f t="shared" ref="N1149:N1161" si="388">C1149-C1167</f>
        <v>101</v>
      </c>
      <c r="O1149" s="12">
        <f t="shared" ref="O1149:O1161" si="389">F1149-F1167</f>
        <v>12</v>
      </c>
      <c r="P1149" s="12">
        <f t="shared" ref="P1149:P1161" si="390">I1149-I1167</f>
        <v>22</v>
      </c>
      <c r="R1149" s="26">
        <f>C1149/$B$1149</f>
        <v>3.8758495607149474E-2</v>
      </c>
      <c r="U1149" s="114"/>
      <c r="V1149" s="272" t="s">
        <v>999</v>
      </c>
      <c r="W1149" s="272"/>
      <c r="X1149" s="272"/>
      <c r="Y1149" s="272"/>
      <c r="Z1149" s="272" t="s">
        <v>1000</v>
      </c>
      <c r="AA1149" s="272"/>
      <c r="AB1149" s="272"/>
      <c r="AC1149" s="272"/>
    </row>
    <row r="1150" spans="1:29" ht="15.75" x14ac:dyDescent="0.25">
      <c r="A1150" s="6" t="s">
        <v>1</v>
      </c>
      <c r="B1150" s="8">
        <v>3374</v>
      </c>
      <c r="C1150" s="8">
        <v>227</v>
      </c>
      <c r="D1150" s="2">
        <v>6.7</v>
      </c>
      <c r="E1150" s="10">
        <v>449.6</v>
      </c>
      <c r="F1150" s="8">
        <v>44</v>
      </c>
      <c r="G1150" s="2">
        <v>1.3</v>
      </c>
      <c r="H1150" s="2">
        <v>87.2</v>
      </c>
      <c r="I1150" s="8">
        <v>0</v>
      </c>
      <c r="J1150" s="2">
        <v>0</v>
      </c>
      <c r="K1150" s="2">
        <v>0</v>
      </c>
      <c r="M1150" s="12">
        <f t="shared" ref="M1150:M1161" si="391">B1150-B1168</f>
        <v>23</v>
      </c>
      <c r="N1150" s="20">
        <f t="shared" si="388"/>
        <v>3</v>
      </c>
      <c r="O1150" s="12">
        <f t="shared" si="389"/>
        <v>0</v>
      </c>
      <c r="P1150" s="12">
        <f t="shared" si="390"/>
        <v>0</v>
      </c>
      <c r="R1150" s="21">
        <f>C1150/$C$1149</f>
        <v>1.1421958337526416E-2</v>
      </c>
      <c r="U1150" s="165"/>
      <c r="V1150" s="171" t="s">
        <v>1001</v>
      </c>
      <c r="W1150" s="172"/>
      <c r="X1150" s="171" t="s">
        <v>20</v>
      </c>
      <c r="Y1150" s="172"/>
      <c r="Z1150" s="171" t="s">
        <v>1001</v>
      </c>
      <c r="AA1150" s="172"/>
      <c r="AB1150" s="171" t="s">
        <v>20</v>
      </c>
      <c r="AC1150" s="172"/>
    </row>
    <row r="1151" spans="1:29" ht="15.75" x14ac:dyDescent="0.25">
      <c r="A1151" s="5" t="s">
        <v>2</v>
      </c>
      <c r="B1151" s="7">
        <v>18844</v>
      </c>
      <c r="C1151" s="7">
        <v>167</v>
      </c>
      <c r="D1151" s="1">
        <v>0.9</v>
      </c>
      <c r="E1151" s="9">
        <v>76.900000000000006</v>
      </c>
      <c r="F1151" s="7">
        <v>18</v>
      </c>
      <c r="G1151" s="1">
        <v>0.1</v>
      </c>
      <c r="H1151" s="1">
        <v>8.3000000000000007</v>
      </c>
      <c r="I1151" s="7">
        <v>1</v>
      </c>
      <c r="J1151" s="1">
        <v>0</v>
      </c>
      <c r="K1151" s="1">
        <v>0.5</v>
      </c>
      <c r="M1151" s="12">
        <f t="shared" si="391"/>
        <v>65</v>
      </c>
      <c r="N1151" s="20">
        <f t="shared" si="388"/>
        <v>1</v>
      </c>
      <c r="O1151" s="12">
        <f t="shared" si="389"/>
        <v>0</v>
      </c>
      <c r="P1151" s="12">
        <f t="shared" si="390"/>
        <v>0</v>
      </c>
      <c r="R1151" s="21">
        <f t="shared" ref="R1151:R1161" si="392">C1151/$C$1149</f>
        <v>8.402938512629566E-3</v>
      </c>
      <c r="U1151" s="119" t="s">
        <v>1002</v>
      </c>
      <c r="V1151" s="62" t="s">
        <v>839</v>
      </c>
      <c r="W1151" s="62" t="s">
        <v>840</v>
      </c>
      <c r="X1151" s="62" t="s">
        <v>839</v>
      </c>
      <c r="Y1151" s="62" t="s">
        <v>840</v>
      </c>
      <c r="Z1151" s="62" t="s">
        <v>839</v>
      </c>
      <c r="AA1151" s="62" t="s">
        <v>840</v>
      </c>
      <c r="AB1151" s="62" t="s">
        <v>839</v>
      </c>
      <c r="AC1151" s="62" t="s">
        <v>840</v>
      </c>
    </row>
    <row r="1152" spans="1:29" ht="30" x14ac:dyDescent="0.25">
      <c r="A1152" s="6" t="s">
        <v>3</v>
      </c>
      <c r="B1152" s="8">
        <v>30122</v>
      </c>
      <c r="C1152" s="8">
        <v>105</v>
      </c>
      <c r="D1152" s="2">
        <v>0.3</v>
      </c>
      <c r="E1152" s="10">
        <v>37.799999999999997</v>
      </c>
      <c r="F1152" s="8">
        <v>20</v>
      </c>
      <c r="G1152" s="2">
        <v>0.1</v>
      </c>
      <c r="H1152" s="2">
        <v>7.2</v>
      </c>
      <c r="I1152" s="8">
        <v>2</v>
      </c>
      <c r="J1152" s="2">
        <v>0</v>
      </c>
      <c r="K1152" s="2">
        <v>0.7</v>
      </c>
      <c r="M1152" s="12">
        <f t="shared" si="391"/>
        <v>69</v>
      </c>
      <c r="N1152" s="20">
        <f t="shared" si="388"/>
        <v>0</v>
      </c>
      <c r="O1152" s="20">
        <f t="shared" si="389"/>
        <v>0</v>
      </c>
      <c r="P1152" s="12">
        <f t="shared" si="390"/>
        <v>0</v>
      </c>
      <c r="R1152" s="21">
        <f t="shared" si="392"/>
        <v>5.2832846935694875E-3</v>
      </c>
      <c r="U1152" s="120" t="s">
        <v>1003</v>
      </c>
      <c r="V1152" s="85">
        <v>1153</v>
      </c>
      <c r="W1152" s="167">
        <v>38.4</v>
      </c>
      <c r="X1152" s="85">
        <v>128</v>
      </c>
      <c r="Y1152" s="167">
        <v>47.9</v>
      </c>
      <c r="Z1152" s="85">
        <v>236</v>
      </c>
      <c r="AA1152" s="167">
        <v>40.9</v>
      </c>
      <c r="AB1152" s="85">
        <v>33</v>
      </c>
      <c r="AC1152" s="167">
        <v>47.8</v>
      </c>
    </row>
    <row r="1153" spans="1:29" ht="30" x14ac:dyDescent="0.25">
      <c r="A1153" s="5" t="s">
        <v>4</v>
      </c>
      <c r="B1153" s="7">
        <v>65424</v>
      </c>
      <c r="C1153" s="7">
        <v>356</v>
      </c>
      <c r="D1153" s="1">
        <v>0.5</v>
      </c>
      <c r="E1153" s="9">
        <v>66.8</v>
      </c>
      <c r="F1153" s="7">
        <v>44</v>
      </c>
      <c r="G1153" s="1">
        <v>0.1</v>
      </c>
      <c r="H1153" s="1">
        <v>8.3000000000000007</v>
      </c>
      <c r="I1153" s="7">
        <v>2</v>
      </c>
      <c r="J1153" s="1">
        <v>0</v>
      </c>
      <c r="K1153" s="1">
        <v>0.4</v>
      </c>
      <c r="M1153" s="12">
        <f t="shared" si="391"/>
        <v>53</v>
      </c>
      <c r="N1153" s="20">
        <f t="shared" si="388"/>
        <v>2</v>
      </c>
      <c r="O1153" s="12">
        <f t="shared" si="389"/>
        <v>0</v>
      </c>
      <c r="P1153" s="12">
        <f t="shared" si="390"/>
        <v>0</v>
      </c>
      <c r="R1153" s="21">
        <f t="shared" si="392"/>
        <v>1.7912850961054643E-2</v>
      </c>
      <c r="S1153" s="24">
        <f>R1152+R1153</f>
        <v>2.3196135654624132E-2</v>
      </c>
      <c r="U1153" s="121" t="s">
        <v>1004</v>
      </c>
      <c r="V1153" s="88">
        <v>633</v>
      </c>
      <c r="W1153" s="167">
        <v>21.1</v>
      </c>
      <c r="X1153" s="88">
        <v>77</v>
      </c>
      <c r="Y1153" s="167">
        <v>28.8</v>
      </c>
      <c r="Z1153" s="88">
        <v>133</v>
      </c>
      <c r="AA1153" s="167">
        <v>23.1</v>
      </c>
      <c r="AB1153" s="88">
        <v>23</v>
      </c>
      <c r="AC1153" s="167">
        <v>33.299999999999997</v>
      </c>
    </row>
    <row r="1154" spans="1:29" ht="15.75" x14ac:dyDescent="0.25">
      <c r="A1154" s="6" t="s">
        <v>5</v>
      </c>
      <c r="B1154" s="8">
        <v>91606</v>
      </c>
      <c r="C1154" s="8">
        <v>1156</v>
      </c>
      <c r="D1154" s="2">
        <v>1.3</v>
      </c>
      <c r="E1154" s="10">
        <v>195.5</v>
      </c>
      <c r="F1154" s="8">
        <v>140</v>
      </c>
      <c r="G1154" s="2">
        <v>0.2</v>
      </c>
      <c r="H1154" s="2">
        <v>23.7</v>
      </c>
      <c r="I1154" s="8">
        <v>18</v>
      </c>
      <c r="J1154" s="2">
        <v>0</v>
      </c>
      <c r="K1154" s="2">
        <v>3</v>
      </c>
      <c r="M1154" s="12">
        <f t="shared" si="391"/>
        <v>188</v>
      </c>
      <c r="N1154" s="20">
        <f t="shared" si="388"/>
        <v>3</v>
      </c>
      <c r="O1154" s="12">
        <f t="shared" si="389"/>
        <v>1</v>
      </c>
      <c r="P1154" s="12">
        <f t="shared" si="390"/>
        <v>0</v>
      </c>
      <c r="R1154" s="21">
        <f t="shared" si="392"/>
        <v>5.8166448626345978E-2</v>
      </c>
      <c r="U1154" s="120" t="s">
        <v>1005</v>
      </c>
      <c r="V1154" s="85">
        <v>1168</v>
      </c>
      <c r="W1154" s="85">
        <v>38.9</v>
      </c>
      <c r="X1154" s="85">
        <v>62</v>
      </c>
      <c r="Y1154" s="85">
        <v>23.2</v>
      </c>
      <c r="Z1154" s="85">
        <v>192</v>
      </c>
      <c r="AA1154" s="85">
        <v>33.299999999999997</v>
      </c>
      <c r="AB1154" s="85">
        <v>13</v>
      </c>
      <c r="AC1154" s="85">
        <v>18.8</v>
      </c>
    </row>
    <row r="1155" spans="1:29" ht="30" x14ac:dyDescent="0.25">
      <c r="A1155" s="5" t="s">
        <v>6</v>
      </c>
      <c r="B1155" s="7">
        <v>101350</v>
      </c>
      <c r="C1155" s="7">
        <v>2002</v>
      </c>
      <c r="D1155" s="1">
        <v>2</v>
      </c>
      <c r="E1155" s="9">
        <v>279.89999999999998</v>
      </c>
      <c r="F1155" s="7">
        <v>277</v>
      </c>
      <c r="G1155" s="1">
        <v>0.3</v>
      </c>
      <c r="H1155" s="1">
        <v>38.700000000000003</v>
      </c>
      <c r="I1155" s="7">
        <v>40</v>
      </c>
      <c r="J1155" s="1">
        <v>0</v>
      </c>
      <c r="K1155" s="1">
        <v>5.6</v>
      </c>
      <c r="M1155" s="12">
        <f t="shared" si="391"/>
        <v>267</v>
      </c>
      <c r="N1155" s="20">
        <f t="shared" si="388"/>
        <v>9</v>
      </c>
      <c r="O1155" s="20">
        <f t="shared" si="389"/>
        <v>1</v>
      </c>
      <c r="P1155" s="12">
        <f t="shared" si="390"/>
        <v>0</v>
      </c>
      <c r="R1155" s="21">
        <f t="shared" si="392"/>
        <v>0.10073462815739156</v>
      </c>
      <c r="U1155" s="121" t="s">
        <v>1006</v>
      </c>
      <c r="V1155" s="88">
        <v>46</v>
      </c>
      <c r="W1155" s="88">
        <v>1.5</v>
      </c>
      <c r="X1155" s="88">
        <v>0</v>
      </c>
      <c r="Y1155" s="88">
        <v>0</v>
      </c>
      <c r="Z1155" s="88">
        <v>16</v>
      </c>
      <c r="AA1155" s="88">
        <v>2.8</v>
      </c>
      <c r="AB1155" s="88">
        <v>0</v>
      </c>
      <c r="AC1155" s="88">
        <v>0</v>
      </c>
    </row>
    <row r="1156" spans="1:29" ht="15.75" x14ac:dyDescent="0.25">
      <c r="A1156" s="6" t="s">
        <v>7</v>
      </c>
      <c r="B1156" s="8">
        <v>83033</v>
      </c>
      <c r="C1156" s="8">
        <v>2221</v>
      </c>
      <c r="D1156" s="2">
        <v>2.7</v>
      </c>
      <c r="E1156" s="10">
        <v>365.1</v>
      </c>
      <c r="F1156" s="8">
        <v>462</v>
      </c>
      <c r="G1156" s="2">
        <v>0.6</v>
      </c>
      <c r="H1156" s="2">
        <v>75.900000000000006</v>
      </c>
      <c r="I1156" s="8">
        <v>93</v>
      </c>
      <c r="J1156" s="2">
        <v>0.1</v>
      </c>
      <c r="K1156" s="2">
        <v>15.3</v>
      </c>
      <c r="M1156" s="12">
        <f t="shared" si="391"/>
        <v>232</v>
      </c>
      <c r="N1156" s="20">
        <f t="shared" si="388"/>
        <v>10</v>
      </c>
      <c r="O1156" s="20">
        <f t="shared" si="389"/>
        <v>2</v>
      </c>
      <c r="P1156" s="12">
        <f t="shared" si="390"/>
        <v>0</v>
      </c>
      <c r="R1156" s="21">
        <f t="shared" si="392"/>
        <v>0.11175405051826506</v>
      </c>
      <c r="U1156" s="120" t="s">
        <v>0</v>
      </c>
      <c r="V1156" s="85">
        <v>3000</v>
      </c>
      <c r="W1156" s="85">
        <v>100</v>
      </c>
      <c r="X1156" s="85">
        <v>267</v>
      </c>
      <c r="Y1156" s="85">
        <v>100</v>
      </c>
      <c r="Z1156" s="85">
        <v>577</v>
      </c>
      <c r="AA1156" s="85">
        <v>100</v>
      </c>
      <c r="AB1156" s="85">
        <v>69</v>
      </c>
      <c r="AC1156" s="85">
        <v>100</v>
      </c>
    </row>
    <row r="1157" spans="1:29" ht="15.75" x14ac:dyDescent="0.25">
      <c r="A1157" s="5" t="s">
        <v>8</v>
      </c>
      <c r="B1157" s="7">
        <v>57284</v>
      </c>
      <c r="C1157" s="7">
        <v>3068</v>
      </c>
      <c r="D1157" s="1">
        <v>5.4</v>
      </c>
      <c r="E1157" s="9">
        <v>556.9</v>
      </c>
      <c r="F1157" s="7">
        <v>770</v>
      </c>
      <c r="G1157" s="1">
        <v>1.3</v>
      </c>
      <c r="H1157" s="1">
        <v>139.80000000000001</v>
      </c>
      <c r="I1157" s="7">
        <v>236</v>
      </c>
      <c r="J1157" s="1">
        <v>0.4</v>
      </c>
      <c r="K1157" s="1">
        <v>42.8</v>
      </c>
      <c r="M1157" s="12">
        <f t="shared" si="391"/>
        <v>177</v>
      </c>
      <c r="N1157" s="20">
        <f t="shared" si="388"/>
        <v>10</v>
      </c>
      <c r="O1157" s="20">
        <f t="shared" si="389"/>
        <v>0</v>
      </c>
      <c r="P1157" s="12">
        <f t="shared" si="390"/>
        <v>2</v>
      </c>
      <c r="R1157" s="21">
        <f t="shared" si="392"/>
        <v>0.15437254704639228</v>
      </c>
      <c r="U1157" s="81"/>
    </row>
    <row r="1158" spans="1:29" ht="15.75" x14ac:dyDescent="0.25">
      <c r="A1158" s="6" t="s">
        <v>9</v>
      </c>
      <c r="B1158" s="8">
        <v>32823</v>
      </c>
      <c r="C1158" s="8">
        <v>3505</v>
      </c>
      <c r="D1158" s="2">
        <v>10.7</v>
      </c>
      <c r="E1158" s="10">
        <v>739</v>
      </c>
      <c r="F1158" s="8">
        <v>874</v>
      </c>
      <c r="G1158" s="2">
        <v>2.7</v>
      </c>
      <c r="H1158" s="2">
        <v>184.3</v>
      </c>
      <c r="I1158" s="8">
        <v>500</v>
      </c>
      <c r="J1158" s="2">
        <v>1.5</v>
      </c>
      <c r="K1158" s="2">
        <v>105.4</v>
      </c>
      <c r="M1158" s="12">
        <f t="shared" si="391"/>
        <v>131</v>
      </c>
      <c r="N1158" s="20">
        <f t="shared" si="388"/>
        <v>19</v>
      </c>
      <c r="O1158" s="20">
        <f t="shared" si="389"/>
        <v>2</v>
      </c>
      <c r="P1158" s="20">
        <f t="shared" si="390"/>
        <v>4</v>
      </c>
      <c r="R1158" s="21">
        <f t="shared" si="392"/>
        <v>0.17636107477105767</v>
      </c>
    </row>
    <row r="1159" spans="1:29" ht="15.75" x14ac:dyDescent="0.25">
      <c r="A1159" s="5" t="s">
        <v>10</v>
      </c>
      <c r="B1159" s="7">
        <v>14497</v>
      </c>
      <c r="C1159" s="7">
        <v>3379</v>
      </c>
      <c r="D1159" s="1">
        <v>23.3</v>
      </c>
      <c r="E1159" s="9">
        <v>1295.9000000000001</v>
      </c>
      <c r="F1159" s="7">
        <v>608</v>
      </c>
      <c r="G1159" s="1">
        <v>4.2</v>
      </c>
      <c r="H1159" s="1">
        <v>233.2</v>
      </c>
      <c r="I1159" s="7">
        <v>870</v>
      </c>
      <c r="J1159" s="1">
        <v>6</v>
      </c>
      <c r="K1159" s="9">
        <v>333.7</v>
      </c>
      <c r="M1159" s="12">
        <f t="shared" si="391"/>
        <v>49</v>
      </c>
      <c r="N1159" s="20">
        <f t="shared" si="388"/>
        <v>21</v>
      </c>
      <c r="O1159" s="20">
        <f t="shared" si="389"/>
        <v>4</v>
      </c>
      <c r="P1159" s="20">
        <f t="shared" si="390"/>
        <v>7</v>
      </c>
      <c r="R1159" s="21">
        <f t="shared" si="392"/>
        <v>0.17002113313877429</v>
      </c>
    </row>
    <row r="1160" spans="1:29" ht="15.75" x14ac:dyDescent="0.25">
      <c r="A1160" s="6" t="s">
        <v>11</v>
      </c>
      <c r="B1160" s="8">
        <v>14089</v>
      </c>
      <c r="C1160" s="8">
        <v>3679</v>
      </c>
      <c r="D1160" s="2">
        <v>26.1</v>
      </c>
      <c r="E1160" s="10">
        <v>2615.6</v>
      </c>
      <c r="F1160" s="8">
        <v>148</v>
      </c>
      <c r="G1160" s="2">
        <v>1.1000000000000001</v>
      </c>
      <c r="H1160" s="2">
        <v>105.2</v>
      </c>
      <c r="I1160" s="8">
        <v>1954</v>
      </c>
      <c r="J1160" s="2">
        <v>13.9</v>
      </c>
      <c r="K1160" s="2">
        <v>1389.2</v>
      </c>
      <c r="M1160" s="12">
        <f t="shared" si="391"/>
        <v>107</v>
      </c>
      <c r="N1160" s="20">
        <f t="shared" si="388"/>
        <v>22</v>
      </c>
      <c r="O1160" s="20">
        <f t="shared" si="389"/>
        <v>1</v>
      </c>
      <c r="P1160" s="20">
        <f t="shared" si="390"/>
        <v>9</v>
      </c>
      <c r="R1160" s="21">
        <f t="shared" si="392"/>
        <v>0.18511623226325852</v>
      </c>
    </row>
    <row r="1161" spans="1:29" ht="15.75" x14ac:dyDescent="0.25">
      <c r="A1161" s="14" t="s">
        <v>12</v>
      </c>
      <c r="B1161" s="7">
        <v>319</v>
      </c>
      <c r="C1161" s="7">
        <v>9</v>
      </c>
      <c r="D1161" s="1">
        <v>2.8</v>
      </c>
      <c r="E1161" s="9" t="s">
        <v>13</v>
      </c>
      <c r="F1161" s="7">
        <v>3</v>
      </c>
      <c r="G1161" s="1">
        <v>0.9</v>
      </c>
      <c r="H1161" s="1" t="s">
        <v>13</v>
      </c>
      <c r="I1161" s="7">
        <v>2</v>
      </c>
      <c r="J1161" s="1">
        <v>0.6</v>
      </c>
      <c r="K1161" s="1" t="s">
        <v>13</v>
      </c>
      <c r="M1161" s="12">
        <f t="shared" si="391"/>
        <v>2</v>
      </c>
      <c r="N1161" s="12">
        <f t="shared" si="388"/>
        <v>1</v>
      </c>
      <c r="O1161" s="12">
        <f t="shared" si="389"/>
        <v>1</v>
      </c>
      <c r="P1161" s="12">
        <f t="shared" si="390"/>
        <v>0</v>
      </c>
      <c r="R1161" s="21">
        <f t="shared" si="392"/>
        <v>4.5285297373452753E-4</v>
      </c>
    </row>
    <row r="1162" spans="1:29" x14ac:dyDescent="0.25">
      <c r="A1162" s="25"/>
      <c r="I1162" s="60"/>
      <c r="O1162" s="104" t="s">
        <v>873</v>
      </c>
      <c r="P1162" s="103">
        <f>SUM(P1159:P1160)/P1149</f>
        <v>0.72727272727272729</v>
      </c>
    </row>
    <row r="1163" spans="1:29" x14ac:dyDescent="0.25">
      <c r="A1163" t="s">
        <v>1042</v>
      </c>
    </row>
    <row r="1164" spans="1:29" x14ac:dyDescent="0.25">
      <c r="A1164" t="s">
        <v>776</v>
      </c>
    </row>
    <row r="1165" spans="1:29" x14ac:dyDescent="0.25">
      <c r="A1165" s="15" t="s">
        <v>17</v>
      </c>
      <c r="B1165" s="14" t="s">
        <v>18</v>
      </c>
      <c r="C1165" s="270" t="s">
        <v>19</v>
      </c>
      <c r="D1165" s="270"/>
      <c r="E1165" s="270"/>
      <c r="F1165" s="270" t="s">
        <v>20</v>
      </c>
      <c r="G1165" s="270"/>
      <c r="H1165" s="270"/>
      <c r="I1165" s="270" t="s">
        <v>21</v>
      </c>
      <c r="J1165" s="270"/>
      <c r="K1165" s="270"/>
      <c r="M1165" s="270" t="s">
        <v>1049</v>
      </c>
      <c r="N1165" s="270"/>
      <c r="O1165" s="270"/>
      <c r="P1165" s="270"/>
    </row>
    <row r="1166" spans="1:29" x14ac:dyDescent="0.25">
      <c r="B1166" s="14" t="s">
        <v>14</v>
      </c>
      <c r="C1166" s="14" t="s">
        <v>14</v>
      </c>
      <c r="D1166" s="14" t="s">
        <v>15</v>
      </c>
      <c r="E1166" s="14" t="s">
        <v>16</v>
      </c>
      <c r="F1166" s="14" t="s">
        <v>14</v>
      </c>
      <c r="G1166" s="14" t="s">
        <v>15</v>
      </c>
      <c r="H1166" s="14" t="s">
        <v>16</v>
      </c>
      <c r="I1166" s="14" t="s">
        <v>14</v>
      </c>
      <c r="J1166" s="14" t="s">
        <v>15</v>
      </c>
      <c r="K1166" s="14" t="s">
        <v>16</v>
      </c>
      <c r="M1166" s="14" t="s">
        <v>18</v>
      </c>
      <c r="N1166" s="13" t="s">
        <v>19</v>
      </c>
      <c r="O1166" s="14" t="s">
        <v>20</v>
      </c>
      <c r="P1166" s="13" t="s">
        <v>21</v>
      </c>
      <c r="R1166" s="13" t="s">
        <v>41</v>
      </c>
      <c r="S1166" s="14" t="s">
        <v>29</v>
      </c>
      <c r="U1166" s="81" t="s">
        <v>998</v>
      </c>
    </row>
    <row r="1167" spans="1:29" ht="16.5" thickBot="1" x14ac:dyDescent="0.3">
      <c r="A1167" s="14" t="s">
        <v>0</v>
      </c>
      <c r="B1167" s="7">
        <v>511402</v>
      </c>
      <c r="C1167" s="7">
        <v>19773</v>
      </c>
      <c r="D1167" s="1">
        <v>3.9</v>
      </c>
      <c r="E1167" s="9">
        <v>447.3</v>
      </c>
      <c r="F1167" s="7">
        <v>3396</v>
      </c>
      <c r="G1167" s="1">
        <v>0.7</v>
      </c>
      <c r="H1167" s="1">
        <v>76.8</v>
      </c>
      <c r="I1167" s="7">
        <v>3696</v>
      </c>
      <c r="J1167" s="1">
        <v>0.7</v>
      </c>
      <c r="K1167" s="1">
        <v>83.6</v>
      </c>
      <c r="M1167" s="12">
        <f>B1167-B1185</f>
        <v>1684</v>
      </c>
      <c r="N1167" s="12">
        <f t="shared" ref="N1167:N1179" si="393">C1167-C1185</f>
        <v>133</v>
      </c>
      <c r="O1167" s="12">
        <f t="shared" ref="O1167:O1179" si="394">F1167-F1185</f>
        <v>13</v>
      </c>
      <c r="P1167" s="12">
        <f t="shared" ref="P1167:P1179" si="395">I1167-I1185</f>
        <v>10</v>
      </c>
      <c r="R1167" s="26">
        <f>C1167/$B$1167</f>
        <v>3.8664299318344475E-2</v>
      </c>
      <c r="U1167" s="114"/>
      <c r="V1167" s="272" t="s">
        <v>999</v>
      </c>
      <c r="W1167" s="272"/>
      <c r="X1167" s="272"/>
      <c r="Y1167" s="272"/>
      <c r="Z1167" s="272" t="s">
        <v>1000</v>
      </c>
      <c r="AA1167" s="272"/>
      <c r="AB1167" s="272"/>
      <c r="AC1167" s="272"/>
    </row>
    <row r="1168" spans="1:29" ht="15.75" x14ac:dyDescent="0.25">
      <c r="A1168" s="5" t="s">
        <v>1</v>
      </c>
      <c r="B1168" s="7">
        <v>3351</v>
      </c>
      <c r="C1168" s="7">
        <v>224</v>
      </c>
      <c r="D1168" s="1">
        <v>6.7</v>
      </c>
      <c r="E1168" s="9">
        <v>443.7</v>
      </c>
      <c r="F1168" s="7">
        <v>44</v>
      </c>
      <c r="G1168" s="1">
        <v>1.3</v>
      </c>
      <c r="H1168" s="1">
        <v>87.2</v>
      </c>
      <c r="I1168" s="7">
        <v>0</v>
      </c>
      <c r="J1168" s="1">
        <v>0</v>
      </c>
      <c r="K1168" s="1">
        <v>0</v>
      </c>
      <c r="M1168" s="12">
        <f t="shared" ref="M1168:M1179" si="396">B1168-B1186</f>
        <v>29</v>
      </c>
      <c r="N1168" s="20">
        <f t="shared" si="393"/>
        <v>1</v>
      </c>
      <c r="O1168" s="12">
        <f t="shared" si="394"/>
        <v>0</v>
      </c>
      <c r="P1168" s="12">
        <f t="shared" si="395"/>
        <v>0</v>
      </c>
      <c r="R1168" s="21">
        <f>C1168/$C$1167</f>
        <v>1.1328579375916654E-2</v>
      </c>
      <c r="U1168" s="165"/>
      <c r="V1168" s="171" t="s">
        <v>1001</v>
      </c>
      <c r="W1168" s="172"/>
      <c r="X1168" s="171" t="s">
        <v>20</v>
      </c>
      <c r="Y1168" s="172"/>
      <c r="Z1168" s="171" t="s">
        <v>1001</v>
      </c>
      <c r="AA1168" s="172"/>
      <c r="AB1168" s="171" t="s">
        <v>20</v>
      </c>
      <c r="AC1168" s="172"/>
    </row>
    <row r="1169" spans="1:29" ht="15.75" x14ac:dyDescent="0.25">
      <c r="A1169" s="6" t="s">
        <v>2</v>
      </c>
      <c r="B1169" s="8">
        <v>18779</v>
      </c>
      <c r="C1169" s="8">
        <v>166</v>
      </c>
      <c r="D1169" s="2">
        <v>0.9</v>
      </c>
      <c r="E1169" s="10">
        <v>76.400000000000006</v>
      </c>
      <c r="F1169" s="8">
        <v>18</v>
      </c>
      <c r="G1169" s="2">
        <v>0.1</v>
      </c>
      <c r="H1169" s="2">
        <v>8.3000000000000007</v>
      </c>
      <c r="I1169" s="8">
        <v>1</v>
      </c>
      <c r="J1169" s="2">
        <v>0</v>
      </c>
      <c r="K1169" s="2">
        <v>0.5</v>
      </c>
      <c r="M1169" s="12">
        <f t="shared" si="396"/>
        <v>60</v>
      </c>
      <c r="N1169" s="20">
        <f t="shared" si="393"/>
        <v>1</v>
      </c>
      <c r="O1169" s="12">
        <f t="shared" si="394"/>
        <v>0</v>
      </c>
      <c r="P1169" s="12">
        <f t="shared" si="395"/>
        <v>0</v>
      </c>
      <c r="R1169" s="21">
        <f t="shared" ref="R1169:R1179" si="397">C1169/$C$1167</f>
        <v>8.3952865017953779E-3</v>
      </c>
      <c r="U1169" s="119" t="s">
        <v>1002</v>
      </c>
      <c r="V1169" s="62" t="s">
        <v>839</v>
      </c>
      <c r="W1169" s="62" t="s">
        <v>840</v>
      </c>
      <c r="X1169" s="62" t="s">
        <v>839</v>
      </c>
      <c r="Y1169" s="62" t="s">
        <v>840</v>
      </c>
      <c r="Z1169" s="62" t="s">
        <v>839</v>
      </c>
      <c r="AA1169" s="62" t="s">
        <v>840</v>
      </c>
      <c r="AB1169" s="62" t="s">
        <v>839</v>
      </c>
      <c r="AC1169" s="62" t="s">
        <v>840</v>
      </c>
    </row>
    <row r="1170" spans="1:29" ht="30" x14ac:dyDescent="0.25">
      <c r="A1170" s="5" t="s">
        <v>3</v>
      </c>
      <c r="B1170" s="7">
        <v>30053</v>
      </c>
      <c r="C1170" s="7">
        <v>105</v>
      </c>
      <c r="D1170" s="1">
        <v>0.3</v>
      </c>
      <c r="E1170" s="9">
        <v>37.799999999999997</v>
      </c>
      <c r="F1170" s="7">
        <v>20</v>
      </c>
      <c r="G1170" s="1">
        <v>0.1</v>
      </c>
      <c r="H1170" s="1">
        <v>7.2</v>
      </c>
      <c r="I1170" s="7">
        <v>2</v>
      </c>
      <c r="J1170" s="1">
        <v>0</v>
      </c>
      <c r="K1170" s="1">
        <v>0.7</v>
      </c>
      <c r="M1170" s="12">
        <f t="shared" si="396"/>
        <v>57</v>
      </c>
      <c r="N1170" s="20">
        <f t="shared" si="393"/>
        <v>2</v>
      </c>
      <c r="O1170" s="20">
        <f t="shared" si="394"/>
        <v>0</v>
      </c>
      <c r="P1170" s="12">
        <f t="shared" si="395"/>
        <v>0</v>
      </c>
      <c r="R1170" s="21">
        <f t="shared" si="397"/>
        <v>5.310271582460932E-3</v>
      </c>
      <c r="U1170" s="120" t="s">
        <v>1003</v>
      </c>
      <c r="V1170" s="85">
        <v>1118</v>
      </c>
      <c r="W1170" s="167">
        <v>38.4</v>
      </c>
      <c r="X1170" s="85">
        <v>125</v>
      </c>
      <c r="Y1170" s="167">
        <v>48.6</v>
      </c>
      <c r="Z1170" s="85">
        <v>236</v>
      </c>
      <c r="AA1170" s="167">
        <v>39.9</v>
      </c>
      <c r="AB1170" s="85">
        <v>37</v>
      </c>
      <c r="AC1170" s="167">
        <v>52.1</v>
      </c>
    </row>
    <row r="1171" spans="1:29" ht="30" x14ac:dyDescent="0.25">
      <c r="A1171" s="6" t="s">
        <v>4</v>
      </c>
      <c r="B1171" s="8">
        <v>65371</v>
      </c>
      <c r="C1171" s="8">
        <v>354</v>
      </c>
      <c r="D1171" s="2">
        <v>0.5</v>
      </c>
      <c r="E1171" s="10">
        <v>66.400000000000006</v>
      </c>
      <c r="F1171" s="8">
        <v>44</v>
      </c>
      <c r="G1171" s="2">
        <v>0.1</v>
      </c>
      <c r="H1171" s="2">
        <v>8.3000000000000007</v>
      </c>
      <c r="I1171" s="8">
        <v>2</v>
      </c>
      <c r="J1171" s="2">
        <v>0</v>
      </c>
      <c r="K1171" s="2">
        <v>0.4</v>
      </c>
      <c r="M1171" s="12">
        <f t="shared" si="396"/>
        <v>109</v>
      </c>
      <c r="N1171" s="20">
        <f t="shared" si="393"/>
        <v>4</v>
      </c>
      <c r="O1171" s="12">
        <f t="shared" si="394"/>
        <v>0</v>
      </c>
      <c r="P1171" s="12">
        <f t="shared" si="395"/>
        <v>0</v>
      </c>
      <c r="R1171" s="21">
        <f t="shared" si="397"/>
        <v>1.7903201335153999E-2</v>
      </c>
      <c r="S1171" s="24">
        <f>R1170+R1171</f>
        <v>2.3213472917614931E-2</v>
      </c>
      <c r="U1171" s="121" t="s">
        <v>1004</v>
      </c>
      <c r="V1171" s="88">
        <v>607</v>
      </c>
      <c r="W1171" s="167">
        <v>20.8</v>
      </c>
      <c r="X1171" s="88">
        <v>66</v>
      </c>
      <c r="Y1171" s="167">
        <v>25.7</v>
      </c>
      <c r="Z1171" s="88">
        <v>134</v>
      </c>
      <c r="AA1171" s="167">
        <v>22.6</v>
      </c>
      <c r="AB1171" s="88">
        <v>18</v>
      </c>
      <c r="AC1171" s="167">
        <v>25.4</v>
      </c>
    </row>
    <row r="1172" spans="1:29" ht="15.75" x14ac:dyDescent="0.25">
      <c r="A1172" s="5" t="s">
        <v>5</v>
      </c>
      <c r="B1172" s="7">
        <v>91418</v>
      </c>
      <c r="C1172" s="7">
        <v>1153</v>
      </c>
      <c r="D1172" s="1">
        <v>1.3</v>
      </c>
      <c r="E1172" s="9">
        <v>195</v>
      </c>
      <c r="F1172" s="7">
        <v>139</v>
      </c>
      <c r="G1172" s="1">
        <v>0.2</v>
      </c>
      <c r="H1172" s="1">
        <v>23.5</v>
      </c>
      <c r="I1172" s="7">
        <v>18</v>
      </c>
      <c r="J1172" s="1">
        <v>0</v>
      </c>
      <c r="K1172" s="1">
        <v>3</v>
      </c>
      <c r="M1172" s="12">
        <f t="shared" si="396"/>
        <v>219</v>
      </c>
      <c r="N1172" s="20">
        <f t="shared" si="393"/>
        <v>7</v>
      </c>
      <c r="O1172" s="12">
        <f t="shared" si="394"/>
        <v>1</v>
      </c>
      <c r="P1172" s="12">
        <f t="shared" si="395"/>
        <v>0</v>
      </c>
      <c r="R1172" s="21">
        <f t="shared" si="397"/>
        <v>5.8311839376928132E-2</v>
      </c>
      <c r="U1172" s="120" t="s">
        <v>1005</v>
      </c>
      <c r="V1172" s="85">
        <v>1147</v>
      </c>
      <c r="W1172" s="85">
        <v>39.4</v>
      </c>
      <c r="X1172" s="85">
        <v>66</v>
      </c>
      <c r="Y1172" s="85">
        <v>25.7</v>
      </c>
      <c r="Z1172" s="85">
        <v>210</v>
      </c>
      <c r="AA1172" s="85">
        <v>35.5</v>
      </c>
      <c r="AB1172" s="85">
        <v>16</v>
      </c>
      <c r="AC1172" s="85">
        <v>22.5</v>
      </c>
    </row>
    <row r="1173" spans="1:29" ht="30" x14ac:dyDescent="0.25">
      <c r="A1173" s="6" t="s">
        <v>6</v>
      </c>
      <c r="B1173" s="8">
        <v>101083</v>
      </c>
      <c r="C1173" s="8">
        <v>1993</v>
      </c>
      <c r="D1173" s="2">
        <v>2</v>
      </c>
      <c r="E1173" s="10">
        <v>278.60000000000002</v>
      </c>
      <c r="F1173" s="8">
        <v>276</v>
      </c>
      <c r="G1173" s="2">
        <v>0.3</v>
      </c>
      <c r="H1173" s="2">
        <v>38.6</v>
      </c>
      <c r="I1173" s="8">
        <v>40</v>
      </c>
      <c r="J1173" s="2">
        <v>0</v>
      </c>
      <c r="K1173" s="2">
        <v>5.6</v>
      </c>
      <c r="M1173" s="12">
        <f t="shared" si="396"/>
        <v>380</v>
      </c>
      <c r="N1173" s="20">
        <f t="shared" si="393"/>
        <v>12</v>
      </c>
      <c r="O1173" s="20">
        <f t="shared" si="394"/>
        <v>1</v>
      </c>
      <c r="P1173" s="12">
        <f t="shared" si="395"/>
        <v>0</v>
      </c>
      <c r="R1173" s="21">
        <f t="shared" si="397"/>
        <v>0.10079401203661559</v>
      </c>
      <c r="U1173" s="121" t="s">
        <v>1006</v>
      </c>
      <c r="V1173" s="88">
        <v>41</v>
      </c>
      <c r="W1173" s="88">
        <v>1.4</v>
      </c>
      <c r="X1173" s="88">
        <v>0</v>
      </c>
      <c r="Y1173" s="88">
        <v>0</v>
      </c>
      <c r="Z1173" s="88">
        <v>12</v>
      </c>
      <c r="AA1173" s="88">
        <v>2</v>
      </c>
      <c r="AB1173" s="88">
        <v>0</v>
      </c>
      <c r="AC1173" s="88">
        <v>0</v>
      </c>
    </row>
    <row r="1174" spans="1:29" ht="15.75" x14ac:dyDescent="0.25">
      <c r="A1174" s="5" t="s">
        <v>7</v>
      </c>
      <c r="B1174" s="7">
        <v>82801</v>
      </c>
      <c r="C1174" s="7">
        <v>2211</v>
      </c>
      <c r="D1174" s="1">
        <v>2.7</v>
      </c>
      <c r="E1174" s="9">
        <v>363.4</v>
      </c>
      <c r="F1174" s="7">
        <v>460</v>
      </c>
      <c r="G1174" s="1">
        <v>0.6</v>
      </c>
      <c r="H1174" s="1">
        <v>75.599999999999994</v>
      </c>
      <c r="I1174" s="7">
        <v>93</v>
      </c>
      <c r="J1174" s="1">
        <v>0.1</v>
      </c>
      <c r="K1174" s="1">
        <v>15.3</v>
      </c>
      <c r="M1174" s="12">
        <f t="shared" si="396"/>
        <v>284</v>
      </c>
      <c r="N1174" s="20">
        <f t="shared" si="393"/>
        <v>4</v>
      </c>
      <c r="O1174" s="20">
        <f t="shared" si="394"/>
        <v>1</v>
      </c>
      <c r="P1174" s="12">
        <f t="shared" si="395"/>
        <v>0</v>
      </c>
      <c r="R1174" s="21">
        <f t="shared" si="397"/>
        <v>0.11181914732210591</v>
      </c>
      <c r="U1174" s="120" t="s">
        <v>0</v>
      </c>
      <c r="V1174" s="85">
        <v>2913</v>
      </c>
      <c r="W1174" s="85">
        <v>100</v>
      </c>
      <c r="X1174" s="85">
        <v>257</v>
      </c>
      <c r="Y1174" s="85">
        <v>100</v>
      </c>
      <c r="Z1174" s="85">
        <v>592</v>
      </c>
      <c r="AA1174" s="85">
        <v>100</v>
      </c>
      <c r="AB1174" s="85">
        <v>71</v>
      </c>
      <c r="AC1174" s="85">
        <v>100</v>
      </c>
    </row>
    <row r="1175" spans="1:29" ht="15.75" x14ac:dyDescent="0.25">
      <c r="A1175" s="6" t="s">
        <v>8</v>
      </c>
      <c r="B1175" s="8">
        <v>57107</v>
      </c>
      <c r="C1175" s="8">
        <v>3058</v>
      </c>
      <c r="D1175" s="2">
        <v>5.4</v>
      </c>
      <c r="E1175" s="10">
        <v>555.1</v>
      </c>
      <c r="F1175" s="8">
        <v>770</v>
      </c>
      <c r="G1175" s="2">
        <v>1.3</v>
      </c>
      <c r="H1175" s="2">
        <v>139.80000000000001</v>
      </c>
      <c r="I1175" s="8">
        <v>234</v>
      </c>
      <c r="J1175" s="2">
        <v>0.4</v>
      </c>
      <c r="K1175" s="2">
        <v>42.5</v>
      </c>
      <c r="M1175" s="12">
        <f t="shared" si="396"/>
        <v>210</v>
      </c>
      <c r="N1175" s="20">
        <f t="shared" si="393"/>
        <v>18</v>
      </c>
      <c r="O1175" s="20">
        <f t="shared" si="394"/>
        <v>2</v>
      </c>
      <c r="P1175" s="12">
        <f t="shared" si="395"/>
        <v>0</v>
      </c>
      <c r="R1175" s="21">
        <f t="shared" si="397"/>
        <v>0.15465533808729076</v>
      </c>
    </row>
    <row r="1176" spans="1:29" ht="15.75" x14ac:dyDescent="0.25">
      <c r="A1176" s="5" t="s">
        <v>9</v>
      </c>
      <c r="B1176" s="7">
        <v>32692</v>
      </c>
      <c r="C1176" s="7">
        <v>3486</v>
      </c>
      <c r="D1176" s="1">
        <v>10.7</v>
      </c>
      <c r="E1176" s="9">
        <v>734.9</v>
      </c>
      <c r="F1176" s="7">
        <v>872</v>
      </c>
      <c r="G1176" s="1">
        <v>2.7</v>
      </c>
      <c r="H1176" s="1">
        <v>183.8</v>
      </c>
      <c r="I1176" s="7">
        <v>496</v>
      </c>
      <c r="J1176" s="1">
        <v>1.5</v>
      </c>
      <c r="K1176" s="1">
        <v>104.6</v>
      </c>
      <c r="M1176" s="12">
        <f t="shared" si="396"/>
        <v>147</v>
      </c>
      <c r="N1176" s="20">
        <f t="shared" si="393"/>
        <v>27</v>
      </c>
      <c r="O1176" s="20">
        <f t="shared" si="394"/>
        <v>5</v>
      </c>
      <c r="P1176" s="20">
        <f t="shared" si="395"/>
        <v>0</v>
      </c>
      <c r="R1176" s="21">
        <f t="shared" si="397"/>
        <v>0.17630101653770291</v>
      </c>
    </row>
    <row r="1177" spans="1:29" ht="15.75" x14ac:dyDescent="0.25">
      <c r="A1177" s="6" t="s">
        <v>10</v>
      </c>
      <c r="B1177" s="8">
        <v>14448</v>
      </c>
      <c r="C1177" s="8">
        <v>3358</v>
      </c>
      <c r="D1177" s="2">
        <v>23.2</v>
      </c>
      <c r="E1177" s="10">
        <v>1287.9000000000001</v>
      </c>
      <c r="F1177" s="8">
        <v>604</v>
      </c>
      <c r="G1177" s="2">
        <v>4.2</v>
      </c>
      <c r="H1177" s="2">
        <v>231.6</v>
      </c>
      <c r="I1177" s="8">
        <v>863</v>
      </c>
      <c r="J1177" s="2">
        <v>6</v>
      </c>
      <c r="K1177" s="2">
        <v>331</v>
      </c>
      <c r="M1177" s="12">
        <f t="shared" si="396"/>
        <v>64</v>
      </c>
      <c r="N1177" s="20">
        <f t="shared" si="393"/>
        <v>20</v>
      </c>
      <c r="O1177" s="20">
        <f t="shared" si="394"/>
        <v>2</v>
      </c>
      <c r="P1177" s="20">
        <f t="shared" si="395"/>
        <v>2</v>
      </c>
      <c r="R1177" s="21">
        <f t="shared" si="397"/>
        <v>0.16982754260860769</v>
      </c>
    </row>
    <row r="1178" spans="1:29" ht="15.75" x14ac:dyDescent="0.25">
      <c r="A1178" s="5" t="s">
        <v>11</v>
      </c>
      <c r="B1178" s="7">
        <v>13982</v>
      </c>
      <c r="C1178" s="7">
        <v>3657</v>
      </c>
      <c r="D1178" s="1">
        <v>26.2</v>
      </c>
      <c r="E1178" s="9">
        <v>2599.9</v>
      </c>
      <c r="F1178" s="7">
        <v>147</v>
      </c>
      <c r="G1178" s="1">
        <v>1.1000000000000001</v>
      </c>
      <c r="H1178" s="1">
        <v>104.5</v>
      </c>
      <c r="I1178" s="7">
        <v>1945</v>
      </c>
      <c r="J1178" s="1">
        <v>13.9</v>
      </c>
      <c r="K1178" s="9">
        <v>1382.8</v>
      </c>
      <c r="M1178" s="12">
        <f t="shared" si="396"/>
        <v>122</v>
      </c>
      <c r="N1178" s="20">
        <f t="shared" si="393"/>
        <v>36</v>
      </c>
      <c r="O1178" s="20">
        <f t="shared" si="394"/>
        <v>1</v>
      </c>
      <c r="P1178" s="20">
        <f t="shared" si="395"/>
        <v>8</v>
      </c>
      <c r="R1178" s="21">
        <f t="shared" si="397"/>
        <v>0.18494917311485359</v>
      </c>
    </row>
    <row r="1179" spans="1:29" ht="15.75" x14ac:dyDescent="0.25">
      <c r="A1179" s="6" t="s">
        <v>12</v>
      </c>
      <c r="B1179" s="8">
        <v>317</v>
      </c>
      <c r="C1179" s="8">
        <v>8</v>
      </c>
      <c r="D1179" s="2">
        <v>2.5</v>
      </c>
      <c r="E1179" s="10" t="s">
        <v>13</v>
      </c>
      <c r="F1179" s="8">
        <v>2</v>
      </c>
      <c r="G1179" s="2">
        <v>0.6</v>
      </c>
      <c r="H1179" s="2" t="s">
        <v>13</v>
      </c>
      <c r="I1179" s="8">
        <v>2</v>
      </c>
      <c r="J1179" s="2">
        <v>0.6</v>
      </c>
      <c r="K1179" s="2" t="s">
        <v>13</v>
      </c>
      <c r="M1179" s="12">
        <f t="shared" si="396"/>
        <v>3</v>
      </c>
      <c r="N1179" s="12">
        <f t="shared" si="393"/>
        <v>1</v>
      </c>
      <c r="O1179" s="12">
        <f t="shared" si="394"/>
        <v>0</v>
      </c>
      <c r="P1179" s="12">
        <f t="shared" si="395"/>
        <v>0</v>
      </c>
      <c r="R1179" s="21">
        <f t="shared" si="397"/>
        <v>4.0459212056845193E-4</v>
      </c>
    </row>
    <row r="1180" spans="1:29" x14ac:dyDescent="0.25">
      <c r="A1180" s="25"/>
      <c r="I1180" s="60"/>
      <c r="O1180" s="104" t="s">
        <v>873</v>
      </c>
      <c r="P1180" s="103">
        <f>SUM(P1177:P1178)/P1167</f>
        <v>1</v>
      </c>
    </row>
    <row r="1181" spans="1:29" x14ac:dyDescent="0.25">
      <c r="A1181" t="s">
        <v>1040</v>
      </c>
    </row>
    <row r="1182" spans="1:29" x14ac:dyDescent="0.25">
      <c r="A1182" t="s">
        <v>776</v>
      </c>
    </row>
    <row r="1183" spans="1:29" x14ac:dyDescent="0.25">
      <c r="A1183" s="15" t="s">
        <v>17</v>
      </c>
      <c r="B1183" s="14" t="s">
        <v>18</v>
      </c>
      <c r="C1183" s="270" t="s">
        <v>19</v>
      </c>
      <c r="D1183" s="270"/>
      <c r="E1183" s="270"/>
      <c r="F1183" s="270" t="s">
        <v>20</v>
      </c>
      <c r="G1183" s="270"/>
      <c r="H1183" s="270"/>
      <c r="I1183" s="270" t="s">
        <v>21</v>
      </c>
      <c r="J1183" s="270"/>
      <c r="K1183" s="270"/>
      <c r="M1183" s="270" t="s">
        <v>1041</v>
      </c>
      <c r="N1183" s="270"/>
      <c r="O1183" s="270"/>
      <c r="P1183" s="270"/>
    </row>
    <row r="1184" spans="1:29" x14ac:dyDescent="0.25">
      <c r="B1184" s="14" t="s">
        <v>14</v>
      </c>
      <c r="C1184" s="14" t="s">
        <v>14</v>
      </c>
      <c r="D1184" s="14" t="s">
        <v>15</v>
      </c>
      <c r="E1184" s="14" t="s">
        <v>16</v>
      </c>
      <c r="F1184" s="14" t="s">
        <v>14</v>
      </c>
      <c r="G1184" s="14" t="s">
        <v>15</v>
      </c>
      <c r="H1184" s="14" t="s">
        <v>16</v>
      </c>
      <c r="I1184" s="14" t="s">
        <v>14</v>
      </c>
      <c r="J1184" s="14" t="s">
        <v>15</v>
      </c>
      <c r="K1184" s="14" t="s">
        <v>16</v>
      </c>
      <c r="M1184" s="14" t="s">
        <v>18</v>
      </c>
      <c r="N1184" s="13" t="s">
        <v>19</v>
      </c>
      <c r="O1184" s="14" t="s">
        <v>20</v>
      </c>
      <c r="P1184" s="13" t="s">
        <v>21</v>
      </c>
      <c r="R1184" s="13" t="s">
        <v>41</v>
      </c>
      <c r="S1184" s="14" t="s">
        <v>29</v>
      </c>
      <c r="U1184" s="81" t="s">
        <v>998</v>
      </c>
    </row>
    <row r="1185" spans="1:29" ht="16.5" customHeight="1" thickBot="1" x14ac:dyDescent="0.3">
      <c r="A1185" s="14" t="s">
        <v>0</v>
      </c>
      <c r="B1185" s="7">
        <v>509718</v>
      </c>
      <c r="C1185" s="7">
        <v>19640</v>
      </c>
      <c r="D1185" s="1">
        <v>3.9</v>
      </c>
      <c r="E1185" s="9">
        <v>444.3</v>
      </c>
      <c r="F1185" s="7">
        <v>3383</v>
      </c>
      <c r="G1185" s="1">
        <v>0.7</v>
      </c>
      <c r="H1185" s="1">
        <v>76.5</v>
      </c>
      <c r="I1185" s="7">
        <v>3686</v>
      </c>
      <c r="J1185" s="1">
        <v>0.7</v>
      </c>
      <c r="K1185" s="1">
        <v>83.4</v>
      </c>
      <c r="M1185" s="12">
        <f>B1185-B1203</f>
        <v>1667</v>
      </c>
      <c r="N1185" s="12">
        <f t="shared" ref="N1185:N1197" si="398">C1185-C1203</f>
        <v>145</v>
      </c>
      <c r="O1185" s="12">
        <f t="shared" ref="O1185:O1197" si="399">F1185-F1203</f>
        <v>18</v>
      </c>
      <c r="P1185" s="12">
        <f t="shared" ref="P1185:P1197" si="400">I1185-I1203</f>
        <v>13</v>
      </c>
      <c r="R1185" s="26">
        <f>C1185/$B$1185</f>
        <v>3.8531109358508037E-2</v>
      </c>
      <c r="U1185" s="114"/>
      <c r="V1185" s="272" t="s">
        <v>999</v>
      </c>
      <c r="W1185" s="272"/>
      <c r="X1185" s="272"/>
      <c r="Y1185" s="272"/>
      <c r="Z1185" s="272" t="s">
        <v>1000</v>
      </c>
      <c r="AA1185" s="272"/>
      <c r="AB1185" s="272"/>
      <c r="AC1185" s="272"/>
    </row>
    <row r="1186" spans="1:29" ht="15.75" x14ac:dyDescent="0.25">
      <c r="A1186" s="5" t="s">
        <v>1</v>
      </c>
      <c r="B1186" s="7">
        <v>3322</v>
      </c>
      <c r="C1186" s="7">
        <v>223</v>
      </c>
      <c r="D1186" s="1">
        <v>6.7</v>
      </c>
      <c r="E1186" s="9">
        <v>441.7</v>
      </c>
      <c r="F1186" s="7">
        <v>44</v>
      </c>
      <c r="G1186" s="1">
        <v>1.3</v>
      </c>
      <c r="H1186" s="1">
        <v>87.2</v>
      </c>
      <c r="I1186" s="7">
        <v>0</v>
      </c>
      <c r="J1186" s="1">
        <v>0</v>
      </c>
      <c r="K1186" s="1">
        <v>0</v>
      </c>
      <c r="M1186" s="12">
        <f t="shared" ref="M1186:M1197" si="401">B1186-B1204</f>
        <v>19</v>
      </c>
      <c r="N1186" s="20">
        <f t="shared" si="398"/>
        <v>3</v>
      </c>
      <c r="O1186" s="12">
        <f t="shared" si="399"/>
        <v>1</v>
      </c>
      <c r="P1186" s="12">
        <f t="shared" si="400"/>
        <v>0</v>
      </c>
      <c r="R1186" s="21">
        <f>C1186/$C$1185</f>
        <v>1.1354378818737271E-2</v>
      </c>
      <c r="U1186" s="165"/>
      <c r="V1186" s="171" t="s">
        <v>1001</v>
      </c>
      <c r="W1186" s="172"/>
      <c r="X1186" s="171" t="s">
        <v>20</v>
      </c>
      <c r="Y1186" s="172"/>
      <c r="Z1186" s="171" t="s">
        <v>1001</v>
      </c>
      <c r="AA1186" s="172"/>
      <c r="AB1186" s="171" t="s">
        <v>20</v>
      </c>
      <c r="AC1186" s="172"/>
    </row>
    <row r="1187" spans="1:29" ht="15.75" x14ac:dyDescent="0.25">
      <c r="A1187" s="6" t="s">
        <v>2</v>
      </c>
      <c r="B1187" s="8">
        <v>18719</v>
      </c>
      <c r="C1187" s="8">
        <v>165</v>
      </c>
      <c r="D1187" s="2">
        <v>0.9</v>
      </c>
      <c r="E1187" s="10">
        <v>75.900000000000006</v>
      </c>
      <c r="F1187" s="8">
        <v>18</v>
      </c>
      <c r="G1187" s="2">
        <v>0.1</v>
      </c>
      <c r="H1187" s="2">
        <v>8.3000000000000007</v>
      </c>
      <c r="I1187" s="8">
        <v>1</v>
      </c>
      <c r="J1187" s="2">
        <v>0</v>
      </c>
      <c r="K1187" s="2">
        <v>0.5</v>
      </c>
      <c r="M1187" s="12">
        <f t="shared" si="401"/>
        <v>69</v>
      </c>
      <c r="N1187" s="20">
        <f t="shared" si="398"/>
        <v>3</v>
      </c>
      <c r="O1187" s="12">
        <f t="shared" si="399"/>
        <v>0</v>
      </c>
      <c r="P1187" s="12">
        <f t="shared" si="400"/>
        <v>0</v>
      </c>
      <c r="R1187" s="21">
        <f t="shared" ref="R1187:R1197" si="402">C1187/$C$1185</f>
        <v>8.4012219959266801E-3</v>
      </c>
      <c r="U1187" s="119" t="s">
        <v>1002</v>
      </c>
      <c r="V1187" s="62" t="s">
        <v>839</v>
      </c>
      <c r="W1187" s="62" t="s">
        <v>840</v>
      </c>
      <c r="X1187" s="62" t="s">
        <v>839</v>
      </c>
      <c r="Y1187" s="62" t="s">
        <v>840</v>
      </c>
      <c r="Z1187" s="62" t="s">
        <v>839</v>
      </c>
      <c r="AA1187" s="62" t="s">
        <v>840</v>
      </c>
      <c r="AB1187" s="62" t="s">
        <v>839</v>
      </c>
      <c r="AC1187" s="62" t="s">
        <v>840</v>
      </c>
    </row>
    <row r="1188" spans="1:29" ht="30" x14ac:dyDescent="0.25">
      <c r="A1188" s="5" t="s">
        <v>3</v>
      </c>
      <c r="B1188" s="7">
        <v>29996</v>
      </c>
      <c r="C1188" s="7">
        <v>103</v>
      </c>
      <c r="D1188" s="1">
        <v>0.3</v>
      </c>
      <c r="E1188" s="9">
        <v>37.1</v>
      </c>
      <c r="F1188" s="7">
        <v>20</v>
      </c>
      <c r="G1188" s="1">
        <v>0.1</v>
      </c>
      <c r="H1188" s="1">
        <v>7.2</v>
      </c>
      <c r="I1188" s="7">
        <v>2</v>
      </c>
      <c r="J1188" s="1">
        <v>0</v>
      </c>
      <c r="K1188" s="1">
        <v>0.7</v>
      </c>
      <c r="M1188" s="12">
        <f t="shared" si="401"/>
        <v>63</v>
      </c>
      <c r="N1188" s="20">
        <f t="shared" si="398"/>
        <v>2</v>
      </c>
      <c r="O1188" s="20">
        <f t="shared" si="399"/>
        <v>0</v>
      </c>
      <c r="P1188" s="12">
        <f t="shared" si="400"/>
        <v>0</v>
      </c>
      <c r="R1188" s="21">
        <f t="shared" si="402"/>
        <v>5.2443991853360489E-3</v>
      </c>
      <c r="U1188" s="120" t="s">
        <v>1003</v>
      </c>
      <c r="V1188" s="85">
        <v>1074</v>
      </c>
      <c r="W1188" s="167">
        <v>38.299999999999997</v>
      </c>
      <c r="X1188" s="85">
        <v>118</v>
      </c>
      <c r="Y1188" s="167">
        <v>48.6</v>
      </c>
      <c r="Z1188" s="85">
        <v>232</v>
      </c>
      <c r="AA1188" s="167">
        <v>38.799999999999997</v>
      </c>
      <c r="AB1188" s="85">
        <v>33</v>
      </c>
      <c r="AC1188" s="167">
        <v>52.4</v>
      </c>
    </row>
    <row r="1189" spans="1:29" ht="30" x14ac:dyDescent="0.25">
      <c r="A1189" s="6" t="s">
        <v>4</v>
      </c>
      <c r="B1189" s="8">
        <v>65262</v>
      </c>
      <c r="C1189" s="8">
        <v>350</v>
      </c>
      <c r="D1189" s="2">
        <v>0.5</v>
      </c>
      <c r="E1189" s="10">
        <v>65.7</v>
      </c>
      <c r="F1189" s="8">
        <v>44</v>
      </c>
      <c r="G1189" s="2">
        <v>0.1</v>
      </c>
      <c r="H1189" s="2">
        <v>8.3000000000000007</v>
      </c>
      <c r="I1189" s="8">
        <v>2</v>
      </c>
      <c r="J1189" s="2">
        <v>0</v>
      </c>
      <c r="K1189" s="2">
        <v>0.4</v>
      </c>
      <c r="M1189" s="12">
        <f t="shared" si="401"/>
        <v>164</v>
      </c>
      <c r="N1189" s="20">
        <f t="shared" si="398"/>
        <v>3</v>
      </c>
      <c r="O1189" s="12">
        <f t="shared" si="399"/>
        <v>0</v>
      </c>
      <c r="P1189" s="12">
        <f t="shared" si="400"/>
        <v>0</v>
      </c>
      <c r="R1189" s="21">
        <f t="shared" si="402"/>
        <v>1.7820773930753563E-2</v>
      </c>
      <c r="S1189" s="24">
        <f>R1188+R1189</f>
        <v>2.3065173116089611E-2</v>
      </c>
      <c r="U1189" s="121" t="s">
        <v>1004</v>
      </c>
      <c r="V1189" s="88">
        <v>577</v>
      </c>
      <c r="W1189" s="167">
        <v>20.6</v>
      </c>
      <c r="X1189" s="88">
        <v>65</v>
      </c>
      <c r="Y1189" s="167">
        <v>26.7</v>
      </c>
      <c r="Z1189" s="88">
        <v>136</v>
      </c>
      <c r="AA1189" s="167">
        <v>22.7</v>
      </c>
      <c r="AB1189" s="88">
        <v>19</v>
      </c>
      <c r="AC1189" s="167">
        <v>30.2</v>
      </c>
    </row>
    <row r="1190" spans="1:29" ht="15.75" x14ac:dyDescent="0.25">
      <c r="A1190" s="5" t="s">
        <v>5</v>
      </c>
      <c r="B1190" s="7">
        <v>91199</v>
      </c>
      <c r="C1190" s="7">
        <v>1146</v>
      </c>
      <c r="D1190" s="1">
        <v>1.3</v>
      </c>
      <c r="E1190" s="9">
        <v>193.8</v>
      </c>
      <c r="F1190" s="7">
        <v>138</v>
      </c>
      <c r="G1190" s="1">
        <v>0.2</v>
      </c>
      <c r="H1190" s="1">
        <v>23.3</v>
      </c>
      <c r="I1190" s="7">
        <v>18</v>
      </c>
      <c r="J1190" s="1">
        <v>0</v>
      </c>
      <c r="K1190" s="1">
        <v>3</v>
      </c>
      <c r="M1190" s="12">
        <f t="shared" si="401"/>
        <v>193</v>
      </c>
      <c r="N1190" s="20">
        <f t="shared" si="398"/>
        <v>12</v>
      </c>
      <c r="O1190" s="12">
        <f t="shared" si="399"/>
        <v>0</v>
      </c>
      <c r="P1190" s="12">
        <f t="shared" si="400"/>
        <v>0</v>
      </c>
      <c r="R1190" s="21">
        <f t="shared" si="402"/>
        <v>5.8350305498981667E-2</v>
      </c>
      <c r="U1190" s="120" t="s">
        <v>1005</v>
      </c>
      <c r="V1190" s="85">
        <v>1110</v>
      </c>
      <c r="W1190" s="85">
        <v>39.6</v>
      </c>
      <c r="X1190" s="85">
        <v>60</v>
      </c>
      <c r="Y1190" s="85">
        <v>24.7</v>
      </c>
      <c r="Z1190" s="85">
        <v>218</v>
      </c>
      <c r="AA1190" s="85">
        <v>36.5</v>
      </c>
      <c r="AB1190" s="85">
        <v>11</v>
      </c>
      <c r="AC1190" s="85">
        <v>17.5</v>
      </c>
    </row>
    <row r="1191" spans="1:29" ht="30" x14ac:dyDescent="0.25">
      <c r="A1191" s="6" t="s">
        <v>6</v>
      </c>
      <c r="B1191" s="8">
        <v>100703</v>
      </c>
      <c r="C1191" s="8">
        <v>1981</v>
      </c>
      <c r="D1191" s="2">
        <v>2</v>
      </c>
      <c r="E1191" s="10">
        <v>276.89999999999998</v>
      </c>
      <c r="F1191" s="8">
        <v>275</v>
      </c>
      <c r="G1191" s="2">
        <v>0.3</v>
      </c>
      <c r="H1191" s="2">
        <v>38.4</v>
      </c>
      <c r="I1191" s="8">
        <v>40</v>
      </c>
      <c r="J1191" s="2">
        <v>0</v>
      </c>
      <c r="K1191" s="2">
        <v>5.6</v>
      </c>
      <c r="M1191" s="12">
        <f t="shared" si="401"/>
        <v>345</v>
      </c>
      <c r="N1191" s="20">
        <f t="shared" si="398"/>
        <v>19</v>
      </c>
      <c r="O1191" s="20">
        <f t="shared" si="399"/>
        <v>0</v>
      </c>
      <c r="P1191" s="12">
        <f t="shared" si="400"/>
        <v>0</v>
      </c>
      <c r="R1191" s="21">
        <f t="shared" si="402"/>
        <v>0.10086558044806518</v>
      </c>
      <c r="U1191" s="121" t="s">
        <v>1006</v>
      </c>
      <c r="V1191" s="88">
        <v>41</v>
      </c>
      <c r="W1191" s="88">
        <v>1.5</v>
      </c>
      <c r="X1191" s="88">
        <v>0</v>
      </c>
      <c r="Y1191" s="88">
        <v>0</v>
      </c>
      <c r="Z1191" s="88">
        <v>12</v>
      </c>
      <c r="AA1191" s="88">
        <v>2</v>
      </c>
      <c r="AB1191" s="88">
        <v>0</v>
      </c>
      <c r="AC1191" s="88">
        <v>0</v>
      </c>
    </row>
    <row r="1192" spans="1:29" ht="15.75" x14ac:dyDescent="0.25">
      <c r="A1192" s="5" t="s">
        <v>7</v>
      </c>
      <c r="B1192" s="7">
        <v>82517</v>
      </c>
      <c r="C1192" s="7">
        <v>2207</v>
      </c>
      <c r="D1192" s="1">
        <v>2.7</v>
      </c>
      <c r="E1192" s="9">
        <v>362.8</v>
      </c>
      <c r="F1192" s="7">
        <v>459</v>
      </c>
      <c r="G1192" s="1">
        <v>0.6</v>
      </c>
      <c r="H1192" s="1">
        <v>75.5</v>
      </c>
      <c r="I1192" s="7">
        <v>93</v>
      </c>
      <c r="J1192" s="1">
        <v>0.1</v>
      </c>
      <c r="K1192" s="1">
        <v>15.3</v>
      </c>
      <c r="M1192" s="12">
        <f t="shared" si="401"/>
        <v>305</v>
      </c>
      <c r="N1192" s="20">
        <f t="shared" si="398"/>
        <v>13</v>
      </c>
      <c r="O1192" s="20">
        <f t="shared" si="399"/>
        <v>2</v>
      </c>
      <c r="P1192" s="12">
        <f t="shared" si="400"/>
        <v>0</v>
      </c>
      <c r="R1192" s="21">
        <f t="shared" si="402"/>
        <v>0.11237270875763747</v>
      </c>
      <c r="U1192" s="120" t="s">
        <v>0</v>
      </c>
      <c r="V1192" s="85">
        <v>2802</v>
      </c>
      <c r="W1192" s="85">
        <v>100</v>
      </c>
      <c r="X1192" s="85">
        <v>243</v>
      </c>
      <c r="Y1192" s="85">
        <v>100</v>
      </c>
      <c r="Z1192" s="85">
        <v>598</v>
      </c>
      <c r="AA1192" s="85">
        <v>100</v>
      </c>
      <c r="AB1192" s="85">
        <v>63</v>
      </c>
      <c r="AC1192" s="85">
        <v>100</v>
      </c>
    </row>
    <row r="1193" spans="1:29" ht="15.75" x14ac:dyDescent="0.25">
      <c r="A1193" s="6" t="s">
        <v>8</v>
      </c>
      <c r="B1193" s="8">
        <v>56897</v>
      </c>
      <c r="C1193" s="8">
        <v>3040</v>
      </c>
      <c r="D1193" s="2">
        <v>5.3</v>
      </c>
      <c r="E1193" s="10">
        <v>551.79999999999995</v>
      </c>
      <c r="F1193" s="8">
        <v>768</v>
      </c>
      <c r="G1193" s="2">
        <v>1.3</v>
      </c>
      <c r="H1193" s="2">
        <v>139.4</v>
      </c>
      <c r="I1193" s="8">
        <v>234</v>
      </c>
      <c r="J1193" s="2">
        <v>0.4</v>
      </c>
      <c r="K1193" s="2">
        <v>42.5</v>
      </c>
      <c r="M1193" s="12">
        <f t="shared" si="401"/>
        <v>237</v>
      </c>
      <c r="N1193" s="20">
        <f t="shared" si="398"/>
        <v>11</v>
      </c>
      <c r="O1193" s="20">
        <f t="shared" si="399"/>
        <v>6</v>
      </c>
      <c r="P1193" s="12">
        <f t="shared" si="400"/>
        <v>1</v>
      </c>
      <c r="R1193" s="21">
        <f t="shared" si="402"/>
        <v>0.15478615071283094</v>
      </c>
    </row>
    <row r="1194" spans="1:29" ht="15.75" x14ac:dyDescent="0.25">
      <c r="A1194" s="5" t="s">
        <v>9</v>
      </c>
      <c r="B1194" s="7">
        <v>32545</v>
      </c>
      <c r="C1194" s="7">
        <v>3459</v>
      </c>
      <c r="D1194" s="1">
        <v>10.6</v>
      </c>
      <c r="E1194" s="9">
        <v>729.3</v>
      </c>
      <c r="F1194" s="7">
        <v>867</v>
      </c>
      <c r="G1194" s="1">
        <v>2.7</v>
      </c>
      <c r="H1194" s="1">
        <v>182.8</v>
      </c>
      <c r="I1194" s="7">
        <v>496</v>
      </c>
      <c r="J1194" s="1">
        <v>1.5</v>
      </c>
      <c r="K1194" s="1">
        <v>104.6</v>
      </c>
      <c r="M1194" s="12">
        <f t="shared" si="401"/>
        <v>149</v>
      </c>
      <c r="N1194" s="20">
        <f t="shared" si="398"/>
        <v>27</v>
      </c>
      <c r="O1194" s="20">
        <f t="shared" si="399"/>
        <v>3</v>
      </c>
      <c r="P1194" s="20">
        <f t="shared" si="400"/>
        <v>0</v>
      </c>
      <c r="R1194" s="21">
        <f t="shared" si="402"/>
        <v>0.17612016293279023</v>
      </c>
    </row>
    <row r="1195" spans="1:29" ht="15.75" x14ac:dyDescent="0.25">
      <c r="A1195" s="6" t="s">
        <v>10</v>
      </c>
      <c r="B1195" s="8">
        <v>14384</v>
      </c>
      <c r="C1195" s="8">
        <v>3338</v>
      </c>
      <c r="D1195" s="2">
        <v>23.2</v>
      </c>
      <c r="E1195" s="10">
        <v>1280.2</v>
      </c>
      <c r="F1195" s="8">
        <v>602</v>
      </c>
      <c r="G1195" s="2">
        <v>4.2</v>
      </c>
      <c r="H1195" s="2">
        <v>230.9</v>
      </c>
      <c r="I1195" s="8">
        <v>861</v>
      </c>
      <c r="J1195" s="2">
        <v>6</v>
      </c>
      <c r="K1195" s="2">
        <v>330.2</v>
      </c>
      <c r="M1195" s="12">
        <f t="shared" si="401"/>
        <v>64</v>
      </c>
      <c r="N1195" s="20">
        <f t="shared" si="398"/>
        <v>25</v>
      </c>
      <c r="O1195" s="20">
        <f t="shared" si="399"/>
        <v>3</v>
      </c>
      <c r="P1195" s="20">
        <f t="shared" si="400"/>
        <v>4</v>
      </c>
      <c r="R1195" s="21">
        <f t="shared" si="402"/>
        <v>0.169959266802444</v>
      </c>
    </row>
    <row r="1196" spans="1:29" ht="15.75" x14ac:dyDescent="0.25">
      <c r="A1196" s="5" t="s">
        <v>11</v>
      </c>
      <c r="B1196" s="7">
        <v>13860</v>
      </c>
      <c r="C1196" s="7">
        <v>3621</v>
      </c>
      <c r="D1196" s="1">
        <v>26.1</v>
      </c>
      <c r="E1196" s="9">
        <v>2574.3000000000002</v>
      </c>
      <c r="F1196" s="7">
        <v>146</v>
      </c>
      <c r="G1196" s="1">
        <v>1.1000000000000001</v>
      </c>
      <c r="H1196" s="1">
        <v>103.8</v>
      </c>
      <c r="I1196" s="7">
        <v>1937</v>
      </c>
      <c r="J1196" s="1">
        <v>14</v>
      </c>
      <c r="K1196" s="9">
        <v>1377.1</v>
      </c>
      <c r="M1196" s="12">
        <f t="shared" si="401"/>
        <v>60</v>
      </c>
      <c r="N1196" s="20">
        <f t="shared" si="398"/>
        <v>27</v>
      </c>
      <c r="O1196" s="20">
        <f t="shared" si="399"/>
        <v>3</v>
      </c>
      <c r="P1196" s="20">
        <f t="shared" si="400"/>
        <v>8</v>
      </c>
      <c r="R1196" s="21">
        <f t="shared" si="402"/>
        <v>0.18436863543788187</v>
      </c>
    </row>
    <row r="1197" spans="1:29" ht="15.75" x14ac:dyDescent="0.25">
      <c r="A1197" s="6" t="s">
        <v>12</v>
      </c>
      <c r="B1197" s="8">
        <v>314</v>
      </c>
      <c r="C1197" s="8">
        <v>7</v>
      </c>
      <c r="D1197" s="2">
        <v>2.2000000000000002</v>
      </c>
      <c r="E1197" s="10" t="s">
        <v>13</v>
      </c>
      <c r="F1197" s="8">
        <v>2</v>
      </c>
      <c r="G1197" s="2">
        <v>0.6</v>
      </c>
      <c r="H1197" s="2" t="s">
        <v>13</v>
      </c>
      <c r="I1197" s="8">
        <v>2</v>
      </c>
      <c r="J1197" s="2">
        <v>0.6</v>
      </c>
      <c r="K1197" s="2" t="s">
        <v>13</v>
      </c>
      <c r="M1197" s="12">
        <f t="shared" si="401"/>
        <v>-1</v>
      </c>
      <c r="N1197" s="12">
        <f t="shared" si="398"/>
        <v>0</v>
      </c>
      <c r="O1197" s="12">
        <f t="shared" si="399"/>
        <v>0</v>
      </c>
      <c r="P1197" s="12">
        <f t="shared" si="400"/>
        <v>0</v>
      </c>
      <c r="R1197" s="21">
        <f t="shared" si="402"/>
        <v>3.564154786150713E-4</v>
      </c>
    </row>
    <row r="1198" spans="1:29" x14ac:dyDescent="0.25">
      <c r="A1198" s="25"/>
      <c r="O1198" s="104" t="s">
        <v>873</v>
      </c>
      <c r="P1198" s="103">
        <f>SUM(P1195:P1196)/P1185</f>
        <v>0.92307692307692313</v>
      </c>
    </row>
    <row r="1199" spans="1:29" x14ac:dyDescent="0.25">
      <c r="A1199" t="s">
        <v>1038</v>
      </c>
    </row>
    <row r="1200" spans="1:29" x14ac:dyDescent="0.25">
      <c r="A1200" t="s">
        <v>776</v>
      </c>
    </row>
    <row r="1201" spans="1:19" x14ac:dyDescent="0.25">
      <c r="A1201" s="15" t="s">
        <v>17</v>
      </c>
      <c r="B1201" s="14" t="s">
        <v>18</v>
      </c>
      <c r="C1201" s="270" t="s">
        <v>19</v>
      </c>
      <c r="D1201" s="270"/>
      <c r="E1201" s="270"/>
      <c r="F1201" s="270" t="s">
        <v>20</v>
      </c>
      <c r="G1201" s="270"/>
      <c r="H1201" s="270"/>
      <c r="I1201" s="270" t="s">
        <v>21</v>
      </c>
      <c r="J1201" s="270"/>
      <c r="K1201" s="270"/>
      <c r="M1201" s="270" t="s">
        <v>1039</v>
      </c>
      <c r="N1201" s="270"/>
      <c r="O1201" s="270"/>
      <c r="P1201" s="270"/>
    </row>
    <row r="1202" spans="1:19" x14ac:dyDescent="0.25">
      <c r="B1202" s="14" t="s">
        <v>14</v>
      </c>
      <c r="C1202" s="14" t="s">
        <v>14</v>
      </c>
      <c r="D1202" s="14" t="s">
        <v>15</v>
      </c>
      <c r="E1202" s="14" t="s">
        <v>16</v>
      </c>
      <c r="F1202" s="14" t="s">
        <v>14</v>
      </c>
      <c r="G1202" s="14" t="s">
        <v>15</v>
      </c>
      <c r="H1202" s="14" t="s">
        <v>16</v>
      </c>
      <c r="I1202" s="14" t="s">
        <v>14</v>
      </c>
      <c r="J1202" s="14" t="s">
        <v>15</v>
      </c>
      <c r="K1202" s="14" t="s">
        <v>16</v>
      </c>
      <c r="M1202" s="14" t="s">
        <v>18</v>
      </c>
      <c r="N1202" s="13" t="s">
        <v>19</v>
      </c>
      <c r="O1202" s="14" t="s">
        <v>20</v>
      </c>
      <c r="P1202" s="13" t="s">
        <v>21</v>
      </c>
      <c r="R1202" s="13" t="s">
        <v>41</v>
      </c>
      <c r="S1202" s="14" t="s">
        <v>29</v>
      </c>
    </row>
    <row r="1203" spans="1:19" ht="15.75" x14ac:dyDescent="0.25">
      <c r="A1203" s="14" t="s">
        <v>0</v>
      </c>
      <c r="B1203" s="7">
        <v>508051</v>
      </c>
      <c r="C1203" s="7">
        <v>19495</v>
      </c>
      <c r="D1203" s="1">
        <v>3.8</v>
      </c>
      <c r="E1203" s="9">
        <v>441.1</v>
      </c>
      <c r="F1203" s="7">
        <v>3365</v>
      </c>
      <c r="G1203" s="1">
        <v>0.7</v>
      </c>
      <c r="H1203" s="1">
        <v>76.099999999999994</v>
      </c>
      <c r="I1203" s="7">
        <v>3673</v>
      </c>
      <c r="J1203" s="1">
        <v>0.7</v>
      </c>
      <c r="K1203" s="1">
        <v>83.1</v>
      </c>
      <c r="M1203" s="12">
        <f>B1203-B1221</f>
        <v>4618</v>
      </c>
      <c r="N1203" s="12">
        <f t="shared" ref="N1203:N1215" si="403">C1203-C1221</f>
        <v>313</v>
      </c>
      <c r="O1203" s="12">
        <f t="shared" ref="O1203:O1215" si="404">F1203-F1221</f>
        <v>31</v>
      </c>
      <c r="P1203" s="12">
        <f t="shared" ref="P1203:P1215" si="405">I1203-I1221</f>
        <v>39</v>
      </c>
      <c r="R1203" s="26">
        <f>C1203/$B$1203</f>
        <v>3.8372131931636785E-2</v>
      </c>
    </row>
    <row r="1204" spans="1:19" ht="15.75" x14ac:dyDescent="0.25">
      <c r="A1204" s="5" t="s">
        <v>1</v>
      </c>
      <c r="B1204" s="7">
        <v>3303</v>
      </c>
      <c r="C1204" s="7">
        <v>220</v>
      </c>
      <c r="D1204" s="1">
        <v>6.7</v>
      </c>
      <c r="E1204" s="9">
        <v>435.8</v>
      </c>
      <c r="F1204" s="7">
        <v>43</v>
      </c>
      <c r="G1204" s="1">
        <v>1.3</v>
      </c>
      <c r="H1204" s="1">
        <v>85.2</v>
      </c>
      <c r="I1204" s="7">
        <v>0</v>
      </c>
      <c r="J1204" s="1">
        <v>0</v>
      </c>
      <c r="K1204" s="1">
        <v>0</v>
      </c>
      <c r="M1204" s="12">
        <f t="shared" ref="M1204:M1215" si="406">B1204-B1222</f>
        <v>74</v>
      </c>
      <c r="N1204" s="20">
        <f t="shared" si="403"/>
        <v>6</v>
      </c>
      <c r="O1204" s="12">
        <f t="shared" si="404"/>
        <v>0</v>
      </c>
      <c r="P1204" s="12">
        <f t="shared" si="405"/>
        <v>0</v>
      </c>
      <c r="R1204" s="21">
        <f>C1204/$C$1203</f>
        <v>1.1284944857655809E-2</v>
      </c>
    </row>
    <row r="1205" spans="1:19" ht="15.75" x14ac:dyDescent="0.25">
      <c r="A1205" s="6" t="s">
        <v>2</v>
      </c>
      <c r="B1205" s="8">
        <v>18650</v>
      </c>
      <c r="C1205" s="8">
        <v>162</v>
      </c>
      <c r="D1205" s="2">
        <v>0.9</v>
      </c>
      <c r="E1205" s="10">
        <v>74.5</v>
      </c>
      <c r="F1205" s="8">
        <v>18</v>
      </c>
      <c r="G1205" s="2">
        <v>0.1</v>
      </c>
      <c r="H1205" s="2">
        <v>8.3000000000000007</v>
      </c>
      <c r="I1205" s="8">
        <v>1</v>
      </c>
      <c r="J1205" s="2">
        <v>0</v>
      </c>
      <c r="K1205" s="2">
        <v>0.5</v>
      </c>
      <c r="M1205" s="12">
        <f t="shared" si="406"/>
        <v>237</v>
      </c>
      <c r="N1205" s="20">
        <f t="shared" si="403"/>
        <v>4</v>
      </c>
      <c r="O1205" s="12">
        <f t="shared" si="404"/>
        <v>0</v>
      </c>
      <c r="P1205" s="12">
        <f t="shared" si="405"/>
        <v>0</v>
      </c>
      <c r="R1205" s="21">
        <f t="shared" ref="R1205:R1215" si="407">C1205/$C$1203</f>
        <v>8.309823031546551E-3</v>
      </c>
    </row>
    <row r="1206" spans="1:19" ht="15.75" x14ac:dyDescent="0.25">
      <c r="A1206" s="5" t="s">
        <v>3</v>
      </c>
      <c r="B1206" s="7">
        <v>29933</v>
      </c>
      <c r="C1206" s="7">
        <v>101</v>
      </c>
      <c r="D1206" s="1">
        <v>0.3</v>
      </c>
      <c r="E1206" s="9">
        <v>36.4</v>
      </c>
      <c r="F1206" s="7">
        <v>20</v>
      </c>
      <c r="G1206" s="1">
        <v>0.1</v>
      </c>
      <c r="H1206" s="1">
        <v>7.2</v>
      </c>
      <c r="I1206" s="7">
        <v>2</v>
      </c>
      <c r="J1206" s="1">
        <v>0</v>
      </c>
      <c r="K1206" s="1">
        <v>0.7</v>
      </c>
      <c r="M1206" s="12">
        <f t="shared" si="406"/>
        <v>186</v>
      </c>
      <c r="N1206" s="20">
        <f t="shared" si="403"/>
        <v>4</v>
      </c>
      <c r="O1206" s="20">
        <f t="shared" si="404"/>
        <v>0</v>
      </c>
      <c r="P1206" s="12">
        <f t="shared" si="405"/>
        <v>0</v>
      </c>
      <c r="R1206" s="21">
        <f t="shared" si="407"/>
        <v>5.1808155937419853E-3</v>
      </c>
    </row>
    <row r="1207" spans="1:19" ht="15.75" x14ac:dyDescent="0.25">
      <c r="A1207" s="6" t="s">
        <v>4</v>
      </c>
      <c r="B1207" s="8">
        <v>65098</v>
      </c>
      <c r="C1207" s="8">
        <v>347</v>
      </c>
      <c r="D1207" s="2">
        <v>0.5</v>
      </c>
      <c r="E1207" s="10">
        <v>65.099999999999994</v>
      </c>
      <c r="F1207" s="8">
        <v>44</v>
      </c>
      <c r="G1207" s="2">
        <v>0.1</v>
      </c>
      <c r="H1207" s="2">
        <v>8.3000000000000007</v>
      </c>
      <c r="I1207" s="8">
        <v>2</v>
      </c>
      <c r="J1207" s="2">
        <v>0</v>
      </c>
      <c r="K1207" s="2">
        <v>0.4</v>
      </c>
      <c r="M1207" s="12">
        <f t="shared" si="406"/>
        <v>337</v>
      </c>
      <c r="N1207" s="20">
        <f t="shared" si="403"/>
        <v>9</v>
      </c>
      <c r="O1207" s="12">
        <f t="shared" si="404"/>
        <v>0</v>
      </c>
      <c r="P1207" s="12">
        <f t="shared" si="405"/>
        <v>0</v>
      </c>
      <c r="R1207" s="21">
        <f t="shared" si="407"/>
        <v>1.7799435752757116E-2</v>
      </c>
      <c r="S1207" s="24">
        <f>R1206+R1207</f>
        <v>2.29802513464991E-2</v>
      </c>
    </row>
    <row r="1208" spans="1:19" ht="15.75" x14ac:dyDescent="0.25">
      <c r="A1208" s="5" t="s">
        <v>5</v>
      </c>
      <c r="B1208" s="7">
        <v>91006</v>
      </c>
      <c r="C1208" s="7">
        <v>1134</v>
      </c>
      <c r="D1208" s="1">
        <v>1.2</v>
      </c>
      <c r="E1208" s="9">
        <v>191.8</v>
      </c>
      <c r="F1208" s="7">
        <v>138</v>
      </c>
      <c r="G1208" s="1">
        <v>0.2</v>
      </c>
      <c r="H1208" s="1">
        <v>23.3</v>
      </c>
      <c r="I1208" s="7">
        <v>18</v>
      </c>
      <c r="J1208" s="1">
        <v>0</v>
      </c>
      <c r="K1208" s="1">
        <v>3</v>
      </c>
      <c r="M1208" s="12">
        <f t="shared" si="406"/>
        <v>554</v>
      </c>
      <c r="N1208" s="20">
        <f t="shared" si="403"/>
        <v>13</v>
      </c>
      <c r="O1208" s="12">
        <f t="shared" si="404"/>
        <v>0</v>
      </c>
      <c r="P1208" s="12">
        <f t="shared" si="405"/>
        <v>0</v>
      </c>
      <c r="R1208" s="21">
        <f t="shared" si="407"/>
        <v>5.816876122082585E-2</v>
      </c>
    </row>
    <row r="1209" spans="1:19" ht="15.75" x14ac:dyDescent="0.25">
      <c r="A1209" s="6" t="s">
        <v>6</v>
      </c>
      <c r="B1209" s="8">
        <v>100358</v>
      </c>
      <c r="C1209" s="8">
        <v>1962</v>
      </c>
      <c r="D1209" s="2">
        <v>2</v>
      </c>
      <c r="E1209" s="10">
        <v>274.3</v>
      </c>
      <c r="F1209" s="8">
        <v>275</v>
      </c>
      <c r="G1209" s="2">
        <v>0.3</v>
      </c>
      <c r="H1209" s="2">
        <v>38.4</v>
      </c>
      <c r="I1209" s="8">
        <v>40</v>
      </c>
      <c r="J1209" s="2">
        <v>0</v>
      </c>
      <c r="K1209" s="2">
        <v>5.6</v>
      </c>
      <c r="M1209" s="12">
        <f t="shared" si="406"/>
        <v>960</v>
      </c>
      <c r="N1209" s="20">
        <f t="shared" si="403"/>
        <v>42</v>
      </c>
      <c r="O1209" s="20">
        <f t="shared" si="404"/>
        <v>4</v>
      </c>
      <c r="P1209" s="12">
        <f t="shared" si="405"/>
        <v>1</v>
      </c>
      <c r="R1209" s="21">
        <f t="shared" si="407"/>
        <v>0.10064119004873044</v>
      </c>
    </row>
    <row r="1210" spans="1:19" ht="15.75" x14ac:dyDescent="0.25">
      <c r="A1210" s="5" t="s">
        <v>7</v>
      </c>
      <c r="B1210" s="7">
        <v>82212</v>
      </c>
      <c r="C1210" s="7">
        <v>2194</v>
      </c>
      <c r="D1210" s="1">
        <v>2.7</v>
      </c>
      <c r="E1210" s="9">
        <v>360.6</v>
      </c>
      <c r="F1210" s="7">
        <v>457</v>
      </c>
      <c r="G1210" s="1">
        <v>0.6</v>
      </c>
      <c r="H1210" s="1">
        <v>75.099999999999994</v>
      </c>
      <c r="I1210" s="7">
        <v>93</v>
      </c>
      <c r="J1210" s="1">
        <v>0.1</v>
      </c>
      <c r="K1210" s="1">
        <v>15.3</v>
      </c>
      <c r="M1210" s="12">
        <f t="shared" si="406"/>
        <v>760</v>
      </c>
      <c r="N1210" s="20">
        <f t="shared" si="403"/>
        <v>21</v>
      </c>
      <c r="O1210" s="20">
        <f t="shared" si="404"/>
        <v>2</v>
      </c>
      <c r="P1210" s="12">
        <f t="shared" si="405"/>
        <v>1</v>
      </c>
      <c r="R1210" s="21">
        <f t="shared" si="407"/>
        <v>0.11254167735316747</v>
      </c>
    </row>
    <row r="1211" spans="1:19" ht="15.75" x14ac:dyDescent="0.25">
      <c r="A1211" s="6" t="s">
        <v>8</v>
      </c>
      <c r="B1211" s="8">
        <v>56660</v>
      </c>
      <c r="C1211" s="8">
        <v>3029</v>
      </c>
      <c r="D1211" s="2">
        <v>5.3</v>
      </c>
      <c r="E1211" s="10">
        <v>549.79999999999995</v>
      </c>
      <c r="F1211" s="8">
        <v>762</v>
      </c>
      <c r="G1211" s="2">
        <v>1.3</v>
      </c>
      <c r="H1211" s="2">
        <v>138.30000000000001</v>
      </c>
      <c r="I1211" s="8">
        <v>233</v>
      </c>
      <c r="J1211" s="2">
        <v>0.4</v>
      </c>
      <c r="K1211" s="2">
        <v>42.3</v>
      </c>
      <c r="M1211" s="12">
        <f t="shared" si="406"/>
        <v>552</v>
      </c>
      <c r="N1211" s="20">
        <f t="shared" si="403"/>
        <v>29</v>
      </c>
      <c r="O1211" s="20">
        <f t="shared" si="404"/>
        <v>5</v>
      </c>
      <c r="P1211" s="12">
        <f t="shared" si="405"/>
        <v>2</v>
      </c>
      <c r="R1211" s="21">
        <f t="shared" si="407"/>
        <v>0.15537317260836112</v>
      </c>
    </row>
    <row r="1212" spans="1:19" ht="15.75" x14ac:dyDescent="0.25">
      <c r="A1212" s="5" t="s">
        <v>9</v>
      </c>
      <c r="B1212" s="7">
        <v>32396</v>
      </c>
      <c r="C1212" s="7">
        <v>3432</v>
      </c>
      <c r="D1212" s="1">
        <v>10.6</v>
      </c>
      <c r="E1212" s="9">
        <v>723.6</v>
      </c>
      <c r="F1212" s="7">
        <v>864</v>
      </c>
      <c r="G1212" s="1">
        <v>2.7</v>
      </c>
      <c r="H1212" s="1">
        <v>182.2</v>
      </c>
      <c r="I1212" s="7">
        <v>496</v>
      </c>
      <c r="J1212" s="1">
        <v>1.5</v>
      </c>
      <c r="K1212" s="1">
        <v>104.6</v>
      </c>
      <c r="M1212" s="12">
        <f t="shared" si="406"/>
        <v>370</v>
      </c>
      <c r="N1212" s="20">
        <f t="shared" si="403"/>
        <v>56</v>
      </c>
      <c r="O1212" s="20">
        <f t="shared" si="404"/>
        <v>9</v>
      </c>
      <c r="P1212" s="20">
        <f t="shared" si="405"/>
        <v>8</v>
      </c>
      <c r="R1212" s="21">
        <f t="shared" si="407"/>
        <v>0.17604513977943062</v>
      </c>
    </row>
    <row r="1213" spans="1:19" ht="15.75" x14ac:dyDescent="0.25">
      <c r="A1213" s="6" t="s">
        <v>10</v>
      </c>
      <c r="B1213" s="8">
        <v>14320</v>
      </c>
      <c r="C1213" s="8">
        <v>3313</v>
      </c>
      <c r="D1213" s="2">
        <v>23.1</v>
      </c>
      <c r="E1213" s="10">
        <v>1270.5999999999999</v>
      </c>
      <c r="F1213" s="8">
        <v>599</v>
      </c>
      <c r="G1213" s="2">
        <v>4.2</v>
      </c>
      <c r="H1213" s="2">
        <v>229.7</v>
      </c>
      <c r="I1213" s="8">
        <v>857</v>
      </c>
      <c r="J1213" s="2">
        <v>6</v>
      </c>
      <c r="K1213" s="2">
        <v>328.7</v>
      </c>
      <c r="M1213" s="12">
        <f t="shared" si="406"/>
        <v>240</v>
      </c>
      <c r="N1213" s="20">
        <f t="shared" si="403"/>
        <v>70</v>
      </c>
      <c r="O1213" s="20">
        <f t="shared" si="404"/>
        <v>11</v>
      </c>
      <c r="P1213" s="20">
        <f t="shared" si="405"/>
        <v>11</v>
      </c>
      <c r="R1213" s="21">
        <f t="shared" si="407"/>
        <v>0.1699410105155168</v>
      </c>
    </row>
    <row r="1214" spans="1:19" ht="15.75" x14ac:dyDescent="0.25">
      <c r="A1214" s="5" t="s">
        <v>11</v>
      </c>
      <c r="B1214" s="7">
        <v>13800</v>
      </c>
      <c r="C1214" s="7">
        <v>3594</v>
      </c>
      <c r="D1214" s="1">
        <v>26</v>
      </c>
      <c r="E1214" s="9">
        <v>2555.1</v>
      </c>
      <c r="F1214" s="7">
        <v>143</v>
      </c>
      <c r="G1214" s="1">
        <v>1</v>
      </c>
      <c r="H1214" s="1">
        <v>101.7</v>
      </c>
      <c r="I1214" s="7">
        <v>1929</v>
      </c>
      <c r="J1214" s="1">
        <v>14</v>
      </c>
      <c r="K1214" s="9">
        <v>1371.4</v>
      </c>
      <c r="M1214" s="12">
        <f t="shared" si="406"/>
        <v>348</v>
      </c>
      <c r="N1214" s="20">
        <f t="shared" si="403"/>
        <v>59</v>
      </c>
      <c r="O1214" s="20">
        <f t="shared" si="404"/>
        <v>0</v>
      </c>
      <c r="P1214" s="20">
        <f t="shared" si="405"/>
        <v>16</v>
      </c>
      <c r="R1214" s="21">
        <f t="shared" si="407"/>
        <v>0.18435496281097719</v>
      </c>
    </row>
    <row r="1215" spans="1:19" ht="15.75" x14ac:dyDescent="0.25">
      <c r="A1215" s="6" t="s">
        <v>12</v>
      </c>
      <c r="B1215" s="8">
        <v>315</v>
      </c>
      <c r="C1215" s="8">
        <v>7</v>
      </c>
      <c r="D1215" s="2">
        <v>2.2000000000000002</v>
      </c>
      <c r="E1215" s="10" t="s">
        <v>13</v>
      </c>
      <c r="F1215" s="8">
        <v>2</v>
      </c>
      <c r="G1215" s="2">
        <v>0.6</v>
      </c>
      <c r="H1215" s="2" t="s">
        <v>13</v>
      </c>
      <c r="I1215" s="8">
        <v>2</v>
      </c>
      <c r="J1215" s="2">
        <v>0.6</v>
      </c>
      <c r="K1215" s="2" t="s">
        <v>13</v>
      </c>
      <c r="M1215" s="12">
        <f t="shared" si="406"/>
        <v>0</v>
      </c>
      <c r="N1215" s="12">
        <f t="shared" si="403"/>
        <v>0</v>
      </c>
      <c r="O1215" s="12">
        <f t="shared" si="404"/>
        <v>0</v>
      </c>
      <c r="P1215" s="12">
        <f t="shared" si="405"/>
        <v>0</v>
      </c>
      <c r="R1215" s="21">
        <f t="shared" si="407"/>
        <v>3.590664272890485E-4</v>
      </c>
    </row>
    <row r="1216" spans="1:19" x14ac:dyDescent="0.25">
      <c r="A1216" s="25"/>
      <c r="O1216" s="104" t="s">
        <v>873</v>
      </c>
      <c r="P1216" s="103">
        <f>SUM(P1213:P1214)/P1203</f>
        <v>0.69230769230769229</v>
      </c>
    </row>
    <row r="1217" spans="1:19" x14ac:dyDescent="0.25">
      <c r="A1217" t="s">
        <v>1036</v>
      </c>
    </row>
    <row r="1218" spans="1:19" x14ac:dyDescent="0.25">
      <c r="A1218" t="s">
        <v>776</v>
      </c>
    </row>
    <row r="1219" spans="1:19" x14ac:dyDescent="0.25">
      <c r="A1219" s="15" t="s">
        <v>17</v>
      </c>
      <c r="B1219" s="14" t="s">
        <v>18</v>
      </c>
      <c r="C1219" s="270" t="s">
        <v>19</v>
      </c>
      <c r="D1219" s="270"/>
      <c r="E1219" s="270"/>
      <c r="F1219" s="270" t="s">
        <v>20</v>
      </c>
      <c r="G1219" s="270"/>
      <c r="H1219" s="270"/>
      <c r="I1219" s="270" t="s">
        <v>21</v>
      </c>
      <c r="J1219" s="270"/>
      <c r="K1219" s="270"/>
      <c r="M1219" s="270" t="s">
        <v>1037</v>
      </c>
      <c r="N1219" s="270"/>
      <c r="O1219" s="270"/>
      <c r="P1219" s="270"/>
    </row>
    <row r="1220" spans="1:19" x14ac:dyDescent="0.25">
      <c r="B1220" s="14" t="s">
        <v>14</v>
      </c>
      <c r="C1220" s="14" t="s">
        <v>14</v>
      </c>
      <c r="D1220" s="14" t="s">
        <v>15</v>
      </c>
      <c r="E1220" s="14" t="s">
        <v>16</v>
      </c>
      <c r="F1220" s="14" t="s">
        <v>14</v>
      </c>
      <c r="G1220" s="14" t="s">
        <v>15</v>
      </c>
      <c r="H1220" s="14" t="s">
        <v>16</v>
      </c>
      <c r="I1220" s="14" t="s">
        <v>14</v>
      </c>
      <c r="J1220" s="14" t="s">
        <v>15</v>
      </c>
      <c r="K1220" s="14" t="s">
        <v>16</v>
      </c>
      <c r="M1220" s="14" t="s">
        <v>18</v>
      </c>
      <c r="N1220" s="13" t="s">
        <v>19</v>
      </c>
      <c r="O1220" s="14" t="s">
        <v>20</v>
      </c>
      <c r="P1220" s="13" t="s">
        <v>21</v>
      </c>
      <c r="R1220" s="13" t="s">
        <v>41</v>
      </c>
      <c r="S1220" s="14" t="s">
        <v>29</v>
      </c>
    </row>
    <row r="1221" spans="1:19" ht="15.75" x14ac:dyDescent="0.25">
      <c r="A1221" s="14" t="s">
        <v>0</v>
      </c>
      <c r="B1221" s="7">
        <v>503433</v>
      </c>
      <c r="C1221" s="7">
        <v>19182</v>
      </c>
      <c r="D1221" s="1">
        <v>3.8</v>
      </c>
      <c r="E1221" s="9">
        <v>434</v>
      </c>
      <c r="F1221" s="7">
        <v>3334</v>
      </c>
      <c r="G1221" s="1">
        <v>0.7</v>
      </c>
      <c r="H1221" s="1">
        <v>75.400000000000006</v>
      </c>
      <c r="I1221" s="7">
        <v>3634</v>
      </c>
      <c r="J1221" s="1">
        <v>0.7</v>
      </c>
      <c r="K1221" s="1">
        <v>82.2</v>
      </c>
      <c r="M1221" s="12">
        <f>B1221-B1239</f>
        <v>2086</v>
      </c>
      <c r="N1221" s="12">
        <f t="shared" ref="N1221:N1233" si="408">C1221-C1239</f>
        <v>118</v>
      </c>
      <c r="O1221" s="12">
        <f t="shared" ref="O1221:O1233" si="409">F1221-F1239</f>
        <v>14</v>
      </c>
      <c r="P1221" s="12">
        <f t="shared" ref="P1221:P1233" si="410">I1221-I1239</f>
        <v>26</v>
      </c>
      <c r="R1221" s="26">
        <f>C1221/$B$1221</f>
        <v>3.8102388997145596E-2</v>
      </c>
    </row>
    <row r="1222" spans="1:19" ht="15.75" x14ac:dyDescent="0.25">
      <c r="A1222" s="5" t="s">
        <v>1</v>
      </c>
      <c r="B1222" s="7">
        <v>3229</v>
      </c>
      <c r="C1222" s="7">
        <v>214</v>
      </c>
      <c r="D1222" s="1">
        <v>6.6</v>
      </c>
      <c r="E1222" s="9">
        <v>423.9</v>
      </c>
      <c r="F1222" s="7">
        <v>43</v>
      </c>
      <c r="G1222" s="1">
        <v>1.3</v>
      </c>
      <c r="H1222" s="1">
        <v>85.2</v>
      </c>
      <c r="I1222" s="7">
        <v>0</v>
      </c>
      <c r="J1222" s="1">
        <v>0</v>
      </c>
      <c r="K1222" s="1">
        <v>0</v>
      </c>
      <c r="M1222" s="12">
        <f t="shared" ref="M1222:M1233" si="411">B1222-B1240</f>
        <v>41</v>
      </c>
      <c r="N1222" s="20">
        <f t="shared" si="408"/>
        <v>4</v>
      </c>
      <c r="O1222" s="12">
        <f t="shared" si="409"/>
        <v>1</v>
      </c>
      <c r="P1222" s="12">
        <f t="shared" si="410"/>
        <v>0</v>
      </c>
      <c r="R1222" s="21">
        <f>C1222/$C$1221</f>
        <v>1.1156292357418413E-2</v>
      </c>
    </row>
    <row r="1223" spans="1:19" ht="15.75" x14ac:dyDescent="0.25">
      <c r="A1223" s="6" t="s">
        <v>2</v>
      </c>
      <c r="B1223" s="8">
        <v>18413</v>
      </c>
      <c r="C1223" s="8">
        <v>158</v>
      </c>
      <c r="D1223" s="2">
        <v>0.9</v>
      </c>
      <c r="E1223" s="10">
        <v>72.7</v>
      </c>
      <c r="F1223" s="8">
        <v>18</v>
      </c>
      <c r="G1223" s="2">
        <v>0.1</v>
      </c>
      <c r="H1223" s="2">
        <v>8.3000000000000007</v>
      </c>
      <c r="I1223" s="8">
        <v>1</v>
      </c>
      <c r="J1223" s="2">
        <v>0</v>
      </c>
      <c r="K1223" s="2">
        <v>0.5</v>
      </c>
      <c r="M1223" s="12">
        <f t="shared" si="411"/>
        <v>79</v>
      </c>
      <c r="N1223" s="20">
        <f t="shared" si="408"/>
        <v>2</v>
      </c>
      <c r="O1223" s="12">
        <f t="shared" si="409"/>
        <v>0</v>
      </c>
      <c r="P1223" s="12">
        <f t="shared" si="410"/>
        <v>0</v>
      </c>
      <c r="R1223" s="21">
        <f t="shared" ref="R1223:R1233" si="412">C1223/$C$1221</f>
        <v>8.2368887498696693E-3</v>
      </c>
    </row>
    <row r="1224" spans="1:19" ht="15.75" x14ac:dyDescent="0.25">
      <c r="A1224" s="5" t="s">
        <v>3</v>
      </c>
      <c r="B1224" s="7">
        <v>29747</v>
      </c>
      <c r="C1224" s="7">
        <v>97</v>
      </c>
      <c r="D1224" s="1">
        <v>0.3</v>
      </c>
      <c r="E1224" s="9">
        <v>34.9</v>
      </c>
      <c r="F1224" s="7">
        <v>20</v>
      </c>
      <c r="G1224" s="1">
        <v>0.1</v>
      </c>
      <c r="H1224" s="1">
        <v>7.2</v>
      </c>
      <c r="I1224" s="7">
        <v>2</v>
      </c>
      <c r="J1224" s="1">
        <v>0</v>
      </c>
      <c r="K1224" s="1">
        <v>0.7</v>
      </c>
      <c r="M1224" s="12">
        <f t="shared" si="411"/>
        <v>92</v>
      </c>
      <c r="N1224" s="20">
        <f t="shared" si="408"/>
        <v>1</v>
      </c>
      <c r="O1224" s="20">
        <f t="shared" si="409"/>
        <v>0</v>
      </c>
      <c r="P1224" s="12">
        <f t="shared" si="410"/>
        <v>0</v>
      </c>
      <c r="R1224" s="21">
        <f t="shared" si="412"/>
        <v>5.0568241059326452E-3</v>
      </c>
    </row>
    <row r="1225" spans="1:19" ht="15.75" x14ac:dyDescent="0.25">
      <c r="A1225" s="6" t="s">
        <v>4</v>
      </c>
      <c r="B1225" s="8">
        <v>64761</v>
      </c>
      <c r="C1225" s="8">
        <v>338</v>
      </c>
      <c r="D1225" s="2">
        <v>0.5</v>
      </c>
      <c r="E1225" s="10">
        <v>63.4</v>
      </c>
      <c r="F1225" s="8">
        <v>44</v>
      </c>
      <c r="G1225" s="2">
        <v>0.1</v>
      </c>
      <c r="H1225" s="2">
        <v>8.3000000000000007</v>
      </c>
      <c r="I1225" s="8">
        <v>2</v>
      </c>
      <c r="J1225" s="2">
        <v>0</v>
      </c>
      <c r="K1225" s="2">
        <v>0.4</v>
      </c>
      <c r="M1225" s="12">
        <f t="shared" si="411"/>
        <v>180</v>
      </c>
      <c r="N1225" s="20">
        <f t="shared" si="408"/>
        <v>2</v>
      </c>
      <c r="O1225" s="12">
        <f t="shared" si="409"/>
        <v>0</v>
      </c>
      <c r="P1225" s="12">
        <f t="shared" si="410"/>
        <v>0</v>
      </c>
      <c r="R1225" s="21">
        <f t="shared" si="412"/>
        <v>1.7620686059847773E-2</v>
      </c>
      <c r="S1225" s="24">
        <f>R1224+R1225</f>
        <v>2.2677510165780419E-2</v>
      </c>
    </row>
    <row r="1226" spans="1:19" ht="15.75" x14ac:dyDescent="0.25">
      <c r="A1226" s="5" t="s">
        <v>5</v>
      </c>
      <c r="B1226" s="7">
        <v>90452</v>
      </c>
      <c r="C1226" s="7">
        <v>1121</v>
      </c>
      <c r="D1226" s="1">
        <v>1.2</v>
      </c>
      <c r="E1226" s="9">
        <v>189.6</v>
      </c>
      <c r="F1226" s="7">
        <v>138</v>
      </c>
      <c r="G1226" s="1">
        <v>0.2</v>
      </c>
      <c r="H1226" s="1">
        <v>23.3</v>
      </c>
      <c r="I1226" s="7">
        <v>18</v>
      </c>
      <c r="J1226" s="1">
        <v>0</v>
      </c>
      <c r="K1226" s="1">
        <v>3</v>
      </c>
      <c r="M1226" s="12">
        <f t="shared" si="411"/>
        <v>251</v>
      </c>
      <c r="N1226" s="20">
        <f t="shared" si="408"/>
        <v>9</v>
      </c>
      <c r="O1226" s="12">
        <f t="shared" si="409"/>
        <v>1</v>
      </c>
      <c r="P1226" s="12">
        <f t="shared" si="410"/>
        <v>0</v>
      </c>
      <c r="R1226" s="21">
        <f t="shared" si="412"/>
        <v>5.8440204358252527E-2</v>
      </c>
    </row>
    <row r="1227" spans="1:19" ht="15.75" x14ac:dyDescent="0.25">
      <c r="A1227" s="6" t="s">
        <v>6</v>
      </c>
      <c r="B1227" s="8">
        <v>99398</v>
      </c>
      <c r="C1227" s="8">
        <v>1920</v>
      </c>
      <c r="D1227" s="2">
        <v>1.9</v>
      </c>
      <c r="E1227" s="10">
        <v>268.39999999999998</v>
      </c>
      <c r="F1227" s="8">
        <v>271</v>
      </c>
      <c r="G1227" s="2">
        <v>0.3</v>
      </c>
      <c r="H1227" s="2">
        <v>37.9</v>
      </c>
      <c r="I1227" s="8">
        <v>39</v>
      </c>
      <c r="J1227" s="2">
        <v>0</v>
      </c>
      <c r="K1227" s="2">
        <v>5.5</v>
      </c>
      <c r="M1227" s="12">
        <f t="shared" si="411"/>
        <v>462</v>
      </c>
      <c r="N1227" s="20">
        <f t="shared" si="408"/>
        <v>9</v>
      </c>
      <c r="O1227" s="20">
        <f t="shared" si="409"/>
        <v>2</v>
      </c>
      <c r="P1227" s="12">
        <f t="shared" si="410"/>
        <v>0</v>
      </c>
      <c r="R1227" s="21">
        <f t="shared" si="412"/>
        <v>0.10009383797309979</v>
      </c>
    </row>
    <row r="1228" spans="1:19" ht="15.75" x14ac:dyDescent="0.25">
      <c r="A1228" s="5" t="s">
        <v>7</v>
      </c>
      <c r="B1228" s="7">
        <v>81452</v>
      </c>
      <c r="C1228" s="7">
        <v>2173</v>
      </c>
      <c r="D1228" s="1">
        <v>2.7</v>
      </c>
      <c r="E1228" s="9">
        <v>357.2</v>
      </c>
      <c r="F1228" s="7">
        <v>455</v>
      </c>
      <c r="G1228" s="1">
        <v>0.6</v>
      </c>
      <c r="H1228" s="1">
        <v>74.8</v>
      </c>
      <c r="I1228" s="7">
        <v>92</v>
      </c>
      <c r="J1228" s="1">
        <v>0.1</v>
      </c>
      <c r="K1228" s="1">
        <v>15.1</v>
      </c>
      <c r="M1228" s="12">
        <f t="shared" si="411"/>
        <v>367</v>
      </c>
      <c r="N1228" s="20">
        <f t="shared" si="408"/>
        <v>8</v>
      </c>
      <c r="O1228" s="20">
        <f t="shared" si="409"/>
        <v>1</v>
      </c>
      <c r="P1228" s="12">
        <f t="shared" si="410"/>
        <v>1</v>
      </c>
      <c r="R1228" s="21">
        <f t="shared" si="412"/>
        <v>0.11328328641434679</v>
      </c>
    </row>
    <row r="1229" spans="1:19" ht="15.75" x14ac:dyDescent="0.25">
      <c r="A1229" s="6" t="s">
        <v>8</v>
      </c>
      <c r="B1229" s="8">
        <v>56108</v>
      </c>
      <c r="C1229" s="8">
        <v>3000</v>
      </c>
      <c r="D1229" s="2">
        <v>5.3</v>
      </c>
      <c r="E1229" s="10">
        <v>544.5</v>
      </c>
      <c r="F1229" s="8">
        <v>757</v>
      </c>
      <c r="G1229" s="2">
        <v>1.3</v>
      </c>
      <c r="H1229" s="2">
        <v>137.4</v>
      </c>
      <c r="I1229" s="8">
        <v>231</v>
      </c>
      <c r="J1229" s="2">
        <v>0.4</v>
      </c>
      <c r="K1229" s="2">
        <v>41.9</v>
      </c>
      <c r="M1229" s="12">
        <f t="shared" si="411"/>
        <v>254</v>
      </c>
      <c r="N1229" s="20">
        <f t="shared" si="408"/>
        <v>10</v>
      </c>
      <c r="O1229" s="20">
        <f t="shared" si="409"/>
        <v>2</v>
      </c>
      <c r="P1229" s="12">
        <f t="shared" si="410"/>
        <v>2</v>
      </c>
      <c r="R1229" s="21">
        <f t="shared" si="412"/>
        <v>0.1563966218329684</v>
      </c>
    </row>
    <row r="1230" spans="1:19" ht="15.75" x14ac:dyDescent="0.25">
      <c r="A1230" s="5" t="s">
        <v>9</v>
      </c>
      <c r="B1230" s="7">
        <v>32026</v>
      </c>
      <c r="C1230" s="7">
        <v>3376</v>
      </c>
      <c r="D1230" s="1">
        <v>10.5</v>
      </c>
      <c r="E1230" s="9">
        <v>711.8</v>
      </c>
      <c r="F1230" s="7">
        <v>855</v>
      </c>
      <c r="G1230" s="1">
        <v>2.7</v>
      </c>
      <c r="H1230" s="1">
        <v>180.3</v>
      </c>
      <c r="I1230" s="7">
        <v>488</v>
      </c>
      <c r="J1230" s="1">
        <v>1.5</v>
      </c>
      <c r="K1230" s="1">
        <v>102.9</v>
      </c>
      <c r="M1230" s="12">
        <f t="shared" si="411"/>
        <v>172</v>
      </c>
      <c r="N1230" s="20">
        <f t="shared" si="408"/>
        <v>23</v>
      </c>
      <c r="O1230" s="20">
        <f t="shared" si="409"/>
        <v>1</v>
      </c>
      <c r="P1230" s="20">
        <f t="shared" si="410"/>
        <v>2</v>
      </c>
      <c r="R1230" s="21">
        <f t="shared" si="412"/>
        <v>0.17599833176936711</v>
      </c>
    </row>
    <row r="1231" spans="1:19" ht="15.75" x14ac:dyDescent="0.25">
      <c r="A1231" s="6" t="s">
        <v>10</v>
      </c>
      <c r="B1231" s="8">
        <v>14080</v>
      </c>
      <c r="C1231" s="8">
        <v>3243</v>
      </c>
      <c r="D1231" s="2">
        <v>23</v>
      </c>
      <c r="E1231" s="10">
        <v>1243.8</v>
      </c>
      <c r="F1231" s="8">
        <v>588</v>
      </c>
      <c r="G1231" s="2">
        <v>4.2</v>
      </c>
      <c r="H1231" s="2">
        <v>225.5</v>
      </c>
      <c r="I1231" s="8">
        <v>846</v>
      </c>
      <c r="J1231" s="2">
        <v>6</v>
      </c>
      <c r="K1231" s="2">
        <v>324.5</v>
      </c>
      <c r="M1231" s="12">
        <f t="shared" si="411"/>
        <v>83</v>
      </c>
      <c r="N1231" s="20">
        <f t="shared" si="408"/>
        <v>18</v>
      </c>
      <c r="O1231" s="20">
        <f t="shared" si="409"/>
        <v>2</v>
      </c>
      <c r="P1231" s="20">
        <f t="shared" si="410"/>
        <v>6</v>
      </c>
      <c r="R1231" s="21">
        <f t="shared" si="412"/>
        <v>0.16906474820143885</v>
      </c>
    </row>
    <row r="1232" spans="1:19" ht="15.75" x14ac:dyDescent="0.25">
      <c r="A1232" s="5" t="s">
        <v>11</v>
      </c>
      <c r="B1232" s="7">
        <v>13452</v>
      </c>
      <c r="C1232" s="7">
        <v>3535</v>
      </c>
      <c r="D1232" s="1">
        <v>26.3</v>
      </c>
      <c r="E1232" s="9">
        <v>2513.1999999999998</v>
      </c>
      <c r="F1232" s="7">
        <v>143</v>
      </c>
      <c r="G1232" s="1">
        <v>1.1000000000000001</v>
      </c>
      <c r="H1232" s="1">
        <v>101.7</v>
      </c>
      <c r="I1232" s="7">
        <v>1913</v>
      </c>
      <c r="J1232" s="1">
        <v>14.2</v>
      </c>
      <c r="K1232" s="9">
        <v>1360</v>
      </c>
      <c r="M1232" s="12">
        <f t="shared" si="411"/>
        <v>103</v>
      </c>
      <c r="N1232" s="20">
        <f t="shared" si="408"/>
        <v>31</v>
      </c>
      <c r="O1232" s="20">
        <f t="shared" si="409"/>
        <v>4</v>
      </c>
      <c r="P1232" s="20">
        <f t="shared" si="410"/>
        <v>15</v>
      </c>
      <c r="R1232" s="21">
        <f t="shared" si="412"/>
        <v>0.18428735272651445</v>
      </c>
    </row>
    <row r="1233" spans="1:19" ht="15.75" x14ac:dyDescent="0.25">
      <c r="A1233" s="6" t="s">
        <v>12</v>
      </c>
      <c r="B1233" s="8">
        <v>315</v>
      </c>
      <c r="C1233" s="8">
        <v>7</v>
      </c>
      <c r="D1233" s="2">
        <v>2.2000000000000002</v>
      </c>
      <c r="E1233" s="10" t="s">
        <v>13</v>
      </c>
      <c r="F1233" s="8">
        <v>2</v>
      </c>
      <c r="G1233" s="2">
        <v>0.6</v>
      </c>
      <c r="H1233" s="2" t="s">
        <v>13</v>
      </c>
      <c r="I1233" s="8">
        <v>2</v>
      </c>
      <c r="J1233" s="2">
        <v>0.6</v>
      </c>
      <c r="K1233" s="2" t="s">
        <v>13</v>
      </c>
      <c r="M1233" s="12">
        <f t="shared" si="411"/>
        <v>2</v>
      </c>
      <c r="N1233" s="12">
        <f t="shared" si="408"/>
        <v>1</v>
      </c>
      <c r="O1233" s="12">
        <f t="shared" si="409"/>
        <v>0</v>
      </c>
      <c r="P1233" s="12">
        <f t="shared" si="410"/>
        <v>0</v>
      </c>
      <c r="R1233" s="21">
        <f t="shared" si="412"/>
        <v>3.6492545094359295E-4</v>
      </c>
    </row>
    <row r="1234" spans="1:19" x14ac:dyDescent="0.25">
      <c r="A1234" s="25"/>
      <c r="O1234" s="104" t="s">
        <v>873</v>
      </c>
      <c r="P1234" s="103">
        <f>SUM(P1231:P1232)/P1221</f>
        <v>0.80769230769230771</v>
      </c>
    </row>
    <row r="1235" spans="1:19" x14ac:dyDescent="0.25">
      <c r="A1235" t="s">
        <v>1034</v>
      </c>
    </row>
    <row r="1236" spans="1:19" x14ac:dyDescent="0.25">
      <c r="A1236" t="s">
        <v>776</v>
      </c>
    </row>
    <row r="1237" spans="1:19" x14ac:dyDescent="0.25">
      <c r="A1237" s="15" t="s">
        <v>17</v>
      </c>
      <c r="B1237" s="14" t="s">
        <v>18</v>
      </c>
      <c r="C1237" s="270" t="s">
        <v>19</v>
      </c>
      <c r="D1237" s="270"/>
      <c r="E1237" s="270"/>
      <c r="F1237" s="270" t="s">
        <v>20</v>
      </c>
      <c r="G1237" s="270"/>
      <c r="H1237" s="270"/>
      <c r="I1237" s="270" t="s">
        <v>21</v>
      </c>
      <c r="J1237" s="270"/>
      <c r="K1237" s="270"/>
      <c r="M1237" s="270" t="s">
        <v>1035</v>
      </c>
      <c r="N1237" s="270"/>
      <c r="O1237" s="270"/>
      <c r="P1237" s="270"/>
    </row>
    <row r="1238" spans="1:19" x14ac:dyDescent="0.25">
      <c r="B1238" s="14" t="s">
        <v>14</v>
      </c>
      <c r="C1238" s="14" t="s">
        <v>14</v>
      </c>
      <c r="D1238" s="14" t="s">
        <v>15</v>
      </c>
      <c r="E1238" s="14" t="s">
        <v>16</v>
      </c>
      <c r="F1238" s="14" t="s">
        <v>14</v>
      </c>
      <c r="G1238" s="14" t="s">
        <v>15</v>
      </c>
      <c r="H1238" s="14" t="s">
        <v>16</v>
      </c>
      <c r="I1238" s="14" t="s">
        <v>14</v>
      </c>
      <c r="J1238" s="14" t="s">
        <v>15</v>
      </c>
      <c r="K1238" s="14" t="s">
        <v>16</v>
      </c>
      <c r="M1238" s="14" t="s">
        <v>18</v>
      </c>
      <c r="N1238" s="13" t="s">
        <v>19</v>
      </c>
      <c r="O1238" s="14" t="s">
        <v>20</v>
      </c>
      <c r="P1238" s="13" t="s">
        <v>21</v>
      </c>
      <c r="R1238" s="13" t="s">
        <v>41</v>
      </c>
      <c r="S1238" s="14" t="s">
        <v>29</v>
      </c>
    </row>
    <row r="1239" spans="1:19" ht="15.75" x14ac:dyDescent="0.25">
      <c r="A1239" s="14" t="s">
        <v>0</v>
      </c>
      <c r="B1239" s="7">
        <v>501347</v>
      </c>
      <c r="C1239" s="7">
        <v>19064</v>
      </c>
      <c r="D1239" s="1">
        <v>3.8</v>
      </c>
      <c r="E1239" s="9">
        <v>431.3</v>
      </c>
      <c r="F1239" s="7">
        <v>3320</v>
      </c>
      <c r="G1239" s="1">
        <v>0.7</v>
      </c>
      <c r="H1239" s="1">
        <v>75.099999999999994</v>
      </c>
      <c r="I1239" s="7">
        <v>3608</v>
      </c>
      <c r="J1239" s="1">
        <v>0.7</v>
      </c>
      <c r="K1239" s="1">
        <v>81.599999999999994</v>
      </c>
      <c r="M1239" s="12">
        <f>B1239-B1257</f>
        <v>2370</v>
      </c>
      <c r="N1239" s="12">
        <f t="shared" ref="N1239:N1251" si="413">C1239-C1257</f>
        <v>107</v>
      </c>
      <c r="O1239" s="12">
        <f t="shared" ref="O1239:O1251" si="414">F1239-F1257</f>
        <v>11</v>
      </c>
      <c r="P1239" s="12">
        <f t="shared" ref="P1239:P1251" si="415">I1239-I1257</f>
        <v>15</v>
      </c>
      <c r="R1239" s="26">
        <f>C1239/$B$1239</f>
        <v>3.8025559143666961E-2</v>
      </c>
    </row>
    <row r="1240" spans="1:19" ht="15.75" x14ac:dyDescent="0.25">
      <c r="A1240" s="5" t="s">
        <v>1</v>
      </c>
      <c r="B1240" s="7">
        <v>3188</v>
      </c>
      <c r="C1240" s="7">
        <v>210</v>
      </c>
      <c r="D1240" s="1">
        <v>6.6</v>
      </c>
      <c r="E1240" s="9">
        <v>415.9</v>
      </c>
      <c r="F1240" s="7">
        <v>42</v>
      </c>
      <c r="G1240" s="1">
        <v>1.3</v>
      </c>
      <c r="H1240" s="1">
        <v>83.2</v>
      </c>
      <c r="I1240" s="7">
        <v>0</v>
      </c>
      <c r="J1240" s="1">
        <v>0</v>
      </c>
      <c r="K1240" s="1">
        <v>0</v>
      </c>
      <c r="M1240" s="12">
        <f t="shared" ref="M1240:M1251" si="416">B1240-B1258</f>
        <v>42</v>
      </c>
      <c r="N1240" s="20">
        <f t="shared" si="413"/>
        <v>1</v>
      </c>
      <c r="O1240" s="12">
        <f t="shared" si="414"/>
        <v>0</v>
      </c>
      <c r="P1240" s="12">
        <f t="shared" si="415"/>
        <v>0</v>
      </c>
      <c r="R1240" s="21">
        <f>C1240/$C$1239</f>
        <v>1.1015526647083508E-2</v>
      </c>
    </row>
    <row r="1241" spans="1:19" ht="15.75" x14ac:dyDescent="0.25">
      <c r="A1241" s="6" t="s">
        <v>2</v>
      </c>
      <c r="B1241" s="8">
        <v>18334</v>
      </c>
      <c r="C1241" s="8">
        <v>156</v>
      </c>
      <c r="D1241" s="2">
        <v>0.9</v>
      </c>
      <c r="E1241" s="10">
        <v>71.8</v>
      </c>
      <c r="F1241" s="8">
        <v>18</v>
      </c>
      <c r="G1241" s="2">
        <v>0.1</v>
      </c>
      <c r="H1241" s="2">
        <v>8.3000000000000007</v>
      </c>
      <c r="I1241" s="8">
        <v>1</v>
      </c>
      <c r="J1241" s="2">
        <v>0</v>
      </c>
      <c r="K1241" s="2">
        <v>0.5</v>
      </c>
      <c r="M1241" s="12">
        <f t="shared" si="416"/>
        <v>96</v>
      </c>
      <c r="N1241" s="20">
        <f t="shared" si="413"/>
        <v>3</v>
      </c>
      <c r="O1241" s="12">
        <f t="shared" si="414"/>
        <v>0</v>
      </c>
      <c r="P1241" s="12">
        <f t="shared" si="415"/>
        <v>0</v>
      </c>
      <c r="R1241" s="21">
        <f t="shared" ref="R1241:R1251" si="417">C1241/$C$1239</f>
        <v>8.1829626521191783E-3</v>
      </c>
    </row>
    <row r="1242" spans="1:19" ht="15.75" x14ac:dyDescent="0.25">
      <c r="A1242" s="5" t="s">
        <v>3</v>
      </c>
      <c r="B1242" s="7">
        <v>29655</v>
      </c>
      <c r="C1242" s="7">
        <v>96</v>
      </c>
      <c r="D1242" s="1">
        <v>0.3</v>
      </c>
      <c r="E1242" s="9">
        <v>34.6</v>
      </c>
      <c r="F1242" s="7">
        <v>20</v>
      </c>
      <c r="G1242" s="1">
        <v>0.1</v>
      </c>
      <c r="H1242" s="1">
        <v>7.2</v>
      </c>
      <c r="I1242" s="7">
        <v>2</v>
      </c>
      <c r="J1242" s="1">
        <v>0</v>
      </c>
      <c r="K1242" s="1">
        <v>0.7</v>
      </c>
      <c r="M1242" s="12">
        <f t="shared" si="416"/>
        <v>104</v>
      </c>
      <c r="N1242" s="20">
        <f t="shared" si="413"/>
        <v>1</v>
      </c>
      <c r="O1242" s="20">
        <f t="shared" si="414"/>
        <v>1</v>
      </c>
      <c r="P1242" s="12">
        <f t="shared" si="415"/>
        <v>0</v>
      </c>
      <c r="R1242" s="21">
        <f t="shared" si="417"/>
        <v>5.035669324381032E-3</v>
      </c>
    </row>
    <row r="1243" spans="1:19" ht="15.75" x14ac:dyDescent="0.25">
      <c r="A1243" s="6" t="s">
        <v>4</v>
      </c>
      <c r="B1243" s="8">
        <v>64581</v>
      </c>
      <c r="C1243" s="8">
        <v>336</v>
      </c>
      <c r="D1243" s="2">
        <v>0.5</v>
      </c>
      <c r="E1243" s="10">
        <v>63</v>
      </c>
      <c r="F1243" s="8">
        <v>44</v>
      </c>
      <c r="G1243" s="2">
        <v>0.1</v>
      </c>
      <c r="H1243" s="2">
        <v>8.3000000000000007</v>
      </c>
      <c r="I1243" s="8">
        <v>2</v>
      </c>
      <c r="J1243" s="2">
        <v>0</v>
      </c>
      <c r="K1243" s="2">
        <v>0.4</v>
      </c>
      <c r="M1243" s="12">
        <f t="shared" si="416"/>
        <v>173</v>
      </c>
      <c r="N1243" s="20">
        <f t="shared" si="413"/>
        <v>3</v>
      </c>
      <c r="O1243" s="12">
        <f t="shared" si="414"/>
        <v>0</v>
      </c>
      <c r="P1243" s="12">
        <f t="shared" si="415"/>
        <v>0</v>
      </c>
      <c r="R1243" s="21">
        <f t="shared" si="417"/>
        <v>1.7624842635333614E-2</v>
      </c>
      <c r="S1243" s="24">
        <f>R1242+R1243</f>
        <v>2.2660511959714646E-2</v>
      </c>
    </row>
    <row r="1244" spans="1:19" ht="15.75" x14ac:dyDescent="0.25">
      <c r="A1244" s="5" t="s">
        <v>5</v>
      </c>
      <c r="B1244" s="7">
        <v>90201</v>
      </c>
      <c r="C1244" s="7">
        <v>1112</v>
      </c>
      <c r="D1244" s="1">
        <v>1.2</v>
      </c>
      <c r="E1244" s="9">
        <v>188.1</v>
      </c>
      <c r="F1244" s="7">
        <v>137</v>
      </c>
      <c r="G1244" s="1">
        <v>0.2</v>
      </c>
      <c r="H1244" s="1">
        <v>23.2</v>
      </c>
      <c r="I1244" s="7">
        <v>18</v>
      </c>
      <c r="J1244" s="1">
        <v>0</v>
      </c>
      <c r="K1244" s="1">
        <v>3</v>
      </c>
      <c r="M1244" s="12">
        <f t="shared" si="416"/>
        <v>355</v>
      </c>
      <c r="N1244" s="20">
        <f t="shared" si="413"/>
        <v>5</v>
      </c>
      <c r="O1244" s="12">
        <f t="shared" si="414"/>
        <v>1</v>
      </c>
      <c r="P1244" s="12">
        <f t="shared" si="415"/>
        <v>0</v>
      </c>
      <c r="R1244" s="21">
        <f t="shared" si="417"/>
        <v>5.8329836340746954E-2</v>
      </c>
    </row>
    <row r="1245" spans="1:19" ht="15.75" x14ac:dyDescent="0.25">
      <c r="A1245" s="6" t="s">
        <v>6</v>
      </c>
      <c r="B1245" s="8">
        <v>98936</v>
      </c>
      <c r="C1245" s="8">
        <v>1911</v>
      </c>
      <c r="D1245" s="2">
        <v>1.9</v>
      </c>
      <c r="E1245" s="10">
        <v>267.10000000000002</v>
      </c>
      <c r="F1245" s="8">
        <v>269</v>
      </c>
      <c r="G1245" s="2">
        <v>0.3</v>
      </c>
      <c r="H1245" s="2">
        <v>37.6</v>
      </c>
      <c r="I1245" s="8">
        <v>39</v>
      </c>
      <c r="J1245" s="2">
        <v>0</v>
      </c>
      <c r="K1245" s="2">
        <v>5.5</v>
      </c>
      <c r="M1245" s="12">
        <f t="shared" si="416"/>
        <v>511</v>
      </c>
      <c r="N1245" s="20">
        <f t="shared" si="413"/>
        <v>9</v>
      </c>
      <c r="O1245" s="20">
        <f t="shared" si="414"/>
        <v>1</v>
      </c>
      <c r="P1245" s="12">
        <f t="shared" si="415"/>
        <v>0</v>
      </c>
      <c r="R1245" s="21">
        <f t="shared" si="417"/>
        <v>0.10024129248845992</v>
      </c>
    </row>
    <row r="1246" spans="1:19" ht="15.75" x14ac:dyDescent="0.25">
      <c r="A1246" s="5" t="s">
        <v>7</v>
      </c>
      <c r="B1246" s="7">
        <v>81085</v>
      </c>
      <c r="C1246" s="7">
        <v>2165</v>
      </c>
      <c r="D1246" s="1">
        <v>2.7</v>
      </c>
      <c r="E1246" s="9">
        <v>355.9</v>
      </c>
      <c r="F1246" s="7">
        <v>454</v>
      </c>
      <c r="G1246" s="1">
        <v>0.6</v>
      </c>
      <c r="H1246" s="1">
        <v>74.599999999999994</v>
      </c>
      <c r="I1246" s="7">
        <v>91</v>
      </c>
      <c r="J1246" s="1">
        <v>0.1</v>
      </c>
      <c r="K1246" s="1">
        <v>15</v>
      </c>
      <c r="M1246" s="12">
        <f t="shared" si="416"/>
        <v>419</v>
      </c>
      <c r="N1246" s="20">
        <f t="shared" si="413"/>
        <v>8</v>
      </c>
      <c r="O1246" s="20">
        <f t="shared" si="414"/>
        <v>1</v>
      </c>
      <c r="P1246" s="12">
        <f t="shared" si="415"/>
        <v>1</v>
      </c>
      <c r="R1246" s="21">
        <f t="shared" si="417"/>
        <v>0.1135648342425514</v>
      </c>
    </row>
    <row r="1247" spans="1:19" ht="15.75" x14ac:dyDescent="0.25">
      <c r="A1247" s="6" t="s">
        <v>8</v>
      </c>
      <c r="B1247" s="8">
        <v>55854</v>
      </c>
      <c r="C1247" s="8">
        <v>2990</v>
      </c>
      <c r="D1247" s="2">
        <v>5.4</v>
      </c>
      <c r="E1247" s="10">
        <v>542.70000000000005</v>
      </c>
      <c r="F1247" s="8">
        <v>755</v>
      </c>
      <c r="G1247" s="2">
        <v>1.4</v>
      </c>
      <c r="H1247" s="2">
        <v>137</v>
      </c>
      <c r="I1247" s="8">
        <v>229</v>
      </c>
      <c r="J1247" s="2">
        <v>0.4</v>
      </c>
      <c r="K1247" s="2">
        <v>41.6</v>
      </c>
      <c r="M1247" s="12">
        <f t="shared" si="416"/>
        <v>291</v>
      </c>
      <c r="N1247" s="20">
        <f t="shared" si="413"/>
        <v>7</v>
      </c>
      <c r="O1247" s="20">
        <f t="shared" si="414"/>
        <v>1</v>
      </c>
      <c r="P1247" s="12">
        <f t="shared" si="415"/>
        <v>2</v>
      </c>
      <c r="R1247" s="21">
        <f t="shared" si="417"/>
        <v>0.15684011749895091</v>
      </c>
    </row>
    <row r="1248" spans="1:19" ht="15.75" x14ac:dyDescent="0.25">
      <c r="A1248" s="5" t="s">
        <v>9</v>
      </c>
      <c r="B1248" s="7">
        <v>31854</v>
      </c>
      <c r="C1248" s="7">
        <v>3353</v>
      </c>
      <c r="D1248" s="1">
        <v>10.5</v>
      </c>
      <c r="E1248" s="9">
        <v>706.9</v>
      </c>
      <c r="F1248" s="7">
        <v>854</v>
      </c>
      <c r="G1248" s="1">
        <v>2.7</v>
      </c>
      <c r="H1248" s="1">
        <v>180</v>
      </c>
      <c r="I1248" s="7">
        <v>486</v>
      </c>
      <c r="J1248" s="1">
        <v>1.5</v>
      </c>
      <c r="K1248" s="1">
        <v>102.5</v>
      </c>
      <c r="M1248" s="12">
        <f t="shared" si="416"/>
        <v>164</v>
      </c>
      <c r="N1248" s="20">
        <f t="shared" si="413"/>
        <v>22</v>
      </c>
      <c r="O1248" s="20">
        <f t="shared" si="414"/>
        <v>2</v>
      </c>
      <c r="P1248" s="20">
        <f t="shared" si="415"/>
        <v>0</v>
      </c>
      <c r="R1248" s="21">
        <f t="shared" si="417"/>
        <v>0.17588124213176667</v>
      </c>
    </row>
    <row r="1249" spans="1:29" ht="15.75" x14ac:dyDescent="0.25">
      <c r="A1249" s="6" t="s">
        <v>10</v>
      </c>
      <c r="B1249" s="8">
        <v>13997</v>
      </c>
      <c r="C1249" s="8">
        <v>3225</v>
      </c>
      <c r="D1249" s="2">
        <v>23</v>
      </c>
      <c r="E1249" s="10">
        <v>1236.9000000000001</v>
      </c>
      <c r="F1249" s="8">
        <v>586</v>
      </c>
      <c r="G1249" s="2">
        <v>4.2</v>
      </c>
      <c r="H1249" s="2">
        <v>224.7</v>
      </c>
      <c r="I1249" s="8">
        <v>840</v>
      </c>
      <c r="J1249" s="2">
        <v>6</v>
      </c>
      <c r="K1249" s="2">
        <v>322.2</v>
      </c>
      <c r="M1249" s="12">
        <f t="shared" si="416"/>
        <v>88</v>
      </c>
      <c r="N1249" s="20">
        <f t="shared" si="413"/>
        <v>24</v>
      </c>
      <c r="O1249" s="20">
        <f t="shared" si="414"/>
        <v>3</v>
      </c>
      <c r="P1249" s="20">
        <f t="shared" si="415"/>
        <v>1</v>
      </c>
      <c r="R1249" s="21">
        <f t="shared" si="417"/>
        <v>0.16916701636592529</v>
      </c>
    </row>
    <row r="1250" spans="1:29" ht="15.75" x14ac:dyDescent="0.25">
      <c r="A1250" s="5" t="s">
        <v>11</v>
      </c>
      <c r="B1250" s="7">
        <v>13349</v>
      </c>
      <c r="C1250" s="7">
        <v>3504</v>
      </c>
      <c r="D1250" s="1">
        <v>26.2</v>
      </c>
      <c r="E1250" s="9">
        <v>2491.1999999999998</v>
      </c>
      <c r="F1250" s="7">
        <v>139</v>
      </c>
      <c r="G1250" s="1">
        <v>1</v>
      </c>
      <c r="H1250" s="1">
        <v>98.8</v>
      </c>
      <c r="I1250" s="7">
        <v>1898</v>
      </c>
      <c r="J1250" s="1">
        <v>14.2</v>
      </c>
      <c r="K1250" s="9">
        <v>1349.4</v>
      </c>
      <c r="M1250" s="12">
        <f t="shared" si="416"/>
        <v>128</v>
      </c>
      <c r="N1250" s="20">
        <f t="shared" si="413"/>
        <v>24</v>
      </c>
      <c r="O1250" s="20">
        <f t="shared" si="414"/>
        <v>1</v>
      </c>
      <c r="P1250" s="20">
        <f t="shared" si="415"/>
        <v>11</v>
      </c>
      <c r="R1250" s="21">
        <f t="shared" si="417"/>
        <v>0.18380193033990769</v>
      </c>
    </row>
    <row r="1251" spans="1:29" ht="15.75" x14ac:dyDescent="0.25">
      <c r="A1251" s="6" t="s">
        <v>12</v>
      </c>
      <c r="B1251" s="8">
        <v>313</v>
      </c>
      <c r="C1251" s="8">
        <v>6</v>
      </c>
      <c r="D1251" s="2">
        <v>1.9</v>
      </c>
      <c r="E1251" s="10" t="s">
        <v>13</v>
      </c>
      <c r="F1251" s="8">
        <v>2</v>
      </c>
      <c r="G1251" s="2">
        <v>0.6</v>
      </c>
      <c r="H1251" s="2" t="s">
        <v>13</v>
      </c>
      <c r="I1251" s="8">
        <v>2</v>
      </c>
      <c r="J1251" s="2">
        <v>0.6</v>
      </c>
      <c r="K1251" s="2" t="s">
        <v>13</v>
      </c>
      <c r="M1251" s="12">
        <f t="shared" si="416"/>
        <v>-1</v>
      </c>
      <c r="N1251" s="12">
        <f t="shared" si="413"/>
        <v>0</v>
      </c>
      <c r="O1251" s="12">
        <f t="shared" si="414"/>
        <v>0</v>
      </c>
      <c r="P1251" s="12">
        <f t="shared" si="415"/>
        <v>0</v>
      </c>
      <c r="R1251" s="21">
        <f t="shared" si="417"/>
        <v>3.147293327738145E-4</v>
      </c>
    </row>
    <row r="1252" spans="1:29" x14ac:dyDescent="0.25">
      <c r="A1252" s="25"/>
      <c r="O1252" s="104" t="s">
        <v>873</v>
      </c>
      <c r="P1252" s="103">
        <f>SUM(P1249:P1250)/P1239</f>
        <v>0.8</v>
      </c>
    </row>
    <row r="1253" spans="1:29" x14ac:dyDescent="0.25">
      <c r="A1253" t="s">
        <v>1032</v>
      </c>
    </row>
    <row r="1254" spans="1:29" x14ac:dyDescent="0.25">
      <c r="A1254" t="s">
        <v>776</v>
      </c>
    </row>
    <row r="1255" spans="1:29" x14ac:dyDescent="0.25">
      <c r="A1255" s="15" t="s">
        <v>17</v>
      </c>
      <c r="B1255" s="14" t="s">
        <v>18</v>
      </c>
      <c r="C1255" s="270" t="s">
        <v>19</v>
      </c>
      <c r="D1255" s="270"/>
      <c r="E1255" s="270"/>
      <c r="F1255" s="270" t="s">
        <v>20</v>
      </c>
      <c r="G1255" s="270"/>
      <c r="H1255" s="270"/>
      <c r="I1255" s="270" t="s">
        <v>21</v>
      </c>
      <c r="J1255" s="270"/>
      <c r="K1255" s="270"/>
      <c r="M1255" s="270" t="s">
        <v>1033</v>
      </c>
      <c r="N1255" s="270"/>
      <c r="O1255" s="270"/>
      <c r="P1255" s="270"/>
    </row>
    <row r="1256" spans="1:29" x14ac:dyDescent="0.25">
      <c r="B1256" s="14" t="s">
        <v>14</v>
      </c>
      <c r="C1256" s="14" t="s">
        <v>14</v>
      </c>
      <c r="D1256" s="14" t="s">
        <v>15</v>
      </c>
      <c r="E1256" s="14" t="s">
        <v>16</v>
      </c>
      <c r="F1256" s="14" t="s">
        <v>14</v>
      </c>
      <c r="G1256" s="14" t="s">
        <v>15</v>
      </c>
      <c r="H1256" s="14" t="s">
        <v>16</v>
      </c>
      <c r="I1256" s="14" t="s">
        <v>14</v>
      </c>
      <c r="J1256" s="14" t="s">
        <v>15</v>
      </c>
      <c r="K1256" s="14" t="s">
        <v>16</v>
      </c>
      <c r="M1256" s="14" t="s">
        <v>18</v>
      </c>
      <c r="N1256" s="13" t="s">
        <v>19</v>
      </c>
      <c r="O1256" s="14" t="s">
        <v>20</v>
      </c>
      <c r="P1256" s="13" t="s">
        <v>21</v>
      </c>
      <c r="R1256" s="13" t="s">
        <v>41</v>
      </c>
      <c r="S1256" s="14" t="s">
        <v>29</v>
      </c>
      <c r="U1256" s="81" t="s">
        <v>998</v>
      </c>
    </row>
    <row r="1257" spans="1:29" ht="16.5" customHeight="1" thickBot="1" x14ac:dyDescent="0.3">
      <c r="A1257" s="14" t="s">
        <v>0</v>
      </c>
      <c r="B1257" s="7">
        <v>498977</v>
      </c>
      <c r="C1257" s="7">
        <v>18957</v>
      </c>
      <c r="D1257" s="1">
        <v>3.8</v>
      </c>
      <c r="E1257" s="9">
        <v>428.9</v>
      </c>
      <c r="F1257" s="7">
        <v>3309</v>
      </c>
      <c r="G1257" s="1">
        <v>0.7</v>
      </c>
      <c r="H1257" s="1">
        <v>74.900000000000006</v>
      </c>
      <c r="I1257" s="7">
        <v>3593</v>
      </c>
      <c r="J1257" s="1">
        <v>0.7</v>
      </c>
      <c r="K1257" s="1">
        <v>81.3</v>
      </c>
      <c r="M1257" s="12">
        <f>B1257-B1275</f>
        <v>3024</v>
      </c>
      <c r="N1257" s="12">
        <f t="shared" ref="N1257:N1269" si="418">C1257-C1275</f>
        <v>133</v>
      </c>
      <c r="O1257" s="12">
        <f t="shared" ref="O1257:O1269" si="419">F1257-F1275</f>
        <v>19</v>
      </c>
      <c r="P1257" s="12">
        <f t="shared" ref="P1257:P1269" si="420">I1257-I1275</f>
        <v>14</v>
      </c>
      <c r="R1257" s="26">
        <f>C1257/$B$1257</f>
        <v>3.7991731081793351E-2</v>
      </c>
      <c r="U1257" s="114"/>
      <c r="V1257" s="272" t="s">
        <v>999</v>
      </c>
      <c r="W1257" s="272"/>
      <c r="X1257" s="272"/>
      <c r="Y1257" s="272"/>
      <c r="Z1257" s="272" t="s">
        <v>1000</v>
      </c>
      <c r="AA1257" s="272"/>
      <c r="AB1257" s="272"/>
      <c r="AC1257" s="272"/>
    </row>
    <row r="1258" spans="1:29" ht="15.75" x14ac:dyDescent="0.25">
      <c r="A1258" s="5" t="s">
        <v>1</v>
      </c>
      <c r="B1258" s="7">
        <v>3146</v>
      </c>
      <c r="C1258" s="7">
        <v>209</v>
      </c>
      <c r="D1258" s="1">
        <v>6.6</v>
      </c>
      <c r="E1258" s="9">
        <v>414</v>
      </c>
      <c r="F1258" s="7">
        <v>42</v>
      </c>
      <c r="G1258" s="1">
        <v>1.3</v>
      </c>
      <c r="H1258" s="1">
        <v>83.2</v>
      </c>
      <c r="I1258" s="7">
        <v>0</v>
      </c>
      <c r="J1258" s="1">
        <v>0</v>
      </c>
      <c r="K1258" s="1">
        <v>0</v>
      </c>
      <c r="M1258" s="12">
        <f t="shared" ref="M1258:M1269" si="421">B1258-B1276</f>
        <v>36</v>
      </c>
      <c r="N1258" s="20">
        <f t="shared" si="418"/>
        <v>3</v>
      </c>
      <c r="O1258" s="12">
        <f t="shared" si="419"/>
        <v>1</v>
      </c>
      <c r="P1258" s="12">
        <f t="shared" si="420"/>
        <v>0</v>
      </c>
      <c r="R1258" s="21">
        <f>C1258/$C$1257</f>
        <v>1.1024951205359498E-2</v>
      </c>
      <c r="U1258" s="165"/>
      <c r="V1258" s="171" t="s">
        <v>1001</v>
      </c>
      <c r="W1258" s="172"/>
      <c r="X1258" s="171" t="s">
        <v>20</v>
      </c>
      <c r="Y1258" s="172"/>
      <c r="Z1258" s="171" t="s">
        <v>1001</v>
      </c>
      <c r="AA1258" s="172"/>
      <c r="AB1258" s="171" t="s">
        <v>20</v>
      </c>
      <c r="AC1258" s="172"/>
    </row>
    <row r="1259" spans="1:29" ht="15.75" x14ac:dyDescent="0.25">
      <c r="A1259" s="6" t="s">
        <v>2</v>
      </c>
      <c r="B1259" s="8">
        <v>18238</v>
      </c>
      <c r="C1259" s="8">
        <v>153</v>
      </c>
      <c r="D1259" s="2">
        <v>0.8</v>
      </c>
      <c r="E1259" s="10">
        <v>70.400000000000006</v>
      </c>
      <c r="F1259" s="8">
        <v>18</v>
      </c>
      <c r="G1259" s="2">
        <v>0.1</v>
      </c>
      <c r="H1259" s="2">
        <v>8.3000000000000007</v>
      </c>
      <c r="I1259" s="8">
        <v>1</v>
      </c>
      <c r="J1259" s="2">
        <v>0</v>
      </c>
      <c r="K1259" s="2">
        <v>0.5</v>
      </c>
      <c r="M1259" s="12">
        <f t="shared" si="421"/>
        <v>123</v>
      </c>
      <c r="N1259" s="20">
        <f t="shared" si="418"/>
        <v>4</v>
      </c>
      <c r="O1259" s="12">
        <f t="shared" si="419"/>
        <v>1</v>
      </c>
      <c r="P1259" s="12">
        <f t="shared" si="420"/>
        <v>0</v>
      </c>
      <c r="R1259" s="21">
        <f t="shared" ref="R1259:R1269" si="422">C1259/$C$1257</f>
        <v>8.0708972938756136E-3</v>
      </c>
      <c r="U1259" s="119" t="s">
        <v>1002</v>
      </c>
      <c r="V1259" s="62" t="s">
        <v>839</v>
      </c>
      <c r="W1259" s="62" t="s">
        <v>840</v>
      </c>
      <c r="X1259" s="62" t="s">
        <v>839</v>
      </c>
      <c r="Y1259" s="62" t="s">
        <v>840</v>
      </c>
      <c r="Z1259" s="62" t="s">
        <v>839</v>
      </c>
      <c r="AA1259" s="62" t="s">
        <v>840</v>
      </c>
      <c r="AB1259" s="62" t="s">
        <v>839</v>
      </c>
      <c r="AC1259" s="62" t="s">
        <v>840</v>
      </c>
    </row>
    <row r="1260" spans="1:29" ht="30" x14ac:dyDescent="0.25">
      <c r="A1260" s="5" t="s">
        <v>3</v>
      </c>
      <c r="B1260" s="7">
        <v>29551</v>
      </c>
      <c r="C1260" s="7">
        <v>95</v>
      </c>
      <c r="D1260" s="1">
        <v>0.3</v>
      </c>
      <c r="E1260" s="9">
        <v>34.200000000000003</v>
      </c>
      <c r="F1260" s="7">
        <v>19</v>
      </c>
      <c r="G1260" s="1">
        <v>0.1</v>
      </c>
      <c r="H1260" s="1">
        <v>6.8</v>
      </c>
      <c r="I1260" s="7">
        <v>2</v>
      </c>
      <c r="J1260" s="1">
        <v>0</v>
      </c>
      <c r="K1260" s="1">
        <v>0.7</v>
      </c>
      <c r="M1260" s="12">
        <f t="shared" si="421"/>
        <v>145</v>
      </c>
      <c r="N1260" s="20">
        <f t="shared" si="418"/>
        <v>0</v>
      </c>
      <c r="O1260" s="20">
        <f t="shared" si="419"/>
        <v>0</v>
      </c>
      <c r="P1260" s="12">
        <f t="shared" si="420"/>
        <v>0</v>
      </c>
      <c r="R1260" s="21">
        <f t="shared" si="422"/>
        <v>5.0113414569815896E-3</v>
      </c>
      <c r="U1260" s="120" t="s">
        <v>1003</v>
      </c>
      <c r="V1260" s="85">
        <v>842</v>
      </c>
      <c r="W1260" s="167">
        <v>38.4</v>
      </c>
      <c r="X1260" s="85">
        <v>84</v>
      </c>
      <c r="Y1260" s="167">
        <v>46.4</v>
      </c>
      <c r="Z1260" s="85">
        <v>273</v>
      </c>
      <c r="AA1260" s="167">
        <v>41.2</v>
      </c>
      <c r="AB1260" s="85">
        <v>27</v>
      </c>
      <c r="AC1260" s="167">
        <v>40.9</v>
      </c>
    </row>
    <row r="1261" spans="1:29" ht="30" x14ac:dyDescent="0.25">
      <c r="A1261" s="6" t="s">
        <v>4</v>
      </c>
      <c r="B1261" s="8">
        <v>64408</v>
      </c>
      <c r="C1261" s="8">
        <v>333</v>
      </c>
      <c r="D1261" s="2">
        <v>0.5</v>
      </c>
      <c r="E1261" s="10">
        <v>62.5</v>
      </c>
      <c r="F1261" s="8">
        <v>44</v>
      </c>
      <c r="G1261" s="2">
        <v>0.1</v>
      </c>
      <c r="H1261" s="2">
        <v>8.3000000000000007</v>
      </c>
      <c r="I1261" s="8">
        <v>2</v>
      </c>
      <c r="J1261" s="2">
        <v>0</v>
      </c>
      <c r="K1261" s="2">
        <v>0.4</v>
      </c>
      <c r="M1261" s="12">
        <f t="shared" si="421"/>
        <v>280</v>
      </c>
      <c r="N1261" s="20">
        <f t="shared" si="418"/>
        <v>3</v>
      </c>
      <c r="O1261" s="12">
        <f t="shared" si="419"/>
        <v>0</v>
      </c>
      <c r="P1261" s="12">
        <f t="shared" si="420"/>
        <v>0</v>
      </c>
      <c r="R1261" s="21">
        <f t="shared" si="422"/>
        <v>1.7566070580788098E-2</v>
      </c>
      <c r="S1261" s="24">
        <f>R1260+R1261</f>
        <v>2.2577412037769688E-2</v>
      </c>
      <c r="U1261" s="121" t="s">
        <v>1004</v>
      </c>
      <c r="V1261" s="88">
        <v>417</v>
      </c>
      <c r="W1261" s="167">
        <v>19</v>
      </c>
      <c r="X1261" s="88">
        <v>45</v>
      </c>
      <c r="Y1261" s="167">
        <v>24.9</v>
      </c>
      <c r="Z1261" s="88">
        <v>147</v>
      </c>
      <c r="AA1261" s="167">
        <v>22.2</v>
      </c>
      <c r="AB1261" s="88">
        <v>21</v>
      </c>
      <c r="AC1261" s="167">
        <v>31.8</v>
      </c>
    </row>
    <row r="1262" spans="1:29" ht="15.75" x14ac:dyDescent="0.25">
      <c r="A1262" s="5" t="s">
        <v>5</v>
      </c>
      <c r="B1262" s="7">
        <v>89846</v>
      </c>
      <c r="C1262" s="7">
        <v>1107</v>
      </c>
      <c r="D1262" s="1">
        <v>1.2</v>
      </c>
      <c r="E1262" s="9">
        <v>187.2</v>
      </c>
      <c r="F1262" s="7">
        <v>136</v>
      </c>
      <c r="G1262" s="1">
        <v>0.2</v>
      </c>
      <c r="H1262" s="1">
        <v>23</v>
      </c>
      <c r="I1262" s="7">
        <v>18</v>
      </c>
      <c r="J1262" s="1">
        <v>0</v>
      </c>
      <c r="K1262" s="1">
        <v>3</v>
      </c>
      <c r="M1262" s="12">
        <f t="shared" si="421"/>
        <v>344</v>
      </c>
      <c r="N1262" s="20">
        <f t="shared" si="418"/>
        <v>4</v>
      </c>
      <c r="O1262" s="12">
        <f t="shared" si="419"/>
        <v>0</v>
      </c>
      <c r="P1262" s="12">
        <f t="shared" si="420"/>
        <v>0</v>
      </c>
      <c r="R1262" s="21">
        <f t="shared" si="422"/>
        <v>5.8395315714511793E-2</v>
      </c>
      <c r="U1262" s="120" t="s">
        <v>1005</v>
      </c>
      <c r="V1262" s="85">
        <v>894</v>
      </c>
      <c r="W1262" s="85">
        <v>40.799999999999997</v>
      </c>
      <c r="X1262" s="85">
        <v>52</v>
      </c>
      <c r="Y1262" s="85">
        <v>28.7</v>
      </c>
      <c r="Z1262" s="85">
        <v>230</v>
      </c>
      <c r="AA1262" s="85">
        <v>34.700000000000003</v>
      </c>
      <c r="AB1262" s="85">
        <v>18</v>
      </c>
      <c r="AC1262" s="85">
        <v>27.3</v>
      </c>
    </row>
    <row r="1263" spans="1:29" ht="30" x14ac:dyDescent="0.25">
      <c r="A1263" s="6" t="s">
        <v>6</v>
      </c>
      <c r="B1263" s="8">
        <v>98425</v>
      </c>
      <c r="C1263" s="8">
        <v>1902</v>
      </c>
      <c r="D1263" s="2">
        <v>1.9</v>
      </c>
      <c r="E1263" s="10">
        <v>265.89999999999998</v>
      </c>
      <c r="F1263" s="8">
        <v>268</v>
      </c>
      <c r="G1263" s="2">
        <v>0.3</v>
      </c>
      <c r="H1263" s="2">
        <v>37.5</v>
      </c>
      <c r="I1263" s="8">
        <v>39</v>
      </c>
      <c r="J1263" s="2">
        <v>0</v>
      </c>
      <c r="K1263" s="2">
        <v>5.5</v>
      </c>
      <c r="M1263" s="12">
        <f t="shared" si="421"/>
        <v>662</v>
      </c>
      <c r="N1263" s="20">
        <f t="shared" si="418"/>
        <v>12</v>
      </c>
      <c r="O1263" s="20">
        <f t="shared" si="419"/>
        <v>2</v>
      </c>
      <c r="P1263" s="12">
        <f t="shared" si="420"/>
        <v>0</v>
      </c>
      <c r="R1263" s="21">
        <f t="shared" si="422"/>
        <v>0.10033233106504194</v>
      </c>
      <c r="U1263" s="121" t="s">
        <v>1006</v>
      </c>
      <c r="V1263" s="88">
        <v>37</v>
      </c>
      <c r="W1263" s="88">
        <v>1.7</v>
      </c>
      <c r="X1263" s="88">
        <v>0</v>
      </c>
      <c r="Y1263" s="88">
        <v>0</v>
      </c>
      <c r="Z1263" s="88">
        <v>12</v>
      </c>
      <c r="AA1263" s="88">
        <v>1.8</v>
      </c>
      <c r="AB1263" s="88">
        <v>0</v>
      </c>
      <c r="AC1263" s="88">
        <v>0</v>
      </c>
    </row>
    <row r="1264" spans="1:29" ht="15.75" x14ac:dyDescent="0.25">
      <c r="A1264" s="5" t="s">
        <v>7</v>
      </c>
      <c r="B1264" s="7">
        <v>80666</v>
      </c>
      <c r="C1264" s="7">
        <v>2157</v>
      </c>
      <c r="D1264" s="1">
        <v>2.7</v>
      </c>
      <c r="E1264" s="9">
        <v>354.6</v>
      </c>
      <c r="F1264" s="7">
        <v>453</v>
      </c>
      <c r="G1264" s="1">
        <v>0.6</v>
      </c>
      <c r="H1264" s="1">
        <v>74.5</v>
      </c>
      <c r="I1264" s="7">
        <v>90</v>
      </c>
      <c r="J1264" s="1">
        <v>0.1</v>
      </c>
      <c r="K1264" s="1">
        <v>14.8</v>
      </c>
      <c r="M1264" s="12">
        <f t="shared" si="421"/>
        <v>628</v>
      </c>
      <c r="N1264" s="20">
        <f t="shared" si="418"/>
        <v>11</v>
      </c>
      <c r="O1264" s="20">
        <f t="shared" si="419"/>
        <v>3</v>
      </c>
      <c r="P1264" s="12">
        <f t="shared" si="420"/>
        <v>0</v>
      </c>
      <c r="R1264" s="21">
        <f t="shared" si="422"/>
        <v>0.11378382655483463</v>
      </c>
      <c r="U1264" s="120" t="s">
        <v>0</v>
      </c>
      <c r="V1264" s="85">
        <v>2190</v>
      </c>
      <c r="W1264" s="85">
        <v>100</v>
      </c>
      <c r="X1264" s="85">
        <v>181</v>
      </c>
      <c r="Y1264" s="85">
        <v>100</v>
      </c>
      <c r="Z1264" s="85">
        <v>662</v>
      </c>
      <c r="AA1264" s="85">
        <v>100</v>
      </c>
      <c r="AB1264" s="85">
        <v>66</v>
      </c>
      <c r="AC1264" s="85">
        <v>100</v>
      </c>
    </row>
    <row r="1265" spans="1:29" ht="15.75" x14ac:dyDescent="0.25">
      <c r="A1265" s="6" t="s">
        <v>8</v>
      </c>
      <c r="B1265" s="8">
        <v>55563</v>
      </c>
      <c r="C1265" s="8">
        <v>2983</v>
      </c>
      <c r="D1265" s="2">
        <v>5.4</v>
      </c>
      <c r="E1265" s="10">
        <v>541.5</v>
      </c>
      <c r="F1265" s="8">
        <v>754</v>
      </c>
      <c r="G1265" s="2">
        <v>1.4</v>
      </c>
      <c r="H1265" s="2">
        <v>136.9</v>
      </c>
      <c r="I1265" s="8">
        <v>227</v>
      </c>
      <c r="J1265" s="2">
        <v>0.4</v>
      </c>
      <c r="K1265" s="2">
        <v>41.2</v>
      </c>
      <c r="M1265" s="12">
        <f t="shared" si="421"/>
        <v>384</v>
      </c>
      <c r="N1265" s="20">
        <f t="shared" si="418"/>
        <v>7</v>
      </c>
      <c r="O1265" s="20">
        <f t="shared" si="419"/>
        <v>3</v>
      </c>
      <c r="P1265" s="12">
        <f t="shared" si="420"/>
        <v>4</v>
      </c>
      <c r="R1265" s="21">
        <f t="shared" si="422"/>
        <v>0.15735612174922192</v>
      </c>
    </row>
    <row r="1266" spans="1:29" ht="15.75" x14ac:dyDescent="0.25">
      <c r="A1266" s="5" t="s">
        <v>9</v>
      </c>
      <c r="B1266" s="7">
        <v>31690</v>
      </c>
      <c r="C1266" s="7">
        <v>3331</v>
      </c>
      <c r="D1266" s="1">
        <v>10.5</v>
      </c>
      <c r="E1266" s="9">
        <v>702.3</v>
      </c>
      <c r="F1266" s="7">
        <v>852</v>
      </c>
      <c r="G1266" s="1">
        <v>2.7</v>
      </c>
      <c r="H1266" s="1">
        <v>179.6</v>
      </c>
      <c r="I1266" s="7">
        <v>486</v>
      </c>
      <c r="J1266" s="1">
        <v>1.5</v>
      </c>
      <c r="K1266" s="1">
        <v>102.5</v>
      </c>
      <c r="M1266" s="12">
        <f t="shared" si="421"/>
        <v>210</v>
      </c>
      <c r="N1266" s="20">
        <f t="shared" si="418"/>
        <v>25</v>
      </c>
      <c r="O1266" s="20">
        <f t="shared" si="419"/>
        <v>2</v>
      </c>
      <c r="P1266" s="20">
        <f t="shared" si="420"/>
        <v>2</v>
      </c>
      <c r="R1266" s="21">
        <f t="shared" si="422"/>
        <v>0.17571345677058606</v>
      </c>
    </row>
    <row r="1267" spans="1:29" ht="15.75" x14ac:dyDescent="0.25">
      <c r="A1267" s="6" t="s">
        <v>10</v>
      </c>
      <c r="B1267" s="8">
        <v>13909</v>
      </c>
      <c r="C1267" s="8">
        <v>3201</v>
      </c>
      <c r="D1267" s="2">
        <v>23</v>
      </c>
      <c r="E1267" s="10">
        <v>1227.7</v>
      </c>
      <c r="F1267" s="8">
        <v>583</v>
      </c>
      <c r="G1267" s="2">
        <v>4.2</v>
      </c>
      <c r="H1267" s="2">
        <v>223.6</v>
      </c>
      <c r="I1267" s="8">
        <v>839</v>
      </c>
      <c r="J1267" s="2">
        <v>6</v>
      </c>
      <c r="K1267" s="2">
        <v>321.8</v>
      </c>
      <c r="M1267" s="12">
        <f t="shared" si="421"/>
        <v>92</v>
      </c>
      <c r="N1267" s="20">
        <f t="shared" si="418"/>
        <v>29</v>
      </c>
      <c r="O1267" s="20">
        <f t="shared" si="419"/>
        <v>7</v>
      </c>
      <c r="P1267" s="20">
        <f t="shared" si="420"/>
        <v>4</v>
      </c>
      <c r="R1267" s="21">
        <f t="shared" si="422"/>
        <v>0.16885583161892703</v>
      </c>
    </row>
    <row r="1268" spans="1:29" ht="15.75" x14ac:dyDescent="0.25">
      <c r="A1268" s="5" t="s">
        <v>11</v>
      </c>
      <c r="B1268" s="7">
        <v>13221</v>
      </c>
      <c r="C1268" s="7">
        <v>3480</v>
      </c>
      <c r="D1268" s="1">
        <v>26.3</v>
      </c>
      <c r="E1268" s="9">
        <v>2474.1</v>
      </c>
      <c r="F1268" s="7">
        <v>138</v>
      </c>
      <c r="G1268" s="1">
        <v>1</v>
      </c>
      <c r="H1268" s="1">
        <v>98.1</v>
      </c>
      <c r="I1268" s="7">
        <v>1887</v>
      </c>
      <c r="J1268" s="1">
        <v>14.3</v>
      </c>
      <c r="K1268" s="9">
        <v>1341.6</v>
      </c>
      <c r="M1268" s="12">
        <f t="shared" si="421"/>
        <v>120</v>
      </c>
      <c r="N1268" s="20">
        <f t="shared" si="418"/>
        <v>35</v>
      </c>
      <c r="O1268" s="20">
        <f t="shared" si="419"/>
        <v>0</v>
      </c>
      <c r="P1268" s="20">
        <f t="shared" si="420"/>
        <v>4</v>
      </c>
      <c r="R1268" s="21">
        <f t="shared" si="422"/>
        <v>0.18357335021364141</v>
      </c>
    </row>
    <row r="1269" spans="1:29" ht="15.75" x14ac:dyDescent="0.25">
      <c r="A1269" s="6" t="s">
        <v>12</v>
      </c>
      <c r="B1269" s="8">
        <v>314</v>
      </c>
      <c r="C1269" s="8">
        <v>6</v>
      </c>
      <c r="D1269" s="2">
        <v>1.9</v>
      </c>
      <c r="E1269" s="10" t="s">
        <v>13</v>
      </c>
      <c r="F1269" s="8">
        <v>2</v>
      </c>
      <c r="G1269" s="2">
        <v>0.6</v>
      </c>
      <c r="H1269" s="2" t="s">
        <v>13</v>
      </c>
      <c r="I1269" s="8">
        <v>2</v>
      </c>
      <c r="J1269" s="2">
        <v>0.6</v>
      </c>
      <c r="K1269" s="2" t="s">
        <v>13</v>
      </c>
      <c r="M1269" s="12">
        <f t="shared" si="421"/>
        <v>0</v>
      </c>
      <c r="N1269" s="12">
        <f t="shared" si="418"/>
        <v>0</v>
      </c>
      <c r="O1269" s="12">
        <f t="shared" si="419"/>
        <v>0</v>
      </c>
      <c r="P1269" s="12">
        <f t="shared" si="420"/>
        <v>0</v>
      </c>
      <c r="R1269" s="21">
        <f t="shared" si="422"/>
        <v>3.1650577623041623E-4</v>
      </c>
    </row>
    <row r="1270" spans="1:29" x14ac:dyDescent="0.25">
      <c r="A1270" s="25"/>
      <c r="O1270" s="104" t="s">
        <v>873</v>
      </c>
      <c r="P1270" s="103">
        <f>SUM(P1267:P1268)/P1257</f>
        <v>0.5714285714285714</v>
      </c>
    </row>
    <row r="1271" spans="1:29" x14ac:dyDescent="0.25">
      <c r="A1271" t="s">
        <v>1029</v>
      </c>
    </row>
    <row r="1272" spans="1:29" x14ac:dyDescent="0.25">
      <c r="A1272" t="s">
        <v>776</v>
      </c>
    </row>
    <row r="1273" spans="1:29" x14ac:dyDescent="0.25">
      <c r="A1273" s="15" t="s">
        <v>17</v>
      </c>
      <c r="B1273" s="14" t="s">
        <v>18</v>
      </c>
      <c r="C1273" s="270" t="s">
        <v>19</v>
      </c>
      <c r="D1273" s="270"/>
      <c r="E1273" s="270"/>
      <c r="F1273" s="270" t="s">
        <v>20</v>
      </c>
      <c r="G1273" s="270"/>
      <c r="H1273" s="270"/>
      <c r="I1273" s="270" t="s">
        <v>21</v>
      </c>
      <c r="J1273" s="270"/>
      <c r="K1273" s="270"/>
      <c r="M1273" s="270" t="s">
        <v>1030</v>
      </c>
      <c r="N1273" s="270"/>
      <c r="O1273" s="270"/>
      <c r="P1273" s="270"/>
    </row>
    <row r="1274" spans="1:29" x14ac:dyDescent="0.25">
      <c r="B1274" s="14" t="s">
        <v>14</v>
      </c>
      <c r="C1274" s="14" t="s">
        <v>14</v>
      </c>
      <c r="D1274" s="14" t="s">
        <v>15</v>
      </c>
      <c r="E1274" s="14" t="s">
        <v>16</v>
      </c>
      <c r="F1274" s="14" t="s">
        <v>14</v>
      </c>
      <c r="G1274" s="14" t="s">
        <v>15</v>
      </c>
      <c r="H1274" s="14" t="s">
        <v>16</v>
      </c>
      <c r="I1274" s="14" t="s">
        <v>14</v>
      </c>
      <c r="J1274" s="14" t="s">
        <v>15</v>
      </c>
      <c r="K1274" s="14" t="s">
        <v>16</v>
      </c>
      <c r="M1274" s="14" t="s">
        <v>18</v>
      </c>
      <c r="N1274" s="13" t="s">
        <v>19</v>
      </c>
      <c r="O1274" s="14" t="s">
        <v>20</v>
      </c>
      <c r="P1274" s="13" t="s">
        <v>21</v>
      </c>
      <c r="R1274" s="13" t="s">
        <v>41</v>
      </c>
      <c r="S1274" s="14" t="s">
        <v>29</v>
      </c>
      <c r="U1274" s="81" t="s">
        <v>998</v>
      </c>
    </row>
    <row r="1275" spans="1:29" ht="16.5" thickBot="1" x14ac:dyDescent="0.3">
      <c r="A1275" s="14" t="s">
        <v>0</v>
      </c>
      <c r="B1275" s="7">
        <v>495953</v>
      </c>
      <c r="C1275" s="7">
        <v>18824</v>
      </c>
      <c r="D1275" s="1">
        <v>3.8</v>
      </c>
      <c r="E1275" s="9">
        <v>425.9</v>
      </c>
      <c r="F1275" s="7">
        <v>3290</v>
      </c>
      <c r="G1275" s="1">
        <v>0.7</v>
      </c>
      <c r="H1275" s="1">
        <v>74.400000000000006</v>
      </c>
      <c r="I1275" s="7">
        <v>3579</v>
      </c>
      <c r="J1275" s="1">
        <v>0.7</v>
      </c>
      <c r="K1275" s="1">
        <v>81</v>
      </c>
      <c r="M1275" s="12">
        <f>B1275-B1293</f>
        <v>1980</v>
      </c>
      <c r="N1275" s="12">
        <f t="shared" ref="N1275:N1287" si="423">C1275-C1293</f>
        <v>136</v>
      </c>
      <c r="O1275" s="12">
        <f t="shared" ref="O1275:O1287" si="424">F1275-F1293</f>
        <v>22</v>
      </c>
      <c r="P1275" s="12">
        <f t="shared" ref="P1275:P1287" si="425">I1275-I1293</f>
        <v>13</v>
      </c>
      <c r="R1275" s="26">
        <f>C1275/$B$1275</f>
        <v>3.7955209465413052E-2</v>
      </c>
      <c r="U1275" s="114"/>
      <c r="V1275" s="272" t="s">
        <v>999</v>
      </c>
      <c r="W1275" s="272"/>
      <c r="X1275" s="272"/>
      <c r="Y1275" s="272"/>
      <c r="Z1275" s="272" t="s">
        <v>1000</v>
      </c>
      <c r="AA1275" s="272"/>
      <c r="AB1275" s="272"/>
      <c r="AC1275" s="272"/>
    </row>
    <row r="1276" spans="1:29" ht="15.75" x14ac:dyDescent="0.25">
      <c r="A1276" s="5" t="s">
        <v>1</v>
      </c>
      <c r="B1276" s="7">
        <v>3110</v>
      </c>
      <c r="C1276" s="7">
        <v>206</v>
      </c>
      <c r="D1276" s="1">
        <v>6.6</v>
      </c>
      <c r="E1276" s="9">
        <v>408</v>
      </c>
      <c r="F1276" s="7">
        <v>41</v>
      </c>
      <c r="G1276" s="1">
        <v>1.3</v>
      </c>
      <c r="H1276" s="1">
        <v>81.2</v>
      </c>
      <c r="I1276" s="7">
        <v>0</v>
      </c>
      <c r="J1276" s="1">
        <v>0</v>
      </c>
      <c r="K1276" s="1">
        <v>0</v>
      </c>
      <c r="M1276" s="12">
        <f t="shared" ref="M1276:M1287" si="426">B1276-B1294</f>
        <v>26</v>
      </c>
      <c r="N1276" s="20">
        <f t="shared" si="423"/>
        <v>3</v>
      </c>
      <c r="O1276" s="12">
        <f t="shared" si="424"/>
        <v>0</v>
      </c>
      <c r="P1276" s="12">
        <f t="shared" si="425"/>
        <v>0</v>
      </c>
      <c r="R1276" s="21">
        <f>C1276/$C$1275</f>
        <v>1.0943476413089672E-2</v>
      </c>
      <c r="U1276" s="165"/>
      <c r="V1276" s="171" t="s">
        <v>1001</v>
      </c>
      <c r="W1276" s="172"/>
      <c r="X1276" s="171" t="s">
        <v>20</v>
      </c>
      <c r="Y1276" s="172"/>
      <c r="Z1276" s="171" t="s">
        <v>1001</v>
      </c>
      <c r="AA1276" s="172"/>
      <c r="AB1276" s="171" t="s">
        <v>20</v>
      </c>
      <c r="AC1276" s="172"/>
    </row>
    <row r="1277" spans="1:29" ht="15.75" x14ac:dyDescent="0.25">
      <c r="A1277" s="6" t="s">
        <v>2</v>
      </c>
      <c r="B1277" s="8">
        <v>18115</v>
      </c>
      <c r="C1277" s="8">
        <v>149</v>
      </c>
      <c r="D1277" s="2">
        <v>0.8</v>
      </c>
      <c r="E1277" s="10">
        <v>68.599999999999994</v>
      </c>
      <c r="F1277" s="8">
        <v>17</v>
      </c>
      <c r="G1277" s="2">
        <v>0.1</v>
      </c>
      <c r="H1277" s="2">
        <v>7.8</v>
      </c>
      <c r="I1277" s="8">
        <v>1</v>
      </c>
      <c r="J1277" s="2">
        <v>0</v>
      </c>
      <c r="K1277" s="2">
        <v>0.5</v>
      </c>
      <c r="M1277" s="12">
        <f t="shared" si="426"/>
        <v>118</v>
      </c>
      <c r="N1277" s="20">
        <f t="shared" si="423"/>
        <v>5</v>
      </c>
      <c r="O1277" s="12">
        <f t="shared" si="424"/>
        <v>0</v>
      </c>
      <c r="P1277" s="12">
        <f t="shared" si="425"/>
        <v>0</v>
      </c>
      <c r="R1277" s="21">
        <f t="shared" ref="R1277:R1287" si="427">C1277/$C$1275</f>
        <v>7.9154271143221412E-3</v>
      </c>
      <c r="U1277" s="119" t="s">
        <v>1002</v>
      </c>
      <c r="V1277" s="62" t="s">
        <v>839</v>
      </c>
      <c r="W1277" s="62" t="s">
        <v>840</v>
      </c>
      <c r="X1277" s="62" t="s">
        <v>839</v>
      </c>
      <c r="Y1277" s="62" t="s">
        <v>840</v>
      </c>
      <c r="Z1277" s="62" t="s">
        <v>839</v>
      </c>
      <c r="AA1277" s="62" t="s">
        <v>840</v>
      </c>
      <c r="AB1277" s="62" t="s">
        <v>839</v>
      </c>
      <c r="AC1277" s="62" t="s">
        <v>840</v>
      </c>
    </row>
    <row r="1278" spans="1:29" ht="30" x14ac:dyDescent="0.25">
      <c r="A1278" s="5" t="s">
        <v>3</v>
      </c>
      <c r="B1278" s="7">
        <v>29406</v>
      </c>
      <c r="C1278" s="7">
        <v>95</v>
      </c>
      <c r="D1278" s="1">
        <v>0.3</v>
      </c>
      <c r="E1278" s="9">
        <v>34.200000000000003</v>
      </c>
      <c r="F1278" s="7">
        <v>19</v>
      </c>
      <c r="G1278" s="1">
        <v>0.1</v>
      </c>
      <c r="H1278" s="1">
        <v>6.8</v>
      </c>
      <c r="I1278" s="7">
        <v>2</v>
      </c>
      <c r="J1278" s="1">
        <v>0</v>
      </c>
      <c r="K1278" s="1">
        <v>0.7</v>
      </c>
      <c r="M1278" s="12">
        <f t="shared" si="426"/>
        <v>92</v>
      </c>
      <c r="N1278" s="20">
        <f t="shared" si="423"/>
        <v>1</v>
      </c>
      <c r="O1278" s="20">
        <f t="shared" si="424"/>
        <v>0</v>
      </c>
      <c r="P1278" s="12">
        <f t="shared" si="425"/>
        <v>0</v>
      </c>
      <c r="R1278" s="21">
        <f t="shared" si="427"/>
        <v>5.0467488312792184E-3</v>
      </c>
      <c r="U1278" s="120" t="s">
        <v>1003</v>
      </c>
      <c r="V1278" s="85">
        <v>792</v>
      </c>
      <c r="W1278" s="167">
        <v>38.4</v>
      </c>
      <c r="X1278" s="85">
        <v>78</v>
      </c>
      <c r="Y1278" s="167">
        <v>47.6</v>
      </c>
      <c r="Z1278" s="85">
        <v>259</v>
      </c>
      <c r="AA1278" s="167">
        <v>39.700000000000003</v>
      </c>
      <c r="AB1278" s="85">
        <v>22</v>
      </c>
      <c r="AC1278" s="167">
        <v>39.299999999999997</v>
      </c>
    </row>
    <row r="1279" spans="1:29" ht="30" x14ac:dyDescent="0.25">
      <c r="A1279" s="6" t="s">
        <v>4</v>
      </c>
      <c r="B1279" s="8">
        <v>64128</v>
      </c>
      <c r="C1279" s="8">
        <v>330</v>
      </c>
      <c r="D1279" s="2">
        <v>0.5</v>
      </c>
      <c r="E1279" s="10">
        <v>61.9</v>
      </c>
      <c r="F1279" s="8">
        <v>44</v>
      </c>
      <c r="G1279" s="2">
        <v>0.1</v>
      </c>
      <c r="H1279" s="2">
        <v>8.3000000000000007</v>
      </c>
      <c r="I1279" s="8">
        <v>2</v>
      </c>
      <c r="J1279" s="2">
        <v>0</v>
      </c>
      <c r="K1279" s="2">
        <v>0.4</v>
      </c>
      <c r="M1279" s="12">
        <f t="shared" si="426"/>
        <v>169</v>
      </c>
      <c r="N1279" s="20">
        <f t="shared" si="423"/>
        <v>0</v>
      </c>
      <c r="O1279" s="12">
        <f t="shared" si="424"/>
        <v>0</v>
      </c>
      <c r="P1279" s="12">
        <f t="shared" si="425"/>
        <v>0</v>
      </c>
      <c r="R1279" s="21">
        <f t="shared" si="427"/>
        <v>1.7530811729706757E-2</v>
      </c>
      <c r="S1279" s="24">
        <f>R1278+R1279</f>
        <v>2.2577560560985976E-2</v>
      </c>
      <c r="U1279" s="121" t="s">
        <v>1004</v>
      </c>
      <c r="V1279" s="88">
        <v>383</v>
      </c>
      <c r="W1279" s="167">
        <v>18.600000000000001</v>
      </c>
      <c r="X1279" s="88">
        <v>37</v>
      </c>
      <c r="Y1279" s="167">
        <v>22.6</v>
      </c>
      <c r="Z1279" s="88">
        <v>141</v>
      </c>
      <c r="AA1279" s="167">
        <v>21.6</v>
      </c>
      <c r="AB1279" s="88">
        <v>16</v>
      </c>
      <c r="AC1279" s="167">
        <v>28.6</v>
      </c>
    </row>
    <row r="1280" spans="1:29" ht="15.75" x14ac:dyDescent="0.25">
      <c r="A1280" s="5" t="s">
        <v>5</v>
      </c>
      <c r="B1280" s="7">
        <v>89502</v>
      </c>
      <c r="C1280" s="7">
        <v>1103</v>
      </c>
      <c r="D1280" s="1">
        <v>1.2</v>
      </c>
      <c r="E1280" s="9">
        <v>186.6</v>
      </c>
      <c r="F1280" s="7">
        <v>136</v>
      </c>
      <c r="G1280" s="1">
        <v>0.2</v>
      </c>
      <c r="H1280" s="1">
        <v>23</v>
      </c>
      <c r="I1280" s="7">
        <v>18</v>
      </c>
      <c r="J1280" s="1">
        <v>0</v>
      </c>
      <c r="K1280" s="1">
        <v>3</v>
      </c>
      <c r="M1280" s="12">
        <f t="shared" si="426"/>
        <v>251</v>
      </c>
      <c r="N1280" s="20">
        <f t="shared" si="423"/>
        <v>14</v>
      </c>
      <c r="O1280" s="12">
        <f t="shared" si="424"/>
        <v>4</v>
      </c>
      <c r="P1280" s="12">
        <f t="shared" si="425"/>
        <v>0</v>
      </c>
      <c r="R1280" s="21">
        <f t="shared" si="427"/>
        <v>5.8595410114747129E-2</v>
      </c>
      <c r="U1280" s="120" t="s">
        <v>1005</v>
      </c>
      <c r="V1280" s="85">
        <v>852</v>
      </c>
      <c r="W1280" s="85">
        <v>41.3</v>
      </c>
      <c r="X1280" s="85">
        <v>49</v>
      </c>
      <c r="Y1280" s="85">
        <v>29.9</v>
      </c>
      <c r="Z1280" s="85">
        <v>241</v>
      </c>
      <c r="AA1280" s="85">
        <v>37</v>
      </c>
      <c r="AB1280" s="85">
        <v>18</v>
      </c>
      <c r="AC1280" s="85">
        <v>32.1</v>
      </c>
    </row>
    <row r="1281" spans="1:29" ht="30" x14ac:dyDescent="0.25">
      <c r="A1281" s="6" t="s">
        <v>6</v>
      </c>
      <c r="B1281" s="8">
        <v>97763</v>
      </c>
      <c r="C1281" s="8">
        <v>1890</v>
      </c>
      <c r="D1281" s="2">
        <v>1.9</v>
      </c>
      <c r="E1281" s="10">
        <v>264.2</v>
      </c>
      <c r="F1281" s="8">
        <v>266</v>
      </c>
      <c r="G1281" s="2">
        <v>0.3</v>
      </c>
      <c r="H1281" s="2">
        <v>37.200000000000003</v>
      </c>
      <c r="I1281" s="8">
        <v>39</v>
      </c>
      <c r="J1281" s="2">
        <v>0</v>
      </c>
      <c r="K1281" s="2">
        <v>5.5</v>
      </c>
      <c r="M1281" s="12">
        <f t="shared" si="426"/>
        <v>402</v>
      </c>
      <c r="N1281" s="20">
        <f t="shared" si="423"/>
        <v>14</v>
      </c>
      <c r="O1281" s="20">
        <f t="shared" si="424"/>
        <v>1</v>
      </c>
      <c r="P1281" s="12">
        <f t="shared" si="425"/>
        <v>1</v>
      </c>
      <c r="R1281" s="21">
        <f t="shared" si="427"/>
        <v>0.10040373990650234</v>
      </c>
      <c r="U1281" s="121" t="s">
        <v>1006</v>
      </c>
      <c r="V1281" s="88">
        <v>34</v>
      </c>
      <c r="W1281" s="88">
        <v>1.6</v>
      </c>
      <c r="X1281" s="88">
        <v>0</v>
      </c>
      <c r="Y1281" s="88">
        <v>0</v>
      </c>
      <c r="Z1281" s="88">
        <v>11</v>
      </c>
      <c r="AA1281" s="88">
        <v>1.7</v>
      </c>
      <c r="AB1281" s="88">
        <v>0</v>
      </c>
      <c r="AC1281" s="88">
        <v>0</v>
      </c>
    </row>
    <row r="1282" spans="1:29" ht="15.75" x14ac:dyDescent="0.25">
      <c r="A1282" s="5" t="s">
        <v>7</v>
      </c>
      <c r="B1282" s="7">
        <v>80038</v>
      </c>
      <c r="C1282" s="7">
        <v>2146</v>
      </c>
      <c r="D1282" s="1">
        <v>2.7</v>
      </c>
      <c r="E1282" s="9">
        <v>352.8</v>
      </c>
      <c r="F1282" s="7">
        <v>450</v>
      </c>
      <c r="G1282" s="1">
        <v>0.6</v>
      </c>
      <c r="H1282" s="1">
        <v>74</v>
      </c>
      <c r="I1282" s="7">
        <v>90</v>
      </c>
      <c r="J1282" s="1">
        <v>0.1</v>
      </c>
      <c r="K1282" s="1">
        <v>14.8</v>
      </c>
      <c r="M1282" s="12">
        <f t="shared" si="426"/>
        <v>404</v>
      </c>
      <c r="N1282" s="20">
        <f t="shared" si="423"/>
        <v>13</v>
      </c>
      <c r="O1282" s="20">
        <f t="shared" si="424"/>
        <v>2</v>
      </c>
      <c r="P1282" s="12">
        <f t="shared" si="425"/>
        <v>0</v>
      </c>
      <c r="R1282" s="21">
        <f t="shared" si="427"/>
        <v>0.11400339991500212</v>
      </c>
      <c r="U1282" s="120" t="s">
        <v>0</v>
      </c>
      <c r="V1282" s="85">
        <v>2061</v>
      </c>
      <c r="W1282" s="85">
        <v>100</v>
      </c>
      <c r="X1282" s="85">
        <v>164</v>
      </c>
      <c r="Y1282" s="85">
        <v>100</v>
      </c>
      <c r="Z1282" s="85">
        <v>652</v>
      </c>
      <c r="AA1282" s="85">
        <v>100</v>
      </c>
      <c r="AB1282" s="85">
        <v>56</v>
      </c>
      <c r="AC1282" s="85">
        <v>100</v>
      </c>
    </row>
    <row r="1283" spans="1:29" ht="15.75" x14ac:dyDescent="0.25">
      <c r="A1283" s="6" t="s">
        <v>8</v>
      </c>
      <c r="B1283" s="8">
        <v>55179</v>
      </c>
      <c r="C1283" s="8">
        <v>2976</v>
      </c>
      <c r="D1283" s="2">
        <v>5.4</v>
      </c>
      <c r="E1283" s="10">
        <v>540.20000000000005</v>
      </c>
      <c r="F1283" s="8">
        <v>751</v>
      </c>
      <c r="G1283" s="2">
        <v>1.4</v>
      </c>
      <c r="H1283" s="2">
        <v>136.30000000000001</v>
      </c>
      <c r="I1283" s="8">
        <v>223</v>
      </c>
      <c r="J1283" s="2">
        <v>0.4</v>
      </c>
      <c r="K1283" s="2">
        <v>40.5</v>
      </c>
      <c r="M1283" s="12">
        <f t="shared" si="426"/>
        <v>236</v>
      </c>
      <c r="N1283" s="20">
        <f t="shared" si="423"/>
        <v>11</v>
      </c>
      <c r="O1283" s="20">
        <f t="shared" si="424"/>
        <v>6</v>
      </c>
      <c r="P1283" s="12">
        <f t="shared" si="425"/>
        <v>0</v>
      </c>
      <c r="R1283" s="21">
        <f t="shared" si="427"/>
        <v>0.15809604759881002</v>
      </c>
    </row>
    <row r="1284" spans="1:29" ht="15.75" x14ac:dyDescent="0.25">
      <c r="A1284" s="5" t="s">
        <v>9</v>
      </c>
      <c r="B1284" s="7">
        <v>31480</v>
      </c>
      <c r="C1284" s="7">
        <v>3306</v>
      </c>
      <c r="D1284" s="1">
        <v>10.5</v>
      </c>
      <c r="E1284" s="9">
        <v>697</v>
      </c>
      <c r="F1284" s="7">
        <v>850</v>
      </c>
      <c r="G1284" s="1">
        <v>2.7</v>
      </c>
      <c r="H1284" s="1">
        <v>179.2</v>
      </c>
      <c r="I1284" s="7">
        <v>484</v>
      </c>
      <c r="J1284" s="1">
        <v>1.5</v>
      </c>
      <c r="K1284" s="1">
        <v>102</v>
      </c>
      <c r="M1284" s="12">
        <f t="shared" si="426"/>
        <v>136</v>
      </c>
      <c r="N1284" s="20">
        <f t="shared" si="423"/>
        <v>21</v>
      </c>
      <c r="O1284" s="20">
        <f t="shared" si="424"/>
        <v>7</v>
      </c>
      <c r="P1284" s="20">
        <f t="shared" si="425"/>
        <v>0</v>
      </c>
      <c r="R1284" s="21">
        <f t="shared" si="427"/>
        <v>0.17562685932851679</v>
      </c>
    </row>
    <row r="1285" spans="1:29" ht="15.75" x14ac:dyDescent="0.25">
      <c r="A1285" s="6" t="s">
        <v>10</v>
      </c>
      <c r="B1285" s="8">
        <v>13817</v>
      </c>
      <c r="C1285" s="8">
        <v>3172</v>
      </c>
      <c r="D1285" s="2">
        <v>23</v>
      </c>
      <c r="E1285" s="10">
        <v>1216.5</v>
      </c>
      <c r="F1285" s="8">
        <v>576</v>
      </c>
      <c r="G1285" s="2">
        <v>4.2</v>
      </c>
      <c r="H1285" s="2">
        <v>220.9</v>
      </c>
      <c r="I1285" s="8">
        <v>835</v>
      </c>
      <c r="J1285" s="2">
        <v>6</v>
      </c>
      <c r="K1285" s="2">
        <v>320.2</v>
      </c>
      <c r="M1285" s="12">
        <f t="shared" si="426"/>
        <v>61</v>
      </c>
      <c r="N1285" s="20">
        <f t="shared" si="423"/>
        <v>27</v>
      </c>
      <c r="O1285" s="20">
        <f t="shared" si="424"/>
        <v>2</v>
      </c>
      <c r="P1285" s="20">
        <f t="shared" si="425"/>
        <v>2</v>
      </c>
      <c r="R1285" s="21">
        <f t="shared" si="427"/>
        <v>0.16850828729281769</v>
      </c>
    </row>
    <row r="1286" spans="1:29" ht="15.75" x14ac:dyDescent="0.25">
      <c r="A1286" s="5" t="s">
        <v>11</v>
      </c>
      <c r="B1286" s="7">
        <v>13101</v>
      </c>
      <c r="C1286" s="7">
        <v>3445</v>
      </c>
      <c r="D1286" s="1">
        <v>26.3</v>
      </c>
      <c r="E1286" s="9">
        <v>2449.1999999999998</v>
      </c>
      <c r="F1286" s="7">
        <v>138</v>
      </c>
      <c r="G1286" s="1">
        <v>1.1000000000000001</v>
      </c>
      <c r="H1286" s="1">
        <v>98.1</v>
      </c>
      <c r="I1286" s="7">
        <v>1883</v>
      </c>
      <c r="J1286" s="1">
        <v>14.4</v>
      </c>
      <c r="K1286" s="9">
        <v>1338.7</v>
      </c>
      <c r="M1286" s="12">
        <f t="shared" si="426"/>
        <v>88</v>
      </c>
      <c r="N1286" s="20">
        <f t="shared" si="423"/>
        <v>29</v>
      </c>
      <c r="O1286" s="20">
        <f t="shared" si="424"/>
        <v>0</v>
      </c>
      <c r="P1286" s="20">
        <f t="shared" si="425"/>
        <v>10</v>
      </c>
      <c r="R1286" s="21">
        <f t="shared" si="427"/>
        <v>0.1830110497237569</v>
      </c>
    </row>
    <row r="1287" spans="1:29" ht="15.75" x14ac:dyDescent="0.25">
      <c r="A1287" s="6" t="s">
        <v>12</v>
      </c>
      <c r="B1287" s="8">
        <v>314</v>
      </c>
      <c r="C1287" s="8">
        <v>6</v>
      </c>
      <c r="D1287" s="2">
        <v>1.9</v>
      </c>
      <c r="E1287" s="10" t="s">
        <v>13</v>
      </c>
      <c r="F1287" s="8">
        <v>2</v>
      </c>
      <c r="G1287" s="2">
        <v>0.6</v>
      </c>
      <c r="H1287" s="2" t="s">
        <v>13</v>
      </c>
      <c r="I1287" s="8">
        <v>2</v>
      </c>
      <c r="J1287" s="2">
        <v>0.6</v>
      </c>
      <c r="K1287" s="2" t="s">
        <v>13</v>
      </c>
      <c r="M1287" s="12">
        <f t="shared" si="426"/>
        <v>-3</v>
      </c>
      <c r="N1287" s="12">
        <f t="shared" si="423"/>
        <v>-2</v>
      </c>
      <c r="O1287" s="12">
        <f t="shared" si="424"/>
        <v>0</v>
      </c>
      <c r="P1287" s="12">
        <f t="shared" si="425"/>
        <v>0</v>
      </c>
      <c r="R1287" s="21">
        <f t="shared" si="427"/>
        <v>3.1874203144921379E-4</v>
      </c>
    </row>
    <row r="1288" spans="1:29" x14ac:dyDescent="0.25">
      <c r="A1288" s="25"/>
      <c r="O1288" s="104" t="s">
        <v>873</v>
      </c>
      <c r="P1288" s="103">
        <f>SUM(P1285:P1286)/P1275</f>
        <v>0.92307692307692313</v>
      </c>
    </row>
    <row r="1289" spans="1:29" x14ac:dyDescent="0.25">
      <c r="A1289" t="s">
        <v>1027</v>
      </c>
    </row>
    <row r="1290" spans="1:29" x14ac:dyDescent="0.25">
      <c r="A1290" t="s">
        <v>776</v>
      </c>
    </row>
    <row r="1291" spans="1:29" x14ac:dyDescent="0.25">
      <c r="A1291" s="15" t="s">
        <v>17</v>
      </c>
      <c r="B1291" s="14" t="s">
        <v>18</v>
      </c>
      <c r="C1291" s="270" t="s">
        <v>19</v>
      </c>
      <c r="D1291" s="270"/>
      <c r="E1291" s="270"/>
      <c r="F1291" s="270" t="s">
        <v>20</v>
      </c>
      <c r="G1291" s="270"/>
      <c r="H1291" s="270"/>
      <c r="I1291" s="270" t="s">
        <v>21</v>
      </c>
      <c r="J1291" s="270"/>
      <c r="K1291" s="270"/>
      <c r="M1291" s="270" t="s">
        <v>1028</v>
      </c>
      <c r="N1291" s="270"/>
      <c r="O1291" s="270"/>
      <c r="P1291" s="270"/>
    </row>
    <row r="1292" spans="1:29" x14ac:dyDescent="0.25">
      <c r="B1292" s="14" t="s">
        <v>14</v>
      </c>
      <c r="C1292" s="14" t="s">
        <v>14</v>
      </c>
      <c r="D1292" s="14" t="s">
        <v>15</v>
      </c>
      <c r="E1292" s="14" t="s">
        <v>16</v>
      </c>
      <c r="F1292" s="14" t="s">
        <v>14</v>
      </c>
      <c r="G1292" s="14" t="s">
        <v>15</v>
      </c>
      <c r="H1292" s="14" t="s">
        <v>16</v>
      </c>
      <c r="I1292" s="14" t="s">
        <v>14</v>
      </c>
      <c r="J1292" s="14" t="s">
        <v>15</v>
      </c>
      <c r="K1292" s="14" t="s">
        <v>16</v>
      </c>
      <c r="M1292" s="14" t="s">
        <v>18</v>
      </c>
      <c r="N1292" s="13" t="s">
        <v>19</v>
      </c>
      <c r="O1292" s="14" t="s">
        <v>20</v>
      </c>
      <c r="P1292" s="13" t="s">
        <v>21</v>
      </c>
      <c r="R1292" s="13" t="s">
        <v>41</v>
      </c>
      <c r="S1292" s="14" t="s">
        <v>29</v>
      </c>
      <c r="U1292" s="81" t="s">
        <v>998</v>
      </c>
    </row>
    <row r="1293" spans="1:29" ht="16.5" customHeight="1" thickBot="1" x14ac:dyDescent="0.3">
      <c r="A1293" s="14" t="s">
        <v>0</v>
      </c>
      <c r="B1293" s="7">
        <v>493973</v>
      </c>
      <c r="C1293" s="7">
        <v>18688</v>
      </c>
      <c r="D1293" s="1">
        <v>3.8</v>
      </c>
      <c r="E1293" s="9">
        <v>422.8</v>
      </c>
      <c r="F1293" s="7">
        <v>3268</v>
      </c>
      <c r="G1293" s="1">
        <v>0.7</v>
      </c>
      <c r="H1293" s="1">
        <v>73.900000000000006</v>
      </c>
      <c r="I1293" s="7">
        <v>3566</v>
      </c>
      <c r="J1293" s="1">
        <v>0.7</v>
      </c>
      <c r="K1293" s="1">
        <v>80.7</v>
      </c>
      <c r="M1293" s="12">
        <f>B1293-B1311</f>
        <v>6537</v>
      </c>
      <c r="N1293" s="12">
        <f t="shared" ref="N1293:N1305" si="428">C1293-C1311</f>
        <v>354</v>
      </c>
      <c r="O1293" s="12">
        <f t="shared" ref="O1293:O1305" si="429">F1293-F1311</f>
        <v>23</v>
      </c>
      <c r="P1293" s="12">
        <f t="shared" ref="P1293:P1305" si="430">I1293-I1311</f>
        <v>35</v>
      </c>
      <c r="R1293" s="26">
        <f>C1293/$B$1293</f>
        <v>3.7832027256550459E-2</v>
      </c>
      <c r="U1293" s="114"/>
      <c r="V1293" s="272" t="s">
        <v>999</v>
      </c>
      <c r="W1293" s="272"/>
      <c r="X1293" s="272"/>
      <c r="Y1293" s="272"/>
      <c r="Z1293" s="272" t="s">
        <v>1000</v>
      </c>
      <c r="AA1293" s="272"/>
      <c r="AB1293" s="272"/>
      <c r="AC1293" s="272"/>
    </row>
    <row r="1294" spans="1:29" ht="15.75" x14ac:dyDescent="0.25">
      <c r="A1294" s="5" t="s">
        <v>1</v>
      </c>
      <c r="B1294" s="7">
        <v>3084</v>
      </c>
      <c r="C1294" s="7">
        <v>203</v>
      </c>
      <c r="D1294" s="1">
        <v>6.6</v>
      </c>
      <c r="E1294" s="9">
        <v>402.1</v>
      </c>
      <c r="F1294" s="7">
        <v>41</v>
      </c>
      <c r="G1294" s="1">
        <v>1.3</v>
      </c>
      <c r="H1294" s="1">
        <v>81.2</v>
      </c>
      <c r="I1294" s="7">
        <v>0</v>
      </c>
      <c r="J1294" s="1">
        <v>0</v>
      </c>
      <c r="K1294" s="1">
        <v>0</v>
      </c>
      <c r="M1294" s="12">
        <f t="shared" ref="M1294:M1305" si="431">B1294-B1312</f>
        <v>98</v>
      </c>
      <c r="N1294" s="20">
        <f t="shared" si="428"/>
        <v>9</v>
      </c>
      <c r="O1294" s="12">
        <f t="shared" si="429"/>
        <v>0</v>
      </c>
      <c r="P1294" s="12">
        <f t="shared" si="430"/>
        <v>0</v>
      </c>
      <c r="R1294" s="21">
        <f>C1294/$C$1293</f>
        <v>1.0862585616438356E-2</v>
      </c>
      <c r="U1294" s="165"/>
      <c r="V1294" s="171" t="s">
        <v>1001</v>
      </c>
      <c r="W1294" s="172"/>
      <c r="X1294" s="171" t="s">
        <v>20</v>
      </c>
      <c r="Y1294" s="172"/>
      <c r="Z1294" s="171" t="s">
        <v>1001</v>
      </c>
      <c r="AA1294" s="172"/>
      <c r="AB1294" s="171" t="s">
        <v>20</v>
      </c>
      <c r="AC1294" s="172"/>
    </row>
    <row r="1295" spans="1:29" ht="15.75" x14ac:dyDescent="0.25">
      <c r="A1295" s="6" t="s">
        <v>2</v>
      </c>
      <c r="B1295" s="8">
        <v>17997</v>
      </c>
      <c r="C1295" s="8">
        <v>144</v>
      </c>
      <c r="D1295" s="2">
        <v>0.8</v>
      </c>
      <c r="E1295" s="10">
        <v>66.3</v>
      </c>
      <c r="F1295" s="8">
        <v>17</v>
      </c>
      <c r="G1295" s="2">
        <v>0.1</v>
      </c>
      <c r="H1295" s="2">
        <v>7.8</v>
      </c>
      <c r="I1295" s="8">
        <v>1</v>
      </c>
      <c r="J1295" s="2">
        <v>0</v>
      </c>
      <c r="K1295" s="2">
        <v>0.5</v>
      </c>
      <c r="M1295" s="12">
        <f t="shared" si="431"/>
        <v>295</v>
      </c>
      <c r="N1295" s="20">
        <f t="shared" si="428"/>
        <v>8</v>
      </c>
      <c r="O1295" s="12">
        <f t="shared" si="429"/>
        <v>0</v>
      </c>
      <c r="P1295" s="12">
        <f t="shared" si="430"/>
        <v>0</v>
      </c>
      <c r="R1295" s="21">
        <f t="shared" ref="R1295:R1305" si="432">C1295/$C$1293</f>
        <v>7.7054794520547941E-3</v>
      </c>
      <c r="U1295" s="119" t="s">
        <v>1002</v>
      </c>
      <c r="V1295" s="62" t="s">
        <v>839</v>
      </c>
      <c r="W1295" s="62" t="s">
        <v>840</v>
      </c>
      <c r="X1295" s="62" t="s">
        <v>839</v>
      </c>
      <c r="Y1295" s="62" t="s">
        <v>840</v>
      </c>
      <c r="Z1295" s="62" t="s">
        <v>839</v>
      </c>
      <c r="AA1295" s="62" t="s">
        <v>840</v>
      </c>
      <c r="AB1295" s="62" t="s">
        <v>839</v>
      </c>
      <c r="AC1295" s="62" t="s">
        <v>840</v>
      </c>
    </row>
    <row r="1296" spans="1:29" ht="30" x14ac:dyDescent="0.25">
      <c r="A1296" s="5" t="s">
        <v>3</v>
      </c>
      <c r="B1296" s="7">
        <v>29314</v>
      </c>
      <c r="C1296" s="7">
        <v>94</v>
      </c>
      <c r="D1296" s="1">
        <v>0.3</v>
      </c>
      <c r="E1296" s="9">
        <v>33.9</v>
      </c>
      <c r="F1296" s="7">
        <v>19</v>
      </c>
      <c r="G1296" s="1">
        <v>0.1</v>
      </c>
      <c r="H1296" s="1">
        <v>6.8</v>
      </c>
      <c r="I1296" s="7">
        <v>2</v>
      </c>
      <c r="J1296" s="1">
        <v>0</v>
      </c>
      <c r="K1296" s="1">
        <v>0.7</v>
      </c>
      <c r="M1296" s="12">
        <f t="shared" si="431"/>
        <v>313</v>
      </c>
      <c r="N1296" s="20">
        <f t="shared" si="428"/>
        <v>4</v>
      </c>
      <c r="O1296" s="20">
        <f t="shared" si="429"/>
        <v>0</v>
      </c>
      <c r="P1296" s="12">
        <f t="shared" si="430"/>
        <v>0</v>
      </c>
      <c r="R1296" s="21">
        <f t="shared" si="432"/>
        <v>5.0299657534246577E-3</v>
      </c>
      <c r="U1296" s="120" t="s">
        <v>1003</v>
      </c>
      <c r="V1296" s="85">
        <v>736</v>
      </c>
      <c r="W1296" s="167">
        <v>37.9</v>
      </c>
      <c r="X1296" s="85">
        <v>69</v>
      </c>
      <c r="Y1296" s="167">
        <v>48.3</v>
      </c>
      <c r="Z1296" s="85">
        <v>245</v>
      </c>
      <c r="AA1296" s="167">
        <v>37.6</v>
      </c>
      <c r="AB1296" s="85">
        <v>18</v>
      </c>
      <c r="AC1296" s="167">
        <v>41.9</v>
      </c>
    </row>
    <row r="1297" spans="1:29" ht="30" x14ac:dyDescent="0.25">
      <c r="A1297" s="6" t="s">
        <v>4</v>
      </c>
      <c r="B1297" s="8">
        <v>63959</v>
      </c>
      <c r="C1297" s="8">
        <v>330</v>
      </c>
      <c r="D1297" s="2">
        <v>0.5</v>
      </c>
      <c r="E1297" s="10">
        <v>61.9</v>
      </c>
      <c r="F1297" s="8">
        <v>44</v>
      </c>
      <c r="G1297" s="2">
        <v>0.1</v>
      </c>
      <c r="H1297" s="2">
        <v>8.3000000000000007</v>
      </c>
      <c r="I1297" s="8">
        <v>2</v>
      </c>
      <c r="J1297" s="2">
        <v>0</v>
      </c>
      <c r="K1297" s="2">
        <v>0.4</v>
      </c>
      <c r="M1297" s="12">
        <f t="shared" si="431"/>
        <v>513</v>
      </c>
      <c r="N1297" s="20">
        <f t="shared" si="428"/>
        <v>8</v>
      </c>
      <c r="O1297" s="12">
        <f t="shared" si="429"/>
        <v>2</v>
      </c>
      <c r="P1297" s="12">
        <f t="shared" si="430"/>
        <v>0</v>
      </c>
      <c r="R1297" s="21">
        <f t="shared" si="432"/>
        <v>1.7658390410958905E-2</v>
      </c>
      <c r="S1297" s="24">
        <f>R1296+R1297</f>
        <v>2.2688356164383562E-2</v>
      </c>
      <c r="U1297" s="121" t="s">
        <v>1004</v>
      </c>
      <c r="V1297" s="88">
        <v>354</v>
      </c>
      <c r="W1297" s="167">
        <v>18.2</v>
      </c>
      <c r="X1297" s="88">
        <v>33</v>
      </c>
      <c r="Y1297" s="167">
        <v>23.1</v>
      </c>
      <c r="Z1297" s="88">
        <v>144</v>
      </c>
      <c r="AA1297" s="167">
        <v>22.1</v>
      </c>
      <c r="AB1297" s="88">
        <v>14</v>
      </c>
      <c r="AC1297" s="167">
        <v>32.6</v>
      </c>
    </row>
    <row r="1298" spans="1:29" ht="15.75" x14ac:dyDescent="0.25">
      <c r="A1298" s="5" t="s">
        <v>5</v>
      </c>
      <c r="B1298" s="7">
        <v>89251</v>
      </c>
      <c r="C1298" s="7">
        <v>1089</v>
      </c>
      <c r="D1298" s="1">
        <v>1.2</v>
      </c>
      <c r="E1298" s="9">
        <v>184.2</v>
      </c>
      <c r="F1298" s="7">
        <v>132</v>
      </c>
      <c r="G1298" s="1">
        <v>0.1</v>
      </c>
      <c r="H1298" s="1">
        <v>22.3</v>
      </c>
      <c r="I1298" s="7">
        <v>18</v>
      </c>
      <c r="J1298" s="1">
        <v>0</v>
      </c>
      <c r="K1298" s="1">
        <v>3</v>
      </c>
      <c r="M1298" s="12">
        <f t="shared" si="431"/>
        <v>936</v>
      </c>
      <c r="N1298" s="20">
        <f t="shared" si="428"/>
        <v>22</v>
      </c>
      <c r="O1298" s="12">
        <f t="shared" si="429"/>
        <v>0</v>
      </c>
      <c r="P1298" s="12">
        <f t="shared" si="430"/>
        <v>1</v>
      </c>
      <c r="R1298" s="21">
        <f t="shared" si="432"/>
        <v>5.8272688356164386E-2</v>
      </c>
      <c r="U1298" s="120" t="s">
        <v>1005</v>
      </c>
      <c r="V1298" s="85">
        <v>816</v>
      </c>
      <c r="W1298" s="85">
        <v>42.1</v>
      </c>
      <c r="X1298" s="85">
        <v>41</v>
      </c>
      <c r="Y1298" s="85">
        <v>28.7</v>
      </c>
      <c r="Z1298" s="85">
        <v>250</v>
      </c>
      <c r="AA1298" s="85">
        <v>38.4</v>
      </c>
      <c r="AB1298" s="85">
        <v>11</v>
      </c>
      <c r="AC1298" s="85">
        <v>25.6</v>
      </c>
    </row>
    <row r="1299" spans="1:29" ht="30" x14ac:dyDescent="0.25">
      <c r="A1299" s="6" t="s">
        <v>6</v>
      </c>
      <c r="B1299" s="8">
        <v>97361</v>
      </c>
      <c r="C1299" s="8">
        <v>1876</v>
      </c>
      <c r="D1299" s="2">
        <v>1.9</v>
      </c>
      <c r="E1299" s="10">
        <v>262.2</v>
      </c>
      <c r="F1299" s="8">
        <v>265</v>
      </c>
      <c r="G1299" s="2">
        <v>0.3</v>
      </c>
      <c r="H1299" s="2">
        <v>37</v>
      </c>
      <c r="I1299" s="8">
        <v>38</v>
      </c>
      <c r="J1299" s="2">
        <v>0</v>
      </c>
      <c r="K1299" s="2">
        <v>5.3</v>
      </c>
      <c r="M1299" s="12">
        <f t="shared" si="431"/>
        <v>1413</v>
      </c>
      <c r="N1299" s="20">
        <f t="shared" si="428"/>
        <v>36</v>
      </c>
      <c r="O1299" s="20">
        <f t="shared" si="429"/>
        <v>1</v>
      </c>
      <c r="P1299" s="12">
        <f t="shared" si="430"/>
        <v>1</v>
      </c>
      <c r="R1299" s="21">
        <f t="shared" si="432"/>
        <v>0.10038527397260275</v>
      </c>
      <c r="U1299" s="121" t="s">
        <v>1006</v>
      </c>
      <c r="V1299" s="88">
        <v>34</v>
      </c>
      <c r="W1299" s="88">
        <v>1.8</v>
      </c>
      <c r="X1299" s="88">
        <v>0</v>
      </c>
      <c r="Y1299" s="88">
        <v>0</v>
      </c>
      <c r="Z1299" s="88">
        <v>12</v>
      </c>
      <c r="AA1299" s="88">
        <v>1.8</v>
      </c>
      <c r="AB1299" s="88">
        <v>0</v>
      </c>
      <c r="AC1299" s="88">
        <v>0</v>
      </c>
    </row>
    <row r="1300" spans="1:29" ht="15.75" x14ac:dyDescent="0.25">
      <c r="A1300" s="5" t="s">
        <v>7</v>
      </c>
      <c r="B1300" s="7">
        <v>79634</v>
      </c>
      <c r="C1300" s="7">
        <v>2133</v>
      </c>
      <c r="D1300" s="1">
        <v>2.7</v>
      </c>
      <c r="E1300" s="9">
        <v>350.6</v>
      </c>
      <c r="F1300" s="7">
        <v>448</v>
      </c>
      <c r="G1300" s="1">
        <v>0.6</v>
      </c>
      <c r="H1300" s="1">
        <v>73.599999999999994</v>
      </c>
      <c r="I1300" s="7">
        <v>90</v>
      </c>
      <c r="J1300" s="1">
        <v>0.1</v>
      </c>
      <c r="K1300" s="1">
        <v>14.8</v>
      </c>
      <c r="M1300" s="12">
        <f t="shared" si="431"/>
        <v>1116</v>
      </c>
      <c r="N1300" s="20">
        <f t="shared" si="428"/>
        <v>24</v>
      </c>
      <c r="O1300" s="20">
        <f t="shared" si="429"/>
        <v>3</v>
      </c>
      <c r="P1300" s="12">
        <f t="shared" si="430"/>
        <v>2</v>
      </c>
      <c r="R1300" s="21">
        <f t="shared" si="432"/>
        <v>0.11413741438356165</v>
      </c>
      <c r="U1300" s="120" t="s">
        <v>0</v>
      </c>
      <c r="V1300" s="85">
        <v>1940</v>
      </c>
      <c r="W1300" s="85">
        <v>100</v>
      </c>
      <c r="X1300" s="85">
        <v>143</v>
      </c>
      <c r="Y1300" s="85">
        <v>100</v>
      </c>
      <c r="Z1300" s="85">
        <v>651</v>
      </c>
      <c r="AA1300" s="85">
        <v>100</v>
      </c>
      <c r="AB1300" s="85">
        <v>43</v>
      </c>
      <c r="AC1300" s="85">
        <v>100</v>
      </c>
    </row>
    <row r="1301" spans="1:29" ht="15.75" x14ac:dyDescent="0.25">
      <c r="A1301" s="6" t="s">
        <v>8</v>
      </c>
      <c r="B1301" s="8">
        <v>54943</v>
      </c>
      <c r="C1301" s="8">
        <v>2965</v>
      </c>
      <c r="D1301" s="2">
        <v>5.4</v>
      </c>
      <c r="E1301" s="10">
        <v>538.20000000000005</v>
      </c>
      <c r="F1301" s="8">
        <v>745</v>
      </c>
      <c r="G1301" s="2">
        <v>1.4</v>
      </c>
      <c r="H1301" s="2">
        <v>135.19999999999999</v>
      </c>
      <c r="I1301" s="8">
        <v>223</v>
      </c>
      <c r="J1301" s="2">
        <v>0.4</v>
      </c>
      <c r="K1301" s="2">
        <v>40.5</v>
      </c>
      <c r="M1301" s="12">
        <f t="shared" si="431"/>
        <v>761</v>
      </c>
      <c r="N1301" s="20">
        <f t="shared" si="428"/>
        <v>39</v>
      </c>
      <c r="O1301" s="20">
        <f t="shared" si="429"/>
        <v>4</v>
      </c>
      <c r="P1301" s="12">
        <f t="shared" si="430"/>
        <v>1</v>
      </c>
      <c r="R1301" s="21">
        <f t="shared" si="432"/>
        <v>0.15865796232876711</v>
      </c>
    </row>
    <row r="1302" spans="1:29" ht="15.75" x14ac:dyDescent="0.25">
      <c r="A1302" s="5" t="s">
        <v>9</v>
      </c>
      <c r="B1302" s="7">
        <v>31344</v>
      </c>
      <c r="C1302" s="7">
        <v>3285</v>
      </c>
      <c r="D1302" s="1">
        <v>10.5</v>
      </c>
      <c r="E1302" s="9">
        <v>692.6</v>
      </c>
      <c r="F1302" s="7">
        <v>843</v>
      </c>
      <c r="G1302" s="1">
        <v>2.7</v>
      </c>
      <c r="H1302" s="1">
        <v>177.7</v>
      </c>
      <c r="I1302" s="7">
        <v>484</v>
      </c>
      <c r="J1302" s="1">
        <v>1.5</v>
      </c>
      <c r="K1302" s="1">
        <v>102</v>
      </c>
      <c r="M1302" s="12">
        <f t="shared" si="431"/>
        <v>476</v>
      </c>
      <c r="N1302" s="20">
        <f t="shared" si="428"/>
        <v>55</v>
      </c>
      <c r="O1302" s="20">
        <f t="shared" si="429"/>
        <v>4</v>
      </c>
      <c r="P1302" s="20">
        <f t="shared" si="430"/>
        <v>4</v>
      </c>
      <c r="R1302" s="21">
        <f t="shared" si="432"/>
        <v>0.17578125</v>
      </c>
    </row>
    <row r="1303" spans="1:29" ht="15.75" x14ac:dyDescent="0.25">
      <c r="A1303" s="6" t="s">
        <v>10</v>
      </c>
      <c r="B1303" s="8">
        <v>13756</v>
      </c>
      <c r="C1303" s="8">
        <v>3145</v>
      </c>
      <c r="D1303" s="2">
        <v>22.9</v>
      </c>
      <c r="E1303" s="10">
        <v>1206.2</v>
      </c>
      <c r="F1303" s="8">
        <v>574</v>
      </c>
      <c r="G1303" s="2">
        <v>4.2</v>
      </c>
      <c r="H1303" s="2">
        <v>220.1</v>
      </c>
      <c r="I1303" s="8">
        <v>833</v>
      </c>
      <c r="J1303" s="2">
        <v>6.1</v>
      </c>
      <c r="K1303" s="2">
        <v>319.5</v>
      </c>
      <c r="M1303" s="12">
        <f t="shared" si="431"/>
        <v>249</v>
      </c>
      <c r="N1303" s="20">
        <f t="shared" si="428"/>
        <v>66</v>
      </c>
      <c r="O1303" s="20">
        <f t="shared" si="429"/>
        <v>8</v>
      </c>
      <c r="P1303" s="20">
        <f t="shared" si="430"/>
        <v>11</v>
      </c>
      <c r="R1303" s="21">
        <f t="shared" si="432"/>
        <v>0.16828981164383561</v>
      </c>
    </row>
    <row r="1304" spans="1:29" ht="15.75" x14ac:dyDescent="0.25">
      <c r="A1304" s="5" t="s">
        <v>11</v>
      </c>
      <c r="B1304" s="7">
        <v>13013</v>
      </c>
      <c r="C1304" s="7">
        <v>3416</v>
      </c>
      <c r="D1304" s="1">
        <v>26.3</v>
      </c>
      <c r="E1304" s="9">
        <v>2428.6</v>
      </c>
      <c r="F1304" s="7">
        <v>138</v>
      </c>
      <c r="G1304" s="1">
        <v>1.1000000000000001</v>
      </c>
      <c r="H1304" s="1">
        <v>98.1</v>
      </c>
      <c r="I1304" s="7">
        <v>1873</v>
      </c>
      <c r="J1304" s="1">
        <v>14.4</v>
      </c>
      <c r="K1304" s="9">
        <v>1331.6</v>
      </c>
      <c r="M1304" s="12">
        <f t="shared" si="431"/>
        <v>362</v>
      </c>
      <c r="N1304" s="20">
        <f t="shared" si="428"/>
        <v>81</v>
      </c>
      <c r="O1304" s="20">
        <f t="shared" si="429"/>
        <v>1</v>
      </c>
      <c r="P1304" s="20">
        <f t="shared" si="430"/>
        <v>15</v>
      </c>
      <c r="R1304" s="21">
        <f t="shared" si="432"/>
        <v>0.18279109589041095</v>
      </c>
    </row>
    <row r="1305" spans="1:29" ht="15.75" x14ac:dyDescent="0.25">
      <c r="A1305" s="6" t="s">
        <v>12</v>
      </c>
      <c r="B1305" s="8">
        <v>317</v>
      </c>
      <c r="C1305" s="8">
        <v>8</v>
      </c>
      <c r="D1305" s="2">
        <v>2.5</v>
      </c>
      <c r="E1305" s="10" t="s">
        <v>13</v>
      </c>
      <c r="F1305" s="8">
        <v>2</v>
      </c>
      <c r="G1305" s="2">
        <v>0.6</v>
      </c>
      <c r="H1305" s="2" t="s">
        <v>13</v>
      </c>
      <c r="I1305" s="8">
        <v>2</v>
      </c>
      <c r="J1305" s="2">
        <v>0.6</v>
      </c>
      <c r="K1305" s="2" t="s">
        <v>13</v>
      </c>
      <c r="M1305" s="12">
        <f t="shared" si="431"/>
        <v>5</v>
      </c>
      <c r="N1305" s="12">
        <f t="shared" si="428"/>
        <v>2</v>
      </c>
      <c r="O1305" s="12">
        <f t="shared" si="429"/>
        <v>0</v>
      </c>
      <c r="P1305" s="12">
        <f t="shared" si="430"/>
        <v>0</v>
      </c>
      <c r="R1305" s="21">
        <f t="shared" si="432"/>
        <v>4.2808219178082189E-4</v>
      </c>
    </row>
    <row r="1306" spans="1:29" x14ac:dyDescent="0.25">
      <c r="A1306" s="25"/>
      <c r="O1306" s="104" t="s">
        <v>873</v>
      </c>
      <c r="P1306" s="103">
        <f>SUM(P1303:P1304)/P1293</f>
        <v>0.74285714285714288</v>
      </c>
    </row>
    <row r="1307" spans="1:29" x14ac:dyDescent="0.25">
      <c r="A1307" t="s">
        <v>1024</v>
      </c>
    </row>
    <row r="1308" spans="1:29" x14ac:dyDescent="0.25">
      <c r="A1308" t="s">
        <v>776</v>
      </c>
    </row>
    <row r="1309" spans="1:29" x14ac:dyDescent="0.25">
      <c r="A1309" s="15" t="s">
        <v>17</v>
      </c>
      <c r="B1309" s="14" t="s">
        <v>18</v>
      </c>
      <c r="C1309" s="270" t="s">
        <v>19</v>
      </c>
      <c r="D1309" s="270"/>
      <c r="E1309" s="270"/>
      <c r="F1309" s="270" t="s">
        <v>20</v>
      </c>
      <c r="G1309" s="270"/>
      <c r="H1309" s="270"/>
      <c r="I1309" s="270" t="s">
        <v>21</v>
      </c>
      <c r="J1309" s="270"/>
      <c r="K1309" s="270"/>
      <c r="M1309" s="270" t="s">
        <v>1025</v>
      </c>
      <c r="N1309" s="270"/>
      <c r="O1309" s="270"/>
      <c r="P1309" s="270"/>
    </row>
    <row r="1310" spans="1:29" x14ac:dyDescent="0.25">
      <c r="B1310" s="14" t="s">
        <v>14</v>
      </c>
      <c r="C1310" s="14" t="s">
        <v>14</v>
      </c>
      <c r="D1310" s="14" t="s">
        <v>15</v>
      </c>
      <c r="E1310" s="14" t="s">
        <v>16</v>
      </c>
      <c r="F1310" s="14" t="s">
        <v>14</v>
      </c>
      <c r="G1310" s="14" t="s">
        <v>15</v>
      </c>
      <c r="H1310" s="14" t="s">
        <v>16</v>
      </c>
      <c r="I1310" s="14" t="s">
        <v>14</v>
      </c>
      <c r="J1310" s="14" t="s">
        <v>15</v>
      </c>
      <c r="K1310" s="14" t="s">
        <v>16</v>
      </c>
      <c r="M1310" s="14" t="s">
        <v>18</v>
      </c>
      <c r="N1310" s="13" t="s">
        <v>19</v>
      </c>
      <c r="O1310" s="14" t="s">
        <v>20</v>
      </c>
      <c r="P1310" s="13" t="s">
        <v>21</v>
      </c>
      <c r="R1310" s="13" t="s">
        <v>41</v>
      </c>
      <c r="S1310" s="14" t="s">
        <v>29</v>
      </c>
      <c r="U1310" s="81"/>
    </row>
    <row r="1311" spans="1:29" ht="15.75" x14ac:dyDescent="0.25">
      <c r="A1311" s="14" t="s">
        <v>0</v>
      </c>
      <c r="B1311" s="7">
        <v>487436</v>
      </c>
      <c r="C1311" s="7">
        <v>18334</v>
      </c>
      <c r="D1311" s="1">
        <v>3.8</v>
      </c>
      <c r="E1311" s="9">
        <v>414.8</v>
      </c>
      <c r="F1311" s="7">
        <v>3245</v>
      </c>
      <c r="G1311" s="1">
        <v>0.7</v>
      </c>
      <c r="H1311" s="1">
        <v>73.400000000000006</v>
      </c>
      <c r="I1311" s="7">
        <v>3531</v>
      </c>
      <c r="J1311" s="1">
        <v>0.7</v>
      </c>
      <c r="K1311" s="1">
        <v>79.900000000000006</v>
      </c>
      <c r="M1311" s="12">
        <f>B1311-B1329</f>
        <v>3036</v>
      </c>
      <c r="N1311" s="12">
        <f t="shared" ref="N1311:N1323" si="433">C1311-C1329</f>
        <v>151</v>
      </c>
      <c r="O1311" s="12">
        <f t="shared" ref="O1311:O1323" si="434">F1311-F1329</f>
        <v>7</v>
      </c>
      <c r="P1311" s="12">
        <f t="shared" ref="P1311:P1323" si="435">I1311-I1329</f>
        <v>13</v>
      </c>
      <c r="R1311" s="26">
        <f>C1311/$B$1311</f>
        <v>3.7613143058781051E-2</v>
      </c>
    </row>
    <row r="1312" spans="1:29" ht="15.75" x14ac:dyDescent="0.25">
      <c r="A1312" s="5" t="s">
        <v>1</v>
      </c>
      <c r="B1312" s="7">
        <v>2986</v>
      </c>
      <c r="C1312" s="7">
        <v>194</v>
      </c>
      <c r="D1312" s="1">
        <v>6.5</v>
      </c>
      <c r="E1312" s="9">
        <v>384.3</v>
      </c>
      <c r="F1312" s="7">
        <v>41</v>
      </c>
      <c r="G1312" s="1">
        <v>1.4</v>
      </c>
      <c r="H1312" s="1">
        <v>81.2</v>
      </c>
      <c r="I1312" s="7">
        <v>0</v>
      </c>
      <c r="J1312" s="1">
        <v>0</v>
      </c>
      <c r="K1312" s="1">
        <v>0</v>
      </c>
      <c r="M1312" s="12">
        <f t="shared" ref="M1312:M1323" si="436">B1312-B1330</f>
        <v>14</v>
      </c>
      <c r="N1312" s="20">
        <f t="shared" si="433"/>
        <v>4</v>
      </c>
      <c r="O1312" s="12">
        <f t="shared" si="434"/>
        <v>1</v>
      </c>
      <c r="P1312" s="12">
        <f t="shared" si="435"/>
        <v>0</v>
      </c>
      <c r="R1312" s="21">
        <f>C1312/$C$1329</f>
        <v>1.0669306495077821E-2</v>
      </c>
    </row>
    <row r="1313" spans="1:21" ht="15.75" x14ac:dyDescent="0.25">
      <c r="A1313" s="6" t="s">
        <v>2</v>
      </c>
      <c r="B1313" s="8">
        <v>17702</v>
      </c>
      <c r="C1313" s="8">
        <v>136</v>
      </c>
      <c r="D1313" s="2">
        <v>0.8</v>
      </c>
      <c r="E1313" s="10">
        <v>62.6</v>
      </c>
      <c r="F1313" s="8">
        <v>17</v>
      </c>
      <c r="G1313" s="2">
        <v>0.1</v>
      </c>
      <c r="H1313" s="2">
        <v>7.8</v>
      </c>
      <c r="I1313" s="8">
        <v>1</v>
      </c>
      <c r="J1313" s="2">
        <v>0</v>
      </c>
      <c r="K1313" s="2">
        <v>0.5</v>
      </c>
      <c r="M1313" s="12">
        <f t="shared" si="436"/>
        <v>103</v>
      </c>
      <c r="N1313" s="20">
        <f t="shared" si="433"/>
        <v>1</v>
      </c>
      <c r="O1313" s="12">
        <f t="shared" si="434"/>
        <v>0</v>
      </c>
      <c r="P1313" s="12">
        <f t="shared" si="435"/>
        <v>0</v>
      </c>
      <c r="R1313" s="21">
        <f t="shared" ref="R1313:R1323" si="437">C1313/$C$1329</f>
        <v>7.4795138316009462E-3</v>
      </c>
    </row>
    <row r="1314" spans="1:21" ht="15.75" x14ac:dyDescent="0.25">
      <c r="A1314" s="5" t="s">
        <v>3</v>
      </c>
      <c r="B1314" s="7">
        <v>29001</v>
      </c>
      <c r="C1314" s="7">
        <v>90</v>
      </c>
      <c r="D1314" s="1">
        <v>0.3</v>
      </c>
      <c r="E1314" s="9">
        <v>32.4</v>
      </c>
      <c r="F1314" s="7">
        <v>19</v>
      </c>
      <c r="G1314" s="1">
        <v>0.1</v>
      </c>
      <c r="H1314" s="1">
        <v>6.8</v>
      </c>
      <c r="I1314" s="7">
        <v>2</v>
      </c>
      <c r="J1314" s="1">
        <v>0</v>
      </c>
      <c r="K1314" s="1">
        <v>0.7</v>
      </c>
      <c r="M1314" s="12">
        <f t="shared" si="436"/>
        <v>186</v>
      </c>
      <c r="N1314" s="20">
        <f t="shared" si="433"/>
        <v>0</v>
      </c>
      <c r="O1314" s="20">
        <f t="shared" si="434"/>
        <v>0</v>
      </c>
      <c r="P1314" s="12">
        <f t="shared" si="435"/>
        <v>0</v>
      </c>
      <c r="R1314" s="21">
        <f t="shared" si="437"/>
        <v>4.9496782709123905E-3</v>
      </c>
    </row>
    <row r="1315" spans="1:21" ht="15.75" x14ac:dyDescent="0.25">
      <c r="A1315" s="6" t="s">
        <v>4</v>
      </c>
      <c r="B1315" s="8">
        <v>63446</v>
      </c>
      <c r="C1315" s="8">
        <v>322</v>
      </c>
      <c r="D1315" s="2">
        <v>0.5</v>
      </c>
      <c r="E1315" s="10">
        <v>60.4</v>
      </c>
      <c r="F1315" s="8">
        <v>42</v>
      </c>
      <c r="G1315" s="2">
        <v>0.1</v>
      </c>
      <c r="H1315" s="2">
        <v>7.9</v>
      </c>
      <c r="I1315" s="8">
        <v>2</v>
      </c>
      <c r="J1315" s="2">
        <v>0</v>
      </c>
      <c r="K1315" s="2">
        <v>0.4</v>
      </c>
      <c r="M1315" s="12">
        <f t="shared" si="436"/>
        <v>277</v>
      </c>
      <c r="N1315" s="20">
        <f t="shared" si="433"/>
        <v>4</v>
      </c>
      <c r="O1315" s="12">
        <f t="shared" si="434"/>
        <v>1</v>
      </c>
      <c r="P1315" s="12">
        <f t="shared" si="435"/>
        <v>0</v>
      </c>
      <c r="R1315" s="21">
        <f t="shared" si="437"/>
        <v>1.7708848924819887E-2</v>
      </c>
      <c r="S1315" s="24">
        <f>R1314+R1315</f>
        <v>2.2658527195732275E-2</v>
      </c>
    </row>
    <row r="1316" spans="1:21" ht="15.75" x14ac:dyDescent="0.25">
      <c r="A1316" s="5" t="s">
        <v>5</v>
      </c>
      <c r="B1316" s="7">
        <v>88315</v>
      </c>
      <c r="C1316" s="7">
        <v>1067</v>
      </c>
      <c r="D1316" s="1">
        <v>1.2</v>
      </c>
      <c r="E1316" s="9">
        <v>180.5</v>
      </c>
      <c r="F1316" s="7">
        <v>132</v>
      </c>
      <c r="G1316" s="1">
        <v>0.1</v>
      </c>
      <c r="H1316" s="1">
        <v>22.3</v>
      </c>
      <c r="I1316" s="7">
        <v>17</v>
      </c>
      <c r="J1316" s="1">
        <v>0</v>
      </c>
      <c r="K1316" s="1">
        <v>2.9</v>
      </c>
      <c r="M1316" s="12">
        <f t="shared" si="436"/>
        <v>442</v>
      </c>
      <c r="N1316" s="20">
        <f t="shared" si="433"/>
        <v>13</v>
      </c>
      <c r="O1316" s="12">
        <f t="shared" si="434"/>
        <v>0</v>
      </c>
      <c r="P1316" s="12">
        <f t="shared" si="435"/>
        <v>0</v>
      </c>
      <c r="R1316" s="21">
        <f t="shared" si="437"/>
        <v>5.8681185722928013E-2</v>
      </c>
    </row>
    <row r="1317" spans="1:21" ht="15.75" x14ac:dyDescent="0.25">
      <c r="A1317" s="6" t="s">
        <v>6</v>
      </c>
      <c r="B1317" s="8">
        <v>95948</v>
      </c>
      <c r="C1317" s="8">
        <v>1840</v>
      </c>
      <c r="D1317" s="2">
        <v>1.9</v>
      </c>
      <c r="E1317" s="10">
        <v>257.2</v>
      </c>
      <c r="F1317" s="8">
        <v>264</v>
      </c>
      <c r="G1317" s="2">
        <v>0.3</v>
      </c>
      <c r="H1317" s="2">
        <v>36.9</v>
      </c>
      <c r="I1317" s="8">
        <v>37</v>
      </c>
      <c r="J1317" s="2">
        <v>0</v>
      </c>
      <c r="K1317" s="2">
        <v>5.2</v>
      </c>
      <c r="M1317" s="12">
        <f t="shared" si="436"/>
        <v>675</v>
      </c>
      <c r="N1317" s="20">
        <f t="shared" si="433"/>
        <v>8</v>
      </c>
      <c r="O1317" s="20">
        <f t="shared" si="434"/>
        <v>0</v>
      </c>
      <c r="P1317" s="12">
        <f t="shared" si="435"/>
        <v>0</v>
      </c>
      <c r="R1317" s="21">
        <f t="shared" si="437"/>
        <v>0.10119342242754222</v>
      </c>
    </row>
    <row r="1318" spans="1:21" ht="15.75" x14ac:dyDescent="0.25">
      <c r="A1318" s="5" t="s">
        <v>7</v>
      </c>
      <c r="B1318" s="7">
        <v>78518</v>
      </c>
      <c r="C1318" s="7">
        <v>2109</v>
      </c>
      <c r="D1318" s="1">
        <v>2.7</v>
      </c>
      <c r="E1318" s="9">
        <v>346.7</v>
      </c>
      <c r="F1318" s="7">
        <v>445</v>
      </c>
      <c r="G1318" s="1">
        <v>0.6</v>
      </c>
      <c r="H1318" s="1">
        <v>73.099999999999994</v>
      </c>
      <c r="I1318" s="7">
        <v>88</v>
      </c>
      <c r="J1318" s="1">
        <v>0.1</v>
      </c>
      <c r="K1318" s="1">
        <v>14.5</v>
      </c>
      <c r="M1318" s="12">
        <f t="shared" si="436"/>
        <v>507</v>
      </c>
      <c r="N1318" s="20">
        <f t="shared" si="433"/>
        <v>12</v>
      </c>
      <c r="O1318" s="20">
        <f t="shared" si="434"/>
        <v>2</v>
      </c>
      <c r="P1318" s="12">
        <f t="shared" si="435"/>
        <v>0</v>
      </c>
      <c r="R1318" s="21">
        <f t="shared" si="437"/>
        <v>0.11598746081504702</v>
      </c>
    </row>
    <row r="1319" spans="1:21" ht="15.75" x14ac:dyDescent="0.25">
      <c r="A1319" s="6" t="s">
        <v>8</v>
      </c>
      <c r="B1319" s="8">
        <v>54182</v>
      </c>
      <c r="C1319" s="8">
        <v>2926</v>
      </c>
      <c r="D1319" s="2">
        <v>5.4</v>
      </c>
      <c r="E1319" s="10">
        <v>531.1</v>
      </c>
      <c r="F1319" s="8">
        <v>741</v>
      </c>
      <c r="G1319" s="2">
        <v>1.4</v>
      </c>
      <c r="H1319" s="2">
        <v>134.5</v>
      </c>
      <c r="I1319" s="8">
        <v>222</v>
      </c>
      <c r="J1319" s="2">
        <v>0.4</v>
      </c>
      <c r="K1319" s="2">
        <v>40.299999999999997</v>
      </c>
      <c r="M1319" s="12">
        <f t="shared" si="436"/>
        <v>337</v>
      </c>
      <c r="N1319" s="20">
        <f t="shared" si="433"/>
        <v>23</v>
      </c>
      <c r="O1319" s="20">
        <f t="shared" si="434"/>
        <v>0</v>
      </c>
      <c r="P1319" s="12">
        <f t="shared" si="435"/>
        <v>-1</v>
      </c>
      <c r="R1319" s="21">
        <f t="shared" si="437"/>
        <v>0.16091954022988506</v>
      </c>
    </row>
    <row r="1320" spans="1:21" ht="15.75" x14ac:dyDescent="0.25">
      <c r="A1320" s="5" t="s">
        <v>9</v>
      </c>
      <c r="B1320" s="7">
        <v>30868</v>
      </c>
      <c r="C1320" s="7">
        <v>3230</v>
      </c>
      <c r="D1320" s="1">
        <v>10.5</v>
      </c>
      <c r="E1320" s="9">
        <v>681</v>
      </c>
      <c r="F1320" s="7">
        <v>839</v>
      </c>
      <c r="G1320" s="1">
        <v>2.7</v>
      </c>
      <c r="H1320" s="1">
        <v>176.9</v>
      </c>
      <c r="I1320" s="7">
        <v>480</v>
      </c>
      <c r="J1320" s="1">
        <v>1.6</v>
      </c>
      <c r="K1320" s="1">
        <v>101.2</v>
      </c>
      <c r="M1320" s="12">
        <f t="shared" si="436"/>
        <v>225</v>
      </c>
      <c r="N1320" s="20">
        <f t="shared" si="433"/>
        <v>25</v>
      </c>
      <c r="O1320" s="20">
        <f t="shared" si="434"/>
        <v>2</v>
      </c>
      <c r="P1320" s="20">
        <f t="shared" si="435"/>
        <v>3</v>
      </c>
      <c r="R1320" s="21">
        <f t="shared" si="437"/>
        <v>0.17763845350052246</v>
      </c>
    </row>
    <row r="1321" spans="1:21" ht="15.75" x14ac:dyDescent="0.25">
      <c r="A1321" s="6" t="s">
        <v>10</v>
      </c>
      <c r="B1321" s="8">
        <v>13507</v>
      </c>
      <c r="C1321" s="8">
        <v>3079</v>
      </c>
      <c r="D1321" s="2">
        <v>22.8</v>
      </c>
      <c r="E1321" s="10">
        <v>1180.9000000000001</v>
      </c>
      <c r="F1321" s="8">
        <v>566</v>
      </c>
      <c r="G1321" s="2">
        <v>4.2</v>
      </c>
      <c r="H1321" s="2">
        <v>217.1</v>
      </c>
      <c r="I1321" s="8">
        <v>822</v>
      </c>
      <c r="J1321" s="2">
        <v>6.1</v>
      </c>
      <c r="K1321" s="2">
        <v>315.3</v>
      </c>
      <c r="M1321" s="12">
        <f t="shared" si="436"/>
        <v>108</v>
      </c>
      <c r="N1321" s="20">
        <f t="shared" si="433"/>
        <v>28</v>
      </c>
      <c r="O1321" s="20">
        <f t="shared" si="434"/>
        <v>1</v>
      </c>
      <c r="P1321" s="20">
        <f t="shared" si="435"/>
        <v>3</v>
      </c>
      <c r="R1321" s="21">
        <f t="shared" si="437"/>
        <v>0.16933399329043611</v>
      </c>
    </row>
    <row r="1322" spans="1:21" ht="15.75" x14ac:dyDescent="0.25">
      <c r="A1322" s="5" t="s">
        <v>11</v>
      </c>
      <c r="B1322" s="7">
        <v>12651</v>
      </c>
      <c r="C1322" s="7">
        <v>3335</v>
      </c>
      <c r="D1322" s="1">
        <v>26.4</v>
      </c>
      <c r="E1322" s="9">
        <v>2371</v>
      </c>
      <c r="F1322" s="7">
        <v>137</v>
      </c>
      <c r="G1322" s="1">
        <v>1.1000000000000001</v>
      </c>
      <c r="H1322" s="1">
        <v>97.4</v>
      </c>
      <c r="I1322" s="7">
        <v>1858</v>
      </c>
      <c r="J1322" s="1">
        <v>14.7</v>
      </c>
      <c r="K1322" s="9">
        <v>1320.9</v>
      </c>
      <c r="M1322" s="12">
        <f t="shared" si="436"/>
        <v>161</v>
      </c>
      <c r="N1322" s="20">
        <f t="shared" si="433"/>
        <v>33</v>
      </c>
      <c r="O1322" s="20">
        <f t="shared" si="434"/>
        <v>0</v>
      </c>
      <c r="P1322" s="20">
        <f t="shared" si="435"/>
        <v>8</v>
      </c>
      <c r="R1322" s="21">
        <f t="shared" si="437"/>
        <v>0.18341307814992025</v>
      </c>
    </row>
    <row r="1323" spans="1:21" ht="15.75" x14ac:dyDescent="0.25">
      <c r="A1323" s="6" t="s">
        <v>12</v>
      </c>
      <c r="B1323" s="8">
        <v>312</v>
      </c>
      <c r="C1323" s="8">
        <v>6</v>
      </c>
      <c r="D1323" s="2">
        <v>1.9</v>
      </c>
      <c r="E1323" s="10" t="s">
        <v>13</v>
      </c>
      <c r="F1323" s="8">
        <v>2</v>
      </c>
      <c r="G1323" s="2">
        <v>0.6</v>
      </c>
      <c r="H1323" s="2" t="s">
        <v>13</v>
      </c>
      <c r="I1323" s="8">
        <v>2</v>
      </c>
      <c r="J1323" s="2">
        <v>0.6</v>
      </c>
      <c r="K1323" s="2" t="s">
        <v>13</v>
      </c>
      <c r="M1323" s="12">
        <f t="shared" si="436"/>
        <v>1</v>
      </c>
      <c r="N1323" s="12">
        <f t="shared" si="433"/>
        <v>0</v>
      </c>
      <c r="O1323" s="12">
        <f t="shared" si="434"/>
        <v>0</v>
      </c>
      <c r="P1323" s="12">
        <f t="shared" si="435"/>
        <v>0</v>
      </c>
      <c r="R1323" s="21">
        <f t="shared" si="437"/>
        <v>3.2997855139415937E-4</v>
      </c>
    </row>
    <row r="1324" spans="1:21" x14ac:dyDescent="0.25">
      <c r="A1324" s="25"/>
      <c r="O1324" s="104" t="s">
        <v>873</v>
      </c>
      <c r="P1324" s="103">
        <f>SUM(P1321:P1322)/P1311</f>
        <v>0.84615384615384615</v>
      </c>
    </row>
    <row r="1325" spans="1:21" x14ac:dyDescent="0.25">
      <c r="A1325" t="s">
        <v>1018</v>
      </c>
    </row>
    <row r="1326" spans="1:21" x14ac:dyDescent="0.25">
      <c r="A1326" t="s">
        <v>776</v>
      </c>
    </row>
    <row r="1327" spans="1:21" x14ac:dyDescent="0.25">
      <c r="A1327" s="15" t="s">
        <v>17</v>
      </c>
      <c r="B1327" s="14" t="s">
        <v>18</v>
      </c>
      <c r="C1327" s="270" t="s">
        <v>19</v>
      </c>
      <c r="D1327" s="270"/>
      <c r="E1327" s="270"/>
      <c r="F1327" s="270" t="s">
        <v>20</v>
      </c>
      <c r="G1327" s="270"/>
      <c r="H1327" s="270"/>
      <c r="I1327" s="270" t="s">
        <v>21</v>
      </c>
      <c r="J1327" s="270"/>
      <c r="K1327" s="270"/>
      <c r="M1327" s="270" t="s">
        <v>1019</v>
      </c>
      <c r="N1327" s="270"/>
      <c r="O1327" s="270"/>
      <c r="P1327" s="270"/>
    </row>
    <row r="1328" spans="1:21" x14ac:dyDescent="0.25">
      <c r="B1328" s="14" t="s">
        <v>14</v>
      </c>
      <c r="C1328" s="14" t="s">
        <v>14</v>
      </c>
      <c r="D1328" s="14" t="s">
        <v>15</v>
      </c>
      <c r="E1328" s="14" t="s">
        <v>16</v>
      </c>
      <c r="F1328" s="14" t="s">
        <v>14</v>
      </c>
      <c r="G1328" s="14" t="s">
        <v>15</v>
      </c>
      <c r="H1328" s="14" t="s">
        <v>16</v>
      </c>
      <c r="I1328" s="14" t="s">
        <v>14</v>
      </c>
      <c r="J1328" s="14" t="s">
        <v>15</v>
      </c>
      <c r="K1328" s="14" t="s">
        <v>16</v>
      </c>
      <c r="M1328" s="14" t="s">
        <v>18</v>
      </c>
      <c r="N1328" s="13" t="s">
        <v>19</v>
      </c>
      <c r="O1328" s="14" t="s">
        <v>20</v>
      </c>
      <c r="P1328" s="13" t="s">
        <v>21</v>
      </c>
      <c r="R1328" s="13" t="s">
        <v>41</v>
      </c>
      <c r="S1328" s="14" t="s">
        <v>29</v>
      </c>
      <c r="U1328" s="81" t="s">
        <v>998</v>
      </c>
    </row>
    <row r="1329" spans="1:29" ht="16.5" thickBot="1" x14ac:dyDescent="0.3">
      <c r="A1329" s="14" t="s">
        <v>0</v>
      </c>
      <c r="B1329" s="7">
        <v>484400</v>
      </c>
      <c r="C1329" s="7">
        <v>18183</v>
      </c>
      <c r="D1329" s="1">
        <v>3.8</v>
      </c>
      <c r="E1329" s="9">
        <v>411.4</v>
      </c>
      <c r="F1329" s="7">
        <v>3238</v>
      </c>
      <c r="G1329" s="1">
        <v>0.7</v>
      </c>
      <c r="H1329" s="1">
        <v>73.3</v>
      </c>
      <c r="I1329" s="7">
        <v>3518</v>
      </c>
      <c r="J1329" s="1">
        <v>0.7</v>
      </c>
      <c r="K1329" s="1">
        <v>79.599999999999994</v>
      </c>
      <c r="M1329" s="12">
        <f>B1329-B1347</f>
        <v>3218</v>
      </c>
      <c r="N1329" s="12">
        <f t="shared" ref="N1329:N1341" si="438">C1329-C1347</f>
        <v>107</v>
      </c>
      <c r="O1329" s="12">
        <f t="shared" ref="O1329:O1341" si="439">F1329-F1347</f>
        <v>11</v>
      </c>
      <c r="P1329" s="12">
        <f t="shared" ref="P1329:P1341" si="440">I1329-I1347</f>
        <v>13</v>
      </c>
      <c r="R1329" s="26">
        <f>C1329/$B$1329</f>
        <v>3.7537159372419485E-2</v>
      </c>
      <c r="U1329" s="114"/>
      <c r="V1329" s="272" t="s">
        <v>999</v>
      </c>
      <c r="W1329" s="272"/>
      <c r="X1329" s="272"/>
      <c r="Y1329" s="272"/>
      <c r="Z1329" s="272" t="s">
        <v>1000</v>
      </c>
      <c r="AA1329" s="272"/>
      <c r="AB1329" s="272"/>
      <c r="AC1329" s="272"/>
    </row>
    <row r="1330" spans="1:29" ht="15.75" x14ac:dyDescent="0.25">
      <c r="A1330" s="5" t="s">
        <v>1</v>
      </c>
      <c r="B1330" s="7">
        <v>2972</v>
      </c>
      <c r="C1330" s="7">
        <v>190</v>
      </c>
      <c r="D1330" s="1">
        <v>6.4</v>
      </c>
      <c r="E1330" s="9">
        <v>376.3</v>
      </c>
      <c r="F1330" s="7">
        <v>40</v>
      </c>
      <c r="G1330" s="1">
        <v>1.3</v>
      </c>
      <c r="H1330" s="1">
        <v>79.2</v>
      </c>
      <c r="I1330" s="7">
        <v>0</v>
      </c>
      <c r="J1330" s="1">
        <v>0</v>
      </c>
      <c r="K1330" s="1">
        <v>0</v>
      </c>
      <c r="M1330" s="12">
        <f t="shared" ref="M1330:M1341" si="441">B1330-B1348</f>
        <v>26</v>
      </c>
      <c r="N1330" s="20">
        <f t="shared" si="438"/>
        <v>4</v>
      </c>
      <c r="O1330" s="12">
        <f t="shared" si="439"/>
        <v>3</v>
      </c>
      <c r="P1330" s="12">
        <f t="shared" si="440"/>
        <v>0</v>
      </c>
      <c r="R1330" s="21">
        <f>C1330/$C$1329</f>
        <v>1.0449320794148381E-2</v>
      </c>
      <c r="U1330" s="165"/>
      <c r="V1330" s="171" t="s">
        <v>1001</v>
      </c>
      <c r="W1330" s="172"/>
      <c r="X1330" s="171" t="s">
        <v>20</v>
      </c>
      <c r="Y1330" s="172"/>
      <c r="Z1330" s="171" t="s">
        <v>1001</v>
      </c>
      <c r="AA1330" s="172"/>
      <c r="AB1330" s="171" t="s">
        <v>20</v>
      </c>
      <c r="AC1330" s="172"/>
    </row>
    <row r="1331" spans="1:29" ht="15.75" x14ac:dyDescent="0.25">
      <c r="A1331" s="6" t="s">
        <v>2</v>
      </c>
      <c r="B1331" s="8">
        <v>17599</v>
      </c>
      <c r="C1331" s="8">
        <v>135</v>
      </c>
      <c r="D1331" s="2">
        <v>0.8</v>
      </c>
      <c r="E1331" s="10">
        <v>62.1</v>
      </c>
      <c r="F1331" s="8">
        <v>17</v>
      </c>
      <c r="G1331" s="2">
        <v>0.1</v>
      </c>
      <c r="H1331" s="2">
        <v>7.8</v>
      </c>
      <c r="I1331" s="8">
        <v>1</v>
      </c>
      <c r="J1331" s="2">
        <v>0</v>
      </c>
      <c r="K1331" s="2">
        <v>0.5</v>
      </c>
      <c r="M1331" s="12">
        <f t="shared" si="441"/>
        <v>103</v>
      </c>
      <c r="N1331" s="20">
        <f t="shared" si="438"/>
        <v>1</v>
      </c>
      <c r="O1331" s="12">
        <f t="shared" si="439"/>
        <v>0</v>
      </c>
      <c r="P1331" s="12">
        <f t="shared" si="440"/>
        <v>0</v>
      </c>
      <c r="R1331" s="21">
        <f t="shared" ref="R1331:R1341" si="442">C1331/$C$1329</f>
        <v>7.4245174063685858E-3</v>
      </c>
      <c r="U1331" s="119" t="s">
        <v>1002</v>
      </c>
      <c r="V1331" s="62" t="s">
        <v>839</v>
      </c>
      <c r="W1331" s="62" t="s">
        <v>840</v>
      </c>
      <c r="X1331" s="62" t="s">
        <v>839</v>
      </c>
      <c r="Y1331" s="62" t="s">
        <v>840</v>
      </c>
      <c r="Z1331" s="62" t="s">
        <v>839</v>
      </c>
      <c r="AA1331" s="62" t="s">
        <v>840</v>
      </c>
      <c r="AB1331" s="62" t="s">
        <v>839</v>
      </c>
      <c r="AC1331" s="62" t="s">
        <v>840</v>
      </c>
    </row>
    <row r="1332" spans="1:29" ht="30" x14ac:dyDescent="0.25">
      <c r="A1332" s="5" t="s">
        <v>3</v>
      </c>
      <c r="B1332" s="7">
        <v>28815</v>
      </c>
      <c r="C1332" s="7">
        <v>90</v>
      </c>
      <c r="D1332" s="1">
        <v>0.3</v>
      </c>
      <c r="E1332" s="9">
        <v>32.4</v>
      </c>
      <c r="F1332" s="7">
        <v>19</v>
      </c>
      <c r="G1332" s="1">
        <v>0.1</v>
      </c>
      <c r="H1332" s="1">
        <v>6.8</v>
      </c>
      <c r="I1332" s="7">
        <v>2</v>
      </c>
      <c r="J1332" s="1">
        <v>0</v>
      </c>
      <c r="K1332" s="1">
        <v>0.7</v>
      </c>
      <c r="M1332" s="12">
        <f t="shared" si="441"/>
        <v>180</v>
      </c>
      <c r="N1332" s="20">
        <f t="shared" si="438"/>
        <v>3</v>
      </c>
      <c r="O1332" s="20">
        <f t="shared" si="439"/>
        <v>0</v>
      </c>
      <c r="P1332" s="12">
        <f t="shared" si="440"/>
        <v>0</v>
      </c>
      <c r="R1332" s="21">
        <f t="shared" si="442"/>
        <v>4.9496782709123905E-3</v>
      </c>
      <c r="U1332" s="120" t="s">
        <v>1003</v>
      </c>
      <c r="V1332" s="85">
        <v>569</v>
      </c>
      <c r="W1332" s="167">
        <v>38.6</v>
      </c>
      <c r="X1332" s="85">
        <v>60</v>
      </c>
      <c r="Y1332" s="167">
        <v>52.6</v>
      </c>
      <c r="Z1332" s="85">
        <v>273</v>
      </c>
      <c r="AA1332" s="167">
        <v>40.299999999999997</v>
      </c>
      <c r="AB1332" s="85">
        <v>29</v>
      </c>
      <c r="AC1332" s="167">
        <v>55.8</v>
      </c>
    </row>
    <row r="1333" spans="1:29" ht="30" x14ac:dyDescent="0.25">
      <c r="A1333" s="6" t="s">
        <v>4</v>
      </c>
      <c r="B1333" s="8">
        <v>63169</v>
      </c>
      <c r="C1333" s="8">
        <v>318</v>
      </c>
      <c r="D1333" s="2">
        <v>0.5</v>
      </c>
      <c r="E1333" s="10">
        <v>59.7</v>
      </c>
      <c r="F1333" s="8">
        <v>41</v>
      </c>
      <c r="G1333" s="2">
        <v>0.1</v>
      </c>
      <c r="H1333" s="2">
        <v>7.7</v>
      </c>
      <c r="I1333" s="8">
        <v>2</v>
      </c>
      <c r="J1333" s="2">
        <v>0</v>
      </c>
      <c r="K1333" s="2">
        <v>0.4</v>
      </c>
      <c r="M1333" s="12">
        <f t="shared" si="441"/>
        <v>295</v>
      </c>
      <c r="N1333" s="20">
        <f t="shared" si="438"/>
        <v>3</v>
      </c>
      <c r="O1333" s="12">
        <f t="shared" si="439"/>
        <v>0</v>
      </c>
      <c r="P1333" s="12">
        <f t="shared" si="440"/>
        <v>0</v>
      </c>
      <c r="R1333" s="21">
        <f t="shared" si="442"/>
        <v>1.7488863223890448E-2</v>
      </c>
      <c r="S1333" s="24">
        <f>R1332+R1333</f>
        <v>2.2438541494802837E-2</v>
      </c>
      <c r="U1333" s="121" t="s">
        <v>1004</v>
      </c>
      <c r="V1333" s="88">
        <v>256</v>
      </c>
      <c r="W1333" s="167">
        <v>17.399999999999999</v>
      </c>
      <c r="X1333" s="88">
        <v>20</v>
      </c>
      <c r="Y1333" s="167">
        <v>17.5</v>
      </c>
      <c r="Z1333" s="88">
        <v>121</v>
      </c>
      <c r="AA1333" s="167">
        <v>17.8</v>
      </c>
      <c r="AB1333" s="88">
        <v>10</v>
      </c>
      <c r="AC1333" s="167">
        <v>19.2</v>
      </c>
    </row>
    <row r="1334" spans="1:29" ht="15.75" x14ac:dyDescent="0.25">
      <c r="A1334" s="5" t="s">
        <v>5</v>
      </c>
      <c r="B1334" s="7">
        <v>87873</v>
      </c>
      <c r="C1334" s="7">
        <v>1054</v>
      </c>
      <c r="D1334" s="1">
        <v>1.2</v>
      </c>
      <c r="E1334" s="9">
        <v>178.3</v>
      </c>
      <c r="F1334" s="7">
        <v>132</v>
      </c>
      <c r="G1334" s="1">
        <v>0.2</v>
      </c>
      <c r="H1334" s="1">
        <v>22.3</v>
      </c>
      <c r="I1334" s="7">
        <v>17</v>
      </c>
      <c r="J1334" s="1">
        <v>0</v>
      </c>
      <c r="K1334" s="1">
        <v>2.9</v>
      </c>
      <c r="M1334" s="12">
        <f t="shared" si="441"/>
        <v>470</v>
      </c>
      <c r="N1334" s="20">
        <f t="shared" si="438"/>
        <v>6</v>
      </c>
      <c r="O1334" s="12">
        <f t="shared" si="439"/>
        <v>1</v>
      </c>
      <c r="P1334" s="12">
        <f t="shared" si="440"/>
        <v>0</v>
      </c>
      <c r="R1334" s="21">
        <f t="shared" si="442"/>
        <v>5.7966232194907333E-2</v>
      </c>
      <c r="U1334" s="120" t="s">
        <v>1005</v>
      </c>
      <c r="V1334" s="85">
        <v>623</v>
      </c>
      <c r="W1334" s="85">
        <v>42.3</v>
      </c>
      <c r="X1334" s="85">
        <v>34</v>
      </c>
      <c r="Y1334" s="85">
        <v>29.8</v>
      </c>
      <c r="Z1334" s="85">
        <v>274</v>
      </c>
      <c r="AA1334" s="85">
        <v>40.4</v>
      </c>
      <c r="AB1334" s="85">
        <v>13</v>
      </c>
      <c r="AC1334" s="85">
        <v>25</v>
      </c>
    </row>
    <row r="1335" spans="1:29" ht="30" x14ac:dyDescent="0.25">
      <c r="A1335" s="6" t="s">
        <v>6</v>
      </c>
      <c r="B1335" s="8">
        <v>95273</v>
      </c>
      <c r="C1335" s="8">
        <v>1832</v>
      </c>
      <c r="D1335" s="2">
        <v>1.9</v>
      </c>
      <c r="E1335" s="10">
        <v>256.10000000000002</v>
      </c>
      <c r="F1335" s="8">
        <v>264</v>
      </c>
      <c r="G1335" s="2">
        <v>0.3</v>
      </c>
      <c r="H1335" s="2">
        <v>36.9</v>
      </c>
      <c r="I1335" s="8">
        <v>37</v>
      </c>
      <c r="J1335" s="2">
        <v>0</v>
      </c>
      <c r="K1335" s="2">
        <v>5.2</v>
      </c>
      <c r="M1335" s="12">
        <f t="shared" si="441"/>
        <v>695</v>
      </c>
      <c r="N1335" s="20">
        <f t="shared" si="438"/>
        <v>11</v>
      </c>
      <c r="O1335" s="20">
        <f t="shared" si="439"/>
        <v>1</v>
      </c>
      <c r="P1335" s="12">
        <f t="shared" si="440"/>
        <v>0</v>
      </c>
      <c r="R1335" s="21">
        <f t="shared" si="442"/>
        <v>0.10075345102568332</v>
      </c>
      <c r="U1335" s="121" t="s">
        <v>1006</v>
      </c>
      <c r="V1335" s="88">
        <v>25</v>
      </c>
      <c r="W1335" s="88">
        <v>1.7</v>
      </c>
      <c r="X1335" s="88">
        <v>0</v>
      </c>
      <c r="Y1335" s="88">
        <v>0</v>
      </c>
      <c r="Z1335" s="88">
        <v>10</v>
      </c>
      <c r="AA1335" s="88">
        <v>1.5</v>
      </c>
      <c r="AB1335" s="88">
        <v>0</v>
      </c>
      <c r="AC1335" s="88">
        <v>0</v>
      </c>
    </row>
    <row r="1336" spans="1:29" ht="15.75" x14ac:dyDescent="0.25">
      <c r="A1336" s="5" t="s">
        <v>7</v>
      </c>
      <c r="B1336" s="7">
        <v>78011</v>
      </c>
      <c r="C1336" s="7">
        <v>2097</v>
      </c>
      <c r="D1336" s="1">
        <v>2.7</v>
      </c>
      <c r="E1336" s="9">
        <v>344.7</v>
      </c>
      <c r="F1336" s="7">
        <v>443</v>
      </c>
      <c r="G1336" s="1">
        <v>0.6</v>
      </c>
      <c r="H1336" s="1">
        <v>72.8</v>
      </c>
      <c r="I1336" s="7">
        <v>88</v>
      </c>
      <c r="J1336" s="1">
        <v>0.1</v>
      </c>
      <c r="K1336" s="1">
        <v>14.5</v>
      </c>
      <c r="M1336" s="12">
        <f t="shared" si="441"/>
        <v>525</v>
      </c>
      <c r="N1336" s="20">
        <f t="shared" si="438"/>
        <v>3</v>
      </c>
      <c r="O1336" s="20">
        <f t="shared" si="439"/>
        <v>0</v>
      </c>
      <c r="P1336" s="12">
        <f t="shared" si="440"/>
        <v>1</v>
      </c>
      <c r="R1336" s="21">
        <f t="shared" si="442"/>
        <v>0.11532750371225871</v>
      </c>
      <c r="U1336" s="120" t="s">
        <v>0</v>
      </c>
      <c r="V1336" s="85">
        <v>1473</v>
      </c>
      <c r="W1336" s="85">
        <v>100</v>
      </c>
      <c r="X1336" s="85">
        <v>114</v>
      </c>
      <c r="Y1336" s="85">
        <v>100</v>
      </c>
      <c r="Z1336" s="85">
        <v>678</v>
      </c>
      <c r="AA1336" s="85">
        <v>100</v>
      </c>
      <c r="AB1336" s="85">
        <v>52</v>
      </c>
      <c r="AC1336" s="85">
        <v>100</v>
      </c>
    </row>
    <row r="1337" spans="1:29" ht="15.75" x14ac:dyDescent="0.25">
      <c r="A1337" s="6" t="s">
        <v>8</v>
      </c>
      <c r="B1337" s="8">
        <v>53845</v>
      </c>
      <c r="C1337" s="8">
        <v>2903</v>
      </c>
      <c r="D1337" s="2">
        <v>5.4</v>
      </c>
      <c r="E1337" s="10">
        <v>526.9</v>
      </c>
      <c r="F1337" s="8">
        <v>741</v>
      </c>
      <c r="G1337" s="2">
        <v>1.4</v>
      </c>
      <c r="H1337" s="2">
        <v>134.5</v>
      </c>
      <c r="I1337" s="8">
        <v>223</v>
      </c>
      <c r="J1337" s="2">
        <v>0.4</v>
      </c>
      <c r="K1337" s="2">
        <v>40.5</v>
      </c>
      <c r="M1337" s="12">
        <f t="shared" si="441"/>
        <v>391</v>
      </c>
      <c r="N1337" s="20">
        <f t="shared" si="438"/>
        <v>7</v>
      </c>
      <c r="O1337" s="20">
        <f t="shared" si="439"/>
        <v>0</v>
      </c>
      <c r="P1337" s="12">
        <f t="shared" si="440"/>
        <v>1</v>
      </c>
      <c r="R1337" s="21">
        <f t="shared" si="442"/>
        <v>0.15965462244954079</v>
      </c>
    </row>
    <row r="1338" spans="1:29" ht="15.75" x14ac:dyDescent="0.25">
      <c r="A1338" s="5" t="s">
        <v>9</v>
      </c>
      <c r="B1338" s="7">
        <v>30643</v>
      </c>
      <c r="C1338" s="7">
        <v>3205</v>
      </c>
      <c r="D1338" s="1">
        <v>10.5</v>
      </c>
      <c r="E1338" s="9">
        <v>675.7</v>
      </c>
      <c r="F1338" s="7">
        <v>837</v>
      </c>
      <c r="G1338" s="1">
        <v>2.7</v>
      </c>
      <c r="H1338" s="1">
        <v>176.5</v>
      </c>
      <c r="I1338" s="7">
        <v>477</v>
      </c>
      <c r="J1338" s="1">
        <v>1.6</v>
      </c>
      <c r="K1338" s="1">
        <v>100.6</v>
      </c>
      <c r="M1338" s="12">
        <f t="shared" si="441"/>
        <v>234</v>
      </c>
      <c r="N1338" s="20">
        <f t="shared" si="438"/>
        <v>16</v>
      </c>
      <c r="O1338" s="20">
        <f t="shared" si="439"/>
        <v>3</v>
      </c>
      <c r="P1338" s="20">
        <f t="shared" si="440"/>
        <v>0</v>
      </c>
      <c r="R1338" s="21">
        <f t="shared" si="442"/>
        <v>0.17626354286971346</v>
      </c>
    </row>
    <row r="1339" spans="1:29" ht="15.75" x14ac:dyDescent="0.25">
      <c r="A1339" s="6" t="s">
        <v>10</v>
      </c>
      <c r="B1339" s="8">
        <v>13399</v>
      </c>
      <c r="C1339" s="8">
        <v>3051</v>
      </c>
      <c r="D1339" s="2">
        <v>22.8</v>
      </c>
      <c r="E1339" s="10">
        <v>1170.0999999999999</v>
      </c>
      <c r="F1339" s="8">
        <v>565</v>
      </c>
      <c r="G1339" s="2">
        <v>4.2</v>
      </c>
      <c r="H1339" s="2">
        <v>216.7</v>
      </c>
      <c r="I1339" s="8">
        <v>819</v>
      </c>
      <c r="J1339" s="2">
        <v>6.1</v>
      </c>
      <c r="K1339" s="2">
        <v>314.10000000000002</v>
      </c>
      <c r="M1339" s="12">
        <f t="shared" si="441"/>
        <v>120</v>
      </c>
      <c r="N1339" s="20">
        <f t="shared" si="438"/>
        <v>29</v>
      </c>
      <c r="O1339" s="20">
        <f t="shared" si="439"/>
        <v>2</v>
      </c>
      <c r="P1339" s="20">
        <f t="shared" si="440"/>
        <v>6</v>
      </c>
      <c r="R1339" s="21">
        <f t="shared" si="442"/>
        <v>0.16779409338393003</v>
      </c>
    </row>
    <row r="1340" spans="1:29" ht="15.75" x14ac:dyDescent="0.25">
      <c r="A1340" s="5" t="s">
        <v>11</v>
      </c>
      <c r="B1340" s="7">
        <v>12490</v>
      </c>
      <c r="C1340" s="7">
        <v>3302</v>
      </c>
      <c r="D1340" s="1">
        <v>26.4</v>
      </c>
      <c r="E1340" s="9">
        <v>2347.5</v>
      </c>
      <c r="F1340" s="7">
        <v>137</v>
      </c>
      <c r="G1340" s="1">
        <v>1.1000000000000001</v>
      </c>
      <c r="H1340" s="1">
        <v>97.4</v>
      </c>
      <c r="I1340" s="7">
        <v>1850</v>
      </c>
      <c r="J1340" s="1">
        <v>14.8</v>
      </c>
      <c r="K1340" s="9">
        <v>1315.3</v>
      </c>
      <c r="M1340" s="12">
        <f t="shared" si="441"/>
        <v>177</v>
      </c>
      <c r="N1340" s="20">
        <f t="shared" si="438"/>
        <v>24</v>
      </c>
      <c r="O1340" s="20">
        <f t="shared" si="439"/>
        <v>1</v>
      </c>
      <c r="P1340" s="20">
        <f t="shared" si="440"/>
        <v>5</v>
      </c>
      <c r="R1340" s="21">
        <f t="shared" si="442"/>
        <v>0.18159819611725239</v>
      </c>
    </row>
    <row r="1341" spans="1:29" ht="15.75" x14ac:dyDescent="0.25">
      <c r="A1341" s="6" t="s">
        <v>12</v>
      </c>
      <c r="B1341" s="8">
        <v>311</v>
      </c>
      <c r="C1341" s="8">
        <v>6</v>
      </c>
      <c r="D1341" s="2">
        <v>1.9</v>
      </c>
      <c r="E1341" s="10" t="s">
        <v>13</v>
      </c>
      <c r="F1341" s="8">
        <v>2</v>
      </c>
      <c r="G1341" s="2">
        <v>0.6</v>
      </c>
      <c r="H1341" s="2" t="s">
        <v>13</v>
      </c>
      <c r="I1341" s="8">
        <v>2</v>
      </c>
      <c r="J1341" s="2">
        <v>0.6</v>
      </c>
      <c r="K1341" s="2" t="s">
        <v>13</v>
      </c>
      <c r="M1341" s="12">
        <f t="shared" si="441"/>
        <v>2</v>
      </c>
      <c r="N1341" s="12">
        <f t="shared" si="438"/>
        <v>0</v>
      </c>
      <c r="O1341" s="12">
        <f t="shared" si="439"/>
        <v>0</v>
      </c>
      <c r="P1341" s="12">
        <f t="shared" si="440"/>
        <v>0</v>
      </c>
      <c r="R1341" s="21">
        <f t="shared" si="442"/>
        <v>3.2997855139415937E-4</v>
      </c>
    </row>
    <row r="1342" spans="1:29" x14ac:dyDescent="0.25">
      <c r="A1342" s="25"/>
      <c r="O1342" s="104" t="s">
        <v>873</v>
      </c>
      <c r="P1342" s="103">
        <f>SUM(P1339:P1340)/P1329</f>
        <v>0.84615384615384615</v>
      </c>
    </row>
    <row r="1343" spans="1:29" x14ac:dyDescent="0.25">
      <c r="A1343" t="s">
        <v>1016</v>
      </c>
    </row>
    <row r="1344" spans="1:29" x14ac:dyDescent="0.25">
      <c r="A1344" t="s">
        <v>776</v>
      </c>
    </row>
    <row r="1345" spans="1:29" x14ac:dyDescent="0.25">
      <c r="A1345" s="15" t="s">
        <v>17</v>
      </c>
      <c r="B1345" s="14" t="s">
        <v>18</v>
      </c>
      <c r="C1345" s="270" t="s">
        <v>19</v>
      </c>
      <c r="D1345" s="270"/>
      <c r="E1345" s="270"/>
      <c r="F1345" s="270" t="s">
        <v>20</v>
      </c>
      <c r="G1345" s="270"/>
      <c r="H1345" s="270"/>
      <c r="I1345" s="270" t="s">
        <v>21</v>
      </c>
      <c r="J1345" s="270"/>
      <c r="K1345" s="270"/>
      <c r="M1345" s="270" t="s">
        <v>1017</v>
      </c>
      <c r="N1345" s="270"/>
      <c r="O1345" s="270"/>
      <c r="P1345" s="270"/>
    </row>
    <row r="1346" spans="1:29" x14ac:dyDescent="0.25">
      <c r="B1346" s="14" t="s">
        <v>14</v>
      </c>
      <c r="C1346" s="14" t="s">
        <v>14</v>
      </c>
      <c r="D1346" s="14" t="s">
        <v>15</v>
      </c>
      <c r="E1346" s="14" t="s">
        <v>16</v>
      </c>
      <c r="F1346" s="14" t="s">
        <v>14</v>
      </c>
      <c r="G1346" s="14" t="s">
        <v>15</v>
      </c>
      <c r="H1346" s="14" t="s">
        <v>16</v>
      </c>
      <c r="I1346" s="14" t="s">
        <v>14</v>
      </c>
      <c r="J1346" s="14" t="s">
        <v>15</v>
      </c>
      <c r="K1346" s="14" t="s">
        <v>16</v>
      </c>
      <c r="M1346" s="14" t="s">
        <v>18</v>
      </c>
      <c r="N1346" s="13" t="s">
        <v>19</v>
      </c>
      <c r="O1346" s="14" t="s">
        <v>20</v>
      </c>
      <c r="P1346" s="13" t="s">
        <v>21</v>
      </c>
      <c r="R1346" s="13" t="s">
        <v>41</v>
      </c>
      <c r="S1346" s="14" t="s">
        <v>29</v>
      </c>
      <c r="U1346" s="81" t="s">
        <v>998</v>
      </c>
    </row>
    <row r="1347" spans="1:29" ht="16.5" customHeight="1" thickBot="1" x14ac:dyDescent="0.3">
      <c r="A1347" s="14" t="s">
        <v>0</v>
      </c>
      <c r="B1347" s="7">
        <v>481182</v>
      </c>
      <c r="C1347" s="7">
        <v>18076</v>
      </c>
      <c r="D1347" s="1">
        <v>3.8</v>
      </c>
      <c r="E1347" s="9">
        <v>409</v>
      </c>
      <c r="F1347" s="7">
        <v>3227</v>
      </c>
      <c r="G1347" s="1">
        <v>0.7</v>
      </c>
      <c r="H1347" s="1">
        <v>73</v>
      </c>
      <c r="I1347" s="7">
        <v>3505</v>
      </c>
      <c r="J1347" s="1">
        <v>0.7</v>
      </c>
      <c r="K1347" s="1">
        <v>79.3</v>
      </c>
      <c r="M1347" s="12">
        <f>B1347-B1365</f>
        <v>14566</v>
      </c>
      <c r="N1347" s="12">
        <f t="shared" ref="N1347:N1359" si="443">C1347-C1365</f>
        <v>682</v>
      </c>
      <c r="O1347" s="12">
        <f t="shared" ref="O1347:O1359" si="444">F1347-F1365</f>
        <v>54</v>
      </c>
      <c r="P1347" s="12">
        <f t="shared" ref="P1347:P1359" si="445">I1347-I1365</f>
        <v>76</v>
      </c>
      <c r="R1347" s="26">
        <f>C1347/$B$1347</f>
        <v>3.756582748315606E-2</v>
      </c>
      <c r="U1347" s="114"/>
      <c r="V1347" s="272" t="s">
        <v>999</v>
      </c>
      <c r="W1347" s="272"/>
      <c r="X1347" s="272"/>
      <c r="Y1347" s="272"/>
      <c r="Z1347" s="272" t="s">
        <v>1000</v>
      </c>
      <c r="AA1347" s="272"/>
      <c r="AB1347" s="272"/>
      <c r="AC1347" s="272"/>
    </row>
    <row r="1348" spans="1:29" ht="15.75" x14ac:dyDescent="0.25">
      <c r="A1348" s="5" t="s">
        <v>1</v>
      </c>
      <c r="B1348" s="7">
        <v>2946</v>
      </c>
      <c r="C1348" s="7">
        <v>186</v>
      </c>
      <c r="D1348" s="1">
        <v>6.3</v>
      </c>
      <c r="E1348" s="9">
        <v>368.4</v>
      </c>
      <c r="F1348" s="7">
        <v>37</v>
      </c>
      <c r="G1348" s="1">
        <v>1.3</v>
      </c>
      <c r="H1348" s="1">
        <v>73.3</v>
      </c>
      <c r="I1348" s="7">
        <v>0</v>
      </c>
      <c r="J1348" s="1">
        <v>0</v>
      </c>
      <c r="K1348" s="1">
        <v>0</v>
      </c>
      <c r="M1348" s="12">
        <f t="shared" ref="M1348:M1359" si="446">B1348-B1366</f>
        <v>91</v>
      </c>
      <c r="N1348" s="20">
        <f t="shared" si="443"/>
        <v>18</v>
      </c>
      <c r="O1348" s="12">
        <f t="shared" si="444"/>
        <v>0</v>
      </c>
      <c r="P1348" s="12">
        <f t="shared" si="445"/>
        <v>0</v>
      </c>
      <c r="R1348" s="21">
        <f>C1348/$C$1347</f>
        <v>1.0289887143173268E-2</v>
      </c>
      <c r="U1348" s="165"/>
      <c r="V1348" s="171" t="s">
        <v>1001</v>
      </c>
      <c r="W1348" s="172"/>
      <c r="X1348" s="171" t="s">
        <v>20</v>
      </c>
      <c r="Y1348" s="172"/>
      <c r="Z1348" s="171" t="s">
        <v>1001</v>
      </c>
      <c r="AA1348" s="172"/>
      <c r="AB1348" s="171" t="s">
        <v>20</v>
      </c>
      <c r="AC1348" s="172"/>
    </row>
    <row r="1349" spans="1:29" ht="15.75" x14ac:dyDescent="0.25">
      <c r="A1349" s="6" t="s">
        <v>2</v>
      </c>
      <c r="B1349" s="8">
        <v>17496</v>
      </c>
      <c r="C1349" s="8">
        <v>134</v>
      </c>
      <c r="D1349" s="2">
        <v>0.8</v>
      </c>
      <c r="E1349" s="10">
        <v>61.7</v>
      </c>
      <c r="F1349" s="8">
        <v>17</v>
      </c>
      <c r="G1349" s="2">
        <v>0.1</v>
      </c>
      <c r="H1349" s="2">
        <v>7.8</v>
      </c>
      <c r="I1349" s="8">
        <v>1</v>
      </c>
      <c r="J1349" s="2">
        <v>0</v>
      </c>
      <c r="K1349" s="2">
        <v>0.5</v>
      </c>
      <c r="M1349" s="12">
        <f t="shared" si="446"/>
        <v>553</v>
      </c>
      <c r="N1349" s="20">
        <f t="shared" si="443"/>
        <v>11</v>
      </c>
      <c r="O1349" s="12">
        <f t="shared" si="444"/>
        <v>0</v>
      </c>
      <c r="P1349" s="12">
        <f t="shared" si="445"/>
        <v>0</v>
      </c>
      <c r="R1349" s="21">
        <f t="shared" ref="R1349:R1359" si="447">C1349/$C$1347</f>
        <v>7.4131445009957952E-3</v>
      </c>
      <c r="U1349" s="119" t="s">
        <v>1002</v>
      </c>
      <c r="V1349" s="62" t="s">
        <v>839</v>
      </c>
      <c r="W1349" s="62" t="s">
        <v>840</v>
      </c>
      <c r="X1349" s="62" t="s">
        <v>839</v>
      </c>
      <c r="Y1349" s="62" t="s">
        <v>840</v>
      </c>
      <c r="Z1349" s="62" t="s">
        <v>839</v>
      </c>
      <c r="AA1349" s="62" t="s">
        <v>840</v>
      </c>
      <c r="AB1349" s="62" t="s">
        <v>839</v>
      </c>
      <c r="AC1349" s="62" t="s">
        <v>840</v>
      </c>
    </row>
    <row r="1350" spans="1:29" ht="30" x14ac:dyDescent="0.25">
      <c r="A1350" s="5" t="s">
        <v>3</v>
      </c>
      <c r="B1350" s="7">
        <v>28635</v>
      </c>
      <c r="C1350" s="7">
        <v>87</v>
      </c>
      <c r="D1350" s="1">
        <v>0.3</v>
      </c>
      <c r="E1350" s="9">
        <v>31.3</v>
      </c>
      <c r="F1350" s="7">
        <v>19</v>
      </c>
      <c r="G1350" s="1">
        <v>0.1</v>
      </c>
      <c r="H1350" s="1">
        <v>6.8</v>
      </c>
      <c r="I1350" s="7">
        <v>2</v>
      </c>
      <c r="J1350" s="1">
        <v>0</v>
      </c>
      <c r="K1350" s="1">
        <v>0.7</v>
      </c>
      <c r="M1350" s="12">
        <f t="shared" si="446"/>
        <v>752</v>
      </c>
      <c r="N1350" s="20">
        <f t="shared" si="443"/>
        <v>9</v>
      </c>
      <c r="O1350" s="20">
        <f t="shared" si="444"/>
        <v>1</v>
      </c>
      <c r="P1350" s="12">
        <f t="shared" si="445"/>
        <v>0</v>
      </c>
      <c r="R1350" s="21">
        <f t="shared" si="447"/>
        <v>4.8130117282584647E-3</v>
      </c>
      <c r="U1350" s="120" t="s">
        <v>1003</v>
      </c>
      <c r="V1350" s="85">
        <v>521</v>
      </c>
      <c r="W1350" s="167">
        <v>38</v>
      </c>
      <c r="X1350" s="85">
        <v>54</v>
      </c>
      <c r="Y1350" s="167">
        <v>51.4</v>
      </c>
      <c r="Z1350" s="85">
        <v>273</v>
      </c>
      <c r="AA1350" s="167">
        <v>40.6</v>
      </c>
      <c r="AB1350" s="85">
        <v>27</v>
      </c>
      <c r="AC1350" s="167">
        <v>50.9</v>
      </c>
    </row>
    <row r="1351" spans="1:29" ht="30" x14ac:dyDescent="0.25">
      <c r="A1351" s="6" t="s">
        <v>4</v>
      </c>
      <c r="B1351" s="8">
        <v>62874</v>
      </c>
      <c r="C1351" s="8">
        <v>315</v>
      </c>
      <c r="D1351" s="2">
        <v>0.5</v>
      </c>
      <c r="E1351" s="10">
        <v>59.1</v>
      </c>
      <c r="F1351" s="8">
        <v>41</v>
      </c>
      <c r="G1351" s="2">
        <v>0.1</v>
      </c>
      <c r="H1351" s="2">
        <v>7.7</v>
      </c>
      <c r="I1351" s="8">
        <v>2</v>
      </c>
      <c r="J1351" s="2">
        <v>0</v>
      </c>
      <c r="K1351" s="2">
        <v>0.4</v>
      </c>
      <c r="M1351" s="12">
        <f t="shared" si="446"/>
        <v>1337</v>
      </c>
      <c r="N1351" s="20">
        <f t="shared" si="443"/>
        <v>15</v>
      </c>
      <c r="O1351" s="12">
        <f t="shared" si="444"/>
        <v>2</v>
      </c>
      <c r="P1351" s="12">
        <f t="shared" si="445"/>
        <v>0</v>
      </c>
      <c r="R1351" s="21">
        <f t="shared" si="447"/>
        <v>1.7426421774728921E-2</v>
      </c>
      <c r="S1351" s="24">
        <f>R1350+R1351</f>
        <v>2.2239433502987384E-2</v>
      </c>
      <c r="U1351" s="121" t="s">
        <v>1004</v>
      </c>
      <c r="V1351" s="88">
        <v>240</v>
      </c>
      <c r="W1351" s="167">
        <v>17.5</v>
      </c>
      <c r="X1351" s="88">
        <v>19</v>
      </c>
      <c r="Y1351" s="167">
        <v>18.100000000000001</v>
      </c>
      <c r="Z1351" s="88">
        <v>122</v>
      </c>
      <c r="AA1351" s="167">
        <v>18.100000000000001</v>
      </c>
      <c r="AB1351" s="88">
        <v>11</v>
      </c>
      <c r="AC1351" s="167">
        <v>20.8</v>
      </c>
    </row>
    <row r="1352" spans="1:29" ht="15.75" x14ac:dyDescent="0.25">
      <c r="A1352" s="5" t="s">
        <v>5</v>
      </c>
      <c r="B1352" s="7">
        <v>87403</v>
      </c>
      <c r="C1352" s="7">
        <v>1048</v>
      </c>
      <c r="D1352" s="1">
        <v>1.2</v>
      </c>
      <c r="E1352" s="9">
        <v>177.2</v>
      </c>
      <c r="F1352" s="7">
        <v>131</v>
      </c>
      <c r="G1352" s="1">
        <v>0.1</v>
      </c>
      <c r="H1352" s="1">
        <v>22.2</v>
      </c>
      <c r="I1352" s="7">
        <v>17</v>
      </c>
      <c r="J1352" s="1">
        <v>0</v>
      </c>
      <c r="K1352" s="1">
        <v>2.9</v>
      </c>
      <c r="M1352" s="12">
        <f t="shared" si="446"/>
        <v>2148</v>
      </c>
      <c r="N1352" s="20">
        <f t="shared" si="443"/>
        <v>51</v>
      </c>
      <c r="O1352" s="12">
        <f t="shared" si="444"/>
        <v>8</v>
      </c>
      <c r="P1352" s="12">
        <f t="shared" si="445"/>
        <v>1</v>
      </c>
      <c r="R1352" s="21">
        <f t="shared" si="447"/>
        <v>5.7977428634653681E-2</v>
      </c>
      <c r="U1352" s="120" t="s">
        <v>1005</v>
      </c>
      <c r="V1352" s="85">
        <v>581</v>
      </c>
      <c r="W1352" s="85">
        <v>42.4</v>
      </c>
      <c r="X1352" s="85">
        <v>32</v>
      </c>
      <c r="Y1352" s="85">
        <v>30.5</v>
      </c>
      <c r="Z1352" s="85">
        <v>265</v>
      </c>
      <c r="AA1352" s="85">
        <v>39.4</v>
      </c>
      <c r="AB1352" s="85">
        <v>15</v>
      </c>
      <c r="AC1352" s="85">
        <v>28.3</v>
      </c>
    </row>
    <row r="1353" spans="1:29" ht="30" x14ac:dyDescent="0.25">
      <c r="A1353" s="6" t="s">
        <v>6</v>
      </c>
      <c r="B1353" s="8">
        <v>94578</v>
      </c>
      <c r="C1353" s="8">
        <v>1821</v>
      </c>
      <c r="D1353" s="2">
        <v>1.9</v>
      </c>
      <c r="E1353" s="10">
        <v>254.6</v>
      </c>
      <c r="F1353" s="8">
        <v>263</v>
      </c>
      <c r="G1353" s="2">
        <v>0.3</v>
      </c>
      <c r="H1353" s="2">
        <v>36.799999999999997</v>
      </c>
      <c r="I1353" s="8">
        <v>37</v>
      </c>
      <c r="J1353" s="2">
        <v>0</v>
      </c>
      <c r="K1353" s="2">
        <v>5.2</v>
      </c>
      <c r="M1353" s="12">
        <f t="shared" si="446"/>
        <v>3298</v>
      </c>
      <c r="N1353" s="20">
        <f t="shared" si="443"/>
        <v>67</v>
      </c>
      <c r="O1353" s="20">
        <f t="shared" si="444"/>
        <v>3</v>
      </c>
      <c r="P1353" s="12">
        <f t="shared" si="445"/>
        <v>1</v>
      </c>
      <c r="R1353" s="21">
        <f t="shared" si="447"/>
        <v>0.10074131445009958</v>
      </c>
      <c r="U1353" s="121" t="s">
        <v>1006</v>
      </c>
      <c r="V1353" s="88">
        <v>28</v>
      </c>
      <c r="W1353" s="88">
        <v>2</v>
      </c>
      <c r="X1353" s="88">
        <v>0</v>
      </c>
      <c r="Y1353" s="88">
        <v>0</v>
      </c>
      <c r="Z1353" s="88">
        <v>13</v>
      </c>
      <c r="AA1353" s="88">
        <v>1.9</v>
      </c>
      <c r="AB1353" s="88">
        <v>0</v>
      </c>
      <c r="AC1353" s="88">
        <v>0</v>
      </c>
    </row>
    <row r="1354" spans="1:29" ht="15.75" x14ac:dyDescent="0.25">
      <c r="A1354" s="5" t="s">
        <v>7</v>
      </c>
      <c r="B1354" s="7">
        <v>77486</v>
      </c>
      <c r="C1354" s="7">
        <v>2094</v>
      </c>
      <c r="D1354" s="1">
        <v>2.7</v>
      </c>
      <c r="E1354" s="9">
        <v>344.2</v>
      </c>
      <c r="F1354" s="7">
        <v>443</v>
      </c>
      <c r="G1354" s="1">
        <v>0.6</v>
      </c>
      <c r="H1354" s="1">
        <v>72.8</v>
      </c>
      <c r="I1354" s="7">
        <v>87</v>
      </c>
      <c r="J1354" s="1">
        <v>0.1</v>
      </c>
      <c r="K1354" s="1">
        <v>14.3</v>
      </c>
      <c r="M1354" s="12">
        <f t="shared" si="446"/>
        <v>2608</v>
      </c>
      <c r="N1354" s="20">
        <f t="shared" si="443"/>
        <v>49</v>
      </c>
      <c r="O1354" s="20">
        <f t="shared" si="444"/>
        <v>8</v>
      </c>
      <c r="P1354" s="12">
        <f t="shared" si="445"/>
        <v>3</v>
      </c>
      <c r="R1354" s="21">
        <f t="shared" si="447"/>
        <v>0.11584421332153132</v>
      </c>
      <c r="U1354" s="120" t="s">
        <v>0</v>
      </c>
      <c r="V1354" s="85">
        <v>1370</v>
      </c>
      <c r="W1354" s="85">
        <v>100</v>
      </c>
      <c r="X1354" s="85">
        <v>105</v>
      </c>
      <c r="Y1354" s="85">
        <v>100</v>
      </c>
      <c r="Z1354" s="85">
        <v>673</v>
      </c>
      <c r="AA1354" s="85">
        <v>100</v>
      </c>
      <c r="AB1354" s="85">
        <v>53</v>
      </c>
      <c r="AC1354" s="85">
        <v>100</v>
      </c>
    </row>
    <row r="1355" spans="1:29" ht="15.75" x14ac:dyDescent="0.25">
      <c r="A1355" s="6" t="s">
        <v>8</v>
      </c>
      <c r="B1355" s="8">
        <v>53454</v>
      </c>
      <c r="C1355" s="8">
        <v>2896</v>
      </c>
      <c r="D1355" s="2">
        <v>5.4</v>
      </c>
      <c r="E1355" s="10">
        <v>525.70000000000005</v>
      </c>
      <c r="F1355" s="8">
        <v>741</v>
      </c>
      <c r="G1355" s="2">
        <v>1.4</v>
      </c>
      <c r="H1355" s="2">
        <v>134.5</v>
      </c>
      <c r="I1355" s="8">
        <v>222</v>
      </c>
      <c r="J1355" s="2">
        <v>0.4</v>
      </c>
      <c r="K1355" s="2">
        <v>40.299999999999997</v>
      </c>
      <c r="M1355" s="12">
        <f t="shared" si="446"/>
        <v>1670</v>
      </c>
      <c r="N1355" s="20">
        <f t="shared" si="443"/>
        <v>77</v>
      </c>
      <c r="O1355" s="20">
        <f t="shared" si="444"/>
        <v>9</v>
      </c>
      <c r="P1355" s="12">
        <f t="shared" si="445"/>
        <v>5</v>
      </c>
      <c r="R1355" s="21">
        <f t="shared" si="447"/>
        <v>0.16021243637973004</v>
      </c>
    </row>
    <row r="1356" spans="1:29" ht="15.75" x14ac:dyDescent="0.25">
      <c r="A1356" s="5" t="s">
        <v>9</v>
      </c>
      <c r="B1356" s="7">
        <v>30409</v>
      </c>
      <c r="C1356" s="7">
        <v>3189</v>
      </c>
      <c r="D1356" s="1">
        <v>10.5</v>
      </c>
      <c r="E1356" s="9">
        <v>672.3</v>
      </c>
      <c r="F1356" s="7">
        <v>834</v>
      </c>
      <c r="G1356" s="1">
        <v>2.7</v>
      </c>
      <c r="H1356" s="1">
        <v>175.8</v>
      </c>
      <c r="I1356" s="7">
        <v>477</v>
      </c>
      <c r="J1356" s="1">
        <v>1.6</v>
      </c>
      <c r="K1356" s="1">
        <v>100.6</v>
      </c>
      <c r="M1356" s="12">
        <f t="shared" si="446"/>
        <v>949</v>
      </c>
      <c r="N1356" s="20">
        <f t="shared" si="443"/>
        <v>103</v>
      </c>
      <c r="O1356" s="20">
        <f t="shared" si="444"/>
        <v>8</v>
      </c>
      <c r="P1356" s="20">
        <f t="shared" si="445"/>
        <v>10</v>
      </c>
      <c r="R1356" s="21">
        <f t="shared" si="447"/>
        <v>0.17642177472892231</v>
      </c>
    </row>
    <row r="1357" spans="1:29" ht="15.75" x14ac:dyDescent="0.25">
      <c r="A1357" s="6" t="s">
        <v>10</v>
      </c>
      <c r="B1357" s="8">
        <v>13279</v>
      </c>
      <c r="C1357" s="8">
        <v>3022</v>
      </c>
      <c r="D1357" s="2">
        <v>22.8</v>
      </c>
      <c r="E1357" s="10">
        <v>1159</v>
      </c>
      <c r="F1357" s="8">
        <v>563</v>
      </c>
      <c r="G1357" s="2">
        <v>4.2</v>
      </c>
      <c r="H1357" s="2">
        <v>215.9</v>
      </c>
      <c r="I1357" s="8">
        <v>813</v>
      </c>
      <c r="J1357" s="2">
        <v>6.1</v>
      </c>
      <c r="K1357" s="2">
        <v>311.8</v>
      </c>
      <c r="M1357" s="12">
        <f t="shared" si="446"/>
        <v>453</v>
      </c>
      <c r="N1357" s="20">
        <f t="shared" si="443"/>
        <v>130</v>
      </c>
      <c r="O1357" s="20">
        <f t="shared" si="444"/>
        <v>12</v>
      </c>
      <c r="P1357" s="20">
        <f t="shared" si="445"/>
        <v>19</v>
      </c>
      <c r="R1357" s="21">
        <f t="shared" si="447"/>
        <v>0.16718300508962161</v>
      </c>
    </row>
    <row r="1358" spans="1:29" ht="15.75" x14ac:dyDescent="0.25">
      <c r="A1358" s="5" t="s">
        <v>11</v>
      </c>
      <c r="B1358" s="7">
        <v>12313</v>
      </c>
      <c r="C1358" s="7">
        <v>3278</v>
      </c>
      <c r="D1358" s="1">
        <v>26.6</v>
      </c>
      <c r="E1358" s="9">
        <v>2330.5</v>
      </c>
      <c r="F1358" s="7">
        <v>136</v>
      </c>
      <c r="G1358" s="1">
        <v>1.1000000000000001</v>
      </c>
      <c r="H1358" s="1">
        <v>96.7</v>
      </c>
      <c r="I1358" s="7">
        <v>1845</v>
      </c>
      <c r="J1358" s="1">
        <v>15</v>
      </c>
      <c r="K1358" s="9">
        <v>1311.7</v>
      </c>
      <c r="M1358" s="12">
        <f t="shared" si="446"/>
        <v>711</v>
      </c>
      <c r="N1358" s="20">
        <f t="shared" si="443"/>
        <v>151</v>
      </c>
      <c r="O1358" s="20">
        <f t="shared" si="444"/>
        <v>3</v>
      </c>
      <c r="P1358" s="20">
        <f t="shared" si="445"/>
        <v>37</v>
      </c>
      <c r="R1358" s="21">
        <f t="shared" si="447"/>
        <v>0.18134543040495685</v>
      </c>
    </row>
    <row r="1359" spans="1:29" ht="15.75" x14ac:dyDescent="0.25">
      <c r="A1359" s="6" t="s">
        <v>12</v>
      </c>
      <c r="B1359" s="8">
        <v>309</v>
      </c>
      <c r="C1359" s="8">
        <v>6</v>
      </c>
      <c r="D1359" s="2">
        <v>1.9</v>
      </c>
      <c r="E1359" s="10" t="s">
        <v>13</v>
      </c>
      <c r="F1359" s="8">
        <v>2</v>
      </c>
      <c r="G1359" s="2">
        <v>0.6</v>
      </c>
      <c r="H1359" s="2" t="s">
        <v>13</v>
      </c>
      <c r="I1359" s="8">
        <v>2</v>
      </c>
      <c r="J1359" s="2">
        <v>0.6</v>
      </c>
      <c r="K1359" s="2" t="s">
        <v>13</v>
      </c>
      <c r="M1359" s="12">
        <f t="shared" si="446"/>
        <v>-4</v>
      </c>
      <c r="N1359" s="12">
        <f t="shared" si="443"/>
        <v>1</v>
      </c>
      <c r="O1359" s="12">
        <f t="shared" si="444"/>
        <v>0</v>
      </c>
      <c r="P1359" s="12">
        <f t="shared" si="445"/>
        <v>0</v>
      </c>
      <c r="R1359" s="21">
        <f t="shared" si="447"/>
        <v>3.3193184332816993E-4</v>
      </c>
    </row>
    <row r="1360" spans="1:29" x14ac:dyDescent="0.25">
      <c r="A1360" s="25"/>
      <c r="O1360" s="104" t="s">
        <v>873</v>
      </c>
      <c r="P1360" s="103">
        <f>SUM(P1357:P1358)/P1347</f>
        <v>0.73684210526315785</v>
      </c>
    </row>
    <row r="1361" spans="1:29" x14ac:dyDescent="0.25">
      <c r="A1361" t="s">
        <v>1012</v>
      </c>
    </row>
    <row r="1362" spans="1:29" x14ac:dyDescent="0.25">
      <c r="A1362" t="s">
        <v>776</v>
      </c>
    </row>
    <row r="1363" spans="1:29" x14ac:dyDescent="0.25">
      <c r="A1363" s="15" t="s">
        <v>17</v>
      </c>
      <c r="B1363" s="14" t="s">
        <v>18</v>
      </c>
      <c r="C1363" s="270" t="s">
        <v>19</v>
      </c>
      <c r="D1363" s="270"/>
      <c r="E1363" s="270"/>
      <c r="F1363" s="270" t="s">
        <v>20</v>
      </c>
      <c r="G1363" s="270"/>
      <c r="H1363" s="270"/>
      <c r="I1363" s="270" t="s">
        <v>21</v>
      </c>
      <c r="J1363" s="270"/>
      <c r="K1363" s="270"/>
      <c r="M1363" s="270" t="s">
        <v>1013</v>
      </c>
      <c r="N1363" s="270"/>
      <c r="O1363" s="270"/>
      <c r="P1363" s="270"/>
    </row>
    <row r="1364" spans="1:29" x14ac:dyDescent="0.25">
      <c r="B1364" s="14" t="s">
        <v>14</v>
      </c>
      <c r="C1364" s="14" t="s">
        <v>14</v>
      </c>
      <c r="D1364" s="14" t="s">
        <v>15</v>
      </c>
      <c r="E1364" s="14" t="s">
        <v>16</v>
      </c>
      <c r="F1364" s="14" t="s">
        <v>14</v>
      </c>
      <c r="G1364" s="14" t="s">
        <v>15</v>
      </c>
      <c r="H1364" s="14" t="s">
        <v>16</v>
      </c>
      <c r="I1364" s="14" t="s">
        <v>14</v>
      </c>
      <c r="J1364" s="14" t="s">
        <v>15</v>
      </c>
      <c r="K1364" s="14" t="s">
        <v>16</v>
      </c>
      <c r="M1364" s="14" t="s">
        <v>18</v>
      </c>
      <c r="N1364" s="13" t="s">
        <v>19</v>
      </c>
      <c r="O1364" s="14" t="s">
        <v>20</v>
      </c>
      <c r="P1364" s="13" t="s">
        <v>21</v>
      </c>
      <c r="R1364" s="13" t="s">
        <v>41</v>
      </c>
      <c r="S1364" s="14" t="s">
        <v>29</v>
      </c>
      <c r="U1364" s="81" t="s">
        <v>998</v>
      </c>
    </row>
    <row r="1365" spans="1:29" ht="16.5" thickBot="1" x14ac:dyDescent="0.3">
      <c r="A1365" s="14" t="s">
        <v>0</v>
      </c>
      <c r="B1365" s="7">
        <v>466616</v>
      </c>
      <c r="C1365" s="7">
        <v>17394</v>
      </c>
      <c r="D1365" s="1">
        <v>3.7</v>
      </c>
      <c r="E1365" s="9">
        <v>393.5</v>
      </c>
      <c r="F1365" s="7">
        <v>3173</v>
      </c>
      <c r="G1365" s="1">
        <v>0.7</v>
      </c>
      <c r="H1365" s="1">
        <v>71.8</v>
      </c>
      <c r="I1365" s="7">
        <v>3429</v>
      </c>
      <c r="J1365" s="1">
        <v>0.7</v>
      </c>
      <c r="K1365" s="1">
        <v>77.599999999999994</v>
      </c>
      <c r="M1365" s="12">
        <f>B1365-B1383</f>
        <v>3592</v>
      </c>
      <c r="N1365" s="12">
        <f t="shared" ref="N1365:N1377" si="448">C1365-C1383</f>
        <v>109</v>
      </c>
      <c r="O1365" s="12">
        <f t="shared" ref="O1365:O1377" si="449">F1365-F1383</f>
        <v>12</v>
      </c>
      <c r="P1365" s="12">
        <f t="shared" ref="P1365:P1377" si="450">I1365-I1383</f>
        <v>8</v>
      </c>
      <c r="R1365" s="26">
        <f>C1365/$B$1365</f>
        <v>3.72769043496151E-2</v>
      </c>
      <c r="U1365" s="114"/>
      <c r="V1365" s="272" t="s">
        <v>999</v>
      </c>
      <c r="W1365" s="272"/>
      <c r="X1365" s="272"/>
      <c r="Y1365" s="272"/>
      <c r="Z1365" s="272" t="s">
        <v>1000</v>
      </c>
      <c r="AA1365" s="272"/>
      <c r="AB1365" s="272"/>
      <c r="AC1365" s="272"/>
    </row>
    <row r="1366" spans="1:29" ht="15.75" x14ac:dyDescent="0.25">
      <c r="A1366" s="5" t="s">
        <v>1</v>
      </c>
      <c r="B1366" s="7">
        <v>2855</v>
      </c>
      <c r="C1366" s="7">
        <v>168</v>
      </c>
      <c r="D1366" s="1">
        <v>5.9</v>
      </c>
      <c r="E1366" s="9">
        <v>332.8</v>
      </c>
      <c r="F1366" s="7">
        <v>37</v>
      </c>
      <c r="G1366" s="1">
        <v>1.3</v>
      </c>
      <c r="H1366" s="1">
        <v>73.3</v>
      </c>
      <c r="I1366" s="7">
        <v>0</v>
      </c>
      <c r="J1366" s="1">
        <v>0</v>
      </c>
      <c r="K1366" s="1">
        <v>0</v>
      </c>
      <c r="M1366" s="12">
        <f t="shared" ref="M1366:M1377" si="451">B1366-B1384</f>
        <v>16</v>
      </c>
      <c r="N1366" s="20">
        <f t="shared" si="448"/>
        <v>3</v>
      </c>
      <c r="O1366" s="12">
        <f t="shared" si="449"/>
        <v>2</v>
      </c>
      <c r="P1366" s="12">
        <f t="shared" si="450"/>
        <v>0</v>
      </c>
      <c r="R1366" s="21">
        <f>C1366/$C$1365</f>
        <v>9.6585029320455321E-3</v>
      </c>
      <c r="U1366" s="165"/>
      <c r="V1366" s="272" t="s">
        <v>1001</v>
      </c>
      <c r="W1366" s="272"/>
      <c r="X1366" s="272" t="s">
        <v>20</v>
      </c>
      <c r="Y1366" s="272"/>
      <c r="Z1366" s="272" t="s">
        <v>1001</v>
      </c>
      <c r="AA1366" s="272"/>
      <c r="AB1366" s="272" t="s">
        <v>20</v>
      </c>
      <c r="AC1366" s="272"/>
    </row>
    <row r="1367" spans="1:29" ht="15.75" x14ac:dyDescent="0.25">
      <c r="A1367" s="6" t="s">
        <v>2</v>
      </c>
      <c r="B1367" s="8">
        <v>16943</v>
      </c>
      <c r="C1367" s="8">
        <v>123</v>
      </c>
      <c r="D1367" s="2">
        <v>0.7</v>
      </c>
      <c r="E1367" s="10">
        <v>56.6</v>
      </c>
      <c r="F1367" s="8">
        <v>17</v>
      </c>
      <c r="G1367" s="2">
        <v>0.1</v>
      </c>
      <c r="H1367" s="2">
        <v>7.8</v>
      </c>
      <c r="I1367" s="8">
        <v>1</v>
      </c>
      <c r="J1367" s="2">
        <v>0</v>
      </c>
      <c r="K1367" s="2">
        <v>0.5</v>
      </c>
      <c r="M1367" s="12">
        <f t="shared" si="451"/>
        <v>117</v>
      </c>
      <c r="N1367" s="20">
        <f t="shared" si="448"/>
        <v>2</v>
      </c>
      <c r="O1367" s="12">
        <f t="shared" si="449"/>
        <v>0</v>
      </c>
      <c r="P1367" s="12">
        <f t="shared" si="450"/>
        <v>0</v>
      </c>
      <c r="R1367" s="21">
        <f t="shared" ref="R1367:R1377" si="452">C1367/$C$1365</f>
        <v>7.0714039323904795E-3</v>
      </c>
      <c r="U1367" s="119" t="s">
        <v>1002</v>
      </c>
      <c r="V1367" s="62" t="s">
        <v>839</v>
      </c>
      <c r="W1367" s="62" t="s">
        <v>840</v>
      </c>
      <c r="X1367" s="62" t="s">
        <v>839</v>
      </c>
      <c r="Y1367" s="62" t="s">
        <v>840</v>
      </c>
      <c r="Z1367" s="62" t="s">
        <v>839</v>
      </c>
      <c r="AA1367" s="62" t="s">
        <v>840</v>
      </c>
      <c r="AB1367" s="62" t="s">
        <v>839</v>
      </c>
      <c r="AC1367" s="62" t="s">
        <v>840</v>
      </c>
    </row>
    <row r="1368" spans="1:29" ht="30" x14ac:dyDescent="0.25">
      <c r="A1368" s="5" t="s">
        <v>3</v>
      </c>
      <c r="B1368" s="7">
        <v>27883</v>
      </c>
      <c r="C1368" s="7">
        <v>78</v>
      </c>
      <c r="D1368" s="1">
        <v>0.3</v>
      </c>
      <c r="E1368" s="9">
        <v>28.1</v>
      </c>
      <c r="F1368" s="7">
        <v>18</v>
      </c>
      <c r="G1368" s="1">
        <v>0.1</v>
      </c>
      <c r="H1368" s="1">
        <v>6.5</v>
      </c>
      <c r="I1368" s="7">
        <v>2</v>
      </c>
      <c r="J1368" s="1">
        <v>0</v>
      </c>
      <c r="K1368" s="1">
        <v>0.7</v>
      </c>
      <c r="M1368" s="12">
        <f t="shared" si="451"/>
        <v>201</v>
      </c>
      <c r="N1368" s="20">
        <f t="shared" si="448"/>
        <v>2</v>
      </c>
      <c r="O1368" s="20">
        <f t="shared" si="449"/>
        <v>0</v>
      </c>
      <c r="P1368" s="12">
        <f t="shared" si="450"/>
        <v>0</v>
      </c>
      <c r="R1368" s="21">
        <f t="shared" si="452"/>
        <v>4.4843049327354259E-3</v>
      </c>
      <c r="U1368" s="120" t="s">
        <v>1003</v>
      </c>
      <c r="V1368" s="85">
        <v>294</v>
      </c>
      <c r="W1368" s="167">
        <v>39</v>
      </c>
      <c r="X1368" s="85">
        <v>33</v>
      </c>
      <c r="Y1368" s="167">
        <v>53.2</v>
      </c>
      <c r="Z1368" s="85">
        <v>229</v>
      </c>
      <c r="AA1368" s="167">
        <v>41.3</v>
      </c>
      <c r="AB1368" s="85">
        <v>29</v>
      </c>
      <c r="AC1368" s="167">
        <v>53.7</v>
      </c>
    </row>
    <row r="1369" spans="1:29" ht="30" x14ac:dyDescent="0.25">
      <c r="A1369" s="6" t="s">
        <v>4</v>
      </c>
      <c r="B1369" s="8">
        <v>61537</v>
      </c>
      <c r="C1369" s="8">
        <v>300</v>
      </c>
      <c r="D1369" s="2">
        <v>0.5</v>
      </c>
      <c r="E1369" s="10">
        <v>56.3</v>
      </c>
      <c r="F1369" s="8">
        <v>39</v>
      </c>
      <c r="G1369" s="2">
        <v>0.1</v>
      </c>
      <c r="H1369" s="2">
        <v>7.3</v>
      </c>
      <c r="I1369" s="8">
        <v>2</v>
      </c>
      <c r="J1369" s="2">
        <v>0</v>
      </c>
      <c r="K1369" s="2">
        <v>0.4</v>
      </c>
      <c r="M1369" s="12">
        <f t="shared" si="451"/>
        <v>353</v>
      </c>
      <c r="N1369" s="20">
        <f t="shared" si="448"/>
        <v>3</v>
      </c>
      <c r="O1369" s="12">
        <f t="shared" si="449"/>
        <v>0</v>
      </c>
      <c r="P1369" s="12">
        <f t="shared" si="450"/>
        <v>0</v>
      </c>
      <c r="R1369" s="21">
        <f t="shared" si="452"/>
        <v>1.7247326664367024E-2</v>
      </c>
      <c r="S1369" s="24">
        <f>R1368+R1369</f>
        <v>2.1731631597102449E-2</v>
      </c>
      <c r="U1369" s="121" t="s">
        <v>1004</v>
      </c>
      <c r="V1369" s="88">
        <v>124</v>
      </c>
      <c r="W1369" s="167">
        <v>16.399999999999999</v>
      </c>
      <c r="X1369" s="88">
        <v>10</v>
      </c>
      <c r="Y1369" s="167">
        <v>16.100000000000001</v>
      </c>
      <c r="Z1369" s="88">
        <v>97</v>
      </c>
      <c r="AA1369" s="167">
        <v>17.5</v>
      </c>
      <c r="AB1369" s="88">
        <v>9</v>
      </c>
      <c r="AC1369" s="167">
        <v>16.7</v>
      </c>
    </row>
    <row r="1370" spans="1:29" ht="15.75" x14ac:dyDescent="0.25">
      <c r="A1370" s="5" t="s">
        <v>5</v>
      </c>
      <c r="B1370" s="7">
        <v>85255</v>
      </c>
      <c r="C1370" s="7">
        <v>997</v>
      </c>
      <c r="D1370" s="1">
        <v>1.2</v>
      </c>
      <c r="E1370" s="9">
        <v>168.6</v>
      </c>
      <c r="F1370" s="7">
        <v>123</v>
      </c>
      <c r="G1370" s="1">
        <v>0.1</v>
      </c>
      <c r="H1370" s="1">
        <v>20.8</v>
      </c>
      <c r="I1370" s="7">
        <v>16</v>
      </c>
      <c r="J1370" s="1">
        <v>0</v>
      </c>
      <c r="K1370" s="1">
        <v>2.7</v>
      </c>
      <c r="M1370" s="12">
        <f t="shared" si="451"/>
        <v>641</v>
      </c>
      <c r="N1370" s="20">
        <f t="shared" si="448"/>
        <v>7</v>
      </c>
      <c r="O1370" s="12">
        <f t="shared" si="449"/>
        <v>0</v>
      </c>
      <c r="P1370" s="12">
        <f t="shared" si="450"/>
        <v>0</v>
      </c>
      <c r="R1370" s="21">
        <f t="shared" si="452"/>
        <v>5.7318615614579738E-2</v>
      </c>
      <c r="U1370" s="120" t="s">
        <v>1005</v>
      </c>
      <c r="V1370" s="85">
        <v>317</v>
      </c>
      <c r="W1370" s="85">
        <v>42</v>
      </c>
      <c r="X1370" s="85">
        <v>18</v>
      </c>
      <c r="Y1370" s="85">
        <v>29</v>
      </c>
      <c r="Z1370" s="85">
        <v>215</v>
      </c>
      <c r="AA1370" s="85">
        <v>38.799999999999997</v>
      </c>
      <c r="AB1370" s="85">
        <v>15</v>
      </c>
      <c r="AC1370" s="85">
        <v>27.8</v>
      </c>
    </row>
    <row r="1371" spans="1:29" ht="30" x14ac:dyDescent="0.25">
      <c r="A1371" s="6" t="s">
        <v>6</v>
      </c>
      <c r="B1371" s="8">
        <v>91280</v>
      </c>
      <c r="C1371" s="8">
        <v>1754</v>
      </c>
      <c r="D1371" s="2">
        <v>1.9</v>
      </c>
      <c r="E1371" s="10">
        <v>245.2</v>
      </c>
      <c r="F1371" s="8">
        <v>260</v>
      </c>
      <c r="G1371" s="2">
        <v>0.3</v>
      </c>
      <c r="H1371" s="2">
        <v>36.299999999999997</v>
      </c>
      <c r="I1371" s="8">
        <v>36</v>
      </c>
      <c r="J1371" s="2">
        <v>0</v>
      </c>
      <c r="K1371" s="2">
        <v>5</v>
      </c>
      <c r="M1371" s="12">
        <f t="shared" si="451"/>
        <v>784</v>
      </c>
      <c r="N1371" s="20">
        <f t="shared" si="448"/>
        <v>10</v>
      </c>
      <c r="O1371" s="20">
        <f t="shared" si="449"/>
        <v>1</v>
      </c>
      <c r="P1371" s="12">
        <f t="shared" si="450"/>
        <v>0</v>
      </c>
      <c r="R1371" s="21">
        <f t="shared" si="452"/>
        <v>0.10083936989766586</v>
      </c>
      <c r="U1371" s="121" t="s">
        <v>1006</v>
      </c>
      <c r="V1371" s="88">
        <v>19</v>
      </c>
      <c r="W1371" s="88">
        <v>2.5</v>
      </c>
      <c r="X1371" s="88">
        <v>1</v>
      </c>
      <c r="Y1371" s="88">
        <v>1.6</v>
      </c>
      <c r="Z1371" s="88">
        <v>13</v>
      </c>
      <c r="AA1371" s="88">
        <v>2.2999999999999998</v>
      </c>
      <c r="AB1371" s="88">
        <v>1</v>
      </c>
      <c r="AC1371" s="88">
        <v>1.9</v>
      </c>
    </row>
    <row r="1372" spans="1:29" ht="15.75" x14ac:dyDescent="0.25">
      <c r="A1372" s="5" t="s">
        <v>7</v>
      </c>
      <c r="B1372" s="7">
        <v>74878</v>
      </c>
      <c r="C1372" s="7">
        <v>2045</v>
      </c>
      <c r="D1372" s="1">
        <v>2.7</v>
      </c>
      <c r="E1372" s="9">
        <v>336.2</v>
      </c>
      <c r="F1372" s="7">
        <v>435</v>
      </c>
      <c r="G1372" s="1">
        <v>0.6</v>
      </c>
      <c r="H1372" s="1">
        <v>71.5</v>
      </c>
      <c r="I1372" s="7">
        <v>84</v>
      </c>
      <c r="J1372" s="1">
        <v>0.1</v>
      </c>
      <c r="K1372" s="1">
        <v>13.8</v>
      </c>
      <c r="M1372" s="12">
        <f t="shared" si="451"/>
        <v>617</v>
      </c>
      <c r="N1372" s="20">
        <f t="shared" si="448"/>
        <v>8</v>
      </c>
      <c r="O1372" s="20">
        <f t="shared" si="449"/>
        <v>2</v>
      </c>
      <c r="P1372" s="12">
        <f t="shared" si="450"/>
        <v>0</v>
      </c>
      <c r="R1372" s="21">
        <f t="shared" si="452"/>
        <v>0.11756927676210187</v>
      </c>
      <c r="U1372" s="120" t="s">
        <v>0</v>
      </c>
      <c r="V1372" s="85">
        <v>754</v>
      </c>
      <c r="W1372" s="85">
        <v>100</v>
      </c>
      <c r="X1372" s="85">
        <v>62</v>
      </c>
      <c r="Y1372" s="85">
        <v>100</v>
      </c>
      <c r="Z1372" s="85">
        <v>554</v>
      </c>
      <c r="AA1372" s="85">
        <v>100</v>
      </c>
      <c r="AB1372" s="85">
        <v>54</v>
      </c>
      <c r="AC1372" s="85">
        <v>100</v>
      </c>
    </row>
    <row r="1373" spans="1:29" ht="15.75" x14ac:dyDescent="0.25">
      <c r="A1373" s="6" t="s">
        <v>8</v>
      </c>
      <c r="B1373" s="8">
        <v>51784</v>
      </c>
      <c r="C1373" s="8">
        <v>2819</v>
      </c>
      <c r="D1373" s="2">
        <v>5.4</v>
      </c>
      <c r="E1373" s="10">
        <v>511.7</v>
      </c>
      <c r="F1373" s="8">
        <v>732</v>
      </c>
      <c r="G1373" s="2">
        <v>1.4</v>
      </c>
      <c r="H1373" s="2">
        <v>132.9</v>
      </c>
      <c r="I1373" s="8">
        <v>217</v>
      </c>
      <c r="J1373" s="2">
        <v>0.4</v>
      </c>
      <c r="K1373" s="2">
        <v>39.4</v>
      </c>
      <c r="M1373" s="12">
        <f t="shared" si="451"/>
        <v>393</v>
      </c>
      <c r="N1373" s="20">
        <f t="shared" si="448"/>
        <v>8</v>
      </c>
      <c r="O1373" s="20">
        <f t="shared" si="449"/>
        <v>1</v>
      </c>
      <c r="P1373" s="12">
        <f t="shared" si="450"/>
        <v>1</v>
      </c>
      <c r="R1373" s="21">
        <f t="shared" si="452"/>
        <v>0.16206737955616879</v>
      </c>
    </row>
    <row r="1374" spans="1:29" ht="15.75" x14ac:dyDescent="0.25">
      <c r="A1374" s="5" t="s">
        <v>9</v>
      </c>
      <c r="B1374" s="7">
        <v>29460</v>
      </c>
      <c r="C1374" s="7">
        <v>3086</v>
      </c>
      <c r="D1374" s="1">
        <v>10.5</v>
      </c>
      <c r="E1374" s="9">
        <v>650.6</v>
      </c>
      <c r="F1374" s="7">
        <v>826</v>
      </c>
      <c r="G1374" s="1">
        <v>2.8</v>
      </c>
      <c r="H1374" s="1">
        <v>174.1</v>
      </c>
      <c r="I1374" s="7">
        <v>467</v>
      </c>
      <c r="J1374" s="1">
        <v>1.6</v>
      </c>
      <c r="K1374" s="1">
        <v>98.5</v>
      </c>
      <c r="M1374" s="12">
        <f t="shared" si="451"/>
        <v>229</v>
      </c>
      <c r="N1374" s="20">
        <f t="shared" si="448"/>
        <v>18</v>
      </c>
      <c r="O1374" s="20">
        <f t="shared" si="449"/>
        <v>4</v>
      </c>
      <c r="P1374" s="20">
        <f t="shared" si="450"/>
        <v>0</v>
      </c>
      <c r="R1374" s="21">
        <f t="shared" si="452"/>
        <v>0.17741750028745545</v>
      </c>
    </row>
    <row r="1375" spans="1:29" ht="15.75" x14ac:dyDescent="0.25">
      <c r="A1375" s="6" t="s">
        <v>10</v>
      </c>
      <c r="B1375" s="8">
        <v>12826</v>
      </c>
      <c r="C1375" s="8">
        <v>2892</v>
      </c>
      <c r="D1375" s="2">
        <v>22.5</v>
      </c>
      <c r="E1375" s="10">
        <v>1109.0999999999999</v>
      </c>
      <c r="F1375" s="8">
        <v>551</v>
      </c>
      <c r="G1375" s="2">
        <v>4.3</v>
      </c>
      <c r="H1375" s="2">
        <v>211.3</v>
      </c>
      <c r="I1375" s="8">
        <v>794</v>
      </c>
      <c r="J1375" s="2">
        <v>6.2</v>
      </c>
      <c r="K1375" s="2">
        <v>304.5</v>
      </c>
      <c r="M1375" s="12">
        <f t="shared" si="451"/>
        <v>105</v>
      </c>
      <c r="N1375" s="20">
        <f t="shared" si="448"/>
        <v>19</v>
      </c>
      <c r="O1375" s="20">
        <f t="shared" si="449"/>
        <v>1</v>
      </c>
      <c r="P1375" s="20">
        <f t="shared" si="450"/>
        <v>3</v>
      </c>
      <c r="R1375" s="21">
        <f t="shared" si="452"/>
        <v>0.16626422904449811</v>
      </c>
    </row>
    <row r="1376" spans="1:29" ht="15.75" x14ac:dyDescent="0.25">
      <c r="A1376" s="5" t="s">
        <v>11</v>
      </c>
      <c r="B1376" s="7">
        <v>11602</v>
      </c>
      <c r="C1376" s="7">
        <v>3127</v>
      </c>
      <c r="D1376" s="1">
        <v>27</v>
      </c>
      <c r="E1376" s="9">
        <v>2223.1</v>
      </c>
      <c r="F1376" s="7">
        <v>133</v>
      </c>
      <c r="G1376" s="1">
        <v>1.1000000000000001</v>
      </c>
      <c r="H1376" s="1">
        <v>94.6</v>
      </c>
      <c r="I1376" s="7">
        <v>1808</v>
      </c>
      <c r="J1376" s="1">
        <v>15.6</v>
      </c>
      <c r="K1376" s="9">
        <v>1285.4000000000001</v>
      </c>
      <c r="M1376" s="12">
        <f t="shared" si="451"/>
        <v>137</v>
      </c>
      <c r="N1376" s="20">
        <f t="shared" si="448"/>
        <v>29</v>
      </c>
      <c r="O1376" s="20">
        <f t="shared" si="449"/>
        <v>1</v>
      </c>
      <c r="P1376" s="20">
        <f t="shared" si="450"/>
        <v>4</v>
      </c>
      <c r="R1376" s="21">
        <f t="shared" si="452"/>
        <v>0.1797746349315856</v>
      </c>
    </row>
    <row r="1377" spans="1:29" ht="15.75" x14ac:dyDescent="0.25">
      <c r="A1377" s="6" t="s">
        <v>12</v>
      </c>
      <c r="B1377" s="8">
        <v>313</v>
      </c>
      <c r="C1377" s="8">
        <v>5</v>
      </c>
      <c r="D1377" s="2">
        <v>1.6</v>
      </c>
      <c r="E1377" s="10" t="s">
        <v>13</v>
      </c>
      <c r="F1377" s="8">
        <v>2</v>
      </c>
      <c r="G1377" s="2">
        <v>0.6</v>
      </c>
      <c r="H1377" s="2" t="s">
        <v>13</v>
      </c>
      <c r="I1377" s="8">
        <v>2</v>
      </c>
      <c r="J1377" s="2">
        <v>0.6</v>
      </c>
      <c r="K1377" s="2" t="s">
        <v>13</v>
      </c>
      <c r="M1377" s="12">
        <f t="shared" si="451"/>
        <v>-1</v>
      </c>
      <c r="N1377" s="12">
        <f t="shared" si="448"/>
        <v>0</v>
      </c>
      <c r="O1377" s="12">
        <f t="shared" si="449"/>
        <v>0</v>
      </c>
      <c r="P1377" s="12">
        <f t="shared" si="450"/>
        <v>0</v>
      </c>
      <c r="R1377" s="21">
        <f t="shared" si="452"/>
        <v>2.8745544440611704E-4</v>
      </c>
    </row>
    <row r="1378" spans="1:29" x14ac:dyDescent="0.25">
      <c r="A1378" s="25"/>
      <c r="O1378" s="104" t="s">
        <v>873</v>
      </c>
      <c r="P1378" s="103">
        <f>SUM(P1375:P1376)/P1365</f>
        <v>0.875</v>
      </c>
    </row>
    <row r="1379" spans="1:29" x14ac:dyDescent="0.25">
      <c r="A1379" t="s">
        <v>1010</v>
      </c>
    </row>
    <row r="1380" spans="1:29" x14ac:dyDescent="0.25">
      <c r="A1380" t="s">
        <v>776</v>
      </c>
    </row>
    <row r="1381" spans="1:29" x14ac:dyDescent="0.25">
      <c r="A1381" s="15" t="s">
        <v>17</v>
      </c>
      <c r="B1381" s="14" t="s">
        <v>18</v>
      </c>
      <c r="C1381" s="270" t="s">
        <v>19</v>
      </c>
      <c r="D1381" s="270"/>
      <c r="E1381" s="270"/>
      <c r="F1381" s="270" t="s">
        <v>20</v>
      </c>
      <c r="G1381" s="270"/>
      <c r="H1381" s="270"/>
      <c r="I1381" s="270" t="s">
        <v>21</v>
      </c>
      <c r="J1381" s="270"/>
      <c r="K1381" s="270"/>
      <c r="M1381" s="270" t="s">
        <v>1011</v>
      </c>
      <c r="N1381" s="270"/>
      <c r="O1381" s="270"/>
      <c r="P1381" s="270"/>
    </row>
    <row r="1382" spans="1:29" x14ac:dyDescent="0.25">
      <c r="B1382" s="14" t="s">
        <v>14</v>
      </c>
      <c r="C1382" s="14" t="s">
        <v>14</v>
      </c>
      <c r="D1382" s="14" t="s">
        <v>15</v>
      </c>
      <c r="E1382" s="14" t="s">
        <v>16</v>
      </c>
      <c r="F1382" s="14" t="s">
        <v>14</v>
      </c>
      <c r="G1382" s="14" t="s">
        <v>15</v>
      </c>
      <c r="H1382" s="14" t="s">
        <v>16</v>
      </c>
      <c r="I1382" s="14" t="s">
        <v>14</v>
      </c>
      <c r="J1382" s="14" t="s">
        <v>15</v>
      </c>
      <c r="K1382" s="14" t="s">
        <v>16</v>
      </c>
      <c r="M1382" s="14" t="s">
        <v>18</v>
      </c>
      <c r="N1382" s="13" t="s">
        <v>19</v>
      </c>
      <c r="O1382" s="14" t="s">
        <v>20</v>
      </c>
      <c r="P1382" s="13" t="s">
        <v>21</v>
      </c>
      <c r="R1382" s="13" t="s">
        <v>41</v>
      </c>
      <c r="S1382" s="14" t="s">
        <v>29</v>
      </c>
      <c r="U1382" s="81" t="s">
        <v>998</v>
      </c>
    </row>
    <row r="1383" spans="1:29" ht="16.5" customHeight="1" thickBot="1" x14ac:dyDescent="0.3">
      <c r="A1383" s="14" t="s">
        <v>0</v>
      </c>
      <c r="B1383" s="7">
        <v>463024</v>
      </c>
      <c r="C1383" s="7">
        <v>17285</v>
      </c>
      <c r="D1383" s="1">
        <v>3.7</v>
      </c>
      <c r="E1383" s="9">
        <v>391.1</v>
      </c>
      <c r="F1383" s="7">
        <v>3161</v>
      </c>
      <c r="G1383" s="1">
        <v>0.7</v>
      </c>
      <c r="H1383" s="1">
        <v>71.5</v>
      </c>
      <c r="I1383" s="7">
        <v>3421</v>
      </c>
      <c r="J1383" s="1">
        <v>0.7</v>
      </c>
      <c r="K1383" s="1">
        <v>77.400000000000006</v>
      </c>
      <c r="M1383" s="12">
        <f>B1383-B1401</f>
        <v>3527</v>
      </c>
      <c r="N1383" s="12">
        <f t="shared" ref="N1383:N1395" si="453">C1383-C1401</f>
        <v>93</v>
      </c>
      <c r="O1383" s="12">
        <f t="shared" ref="O1383:O1395" si="454">F1383-F1401</f>
        <v>8</v>
      </c>
      <c r="P1383" s="12">
        <f t="shared" ref="P1383:P1395" si="455">I1383-I1401</f>
        <v>8</v>
      </c>
      <c r="R1383" s="26">
        <f>C1383/$B$1383</f>
        <v>3.7330678323369844E-2</v>
      </c>
      <c r="U1383" s="114"/>
      <c r="V1383" s="272" t="s">
        <v>999</v>
      </c>
      <c r="W1383" s="272"/>
      <c r="X1383" s="272"/>
      <c r="Y1383" s="272"/>
      <c r="Z1383" s="272" t="s">
        <v>1000</v>
      </c>
      <c r="AA1383" s="272"/>
      <c r="AB1383" s="272"/>
      <c r="AC1383" s="272"/>
    </row>
    <row r="1384" spans="1:29" ht="15.75" x14ac:dyDescent="0.25">
      <c r="A1384" s="5" t="s">
        <v>1</v>
      </c>
      <c r="B1384" s="7">
        <v>2839</v>
      </c>
      <c r="C1384" s="7">
        <v>165</v>
      </c>
      <c r="D1384" s="1">
        <v>5.8</v>
      </c>
      <c r="E1384" s="9">
        <v>326.8</v>
      </c>
      <c r="F1384" s="7">
        <v>35</v>
      </c>
      <c r="G1384" s="1">
        <v>1.2</v>
      </c>
      <c r="H1384" s="1">
        <v>69.3</v>
      </c>
      <c r="I1384" s="7">
        <v>0</v>
      </c>
      <c r="J1384" s="1">
        <v>0</v>
      </c>
      <c r="K1384" s="1">
        <v>0</v>
      </c>
      <c r="M1384" s="12">
        <f t="shared" ref="M1384:M1395" si="456">B1384-B1402</f>
        <v>25</v>
      </c>
      <c r="N1384" s="20">
        <f t="shared" si="453"/>
        <v>6</v>
      </c>
      <c r="O1384" s="12">
        <f t="shared" si="454"/>
        <v>1</v>
      </c>
      <c r="P1384" s="12">
        <f t="shared" si="455"/>
        <v>0</v>
      </c>
      <c r="R1384" s="21">
        <f>C1384/$C$1383</f>
        <v>9.5458490020248771E-3</v>
      </c>
      <c r="U1384" s="165"/>
      <c r="V1384" s="272" t="s">
        <v>1001</v>
      </c>
      <c r="W1384" s="272"/>
      <c r="X1384" s="272" t="s">
        <v>20</v>
      </c>
      <c r="Y1384" s="272"/>
      <c r="Z1384" s="272" t="s">
        <v>1001</v>
      </c>
      <c r="AA1384" s="272"/>
      <c r="AB1384" s="272" t="s">
        <v>20</v>
      </c>
      <c r="AC1384" s="272"/>
    </row>
    <row r="1385" spans="1:29" ht="15.75" x14ac:dyDescent="0.25">
      <c r="A1385" s="6" t="s">
        <v>2</v>
      </c>
      <c r="B1385" s="8">
        <v>16826</v>
      </c>
      <c r="C1385" s="8">
        <v>121</v>
      </c>
      <c r="D1385" s="2">
        <v>0.7</v>
      </c>
      <c r="E1385" s="10">
        <v>55.7</v>
      </c>
      <c r="F1385" s="8">
        <v>17</v>
      </c>
      <c r="G1385" s="2">
        <v>0.1</v>
      </c>
      <c r="H1385" s="2">
        <v>7.8</v>
      </c>
      <c r="I1385" s="8">
        <v>1</v>
      </c>
      <c r="J1385" s="2">
        <v>0</v>
      </c>
      <c r="K1385" s="2">
        <v>0.5</v>
      </c>
      <c r="M1385" s="12">
        <f t="shared" si="456"/>
        <v>97</v>
      </c>
      <c r="N1385" s="20">
        <f t="shared" si="453"/>
        <v>1</v>
      </c>
      <c r="O1385" s="12">
        <f t="shared" si="454"/>
        <v>0</v>
      </c>
      <c r="P1385" s="12">
        <f t="shared" si="455"/>
        <v>0</v>
      </c>
      <c r="R1385" s="21">
        <f t="shared" ref="R1385:R1395" si="457">C1385/$C$1383</f>
        <v>7.0002892681515763E-3</v>
      </c>
      <c r="U1385" s="119" t="s">
        <v>1002</v>
      </c>
      <c r="V1385" s="62" t="s">
        <v>839</v>
      </c>
      <c r="W1385" s="62" t="s">
        <v>840</v>
      </c>
      <c r="X1385" s="62" t="s">
        <v>839</v>
      </c>
      <c r="Y1385" s="62" t="s">
        <v>840</v>
      </c>
      <c r="Z1385" s="62" t="s">
        <v>839</v>
      </c>
      <c r="AA1385" s="62" t="s">
        <v>840</v>
      </c>
      <c r="AB1385" s="62" t="s">
        <v>839</v>
      </c>
      <c r="AC1385" s="62" t="s">
        <v>840</v>
      </c>
    </row>
    <row r="1386" spans="1:29" ht="30" x14ac:dyDescent="0.25">
      <c r="A1386" s="5" t="s">
        <v>3</v>
      </c>
      <c r="B1386" s="7">
        <v>27682</v>
      </c>
      <c r="C1386" s="7">
        <v>76</v>
      </c>
      <c r="D1386" s="1">
        <v>0.3</v>
      </c>
      <c r="E1386" s="9">
        <v>27.4</v>
      </c>
      <c r="F1386" s="7">
        <v>18</v>
      </c>
      <c r="G1386" s="1">
        <v>0.1</v>
      </c>
      <c r="H1386" s="1">
        <v>6.5</v>
      </c>
      <c r="I1386" s="7">
        <v>2</v>
      </c>
      <c r="J1386" s="1">
        <v>0</v>
      </c>
      <c r="K1386" s="1">
        <v>0.7</v>
      </c>
      <c r="M1386" s="12">
        <f t="shared" si="456"/>
        <v>198</v>
      </c>
      <c r="N1386" s="20">
        <f t="shared" si="453"/>
        <v>1</v>
      </c>
      <c r="O1386" s="20">
        <f t="shared" si="454"/>
        <v>0</v>
      </c>
      <c r="P1386" s="12">
        <f t="shared" si="455"/>
        <v>0</v>
      </c>
      <c r="R1386" s="21">
        <f t="shared" si="457"/>
        <v>4.3968759039629737E-3</v>
      </c>
      <c r="U1386" s="120" t="s">
        <v>1003</v>
      </c>
      <c r="V1386" s="85">
        <v>246</v>
      </c>
      <c r="W1386" s="167">
        <v>37.4</v>
      </c>
      <c r="X1386" s="85">
        <v>28</v>
      </c>
      <c r="Y1386" s="167">
        <v>53.8</v>
      </c>
      <c r="Z1386" s="85">
        <v>212</v>
      </c>
      <c r="AA1386" s="167">
        <v>39</v>
      </c>
      <c r="AB1386" s="85">
        <v>27</v>
      </c>
      <c r="AC1386" s="167">
        <v>56.2</v>
      </c>
    </row>
    <row r="1387" spans="1:29" ht="30" x14ac:dyDescent="0.25">
      <c r="A1387" s="6" t="s">
        <v>4</v>
      </c>
      <c r="B1387" s="8">
        <v>61184</v>
      </c>
      <c r="C1387" s="8">
        <v>297</v>
      </c>
      <c r="D1387" s="2">
        <v>0.5</v>
      </c>
      <c r="E1387" s="10">
        <v>55.7</v>
      </c>
      <c r="F1387" s="8">
        <v>39</v>
      </c>
      <c r="G1387" s="2">
        <v>0.1</v>
      </c>
      <c r="H1387" s="2">
        <v>7.3</v>
      </c>
      <c r="I1387" s="8">
        <v>2</v>
      </c>
      <c r="J1387" s="2">
        <v>0</v>
      </c>
      <c r="K1387" s="2">
        <v>0.4</v>
      </c>
      <c r="M1387" s="12">
        <f t="shared" si="456"/>
        <v>357</v>
      </c>
      <c r="N1387" s="20">
        <f t="shared" si="453"/>
        <v>3</v>
      </c>
      <c r="O1387" s="12">
        <f t="shared" si="454"/>
        <v>1</v>
      </c>
      <c r="P1387" s="12">
        <f t="shared" si="455"/>
        <v>0</v>
      </c>
      <c r="R1387" s="21">
        <f t="shared" si="457"/>
        <v>1.7182528203644777E-2</v>
      </c>
      <c r="S1387" s="24">
        <f>R1386+R1387</f>
        <v>2.1579404107607753E-2</v>
      </c>
      <c r="U1387" s="121" t="s">
        <v>1004</v>
      </c>
      <c r="V1387" s="88">
        <v>111</v>
      </c>
      <c r="W1387" s="167">
        <v>16.899999999999999</v>
      </c>
      <c r="X1387" s="88">
        <v>8</v>
      </c>
      <c r="Y1387" s="167">
        <v>15.4</v>
      </c>
      <c r="Z1387" s="88">
        <v>91</v>
      </c>
      <c r="AA1387" s="167">
        <v>16.8</v>
      </c>
      <c r="AB1387" s="88">
        <v>7</v>
      </c>
      <c r="AC1387" s="167">
        <v>14.6</v>
      </c>
    </row>
    <row r="1388" spans="1:29" ht="15.75" x14ac:dyDescent="0.25">
      <c r="A1388" s="5" t="s">
        <v>5</v>
      </c>
      <c r="B1388" s="7">
        <v>84614</v>
      </c>
      <c r="C1388" s="7">
        <v>990</v>
      </c>
      <c r="D1388" s="1">
        <v>1.2</v>
      </c>
      <c r="E1388" s="9">
        <v>167.4</v>
      </c>
      <c r="F1388" s="7">
        <v>123</v>
      </c>
      <c r="G1388" s="1">
        <v>0.1</v>
      </c>
      <c r="H1388" s="1">
        <v>20.8</v>
      </c>
      <c r="I1388" s="7">
        <v>16</v>
      </c>
      <c r="J1388" s="1">
        <v>0</v>
      </c>
      <c r="K1388" s="1">
        <v>2.7</v>
      </c>
      <c r="M1388" s="12">
        <f t="shared" si="456"/>
        <v>536</v>
      </c>
      <c r="N1388" s="20">
        <f t="shared" si="453"/>
        <v>4</v>
      </c>
      <c r="O1388" s="12">
        <f t="shared" si="454"/>
        <v>1</v>
      </c>
      <c r="P1388" s="12">
        <f t="shared" si="455"/>
        <v>0</v>
      </c>
      <c r="R1388" s="21">
        <f t="shared" si="457"/>
        <v>5.7275094012149259E-2</v>
      </c>
      <c r="U1388" s="120" t="s">
        <v>1005</v>
      </c>
      <c r="V1388" s="85">
        <v>285</v>
      </c>
      <c r="W1388" s="85">
        <v>43.3</v>
      </c>
      <c r="X1388" s="85">
        <v>15</v>
      </c>
      <c r="Y1388" s="85">
        <v>28.8</v>
      </c>
      <c r="Z1388" s="85">
        <v>228</v>
      </c>
      <c r="AA1388" s="85">
        <v>42</v>
      </c>
      <c r="AB1388" s="85">
        <v>13</v>
      </c>
      <c r="AC1388" s="85">
        <v>27.1</v>
      </c>
    </row>
    <row r="1389" spans="1:29" ht="30" x14ac:dyDescent="0.25">
      <c r="A1389" s="6" t="s">
        <v>6</v>
      </c>
      <c r="B1389" s="8">
        <v>90496</v>
      </c>
      <c r="C1389" s="8">
        <v>1744</v>
      </c>
      <c r="D1389" s="2">
        <v>1.9</v>
      </c>
      <c r="E1389" s="10">
        <v>243.8</v>
      </c>
      <c r="F1389" s="8">
        <v>259</v>
      </c>
      <c r="G1389" s="2">
        <v>0.3</v>
      </c>
      <c r="H1389" s="2">
        <v>36.200000000000003</v>
      </c>
      <c r="I1389" s="8">
        <v>36</v>
      </c>
      <c r="J1389" s="2">
        <v>0</v>
      </c>
      <c r="K1389" s="2">
        <v>5</v>
      </c>
      <c r="M1389" s="12">
        <f t="shared" si="456"/>
        <v>777</v>
      </c>
      <c r="N1389" s="20">
        <f t="shared" si="453"/>
        <v>15</v>
      </c>
      <c r="O1389" s="20">
        <f t="shared" si="454"/>
        <v>1</v>
      </c>
      <c r="P1389" s="12">
        <f t="shared" si="455"/>
        <v>0</v>
      </c>
      <c r="R1389" s="21">
        <f t="shared" si="457"/>
        <v>0.10089673126988719</v>
      </c>
      <c r="U1389" s="121" t="s">
        <v>1006</v>
      </c>
      <c r="V1389" s="88">
        <v>16</v>
      </c>
      <c r="W1389" s="88">
        <v>2.4</v>
      </c>
      <c r="X1389" s="88">
        <v>1</v>
      </c>
      <c r="Y1389" s="88">
        <v>1.9</v>
      </c>
      <c r="Z1389" s="88">
        <v>12</v>
      </c>
      <c r="AA1389" s="88">
        <v>2.2000000000000002</v>
      </c>
      <c r="AB1389" s="88">
        <v>1</v>
      </c>
      <c r="AC1389" s="88">
        <v>2.1</v>
      </c>
    </row>
    <row r="1390" spans="1:29" ht="15.75" x14ac:dyDescent="0.25">
      <c r="A1390" s="5" t="s">
        <v>7</v>
      </c>
      <c r="B1390" s="7">
        <v>74261</v>
      </c>
      <c r="C1390" s="7">
        <v>2037</v>
      </c>
      <c r="D1390" s="1">
        <v>2.7</v>
      </c>
      <c r="E1390" s="9">
        <v>334.8</v>
      </c>
      <c r="F1390" s="7">
        <v>433</v>
      </c>
      <c r="G1390" s="1">
        <v>0.6</v>
      </c>
      <c r="H1390" s="1">
        <v>71.2</v>
      </c>
      <c r="I1390" s="7">
        <v>84</v>
      </c>
      <c r="J1390" s="1">
        <v>0.1</v>
      </c>
      <c r="K1390" s="1">
        <v>13.8</v>
      </c>
      <c r="M1390" s="12">
        <f t="shared" si="456"/>
        <v>665</v>
      </c>
      <c r="N1390" s="20">
        <f t="shared" si="453"/>
        <v>10</v>
      </c>
      <c r="O1390" s="20">
        <f t="shared" si="454"/>
        <v>1</v>
      </c>
      <c r="P1390" s="12">
        <f t="shared" si="455"/>
        <v>0</v>
      </c>
      <c r="R1390" s="21">
        <f t="shared" si="457"/>
        <v>0.11784784495227076</v>
      </c>
      <c r="U1390" s="120" t="s">
        <v>0</v>
      </c>
      <c r="V1390" s="85">
        <v>658</v>
      </c>
      <c r="W1390" s="85">
        <v>100</v>
      </c>
      <c r="X1390" s="85">
        <v>52</v>
      </c>
      <c r="Y1390" s="85">
        <v>100</v>
      </c>
      <c r="Z1390" s="85">
        <v>543</v>
      </c>
      <c r="AA1390" s="85">
        <v>100</v>
      </c>
      <c r="AB1390" s="85">
        <v>48</v>
      </c>
      <c r="AC1390" s="85">
        <v>100</v>
      </c>
    </row>
    <row r="1391" spans="1:29" ht="15.75" x14ac:dyDescent="0.25">
      <c r="A1391" s="6" t="s">
        <v>8</v>
      </c>
      <c r="B1391" s="8">
        <v>51391</v>
      </c>
      <c r="C1391" s="8">
        <v>2811</v>
      </c>
      <c r="D1391" s="2">
        <v>5.5</v>
      </c>
      <c r="E1391" s="10">
        <v>510.2</v>
      </c>
      <c r="F1391" s="8">
        <v>731</v>
      </c>
      <c r="G1391" s="2">
        <v>1.4</v>
      </c>
      <c r="H1391" s="2">
        <v>132.69999999999999</v>
      </c>
      <c r="I1391" s="8">
        <v>216</v>
      </c>
      <c r="J1391" s="2">
        <v>0.4</v>
      </c>
      <c r="K1391" s="2">
        <v>39.200000000000003</v>
      </c>
      <c r="M1391" s="12">
        <f t="shared" si="456"/>
        <v>395</v>
      </c>
      <c r="N1391" s="20">
        <f t="shared" si="453"/>
        <v>7</v>
      </c>
      <c r="O1391" s="20">
        <f t="shared" si="454"/>
        <v>1</v>
      </c>
      <c r="P1391" s="12">
        <f t="shared" si="455"/>
        <v>2</v>
      </c>
      <c r="R1391" s="21">
        <f t="shared" si="457"/>
        <v>0.16262655481631472</v>
      </c>
    </row>
    <row r="1392" spans="1:29" ht="15.75" x14ac:dyDescent="0.25">
      <c r="A1392" s="5" t="s">
        <v>9</v>
      </c>
      <c r="B1392" s="7">
        <v>29231</v>
      </c>
      <c r="C1392" s="7">
        <v>3068</v>
      </c>
      <c r="D1392" s="1">
        <v>10.5</v>
      </c>
      <c r="E1392" s="9">
        <v>646.79999999999995</v>
      </c>
      <c r="F1392" s="7">
        <v>822</v>
      </c>
      <c r="G1392" s="1">
        <v>2.8</v>
      </c>
      <c r="H1392" s="1">
        <v>173.3</v>
      </c>
      <c r="I1392" s="7">
        <v>467</v>
      </c>
      <c r="J1392" s="1">
        <v>1.6</v>
      </c>
      <c r="K1392" s="1">
        <v>98.5</v>
      </c>
      <c r="M1392" s="12">
        <f t="shared" si="456"/>
        <v>216</v>
      </c>
      <c r="N1392" s="20">
        <f t="shared" si="453"/>
        <v>12</v>
      </c>
      <c r="O1392" s="20">
        <f t="shared" si="454"/>
        <v>1</v>
      </c>
      <c r="P1392" s="20">
        <f t="shared" si="455"/>
        <v>1</v>
      </c>
      <c r="R1392" s="21">
        <f t="shared" si="457"/>
        <v>0.1774949378073474</v>
      </c>
    </row>
    <row r="1393" spans="1:29" ht="15.75" x14ac:dyDescent="0.25">
      <c r="A1393" s="6" t="s">
        <v>10</v>
      </c>
      <c r="B1393" s="8">
        <v>12721</v>
      </c>
      <c r="C1393" s="8">
        <v>2873</v>
      </c>
      <c r="D1393" s="2">
        <v>22.6</v>
      </c>
      <c r="E1393" s="10">
        <v>1101.9000000000001</v>
      </c>
      <c r="F1393" s="8">
        <v>550</v>
      </c>
      <c r="G1393" s="2">
        <v>4.3</v>
      </c>
      <c r="H1393" s="2">
        <v>210.9</v>
      </c>
      <c r="I1393" s="8">
        <v>791</v>
      </c>
      <c r="J1393" s="2">
        <v>6.2</v>
      </c>
      <c r="K1393" s="2">
        <v>303.39999999999998</v>
      </c>
      <c r="M1393" s="12">
        <f t="shared" si="456"/>
        <v>100</v>
      </c>
      <c r="N1393" s="20">
        <f t="shared" si="453"/>
        <v>18</v>
      </c>
      <c r="O1393" s="20">
        <f t="shared" si="454"/>
        <v>1</v>
      </c>
      <c r="P1393" s="20">
        <f t="shared" si="455"/>
        <v>2</v>
      </c>
      <c r="R1393" s="21">
        <f t="shared" si="457"/>
        <v>0.16621347989586346</v>
      </c>
    </row>
    <row r="1394" spans="1:29" ht="15.75" x14ac:dyDescent="0.25">
      <c r="A1394" s="5" t="s">
        <v>11</v>
      </c>
      <c r="B1394" s="7">
        <v>11465</v>
      </c>
      <c r="C1394" s="7">
        <v>3098</v>
      </c>
      <c r="D1394" s="1">
        <v>27</v>
      </c>
      <c r="E1394" s="9">
        <v>2202.5</v>
      </c>
      <c r="F1394" s="7">
        <v>132</v>
      </c>
      <c r="G1394" s="1">
        <v>1.2</v>
      </c>
      <c r="H1394" s="1">
        <v>93.8</v>
      </c>
      <c r="I1394" s="7">
        <v>1804</v>
      </c>
      <c r="J1394" s="1">
        <v>15.7</v>
      </c>
      <c r="K1394" s="9">
        <v>1282.5</v>
      </c>
      <c r="M1394" s="12">
        <f t="shared" si="456"/>
        <v>158</v>
      </c>
      <c r="N1394" s="20">
        <f t="shared" si="453"/>
        <v>16</v>
      </c>
      <c r="O1394" s="20">
        <f t="shared" si="454"/>
        <v>0</v>
      </c>
      <c r="P1394" s="20">
        <f t="shared" si="455"/>
        <v>3</v>
      </c>
      <c r="R1394" s="21">
        <f t="shared" si="457"/>
        <v>0.17923054671680647</v>
      </c>
    </row>
    <row r="1395" spans="1:29" ht="15.75" x14ac:dyDescent="0.25">
      <c r="A1395" s="6" t="s">
        <v>12</v>
      </c>
      <c r="B1395" s="8">
        <v>314</v>
      </c>
      <c r="C1395" s="8">
        <v>5</v>
      </c>
      <c r="D1395" s="2">
        <v>1.6</v>
      </c>
      <c r="E1395" s="10" t="s">
        <v>13</v>
      </c>
      <c r="F1395" s="8">
        <v>2</v>
      </c>
      <c r="G1395" s="2">
        <v>0.6</v>
      </c>
      <c r="H1395" s="2" t="s">
        <v>13</v>
      </c>
      <c r="I1395" s="8">
        <v>2</v>
      </c>
      <c r="J1395" s="2">
        <v>0.6</v>
      </c>
      <c r="K1395" s="2" t="s">
        <v>13</v>
      </c>
      <c r="M1395" s="12">
        <f t="shared" si="456"/>
        <v>3</v>
      </c>
      <c r="N1395" s="12">
        <f t="shared" si="453"/>
        <v>0</v>
      </c>
      <c r="O1395" s="12">
        <f t="shared" si="454"/>
        <v>0</v>
      </c>
      <c r="P1395" s="12">
        <f t="shared" si="455"/>
        <v>0</v>
      </c>
      <c r="R1395" s="21">
        <f t="shared" si="457"/>
        <v>2.892681515765114E-4</v>
      </c>
    </row>
    <row r="1396" spans="1:29" x14ac:dyDescent="0.25">
      <c r="A1396" s="25"/>
      <c r="O1396" s="104" t="s">
        <v>873</v>
      </c>
      <c r="P1396" s="103">
        <f>SUM(P1393:P1394)/P1383</f>
        <v>0.625</v>
      </c>
    </row>
    <row r="1397" spans="1:29" x14ac:dyDescent="0.25">
      <c r="A1397" t="s">
        <v>996</v>
      </c>
    </row>
    <row r="1398" spans="1:29" x14ac:dyDescent="0.25">
      <c r="A1398" t="s">
        <v>776</v>
      </c>
    </row>
    <row r="1399" spans="1:29" x14ac:dyDescent="0.25">
      <c r="A1399" s="15" t="s">
        <v>17</v>
      </c>
      <c r="B1399" s="14" t="s">
        <v>18</v>
      </c>
      <c r="C1399" s="270" t="s">
        <v>19</v>
      </c>
      <c r="D1399" s="270"/>
      <c r="E1399" s="270"/>
      <c r="F1399" s="270" t="s">
        <v>20</v>
      </c>
      <c r="G1399" s="270"/>
      <c r="H1399" s="270"/>
      <c r="I1399" s="270" t="s">
        <v>21</v>
      </c>
      <c r="J1399" s="270"/>
      <c r="K1399" s="270"/>
      <c r="M1399" s="270" t="s">
        <v>997</v>
      </c>
      <c r="N1399" s="270"/>
      <c r="O1399" s="270"/>
      <c r="P1399" s="270"/>
    </row>
    <row r="1400" spans="1:29" x14ac:dyDescent="0.25">
      <c r="B1400" s="14" t="s">
        <v>14</v>
      </c>
      <c r="C1400" s="14" t="s">
        <v>14</v>
      </c>
      <c r="D1400" s="14" t="s">
        <v>15</v>
      </c>
      <c r="E1400" s="14" t="s">
        <v>16</v>
      </c>
      <c r="F1400" s="14" t="s">
        <v>14</v>
      </c>
      <c r="G1400" s="14" t="s">
        <v>15</v>
      </c>
      <c r="H1400" s="14" t="s">
        <v>16</v>
      </c>
      <c r="I1400" s="14" t="s">
        <v>14</v>
      </c>
      <c r="J1400" s="14" t="s">
        <v>15</v>
      </c>
      <c r="K1400" s="14" t="s">
        <v>16</v>
      </c>
      <c r="M1400" s="14" t="s">
        <v>18</v>
      </c>
      <c r="N1400" s="13" t="s">
        <v>19</v>
      </c>
      <c r="O1400" s="14" t="s">
        <v>20</v>
      </c>
      <c r="P1400" s="13" t="s">
        <v>21</v>
      </c>
      <c r="R1400" s="13" t="s">
        <v>41</v>
      </c>
      <c r="S1400" s="14" t="s">
        <v>29</v>
      </c>
      <c r="U1400" s="81" t="s">
        <v>998</v>
      </c>
    </row>
    <row r="1401" spans="1:29" ht="16.5" thickBot="1" x14ac:dyDescent="0.3">
      <c r="A1401" s="14" t="s">
        <v>0</v>
      </c>
      <c r="B1401" s="7">
        <v>459497</v>
      </c>
      <c r="C1401" s="7">
        <v>17192</v>
      </c>
      <c r="D1401" s="1">
        <v>3.7</v>
      </c>
      <c r="E1401" s="9">
        <v>389</v>
      </c>
      <c r="F1401" s="7">
        <v>3153</v>
      </c>
      <c r="G1401" s="1">
        <v>0.7</v>
      </c>
      <c r="H1401" s="1">
        <v>71.3</v>
      </c>
      <c r="I1401" s="7">
        <v>3413</v>
      </c>
      <c r="J1401" s="1">
        <v>0.7</v>
      </c>
      <c r="K1401" s="1">
        <v>77.2</v>
      </c>
      <c r="M1401" s="12">
        <f>B1401-B1419</f>
        <v>3837</v>
      </c>
      <c r="N1401" s="12">
        <f t="shared" ref="N1401:N1413" si="458">C1401-C1419</f>
        <v>108</v>
      </c>
      <c r="O1401" s="12">
        <f t="shared" ref="O1401:O1413" si="459">F1401-F1419</f>
        <v>11</v>
      </c>
      <c r="P1401" s="12">
        <f t="shared" ref="P1401:P1413" si="460">I1401-I1419</f>
        <v>1</v>
      </c>
      <c r="R1401" s="26">
        <f>C1401/$B$1401</f>
        <v>3.7414825341623555E-2</v>
      </c>
      <c r="U1401" s="114"/>
      <c r="V1401" s="272" t="s">
        <v>999</v>
      </c>
      <c r="W1401" s="272"/>
      <c r="X1401" s="272"/>
      <c r="Y1401" s="272"/>
      <c r="Z1401" s="272" t="s">
        <v>1000</v>
      </c>
      <c r="AA1401" s="272"/>
      <c r="AB1401" s="272"/>
      <c r="AC1401" s="272"/>
    </row>
    <row r="1402" spans="1:29" ht="15.75" x14ac:dyDescent="0.25">
      <c r="A1402" s="5" t="s">
        <v>1</v>
      </c>
      <c r="B1402" s="7">
        <v>2814</v>
      </c>
      <c r="C1402" s="7">
        <v>159</v>
      </c>
      <c r="D1402" s="1">
        <v>5.7</v>
      </c>
      <c r="E1402" s="9">
        <v>314.89999999999998</v>
      </c>
      <c r="F1402" s="7">
        <v>34</v>
      </c>
      <c r="G1402" s="1">
        <v>1.2</v>
      </c>
      <c r="H1402" s="1">
        <v>67.3</v>
      </c>
      <c r="I1402" s="7">
        <v>0</v>
      </c>
      <c r="J1402" s="1">
        <v>0</v>
      </c>
      <c r="K1402" s="1">
        <v>0</v>
      </c>
      <c r="M1402" s="12">
        <f t="shared" ref="M1402:M1413" si="461">B1402-B1420</f>
        <v>21</v>
      </c>
      <c r="N1402" s="20">
        <f t="shared" si="458"/>
        <v>2</v>
      </c>
      <c r="O1402" s="12">
        <f t="shared" si="459"/>
        <v>2</v>
      </c>
      <c r="P1402" s="12">
        <f t="shared" si="460"/>
        <v>0</v>
      </c>
      <c r="R1402" s="21">
        <f>C1402/$C$1401</f>
        <v>9.2484876686831086E-3</v>
      </c>
      <c r="U1402" s="165"/>
      <c r="V1402" s="272" t="s">
        <v>1001</v>
      </c>
      <c r="W1402" s="272"/>
      <c r="X1402" s="272" t="s">
        <v>20</v>
      </c>
      <c r="Y1402" s="272"/>
      <c r="Z1402" s="272" t="s">
        <v>1001</v>
      </c>
      <c r="AA1402" s="272"/>
      <c r="AB1402" s="272" t="s">
        <v>20</v>
      </c>
      <c r="AC1402" s="272"/>
    </row>
    <row r="1403" spans="1:29" ht="15.75" x14ac:dyDescent="0.25">
      <c r="A1403" s="6" t="s">
        <v>2</v>
      </c>
      <c r="B1403" s="8">
        <v>16729</v>
      </c>
      <c r="C1403" s="8">
        <v>120</v>
      </c>
      <c r="D1403" s="2">
        <v>0.7</v>
      </c>
      <c r="E1403" s="10">
        <v>55.2</v>
      </c>
      <c r="F1403" s="8">
        <v>17</v>
      </c>
      <c r="G1403" s="2">
        <v>0.1</v>
      </c>
      <c r="H1403" s="2">
        <v>7.8</v>
      </c>
      <c r="I1403" s="8">
        <v>1</v>
      </c>
      <c r="J1403" s="2">
        <v>0</v>
      </c>
      <c r="K1403" s="2">
        <v>0.5</v>
      </c>
      <c r="M1403" s="12">
        <f t="shared" si="461"/>
        <v>133</v>
      </c>
      <c r="N1403" s="20">
        <f t="shared" si="458"/>
        <v>0</v>
      </c>
      <c r="O1403" s="12">
        <f t="shared" si="459"/>
        <v>1</v>
      </c>
      <c r="P1403" s="12">
        <f t="shared" si="460"/>
        <v>0</v>
      </c>
      <c r="R1403" s="21">
        <f t="shared" ref="R1403:R1413" si="462">C1403/$C$1401</f>
        <v>6.9799906933457421E-3</v>
      </c>
      <c r="U1403" s="119" t="s">
        <v>1002</v>
      </c>
      <c r="V1403" s="62" t="s">
        <v>839</v>
      </c>
      <c r="W1403" s="62" t="s">
        <v>840</v>
      </c>
      <c r="X1403" s="62" t="s">
        <v>839</v>
      </c>
      <c r="Y1403" s="62" t="s">
        <v>840</v>
      </c>
      <c r="Z1403" s="62" t="s">
        <v>839</v>
      </c>
      <c r="AA1403" s="62" t="s">
        <v>840</v>
      </c>
      <c r="AB1403" s="62" t="s">
        <v>839</v>
      </c>
      <c r="AC1403" s="62" t="s">
        <v>840</v>
      </c>
    </row>
    <row r="1404" spans="1:29" ht="30" x14ac:dyDescent="0.25">
      <c r="A1404" s="5" t="s">
        <v>3</v>
      </c>
      <c r="B1404" s="7">
        <v>27484</v>
      </c>
      <c r="C1404" s="7">
        <v>75</v>
      </c>
      <c r="D1404" s="1">
        <v>0.3</v>
      </c>
      <c r="E1404" s="9">
        <v>27</v>
      </c>
      <c r="F1404" s="7">
        <v>18</v>
      </c>
      <c r="G1404" s="1">
        <v>0.1</v>
      </c>
      <c r="H1404" s="1">
        <v>6.5</v>
      </c>
      <c r="I1404" s="7">
        <v>2</v>
      </c>
      <c r="J1404" s="1">
        <v>0</v>
      </c>
      <c r="K1404" s="1">
        <v>0.7</v>
      </c>
      <c r="M1404" s="12">
        <f t="shared" si="461"/>
        <v>167</v>
      </c>
      <c r="N1404" s="20">
        <f t="shared" si="458"/>
        <v>2</v>
      </c>
      <c r="O1404" s="20">
        <f t="shared" si="459"/>
        <v>0</v>
      </c>
      <c r="P1404" s="12">
        <f t="shared" si="460"/>
        <v>0</v>
      </c>
      <c r="R1404" s="21">
        <f t="shared" si="462"/>
        <v>4.3624941833410886E-3</v>
      </c>
      <c r="U1404" s="120" t="s">
        <v>1003</v>
      </c>
      <c r="V1404" s="85">
        <v>217</v>
      </c>
      <c r="W1404" s="167">
        <v>37.5</v>
      </c>
      <c r="X1404" s="85">
        <v>24</v>
      </c>
      <c r="Y1404" s="167">
        <v>54.5</v>
      </c>
      <c r="Z1404" s="85">
        <v>210</v>
      </c>
      <c r="AA1404" s="167">
        <v>39.1</v>
      </c>
      <c r="AB1404" s="85">
        <v>24</v>
      </c>
      <c r="AC1404" s="167">
        <v>55.8</v>
      </c>
    </row>
    <row r="1405" spans="1:29" ht="30" x14ac:dyDescent="0.25">
      <c r="A1405" s="6" t="s">
        <v>4</v>
      </c>
      <c r="B1405" s="8">
        <v>60827</v>
      </c>
      <c r="C1405" s="8">
        <v>294</v>
      </c>
      <c r="D1405" s="2">
        <v>0.5</v>
      </c>
      <c r="E1405" s="10">
        <v>55.2</v>
      </c>
      <c r="F1405" s="8">
        <v>38</v>
      </c>
      <c r="G1405" s="2">
        <v>0.1</v>
      </c>
      <c r="H1405" s="2">
        <v>7.1</v>
      </c>
      <c r="I1405" s="8">
        <v>2</v>
      </c>
      <c r="J1405" s="2">
        <v>0</v>
      </c>
      <c r="K1405" s="2">
        <v>0.4</v>
      </c>
      <c r="M1405" s="12">
        <f t="shared" si="461"/>
        <v>423</v>
      </c>
      <c r="N1405" s="20">
        <f t="shared" si="458"/>
        <v>3</v>
      </c>
      <c r="O1405" s="12">
        <f t="shared" si="459"/>
        <v>0</v>
      </c>
      <c r="P1405" s="12">
        <f t="shared" si="460"/>
        <v>0</v>
      </c>
      <c r="R1405" s="21">
        <f t="shared" si="462"/>
        <v>1.7100977198697069E-2</v>
      </c>
      <c r="S1405" s="24">
        <f>R1404+R1405</f>
        <v>2.1463471382038156E-2</v>
      </c>
      <c r="U1405" s="121" t="s">
        <v>1004</v>
      </c>
      <c r="V1405" s="88">
        <v>90</v>
      </c>
      <c r="W1405" s="167">
        <v>15.5</v>
      </c>
      <c r="X1405" s="88">
        <v>6</v>
      </c>
      <c r="Y1405" s="167">
        <v>13.6</v>
      </c>
      <c r="Z1405" s="88">
        <v>86</v>
      </c>
      <c r="AA1405" s="167">
        <v>16</v>
      </c>
      <c r="AB1405" s="88">
        <v>6</v>
      </c>
      <c r="AC1405" s="167">
        <v>14</v>
      </c>
    </row>
    <row r="1406" spans="1:29" ht="15.75" x14ac:dyDescent="0.25">
      <c r="A1406" s="5" t="s">
        <v>5</v>
      </c>
      <c r="B1406" s="7">
        <v>84078</v>
      </c>
      <c r="C1406" s="7">
        <v>986</v>
      </c>
      <c r="D1406" s="1">
        <v>1.2</v>
      </c>
      <c r="E1406" s="9">
        <v>166.8</v>
      </c>
      <c r="F1406" s="7">
        <v>122</v>
      </c>
      <c r="G1406" s="1">
        <v>0.1</v>
      </c>
      <c r="H1406" s="1">
        <v>20.6</v>
      </c>
      <c r="I1406" s="7">
        <v>16</v>
      </c>
      <c r="J1406" s="1">
        <v>0</v>
      </c>
      <c r="K1406" s="1">
        <v>2.7</v>
      </c>
      <c r="M1406" s="12">
        <f t="shared" si="461"/>
        <v>643</v>
      </c>
      <c r="N1406" s="20">
        <f t="shared" si="458"/>
        <v>9</v>
      </c>
      <c r="O1406" s="12">
        <f t="shared" si="459"/>
        <v>0</v>
      </c>
      <c r="P1406" s="12">
        <f t="shared" si="460"/>
        <v>0</v>
      </c>
      <c r="R1406" s="21">
        <f t="shared" si="462"/>
        <v>5.7352256863657518E-2</v>
      </c>
      <c r="U1406" s="120" t="s">
        <v>1005</v>
      </c>
      <c r="V1406" s="85">
        <v>257</v>
      </c>
      <c r="W1406" s="85">
        <v>44.4</v>
      </c>
      <c r="X1406" s="85">
        <v>14</v>
      </c>
      <c r="Y1406" s="85">
        <v>31.8</v>
      </c>
      <c r="Z1406" s="85">
        <v>226</v>
      </c>
      <c r="AA1406" s="85">
        <v>42.1</v>
      </c>
      <c r="AB1406" s="85">
        <v>13</v>
      </c>
      <c r="AC1406" s="85">
        <v>30.2</v>
      </c>
    </row>
    <row r="1407" spans="1:29" ht="30" x14ac:dyDescent="0.25">
      <c r="A1407" s="6" t="s">
        <v>6</v>
      </c>
      <c r="B1407" s="8">
        <v>89719</v>
      </c>
      <c r="C1407" s="8">
        <v>1729</v>
      </c>
      <c r="D1407" s="2">
        <v>1.9</v>
      </c>
      <c r="E1407" s="10">
        <v>241.7</v>
      </c>
      <c r="F1407" s="8">
        <v>258</v>
      </c>
      <c r="G1407" s="2">
        <v>0.3</v>
      </c>
      <c r="H1407" s="2">
        <v>36.1</v>
      </c>
      <c r="I1407" s="8">
        <v>36</v>
      </c>
      <c r="J1407" s="2">
        <v>0</v>
      </c>
      <c r="K1407" s="2">
        <v>5</v>
      </c>
      <c r="M1407" s="12">
        <f t="shared" si="461"/>
        <v>822</v>
      </c>
      <c r="N1407" s="20">
        <f t="shared" si="458"/>
        <v>10</v>
      </c>
      <c r="O1407" s="20">
        <f t="shared" si="459"/>
        <v>2</v>
      </c>
      <c r="P1407" s="12">
        <f t="shared" si="460"/>
        <v>0</v>
      </c>
      <c r="R1407" s="21">
        <f t="shared" si="462"/>
        <v>0.10057003257328991</v>
      </c>
      <c r="U1407" s="121" t="s">
        <v>1006</v>
      </c>
      <c r="V1407" s="88">
        <v>15</v>
      </c>
      <c r="W1407" s="88">
        <v>2.6</v>
      </c>
      <c r="X1407" s="88">
        <v>0</v>
      </c>
      <c r="Y1407" s="88">
        <v>0</v>
      </c>
      <c r="Z1407" s="88">
        <v>15</v>
      </c>
      <c r="AA1407" s="88">
        <v>2.8</v>
      </c>
      <c r="AB1407" s="88">
        <v>0</v>
      </c>
      <c r="AC1407" s="88">
        <v>0</v>
      </c>
    </row>
    <row r="1408" spans="1:29" ht="15.75" x14ac:dyDescent="0.25">
      <c r="A1408" s="5" t="s">
        <v>7</v>
      </c>
      <c r="B1408" s="7">
        <v>73596</v>
      </c>
      <c r="C1408" s="7">
        <v>2027</v>
      </c>
      <c r="D1408" s="1">
        <v>2.8</v>
      </c>
      <c r="E1408" s="9">
        <v>333.2</v>
      </c>
      <c r="F1408" s="7">
        <v>432</v>
      </c>
      <c r="G1408" s="1">
        <v>0.6</v>
      </c>
      <c r="H1408" s="1">
        <v>71</v>
      </c>
      <c r="I1408" s="7">
        <v>84</v>
      </c>
      <c r="J1408" s="1">
        <v>0.1</v>
      </c>
      <c r="K1408" s="1">
        <v>13.8</v>
      </c>
      <c r="M1408" s="12">
        <f t="shared" si="461"/>
        <v>766</v>
      </c>
      <c r="N1408" s="20">
        <f t="shared" si="458"/>
        <v>9</v>
      </c>
      <c r="O1408" s="20">
        <f t="shared" si="459"/>
        <v>0</v>
      </c>
      <c r="P1408" s="12">
        <f t="shared" si="460"/>
        <v>-1</v>
      </c>
      <c r="R1408" s="21">
        <f t="shared" si="462"/>
        <v>0.11790367612843183</v>
      </c>
      <c r="U1408" s="120" t="s">
        <v>0</v>
      </c>
      <c r="V1408" s="85">
        <v>579</v>
      </c>
      <c r="W1408" s="85">
        <v>100</v>
      </c>
      <c r="X1408" s="85">
        <v>44</v>
      </c>
      <c r="Y1408" s="85">
        <v>100</v>
      </c>
      <c r="Z1408" s="85">
        <v>537</v>
      </c>
      <c r="AA1408" s="85">
        <v>100</v>
      </c>
      <c r="AB1408" s="85">
        <v>43</v>
      </c>
      <c r="AC1408" s="85">
        <v>100</v>
      </c>
    </row>
    <row r="1409" spans="1:21" ht="15.75" x14ac:dyDescent="0.25">
      <c r="A1409" s="6" t="s">
        <v>8</v>
      </c>
      <c r="B1409" s="8">
        <v>50996</v>
      </c>
      <c r="C1409" s="8">
        <v>2804</v>
      </c>
      <c r="D1409" s="2">
        <v>5.5</v>
      </c>
      <c r="E1409" s="10">
        <v>509</v>
      </c>
      <c r="F1409" s="8">
        <v>730</v>
      </c>
      <c r="G1409" s="2">
        <v>1.4</v>
      </c>
      <c r="H1409" s="2">
        <v>132.5</v>
      </c>
      <c r="I1409" s="8">
        <v>214</v>
      </c>
      <c r="J1409" s="2">
        <v>0.4</v>
      </c>
      <c r="K1409" s="2">
        <v>38.799999999999997</v>
      </c>
      <c r="M1409" s="12">
        <f t="shared" si="461"/>
        <v>467</v>
      </c>
      <c r="N1409" s="20">
        <f t="shared" si="458"/>
        <v>16</v>
      </c>
      <c r="O1409" s="20">
        <f t="shared" si="459"/>
        <v>3</v>
      </c>
      <c r="P1409" s="12">
        <f t="shared" si="460"/>
        <v>0</v>
      </c>
      <c r="R1409" s="21">
        <f t="shared" si="462"/>
        <v>0.16309911586784551</v>
      </c>
      <c r="U1409" t="s">
        <v>1007</v>
      </c>
    </row>
    <row r="1410" spans="1:21" ht="15.75" x14ac:dyDescent="0.25">
      <c r="A1410" s="5" t="s">
        <v>9</v>
      </c>
      <c r="B1410" s="7">
        <v>29015</v>
      </c>
      <c r="C1410" s="7">
        <v>3056</v>
      </c>
      <c r="D1410" s="1">
        <v>10.5</v>
      </c>
      <c r="E1410" s="9">
        <v>644.29999999999995</v>
      </c>
      <c r="F1410" s="7">
        <v>821</v>
      </c>
      <c r="G1410" s="1">
        <v>2.8</v>
      </c>
      <c r="H1410" s="1">
        <v>173.1</v>
      </c>
      <c r="I1410" s="7">
        <v>466</v>
      </c>
      <c r="J1410" s="1">
        <v>1.6</v>
      </c>
      <c r="K1410" s="1">
        <v>98.2</v>
      </c>
      <c r="M1410" s="12">
        <f t="shared" si="461"/>
        <v>248</v>
      </c>
      <c r="N1410" s="20">
        <f t="shared" si="458"/>
        <v>21</v>
      </c>
      <c r="O1410" s="20">
        <f t="shared" si="459"/>
        <v>0</v>
      </c>
      <c r="P1410" s="20">
        <f t="shared" si="460"/>
        <v>1</v>
      </c>
      <c r="R1410" s="21">
        <f t="shared" si="462"/>
        <v>0.17775709632387157</v>
      </c>
      <c r="U1410" t="s">
        <v>1008</v>
      </c>
    </row>
    <row r="1411" spans="1:21" ht="15.75" x14ac:dyDescent="0.25">
      <c r="A1411" s="6" t="s">
        <v>10</v>
      </c>
      <c r="B1411" s="8">
        <v>12621</v>
      </c>
      <c r="C1411" s="8">
        <v>2855</v>
      </c>
      <c r="D1411" s="2">
        <v>22.6</v>
      </c>
      <c r="E1411" s="10">
        <v>1095</v>
      </c>
      <c r="F1411" s="8">
        <v>549</v>
      </c>
      <c r="G1411" s="2">
        <v>4.3</v>
      </c>
      <c r="H1411" s="2">
        <v>210.6</v>
      </c>
      <c r="I1411" s="8">
        <v>789</v>
      </c>
      <c r="J1411" s="2">
        <v>6.3</v>
      </c>
      <c r="K1411" s="2">
        <v>302.60000000000002</v>
      </c>
      <c r="M1411" s="12">
        <f t="shared" si="461"/>
        <v>93</v>
      </c>
      <c r="N1411" s="20">
        <f t="shared" si="458"/>
        <v>23</v>
      </c>
      <c r="O1411" s="20">
        <f t="shared" si="459"/>
        <v>3</v>
      </c>
      <c r="P1411" s="20">
        <f t="shared" si="460"/>
        <v>2</v>
      </c>
      <c r="R1411" s="21">
        <f t="shared" si="462"/>
        <v>0.16606561191251745</v>
      </c>
      <c r="U1411" t="s">
        <v>1009</v>
      </c>
    </row>
    <row r="1412" spans="1:21" ht="15.75" x14ac:dyDescent="0.25">
      <c r="A1412" s="5" t="s">
        <v>11</v>
      </c>
      <c r="B1412" s="7">
        <v>11307</v>
      </c>
      <c r="C1412" s="7">
        <v>3082</v>
      </c>
      <c r="D1412" s="1">
        <v>27.3</v>
      </c>
      <c r="E1412" s="9">
        <v>2191.1</v>
      </c>
      <c r="F1412" s="7">
        <v>132</v>
      </c>
      <c r="G1412" s="1">
        <v>1.2</v>
      </c>
      <c r="H1412" s="1">
        <v>93.8</v>
      </c>
      <c r="I1412" s="7">
        <v>1801</v>
      </c>
      <c r="J1412" s="1">
        <v>15.9</v>
      </c>
      <c r="K1412" s="9">
        <v>1280.4000000000001</v>
      </c>
      <c r="M1412" s="12">
        <f t="shared" si="461"/>
        <v>112</v>
      </c>
      <c r="N1412" s="20">
        <f t="shared" si="458"/>
        <v>18</v>
      </c>
      <c r="O1412" s="20">
        <f t="shared" si="459"/>
        <v>0</v>
      </c>
      <c r="P1412" s="20">
        <f t="shared" si="460"/>
        <v>1</v>
      </c>
      <c r="R1412" s="21">
        <f t="shared" si="462"/>
        <v>0.17926942764076315</v>
      </c>
    </row>
    <row r="1413" spans="1:21" ht="15.75" x14ac:dyDescent="0.25">
      <c r="A1413" s="6" t="s">
        <v>12</v>
      </c>
      <c r="B1413" s="8">
        <v>311</v>
      </c>
      <c r="C1413" s="8">
        <v>5</v>
      </c>
      <c r="D1413" s="2">
        <v>1.6</v>
      </c>
      <c r="E1413" s="10" t="s">
        <v>13</v>
      </c>
      <c r="F1413" s="8">
        <v>2</v>
      </c>
      <c r="G1413" s="2">
        <v>0.6</v>
      </c>
      <c r="H1413" s="2" t="s">
        <v>13</v>
      </c>
      <c r="I1413" s="8">
        <v>2</v>
      </c>
      <c r="J1413" s="2">
        <v>0.6</v>
      </c>
      <c r="K1413" s="2" t="s">
        <v>13</v>
      </c>
      <c r="M1413" s="12">
        <f t="shared" si="461"/>
        <v>-58</v>
      </c>
      <c r="N1413" s="12">
        <f t="shared" si="458"/>
        <v>-5</v>
      </c>
      <c r="O1413" s="12">
        <f t="shared" si="459"/>
        <v>0</v>
      </c>
      <c r="P1413" s="12">
        <f t="shared" si="460"/>
        <v>-2</v>
      </c>
      <c r="R1413" s="21">
        <f t="shared" si="462"/>
        <v>2.908329455560726E-4</v>
      </c>
    </row>
    <row r="1414" spans="1:21" x14ac:dyDescent="0.25">
      <c r="A1414" s="25"/>
      <c r="O1414" s="104" t="s">
        <v>873</v>
      </c>
      <c r="P1414" s="103">
        <f>SUM(P1411:P1412)/P1401</f>
        <v>3</v>
      </c>
    </row>
    <row r="1415" spans="1:21" x14ac:dyDescent="0.25">
      <c r="A1415" t="s">
        <v>982</v>
      </c>
    </row>
    <row r="1416" spans="1:21" x14ac:dyDescent="0.25">
      <c r="A1416" t="s">
        <v>776</v>
      </c>
    </row>
    <row r="1417" spans="1:21" x14ac:dyDescent="0.25">
      <c r="A1417" s="15" t="s">
        <v>17</v>
      </c>
      <c r="B1417" s="14" t="s">
        <v>18</v>
      </c>
      <c r="C1417" s="270" t="s">
        <v>19</v>
      </c>
      <c r="D1417" s="270"/>
      <c r="E1417" s="270"/>
      <c r="F1417" s="270" t="s">
        <v>20</v>
      </c>
      <c r="G1417" s="270"/>
      <c r="H1417" s="270"/>
      <c r="I1417" s="270" t="s">
        <v>21</v>
      </c>
      <c r="J1417" s="270"/>
      <c r="K1417" s="270"/>
      <c r="M1417" s="270" t="s">
        <v>983</v>
      </c>
      <c r="N1417" s="270"/>
      <c r="O1417" s="270"/>
      <c r="P1417" s="270"/>
    </row>
    <row r="1418" spans="1:21" x14ac:dyDescent="0.25">
      <c r="B1418" s="14" t="s">
        <v>14</v>
      </c>
      <c r="C1418" s="14" t="s">
        <v>14</v>
      </c>
      <c r="D1418" s="14" t="s">
        <v>15</v>
      </c>
      <c r="E1418" s="14" t="s">
        <v>16</v>
      </c>
      <c r="F1418" s="14" t="s">
        <v>14</v>
      </c>
      <c r="G1418" s="14" t="s">
        <v>15</v>
      </c>
      <c r="H1418" s="14" t="s">
        <v>16</v>
      </c>
      <c r="I1418" s="14" t="s">
        <v>14</v>
      </c>
      <c r="J1418" s="14" t="s">
        <v>15</v>
      </c>
      <c r="K1418" s="14" t="s">
        <v>16</v>
      </c>
      <c r="M1418" s="14" t="s">
        <v>18</v>
      </c>
      <c r="N1418" s="13" t="s">
        <v>19</v>
      </c>
      <c r="O1418" s="14" t="s">
        <v>20</v>
      </c>
      <c r="P1418" s="13" t="s">
        <v>21</v>
      </c>
      <c r="R1418" s="13" t="s">
        <v>41</v>
      </c>
      <c r="S1418" s="14" t="s">
        <v>29</v>
      </c>
    </row>
    <row r="1419" spans="1:21" ht="15.75" x14ac:dyDescent="0.25">
      <c r="A1419" s="14" t="s">
        <v>0</v>
      </c>
      <c r="B1419" s="7">
        <v>455660</v>
      </c>
      <c r="C1419" s="7">
        <v>17084</v>
      </c>
      <c r="D1419" s="1">
        <v>3.7</v>
      </c>
      <c r="E1419" s="9">
        <v>386.5</v>
      </c>
      <c r="F1419" s="7">
        <v>3142</v>
      </c>
      <c r="G1419" s="1">
        <v>0.7</v>
      </c>
      <c r="H1419" s="1">
        <v>71.099999999999994</v>
      </c>
      <c r="I1419" s="7">
        <v>3412</v>
      </c>
      <c r="J1419" s="1">
        <v>0.7</v>
      </c>
      <c r="K1419" s="1">
        <v>77.2</v>
      </c>
      <c r="M1419" s="12">
        <f>B1419-B1437</f>
        <v>19165</v>
      </c>
      <c r="N1419" s="12">
        <f t="shared" ref="N1419:N1431" si="463">C1419-C1437</f>
        <v>483</v>
      </c>
      <c r="O1419" s="12">
        <f t="shared" ref="O1419:O1431" si="464">F1419-F1437</f>
        <v>42</v>
      </c>
      <c r="P1419" s="12">
        <f t="shared" ref="P1419:P1431" si="465">I1419-I1437</f>
        <v>32</v>
      </c>
      <c r="R1419" s="26">
        <f>C1419/$B$1419</f>
        <v>3.7492867488917177E-2</v>
      </c>
    </row>
    <row r="1420" spans="1:21" ht="15.75" x14ac:dyDescent="0.25">
      <c r="A1420" s="5" t="s">
        <v>1</v>
      </c>
      <c r="B1420" s="7">
        <v>2793</v>
      </c>
      <c r="C1420" s="7">
        <v>157</v>
      </c>
      <c r="D1420" s="1">
        <v>5.6</v>
      </c>
      <c r="E1420" s="9">
        <v>311</v>
      </c>
      <c r="F1420" s="7">
        <v>32</v>
      </c>
      <c r="G1420" s="1">
        <v>1.1000000000000001</v>
      </c>
      <c r="H1420" s="1">
        <v>63.4</v>
      </c>
      <c r="I1420" s="7">
        <v>0</v>
      </c>
      <c r="J1420" s="1">
        <v>0</v>
      </c>
      <c r="K1420" s="1">
        <v>0</v>
      </c>
      <c r="M1420" s="12">
        <f t="shared" ref="M1420:M1431" si="466">B1420-B1438</f>
        <v>126</v>
      </c>
      <c r="N1420" s="20">
        <f t="shared" si="463"/>
        <v>17</v>
      </c>
      <c r="O1420" s="12">
        <f t="shared" si="464"/>
        <v>5</v>
      </c>
      <c r="P1420" s="12">
        <f t="shared" si="465"/>
        <v>0</v>
      </c>
      <c r="R1420" s="21">
        <f>C1420/$C$1419</f>
        <v>9.1898852727698432E-3</v>
      </c>
    </row>
    <row r="1421" spans="1:21" ht="15.75" x14ac:dyDescent="0.25">
      <c r="A1421" s="6" t="s">
        <v>2</v>
      </c>
      <c r="B1421" s="8">
        <v>16596</v>
      </c>
      <c r="C1421" s="8">
        <v>120</v>
      </c>
      <c r="D1421" s="2">
        <v>0.7</v>
      </c>
      <c r="E1421" s="10">
        <v>55.2</v>
      </c>
      <c r="F1421" s="8">
        <v>16</v>
      </c>
      <c r="G1421" s="2">
        <v>0.1</v>
      </c>
      <c r="H1421" s="2">
        <v>7.4</v>
      </c>
      <c r="I1421" s="8">
        <v>1</v>
      </c>
      <c r="J1421" s="2">
        <v>0</v>
      </c>
      <c r="K1421" s="2">
        <v>0.5</v>
      </c>
      <c r="M1421" s="12">
        <f t="shared" si="466"/>
        <v>757</v>
      </c>
      <c r="N1421" s="20">
        <f t="shared" si="463"/>
        <v>9</v>
      </c>
      <c r="O1421" s="12">
        <f t="shared" si="464"/>
        <v>2</v>
      </c>
      <c r="P1421" s="12">
        <f t="shared" si="465"/>
        <v>0</v>
      </c>
      <c r="R1421" s="21">
        <f t="shared" ref="R1421:R1431" si="467">C1421/$C$1419</f>
        <v>7.0241161320533834E-3</v>
      </c>
    </row>
    <row r="1422" spans="1:21" ht="15.75" x14ac:dyDescent="0.25">
      <c r="A1422" s="5" t="s">
        <v>3</v>
      </c>
      <c r="B1422" s="7">
        <v>27317</v>
      </c>
      <c r="C1422" s="7">
        <v>73</v>
      </c>
      <c r="D1422" s="1">
        <v>0.3</v>
      </c>
      <c r="E1422" s="9">
        <v>26.3</v>
      </c>
      <c r="F1422" s="7">
        <v>18</v>
      </c>
      <c r="G1422" s="1">
        <v>0.1</v>
      </c>
      <c r="H1422" s="1">
        <v>6.5</v>
      </c>
      <c r="I1422" s="7">
        <v>2</v>
      </c>
      <c r="J1422" s="1">
        <v>0</v>
      </c>
      <c r="K1422" s="1">
        <v>0.7</v>
      </c>
      <c r="M1422" s="12">
        <f t="shared" si="466"/>
        <v>1079</v>
      </c>
      <c r="N1422" s="20">
        <f t="shared" si="463"/>
        <v>6</v>
      </c>
      <c r="O1422" s="20">
        <f t="shared" si="464"/>
        <v>0</v>
      </c>
      <c r="P1422" s="12">
        <f t="shared" si="465"/>
        <v>1</v>
      </c>
      <c r="R1422" s="21">
        <f t="shared" si="467"/>
        <v>4.273003980332475E-3</v>
      </c>
    </row>
    <row r="1423" spans="1:21" ht="15.75" x14ac:dyDescent="0.25">
      <c r="A1423" s="6" t="s">
        <v>4</v>
      </c>
      <c r="B1423" s="8">
        <v>60404</v>
      </c>
      <c r="C1423" s="8">
        <v>291</v>
      </c>
      <c r="D1423" s="2">
        <v>0.5</v>
      </c>
      <c r="E1423" s="10">
        <v>54.6</v>
      </c>
      <c r="F1423" s="8">
        <v>38</v>
      </c>
      <c r="G1423" s="2">
        <v>0.1</v>
      </c>
      <c r="H1423" s="2">
        <v>7.1</v>
      </c>
      <c r="I1423" s="8">
        <v>2</v>
      </c>
      <c r="J1423" s="2">
        <v>0</v>
      </c>
      <c r="K1423" s="2">
        <v>0.4</v>
      </c>
      <c r="M1423" s="12">
        <f t="shared" si="466"/>
        <v>2386</v>
      </c>
      <c r="N1423" s="20">
        <f t="shared" si="463"/>
        <v>13</v>
      </c>
      <c r="O1423" s="12">
        <f t="shared" si="464"/>
        <v>0</v>
      </c>
      <c r="P1423" s="12">
        <f t="shared" si="465"/>
        <v>0</v>
      </c>
      <c r="R1423" s="21">
        <f t="shared" si="467"/>
        <v>1.7033481620229454E-2</v>
      </c>
      <c r="S1423" s="24">
        <f>R1422+R1423</f>
        <v>2.130648560056193E-2</v>
      </c>
    </row>
    <row r="1424" spans="1:21" ht="15.75" x14ac:dyDescent="0.25">
      <c r="A1424" s="5" t="s">
        <v>5</v>
      </c>
      <c r="B1424" s="7">
        <v>83435</v>
      </c>
      <c r="C1424" s="7">
        <v>977</v>
      </c>
      <c r="D1424" s="1">
        <v>1.2</v>
      </c>
      <c r="E1424" s="9">
        <v>165.2</v>
      </c>
      <c r="F1424" s="7">
        <v>122</v>
      </c>
      <c r="G1424" s="1">
        <v>0.1</v>
      </c>
      <c r="H1424" s="1">
        <v>20.6</v>
      </c>
      <c r="I1424" s="7">
        <v>16</v>
      </c>
      <c r="J1424" s="1">
        <v>0</v>
      </c>
      <c r="K1424" s="1">
        <v>2.7</v>
      </c>
      <c r="M1424" s="12">
        <f t="shared" si="466"/>
        <v>3199</v>
      </c>
      <c r="N1424" s="20">
        <f t="shared" si="463"/>
        <v>31</v>
      </c>
      <c r="O1424" s="12">
        <f t="shared" si="464"/>
        <v>1</v>
      </c>
      <c r="P1424" s="12">
        <f t="shared" si="465"/>
        <v>0</v>
      </c>
      <c r="R1424" s="21">
        <f t="shared" si="467"/>
        <v>5.7188012175134625E-2</v>
      </c>
    </row>
    <row r="1425" spans="1:19" ht="15.75" x14ac:dyDescent="0.25">
      <c r="A1425" s="6" t="s">
        <v>6</v>
      </c>
      <c r="B1425" s="8">
        <v>88897</v>
      </c>
      <c r="C1425" s="8">
        <v>1719</v>
      </c>
      <c r="D1425" s="2">
        <v>1.9</v>
      </c>
      <c r="E1425" s="10">
        <v>240.3</v>
      </c>
      <c r="F1425" s="8">
        <v>256</v>
      </c>
      <c r="G1425" s="2">
        <v>0.3</v>
      </c>
      <c r="H1425" s="2">
        <v>35.799999999999997</v>
      </c>
      <c r="I1425" s="8">
        <v>36</v>
      </c>
      <c r="J1425" s="2">
        <v>0</v>
      </c>
      <c r="K1425" s="2">
        <v>5</v>
      </c>
      <c r="M1425" s="12">
        <f t="shared" si="466"/>
        <v>3755</v>
      </c>
      <c r="N1425" s="20">
        <f t="shared" si="463"/>
        <v>32</v>
      </c>
      <c r="O1425" s="20">
        <f t="shared" si="464"/>
        <v>0</v>
      </c>
      <c r="P1425" s="12">
        <f t="shared" si="465"/>
        <v>0</v>
      </c>
      <c r="R1425" s="21">
        <f t="shared" si="467"/>
        <v>0.10062046359166471</v>
      </c>
    </row>
    <row r="1426" spans="1:19" ht="15.75" x14ac:dyDescent="0.25">
      <c r="A1426" s="5" t="s">
        <v>7</v>
      </c>
      <c r="B1426" s="7">
        <v>72830</v>
      </c>
      <c r="C1426" s="7">
        <v>2018</v>
      </c>
      <c r="D1426" s="1">
        <v>2.8</v>
      </c>
      <c r="E1426" s="9">
        <v>331.7</v>
      </c>
      <c r="F1426" s="7">
        <v>432</v>
      </c>
      <c r="G1426" s="1">
        <v>0.6</v>
      </c>
      <c r="H1426" s="1">
        <v>71</v>
      </c>
      <c r="I1426" s="7">
        <v>85</v>
      </c>
      <c r="J1426" s="1">
        <v>0.1</v>
      </c>
      <c r="K1426" s="1">
        <v>14</v>
      </c>
      <c r="M1426" s="12">
        <f t="shared" si="466"/>
        <v>3257</v>
      </c>
      <c r="N1426" s="20">
        <f t="shared" si="463"/>
        <v>33</v>
      </c>
      <c r="O1426" s="20">
        <f t="shared" si="464"/>
        <v>5</v>
      </c>
      <c r="P1426" s="12">
        <f t="shared" si="465"/>
        <v>0</v>
      </c>
      <c r="R1426" s="21">
        <f t="shared" si="467"/>
        <v>0.11812221962069773</v>
      </c>
    </row>
    <row r="1427" spans="1:19" ht="15.75" x14ac:dyDescent="0.25">
      <c r="A1427" s="6" t="s">
        <v>8</v>
      </c>
      <c r="B1427" s="8">
        <v>50529</v>
      </c>
      <c r="C1427" s="8">
        <v>2788</v>
      </c>
      <c r="D1427" s="2">
        <v>5.5</v>
      </c>
      <c r="E1427" s="10">
        <v>506.1</v>
      </c>
      <c r="F1427" s="8">
        <v>727</v>
      </c>
      <c r="G1427" s="2">
        <v>1.4</v>
      </c>
      <c r="H1427" s="2">
        <v>132</v>
      </c>
      <c r="I1427" s="8">
        <v>214</v>
      </c>
      <c r="J1427" s="2">
        <v>0.4</v>
      </c>
      <c r="K1427" s="2">
        <v>38.799999999999997</v>
      </c>
      <c r="M1427" s="12">
        <f t="shared" si="466"/>
        <v>2167</v>
      </c>
      <c r="N1427" s="20">
        <f t="shared" si="463"/>
        <v>64</v>
      </c>
      <c r="O1427" s="20">
        <f t="shared" si="464"/>
        <v>13</v>
      </c>
      <c r="P1427" s="12">
        <f t="shared" si="465"/>
        <v>0</v>
      </c>
      <c r="R1427" s="21">
        <f t="shared" si="467"/>
        <v>0.16319363146804028</v>
      </c>
    </row>
    <row r="1428" spans="1:19" ht="15.75" x14ac:dyDescent="0.25">
      <c r="A1428" s="5" t="s">
        <v>9</v>
      </c>
      <c r="B1428" s="7">
        <v>28767</v>
      </c>
      <c r="C1428" s="7">
        <v>3035</v>
      </c>
      <c r="D1428" s="1">
        <v>10.6</v>
      </c>
      <c r="E1428" s="9">
        <v>639.9</v>
      </c>
      <c r="F1428" s="7">
        <v>821</v>
      </c>
      <c r="G1428" s="1">
        <v>2.9</v>
      </c>
      <c r="H1428" s="1">
        <v>173.1</v>
      </c>
      <c r="I1428" s="7">
        <v>465</v>
      </c>
      <c r="J1428" s="1">
        <v>1.6</v>
      </c>
      <c r="K1428" s="1">
        <v>98</v>
      </c>
      <c r="M1428" s="12">
        <f t="shared" si="466"/>
        <v>1098</v>
      </c>
      <c r="N1428" s="20">
        <f t="shared" si="463"/>
        <v>70</v>
      </c>
      <c r="O1428" s="20">
        <f t="shared" si="464"/>
        <v>6</v>
      </c>
      <c r="P1428" s="20">
        <f t="shared" si="465"/>
        <v>3</v>
      </c>
      <c r="R1428" s="21">
        <f t="shared" si="467"/>
        <v>0.17765160383985015</v>
      </c>
    </row>
    <row r="1429" spans="1:19" ht="15.75" x14ac:dyDescent="0.25">
      <c r="A1429" s="6" t="s">
        <v>10</v>
      </c>
      <c r="B1429" s="8">
        <v>12528</v>
      </c>
      <c r="C1429" s="8">
        <v>2832</v>
      </c>
      <c r="D1429" s="2">
        <v>22.6</v>
      </c>
      <c r="E1429" s="10">
        <v>1086.0999999999999</v>
      </c>
      <c r="F1429" s="8">
        <v>546</v>
      </c>
      <c r="G1429" s="2">
        <v>4.4000000000000004</v>
      </c>
      <c r="H1429" s="2">
        <v>209.4</v>
      </c>
      <c r="I1429" s="8">
        <v>787</v>
      </c>
      <c r="J1429" s="2">
        <v>6.3</v>
      </c>
      <c r="K1429" s="2">
        <v>301.8</v>
      </c>
      <c r="M1429" s="12">
        <f t="shared" si="466"/>
        <v>501</v>
      </c>
      <c r="N1429" s="20">
        <f t="shared" si="463"/>
        <v>86</v>
      </c>
      <c r="O1429" s="20">
        <f t="shared" si="464"/>
        <v>8</v>
      </c>
      <c r="P1429" s="20">
        <f t="shared" si="465"/>
        <v>4</v>
      </c>
      <c r="R1429" s="21">
        <f t="shared" si="467"/>
        <v>0.16576914071645985</v>
      </c>
    </row>
    <row r="1430" spans="1:19" ht="15.75" x14ac:dyDescent="0.25">
      <c r="A1430" s="5" t="s">
        <v>11</v>
      </c>
      <c r="B1430" s="7">
        <v>11195</v>
      </c>
      <c r="C1430" s="7">
        <v>3064</v>
      </c>
      <c r="D1430" s="1">
        <v>27.4</v>
      </c>
      <c r="E1430" s="9">
        <v>2178.3000000000002</v>
      </c>
      <c r="F1430" s="7">
        <v>132</v>
      </c>
      <c r="G1430" s="1">
        <v>1.2</v>
      </c>
      <c r="H1430" s="1">
        <v>93.8</v>
      </c>
      <c r="I1430" s="7">
        <v>1800</v>
      </c>
      <c r="J1430" s="1">
        <v>16.100000000000001</v>
      </c>
      <c r="K1430" s="9">
        <v>1279.7</v>
      </c>
      <c r="M1430" s="12">
        <f t="shared" si="466"/>
        <v>768</v>
      </c>
      <c r="N1430" s="20">
        <f t="shared" si="463"/>
        <v>117</v>
      </c>
      <c r="O1430" s="20">
        <f t="shared" si="464"/>
        <v>2</v>
      </c>
      <c r="P1430" s="20">
        <f t="shared" si="465"/>
        <v>23</v>
      </c>
      <c r="R1430" s="21">
        <f t="shared" si="467"/>
        <v>0.17934909857176307</v>
      </c>
    </row>
    <row r="1431" spans="1:19" ht="15.75" x14ac:dyDescent="0.25">
      <c r="A1431" s="6" t="s">
        <v>12</v>
      </c>
      <c r="B1431" s="8">
        <v>369</v>
      </c>
      <c r="C1431" s="8">
        <v>10</v>
      </c>
      <c r="D1431" s="2">
        <v>2.7</v>
      </c>
      <c r="E1431" s="10" t="s">
        <v>13</v>
      </c>
      <c r="F1431" s="8">
        <v>2</v>
      </c>
      <c r="G1431" s="2">
        <v>0.5</v>
      </c>
      <c r="H1431" s="2" t="s">
        <v>13</v>
      </c>
      <c r="I1431" s="8">
        <v>4</v>
      </c>
      <c r="J1431" s="2">
        <v>1.1000000000000001</v>
      </c>
      <c r="K1431" s="2" t="s">
        <v>13</v>
      </c>
      <c r="M1431" s="12">
        <f t="shared" si="466"/>
        <v>72</v>
      </c>
      <c r="N1431" s="12">
        <f t="shared" si="463"/>
        <v>5</v>
      </c>
      <c r="O1431" s="12">
        <f t="shared" si="464"/>
        <v>0</v>
      </c>
      <c r="P1431" s="12">
        <f t="shared" si="465"/>
        <v>1</v>
      </c>
      <c r="R1431" s="21">
        <f t="shared" si="467"/>
        <v>5.8534301100444865E-4</v>
      </c>
    </row>
    <row r="1432" spans="1:19" x14ac:dyDescent="0.25">
      <c r="A1432" s="25"/>
      <c r="O1432" s="104" t="s">
        <v>873</v>
      </c>
      <c r="P1432" s="103">
        <f>SUM(P1429:P1430)/P1419</f>
        <v>0.84375</v>
      </c>
    </row>
    <row r="1433" spans="1:19" x14ac:dyDescent="0.25">
      <c r="A1433" t="s">
        <v>958</v>
      </c>
    </row>
    <row r="1434" spans="1:19" x14ac:dyDescent="0.25">
      <c r="A1434" t="s">
        <v>776</v>
      </c>
    </row>
    <row r="1435" spans="1:19" x14ac:dyDescent="0.25">
      <c r="A1435" s="15" t="s">
        <v>17</v>
      </c>
      <c r="B1435" s="14" t="s">
        <v>18</v>
      </c>
      <c r="C1435" s="270" t="s">
        <v>19</v>
      </c>
      <c r="D1435" s="270"/>
      <c r="E1435" s="270"/>
      <c r="F1435" s="270" t="s">
        <v>20</v>
      </c>
      <c r="G1435" s="270"/>
      <c r="H1435" s="270"/>
      <c r="I1435" s="270" t="s">
        <v>21</v>
      </c>
      <c r="J1435" s="270"/>
      <c r="K1435" s="270"/>
      <c r="M1435" s="270" t="s">
        <v>970</v>
      </c>
      <c r="N1435" s="270"/>
      <c r="O1435" s="270"/>
      <c r="P1435" s="270"/>
    </row>
    <row r="1436" spans="1:19" x14ac:dyDescent="0.25">
      <c r="B1436" s="14" t="s">
        <v>14</v>
      </c>
      <c r="C1436" s="14" t="s">
        <v>14</v>
      </c>
      <c r="D1436" s="14" t="s">
        <v>15</v>
      </c>
      <c r="E1436" s="14" t="s">
        <v>16</v>
      </c>
      <c r="F1436" s="14" t="s">
        <v>14</v>
      </c>
      <c r="G1436" s="14" t="s">
        <v>15</v>
      </c>
      <c r="H1436" s="14" t="s">
        <v>16</v>
      </c>
      <c r="I1436" s="14" t="s">
        <v>14</v>
      </c>
      <c r="J1436" s="14" t="s">
        <v>15</v>
      </c>
      <c r="K1436" s="14" t="s">
        <v>16</v>
      </c>
      <c r="M1436" s="14" t="s">
        <v>18</v>
      </c>
      <c r="N1436" s="13" t="s">
        <v>19</v>
      </c>
      <c r="O1436" s="14" t="s">
        <v>20</v>
      </c>
      <c r="P1436" s="13" t="s">
        <v>21</v>
      </c>
      <c r="R1436" s="13" t="s">
        <v>41</v>
      </c>
      <c r="S1436" s="14" t="s">
        <v>29</v>
      </c>
    </row>
    <row r="1437" spans="1:19" ht="15.75" x14ac:dyDescent="0.25">
      <c r="A1437" s="14" t="s">
        <v>0</v>
      </c>
      <c r="B1437" s="7">
        <v>436495</v>
      </c>
      <c r="C1437" s="7">
        <v>16601</v>
      </c>
      <c r="D1437" s="1">
        <v>3.8</v>
      </c>
      <c r="E1437" s="9">
        <v>375.6</v>
      </c>
      <c r="F1437" s="7">
        <v>3100</v>
      </c>
      <c r="G1437" s="1">
        <v>0.7</v>
      </c>
      <c r="H1437" s="1">
        <v>70.099999999999994</v>
      </c>
      <c r="I1437" s="7">
        <v>3380</v>
      </c>
      <c r="J1437" s="1">
        <v>0.8</v>
      </c>
      <c r="K1437" s="1">
        <v>76.5</v>
      </c>
      <c r="M1437" s="12">
        <f>B1437-B1455</f>
        <v>6163</v>
      </c>
      <c r="N1437" s="12">
        <f t="shared" ref="N1437:N1449" si="468">C1437-C1455</f>
        <v>79</v>
      </c>
      <c r="O1437" s="12">
        <f t="shared" ref="O1437:O1449" si="469">F1437-F1455</f>
        <v>7</v>
      </c>
      <c r="P1437" s="12">
        <f t="shared" ref="P1437:P1449" si="470">I1437-I1455</f>
        <v>5</v>
      </c>
      <c r="R1437" s="26">
        <f>C1437/$B$1437</f>
        <v>3.803250896344746E-2</v>
      </c>
    </row>
    <row r="1438" spans="1:19" ht="15.75" x14ac:dyDescent="0.25">
      <c r="A1438" s="5" t="s">
        <v>1</v>
      </c>
      <c r="B1438" s="7">
        <v>2667</v>
      </c>
      <c r="C1438" s="7">
        <v>140</v>
      </c>
      <c r="D1438" s="1">
        <v>5.2</v>
      </c>
      <c r="E1438" s="9">
        <v>277.3</v>
      </c>
      <c r="F1438" s="7">
        <v>27</v>
      </c>
      <c r="G1438" s="1">
        <v>1</v>
      </c>
      <c r="H1438" s="1">
        <v>53.5</v>
      </c>
      <c r="I1438" s="7">
        <v>0</v>
      </c>
      <c r="J1438" s="1">
        <v>0</v>
      </c>
      <c r="K1438" s="1">
        <v>0</v>
      </c>
      <c r="M1438" s="12">
        <f t="shared" ref="M1438:M1449" si="471">B1438-B1456</f>
        <v>42</v>
      </c>
      <c r="N1438" s="20">
        <f t="shared" si="468"/>
        <v>2</v>
      </c>
      <c r="O1438" s="12">
        <f t="shared" si="469"/>
        <v>1</v>
      </c>
      <c r="P1438" s="12">
        <f t="shared" si="470"/>
        <v>0</v>
      </c>
      <c r="R1438" s="21">
        <f>C1438/$C$1437</f>
        <v>8.4332269140413221E-3</v>
      </c>
    </row>
    <row r="1439" spans="1:19" ht="15.75" x14ac:dyDescent="0.25">
      <c r="A1439" s="6" t="s">
        <v>2</v>
      </c>
      <c r="B1439" s="8">
        <v>15839</v>
      </c>
      <c r="C1439" s="8">
        <v>111</v>
      </c>
      <c r="D1439" s="2">
        <v>0.7</v>
      </c>
      <c r="E1439" s="10">
        <v>51.1</v>
      </c>
      <c r="F1439" s="8">
        <v>14</v>
      </c>
      <c r="G1439" s="2">
        <v>0.1</v>
      </c>
      <c r="H1439" s="2">
        <v>6.4</v>
      </c>
      <c r="I1439" s="8">
        <v>1</v>
      </c>
      <c r="J1439" s="2">
        <v>0</v>
      </c>
      <c r="K1439" s="2">
        <v>0.5</v>
      </c>
      <c r="M1439" s="12">
        <f t="shared" si="471"/>
        <v>207</v>
      </c>
      <c r="N1439" s="20">
        <f t="shared" si="468"/>
        <v>2</v>
      </c>
      <c r="O1439" s="12">
        <f t="shared" si="469"/>
        <v>0</v>
      </c>
      <c r="P1439" s="12">
        <f t="shared" si="470"/>
        <v>0</v>
      </c>
      <c r="R1439" s="21">
        <f t="shared" ref="R1439:R1449" si="472">C1439/$C$1437</f>
        <v>6.6863441961327631E-3</v>
      </c>
    </row>
    <row r="1440" spans="1:19" ht="15.75" x14ac:dyDescent="0.25">
      <c r="A1440" s="5" t="s">
        <v>3</v>
      </c>
      <c r="B1440" s="7">
        <v>26238</v>
      </c>
      <c r="C1440" s="7">
        <v>67</v>
      </c>
      <c r="D1440" s="1">
        <v>0.3</v>
      </c>
      <c r="E1440" s="9">
        <v>24.1</v>
      </c>
      <c r="F1440" s="7">
        <v>18</v>
      </c>
      <c r="G1440" s="1">
        <v>0.1</v>
      </c>
      <c r="H1440" s="1">
        <v>6.5</v>
      </c>
      <c r="I1440" s="7">
        <v>1</v>
      </c>
      <c r="J1440" s="1">
        <v>0</v>
      </c>
      <c r="K1440" s="1">
        <v>0.4</v>
      </c>
      <c r="M1440" s="12">
        <f t="shared" si="471"/>
        <v>323</v>
      </c>
      <c r="N1440" s="20">
        <f t="shared" si="468"/>
        <v>2</v>
      </c>
      <c r="O1440" s="20">
        <f t="shared" si="469"/>
        <v>0</v>
      </c>
      <c r="P1440" s="12">
        <f t="shared" si="470"/>
        <v>0</v>
      </c>
      <c r="R1440" s="21">
        <f t="shared" si="472"/>
        <v>4.0359014517197759E-3</v>
      </c>
    </row>
    <row r="1441" spans="1:19" ht="15.75" x14ac:dyDescent="0.25">
      <c r="A1441" s="6" t="s">
        <v>4</v>
      </c>
      <c r="B1441" s="8">
        <v>58018</v>
      </c>
      <c r="C1441" s="8">
        <v>278</v>
      </c>
      <c r="D1441" s="2">
        <v>0.5</v>
      </c>
      <c r="E1441" s="10">
        <v>52.2</v>
      </c>
      <c r="F1441" s="8">
        <v>38</v>
      </c>
      <c r="G1441" s="2">
        <v>0.1</v>
      </c>
      <c r="H1441" s="2">
        <v>7.1</v>
      </c>
      <c r="I1441" s="8">
        <v>2</v>
      </c>
      <c r="J1441" s="2">
        <v>0</v>
      </c>
      <c r="K1441" s="2">
        <v>0.4</v>
      </c>
      <c r="M1441" s="12">
        <f t="shared" si="471"/>
        <v>732</v>
      </c>
      <c r="N1441" s="20">
        <f t="shared" si="468"/>
        <v>1</v>
      </c>
      <c r="O1441" s="12">
        <f t="shared" si="469"/>
        <v>1</v>
      </c>
      <c r="P1441" s="12">
        <f t="shared" si="470"/>
        <v>0</v>
      </c>
      <c r="R1441" s="21">
        <f t="shared" si="472"/>
        <v>1.6745979157882056E-2</v>
      </c>
      <c r="S1441" s="24">
        <f>R1440+R1441</f>
        <v>2.078188060960183E-2</v>
      </c>
    </row>
    <row r="1442" spans="1:19" ht="15.75" x14ac:dyDescent="0.25">
      <c r="A1442" s="5" t="s">
        <v>5</v>
      </c>
      <c r="B1442" s="7">
        <v>80236</v>
      </c>
      <c r="C1442" s="7">
        <v>946</v>
      </c>
      <c r="D1442" s="1">
        <v>1.2</v>
      </c>
      <c r="E1442" s="9">
        <v>160</v>
      </c>
      <c r="F1442" s="7">
        <v>121</v>
      </c>
      <c r="G1442" s="1">
        <v>0.2</v>
      </c>
      <c r="H1442" s="1">
        <v>20.5</v>
      </c>
      <c r="I1442" s="7">
        <v>16</v>
      </c>
      <c r="J1442" s="1">
        <v>0</v>
      </c>
      <c r="K1442" s="1">
        <v>2.7</v>
      </c>
      <c r="M1442" s="12">
        <f t="shared" si="471"/>
        <v>1081</v>
      </c>
      <c r="N1442" s="20">
        <f t="shared" si="468"/>
        <v>5</v>
      </c>
      <c r="O1442" s="12">
        <f t="shared" si="469"/>
        <v>1</v>
      </c>
      <c r="P1442" s="12">
        <f t="shared" si="470"/>
        <v>0</v>
      </c>
      <c r="R1442" s="21">
        <f t="shared" si="472"/>
        <v>5.6984519004879226E-2</v>
      </c>
    </row>
    <row r="1443" spans="1:19" ht="15.75" x14ac:dyDescent="0.25">
      <c r="A1443" s="6" t="s">
        <v>6</v>
      </c>
      <c r="B1443" s="8">
        <v>85142</v>
      </c>
      <c r="C1443" s="8">
        <v>1687</v>
      </c>
      <c r="D1443" s="2">
        <v>2</v>
      </c>
      <c r="E1443" s="10">
        <v>235.8</v>
      </c>
      <c r="F1443" s="8">
        <v>256</v>
      </c>
      <c r="G1443" s="2">
        <v>0.3</v>
      </c>
      <c r="H1443" s="2">
        <v>35.799999999999997</v>
      </c>
      <c r="I1443" s="8">
        <v>36</v>
      </c>
      <c r="J1443" s="2">
        <v>0</v>
      </c>
      <c r="K1443" s="2">
        <v>5</v>
      </c>
      <c r="M1443" s="12">
        <f t="shared" si="471"/>
        <v>1218</v>
      </c>
      <c r="N1443" s="20">
        <f t="shared" si="468"/>
        <v>4</v>
      </c>
      <c r="O1443" s="20">
        <f t="shared" si="469"/>
        <v>0</v>
      </c>
      <c r="P1443" s="12">
        <f t="shared" si="470"/>
        <v>0</v>
      </c>
      <c r="R1443" s="21">
        <f t="shared" si="472"/>
        <v>0.10162038431419794</v>
      </c>
    </row>
    <row r="1444" spans="1:19" ht="15.75" x14ac:dyDescent="0.25">
      <c r="A1444" s="5" t="s">
        <v>7</v>
      </c>
      <c r="B1444" s="7">
        <v>69573</v>
      </c>
      <c r="C1444" s="7">
        <v>1985</v>
      </c>
      <c r="D1444" s="1">
        <v>2.9</v>
      </c>
      <c r="E1444" s="9">
        <v>326.3</v>
      </c>
      <c r="F1444" s="7">
        <v>427</v>
      </c>
      <c r="G1444" s="1">
        <v>0.6</v>
      </c>
      <c r="H1444" s="1">
        <v>70.2</v>
      </c>
      <c r="I1444" s="7">
        <v>85</v>
      </c>
      <c r="J1444" s="1">
        <v>0.1</v>
      </c>
      <c r="K1444" s="1">
        <v>14</v>
      </c>
      <c r="M1444" s="12">
        <f t="shared" si="471"/>
        <v>1133</v>
      </c>
      <c r="N1444" s="20">
        <f t="shared" si="468"/>
        <v>6</v>
      </c>
      <c r="O1444" s="20">
        <f t="shared" si="469"/>
        <v>0</v>
      </c>
      <c r="P1444" s="12">
        <f t="shared" si="470"/>
        <v>0</v>
      </c>
      <c r="R1444" s="21">
        <f t="shared" si="472"/>
        <v>0.11957111017408589</v>
      </c>
    </row>
    <row r="1445" spans="1:19" ht="15.75" x14ac:dyDescent="0.25">
      <c r="A1445" s="6" t="s">
        <v>8</v>
      </c>
      <c r="B1445" s="8">
        <v>48362</v>
      </c>
      <c r="C1445" s="8">
        <v>2724</v>
      </c>
      <c r="D1445" s="2">
        <v>5.6</v>
      </c>
      <c r="E1445" s="10">
        <v>494.4</v>
      </c>
      <c r="F1445" s="8">
        <v>714</v>
      </c>
      <c r="G1445" s="2">
        <v>1.5</v>
      </c>
      <c r="H1445" s="2">
        <v>129.6</v>
      </c>
      <c r="I1445" s="8">
        <v>214</v>
      </c>
      <c r="J1445" s="2">
        <v>0.4</v>
      </c>
      <c r="K1445" s="2">
        <v>38.799999999999997</v>
      </c>
      <c r="M1445" s="12">
        <f t="shared" si="471"/>
        <v>691</v>
      </c>
      <c r="N1445" s="20">
        <f t="shared" si="468"/>
        <v>10</v>
      </c>
      <c r="O1445" s="20">
        <f t="shared" si="469"/>
        <v>2</v>
      </c>
      <c r="P1445" s="12">
        <f t="shared" si="470"/>
        <v>0</v>
      </c>
      <c r="R1445" s="21">
        <f t="shared" si="472"/>
        <v>0.16408650081320403</v>
      </c>
    </row>
    <row r="1446" spans="1:19" ht="15.75" x14ac:dyDescent="0.25">
      <c r="A1446" s="5" t="s">
        <v>9</v>
      </c>
      <c r="B1446" s="7">
        <v>27669</v>
      </c>
      <c r="C1446" s="7">
        <v>2965</v>
      </c>
      <c r="D1446" s="1">
        <v>10.7</v>
      </c>
      <c r="E1446" s="9">
        <v>625.1</v>
      </c>
      <c r="F1446" s="7">
        <v>815</v>
      </c>
      <c r="G1446" s="1">
        <v>2.9</v>
      </c>
      <c r="H1446" s="1">
        <v>171.8</v>
      </c>
      <c r="I1446" s="7">
        <v>462</v>
      </c>
      <c r="J1446" s="1">
        <v>1.7</v>
      </c>
      <c r="K1446" s="1">
        <v>97.4</v>
      </c>
      <c r="M1446" s="12">
        <f t="shared" si="471"/>
        <v>320</v>
      </c>
      <c r="N1446" s="20">
        <f t="shared" si="468"/>
        <v>11</v>
      </c>
      <c r="O1446" s="20">
        <f t="shared" si="469"/>
        <v>2</v>
      </c>
      <c r="P1446" s="20">
        <f t="shared" si="470"/>
        <v>0</v>
      </c>
      <c r="R1446" s="21">
        <f t="shared" si="472"/>
        <v>0.17860369857237515</v>
      </c>
    </row>
    <row r="1447" spans="1:19" ht="15.75" x14ac:dyDescent="0.25">
      <c r="A1447" s="6" t="s">
        <v>10</v>
      </c>
      <c r="B1447" s="8">
        <v>12027</v>
      </c>
      <c r="C1447" s="8">
        <v>2746</v>
      </c>
      <c r="D1447" s="2">
        <v>22.8</v>
      </c>
      <c r="E1447" s="10">
        <v>1053.2</v>
      </c>
      <c r="F1447" s="8">
        <v>538</v>
      </c>
      <c r="G1447" s="2">
        <v>4.5</v>
      </c>
      <c r="H1447" s="2">
        <v>206.3</v>
      </c>
      <c r="I1447" s="8">
        <v>783</v>
      </c>
      <c r="J1447" s="2">
        <v>6.5</v>
      </c>
      <c r="K1447" s="2">
        <v>300.3</v>
      </c>
      <c r="M1447" s="12">
        <f t="shared" si="471"/>
        <v>183</v>
      </c>
      <c r="N1447" s="20">
        <f t="shared" si="468"/>
        <v>19</v>
      </c>
      <c r="O1447" s="20">
        <f t="shared" si="469"/>
        <v>1</v>
      </c>
      <c r="P1447" s="20">
        <f t="shared" si="470"/>
        <v>0</v>
      </c>
      <c r="R1447" s="21">
        <f t="shared" si="472"/>
        <v>0.16541172218541053</v>
      </c>
    </row>
    <row r="1448" spans="1:19" ht="15.75" x14ac:dyDescent="0.25">
      <c r="A1448" s="5" t="s">
        <v>11</v>
      </c>
      <c r="B1448" s="7">
        <v>10427</v>
      </c>
      <c r="C1448" s="7">
        <v>2947</v>
      </c>
      <c r="D1448" s="1">
        <v>28.3</v>
      </c>
      <c r="E1448" s="9">
        <v>2095.1999999999998</v>
      </c>
      <c r="F1448" s="7">
        <v>130</v>
      </c>
      <c r="G1448" s="1">
        <v>1.2</v>
      </c>
      <c r="H1448" s="1">
        <v>92.4</v>
      </c>
      <c r="I1448" s="7">
        <v>1777</v>
      </c>
      <c r="J1448" s="1">
        <v>17</v>
      </c>
      <c r="K1448" s="9">
        <v>1263.4000000000001</v>
      </c>
      <c r="M1448" s="12">
        <f t="shared" si="471"/>
        <v>235</v>
      </c>
      <c r="N1448" s="20">
        <f t="shared" si="468"/>
        <v>18</v>
      </c>
      <c r="O1448" s="20">
        <f t="shared" si="469"/>
        <v>0</v>
      </c>
      <c r="P1448" s="20">
        <f t="shared" si="470"/>
        <v>5</v>
      </c>
      <c r="R1448" s="21">
        <f t="shared" si="472"/>
        <v>0.17751942654056985</v>
      </c>
    </row>
    <row r="1449" spans="1:19" ht="15.75" x14ac:dyDescent="0.25">
      <c r="A1449" s="6" t="s">
        <v>12</v>
      </c>
      <c r="B1449" s="8">
        <v>297</v>
      </c>
      <c r="C1449" s="8">
        <v>5</v>
      </c>
      <c r="D1449" s="2">
        <v>1.7</v>
      </c>
      <c r="E1449" s="10" t="s">
        <v>13</v>
      </c>
      <c r="F1449" s="8">
        <v>2</v>
      </c>
      <c r="G1449" s="2">
        <v>0.7</v>
      </c>
      <c r="H1449" s="2" t="s">
        <v>13</v>
      </c>
      <c r="I1449" s="8">
        <v>3</v>
      </c>
      <c r="J1449" s="2">
        <v>1</v>
      </c>
      <c r="K1449" s="2" t="s">
        <v>13</v>
      </c>
      <c r="M1449" s="12">
        <f t="shared" si="471"/>
        <v>-2</v>
      </c>
      <c r="N1449" s="12">
        <f t="shared" si="468"/>
        <v>-1</v>
      </c>
      <c r="O1449" s="12">
        <f t="shared" si="469"/>
        <v>-1</v>
      </c>
      <c r="P1449" s="12">
        <f t="shared" si="470"/>
        <v>0</v>
      </c>
      <c r="R1449" s="21">
        <f t="shared" si="472"/>
        <v>3.0118667550147583E-4</v>
      </c>
    </row>
    <row r="1450" spans="1:19" x14ac:dyDescent="0.25">
      <c r="A1450" s="25"/>
      <c r="O1450" s="104" t="s">
        <v>873</v>
      </c>
      <c r="P1450" s="103">
        <f>SUM(P1447:P1448)/P1437</f>
        <v>1</v>
      </c>
    </row>
    <row r="1451" spans="1:19" x14ac:dyDescent="0.25">
      <c r="A1451" t="s">
        <v>956</v>
      </c>
    </row>
    <row r="1452" spans="1:19" x14ac:dyDescent="0.25">
      <c r="A1452" t="s">
        <v>776</v>
      </c>
    </row>
    <row r="1453" spans="1:19" x14ac:dyDescent="0.25">
      <c r="A1453" s="15" t="s">
        <v>17</v>
      </c>
      <c r="B1453" s="14" t="s">
        <v>18</v>
      </c>
      <c r="C1453" s="270" t="s">
        <v>19</v>
      </c>
      <c r="D1453" s="270"/>
      <c r="E1453" s="270"/>
      <c r="F1453" s="270" t="s">
        <v>20</v>
      </c>
      <c r="G1453" s="270"/>
      <c r="H1453" s="270"/>
      <c r="I1453" s="270" t="s">
        <v>21</v>
      </c>
      <c r="J1453" s="270"/>
      <c r="K1453" s="270"/>
      <c r="M1453" s="270" t="s">
        <v>957</v>
      </c>
      <c r="N1453" s="270"/>
      <c r="O1453" s="270"/>
      <c r="P1453" s="270"/>
    </row>
    <row r="1454" spans="1:19" x14ac:dyDescent="0.25">
      <c r="B1454" s="14" t="s">
        <v>14</v>
      </c>
      <c r="C1454" s="14" t="s">
        <v>14</v>
      </c>
      <c r="D1454" s="14" t="s">
        <v>15</v>
      </c>
      <c r="E1454" s="14" t="s">
        <v>16</v>
      </c>
      <c r="F1454" s="14" t="s">
        <v>14</v>
      </c>
      <c r="G1454" s="14" t="s">
        <v>15</v>
      </c>
      <c r="H1454" s="14" t="s">
        <v>16</v>
      </c>
      <c r="I1454" s="14" t="s">
        <v>14</v>
      </c>
      <c r="J1454" s="14" t="s">
        <v>15</v>
      </c>
      <c r="K1454" s="14" t="s">
        <v>16</v>
      </c>
      <c r="M1454" s="14" t="s">
        <v>18</v>
      </c>
      <c r="N1454" s="13" t="s">
        <v>19</v>
      </c>
      <c r="O1454" s="14" t="s">
        <v>20</v>
      </c>
      <c r="P1454" s="13" t="s">
        <v>21</v>
      </c>
      <c r="R1454" s="13" t="s">
        <v>41</v>
      </c>
      <c r="S1454" s="14" t="s">
        <v>29</v>
      </c>
    </row>
    <row r="1455" spans="1:19" ht="15.75" x14ac:dyDescent="0.25">
      <c r="A1455" s="14" t="s">
        <v>0</v>
      </c>
      <c r="B1455" s="7">
        <v>430332</v>
      </c>
      <c r="C1455" s="7">
        <v>16522</v>
      </c>
      <c r="D1455" s="1">
        <v>3.8</v>
      </c>
      <c r="E1455" s="9">
        <v>373.8</v>
      </c>
      <c r="F1455" s="7">
        <v>3093</v>
      </c>
      <c r="G1455" s="1">
        <v>0.7</v>
      </c>
      <c r="H1455" s="1">
        <v>70</v>
      </c>
      <c r="I1455" s="7">
        <v>3375</v>
      </c>
      <c r="J1455" s="1">
        <v>0.8</v>
      </c>
      <c r="K1455" s="1">
        <v>76.400000000000006</v>
      </c>
      <c r="M1455" s="12">
        <f>B1455-B1473</f>
        <v>6010</v>
      </c>
      <c r="N1455" s="12">
        <f t="shared" ref="N1455:N1467" si="473">C1455-C1473</f>
        <v>106</v>
      </c>
      <c r="O1455" s="12">
        <f t="shared" ref="O1455:O1467" si="474">F1455-F1473</f>
        <v>4</v>
      </c>
      <c r="P1455" s="12">
        <f t="shared" ref="P1455:P1467" si="475">I1455-I1473</f>
        <v>8</v>
      </c>
      <c r="R1455" s="26">
        <f>C1455/$B$1455</f>
        <v>3.8393612373702167E-2</v>
      </c>
    </row>
    <row r="1456" spans="1:19" ht="15.75" x14ac:dyDescent="0.25">
      <c r="A1456" s="5" t="s">
        <v>1</v>
      </c>
      <c r="B1456" s="7">
        <v>2625</v>
      </c>
      <c r="C1456" s="7">
        <v>138</v>
      </c>
      <c r="D1456" s="1">
        <v>5.3</v>
      </c>
      <c r="E1456" s="9">
        <v>273.3</v>
      </c>
      <c r="F1456" s="7">
        <v>26</v>
      </c>
      <c r="G1456" s="1">
        <v>1</v>
      </c>
      <c r="H1456" s="1">
        <v>51.5</v>
      </c>
      <c r="I1456" s="7">
        <v>0</v>
      </c>
      <c r="J1456" s="1">
        <v>0</v>
      </c>
      <c r="K1456" s="1">
        <v>0</v>
      </c>
      <c r="M1456" s="12">
        <f t="shared" ref="M1456:M1467" si="476">B1456-B1474</f>
        <v>34</v>
      </c>
      <c r="N1456" s="20">
        <f t="shared" si="473"/>
        <v>5</v>
      </c>
      <c r="O1456" s="12">
        <f t="shared" si="474"/>
        <v>1</v>
      </c>
      <c r="P1456" s="12">
        <f t="shared" si="475"/>
        <v>0</v>
      </c>
      <c r="R1456" s="21">
        <f>C1456/$C$1455</f>
        <v>8.3524996973732002E-3</v>
      </c>
    </row>
    <row r="1457" spans="1:19" ht="15.75" x14ac:dyDescent="0.25">
      <c r="A1457" s="6" t="s">
        <v>2</v>
      </c>
      <c r="B1457" s="8">
        <v>15632</v>
      </c>
      <c r="C1457" s="8">
        <v>109</v>
      </c>
      <c r="D1457" s="2">
        <v>0.7</v>
      </c>
      <c r="E1457" s="10">
        <v>50.2</v>
      </c>
      <c r="F1457" s="8">
        <v>14</v>
      </c>
      <c r="G1457" s="2">
        <v>0.1</v>
      </c>
      <c r="H1457" s="2">
        <v>6.4</v>
      </c>
      <c r="I1457" s="8">
        <v>1</v>
      </c>
      <c r="J1457" s="2">
        <v>0</v>
      </c>
      <c r="K1457" s="2">
        <v>0.5</v>
      </c>
      <c r="M1457" s="12">
        <f t="shared" si="476"/>
        <v>169</v>
      </c>
      <c r="N1457" s="20">
        <f t="shared" si="473"/>
        <v>3</v>
      </c>
      <c r="O1457" s="12">
        <f t="shared" si="474"/>
        <v>0</v>
      </c>
      <c r="P1457" s="12">
        <f t="shared" si="475"/>
        <v>0</v>
      </c>
      <c r="R1457" s="21">
        <f t="shared" ref="R1457:R1467" si="477">C1457/$C$1455</f>
        <v>6.5972642537223099E-3</v>
      </c>
    </row>
    <row r="1458" spans="1:19" ht="15.75" x14ac:dyDescent="0.25">
      <c r="A1458" s="5" t="s">
        <v>3</v>
      </c>
      <c r="B1458" s="7">
        <v>25915</v>
      </c>
      <c r="C1458" s="7">
        <v>65</v>
      </c>
      <c r="D1458" s="1">
        <v>0.3</v>
      </c>
      <c r="E1458" s="9">
        <v>23.4</v>
      </c>
      <c r="F1458" s="7">
        <v>18</v>
      </c>
      <c r="G1458" s="1">
        <v>0.1</v>
      </c>
      <c r="H1458" s="1">
        <v>6.5</v>
      </c>
      <c r="I1458" s="7">
        <v>1</v>
      </c>
      <c r="J1458" s="1">
        <v>0</v>
      </c>
      <c r="K1458" s="1">
        <v>0.4</v>
      </c>
      <c r="M1458" s="12">
        <f t="shared" si="476"/>
        <v>253</v>
      </c>
      <c r="N1458" s="20">
        <f t="shared" si="473"/>
        <v>0</v>
      </c>
      <c r="O1458" s="20">
        <f t="shared" si="474"/>
        <v>0</v>
      </c>
      <c r="P1458" s="12">
        <f t="shared" si="475"/>
        <v>0</v>
      </c>
      <c r="R1458" s="21">
        <f t="shared" si="477"/>
        <v>3.9341484081830283E-3</v>
      </c>
    </row>
    <row r="1459" spans="1:19" ht="15.75" x14ac:dyDescent="0.25">
      <c r="A1459" s="6" t="s">
        <v>4</v>
      </c>
      <c r="B1459" s="8">
        <v>57286</v>
      </c>
      <c r="C1459" s="8">
        <v>277</v>
      </c>
      <c r="D1459" s="2">
        <v>0.5</v>
      </c>
      <c r="E1459" s="10">
        <v>52</v>
      </c>
      <c r="F1459" s="8">
        <v>37</v>
      </c>
      <c r="G1459" s="2">
        <v>0.1</v>
      </c>
      <c r="H1459" s="2">
        <v>6.9</v>
      </c>
      <c r="I1459" s="8">
        <v>2</v>
      </c>
      <c r="J1459" s="2">
        <v>0</v>
      </c>
      <c r="K1459" s="2">
        <v>0.4</v>
      </c>
      <c r="M1459" s="12">
        <f t="shared" si="476"/>
        <v>670</v>
      </c>
      <c r="N1459" s="20">
        <f t="shared" si="473"/>
        <v>1</v>
      </c>
      <c r="O1459" s="12">
        <f t="shared" si="474"/>
        <v>0</v>
      </c>
      <c r="P1459" s="12">
        <f t="shared" si="475"/>
        <v>0</v>
      </c>
      <c r="R1459" s="21">
        <f t="shared" si="477"/>
        <v>1.676552475487229E-2</v>
      </c>
      <c r="S1459" s="24">
        <f>R1458+R1459</f>
        <v>2.0699673163055318E-2</v>
      </c>
    </row>
    <row r="1460" spans="1:19" ht="15.75" x14ac:dyDescent="0.25">
      <c r="A1460" s="5" t="s">
        <v>5</v>
      </c>
      <c r="B1460" s="7">
        <v>79155</v>
      </c>
      <c r="C1460" s="7">
        <v>941</v>
      </c>
      <c r="D1460" s="1">
        <v>1.2</v>
      </c>
      <c r="E1460" s="9">
        <v>159.19999999999999</v>
      </c>
      <c r="F1460" s="7">
        <v>120</v>
      </c>
      <c r="G1460" s="1">
        <v>0.2</v>
      </c>
      <c r="H1460" s="1">
        <v>20.3</v>
      </c>
      <c r="I1460" s="7">
        <v>16</v>
      </c>
      <c r="J1460" s="1">
        <v>0</v>
      </c>
      <c r="K1460" s="1">
        <v>2.7</v>
      </c>
      <c r="M1460" s="12">
        <f t="shared" si="476"/>
        <v>1101</v>
      </c>
      <c r="N1460" s="20">
        <f t="shared" si="473"/>
        <v>5</v>
      </c>
      <c r="O1460" s="12">
        <f t="shared" si="474"/>
        <v>-1</v>
      </c>
      <c r="P1460" s="12">
        <f t="shared" si="475"/>
        <v>0</v>
      </c>
      <c r="R1460" s="21">
        <f t="shared" si="477"/>
        <v>5.6954363878465079E-2</v>
      </c>
    </row>
    <row r="1461" spans="1:19" ht="15.75" x14ac:dyDescent="0.25">
      <c r="A1461" s="6" t="s">
        <v>6</v>
      </c>
      <c r="B1461" s="8">
        <v>83924</v>
      </c>
      <c r="C1461" s="8">
        <v>1683</v>
      </c>
      <c r="D1461" s="2">
        <v>2</v>
      </c>
      <c r="E1461" s="10">
        <v>235.3</v>
      </c>
      <c r="F1461" s="8">
        <v>256</v>
      </c>
      <c r="G1461" s="2">
        <v>0.3</v>
      </c>
      <c r="H1461" s="2">
        <v>35.799999999999997</v>
      </c>
      <c r="I1461" s="8">
        <v>36</v>
      </c>
      <c r="J1461" s="2">
        <v>0</v>
      </c>
      <c r="K1461" s="2">
        <v>5</v>
      </c>
      <c r="M1461" s="12">
        <f t="shared" si="476"/>
        <v>1292</v>
      </c>
      <c r="N1461" s="20">
        <f t="shared" si="473"/>
        <v>14</v>
      </c>
      <c r="O1461" s="20">
        <f t="shared" si="474"/>
        <v>0</v>
      </c>
      <c r="P1461" s="12">
        <f t="shared" si="475"/>
        <v>0</v>
      </c>
      <c r="R1461" s="21">
        <f t="shared" si="477"/>
        <v>0.10186418109187749</v>
      </c>
    </row>
    <row r="1462" spans="1:19" ht="15.75" x14ac:dyDescent="0.25">
      <c r="A1462" s="5" t="s">
        <v>7</v>
      </c>
      <c r="B1462" s="7">
        <v>68440</v>
      </c>
      <c r="C1462" s="7">
        <v>1979</v>
      </c>
      <c r="D1462" s="1">
        <v>2.9</v>
      </c>
      <c r="E1462" s="9">
        <v>325.3</v>
      </c>
      <c r="F1462" s="7">
        <v>427</v>
      </c>
      <c r="G1462" s="1">
        <v>0.6</v>
      </c>
      <c r="H1462" s="1">
        <v>70.2</v>
      </c>
      <c r="I1462" s="7">
        <v>85</v>
      </c>
      <c r="J1462" s="1">
        <v>0.1</v>
      </c>
      <c r="K1462" s="1">
        <v>14</v>
      </c>
      <c r="M1462" s="12">
        <f t="shared" si="476"/>
        <v>1158</v>
      </c>
      <c r="N1462" s="20">
        <f t="shared" si="473"/>
        <v>11</v>
      </c>
      <c r="O1462" s="20">
        <f t="shared" si="474"/>
        <v>0</v>
      </c>
      <c r="P1462" s="12">
        <f t="shared" si="475"/>
        <v>0</v>
      </c>
      <c r="R1462" s="21">
        <f t="shared" si="477"/>
        <v>0.11977968768914175</v>
      </c>
    </row>
    <row r="1463" spans="1:19" ht="15.75" x14ac:dyDescent="0.25">
      <c r="A1463" s="6" t="s">
        <v>8</v>
      </c>
      <c r="B1463" s="8">
        <v>47671</v>
      </c>
      <c r="C1463" s="8">
        <v>2714</v>
      </c>
      <c r="D1463" s="2">
        <v>5.7</v>
      </c>
      <c r="E1463" s="10">
        <v>492.6</v>
      </c>
      <c r="F1463" s="8">
        <v>712</v>
      </c>
      <c r="G1463" s="2">
        <v>1.5</v>
      </c>
      <c r="H1463" s="2">
        <v>129.19999999999999</v>
      </c>
      <c r="I1463" s="8">
        <v>214</v>
      </c>
      <c r="J1463" s="2">
        <v>0.4</v>
      </c>
      <c r="K1463" s="2">
        <v>38.799999999999997</v>
      </c>
      <c r="M1463" s="12">
        <f t="shared" si="476"/>
        <v>715</v>
      </c>
      <c r="N1463" s="20">
        <f t="shared" si="473"/>
        <v>11</v>
      </c>
      <c r="O1463" s="20">
        <f t="shared" si="474"/>
        <v>0</v>
      </c>
      <c r="P1463" s="12">
        <f t="shared" si="475"/>
        <v>0</v>
      </c>
      <c r="R1463" s="21">
        <f t="shared" si="477"/>
        <v>0.16426582738167292</v>
      </c>
    </row>
    <row r="1464" spans="1:19" ht="15.75" x14ac:dyDescent="0.25">
      <c r="A1464" s="5" t="s">
        <v>9</v>
      </c>
      <c r="B1464" s="7">
        <v>27349</v>
      </c>
      <c r="C1464" s="7">
        <v>2954</v>
      </c>
      <c r="D1464" s="1">
        <v>10.8</v>
      </c>
      <c r="E1464" s="9">
        <v>622.79999999999995</v>
      </c>
      <c r="F1464" s="7">
        <v>813</v>
      </c>
      <c r="G1464" s="1">
        <v>3</v>
      </c>
      <c r="H1464" s="1">
        <v>171.4</v>
      </c>
      <c r="I1464" s="7">
        <v>462</v>
      </c>
      <c r="J1464" s="1">
        <v>1.7</v>
      </c>
      <c r="K1464" s="1">
        <v>97.4</v>
      </c>
      <c r="M1464" s="12">
        <f t="shared" si="476"/>
        <v>336</v>
      </c>
      <c r="N1464" s="20">
        <f t="shared" si="473"/>
        <v>15</v>
      </c>
      <c r="O1464" s="20">
        <f t="shared" si="474"/>
        <v>0</v>
      </c>
      <c r="P1464" s="20">
        <f t="shared" si="475"/>
        <v>1</v>
      </c>
      <c r="R1464" s="21">
        <f t="shared" si="477"/>
        <v>0.17879191381188719</v>
      </c>
    </row>
    <row r="1465" spans="1:19" ht="15.75" x14ac:dyDescent="0.25">
      <c r="A1465" s="6" t="s">
        <v>10</v>
      </c>
      <c r="B1465" s="8">
        <v>11844</v>
      </c>
      <c r="C1465" s="8">
        <v>2727</v>
      </c>
      <c r="D1465" s="2">
        <v>23</v>
      </c>
      <c r="E1465" s="10">
        <v>1045.9000000000001</v>
      </c>
      <c r="F1465" s="8">
        <v>537</v>
      </c>
      <c r="G1465" s="2">
        <v>4.5</v>
      </c>
      <c r="H1465" s="2">
        <v>206</v>
      </c>
      <c r="I1465" s="8">
        <v>783</v>
      </c>
      <c r="J1465" s="2">
        <v>6.6</v>
      </c>
      <c r="K1465" s="2">
        <v>300.3</v>
      </c>
      <c r="M1465" s="12">
        <f t="shared" si="476"/>
        <v>130</v>
      </c>
      <c r="N1465" s="20">
        <f t="shared" si="473"/>
        <v>16</v>
      </c>
      <c r="O1465" s="20">
        <f t="shared" si="474"/>
        <v>3</v>
      </c>
      <c r="P1465" s="20">
        <f t="shared" si="475"/>
        <v>2</v>
      </c>
      <c r="R1465" s="21">
        <f t="shared" si="477"/>
        <v>0.16505265706330952</v>
      </c>
    </row>
    <row r="1466" spans="1:19" ht="15.75" x14ac:dyDescent="0.25">
      <c r="A1466" s="5" t="s">
        <v>11</v>
      </c>
      <c r="B1466" s="7">
        <v>10192</v>
      </c>
      <c r="C1466" s="7">
        <v>2929</v>
      </c>
      <c r="D1466" s="1">
        <v>28.7</v>
      </c>
      <c r="E1466" s="9">
        <v>2082.4</v>
      </c>
      <c r="F1466" s="7">
        <v>130</v>
      </c>
      <c r="G1466" s="1">
        <v>1.3</v>
      </c>
      <c r="H1466" s="1">
        <v>92.4</v>
      </c>
      <c r="I1466" s="7">
        <v>1772</v>
      </c>
      <c r="J1466" s="1">
        <v>17.399999999999999</v>
      </c>
      <c r="K1466" s="9">
        <v>1259.8</v>
      </c>
      <c r="M1466" s="12">
        <f t="shared" si="476"/>
        <v>155</v>
      </c>
      <c r="N1466" s="20">
        <f t="shared" si="473"/>
        <v>25</v>
      </c>
      <c r="O1466" s="20">
        <f t="shared" si="474"/>
        <v>1</v>
      </c>
      <c r="P1466" s="20">
        <f t="shared" si="475"/>
        <v>5</v>
      </c>
      <c r="R1466" s="21">
        <f t="shared" si="477"/>
        <v>0.17727877980873985</v>
      </c>
    </row>
    <row r="1467" spans="1:19" ht="15.75" x14ac:dyDescent="0.25">
      <c r="A1467" s="6" t="s">
        <v>12</v>
      </c>
      <c r="B1467" s="8">
        <v>299</v>
      </c>
      <c r="C1467" s="8">
        <v>6</v>
      </c>
      <c r="D1467" s="2">
        <v>2</v>
      </c>
      <c r="E1467" s="10" t="s">
        <v>13</v>
      </c>
      <c r="F1467" s="8">
        <v>3</v>
      </c>
      <c r="G1467" s="2">
        <v>1</v>
      </c>
      <c r="H1467" s="2" t="s">
        <v>13</v>
      </c>
      <c r="I1467" s="8">
        <v>3</v>
      </c>
      <c r="J1467" s="2">
        <v>1</v>
      </c>
      <c r="K1467" s="2" t="s">
        <v>13</v>
      </c>
      <c r="M1467" s="12">
        <f t="shared" si="476"/>
        <v>-3</v>
      </c>
      <c r="N1467" s="12">
        <f t="shared" si="473"/>
        <v>0</v>
      </c>
      <c r="O1467" s="12">
        <f t="shared" si="474"/>
        <v>0</v>
      </c>
      <c r="P1467" s="12">
        <f t="shared" si="475"/>
        <v>0</v>
      </c>
      <c r="R1467" s="21">
        <f t="shared" si="477"/>
        <v>3.631521607553565E-4</v>
      </c>
    </row>
    <row r="1468" spans="1:19" x14ac:dyDescent="0.25">
      <c r="A1468" s="25"/>
      <c r="O1468" s="104" t="s">
        <v>873</v>
      </c>
      <c r="P1468" s="103">
        <f>SUM(P1465:P1466)/P1455</f>
        <v>0.875</v>
      </c>
    </row>
    <row r="1469" spans="1:19" x14ac:dyDescent="0.25">
      <c r="A1469" t="s">
        <v>954</v>
      </c>
    </row>
    <row r="1470" spans="1:19" x14ac:dyDescent="0.25">
      <c r="A1470" t="s">
        <v>776</v>
      </c>
    </row>
    <row r="1471" spans="1:19" x14ac:dyDescent="0.25">
      <c r="A1471" s="15" t="s">
        <v>17</v>
      </c>
      <c r="B1471" s="14" t="s">
        <v>18</v>
      </c>
      <c r="C1471" s="270" t="s">
        <v>19</v>
      </c>
      <c r="D1471" s="270"/>
      <c r="E1471" s="270"/>
      <c r="F1471" s="270" t="s">
        <v>20</v>
      </c>
      <c r="G1471" s="270"/>
      <c r="H1471" s="270"/>
      <c r="I1471" s="270" t="s">
        <v>21</v>
      </c>
      <c r="J1471" s="270"/>
      <c r="K1471" s="270"/>
      <c r="M1471" s="270" t="s">
        <v>955</v>
      </c>
      <c r="N1471" s="270"/>
      <c r="O1471" s="270"/>
      <c r="P1471" s="270"/>
    </row>
    <row r="1472" spans="1:19" x14ac:dyDescent="0.25">
      <c r="B1472" s="14" t="s">
        <v>14</v>
      </c>
      <c r="C1472" s="14" t="s">
        <v>14</v>
      </c>
      <c r="D1472" s="14" t="s">
        <v>15</v>
      </c>
      <c r="E1472" s="14" t="s">
        <v>16</v>
      </c>
      <c r="F1472" s="14" t="s">
        <v>14</v>
      </c>
      <c r="G1472" s="14" t="s">
        <v>15</v>
      </c>
      <c r="H1472" s="14" t="s">
        <v>16</v>
      </c>
      <c r="I1472" s="14" t="s">
        <v>14</v>
      </c>
      <c r="J1472" s="14" t="s">
        <v>15</v>
      </c>
      <c r="K1472" s="14" t="s">
        <v>16</v>
      </c>
      <c r="M1472" s="14" t="s">
        <v>18</v>
      </c>
      <c r="N1472" s="13" t="s">
        <v>19</v>
      </c>
      <c r="O1472" s="14" t="s">
        <v>20</v>
      </c>
      <c r="P1472" s="13" t="s">
        <v>21</v>
      </c>
      <c r="R1472" s="13" t="s">
        <v>41</v>
      </c>
      <c r="S1472" s="14" t="s">
        <v>29</v>
      </c>
    </row>
    <row r="1473" spans="1:19" ht="15.75" x14ac:dyDescent="0.25">
      <c r="A1473" s="14" t="s">
        <v>0</v>
      </c>
      <c r="B1473" s="7">
        <v>424322</v>
      </c>
      <c r="C1473" s="7">
        <v>16416</v>
      </c>
      <c r="D1473" s="1">
        <v>3.9</v>
      </c>
      <c r="E1473" s="9">
        <v>371.4</v>
      </c>
      <c r="F1473" s="7">
        <v>3089</v>
      </c>
      <c r="G1473" s="1">
        <v>0.7</v>
      </c>
      <c r="H1473" s="1">
        <v>69.900000000000006</v>
      </c>
      <c r="I1473" s="7">
        <v>3367</v>
      </c>
      <c r="J1473" s="1">
        <v>0.8</v>
      </c>
      <c r="K1473" s="1">
        <v>76.2</v>
      </c>
      <c r="M1473" s="12">
        <f>B1473-B1491</f>
        <v>6789</v>
      </c>
      <c r="N1473" s="12">
        <f t="shared" ref="N1473:N1485" si="478">C1473-C1491</f>
        <v>91</v>
      </c>
      <c r="O1473" s="12">
        <f t="shared" ref="O1473:O1485" si="479">F1473-F1491</f>
        <v>7</v>
      </c>
      <c r="P1473" s="12">
        <f t="shared" ref="P1473:P1485" si="480">I1473-I1491</f>
        <v>15</v>
      </c>
      <c r="R1473" s="26">
        <f>C1473/$B$1473</f>
        <v>3.8687600454371918E-2</v>
      </c>
    </row>
    <row r="1474" spans="1:19" ht="15.75" x14ac:dyDescent="0.25">
      <c r="A1474" s="5" t="s">
        <v>1</v>
      </c>
      <c r="B1474" s="7">
        <v>2591</v>
      </c>
      <c r="C1474" s="7">
        <v>133</v>
      </c>
      <c r="D1474" s="1">
        <v>5.0999999999999996</v>
      </c>
      <c r="E1474" s="9">
        <v>263.39999999999998</v>
      </c>
      <c r="F1474" s="7">
        <v>25</v>
      </c>
      <c r="G1474" s="1">
        <v>1</v>
      </c>
      <c r="H1474" s="1">
        <v>49.5</v>
      </c>
      <c r="I1474" s="7">
        <v>0</v>
      </c>
      <c r="J1474" s="1">
        <v>0</v>
      </c>
      <c r="K1474" s="1">
        <v>0</v>
      </c>
      <c r="M1474" s="12">
        <f t="shared" ref="M1474:M1485" si="481">B1474-B1492</f>
        <v>41</v>
      </c>
      <c r="N1474" s="20">
        <f t="shared" si="478"/>
        <v>3</v>
      </c>
      <c r="O1474" s="12">
        <f t="shared" si="479"/>
        <v>0</v>
      </c>
      <c r="P1474" s="12">
        <f t="shared" si="480"/>
        <v>0</v>
      </c>
      <c r="R1474" s="21">
        <f>C1474/$C$1473</f>
        <v>8.1018518518518514E-3</v>
      </c>
    </row>
    <row r="1475" spans="1:19" ht="15.75" x14ac:dyDescent="0.25">
      <c r="A1475" s="6" t="s">
        <v>2</v>
      </c>
      <c r="B1475" s="8">
        <v>15463</v>
      </c>
      <c r="C1475" s="8">
        <v>106</v>
      </c>
      <c r="D1475" s="2">
        <v>0.7</v>
      </c>
      <c r="E1475" s="10">
        <v>48.8</v>
      </c>
      <c r="F1475" s="8">
        <v>14</v>
      </c>
      <c r="G1475" s="2">
        <v>0.1</v>
      </c>
      <c r="H1475" s="2">
        <v>6.4</v>
      </c>
      <c r="I1475" s="8">
        <v>1</v>
      </c>
      <c r="J1475" s="2">
        <v>0</v>
      </c>
      <c r="K1475" s="2">
        <v>0.5</v>
      </c>
      <c r="M1475" s="12">
        <f t="shared" si="481"/>
        <v>200</v>
      </c>
      <c r="N1475" s="20">
        <f t="shared" si="478"/>
        <v>4</v>
      </c>
      <c r="O1475" s="12">
        <f t="shared" si="479"/>
        <v>0</v>
      </c>
      <c r="P1475" s="12">
        <f t="shared" si="480"/>
        <v>0</v>
      </c>
      <c r="R1475" s="21">
        <f t="shared" ref="R1475:R1485" si="482">C1475/$C$1473</f>
        <v>6.4571150097465883E-3</v>
      </c>
    </row>
    <row r="1476" spans="1:19" ht="15.75" x14ac:dyDescent="0.25">
      <c r="A1476" s="5" t="s">
        <v>3</v>
      </c>
      <c r="B1476" s="7">
        <v>25662</v>
      </c>
      <c r="C1476" s="7">
        <v>65</v>
      </c>
      <c r="D1476" s="1">
        <v>0.3</v>
      </c>
      <c r="E1476" s="9">
        <v>23.4</v>
      </c>
      <c r="F1476" s="7">
        <v>18</v>
      </c>
      <c r="G1476" s="1">
        <v>0.1</v>
      </c>
      <c r="H1476" s="1">
        <v>6.5</v>
      </c>
      <c r="I1476" s="7">
        <v>1</v>
      </c>
      <c r="J1476" s="1">
        <v>0</v>
      </c>
      <c r="K1476" s="1">
        <v>0.4</v>
      </c>
      <c r="M1476" s="12">
        <f t="shared" si="481"/>
        <v>261</v>
      </c>
      <c r="N1476" s="20">
        <f t="shared" si="478"/>
        <v>1</v>
      </c>
      <c r="O1476" s="20">
        <f t="shared" si="479"/>
        <v>1</v>
      </c>
      <c r="P1476" s="12">
        <f t="shared" si="480"/>
        <v>0</v>
      </c>
      <c r="R1476" s="21">
        <f t="shared" si="482"/>
        <v>3.9595516569200778E-3</v>
      </c>
    </row>
    <row r="1477" spans="1:19" ht="15.75" x14ac:dyDescent="0.25">
      <c r="A1477" s="6" t="s">
        <v>4</v>
      </c>
      <c r="B1477" s="8">
        <v>56616</v>
      </c>
      <c r="C1477" s="8">
        <v>276</v>
      </c>
      <c r="D1477" s="2">
        <v>0.5</v>
      </c>
      <c r="E1477" s="10">
        <v>51.8</v>
      </c>
      <c r="F1477" s="8">
        <v>37</v>
      </c>
      <c r="G1477" s="2">
        <v>0.1</v>
      </c>
      <c r="H1477" s="2">
        <v>6.9</v>
      </c>
      <c r="I1477" s="8">
        <v>2</v>
      </c>
      <c r="J1477" s="2">
        <v>0</v>
      </c>
      <c r="K1477" s="2">
        <v>0.4</v>
      </c>
      <c r="M1477" s="12">
        <f t="shared" si="481"/>
        <v>719</v>
      </c>
      <c r="N1477" s="20">
        <f t="shared" si="478"/>
        <v>4</v>
      </c>
      <c r="O1477" s="12">
        <f t="shared" si="479"/>
        <v>0</v>
      </c>
      <c r="P1477" s="12">
        <f t="shared" si="480"/>
        <v>0</v>
      </c>
      <c r="R1477" s="21">
        <f t="shared" si="482"/>
        <v>1.6812865497076022E-2</v>
      </c>
      <c r="S1477" s="24">
        <f>R1476+R1477</f>
        <v>2.0772417153996102E-2</v>
      </c>
    </row>
    <row r="1478" spans="1:19" ht="15.75" x14ac:dyDescent="0.25">
      <c r="A1478" s="5" t="s">
        <v>5</v>
      </c>
      <c r="B1478" s="7">
        <v>78054</v>
      </c>
      <c r="C1478" s="7">
        <v>936</v>
      </c>
      <c r="D1478" s="1">
        <v>1.2</v>
      </c>
      <c r="E1478" s="9">
        <v>158.30000000000001</v>
      </c>
      <c r="F1478" s="7">
        <v>121</v>
      </c>
      <c r="G1478" s="1">
        <v>0.2</v>
      </c>
      <c r="H1478" s="1">
        <v>20.5</v>
      </c>
      <c r="I1478" s="7">
        <v>16</v>
      </c>
      <c r="J1478" s="1">
        <v>0</v>
      </c>
      <c r="K1478" s="1">
        <v>2.7</v>
      </c>
      <c r="M1478" s="12">
        <f t="shared" si="481"/>
        <v>1333</v>
      </c>
      <c r="N1478" s="20">
        <f t="shared" si="478"/>
        <v>2</v>
      </c>
      <c r="O1478" s="12">
        <f t="shared" si="479"/>
        <v>0</v>
      </c>
      <c r="P1478" s="12">
        <f t="shared" si="480"/>
        <v>0</v>
      </c>
      <c r="R1478" s="21">
        <f t="shared" si="482"/>
        <v>5.701754385964912E-2</v>
      </c>
    </row>
    <row r="1479" spans="1:19" ht="15.75" x14ac:dyDescent="0.25">
      <c r="A1479" s="6" t="s">
        <v>6</v>
      </c>
      <c r="B1479" s="8">
        <v>82632</v>
      </c>
      <c r="C1479" s="8">
        <v>1669</v>
      </c>
      <c r="D1479" s="2">
        <v>2</v>
      </c>
      <c r="E1479" s="10">
        <v>233.3</v>
      </c>
      <c r="F1479" s="8">
        <v>256</v>
      </c>
      <c r="G1479" s="2">
        <v>0.3</v>
      </c>
      <c r="H1479" s="2">
        <v>35.799999999999997</v>
      </c>
      <c r="I1479" s="8">
        <v>36</v>
      </c>
      <c r="J1479" s="2">
        <v>0</v>
      </c>
      <c r="K1479" s="2">
        <v>5</v>
      </c>
      <c r="M1479" s="12">
        <f t="shared" si="481"/>
        <v>1495</v>
      </c>
      <c r="N1479" s="20">
        <f t="shared" si="478"/>
        <v>8</v>
      </c>
      <c r="O1479" s="20">
        <f t="shared" si="479"/>
        <v>1</v>
      </c>
      <c r="P1479" s="12">
        <f t="shared" si="480"/>
        <v>0</v>
      </c>
      <c r="R1479" s="21">
        <f t="shared" si="482"/>
        <v>0.10166910331384016</v>
      </c>
    </row>
    <row r="1480" spans="1:19" ht="15.75" x14ac:dyDescent="0.25">
      <c r="A1480" s="5" t="s">
        <v>7</v>
      </c>
      <c r="B1480" s="7">
        <v>67282</v>
      </c>
      <c r="C1480" s="7">
        <v>1968</v>
      </c>
      <c r="D1480" s="1">
        <v>2.9</v>
      </c>
      <c r="E1480" s="9">
        <v>323.5</v>
      </c>
      <c r="F1480" s="7">
        <v>427</v>
      </c>
      <c r="G1480" s="1">
        <v>0.6</v>
      </c>
      <c r="H1480" s="1">
        <v>70.2</v>
      </c>
      <c r="I1480" s="7">
        <v>85</v>
      </c>
      <c r="J1480" s="1">
        <v>0.1</v>
      </c>
      <c r="K1480" s="1">
        <v>14</v>
      </c>
      <c r="M1480" s="12">
        <f t="shared" si="481"/>
        <v>1286</v>
      </c>
      <c r="N1480" s="20">
        <f t="shared" si="478"/>
        <v>6</v>
      </c>
      <c r="O1480" s="20">
        <f t="shared" si="479"/>
        <v>0</v>
      </c>
      <c r="P1480" s="12">
        <f t="shared" si="480"/>
        <v>1</v>
      </c>
      <c r="R1480" s="21">
        <f t="shared" si="482"/>
        <v>0.11988304093567251</v>
      </c>
    </row>
    <row r="1481" spans="1:19" ht="15.75" x14ac:dyDescent="0.25">
      <c r="A1481" s="6" t="s">
        <v>8</v>
      </c>
      <c r="B1481" s="8">
        <v>46956</v>
      </c>
      <c r="C1481" s="8">
        <v>2703</v>
      </c>
      <c r="D1481" s="2">
        <v>5.8</v>
      </c>
      <c r="E1481" s="10">
        <v>490.6</v>
      </c>
      <c r="F1481" s="8">
        <v>712</v>
      </c>
      <c r="G1481" s="2">
        <v>1.5</v>
      </c>
      <c r="H1481" s="2">
        <v>129.19999999999999</v>
      </c>
      <c r="I1481" s="8">
        <v>214</v>
      </c>
      <c r="J1481" s="2">
        <v>0.5</v>
      </c>
      <c r="K1481" s="2">
        <v>38.799999999999997</v>
      </c>
      <c r="M1481" s="12">
        <f t="shared" si="481"/>
        <v>841</v>
      </c>
      <c r="N1481" s="20">
        <f t="shared" si="478"/>
        <v>7</v>
      </c>
      <c r="O1481" s="20">
        <f t="shared" si="479"/>
        <v>3</v>
      </c>
      <c r="P1481" s="12">
        <f t="shared" si="480"/>
        <v>1</v>
      </c>
      <c r="R1481" s="21">
        <f t="shared" si="482"/>
        <v>0.164656432748538</v>
      </c>
    </row>
    <row r="1482" spans="1:19" ht="15.75" x14ac:dyDescent="0.25">
      <c r="A1482" s="5" t="s">
        <v>9</v>
      </c>
      <c r="B1482" s="7">
        <v>27013</v>
      </c>
      <c r="C1482" s="7">
        <v>2939</v>
      </c>
      <c r="D1482" s="1">
        <v>10.9</v>
      </c>
      <c r="E1482" s="9">
        <v>619.6</v>
      </c>
      <c r="F1482" s="7">
        <v>813</v>
      </c>
      <c r="G1482" s="1">
        <v>3</v>
      </c>
      <c r="H1482" s="1">
        <v>171.4</v>
      </c>
      <c r="I1482" s="7">
        <v>461</v>
      </c>
      <c r="J1482" s="1">
        <v>1.7</v>
      </c>
      <c r="K1482" s="1">
        <v>97.2</v>
      </c>
      <c r="M1482" s="12">
        <f t="shared" si="481"/>
        <v>363</v>
      </c>
      <c r="N1482" s="20">
        <f t="shared" si="478"/>
        <v>19</v>
      </c>
      <c r="O1482" s="20">
        <f t="shared" si="479"/>
        <v>0</v>
      </c>
      <c r="P1482" s="20">
        <f t="shared" si="480"/>
        <v>0</v>
      </c>
      <c r="R1482" s="21">
        <f t="shared" si="482"/>
        <v>0.17903265107212477</v>
      </c>
    </row>
    <row r="1483" spans="1:19" ht="15.75" x14ac:dyDescent="0.25">
      <c r="A1483" s="6" t="s">
        <v>10</v>
      </c>
      <c r="B1483" s="8">
        <v>11714</v>
      </c>
      <c r="C1483" s="8">
        <v>2711</v>
      </c>
      <c r="D1483" s="2">
        <v>23.1</v>
      </c>
      <c r="E1483" s="10">
        <v>1039.7</v>
      </c>
      <c r="F1483" s="8">
        <v>534</v>
      </c>
      <c r="G1483" s="2">
        <v>4.5999999999999996</v>
      </c>
      <c r="H1483" s="2">
        <v>204.8</v>
      </c>
      <c r="I1483" s="8">
        <v>781</v>
      </c>
      <c r="J1483" s="2">
        <v>6.7</v>
      </c>
      <c r="K1483" s="2">
        <v>299.5</v>
      </c>
      <c r="M1483" s="12">
        <f t="shared" si="481"/>
        <v>128</v>
      </c>
      <c r="N1483" s="20">
        <f t="shared" si="478"/>
        <v>18</v>
      </c>
      <c r="O1483" s="20">
        <f t="shared" si="479"/>
        <v>1</v>
      </c>
      <c r="P1483" s="20">
        <f t="shared" si="480"/>
        <v>4</v>
      </c>
      <c r="R1483" s="21">
        <f t="shared" si="482"/>
        <v>0.16514376218323587</v>
      </c>
    </row>
    <row r="1484" spans="1:19" ht="15.75" x14ac:dyDescent="0.25">
      <c r="A1484" s="5" t="s">
        <v>11</v>
      </c>
      <c r="B1484" s="7">
        <v>10037</v>
      </c>
      <c r="C1484" s="7">
        <v>2904</v>
      </c>
      <c r="D1484" s="1">
        <v>28.9</v>
      </c>
      <c r="E1484" s="9">
        <v>2064.6</v>
      </c>
      <c r="F1484" s="7">
        <v>129</v>
      </c>
      <c r="G1484" s="1">
        <v>1.3</v>
      </c>
      <c r="H1484" s="1">
        <v>91.7</v>
      </c>
      <c r="I1484" s="7">
        <v>1767</v>
      </c>
      <c r="J1484" s="1">
        <v>17.600000000000001</v>
      </c>
      <c r="K1484" s="9">
        <v>1256.2</v>
      </c>
      <c r="M1484" s="12">
        <f t="shared" si="481"/>
        <v>122</v>
      </c>
      <c r="N1484" s="20">
        <f t="shared" si="478"/>
        <v>19</v>
      </c>
      <c r="O1484" s="20">
        <f t="shared" si="479"/>
        <v>1</v>
      </c>
      <c r="P1484" s="20">
        <f t="shared" si="480"/>
        <v>9</v>
      </c>
      <c r="R1484" s="21">
        <f t="shared" si="482"/>
        <v>0.17690058479532164</v>
      </c>
    </row>
    <row r="1485" spans="1:19" ht="15.75" x14ac:dyDescent="0.25">
      <c r="A1485" s="6" t="s">
        <v>12</v>
      </c>
      <c r="B1485" s="8">
        <v>302</v>
      </c>
      <c r="C1485" s="8">
        <v>6</v>
      </c>
      <c r="D1485" s="2">
        <v>2</v>
      </c>
      <c r="E1485" s="10" t="s">
        <v>13</v>
      </c>
      <c r="F1485" s="8">
        <v>3</v>
      </c>
      <c r="G1485" s="2">
        <v>1</v>
      </c>
      <c r="H1485" s="2" t="s">
        <v>13</v>
      </c>
      <c r="I1485" s="8">
        <v>3</v>
      </c>
      <c r="J1485" s="2">
        <v>1</v>
      </c>
      <c r="K1485" s="2" t="s">
        <v>13</v>
      </c>
      <c r="M1485" s="12">
        <f t="shared" si="481"/>
        <v>0</v>
      </c>
      <c r="N1485" s="12">
        <f t="shared" si="478"/>
        <v>0</v>
      </c>
      <c r="O1485" s="12">
        <f t="shared" si="479"/>
        <v>0</v>
      </c>
      <c r="P1485" s="12">
        <f t="shared" si="480"/>
        <v>0</v>
      </c>
      <c r="R1485" s="21">
        <f t="shared" si="482"/>
        <v>3.6549707602339179E-4</v>
      </c>
    </row>
    <row r="1486" spans="1:19" x14ac:dyDescent="0.25">
      <c r="A1486" s="25"/>
      <c r="O1486" s="104" t="s">
        <v>873</v>
      </c>
      <c r="P1486" s="103">
        <f>SUM(P1483:P1484)/P1473</f>
        <v>0.8666666666666667</v>
      </c>
    </row>
    <row r="1487" spans="1:19" x14ac:dyDescent="0.25">
      <c r="A1487" t="s">
        <v>952</v>
      </c>
    </row>
    <row r="1488" spans="1:19" x14ac:dyDescent="0.25">
      <c r="A1488" t="s">
        <v>776</v>
      </c>
    </row>
    <row r="1489" spans="1:19" x14ac:dyDescent="0.25">
      <c r="A1489" s="15" t="s">
        <v>17</v>
      </c>
      <c r="B1489" s="14" t="s">
        <v>18</v>
      </c>
      <c r="C1489" s="270" t="s">
        <v>19</v>
      </c>
      <c r="D1489" s="270"/>
      <c r="E1489" s="270"/>
      <c r="F1489" s="270" t="s">
        <v>20</v>
      </c>
      <c r="G1489" s="270"/>
      <c r="H1489" s="270"/>
      <c r="I1489" s="270" t="s">
        <v>21</v>
      </c>
      <c r="J1489" s="270"/>
      <c r="K1489" s="270"/>
      <c r="M1489" s="270" t="s">
        <v>953</v>
      </c>
      <c r="N1489" s="270"/>
      <c r="O1489" s="270"/>
      <c r="P1489" s="270"/>
    </row>
    <row r="1490" spans="1:19" x14ac:dyDescent="0.25">
      <c r="B1490" s="14" t="s">
        <v>14</v>
      </c>
      <c r="C1490" s="14" t="s">
        <v>14</v>
      </c>
      <c r="D1490" s="14" t="s">
        <v>15</v>
      </c>
      <c r="E1490" s="14" t="s">
        <v>16</v>
      </c>
      <c r="F1490" s="14" t="s">
        <v>14</v>
      </c>
      <c r="G1490" s="14" t="s">
        <v>15</v>
      </c>
      <c r="H1490" s="14" t="s">
        <v>16</v>
      </c>
      <c r="I1490" s="14" t="s">
        <v>14</v>
      </c>
      <c r="J1490" s="14" t="s">
        <v>15</v>
      </c>
      <c r="K1490" s="14" t="s">
        <v>16</v>
      </c>
      <c r="M1490" s="14" t="s">
        <v>18</v>
      </c>
      <c r="N1490" s="13" t="s">
        <v>19</v>
      </c>
      <c r="O1490" s="14" t="s">
        <v>20</v>
      </c>
      <c r="P1490" s="13" t="s">
        <v>21</v>
      </c>
      <c r="R1490" s="13" t="s">
        <v>41</v>
      </c>
      <c r="S1490" s="14" t="s">
        <v>29</v>
      </c>
    </row>
    <row r="1491" spans="1:19" ht="15.75" x14ac:dyDescent="0.25">
      <c r="A1491" s="14" t="s">
        <v>0</v>
      </c>
      <c r="B1491" s="7">
        <v>417533</v>
      </c>
      <c r="C1491" s="7">
        <v>16325</v>
      </c>
      <c r="D1491" s="1">
        <v>3.9</v>
      </c>
      <c r="E1491" s="9">
        <v>369.3</v>
      </c>
      <c r="F1491" s="7">
        <v>3082</v>
      </c>
      <c r="G1491" s="1">
        <v>0.7</v>
      </c>
      <c r="H1491" s="1">
        <v>69.7</v>
      </c>
      <c r="I1491" s="7">
        <v>3352</v>
      </c>
      <c r="J1491" s="1">
        <v>0.8</v>
      </c>
      <c r="K1491" s="1">
        <v>75.8</v>
      </c>
      <c r="M1491" s="12">
        <f>B1491-B1509</f>
        <v>4704</v>
      </c>
      <c r="N1491" s="12">
        <f t="shared" ref="N1491:N1503" si="483">C1491-C1509</f>
        <v>114</v>
      </c>
      <c r="O1491" s="12">
        <f t="shared" ref="O1491:O1503" si="484">F1491-F1509</f>
        <v>19</v>
      </c>
      <c r="P1491" s="12">
        <f t="shared" ref="P1491:P1503" si="485">I1491-I1509</f>
        <v>8</v>
      </c>
      <c r="R1491" s="26">
        <f>C1491/$B$1491</f>
        <v>3.9098705970546044E-2</v>
      </c>
    </row>
    <row r="1492" spans="1:19" ht="15.75" x14ac:dyDescent="0.25">
      <c r="A1492" s="5" t="s">
        <v>1</v>
      </c>
      <c r="B1492" s="7">
        <v>2550</v>
      </c>
      <c r="C1492" s="7">
        <v>130</v>
      </c>
      <c r="D1492" s="1">
        <v>5.0999999999999996</v>
      </c>
      <c r="E1492" s="9">
        <v>257.5</v>
      </c>
      <c r="F1492" s="7">
        <v>25</v>
      </c>
      <c r="G1492" s="1">
        <v>1</v>
      </c>
      <c r="H1492" s="1">
        <v>49.5</v>
      </c>
      <c r="I1492" s="7">
        <v>0</v>
      </c>
      <c r="J1492" s="1">
        <v>0</v>
      </c>
      <c r="K1492" s="1">
        <v>0</v>
      </c>
      <c r="M1492" s="12">
        <f t="shared" ref="M1492:M1503" si="486">B1492-B1510</f>
        <v>37</v>
      </c>
      <c r="N1492" s="20">
        <f t="shared" si="483"/>
        <v>5</v>
      </c>
      <c r="O1492" s="12">
        <f t="shared" si="484"/>
        <v>0</v>
      </c>
      <c r="P1492" s="12">
        <f t="shared" si="485"/>
        <v>0</v>
      </c>
      <c r="R1492" s="21">
        <f>C1492/$C$1491</f>
        <v>7.9632465543644712E-3</v>
      </c>
    </row>
    <row r="1493" spans="1:19" ht="15.75" x14ac:dyDescent="0.25">
      <c r="A1493" s="6" t="s">
        <v>2</v>
      </c>
      <c r="B1493" s="8">
        <v>15263</v>
      </c>
      <c r="C1493" s="8">
        <v>102</v>
      </c>
      <c r="D1493" s="2">
        <v>0.7</v>
      </c>
      <c r="E1493" s="10">
        <v>46.9</v>
      </c>
      <c r="F1493" s="8">
        <v>14</v>
      </c>
      <c r="G1493" s="2">
        <v>0.1</v>
      </c>
      <c r="H1493" s="2">
        <v>6.4</v>
      </c>
      <c r="I1493" s="8">
        <v>1</v>
      </c>
      <c r="J1493" s="2">
        <v>0</v>
      </c>
      <c r="K1493" s="2">
        <v>0.5</v>
      </c>
      <c r="M1493" s="12">
        <f t="shared" si="486"/>
        <v>151</v>
      </c>
      <c r="N1493" s="20">
        <f t="shared" si="483"/>
        <v>0</v>
      </c>
      <c r="O1493" s="12">
        <f t="shared" si="484"/>
        <v>0</v>
      </c>
      <c r="P1493" s="12">
        <f t="shared" si="485"/>
        <v>0</v>
      </c>
      <c r="R1493" s="21">
        <f t="shared" ref="R1493:R1503" si="487">C1493/$C$1491</f>
        <v>6.2480857580398163E-3</v>
      </c>
    </row>
    <row r="1494" spans="1:19" ht="15.75" x14ac:dyDescent="0.25">
      <c r="A1494" s="5" t="s">
        <v>3</v>
      </c>
      <c r="B1494" s="7">
        <v>25401</v>
      </c>
      <c r="C1494" s="7">
        <v>64</v>
      </c>
      <c r="D1494" s="1">
        <v>0.3</v>
      </c>
      <c r="E1494" s="9">
        <v>23.1</v>
      </c>
      <c r="F1494" s="7">
        <v>17</v>
      </c>
      <c r="G1494" s="1">
        <v>0.1</v>
      </c>
      <c r="H1494" s="1">
        <v>6.1</v>
      </c>
      <c r="I1494" s="7">
        <v>1</v>
      </c>
      <c r="J1494" s="1">
        <v>0</v>
      </c>
      <c r="K1494" s="1">
        <v>0.4</v>
      </c>
      <c r="M1494" s="12">
        <f t="shared" si="486"/>
        <v>221</v>
      </c>
      <c r="N1494" s="20">
        <f t="shared" si="483"/>
        <v>3</v>
      </c>
      <c r="O1494" s="20">
        <f t="shared" si="484"/>
        <v>1</v>
      </c>
      <c r="P1494" s="12">
        <f t="shared" si="485"/>
        <v>0</v>
      </c>
      <c r="R1494" s="21">
        <f t="shared" si="487"/>
        <v>3.9203675344563552E-3</v>
      </c>
    </row>
    <row r="1495" spans="1:19" ht="15.75" x14ac:dyDescent="0.25">
      <c r="A1495" s="6" t="s">
        <v>4</v>
      </c>
      <c r="B1495" s="8">
        <v>55897</v>
      </c>
      <c r="C1495" s="8">
        <v>272</v>
      </c>
      <c r="D1495" s="2">
        <v>0.5</v>
      </c>
      <c r="E1495" s="10">
        <v>51</v>
      </c>
      <c r="F1495" s="8">
        <v>37</v>
      </c>
      <c r="G1495" s="2">
        <v>0.1</v>
      </c>
      <c r="H1495" s="2">
        <v>6.9</v>
      </c>
      <c r="I1495" s="8">
        <v>2</v>
      </c>
      <c r="J1495" s="2">
        <v>0</v>
      </c>
      <c r="K1495" s="2">
        <v>0.4</v>
      </c>
      <c r="M1495" s="12">
        <f t="shared" si="486"/>
        <v>587</v>
      </c>
      <c r="N1495" s="20">
        <f t="shared" si="483"/>
        <v>5</v>
      </c>
      <c r="O1495" s="12">
        <f t="shared" si="484"/>
        <v>2</v>
      </c>
      <c r="P1495" s="12">
        <f t="shared" si="485"/>
        <v>0</v>
      </c>
      <c r="R1495" s="21">
        <f t="shared" si="487"/>
        <v>1.6661562021439511E-2</v>
      </c>
      <c r="S1495" s="24">
        <f>R1494+R1495</f>
        <v>2.0581929555895866E-2</v>
      </c>
    </row>
    <row r="1496" spans="1:19" ht="15.75" x14ac:dyDescent="0.25">
      <c r="A1496" s="5" t="s">
        <v>5</v>
      </c>
      <c r="B1496" s="7">
        <v>76721</v>
      </c>
      <c r="C1496" s="7">
        <v>934</v>
      </c>
      <c r="D1496" s="1">
        <v>1.2</v>
      </c>
      <c r="E1496" s="9">
        <v>158</v>
      </c>
      <c r="F1496" s="7">
        <v>121</v>
      </c>
      <c r="G1496" s="1">
        <v>0.2</v>
      </c>
      <c r="H1496" s="1">
        <v>20.5</v>
      </c>
      <c r="I1496" s="7">
        <v>16</v>
      </c>
      <c r="J1496" s="1">
        <v>0</v>
      </c>
      <c r="K1496" s="1">
        <v>2.7</v>
      </c>
      <c r="M1496" s="12">
        <f t="shared" si="486"/>
        <v>949</v>
      </c>
      <c r="N1496" s="20">
        <f t="shared" si="483"/>
        <v>8</v>
      </c>
      <c r="O1496" s="12">
        <f t="shared" si="484"/>
        <v>0</v>
      </c>
      <c r="P1496" s="12">
        <f t="shared" si="485"/>
        <v>0</v>
      </c>
      <c r="R1496" s="21">
        <f t="shared" si="487"/>
        <v>5.7212863705972436E-2</v>
      </c>
    </row>
    <row r="1497" spans="1:19" ht="15.75" x14ac:dyDescent="0.25">
      <c r="A1497" s="6" t="s">
        <v>6</v>
      </c>
      <c r="B1497" s="8">
        <v>81137</v>
      </c>
      <c r="C1497" s="8">
        <v>1661</v>
      </c>
      <c r="D1497" s="2">
        <v>2</v>
      </c>
      <c r="E1497" s="10">
        <v>232.2</v>
      </c>
      <c r="F1497" s="8">
        <v>255</v>
      </c>
      <c r="G1497" s="2">
        <v>0.3</v>
      </c>
      <c r="H1497" s="2">
        <v>35.6</v>
      </c>
      <c r="I1497" s="8">
        <v>36</v>
      </c>
      <c r="J1497" s="2">
        <v>0</v>
      </c>
      <c r="K1497" s="2">
        <v>5</v>
      </c>
      <c r="M1497" s="12">
        <f t="shared" si="486"/>
        <v>919</v>
      </c>
      <c r="N1497" s="20">
        <f t="shared" si="483"/>
        <v>10</v>
      </c>
      <c r="O1497" s="20">
        <f t="shared" si="484"/>
        <v>0</v>
      </c>
      <c r="P1497" s="12">
        <f t="shared" si="485"/>
        <v>0</v>
      </c>
      <c r="R1497" s="21">
        <f t="shared" si="487"/>
        <v>0.10174578866768759</v>
      </c>
    </row>
    <row r="1498" spans="1:19" ht="15.75" x14ac:dyDescent="0.25">
      <c r="A1498" s="5" t="s">
        <v>7</v>
      </c>
      <c r="B1498" s="7">
        <v>65996</v>
      </c>
      <c r="C1498" s="7">
        <v>1962</v>
      </c>
      <c r="D1498" s="1">
        <v>3</v>
      </c>
      <c r="E1498" s="9">
        <v>322.5</v>
      </c>
      <c r="F1498" s="7">
        <v>427</v>
      </c>
      <c r="G1498" s="1">
        <v>0.6</v>
      </c>
      <c r="H1498" s="1">
        <v>70.2</v>
      </c>
      <c r="I1498" s="7">
        <v>84</v>
      </c>
      <c r="J1498" s="1">
        <v>0.1</v>
      </c>
      <c r="K1498" s="1">
        <v>13.8</v>
      </c>
      <c r="M1498" s="12">
        <f t="shared" si="486"/>
        <v>848</v>
      </c>
      <c r="N1498" s="20">
        <f t="shared" si="483"/>
        <v>15</v>
      </c>
      <c r="O1498" s="20">
        <f t="shared" si="484"/>
        <v>2</v>
      </c>
      <c r="P1498" s="12">
        <f t="shared" si="485"/>
        <v>0</v>
      </c>
      <c r="R1498" s="21">
        <f t="shared" si="487"/>
        <v>0.12018376722817764</v>
      </c>
    </row>
    <row r="1499" spans="1:19" ht="15.75" x14ac:dyDescent="0.25">
      <c r="A1499" s="6" t="s">
        <v>8</v>
      </c>
      <c r="B1499" s="8">
        <v>46115</v>
      </c>
      <c r="C1499" s="8">
        <v>2696</v>
      </c>
      <c r="D1499" s="2">
        <v>5.8</v>
      </c>
      <c r="E1499" s="10">
        <v>489.4</v>
      </c>
      <c r="F1499" s="8">
        <v>709</v>
      </c>
      <c r="G1499" s="2">
        <v>1.5</v>
      </c>
      <c r="H1499" s="2">
        <v>128.69999999999999</v>
      </c>
      <c r="I1499" s="8">
        <v>213</v>
      </c>
      <c r="J1499" s="2">
        <v>0.5</v>
      </c>
      <c r="K1499" s="2">
        <v>38.700000000000003</v>
      </c>
      <c r="M1499" s="12">
        <f t="shared" si="486"/>
        <v>524</v>
      </c>
      <c r="N1499" s="20">
        <f t="shared" si="483"/>
        <v>10</v>
      </c>
      <c r="O1499" s="20">
        <f t="shared" si="484"/>
        <v>5</v>
      </c>
      <c r="P1499" s="12">
        <f t="shared" si="485"/>
        <v>0</v>
      </c>
      <c r="R1499" s="21">
        <f t="shared" si="487"/>
        <v>0.16514548238897397</v>
      </c>
    </row>
    <row r="1500" spans="1:19" ht="15.75" x14ac:dyDescent="0.25">
      <c r="A1500" s="5" t="s">
        <v>9</v>
      </c>
      <c r="B1500" s="7">
        <v>26650</v>
      </c>
      <c r="C1500" s="7">
        <v>2920</v>
      </c>
      <c r="D1500" s="1">
        <v>11</v>
      </c>
      <c r="E1500" s="9">
        <v>615.6</v>
      </c>
      <c r="F1500" s="7">
        <v>813</v>
      </c>
      <c r="G1500" s="1">
        <v>3.1</v>
      </c>
      <c r="H1500" s="1">
        <v>171.4</v>
      </c>
      <c r="I1500" s="7">
        <v>461</v>
      </c>
      <c r="J1500" s="1">
        <v>1.7</v>
      </c>
      <c r="K1500" s="1">
        <v>97.2</v>
      </c>
      <c r="M1500" s="12">
        <f t="shared" si="486"/>
        <v>261</v>
      </c>
      <c r="N1500" s="20">
        <f t="shared" si="483"/>
        <v>16</v>
      </c>
      <c r="O1500" s="20">
        <f t="shared" si="484"/>
        <v>7</v>
      </c>
      <c r="P1500" s="20">
        <f t="shared" si="485"/>
        <v>1</v>
      </c>
      <c r="R1500" s="21">
        <f t="shared" si="487"/>
        <v>0.17886676875957122</v>
      </c>
    </row>
    <row r="1501" spans="1:19" ht="15.75" x14ac:dyDescent="0.25">
      <c r="A1501" s="6" t="s">
        <v>10</v>
      </c>
      <c r="B1501" s="8">
        <v>11586</v>
      </c>
      <c r="C1501" s="8">
        <v>2693</v>
      </c>
      <c r="D1501" s="2">
        <v>23.2</v>
      </c>
      <c r="E1501" s="10">
        <v>1032.8</v>
      </c>
      <c r="F1501" s="8">
        <v>533</v>
      </c>
      <c r="G1501" s="2">
        <v>4.5999999999999996</v>
      </c>
      <c r="H1501" s="2">
        <v>204.4</v>
      </c>
      <c r="I1501" s="8">
        <v>777</v>
      </c>
      <c r="J1501" s="2">
        <v>6.7</v>
      </c>
      <c r="K1501" s="2">
        <v>298</v>
      </c>
      <c r="M1501" s="12">
        <f t="shared" si="486"/>
        <v>106</v>
      </c>
      <c r="N1501" s="20">
        <f t="shared" si="483"/>
        <v>22</v>
      </c>
      <c r="O1501" s="20">
        <f t="shared" si="484"/>
        <v>2</v>
      </c>
      <c r="P1501" s="20">
        <f t="shared" si="485"/>
        <v>4</v>
      </c>
      <c r="R1501" s="21">
        <f t="shared" si="487"/>
        <v>0.16496171516079633</v>
      </c>
    </row>
    <row r="1502" spans="1:19" ht="15.75" x14ac:dyDescent="0.25">
      <c r="A1502" s="5" t="s">
        <v>11</v>
      </c>
      <c r="B1502" s="7">
        <v>9915</v>
      </c>
      <c r="C1502" s="7">
        <v>2885</v>
      </c>
      <c r="D1502" s="1">
        <v>29.1</v>
      </c>
      <c r="E1502" s="9">
        <v>2051.1</v>
      </c>
      <c r="F1502" s="7">
        <v>128</v>
      </c>
      <c r="G1502" s="1">
        <v>1.3</v>
      </c>
      <c r="H1502" s="1">
        <v>91</v>
      </c>
      <c r="I1502" s="7">
        <v>1758</v>
      </c>
      <c r="J1502" s="1">
        <v>17.7</v>
      </c>
      <c r="K1502" s="9">
        <v>1249.8</v>
      </c>
      <c r="M1502" s="12">
        <f t="shared" si="486"/>
        <v>105</v>
      </c>
      <c r="N1502" s="20">
        <f t="shared" si="483"/>
        <v>20</v>
      </c>
      <c r="O1502" s="20">
        <f t="shared" si="484"/>
        <v>0</v>
      </c>
      <c r="P1502" s="20">
        <f t="shared" si="485"/>
        <v>3</v>
      </c>
      <c r="R1502" s="21">
        <f t="shared" si="487"/>
        <v>0.1767228177641654</v>
      </c>
    </row>
    <row r="1503" spans="1:19" ht="15.75" x14ac:dyDescent="0.25">
      <c r="A1503" s="6" t="s">
        <v>12</v>
      </c>
      <c r="B1503" s="8">
        <v>302</v>
      </c>
      <c r="C1503" s="8">
        <v>6</v>
      </c>
      <c r="D1503" s="2">
        <v>2</v>
      </c>
      <c r="E1503" s="10" t="s">
        <v>13</v>
      </c>
      <c r="F1503" s="8">
        <v>3</v>
      </c>
      <c r="G1503" s="2">
        <v>1</v>
      </c>
      <c r="H1503" s="2" t="s">
        <v>13</v>
      </c>
      <c r="I1503" s="8">
        <v>3</v>
      </c>
      <c r="J1503" s="2">
        <v>1</v>
      </c>
      <c r="K1503" s="2" t="s">
        <v>13</v>
      </c>
      <c r="M1503" s="12">
        <f t="shared" si="486"/>
        <v>-4</v>
      </c>
      <c r="N1503" s="12">
        <f t="shared" si="483"/>
        <v>0</v>
      </c>
      <c r="O1503" s="12">
        <f t="shared" si="484"/>
        <v>0</v>
      </c>
      <c r="P1503" s="12">
        <f t="shared" si="485"/>
        <v>0</v>
      </c>
      <c r="R1503" s="21">
        <f t="shared" si="487"/>
        <v>3.675344563552833E-4</v>
      </c>
    </row>
    <row r="1504" spans="1:19" x14ac:dyDescent="0.25">
      <c r="A1504" s="25"/>
      <c r="O1504" s="104" t="s">
        <v>873</v>
      </c>
      <c r="P1504" s="103">
        <f>SUM(P1501:P1502)/P1491</f>
        <v>0.875</v>
      </c>
    </row>
    <row r="1505" spans="1:19" x14ac:dyDescent="0.25">
      <c r="A1505" t="s">
        <v>949</v>
      </c>
    </row>
    <row r="1506" spans="1:19" x14ac:dyDescent="0.25">
      <c r="A1506" t="s">
        <v>776</v>
      </c>
    </row>
    <row r="1507" spans="1:19" x14ac:dyDescent="0.25">
      <c r="A1507" s="15" t="s">
        <v>17</v>
      </c>
      <c r="B1507" s="14" t="s">
        <v>18</v>
      </c>
      <c r="C1507" s="270" t="s">
        <v>19</v>
      </c>
      <c r="D1507" s="270"/>
      <c r="E1507" s="270"/>
      <c r="F1507" s="270" t="s">
        <v>20</v>
      </c>
      <c r="G1507" s="270"/>
      <c r="H1507" s="270"/>
      <c r="I1507" s="270" t="s">
        <v>21</v>
      </c>
      <c r="J1507" s="270"/>
      <c r="K1507" s="270"/>
      <c r="M1507" s="270" t="s">
        <v>950</v>
      </c>
      <c r="N1507" s="270"/>
      <c r="O1507" s="270"/>
      <c r="P1507" s="270"/>
    </row>
    <row r="1508" spans="1:19" x14ac:dyDescent="0.25">
      <c r="B1508" s="14" t="s">
        <v>14</v>
      </c>
      <c r="C1508" s="14" t="s">
        <v>14</v>
      </c>
      <c r="D1508" s="14" t="s">
        <v>15</v>
      </c>
      <c r="E1508" s="14" t="s">
        <v>16</v>
      </c>
      <c r="F1508" s="14" t="s">
        <v>14</v>
      </c>
      <c r="G1508" s="14" t="s">
        <v>15</v>
      </c>
      <c r="H1508" s="14" t="s">
        <v>16</v>
      </c>
      <c r="I1508" s="14" t="s">
        <v>14</v>
      </c>
      <c r="J1508" s="14" t="s">
        <v>15</v>
      </c>
      <c r="K1508" s="14" t="s">
        <v>16</v>
      </c>
      <c r="M1508" s="14" t="s">
        <v>18</v>
      </c>
      <c r="N1508" s="13" t="s">
        <v>19</v>
      </c>
      <c r="O1508" s="14" t="s">
        <v>20</v>
      </c>
      <c r="P1508" s="13" t="s">
        <v>21</v>
      </c>
      <c r="R1508" s="13" t="s">
        <v>41</v>
      </c>
      <c r="S1508" s="14" t="s">
        <v>29</v>
      </c>
    </row>
    <row r="1509" spans="1:19" ht="15.75" x14ac:dyDescent="0.25">
      <c r="A1509" s="14" t="s">
        <v>0</v>
      </c>
      <c r="B1509" s="7">
        <v>412829</v>
      </c>
      <c r="C1509" s="7">
        <v>16211</v>
      </c>
      <c r="D1509" s="1">
        <v>3.9</v>
      </c>
      <c r="E1509" s="9">
        <v>366.8</v>
      </c>
      <c r="F1509" s="7">
        <v>3063</v>
      </c>
      <c r="G1509" s="1">
        <v>0.7</v>
      </c>
      <c r="H1509" s="1">
        <v>69.3</v>
      </c>
      <c r="I1509" s="7">
        <v>3344</v>
      </c>
      <c r="J1509" s="1">
        <v>0.8</v>
      </c>
      <c r="K1509" s="1">
        <v>75.7</v>
      </c>
      <c r="M1509" s="12">
        <f>B1509-B1527</f>
        <v>17577</v>
      </c>
      <c r="N1509" s="12">
        <f t="shared" ref="N1509:N1521" si="488">C1509-C1527</f>
        <v>183</v>
      </c>
      <c r="O1509" s="12">
        <f t="shared" ref="O1509:O1521" si="489">F1509-F1527</f>
        <v>14</v>
      </c>
      <c r="P1509" s="12">
        <f t="shared" ref="P1509:P1521" si="490">I1509-I1527</f>
        <v>6</v>
      </c>
      <c r="R1509" s="26">
        <f>C1509/$B$1509</f>
        <v>3.9268074674986497E-2</v>
      </c>
    </row>
    <row r="1510" spans="1:19" ht="15.75" x14ac:dyDescent="0.25">
      <c r="A1510" s="5" t="s">
        <v>1</v>
      </c>
      <c r="B1510" s="7">
        <v>2513</v>
      </c>
      <c r="C1510" s="7">
        <v>125</v>
      </c>
      <c r="D1510" s="1">
        <v>5</v>
      </c>
      <c r="E1510" s="9">
        <v>247.6</v>
      </c>
      <c r="F1510" s="7">
        <v>25</v>
      </c>
      <c r="G1510" s="1">
        <v>1</v>
      </c>
      <c r="H1510" s="1">
        <v>49.5</v>
      </c>
      <c r="I1510" s="7">
        <v>0</v>
      </c>
      <c r="J1510" s="1">
        <v>0</v>
      </c>
      <c r="K1510" s="1">
        <v>0</v>
      </c>
      <c r="M1510" s="12">
        <f t="shared" ref="M1510:M1521" si="491">B1510-B1528</f>
        <v>114</v>
      </c>
      <c r="N1510" s="20">
        <f t="shared" si="488"/>
        <v>4</v>
      </c>
      <c r="O1510" s="12">
        <f t="shared" si="489"/>
        <v>0</v>
      </c>
      <c r="P1510" s="12">
        <f t="shared" si="490"/>
        <v>0</v>
      </c>
      <c r="R1510" s="21">
        <f>C1510/$C$1509</f>
        <v>7.710813645055826E-3</v>
      </c>
    </row>
    <row r="1511" spans="1:19" ht="15.75" x14ac:dyDescent="0.25">
      <c r="A1511" s="6" t="s">
        <v>2</v>
      </c>
      <c r="B1511" s="8">
        <v>15112</v>
      </c>
      <c r="C1511" s="8">
        <v>102</v>
      </c>
      <c r="D1511" s="2">
        <v>0.7</v>
      </c>
      <c r="E1511" s="10">
        <v>46.9</v>
      </c>
      <c r="F1511" s="8">
        <v>14</v>
      </c>
      <c r="G1511" s="2">
        <v>0.1</v>
      </c>
      <c r="H1511" s="2">
        <v>6.4</v>
      </c>
      <c r="I1511" s="8">
        <v>1</v>
      </c>
      <c r="J1511" s="2">
        <v>0</v>
      </c>
      <c r="K1511" s="2">
        <v>0.5</v>
      </c>
      <c r="M1511" s="12">
        <f t="shared" si="491"/>
        <v>466</v>
      </c>
      <c r="N1511" s="20">
        <f t="shared" si="488"/>
        <v>2</v>
      </c>
      <c r="O1511" s="12">
        <f t="shared" si="489"/>
        <v>-1</v>
      </c>
      <c r="P1511" s="12">
        <f t="shared" si="490"/>
        <v>0</v>
      </c>
      <c r="R1511" s="21">
        <f t="shared" ref="R1511:R1521" si="492">C1511/$C$1509</f>
        <v>6.2920239343655544E-3</v>
      </c>
    </row>
    <row r="1512" spans="1:19" ht="15.75" x14ac:dyDescent="0.25">
      <c r="A1512" s="5" t="s">
        <v>3</v>
      </c>
      <c r="B1512" s="7">
        <v>25180</v>
      </c>
      <c r="C1512" s="7">
        <v>61</v>
      </c>
      <c r="D1512" s="1">
        <v>0.2</v>
      </c>
      <c r="E1512" s="9">
        <v>22</v>
      </c>
      <c r="F1512" s="7">
        <v>16</v>
      </c>
      <c r="G1512" s="1">
        <v>0.1</v>
      </c>
      <c r="H1512" s="1">
        <v>5.8</v>
      </c>
      <c r="I1512" s="7">
        <v>1</v>
      </c>
      <c r="J1512" s="1">
        <v>0</v>
      </c>
      <c r="K1512" s="1">
        <v>0.4</v>
      </c>
      <c r="M1512" s="12">
        <f t="shared" si="491"/>
        <v>796</v>
      </c>
      <c r="N1512" s="20">
        <f t="shared" si="488"/>
        <v>3</v>
      </c>
      <c r="O1512" s="20">
        <f t="shared" si="489"/>
        <v>1</v>
      </c>
      <c r="P1512" s="12">
        <f t="shared" si="490"/>
        <v>0</v>
      </c>
      <c r="R1512" s="21">
        <f t="shared" si="492"/>
        <v>3.7628770587872433E-3</v>
      </c>
    </row>
    <row r="1513" spans="1:19" ht="15.75" x14ac:dyDescent="0.25">
      <c r="A1513" s="6" t="s">
        <v>4</v>
      </c>
      <c r="B1513" s="8">
        <v>55310</v>
      </c>
      <c r="C1513" s="8">
        <v>267</v>
      </c>
      <c r="D1513" s="2">
        <v>0.5</v>
      </c>
      <c r="E1513" s="10">
        <v>50.1</v>
      </c>
      <c r="F1513" s="8">
        <v>35</v>
      </c>
      <c r="G1513" s="2">
        <v>0.1</v>
      </c>
      <c r="H1513" s="2">
        <v>6.6</v>
      </c>
      <c r="I1513" s="8">
        <v>2</v>
      </c>
      <c r="J1513" s="2">
        <v>0</v>
      </c>
      <c r="K1513" s="2">
        <v>0.4</v>
      </c>
      <c r="M1513" s="12">
        <f t="shared" si="491"/>
        <v>1958</v>
      </c>
      <c r="N1513" s="20">
        <f t="shared" si="488"/>
        <v>3</v>
      </c>
      <c r="O1513" s="12">
        <f t="shared" si="489"/>
        <v>0</v>
      </c>
      <c r="P1513" s="12">
        <f t="shared" si="490"/>
        <v>1</v>
      </c>
      <c r="R1513" s="21">
        <f t="shared" si="492"/>
        <v>1.6470297945839246E-2</v>
      </c>
      <c r="S1513" s="24">
        <f>R1512+R1513</f>
        <v>2.0233175004626489E-2</v>
      </c>
    </row>
    <row r="1514" spans="1:19" ht="15.75" x14ac:dyDescent="0.25">
      <c r="A1514" s="5" t="s">
        <v>5</v>
      </c>
      <c r="B1514" s="7">
        <v>75772</v>
      </c>
      <c r="C1514" s="7">
        <v>926</v>
      </c>
      <c r="D1514" s="1">
        <v>1.2</v>
      </c>
      <c r="E1514" s="9">
        <v>156.6</v>
      </c>
      <c r="F1514" s="7">
        <v>121</v>
      </c>
      <c r="G1514" s="1">
        <v>0.2</v>
      </c>
      <c r="H1514" s="1">
        <v>20.5</v>
      </c>
      <c r="I1514" s="7">
        <v>16</v>
      </c>
      <c r="J1514" s="1">
        <v>0</v>
      </c>
      <c r="K1514" s="1">
        <v>2.7</v>
      </c>
      <c r="M1514" s="12">
        <f t="shared" si="491"/>
        <v>3723</v>
      </c>
      <c r="N1514" s="20">
        <f t="shared" si="488"/>
        <v>14</v>
      </c>
      <c r="O1514" s="12">
        <f t="shared" si="489"/>
        <v>1</v>
      </c>
      <c r="P1514" s="12">
        <f t="shared" si="490"/>
        <v>0</v>
      </c>
      <c r="R1514" s="21">
        <f t="shared" si="492"/>
        <v>5.7121707482573558E-2</v>
      </c>
    </row>
    <row r="1515" spans="1:19" ht="15.75" x14ac:dyDescent="0.25">
      <c r="A1515" s="6" t="s">
        <v>6</v>
      </c>
      <c r="B1515" s="8">
        <v>80218</v>
      </c>
      <c r="C1515" s="8">
        <v>1651</v>
      </c>
      <c r="D1515" s="2">
        <v>2.1</v>
      </c>
      <c r="E1515" s="10">
        <v>230.8</v>
      </c>
      <c r="F1515" s="8">
        <v>255</v>
      </c>
      <c r="G1515" s="2">
        <v>0.3</v>
      </c>
      <c r="H1515" s="2">
        <v>35.6</v>
      </c>
      <c r="I1515" s="8">
        <v>36</v>
      </c>
      <c r="J1515" s="2">
        <v>0</v>
      </c>
      <c r="K1515" s="2">
        <v>5</v>
      </c>
      <c r="M1515" s="12">
        <f t="shared" si="491"/>
        <v>3637</v>
      </c>
      <c r="N1515" s="20">
        <f t="shared" si="488"/>
        <v>11</v>
      </c>
      <c r="O1515" s="20">
        <f t="shared" si="489"/>
        <v>1</v>
      </c>
      <c r="P1515" s="12">
        <f t="shared" si="490"/>
        <v>0</v>
      </c>
      <c r="R1515" s="21">
        <f t="shared" si="492"/>
        <v>0.10184442662389735</v>
      </c>
    </row>
    <row r="1516" spans="1:19" ht="15.75" x14ac:dyDescent="0.25">
      <c r="A1516" s="5" t="s">
        <v>7</v>
      </c>
      <c r="B1516" s="7">
        <v>65148</v>
      </c>
      <c r="C1516" s="7">
        <v>1947</v>
      </c>
      <c r="D1516" s="1">
        <v>3</v>
      </c>
      <c r="E1516" s="9">
        <v>320</v>
      </c>
      <c r="F1516" s="7">
        <v>425</v>
      </c>
      <c r="G1516" s="1">
        <v>0.7</v>
      </c>
      <c r="H1516" s="1">
        <v>69.900000000000006</v>
      </c>
      <c r="I1516" s="7">
        <v>84</v>
      </c>
      <c r="J1516" s="1">
        <v>0.1</v>
      </c>
      <c r="K1516" s="1">
        <v>13.8</v>
      </c>
      <c r="M1516" s="12">
        <f t="shared" si="491"/>
        <v>3262</v>
      </c>
      <c r="N1516" s="20">
        <f t="shared" si="488"/>
        <v>18</v>
      </c>
      <c r="O1516" s="20">
        <f t="shared" si="489"/>
        <v>2</v>
      </c>
      <c r="P1516" s="12">
        <f t="shared" si="490"/>
        <v>0</v>
      </c>
      <c r="R1516" s="21">
        <f t="shared" si="492"/>
        <v>0.12010363333538955</v>
      </c>
    </row>
    <row r="1517" spans="1:19" ht="15.75" x14ac:dyDescent="0.25">
      <c r="A1517" s="6" t="s">
        <v>8</v>
      </c>
      <c r="B1517" s="8">
        <v>45591</v>
      </c>
      <c r="C1517" s="8">
        <v>2686</v>
      </c>
      <c r="D1517" s="2">
        <v>5.9</v>
      </c>
      <c r="E1517" s="10">
        <v>487.5</v>
      </c>
      <c r="F1517" s="8">
        <v>704</v>
      </c>
      <c r="G1517" s="2">
        <v>1.5</v>
      </c>
      <c r="H1517" s="2">
        <v>127.8</v>
      </c>
      <c r="I1517" s="8">
        <v>213</v>
      </c>
      <c r="J1517" s="2">
        <v>0.5</v>
      </c>
      <c r="K1517" s="2">
        <v>38.700000000000003</v>
      </c>
      <c r="M1517" s="12">
        <f t="shared" si="491"/>
        <v>2046</v>
      </c>
      <c r="N1517" s="20">
        <f t="shared" si="488"/>
        <v>19</v>
      </c>
      <c r="O1517" s="20">
        <f t="shared" si="489"/>
        <v>3</v>
      </c>
      <c r="P1517" s="12">
        <f t="shared" si="490"/>
        <v>1</v>
      </c>
      <c r="R1517" s="21">
        <f t="shared" si="492"/>
        <v>0.16568996360495961</v>
      </c>
    </row>
    <row r="1518" spans="1:19" ht="15.75" x14ac:dyDescent="0.25">
      <c r="A1518" s="5" t="s">
        <v>9</v>
      </c>
      <c r="B1518" s="7">
        <v>26389</v>
      </c>
      <c r="C1518" s="7">
        <v>2904</v>
      </c>
      <c r="D1518" s="1">
        <v>11</v>
      </c>
      <c r="E1518" s="9">
        <v>612.20000000000005</v>
      </c>
      <c r="F1518" s="7">
        <v>806</v>
      </c>
      <c r="G1518" s="1">
        <v>3.1</v>
      </c>
      <c r="H1518" s="1">
        <v>169.9</v>
      </c>
      <c r="I1518" s="7">
        <v>460</v>
      </c>
      <c r="J1518" s="1">
        <v>1.7</v>
      </c>
      <c r="K1518" s="1">
        <v>97</v>
      </c>
      <c r="M1518" s="12">
        <f t="shared" si="491"/>
        <v>911</v>
      </c>
      <c r="N1518" s="20">
        <f t="shared" si="488"/>
        <v>27</v>
      </c>
      <c r="O1518" s="20">
        <f t="shared" si="489"/>
        <v>3</v>
      </c>
      <c r="P1518" s="20">
        <f t="shared" si="490"/>
        <v>0</v>
      </c>
      <c r="R1518" s="21">
        <f t="shared" si="492"/>
        <v>0.17913762260193697</v>
      </c>
    </row>
    <row r="1519" spans="1:19" ht="15.75" x14ac:dyDescent="0.25">
      <c r="A1519" s="6" t="s">
        <v>10</v>
      </c>
      <c r="B1519" s="8">
        <v>11480</v>
      </c>
      <c r="C1519" s="8">
        <v>2671</v>
      </c>
      <c r="D1519" s="2">
        <v>23.3</v>
      </c>
      <c r="E1519" s="10">
        <v>1024.4000000000001</v>
      </c>
      <c r="F1519" s="8">
        <v>531</v>
      </c>
      <c r="G1519" s="2">
        <v>4.5999999999999996</v>
      </c>
      <c r="H1519" s="2">
        <v>203.7</v>
      </c>
      <c r="I1519" s="8">
        <v>773</v>
      </c>
      <c r="J1519" s="2">
        <v>6.7</v>
      </c>
      <c r="K1519" s="2">
        <v>296.5</v>
      </c>
      <c r="M1519" s="12">
        <f t="shared" si="491"/>
        <v>331</v>
      </c>
      <c r="N1519" s="20">
        <f t="shared" si="488"/>
        <v>43</v>
      </c>
      <c r="O1519" s="20">
        <f t="shared" si="489"/>
        <v>3</v>
      </c>
      <c r="P1519" s="20">
        <f t="shared" si="490"/>
        <v>2</v>
      </c>
      <c r="R1519" s="21">
        <f t="shared" si="492"/>
        <v>0.1647646659675529</v>
      </c>
    </row>
    <row r="1520" spans="1:19" ht="15.75" x14ac:dyDescent="0.25">
      <c r="A1520" s="5" t="s">
        <v>11</v>
      </c>
      <c r="B1520" s="7">
        <v>9810</v>
      </c>
      <c r="C1520" s="7">
        <v>2865</v>
      </c>
      <c r="D1520" s="1">
        <v>29.2</v>
      </c>
      <c r="E1520" s="9">
        <v>2036.9</v>
      </c>
      <c r="F1520" s="7">
        <v>128</v>
      </c>
      <c r="G1520" s="1">
        <v>1.3</v>
      </c>
      <c r="H1520" s="1">
        <v>91</v>
      </c>
      <c r="I1520" s="7">
        <v>1755</v>
      </c>
      <c r="J1520" s="1">
        <v>17.899999999999999</v>
      </c>
      <c r="K1520" s="9">
        <v>1247.7</v>
      </c>
      <c r="M1520" s="12">
        <f t="shared" si="491"/>
        <v>325</v>
      </c>
      <c r="N1520" s="20">
        <f t="shared" si="488"/>
        <v>38</v>
      </c>
      <c r="O1520" s="20">
        <f t="shared" si="489"/>
        <v>0</v>
      </c>
      <c r="P1520" s="20">
        <f t="shared" si="490"/>
        <v>2</v>
      </c>
      <c r="R1520" s="21">
        <f t="shared" si="492"/>
        <v>0.17673184874467954</v>
      </c>
    </row>
    <row r="1521" spans="1:19" ht="15.75" x14ac:dyDescent="0.25">
      <c r="A1521" s="6" t="s">
        <v>12</v>
      </c>
      <c r="B1521" s="8">
        <v>306</v>
      </c>
      <c r="C1521" s="8">
        <v>6</v>
      </c>
      <c r="D1521" s="2">
        <v>2</v>
      </c>
      <c r="E1521" s="10" t="s">
        <v>13</v>
      </c>
      <c r="F1521" s="8">
        <v>3</v>
      </c>
      <c r="G1521" s="2">
        <v>1</v>
      </c>
      <c r="H1521" s="2" t="s">
        <v>13</v>
      </c>
      <c r="I1521" s="8">
        <v>3</v>
      </c>
      <c r="J1521" s="2">
        <v>1</v>
      </c>
      <c r="K1521" s="2" t="s">
        <v>13</v>
      </c>
      <c r="M1521" s="12">
        <f t="shared" si="491"/>
        <v>8</v>
      </c>
      <c r="N1521" s="12">
        <f t="shared" si="488"/>
        <v>1</v>
      </c>
      <c r="O1521" s="12">
        <f t="shared" si="489"/>
        <v>1</v>
      </c>
      <c r="P1521" s="12">
        <f t="shared" si="490"/>
        <v>0</v>
      </c>
      <c r="R1521" s="21">
        <f t="shared" si="492"/>
        <v>3.7011905496267967E-4</v>
      </c>
    </row>
    <row r="1522" spans="1:19" x14ac:dyDescent="0.25">
      <c r="A1522" s="25"/>
      <c r="O1522" s="104" t="s">
        <v>873</v>
      </c>
      <c r="P1522" s="103">
        <f>SUM(P1519:P1520)/P1509</f>
        <v>0.66666666666666663</v>
      </c>
    </row>
    <row r="1523" spans="1:19" x14ac:dyDescent="0.25">
      <c r="A1523" t="s">
        <v>948</v>
      </c>
    </row>
    <row r="1524" spans="1:19" x14ac:dyDescent="0.25">
      <c r="A1524" t="s">
        <v>776</v>
      </c>
    </row>
    <row r="1525" spans="1:19" x14ac:dyDescent="0.25">
      <c r="A1525" s="15" t="s">
        <v>17</v>
      </c>
      <c r="B1525" s="14" t="s">
        <v>18</v>
      </c>
      <c r="C1525" s="270" t="s">
        <v>19</v>
      </c>
      <c r="D1525" s="270"/>
      <c r="E1525" s="270"/>
      <c r="F1525" s="270" t="s">
        <v>20</v>
      </c>
      <c r="G1525" s="270"/>
      <c r="H1525" s="270"/>
      <c r="I1525" s="270" t="s">
        <v>21</v>
      </c>
      <c r="J1525" s="270"/>
      <c r="K1525" s="270"/>
      <c r="M1525" s="270" t="s">
        <v>951</v>
      </c>
      <c r="N1525" s="270"/>
      <c r="O1525" s="270"/>
      <c r="P1525" s="270"/>
    </row>
    <row r="1526" spans="1:19" x14ac:dyDescent="0.25">
      <c r="B1526" s="14" t="s">
        <v>14</v>
      </c>
      <c r="C1526" s="14" t="s">
        <v>14</v>
      </c>
      <c r="D1526" s="14" t="s">
        <v>15</v>
      </c>
      <c r="E1526" s="14" t="s">
        <v>16</v>
      </c>
      <c r="F1526" s="14" t="s">
        <v>14</v>
      </c>
      <c r="G1526" s="14" t="s">
        <v>15</v>
      </c>
      <c r="H1526" s="14" t="s">
        <v>16</v>
      </c>
      <c r="I1526" s="14" t="s">
        <v>14</v>
      </c>
      <c r="J1526" s="14" t="s">
        <v>15</v>
      </c>
      <c r="K1526" s="14" t="s">
        <v>16</v>
      </c>
      <c r="M1526" s="14" t="s">
        <v>18</v>
      </c>
      <c r="N1526" s="13" t="s">
        <v>19</v>
      </c>
      <c r="O1526" s="14" t="s">
        <v>20</v>
      </c>
      <c r="P1526" s="13" t="s">
        <v>21</v>
      </c>
      <c r="R1526" s="13" t="s">
        <v>41</v>
      </c>
      <c r="S1526" s="14" t="s">
        <v>29</v>
      </c>
    </row>
    <row r="1527" spans="1:19" ht="15.75" x14ac:dyDescent="0.25">
      <c r="A1527" s="14" t="s">
        <v>0</v>
      </c>
      <c r="B1527" s="7">
        <v>395252</v>
      </c>
      <c r="C1527" s="7">
        <v>16028</v>
      </c>
      <c r="D1527" s="1">
        <v>4.0999999999999996</v>
      </c>
      <c r="E1527" s="9">
        <v>362.6</v>
      </c>
      <c r="F1527" s="7">
        <v>3049</v>
      </c>
      <c r="G1527" s="1">
        <v>0.8</v>
      </c>
      <c r="H1527" s="1">
        <v>69</v>
      </c>
      <c r="I1527" s="7">
        <v>3338</v>
      </c>
      <c r="J1527" s="1">
        <v>0.8</v>
      </c>
      <c r="K1527" s="1">
        <v>75.5</v>
      </c>
      <c r="M1527" s="12">
        <f>B1527-B1545</f>
        <v>6257</v>
      </c>
      <c r="N1527" s="12">
        <f t="shared" ref="N1527:N1539" si="493">C1527-C1545</f>
        <v>68</v>
      </c>
      <c r="O1527" s="12">
        <f t="shared" ref="O1527:O1539" si="494">F1527-F1545</f>
        <v>6</v>
      </c>
      <c r="P1527" s="12">
        <f t="shared" ref="P1527:P1539" si="495">I1527-I1545</f>
        <v>2</v>
      </c>
      <c r="R1527" s="26">
        <f>C1527/$B$1527</f>
        <v>4.0551344458725068E-2</v>
      </c>
    </row>
    <row r="1528" spans="1:19" ht="15.75" x14ac:dyDescent="0.25">
      <c r="A1528" s="5" t="s">
        <v>1</v>
      </c>
      <c r="B1528" s="7">
        <v>2399</v>
      </c>
      <c r="C1528" s="7">
        <v>121</v>
      </c>
      <c r="D1528" s="1">
        <v>5</v>
      </c>
      <c r="E1528" s="9">
        <v>239.7</v>
      </c>
      <c r="F1528" s="7">
        <v>25</v>
      </c>
      <c r="G1528" s="1">
        <v>1</v>
      </c>
      <c r="H1528" s="1">
        <v>49.5</v>
      </c>
      <c r="I1528" s="7">
        <v>0</v>
      </c>
      <c r="J1528" s="1">
        <v>0</v>
      </c>
      <c r="K1528" s="1">
        <v>0</v>
      </c>
      <c r="M1528" s="12">
        <f t="shared" ref="M1528:M1539" si="496">B1528-B1546</f>
        <v>37</v>
      </c>
      <c r="N1528" s="20">
        <f t="shared" si="493"/>
        <v>2</v>
      </c>
      <c r="O1528" s="12">
        <f t="shared" si="494"/>
        <v>1</v>
      </c>
      <c r="P1528" s="12">
        <f t="shared" si="495"/>
        <v>0</v>
      </c>
      <c r="R1528" s="21">
        <f>C1528/$C$1527</f>
        <v>7.5492887446967803E-3</v>
      </c>
    </row>
    <row r="1529" spans="1:19" ht="15.75" x14ac:dyDescent="0.25">
      <c r="A1529" s="6" t="s">
        <v>2</v>
      </c>
      <c r="B1529" s="8">
        <v>14646</v>
      </c>
      <c r="C1529" s="8">
        <v>100</v>
      </c>
      <c r="D1529" s="2">
        <v>0.7</v>
      </c>
      <c r="E1529" s="10">
        <v>46</v>
      </c>
      <c r="F1529" s="8">
        <v>15</v>
      </c>
      <c r="G1529" s="2">
        <v>0.1</v>
      </c>
      <c r="H1529" s="2">
        <v>6.9</v>
      </c>
      <c r="I1529" s="8">
        <v>1</v>
      </c>
      <c r="J1529" s="2">
        <v>0</v>
      </c>
      <c r="K1529" s="2">
        <v>0.5</v>
      </c>
      <c r="M1529" s="12">
        <f t="shared" si="496"/>
        <v>150</v>
      </c>
      <c r="N1529" s="20">
        <f t="shared" si="493"/>
        <v>0</v>
      </c>
      <c r="O1529" s="12">
        <f t="shared" si="494"/>
        <v>0</v>
      </c>
      <c r="P1529" s="12">
        <f t="shared" si="495"/>
        <v>0</v>
      </c>
      <c r="R1529" s="21">
        <f t="shared" ref="R1529:R1539" si="497">C1529/$C$1527</f>
        <v>6.2390816071874224E-3</v>
      </c>
    </row>
    <row r="1530" spans="1:19" ht="15.75" x14ac:dyDescent="0.25">
      <c r="A1530" s="5" t="s">
        <v>3</v>
      </c>
      <c r="B1530" s="7">
        <v>24384</v>
      </c>
      <c r="C1530" s="7">
        <v>58</v>
      </c>
      <c r="D1530" s="1">
        <v>0.2</v>
      </c>
      <c r="E1530" s="9">
        <v>20.9</v>
      </c>
      <c r="F1530" s="7">
        <v>15</v>
      </c>
      <c r="G1530" s="1">
        <v>0.1</v>
      </c>
      <c r="H1530" s="1">
        <v>5.4</v>
      </c>
      <c r="I1530" s="7">
        <v>1</v>
      </c>
      <c r="J1530" s="1">
        <v>0</v>
      </c>
      <c r="K1530" s="1">
        <v>0.4</v>
      </c>
      <c r="M1530" s="12">
        <f t="shared" si="496"/>
        <v>229</v>
      </c>
      <c r="N1530" s="20">
        <f t="shared" si="493"/>
        <v>0</v>
      </c>
      <c r="O1530" s="20">
        <f t="shared" si="494"/>
        <v>0</v>
      </c>
      <c r="P1530" s="12">
        <f t="shared" si="495"/>
        <v>0</v>
      </c>
      <c r="R1530" s="21">
        <f t="shared" si="497"/>
        <v>3.6186673321687048E-3</v>
      </c>
    </row>
    <row r="1531" spans="1:19" ht="15.75" x14ac:dyDescent="0.25">
      <c r="A1531" s="6" t="s">
        <v>4</v>
      </c>
      <c r="B1531" s="8">
        <v>53352</v>
      </c>
      <c r="C1531" s="8">
        <v>264</v>
      </c>
      <c r="D1531" s="2">
        <v>0.5</v>
      </c>
      <c r="E1531" s="10">
        <v>49.5</v>
      </c>
      <c r="F1531" s="8">
        <v>35</v>
      </c>
      <c r="G1531" s="2">
        <v>0.1</v>
      </c>
      <c r="H1531" s="2">
        <v>6.6</v>
      </c>
      <c r="I1531" s="8">
        <v>1</v>
      </c>
      <c r="J1531" s="2">
        <v>0</v>
      </c>
      <c r="K1531" s="2">
        <v>0.2</v>
      </c>
      <c r="M1531" s="12">
        <f t="shared" si="496"/>
        <v>683</v>
      </c>
      <c r="N1531" s="20">
        <f t="shared" si="493"/>
        <v>2</v>
      </c>
      <c r="O1531" s="12">
        <f t="shared" si="494"/>
        <v>0</v>
      </c>
      <c r="P1531" s="12">
        <f t="shared" si="495"/>
        <v>0</v>
      </c>
      <c r="R1531" s="21">
        <f t="shared" si="497"/>
        <v>1.6471175442974793E-2</v>
      </c>
      <c r="S1531" s="24">
        <f>R1530+R1531</f>
        <v>2.0089842775143498E-2</v>
      </c>
    </row>
    <row r="1532" spans="1:19" ht="15.75" x14ac:dyDescent="0.25">
      <c r="A1532" s="5" t="s">
        <v>5</v>
      </c>
      <c r="B1532" s="7">
        <v>72049</v>
      </c>
      <c r="C1532" s="7">
        <v>912</v>
      </c>
      <c r="D1532" s="1">
        <v>1.3</v>
      </c>
      <c r="E1532" s="9">
        <v>154.19999999999999</v>
      </c>
      <c r="F1532" s="7">
        <v>120</v>
      </c>
      <c r="G1532" s="1">
        <v>0.2</v>
      </c>
      <c r="H1532" s="1">
        <v>20.3</v>
      </c>
      <c r="I1532" s="7">
        <v>16</v>
      </c>
      <c r="J1532" s="1">
        <v>0</v>
      </c>
      <c r="K1532" s="1">
        <v>2.7</v>
      </c>
      <c r="M1532" s="12">
        <f t="shared" si="496"/>
        <v>1359</v>
      </c>
      <c r="N1532" s="20">
        <f t="shared" si="493"/>
        <v>3</v>
      </c>
      <c r="O1532" s="12">
        <f t="shared" si="494"/>
        <v>0</v>
      </c>
      <c r="P1532" s="12">
        <f t="shared" si="495"/>
        <v>0</v>
      </c>
      <c r="R1532" s="21">
        <f t="shared" si="497"/>
        <v>5.6900424257549286E-2</v>
      </c>
    </row>
    <row r="1533" spans="1:19" ht="15.75" x14ac:dyDescent="0.25">
      <c r="A1533" s="6" t="s">
        <v>6</v>
      </c>
      <c r="B1533" s="8">
        <v>76581</v>
      </c>
      <c r="C1533" s="8">
        <v>1640</v>
      </c>
      <c r="D1533" s="2">
        <v>2.1</v>
      </c>
      <c r="E1533" s="10">
        <v>229.3</v>
      </c>
      <c r="F1533" s="8">
        <v>254</v>
      </c>
      <c r="G1533" s="2">
        <v>0.3</v>
      </c>
      <c r="H1533" s="2">
        <v>35.5</v>
      </c>
      <c r="I1533" s="8">
        <v>36</v>
      </c>
      <c r="J1533" s="2">
        <v>0</v>
      </c>
      <c r="K1533" s="2">
        <v>5</v>
      </c>
      <c r="M1533" s="12">
        <f t="shared" si="496"/>
        <v>1337</v>
      </c>
      <c r="N1533" s="20">
        <f t="shared" si="493"/>
        <v>7</v>
      </c>
      <c r="O1533" s="20">
        <f t="shared" si="494"/>
        <v>0</v>
      </c>
      <c r="P1533" s="12">
        <f t="shared" si="495"/>
        <v>0</v>
      </c>
      <c r="R1533" s="21">
        <f t="shared" si="497"/>
        <v>0.10232093835787372</v>
      </c>
    </row>
    <row r="1534" spans="1:19" ht="15.75" x14ac:dyDescent="0.25">
      <c r="A1534" s="5" t="s">
        <v>7</v>
      </c>
      <c r="B1534" s="7">
        <v>61886</v>
      </c>
      <c r="C1534" s="7">
        <v>1929</v>
      </c>
      <c r="D1534" s="1">
        <v>3.1</v>
      </c>
      <c r="E1534" s="9">
        <v>317.10000000000002</v>
      </c>
      <c r="F1534" s="7">
        <v>423</v>
      </c>
      <c r="G1534" s="1">
        <v>0.7</v>
      </c>
      <c r="H1534" s="1">
        <v>69.5</v>
      </c>
      <c r="I1534" s="7">
        <v>84</v>
      </c>
      <c r="J1534" s="1">
        <v>0.1</v>
      </c>
      <c r="K1534" s="1">
        <v>13.8</v>
      </c>
      <c r="M1534" s="12">
        <f t="shared" si="496"/>
        <v>1142</v>
      </c>
      <c r="N1534" s="20">
        <f t="shared" si="493"/>
        <v>6</v>
      </c>
      <c r="O1534" s="20">
        <f t="shared" si="494"/>
        <v>0</v>
      </c>
      <c r="P1534" s="12">
        <f t="shared" si="495"/>
        <v>0</v>
      </c>
      <c r="R1534" s="21">
        <f t="shared" si="497"/>
        <v>0.12035188420264537</v>
      </c>
    </row>
    <row r="1535" spans="1:19" ht="15.75" x14ac:dyDescent="0.25">
      <c r="A1535" s="6" t="s">
        <v>8</v>
      </c>
      <c r="B1535" s="8">
        <v>43545</v>
      </c>
      <c r="C1535" s="8">
        <v>2667</v>
      </c>
      <c r="D1535" s="2">
        <v>6.1</v>
      </c>
      <c r="E1535" s="10">
        <v>484.1</v>
      </c>
      <c r="F1535" s="8">
        <v>701</v>
      </c>
      <c r="G1535" s="2">
        <v>1.6</v>
      </c>
      <c r="H1535" s="2">
        <v>127.2</v>
      </c>
      <c r="I1535" s="8">
        <v>212</v>
      </c>
      <c r="J1535" s="2">
        <v>0.5</v>
      </c>
      <c r="K1535" s="2">
        <v>38.5</v>
      </c>
      <c r="M1535" s="12">
        <f t="shared" si="496"/>
        <v>765</v>
      </c>
      <c r="N1535" s="20">
        <f t="shared" si="493"/>
        <v>7</v>
      </c>
      <c r="O1535" s="20">
        <f t="shared" si="494"/>
        <v>2</v>
      </c>
      <c r="P1535" s="12">
        <f t="shared" si="495"/>
        <v>0</v>
      </c>
      <c r="R1535" s="21">
        <f t="shared" si="497"/>
        <v>0.16639630646368855</v>
      </c>
    </row>
    <row r="1536" spans="1:19" ht="15.75" x14ac:dyDescent="0.25">
      <c r="A1536" s="5" t="s">
        <v>9</v>
      </c>
      <c r="B1536" s="7">
        <v>25478</v>
      </c>
      <c r="C1536" s="7">
        <v>2877</v>
      </c>
      <c r="D1536" s="1">
        <v>11.3</v>
      </c>
      <c r="E1536" s="9">
        <v>606.6</v>
      </c>
      <c r="F1536" s="7">
        <v>803</v>
      </c>
      <c r="G1536" s="1">
        <v>3.2</v>
      </c>
      <c r="H1536" s="1">
        <v>169.3</v>
      </c>
      <c r="I1536" s="7">
        <v>460</v>
      </c>
      <c r="J1536" s="1">
        <v>1.8</v>
      </c>
      <c r="K1536" s="1">
        <v>97</v>
      </c>
      <c r="M1536" s="12">
        <f t="shared" si="496"/>
        <v>335</v>
      </c>
      <c r="N1536" s="20">
        <f t="shared" si="493"/>
        <v>12</v>
      </c>
      <c r="O1536" s="20">
        <f t="shared" si="494"/>
        <v>1</v>
      </c>
      <c r="P1536" s="20">
        <f t="shared" si="495"/>
        <v>0</v>
      </c>
      <c r="R1536" s="21">
        <f t="shared" si="497"/>
        <v>0.17949837783878214</v>
      </c>
    </row>
    <row r="1537" spans="1:19" ht="15.75" x14ac:dyDescent="0.25">
      <c r="A1537" s="6" t="s">
        <v>10</v>
      </c>
      <c r="B1537" s="8">
        <v>11149</v>
      </c>
      <c r="C1537" s="8">
        <v>2628</v>
      </c>
      <c r="D1537" s="2">
        <v>23.6</v>
      </c>
      <c r="E1537" s="10">
        <v>1007.9</v>
      </c>
      <c r="F1537" s="8">
        <v>528</v>
      </c>
      <c r="G1537" s="2">
        <v>4.7</v>
      </c>
      <c r="H1537" s="2">
        <v>202.5</v>
      </c>
      <c r="I1537" s="8">
        <v>771</v>
      </c>
      <c r="J1537" s="2">
        <v>6.9</v>
      </c>
      <c r="K1537" s="2">
        <v>295.7</v>
      </c>
      <c r="M1537" s="12">
        <f t="shared" si="496"/>
        <v>110</v>
      </c>
      <c r="N1537" s="20">
        <f t="shared" si="493"/>
        <v>15</v>
      </c>
      <c r="O1537" s="20">
        <f t="shared" si="494"/>
        <v>2</v>
      </c>
      <c r="P1537" s="20">
        <f t="shared" si="495"/>
        <v>1</v>
      </c>
      <c r="R1537" s="21">
        <f t="shared" si="497"/>
        <v>0.16396306463688545</v>
      </c>
    </row>
    <row r="1538" spans="1:19" ht="15.75" x14ac:dyDescent="0.25">
      <c r="A1538" s="5" t="s">
        <v>11</v>
      </c>
      <c r="B1538" s="7">
        <v>9485</v>
      </c>
      <c r="C1538" s="7">
        <v>2827</v>
      </c>
      <c r="D1538" s="1">
        <v>29.8</v>
      </c>
      <c r="E1538" s="9">
        <v>2009.8</v>
      </c>
      <c r="F1538" s="7">
        <v>128</v>
      </c>
      <c r="G1538" s="1">
        <v>1.3</v>
      </c>
      <c r="H1538" s="1">
        <v>91</v>
      </c>
      <c r="I1538" s="7">
        <v>1753</v>
      </c>
      <c r="J1538" s="1">
        <v>18.5</v>
      </c>
      <c r="K1538" s="9">
        <v>1246.3</v>
      </c>
      <c r="M1538" s="12">
        <f t="shared" si="496"/>
        <v>110</v>
      </c>
      <c r="N1538" s="20">
        <f t="shared" si="493"/>
        <v>14</v>
      </c>
      <c r="O1538" s="20">
        <f t="shared" si="494"/>
        <v>0</v>
      </c>
      <c r="P1538" s="20">
        <f t="shared" si="495"/>
        <v>1</v>
      </c>
      <c r="R1538" s="21">
        <f t="shared" si="497"/>
        <v>0.17637883703518842</v>
      </c>
    </row>
    <row r="1539" spans="1:19" ht="15.75" x14ac:dyDescent="0.25">
      <c r="A1539" s="6" t="s">
        <v>12</v>
      </c>
      <c r="B1539" s="8">
        <v>298</v>
      </c>
      <c r="C1539" s="8">
        <v>5</v>
      </c>
      <c r="D1539" s="2">
        <v>1.7</v>
      </c>
      <c r="E1539" s="10" t="s">
        <v>13</v>
      </c>
      <c r="F1539" s="8">
        <v>2</v>
      </c>
      <c r="G1539" s="2">
        <v>0.7</v>
      </c>
      <c r="H1539" s="2" t="s">
        <v>13</v>
      </c>
      <c r="I1539" s="8">
        <v>3</v>
      </c>
      <c r="J1539" s="2">
        <v>1</v>
      </c>
      <c r="K1539" s="2" t="s">
        <v>13</v>
      </c>
      <c r="M1539" s="12">
        <f t="shared" si="496"/>
        <v>0</v>
      </c>
      <c r="N1539" s="12">
        <f t="shared" si="493"/>
        <v>0</v>
      </c>
      <c r="O1539" s="12">
        <f t="shared" si="494"/>
        <v>0</v>
      </c>
      <c r="P1539" s="12">
        <f t="shared" si="495"/>
        <v>0</v>
      </c>
      <c r="R1539" s="21">
        <f t="shared" si="497"/>
        <v>3.119540803593711E-4</v>
      </c>
    </row>
    <row r="1540" spans="1:19" x14ac:dyDescent="0.25">
      <c r="A1540" s="25"/>
      <c r="O1540" s="104" t="s">
        <v>873</v>
      </c>
      <c r="P1540" s="103">
        <f>SUM(P1537:P1538)/P1527</f>
        <v>1</v>
      </c>
    </row>
    <row r="1541" spans="1:19" x14ac:dyDescent="0.25">
      <c r="A1541" t="s">
        <v>946</v>
      </c>
    </row>
    <row r="1542" spans="1:19" x14ac:dyDescent="0.25">
      <c r="A1542" t="s">
        <v>776</v>
      </c>
    </row>
    <row r="1543" spans="1:19" x14ac:dyDescent="0.25">
      <c r="A1543" s="15" t="s">
        <v>17</v>
      </c>
      <c r="B1543" s="14" t="s">
        <v>18</v>
      </c>
      <c r="C1543" s="270" t="s">
        <v>19</v>
      </c>
      <c r="D1543" s="270"/>
      <c r="E1543" s="270"/>
      <c r="F1543" s="270" t="s">
        <v>20</v>
      </c>
      <c r="G1543" s="270"/>
      <c r="H1543" s="270"/>
      <c r="I1543" s="270" t="s">
        <v>21</v>
      </c>
      <c r="J1543" s="270"/>
      <c r="K1543" s="270"/>
      <c r="M1543" s="270" t="s">
        <v>947</v>
      </c>
      <c r="N1543" s="270"/>
      <c r="O1543" s="270"/>
      <c r="P1543" s="270"/>
    </row>
    <row r="1544" spans="1:19" x14ac:dyDescent="0.25">
      <c r="B1544" s="14" t="s">
        <v>14</v>
      </c>
      <c r="C1544" s="14" t="s">
        <v>14</v>
      </c>
      <c r="D1544" s="14" t="s">
        <v>15</v>
      </c>
      <c r="E1544" s="14" t="s">
        <v>16</v>
      </c>
      <c r="F1544" s="14" t="s">
        <v>14</v>
      </c>
      <c r="G1544" s="14" t="s">
        <v>15</v>
      </c>
      <c r="H1544" s="14" t="s">
        <v>16</v>
      </c>
      <c r="I1544" s="14" t="s">
        <v>14</v>
      </c>
      <c r="J1544" s="14" t="s">
        <v>15</v>
      </c>
      <c r="K1544" s="14" t="s">
        <v>16</v>
      </c>
      <c r="M1544" s="14" t="s">
        <v>18</v>
      </c>
      <c r="N1544" s="13" t="s">
        <v>19</v>
      </c>
      <c r="O1544" s="14" t="s">
        <v>20</v>
      </c>
      <c r="P1544" s="13" t="s">
        <v>21</v>
      </c>
      <c r="R1544" s="13" t="s">
        <v>41</v>
      </c>
      <c r="S1544" s="14" t="s">
        <v>29</v>
      </c>
    </row>
    <row r="1545" spans="1:19" ht="15.75" x14ac:dyDescent="0.25">
      <c r="A1545" s="14" t="s">
        <v>0</v>
      </c>
      <c r="B1545" s="7">
        <v>388995</v>
      </c>
      <c r="C1545" s="7">
        <v>15960</v>
      </c>
      <c r="D1545" s="1">
        <v>4.0999999999999996</v>
      </c>
      <c r="E1545" s="9">
        <v>361.1</v>
      </c>
      <c r="F1545" s="7">
        <v>3043</v>
      </c>
      <c r="G1545" s="1">
        <v>0.8</v>
      </c>
      <c r="H1545" s="1">
        <v>68.8</v>
      </c>
      <c r="I1545" s="7">
        <v>3336</v>
      </c>
      <c r="J1545" s="1">
        <v>0.9</v>
      </c>
      <c r="K1545" s="1">
        <v>75.5</v>
      </c>
      <c r="M1545" s="12">
        <f>B1545-B1563</f>
        <v>4869</v>
      </c>
      <c r="N1545" s="12">
        <f t="shared" ref="N1545:N1557" si="498">C1545-C1563</f>
        <v>76</v>
      </c>
      <c r="O1545" s="12">
        <f t="shared" ref="O1545:O1557" si="499">F1545-F1563</f>
        <v>12</v>
      </c>
      <c r="P1545" s="12">
        <f t="shared" ref="P1545:P1557" si="500">I1545-I1563</f>
        <v>3</v>
      </c>
      <c r="R1545" s="26">
        <f>C1545/$B$1545</f>
        <v>4.1028804997493541E-2</v>
      </c>
    </row>
    <row r="1546" spans="1:19" ht="15.75" x14ac:dyDescent="0.25">
      <c r="A1546" s="5" t="s">
        <v>1</v>
      </c>
      <c r="B1546" s="7">
        <v>2362</v>
      </c>
      <c r="C1546" s="7">
        <v>119</v>
      </c>
      <c r="D1546" s="1">
        <v>5</v>
      </c>
      <c r="E1546" s="9">
        <v>235.7</v>
      </c>
      <c r="F1546" s="7">
        <v>24</v>
      </c>
      <c r="G1546" s="1">
        <v>1</v>
      </c>
      <c r="H1546" s="1">
        <v>47.5</v>
      </c>
      <c r="I1546" s="7">
        <v>0</v>
      </c>
      <c r="J1546" s="1">
        <v>0</v>
      </c>
      <c r="K1546" s="1">
        <v>0</v>
      </c>
      <c r="M1546" s="12">
        <f t="shared" ref="M1546:M1557" si="501">B1546-B1564</f>
        <v>20</v>
      </c>
      <c r="N1546" s="20">
        <f t="shared" si="498"/>
        <v>2</v>
      </c>
      <c r="O1546" s="12">
        <f t="shared" si="499"/>
        <v>0</v>
      </c>
      <c r="P1546" s="12">
        <f t="shared" si="500"/>
        <v>0</v>
      </c>
      <c r="R1546" s="21">
        <f>C1546/$C$1545</f>
        <v>7.4561403508771927E-3</v>
      </c>
    </row>
    <row r="1547" spans="1:19" ht="15.75" x14ac:dyDescent="0.25">
      <c r="A1547" s="6" t="s">
        <v>2</v>
      </c>
      <c r="B1547" s="8">
        <v>14496</v>
      </c>
      <c r="C1547" s="8">
        <v>100</v>
      </c>
      <c r="D1547" s="2">
        <v>0.7</v>
      </c>
      <c r="E1547" s="10">
        <v>46</v>
      </c>
      <c r="F1547" s="8">
        <v>15</v>
      </c>
      <c r="G1547" s="2">
        <v>0.1</v>
      </c>
      <c r="H1547" s="2">
        <v>6.9</v>
      </c>
      <c r="I1547" s="8">
        <v>1</v>
      </c>
      <c r="J1547" s="2">
        <v>0</v>
      </c>
      <c r="K1547" s="2">
        <v>0.5</v>
      </c>
      <c r="M1547" s="12">
        <f t="shared" si="501"/>
        <v>101</v>
      </c>
      <c r="N1547" s="20">
        <f t="shared" si="498"/>
        <v>1</v>
      </c>
      <c r="O1547" s="12">
        <f t="shared" si="499"/>
        <v>0</v>
      </c>
      <c r="P1547" s="12">
        <f t="shared" si="500"/>
        <v>0</v>
      </c>
      <c r="R1547" s="21">
        <f t="shared" ref="R1547:R1557" si="502">C1547/$C$1545</f>
        <v>6.2656641604010022E-3</v>
      </c>
    </row>
    <row r="1548" spans="1:19" ht="15.75" x14ac:dyDescent="0.25">
      <c r="A1548" s="5" t="s">
        <v>3</v>
      </c>
      <c r="B1548" s="7">
        <v>24155</v>
      </c>
      <c r="C1548" s="7">
        <v>58</v>
      </c>
      <c r="D1548" s="1">
        <v>0.2</v>
      </c>
      <c r="E1548" s="9">
        <v>20.9</v>
      </c>
      <c r="F1548" s="7">
        <v>15</v>
      </c>
      <c r="G1548" s="1">
        <v>0.1</v>
      </c>
      <c r="H1548" s="1">
        <v>5.4</v>
      </c>
      <c r="I1548" s="7">
        <v>1</v>
      </c>
      <c r="J1548" s="1">
        <v>0</v>
      </c>
      <c r="K1548" s="1">
        <v>0.4</v>
      </c>
      <c r="M1548" s="12">
        <f t="shared" si="501"/>
        <v>175</v>
      </c>
      <c r="N1548" s="20">
        <f t="shared" si="498"/>
        <v>0</v>
      </c>
      <c r="O1548" s="20">
        <f t="shared" si="499"/>
        <v>0</v>
      </c>
      <c r="P1548" s="12">
        <f t="shared" si="500"/>
        <v>0</v>
      </c>
      <c r="R1548" s="21">
        <f t="shared" si="502"/>
        <v>3.6340852130325816E-3</v>
      </c>
    </row>
    <row r="1549" spans="1:19" ht="15.75" x14ac:dyDescent="0.25">
      <c r="A1549" s="6" t="s">
        <v>4</v>
      </c>
      <c r="B1549" s="8">
        <v>52669</v>
      </c>
      <c r="C1549" s="8">
        <v>262</v>
      </c>
      <c r="D1549" s="2">
        <v>0.5</v>
      </c>
      <c r="E1549" s="10">
        <v>49.2</v>
      </c>
      <c r="F1549" s="8">
        <v>35</v>
      </c>
      <c r="G1549" s="2">
        <v>0.1</v>
      </c>
      <c r="H1549" s="2">
        <v>6.6</v>
      </c>
      <c r="I1549" s="8">
        <v>1</v>
      </c>
      <c r="J1549" s="2">
        <v>0</v>
      </c>
      <c r="K1549" s="2">
        <v>0.2</v>
      </c>
      <c r="M1549" s="12">
        <f t="shared" si="501"/>
        <v>595</v>
      </c>
      <c r="N1549" s="20">
        <f t="shared" si="498"/>
        <v>4</v>
      </c>
      <c r="O1549" s="12">
        <f t="shared" si="499"/>
        <v>0</v>
      </c>
      <c r="P1549" s="12">
        <f t="shared" si="500"/>
        <v>0</v>
      </c>
      <c r="R1549" s="21">
        <f t="shared" si="502"/>
        <v>1.6416040100250627E-2</v>
      </c>
      <c r="S1549" s="24">
        <f>R1548+R1549</f>
        <v>2.0050125313283207E-2</v>
      </c>
    </row>
    <row r="1550" spans="1:19" ht="15.75" x14ac:dyDescent="0.25">
      <c r="A1550" s="5" t="s">
        <v>5</v>
      </c>
      <c r="B1550" s="7">
        <v>70690</v>
      </c>
      <c r="C1550" s="7">
        <v>909</v>
      </c>
      <c r="D1550" s="1">
        <v>1.3</v>
      </c>
      <c r="E1550" s="9">
        <v>153.69999999999999</v>
      </c>
      <c r="F1550" s="7">
        <v>120</v>
      </c>
      <c r="G1550" s="1">
        <v>0.2</v>
      </c>
      <c r="H1550" s="1">
        <v>20.3</v>
      </c>
      <c r="I1550" s="7">
        <v>16</v>
      </c>
      <c r="J1550" s="1">
        <v>0</v>
      </c>
      <c r="K1550" s="1">
        <v>2.7</v>
      </c>
      <c r="M1550" s="12">
        <f t="shared" si="501"/>
        <v>1089</v>
      </c>
      <c r="N1550" s="20">
        <f t="shared" si="498"/>
        <v>3</v>
      </c>
      <c r="O1550" s="12">
        <f t="shared" si="499"/>
        <v>0</v>
      </c>
      <c r="P1550" s="12">
        <f t="shared" si="500"/>
        <v>0</v>
      </c>
      <c r="R1550" s="21">
        <f t="shared" si="502"/>
        <v>5.6954887218045112E-2</v>
      </c>
    </row>
    <row r="1551" spans="1:19" ht="15.75" x14ac:dyDescent="0.25">
      <c r="A1551" s="6" t="s">
        <v>6</v>
      </c>
      <c r="B1551" s="8">
        <v>75244</v>
      </c>
      <c r="C1551" s="8">
        <v>1633</v>
      </c>
      <c r="D1551" s="2">
        <v>2.2000000000000002</v>
      </c>
      <c r="E1551" s="10">
        <v>228.3</v>
      </c>
      <c r="F1551" s="8">
        <v>254</v>
      </c>
      <c r="G1551" s="2">
        <v>0.3</v>
      </c>
      <c r="H1551" s="2">
        <v>35.5</v>
      </c>
      <c r="I1551" s="8">
        <v>36</v>
      </c>
      <c r="J1551" s="2">
        <v>0</v>
      </c>
      <c r="K1551" s="2">
        <v>5</v>
      </c>
      <c r="M1551" s="12">
        <f t="shared" si="501"/>
        <v>957</v>
      </c>
      <c r="N1551" s="20">
        <f t="shared" si="498"/>
        <v>8</v>
      </c>
      <c r="O1551" s="20">
        <f t="shared" si="499"/>
        <v>0</v>
      </c>
      <c r="P1551" s="12">
        <f t="shared" si="500"/>
        <v>0</v>
      </c>
      <c r="R1551" s="21">
        <f t="shared" si="502"/>
        <v>0.10231829573934838</v>
      </c>
    </row>
    <row r="1552" spans="1:19" ht="15.75" x14ac:dyDescent="0.25">
      <c r="A1552" s="5" t="s">
        <v>7</v>
      </c>
      <c r="B1552" s="7">
        <v>60744</v>
      </c>
      <c r="C1552" s="7">
        <v>1923</v>
      </c>
      <c r="D1552" s="1">
        <v>3.2</v>
      </c>
      <c r="E1552" s="9">
        <v>316.10000000000002</v>
      </c>
      <c r="F1552" s="7">
        <v>423</v>
      </c>
      <c r="G1552" s="1">
        <v>0.7</v>
      </c>
      <c r="H1552" s="1">
        <v>69.5</v>
      </c>
      <c r="I1552" s="7">
        <v>84</v>
      </c>
      <c r="J1552" s="1">
        <v>0.1</v>
      </c>
      <c r="K1552" s="1">
        <v>13.8</v>
      </c>
      <c r="M1552" s="12">
        <f t="shared" si="501"/>
        <v>878</v>
      </c>
      <c r="N1552" s="20">
        <f t="shared" si="498"/>
        <v>6</v>
      </c>
      <c r="O1552" s="20">
        <f t="shared" si="499"/>
        <v>2</v>
      </c>
      <c r="P1552" s="12">
        <f t="shared" si="500"/>
        <v>0</v>
      </c>
      <c r="R1552" s="21">
        <f t="shared" si="502"/>
        <v>0.12048872180451128</v>
      </c>
    </row>
    <row r="1553" spans="1:19" ht="15.75" x14ac:dyDescent="0.25">
      <c r="A1553" s="6" t="s">
        <v>8</v>
      </c>
      <c r="B1553" s="8">
        <v>42780</v>
      </c>
      <c r="C1553" s="8">
        <v>2660</v>
      </c>
      <c r="D1553" s="2">
        <v>6.2</v>
      </c>
      <c r="E1553" s="10">
        <v>482.8</v>
      </c>
      <c r="F1553" s="8">
        <v>699</v>
      </c>
      <c r="G1553" s="2">
        <v>1.6</v>
      </c>
      <c r="H1553" s="2">
        <v>126.9</v>
      </c>
      <c r="I1553" s="8">
        <v>212</v>
      </c>
      <c r="J1553" s="2">
        <v>0.5</v>
      </c>
      <c r="K1553" s="2">
        <v>38.5</v>
      </c>
      <c r="M1553" s="12">
        <f t="shared" si="501"/>
        <v>628</v>
      </c>
      <c r="N1553" s="20">
        <f t="shared" si="498"/>
        <v>11</v>
      </c>
      <c r="O1553" s="20">
        <f t="shared" si="499"/>
        <v>5</v>
      </c>
      <c r="P1553" s="12">
        <f t="shared" si="500"/>
        <v>0</v>
      </c>
      <c r="R1553" s="21">
        <f t="shared" si="502"/>
        <v>0.16666666666666666</v>
      </c>
    </row>
    <row r="1554" spans="1:19" ht="15.75" x14ac:dyDescent="0.25">
      <c r="A1554" s="5" t="s">
        <v>9</v>
      </c>
      <c r="B1554" s="7">
        <v>25143</v>
      </c>
      <c r="C1554" s="7">
        <v>2865</v>
      </c>
      <c r="D1554" s="1">
        <v>11.4</v>
      </c>
      <c r="E1554" s="9">
        <v>604</v>
      </c>
      <c r="F1554" s="7">
        <v>802</v>
      </c>
      <c r="G1554" s="1">
        <v>3.2</v>
      </c>
      <c r="H1554" s="1">
        <v>169.1</v>
      </c>
      <c r="I1554" s="7">
        <v>460</v>
      </c>
      <c r="J1554" s="1">
        <v>1.8</v>
      </c>
      <c r="K1554" s="1">
        <v>97</v>
      </c>
      <c r="M1554" s="12">
        <f t="shared" si="501"/>
        <v>270</v>
      </c>
      <c r="N1554" s="20">
        <f t="shared" si="498"/>
        <v>13</v>
      </c>
      <c r="O1554" s="20">
        <f t="shared" si="499"/>
        <v>3</v>
      </c>
      <c r="P1554" s="20">
        <f t="shared" si="500"/>
        <v>0</v>
      </c>
      <c r="R1554" s="21">
        <f t="shared" si="502"/>
        <v>0.17951127819548873</v>
      </c>
    </row>
    <row r="1555" spans="1:19" ht="15.75" x14ac:dyDescent="0.25">
      <c r="A1555" s="6" t="s">
        <v>10</v>
      </c>
      <c r="B1555" s="8">
        <v>11039</v>
      </c>
      <c r="C1555" s="8">
        <v>2613</v>
      </c>
      <c r="D1555" s="2">
        <v>23.7</v>
      </c>
      <c r="E1555" s="10">
        <v>1002.1</v>
      </c>
      <c r="F1555" s="8">
        <v>526</v>
      </c>
      <c r="G1555" s="2">
        <v>4.8</v>
      </c>
      <c r="H1555" s="2">
        <v>201.7</v>
      </c>
      <c r="I1555" s="8">
        <v>770</v>
      </c>
      <c r="J1555" s="2">
        <v>7</v>
      </c>
      <c r="K1555" s="2">
        <v>295.3</v>
      </c>
      <c r="M1555" s="12">
        <f t="shared" si="501"/>
        <v>83</v>
      </c>
      <c r="N1555" s="20">
        <f t="shared" si="498"/>
        <v>15</v>
      </c>
      <c r="O1555" s="20">
        <f t="shared" si="499"/>
        <v>2</v>
      </c>
      <c r="P1555" s="20">
        <f t="shared" si="500"/>
        <v>0</v>
      </c>
      <c r="R1555" s="21">
        <f t="shared" si="502"/>
        <v>0.16372180451127819</v>
      </c>
    </row>
    <row r="1556" spans="1:19" ht="15.75" x14ac:dyDescent="0.25">
      <c r="A1556" s="5" t="s">
        <v>11</v>
      </c>
      <c r="B1556" s="7">
        <v>9375</v>
      </c>
      <c r="C1556" s="7">
        <v>2813</v>
      </c>
      <c r="D1556" s="1">
        <v>30</v>
      </c>
      <c r="E1556" s="9">
        <v>1999.9</v>
      </c>
      <c r="F1556" s="7">
        <v>128</v>
      </c>
      <c r="G1556" s="1">
        <v>1.4</v>
      </c>
      <c r="H1556" s="1">
        <v>91</v>
      </c>
      <c r="I1556" s="7">
        <v>1752</v>
      </c>
      <c r="J1556" s="1">
        <v>18.7</v>
      </c>
      <c r="K1556" s="9">
        <v>1245.5999999999999</v>
      </c>
      <c r="M1556" s="12">
        <f t="shared" si="501"/>
        <v>73</v>
      </c>
      <c r="N1556" s="20">
        <f t="shared" si="498"/>
        <v>13</v>
      </c>
      <c r="O1556" s="20">
        <f t="shared" si="499"/>
        <v>0</v>
      </c>
      <c r="P1556" s="20">
        <f t="shared" si="500"/>
        <v>3</v>
      </c>
      <c r="R1556" s="21">
        <f t="shared" si="502"/>
        <v>0.17625313283208019</v>
      </c>
    </row>
    <row r="1557" spans="1:19" ht="15.75" x14ac:dyDescent="0.25">
      <c r="A1557" s="6" t="s">
        <v>12</v>
      </c>
      <c r="B1557" s="8">
        <v>298</v>
      </c>
      <c r="C1557" s="8">
        <v>5</v>
      </c>
      <c r="D1557" s="2">
        <v>1.7</v>
      </c>
      <c r="E1557" s="10" t="s">
        <v>13</v>
      </c>
      <c r="F1557" s="8">
        <v>2</v>
      </c>
      <c r="G1557" s="2">
        <v>0.7</v>
      </c>
      <c r="H1557" s="2" t="s">
        <v>13</v>
      </c>
      <c r="I1557" s="8">
        <v>3</v>
      </c>
      <c r="J1557" s="2">
        <v>1</v>
      </c>
      <c r="K1557" s="2" t="s">
        <v>13</v>
      </c>
      <c r="M1557" s="12">
        <f t="shared" si="501"/>
        <v>0</v>
      </c>
      <c r="N1557" s="12">
        <f t="shared" si="498"/>
        <v>0</v>
      </c>
      <c r="O1557" s="12">
        <f t="shared" si="499"/>
        <v>0</v>
      </c>
      <c r="P1557" s="12">
        <f t="shared" si="500"/>
        <v>0</v>
      </c>
      <c r="R1557" s="21">
        <f t="shared" si="502"/>
        <v>3.1328320802005011E-4</v>
      </c>
    </row>
    <row r="1558" spans="1:19" x14ac:dyDescent="0.25">
      <c r="A1558" s="25"/>
      <c r="O1558" s="104" t="s">
        <v>873</v>
      </c>
      <c r="P1558" s="103">
        <f>SUM(P1555:P1556)/P1545</f>
        <v>1</v>
      </c>
    </row>
    <row r="1559" spans="1:19" x14ac:dyDescent="0.25">
      <c r="A1559" t="s">
        <v>943</v>
      </c>
    </row>
    <row r="1560" spans="1:19" x14ac:dyDescent="0.25">
      <c r="A1560" t="s">
        <v>776</v>
      </c>
    </row>
    <row r="1561" spans="1:19" x14ac:dyDescent="0.25">
      <c r="A1561" s="15" t="s">
        <v>17</v>
      </c>
      <c r="B1561" s="14" t="s">
        <v>18</v>
      </c>
      <c r="C1561" s="270" t="s">
        <v>19</v>
      </c>
      <c r="D1561" s="270"/>
      <c r="E1561" s="270"/>
      <c r="F1561" s="270" t="s">
        <v>20</v>
      </c>
      <c r="G1561" s="270"/>
      <c r="H1561" s="270"/>
      <c r="I1561" s="270" t="s">
        <v>21</v>
      </c>
      <c r="J1561" s="270"/>
      <c r="K1561" s="270"/>
      <c r="M1561" s="270" t="s">
        <v>945</v>
      </c>
      <c r="N1561" s="270"/>
      <c r="O1561" s="270"/>
      <c r="P1561" s="270"/>
    </row>
    <row r="1562" spans="1:19" x14ac:dyDescent="0.25">
      <c r="B1562" s="14" t="s">
        <v>14</v>
      </c>
      <c r="C1562" s="14" t="s">
        <v>14</v>
      </c>
      <c r="D1562" s="14" t="s">
        <v>15</v>
      </c>
      <c r="E1562" s="14" t="s">
        <v>16</v>
      </c>
      <c r="F1562" s="14" t="s">
        <v>14</v>
      </c>
      <c r="G1562" s="14" t="s">
        <v>15</v>
      </c>
      <c r="H1562" s="14" t="s">
        <v>16</v>
      </c>
      <c r="I1562" s="14" t="s">
        <v>14</v>
      </c>
      <c r="J1562" s="14" t="s">
        <v>15</v>
      </c>
      <c r="K1562" s="14" t="s">
        <v>16</v>
      </c>
      <c r="M1562" s="14" t="s">
        <v>18</v>
      </c>
      <c r="N1562" s="13" t="s">
        <v>19</v>
      </c>
      <c r="O1562" s="14" t="s">
        <v>20</v>
      </c>
      <c r="P1562" s="13" t="s">
        <v>21</v>
      </c>
      <c r="R1562" s="13" t="s">
        <v>41</v>
      </c>
      <c r="S1562" s="14" t="s">
        <v>29</v>
      </c>
    </row>
    <row r="1563" spans="1:19" ht="15.75" x14ac:dyDescent="0.25">
      <c r="A1563" s="14" t="s">
        <v>0</v>
      </c>
      <c r="B1563" s="7">
        <v>384126</v>
      </c>
      <c r="C1563" s="7">
        <v>15884</v>
      </c>
      <c r="D1563" s="1">
        <v>4.0999999999999996</v>
      </c>
      <c r="E1563" s="9">
        <v>359.4</v>
      </c>
      <c r="F1563" s="7">
        <v>3031</v>
      </c>
      <c r="G1563" s="1">
        <v>0.8</v>
      </c>
      <c r="H1563" s="1">
        <v>68.599999999999994</v>
      </c>
      <c r="I1563" s="7">
        <v>3333</v>
      </c>
      <c r="J1563" s="1">
        <v>0.9</v>
      </c>
      <c r="K1563" s="1">
        <v>75.400000000000006</v>
      </c>
      <c r="M1563" s="12">
        <f>B1563-B1581</f>
        <v>4752</v>
      </c>
      <c r="N1563" s="12">
        <f t="shared" ref="N1563:N1575" si="503">C1563-C1581</f>
        <v>80</v>
      </c>
      <c r="O1563" s="12">
        <f t="shared" ref="O1563:O1575" si="504">F1563-F1581</f>
        <v>11</v>
      </c>
      <c r="P1563" s="12">
        <f t="shared" ref="P1563:P1575" si="505">I1563-I1581</f>
        <v>11</v>
      </c>
      <c r="R1563" s="26">
        <f>C1563/$B$1563</f>
        <v>4.1351015031526113E-2</v>
      </c>
    </row>
    <row r="1564" spans="1:19" ht="15.75" x14ac:dyDescent="0.25">
      <c r="A1564" s="5" t="s">
        <v>1</v>
      </c>
      <c r="B1564" s="7">
        <v>2342</v>
      </c>
      <c r="C1564" s="7">
        <v>117</v>
      </c>
      <c r="D1564" s="1">
        <v>5</v>
      </c>
      <c r="E1564" s="9">
        <v>231.7</v>
      </c>
      <c r="F1564" s="7">
        <v>24</v>
      </c>
      <c r="G1564" s="1">
        <v>1</v>
      </c>
      <c r="H1564" s="1">
        <v>47.5</v>
      </c>
      <c r="I1564" s="7">
        <v>0</v>
      </c>
      <c r="J1564" s="1">
        <v>0</v>
      </c>
      <c r="K1564" s="1">
        <v>0</v>
      </c>
      <c r="M1564" s="12">
        <f t="shared" ref="M1564:M1575" si="506">B1564-B1582</f>
        <v>32</v>
      </c>
      <c r="N1564" s="20">
        <f t="shared" si="503"/>
        <v>4</v>
      </c>
      <c r="O1564" s="12">
        <f t="shared" si="504"/>
        <v>1</v>
      </c>
      <c r="P1564" s="12">
        <f t="shared" si="505"/>
        <v>0</v>
      </c>
      <c r="R1564" s="21">
        <f>C1564/$C$1563</f>
        <v>7.3659027952656759E-3</v>
      </c>
    </row>
    <row r="1565" spans="1:19" ht="15.75" x14ac:dyDescent="0.25">
      <c r="A1565" s="6" t="s">
        <v>2</v>
      </c>
      <c r="B1565" s="8">
        <v>14395</v>
      </c>
      <c r="C1565" s="8">
        <v>99</v>
      </c>
      <c r="D1565" s="2">
        <v>0.7</v>
      </c>
      <c r="E1565" s="10">
        <v>45.6</v>
      </c>
      <c r="F1565" s="8">
        <v>15</v>
      </c>
      <c r="G1565" s="2">
        <v>0.1</v>
      </c>
      <c r="H1565" s="2">
        <v>6.9</v>
      </c>
      <c r="I1565" s="8">
        <v>1</v>
      </c>
      <c r="J1565" s="2">
        <v>0</v>
      </c>
      <c r="K1565" s="2">
        <v>0.5</v>
      </c>
      <c r="M1565" s="12">
        <f t="shared" si="506"/>
        <v>132</v>
      </c>
      <c r="N1565" s="20">
        <f t="shared" si="503"/>
        <v>3</v>
      </c>
      <c r="O1565" s="12">
        <f t="shared" si="504"/>
        <v>1</v>
      </c>
      <c r="P1565" s="12">
        <f t="shared" si="505"/>
        <v>0</v>
      </c>
      <c r="R1565" s="21">
        <f t="shared" ref="R1565:R1575" si="507">C1565/$C$1563</f>
        <v>6.2326869806094186E-3</v>
      </c>
    </row>
    <row r="1566" spans="1:19" ht="15.75" x14ac:dyDescent="0.25">
      <c r="A1566" s="5" t="s">
        <v>3</v>
      </c>
      <c r="B1566" s="7">
        <v>23980</v>
      </c>
      <c r="C1566" s="7">
        <v>58</v>
      </c>
      <c r="D1566" s="1">
        <v>0.2</v>
      </c>
      <c r="E1566" s="9">
        <v>20.9</v>
      </c>
      <c r="F1566" s="7">
        <v>15</v>
      </c>
      <c r="G1566" s="1">
        <v>0.1</v>
      </c>
      <c r="H1566" s="1">
        <v>5.4</v>
      </c>
      <c r="I1566" s="7">
        <v>1</v>
      </c>
      <c r="J1566" s="1">
        <v>0</v>
      </c>
      <c r="K1566" s="1">
        <v>0.4</v>
      </c>
      <c r="M1566" s="12">
        <f t="shared" si="506"/>
        <v>168</v>
      </c>
      <c r="N1566" s="20">
        <f t="shared" si="503"/>
        <v>3</v>
      </c>
      <c r="O1566" s="20">
        <f t="shared" si="504"/>
        <v>0</v>
      </c>
      <c r="P1566" s="12">
        <f t="shared" si="505"/>
        <v>0</v>
      </c>
      <c r="R1566" s="21">
        <f t="shared" si="507"/>
        <v>3.6514731805590531E-3</v>
      </c>
    </row>
    <row r="1567" spans="1:19" ht="15.75" x14ac:dyDescent="0.25">
      <c r="A1567" s="6" t="s">
        <v>4</v>
      </c>
      <c r="B1567" s="8">
        <v>52074</v>
      </c>
      <c r="C1567" s="8">
        <v>258</v>
      </c>
      <c r="D1567" s="2">
        <v>0.5</v>
      </c>
      <c r="E1567" s="10">
        <v>48.4</v>
      </c>
      <c r="F1567" s="8">
        <v>35</v>
      </c>
      <c r="G1567" s="2">
        <v>0.1</v>
      </c>
      <c r="H1567" s="2">
        <v>6.6</v>
      </c>
      <c r="I1567" s="8">
        <v>1</v>
      </c>
      <c r="J1567" s="2">
        <v>0</v>
      </c>
      <c r="K1567" s="2">
        <v>0.2</v>
      </c>
      <c r="M1567" s="12">
        <f t="shared" si="506"/>
        <v>486</v>
      </c>
      <c r="N1567" s="20">
        <f t="shared" si="503"/>
        <v>3</v>
      </c>
      <c r="O1567" s="12">
        <f t="shared" si="504"/>
        <v>1</v>
      </c>
      <c r="P1567" s="12">
        <f t="shared" si="505"/>
        <v>0</v>
      </c>
      <c r="R1567" s="21">
        <f t="shared" si="507"/>
        <v>1.6242760010073031E-2</v>
      </c>
      <c r="S1567" s="24">
        <f>R1566+R1567</f>
        <v>1.9894233190632084E-2</v>
      </c>
    </row>
    <row r="1568" spans="1:19" ht="15.75" x14ac:dyDescent="0.25">
      <c r="A1568" s="5" t="s">
        <v>5</v>
      </c>
      <c r="B1568" s="7">
        <v>69601</v>
      </c>
      <c r="C1568" s="7">
        <v>906</v>
      </c>
      <c r="D1568" s="1">
        <v>1.3</v>
      </c>
      <c r="E1568" s="9">
        <v>153.19999999999999</v>
      </c>
      <c r="F1568" s="7">
        <v>120</v>
      </c>
      <c r="G1568" s="1">
        <v>0.2</v>
      </c>
      <c r="H1568" s="1">
        <v>20.3</v>
      </c>
      <c r="I1568" s="7">
        <v>16</v>
      </c>
      <c r="J1568" s="1">
        <v>0</v>
      </c>
      <c r="K1568" s="1">
        <v>2.7</v>
      </c>
      <c r="M1568" s="12">
        <f t="shared" si="506"/>
        <v>976</v>
      </c>
      <c r="N1568" s="20">
        <f t="shared" si="503"/>
        <v>3</v>
      </c>
      <c r="O1568" s="12">
        <f t="shared" si="504"/>
        <v>0</v>
      </c>
      <c r="P1568" s="12">
        <f t="shared" si="505"/>
        <v>0</v>
      </c>
      <c r="R1568" s="21">
        <f t="shared" si="507"/>
        <v>5.7038529337698311E-2</v>
      </c>
    </row>
    <row r="1569" spans="1:19" ht="15.75" x14ac:dyDescent="0.25">
      <c r="A1569" s="6" t="s">
        <v>6</v>
      </c>
      <c r="B1569" s="8">
        <v>74287</v>
      </c>
      <c r="C1569" s="8">
        <v>1625</v>
      </c>
      <c r="D1569" s="2">
        <v>2.2000000000000002</v>
      </c>
      <c r="E1569" s="10">
        <v>227.2</v>
      </c>
      <c r="F1569" s="8">
        <v>254</v>
      </c>
      <c r="G1569" s="2">
        <v>0.3</v>
      </c>
      <c r="H1569" s="2">
        <v>35.5</v>
      </c>
      <c r="I1569" s="8">
        <v>36</v>
      </c>
      <c r="J1569" s="2">
        <v>0</v>
      </c>
      <c r="K1569" s="2">
        <v>5</v>
      </c>
      <c r="M1569" s="12">
        <f t="shared" si="506"/>
        <v>973</v>
      </c>
      <c r="N1569" s="20">
        <f t="shared" si="503"/>
        <v>6</v>
      </c>
      <c r="O1569" s="20">
        <f t="shared" si="504"/>
        <v>0</v>
      </c>
      <c r="P1569" s="12">
        <f t="shared" si="505"/>
        <v>0</v>
      </c>
      <c r="R1569" s="21">
        <f t="shared" si="507"/>
        <v>0.10230420548980106</v>
      </c>
    </row>
    <row r="1570" spans="1:19" ht="15.75" x14ac:dyDescent="0.25">
      <c r="A1570" s="5" t="s">
        <v>7</v>
      </c>
      <c r="B1570" s="7">
        <v>59866</v>
      </c>
      <c r="C1570" s="7">
        <v>1917</v>
      </c>
      <c r="D1570" s="1">
        <v>3.2</v>
      </c>
      <c r="E1570" s="9">
        <v>315.10000000000002</v>
      </c>
      <c r="F1570" s="7">
        <v>421</v>
      </c>
      <c r="G1570" s="1">
        <v>0.7</v>
      </c>
      <c r="H1570" s="1">
        <v>69.2</v>
      </c>
      <c r="I1570" s="7">
        <v>84</v>
      </c>
      <c r="J1570" s="1">
        <v>0.1</v>
      </c>
      <c r="K1570" s="1">
        <v>13.8</v>
      </c>
      <c r="M1570" s="12">
        <f t="shared" si="506"/>
        <v>913</v>
      </c>
      <c r="N1570" s="20">
        <f t="shared" si="503"/>
        <v>10</v>
      </c>
      <c r="O1570" s="20">
        <f t="shared" si="504"/>
        <v>2</v>
      </c>
      <c r="P1570" s="12">
        <f t="shared" si="505"/>
        <v>0</v>
      </c>
      <c r="R1570" s="21">
        <f t="shared" si="507"/>
        <v>0.12068748426089146</v>
      </c>
    </row>
    <row r="1571" spans="1:19" ht="15.75" x14ac:dyDescent="0.25">
      <c r="A1571" s="6" t="s">
        <v>8</v>
      </c>
      <c r="B1571" s="8">
        <v>42152</v>
      </c>
      <c r="C1571" s="8">
        <v>2649</v>
      </c>
      <c r="D1571" s="2">
        <v>6.3</v>
      </c>
      <c r="E1571" s="10">
        <v>480.8</v>
      </c>
      <c r="F1571" s="8">
        <v>694</v>
      </c>
      <c r="G1571" s="2">
        <v>1.6</v>
      </c>
      <c r="H1571" s="2">
        <v>126</v>
      </c>
      <c r="I1571" s="8">
        <v>212</v>
      </c>
      <c r="J1571" s="2">
        <v>0.5</v>
      </c>
      <c r="K1571" s="2">
        <v>38.5</v>
      </c>
      <c r="M1571" s="12">
        <f t="shared" si="506"/>
        <v>628</v>
      </c>
      <c r="N1571" s="20">
        <f t="shared" si="503"/>
        <v>4</v>
      </c>
      <c r="O1571" s="20">
        <f t="shared" si="504"/>
        <v>1</v>
      </c>
      <c r="P1571" s="12">
        <f t="shared" si="505"/>
        <v>1</v>
      </c>
      <c r="R1571" s="21">
        <f t="shared" si="507"/>
        <v>0.16677159405691261</v>
      </c>
    </row>
    <row r="1572" spans="1:19" ht="15.75" x14ac:dyDescent="0.25">
      <c r="A1572" s="5" t="s">
        <v>9</v>
      </c>
      <c r="B1572" s="7">
        <v>24873</v>
      </c>
      <c r="C1572" s="7">
        <v>2852</v>
      </c>
      <c r="D1572" s="1">
        <v>11.5</v>
      </c>
      <c r="E1572" s="9">
        <v>601.29999999999995</v>
      </c>
      <c r="F1572" s="7">
        <v>799</v>
      </c>
      <c r="G1572" s="1">
        <v>3.2</v>
      </c>
      <c r="H1572" s="1">
        <v>168.5</v>
      </c>
      <c r="I1572" s="7">
        <v>460</v>
      </c>
      <c r="J1572" s="1">
        <v>1.8</v>
      </c>
      <c r="K1572" s="1">
        <v>97</v>
      </c>
      <c r="M1572" s="12">
        <f t="shared" si="506"/>
        <v>260</v>
      </c>
      <c r="N1572" s="20">
        <f t="shared" si="503"/>
        <v>13</v>
      </c>
      <c r="O1572" s="20">
        <f t="shared" si="504"/>
        <v>4</v>
      </c>
      <c r="P1572" s="20">
        <f t="shared" si="505"/>
        <v>2</v>
      </c>
      <c r="R1572" s="21">
        <f t="shared" si="507"/>
        <v>0.17955175018886929</v>
      </c>
    </row>
    <row r="1573" spans="1:19" ht="15.75" x14ac:dyDescent="0.25">
      <c r="A1573" s="6" t="s">
        <v>10</v>
      </c>
      <c r="B1573" s="8">
        <v>10956</v>
      </c>
      <c r="C1573" s="8">
        <v>2598</v>
      </c>
      <c r="D1573" s="2">
        <v>23.7</v>
      </c>
      <c r="E1573" s="10">
        <v>996.4</v>
      </c>
      <c r="F1573" s="8">
        <v>524</v>
      </c>
      <c r="G1573" s="2">
        <v>4.8</v>
      </c>
      <c r="H1573" s="2">
        <v>201</v>
      </c>
      <c r="I1573" s="8">
        <v>770</v>
      </c>
      <c r="J1573" s="2">
        <v>7</v>
      </c>
      <c r="K1573" s="2">
        <v>295.3</v>
      </c>
      <c r="M1573" s="12">
        <f t="shared" si="506"/>
        <v>111</v>
      </c>
      <c r="N1573" s="20">
        <f t="shared" si="503"/>
        <v>12</v>
      </c>
      <c r="O1573" s="20">
        <f t="shared" si="504"/>
        <v>1</v>
      </c>
      <c r="P1573" s="20">
        <f t="shared" si="505"/>
        <v>4</v>
      </c>
      <c r="R1573" s="21">
        <f t="shared" si="507"/>
        <v>0.16356081591538654</v>
      </c>
    </row>
    <row r="1574" spans="1:19" ht="15.75" x14ac:dyDescent="0.25">
      <c r="A1574" s="5" t="s">
        <v>11</v>
      </c>
      <c r="B1574" s="7">
        <v>9302</v>
      </c>
      <c r="C1574" s="7">
        <v>2800</v>
      </c>
      <c r="D1574" s="1">
        <v>30.1</v>
      </c>
      <c r="E1574" s="9">
        <v>1990.7</v>
      </c>
      <c r="F1574" s="7">
        <v>128</v>
      </c>
      <c r="G1574" s="1">
        <v>1.4</v>
      </c>
      <c r="H1574" s="1">
        <v>91</v>
      </c>
      <c r="I1574" s="7">
        <v>1749</v>
      </c>
      <c r="J1574" s="1">
        <v>18.8</v>
      </c>
      <c r="K1574" s="9">
        <v>1243.4000000000001</v>
      </c>
      <c r="M1574" s="12">
        <f t="shared" si="506"/>
        <v>73</v>
      </c>
      <c r="N1574" s="20">
        <f t="shared" si="503"/>
        <v>19</v>
      </c>
      <c r="O1574" s="20">
        <f t="shared" si="504"/>
        <v>0</v>
      </c>
      <c r="P1574" s="20">
        <f t="shared" si="505"/>
        <v>4</v>
      </c>
      <c r="R1574" s="21">
        <f t="shared" si="507"/>
        <v>0.17627801561319567</v>
      </c>
    </row>
    <row r="1575" spans="1:19" ht="15.75" x14ac:dyDescent="0.25">
      <c r="A1575" s="6" t="s">
        <v>12</v>
      </c>
      <c r="B1575" s="8">
        <v>298</v>
      </c>
      <c r="C1575" s="8">
        <v>5</v>
      </c>
      <c r="D1575" s="2">
        <v>1.7</v>
      </c>
      <c r="E1575" s="10" t="s">
        <v>13</v>
      </c>
      <c r="F1575" s="8">
        <v>2</v>
      </c>
      <c r="G1575" s="2">
        <v>0.7</v>
      </c>
      <c r="H1575" s="2" t="s">
        <v>13</v>
      </c>
      <c r="I1575" s="8">
        <v>3</v>
      </c>
      <c r="J1575" s="2">
        <v>1</v>
      </c>
      <c r="K1575" s="2" t="s">
        <v>13</v>
      </c>
      <c r="M1575" s="12">
        <f t="shared" si="506"/>
        <v>0</v>
      </c>
      <c r="N1575" s="12">
        <f t="shared" si="503"/>
        <v>0</v>
      </c>
      <c r="O1575" s="12">
        <f t="shared" si="504"/>
        <v>0</v>
      </c>
      <c r="P1575" s="12">
        <f t="shared" si="505"/>
        <v>0</v>
      </c>
      <c r="R1575" s="21">
        <f t="shared" si="507"/>
        <v>3.1478217073784942E-4</v>
      </c>
    </row>
    <row r="1576" spans="1:19" x14ac:dyDescent="0.25">
      <c r="A1576" s="25"/>
      <c r="O1576" s="104" t="s">
        <v>873</v>
      </c>
      <c r="P1576" s="103">
        <f>SUM(P1573:P1574)/P1563</f>
        <v>0.72727272727272729</v>
      </c>
    </row>
    <row r="1577" spans="1:19" x14ac:dyDescent="0.25">
      <c r="A1577" s="127" t="s">
        <v>944</v>
      </c>
      <c r="B1577" s="127"/>
      <c r="C1577" s="127"/>
      <c r="D1577" s="127"/>
      <c r="E1577" s="127"/>
      <c r="F1577" s="127"/>
      <c r="G1577" s="127"/>
      <c r="H1577" s="127"/>
      <c r="I1577" s="127"/>
      <c r="J1577" s="127"/>
      <c r="K1577" s="127"/>
      <c r="L1577" s="127"/>
      <c r="M1577" s="109"/>
      <c r="N1577" s="127"/>
      <c r="O1577" s="127"/>
      <c r="P1577" s="127"/>
      <c r="Q1577" s="127"/>
      <c r="R1577" s="127"/>
      <c r="S1577" s="127"/>
    </row>
    <row r="1578" spans="1:19" x14ac:dyDescent="0.25">
      <c r="A1578" t="s">
        <v>776</v>
      </c>
    </row>
    <row r="1579" spans="1:19" x14ac:dyDescent="0.25">
      <c r="A1579" s="15" t="s">
        <v>17</v>
      </c>
      <c r="B1579" s="14" t="s">
        <v>18</v>
      </c>
      <c r="C1579" s="270" t="s">
        <v>19</v>
      </c>
      <c r="D1579" s="270"/>
      <c r="E1579" s="270"/>
      <c r="F1579" s="270" t="s">
        <v>20</v>
      </c>
      <c r="G1579" s="270"/>
      <c r="H1579" s="270"/>
      <c r="I1579" s="270" t="s">
        <v>21</v>
      </c>
      <c r="J1579" s="270"/>
      <c r="K1579" s="270"/>
      <c r="M1579" s="270" t="s">
        <v>937</v>
      </c>
      <c r="N1579" s="270"/>
      <c r="O1579" s="270"/>
      <c r="P1579" s="270"/>
    </row>
    <row r="1580" spans="1:19" x14ac:dyDescent="0.25">
      <c r="B1580" s="14" t="s">
        <v>14</v>
      </c>
      <c r="C1580" s="14" t="s">
        <v>14</v>
      </c>
      <c r="D1580" s="14" t="s">
        <v>15</v>
      </c>
      <c r="E1580" s="14" t="s">
        <v>16</v>
      </c>
      <c r="F1580" s="14" t="s">
        <v>14</v>
      </c>
      <c r="G1580" s="14" t="s">
        <v>15</v>
      </c>
      <c r="H1580" s="14" t="s">
        <v>16</v>
      </c>
      <c r="I1580" s="14" t="s">
        <v>14</v>
      </c>
      <c r="J1580" s="14" t="s">
        <v>15</v>
      </c>
      <c r="K1580" s="14" t="s">
        <v>16</v>
      </c>
      <c r="M1580" s="14" t="s">
        <v>18</v>
      </c>
      <c r="N1580" s="13" t="s">
        <v>19</v>
      </c>
      <c r="O1580" s="14" t="s">
        <v>20</v>
      </c>
      <c r="P1580" s="13" t="s">
        <v>21</v>
      </c>
      <c r="R1580" s="13" t="s">
        <v>41</v>
      </c>
      <c r="S1580" s="14" t="s">
        <v>29</v>
      </c>
    </row>
    <row r="1581" spans="1:19" ht="15.75" x14ac:dyDescent="0.25">
      <c r="A1581" s="14" t="s">
        <v>0</v>
      </c>
      <c r="B1581" s="7">
        <v>379374</v>
      </c>
      <c r="C1581" s="7">
        <v>15804</v>
      </c>
      <c r="D1581" s="1">
        <v>4.2</v>
      </c>
      <c r="E1581" s="9">
        <v>357.6</v>
      </c>
      <c r="F1581" s="7">
        <v>3020</v>
      </c>
      <c r="G1581" s="1">
        <v>0.8</v>
      </c>
      <c r="H1581" s="1">
        <v>68.3</v>
      </c>
      <c r="I1581" s="7">
        <v>3322</v>
      </c>
      <c r="J1581" s="1">
        <v>0.9</v>
      </c>
      <c r="K1581" s="1">
        <v>75.2</v>
      </c>
      <c r="M1581" s="12">
        <f>B1581-B1599</f>
        <v>21751</v>
      </c>
      <c r="N1581" s="12">
        <f t="shared" ref="N1581:N1593" si="508">C1581-C1599</f>
        <v>227</v>
      </c>
      <c r="O1581" s="12">
        <f t="shared" ref="O1581:O1593" si="509">F1581-F1599</f>
        <v>17</v>
      </c>
      <c r="P1581" s="12">
        <f t="shared" ref="P1581:P1593" si="510">I1581-I1599</f>
        <v>12</v>
      </c>
      <c r="R1581" s="26">
        <f>C1581/$B$1581</f>
        <v>4.1658099922503918E-2</v>
      </c>
    </row>
    <row r="1582" spans="1:19" ht="15.75" x14ac:dyDescent="0.25">
      <c r="A1582" s="5" t="s">
        <v>1</v>
      </c>
      <c r="B1582" s="7">
        <v>2310</v>
      </c>
      <c r="C1582" s="7">
        <v>113</v>
      </c>
      <c r="D1582" s="1">
        <v>4.9000000000000004</v>
      </c>
      <c r="E1582" s="9">
        <v>223.8</v>
      </c>
      <c r="F1582" s="7">
        <v>23</v>
      </c>
      <c r="G1582" s="1">
        <v>1</v>
      </c>
      <c r="H1582" s="1">
        <v>45.6</v>
      </c>
      <c r="I1582" s="7">
        <v>0</v>
      </c>
      <c r="J1582" s="1">
        <v>0</v>
      </c>
      <c r="K1582" s="1">
        <v>0</v>
      </c>
      <c r="M1582" s="12">
        <f t="shared" ref="M1582:M1593" si="511">B1582-B1600</f>
        <v>142</v>
      </c>
      <c r="N1582" s="20">
        <f t="shared" si="508"/>
        <v>10</v>
      </c>
      <c r="O1582" s="12">
        <f t="shared" si="509"/>
        <v>1</v>
      </c>
      <c r="P1582" s="12">
        <f t="shared" si="510"/>
        <v>0</v>
      </c>
      <c r="R1582" s="21">
        <f>C1582/$C$1581</f>
        <v>7.150088585168312E-3</v>
      </c>
    </row>
    <row r="1583" spans="1:19" ht="15.75" x14ac:dyDescent="0.25">
      <c r="A1583" s="6" t="s">
        <v>2</v>
      </c>
      <c r="B1583" s="8">
        <v>14263</v>
      </c>
      <c r="C1583" s="8">
        <v>96</v>
      </c>
      <c r="D1583" s="2">
        <v>0.7</v>
      </c>
      <c r="E1583" s="10">
        <v>44.2</v>
      </c>
      <c r="F1583" s="8">
        <v>14</v>
      </c>
      <c r="G1583" s="2">
        <v>0.1</v>
      </c>
      <c r="H1583" s="2">
        <v>6.4</v>
      </c>
      <c r="I1583" s="8">
        <v>1</v>
      </c>
      <c r="J1583" s="2">
        <v>0</v>
      </c>
      <c r="K1583" s="2">
        <v>0.5</v>
      </c>
      <c r="M1583" s="12">
        <f t="shared" si="511"/>
        <v>499</v>
      </c>
      <c r="N1583" s="20">
        <f t="shared" si="508"/>
        <v>5</v>
      </c>
      <c r="O1583" s="12">
        <f t="shared" si="509"/>
        <v>0</v>
      </c>
      <c r="P1583" s="12">
        <f t="shared" si="510"/>
        <v>0</v>
      </c>
      <c r="R1583" s="21">
        <f t="shared" ref="R1583:R1593" si="512">C1583/$C$1581</f>
        <v>6.0744115413819289E-3</v>
      </c>
    </row>
    <row r="1584" spans="1:19" ht="15.75" x14ac:dyDescent="0.25">
      <c r="A1584" s="5" t="s">
        <v>3</v>
      </c>
      <c r="B1584" s="7">
        <v>23812</v>
      </c>
      <c r="C1584" s="7">
        <v>55</v>
      </c>
      <c r="D1584" s="1">
        <v>0.2</v>
      </c>
      <c r="E1584" s="9">
        <v>19.8</v>
      </c>
      <c r="F1584" s="7">
        <v>15</v>
      </c>
      <c r="G1584" s="1">
        <v>0.1</v>
      </c>
      <c r="H1584" s="1">
        <v>5.4</v>
      </c>
      <c r="I1584" s="7">
        <v>1</v>
      </c>
      <c r="J1584" s="1">
        <v>0</v>
      </c>
      <c r="K1584" s="1">
        <v>0.4</v>
      </c>
      <c r="M1584" s="12">
        <f t="shared" si="511"/>
        <v>895</v>
      </c>
      <c r="N1584" s="20">
        <f t="shared" si="508"/>
        <v>8</v>
      </c>
      <c r="O1584" s="20">
        <f t="shared" si="509"/>
        <v>1</v>
      </c>
      <c r="P1584" s="12">
        <f t="shared" si="510"/>
        <v>1</v>
      </c>
      <c r="R1584" s="21">
        <f t="shared" si="512"/>
        <v>3.4801316122500632E-3</v>
      </c>
    </row>
    <row r="1585" spans="1:19" ht="15.75" x14ac:dyDescent="0.25">
      <c r="A1585" s="6" t="s">
        <v>4</v>
      </c>
      <c r="B1585" s="8">
        <v>51588</v>
      </c>
      <c r="C1585" s="8">
        <v>255</v>
      </c>
      <c r="D1585" s="2">
        <v>0.5</v>
      </c>
      <c r="E1585" s="10">
        <v>47.8</v>
      </c>
      <c r="F1585" s="8">
        <v>34</v>
      </c>
      <c r="G1585" s="2">
        <v>0.1</v>
      </c>
      <c r="H1585" s="2">
        <v>6.4</v>
      </c>
      <c r="I1585" s="8">
        <v>1</v>
      </c>
      <c r="J1585" s="2">
        <v>0</v>
      </c>
      <c r="K1585" s="2">
        <v>0.2</v>
      </c>
      <c r="M1585" s="12">
        <f t="shared" si="511"/>
        <v>2514</v>
      </c>
      <c r="N1585" s="20">
        <f t="shared" si="508"/>
        <v>8</v>
      </c>
      <c r="O1585" s="12">
        <f t="shared" si="509"/>
        <v>0</v>
      </c>
      <c r="P1585" s="12">
        <f t="shared" si="510"/>
        <v>0</v>
      </c>
      <c r="R1585" s="21">
        <f t="shared" si="512"/>
        <v>1.6135155656795748E-2</v>
      </c>
      <c r="S1585" s="24">
        <f>R1584+R1585</f>
        <v>1.9615287269045812E-2</v>
      </c>
    </row>
    <row r="1586" spans="1:19" ht="15.75" x14ac:dyDescent="0.25">
      <c r="A1586" s="5" t="s">
        <v>5</v>
      </c>
      <c r="B1586" s="7">
        <v>68625</v>
      </c>
      <c r="C1586" s="7">
        <v>903</v>
      </c>
      <c r="D1586" s="1">
        <v>1.3</v>
      </c>
      <c r="E1586" s="9">
        <v>152.69999999999999</v>
      </c>
      <c r="F1586" s="7">
        <v>120</v>
      </c>
      <c r="G1586" s="1">
        <v>0.2</v>
      </c>
      <c r="H1586" s="1">
        <v>20.3</v>
      </c>
      <c r="I1586" s="7">
        <v>16</v>
      </c>
      <c r="J1586" s="1">
        <v>0</v>
      </c>
      <c r="K1586" s="1">
        <v>2.7</v>
      </c>
      <c r="M1586" s="12">
        <f t="shared" si="511"/>
        <v>5055</v>
      </c>
      <c r="N1586" s="20">
        <f t="shared" si="508"/>
        <v>17</v>
      </c>
      <c r="O1586" s="12">
        <f t="shared" si="509"/>
        <v>1</v>
      </c>
      <c r="P1586" s="12">
        <f t="shared" si="510"/>
        <v>0</v>
      </c>
      <c r="R1586" s="21">
        <f t="shared" si="512"/>
        <v>5.7137433561123767E-2</v>
      </c>
    </row>
    <row r="1587" spans="1:19" ht="15.75" x14ac:dyDescent="0.25">
      <c r="A1587" s="6" t="s">
        <v>6</v>
      </c>
      <c r="B1587" s="8">
        <v>73314</v>
      </c>
      <c r="C1587" s="8">
        <v>1619</v>
      </c>
      <c r="D1587" s="2">
        <v>2.2000000000000002</v>
      </c>
      <c r="E1587" s="10">
        <v>226.3</v>
      </c>
      <c r="F1587" s="8">
        <v>254</v>
      </c>
      <c r="G1587" s="2">
        <v>0.3</v>
      </c>
      <c r="H1587" s="2">
        <v>35.5</v>
      </c>
      <c r="I1587" s="8">
        <v>36</v>
      </c>
      <c r="J1587" s="2">
        <v>0</v>
      </c>
      <c r="K1587" s="2">
        <v>5</v>
      </c>
      <c r="M1587" s="12">
        <f t="shared" si="511"/>
        <v>4404</v>
      </c>
      <c r="N1587" s="20">
        <f t="shared" si="508"/>
        <v>24</v>
      </c>
      <c r="O1587" s="20">
        <f t="shared" si="509"/>
        <v>2</v>
      </c>
      <c r="P1587" s="12">
        <f t="shared" si="510"/>
        <v>1</v>
      </c>
      <c r="R1587" s="21">
        <f t="shared" si="512"/>
        <v>0.10244241964059732</v>
      </c>
    </row>
    <row r="1588" spans="1:19" ht="15.75" x14ac:dyDescent="0.25">
      <c r="A1588" s="5" t="s">
        <v>7</v>
      </c>
      <c r="B1588" s="7">
        <v>58953</v>
      </c>
      <c r="C1588" s="7">
        <v>1907</v>
      </c>
      <c r="D1588" s="1">
        <v>3.2</v>
      </c>
      <c r="E1588" s="9">
        <v>313.5</v>
      </c>
      <c r="F1588" s="7">
        <v>419</v>
      </c>
      <c r="G1588" s="1">
        <v>0.7</v>
      </c>
      <c r="H1588" s="1">
        <v>68.900000000000006</v>
      </c>
      <c r="I1588" s="7">
        <v>84</v>
      </c>
      <c r="J1588" s="1">
        <v>0.1</v>
      </c>
      <c r="K1588" s="1">
        <v>13.8</v>
      </c>
      <c r="M1588" s="12">
        <f t="shared" si="511"/>
        <v>3772</v>
      </c>
      <c r="N1588" s="20">
        <f t="shared" si="508"/>
        <v>16</v>
      </c>
      <c r="O1588" s="20">
        <f t="shared" si="509"/>
        <v>3</v>
      </c>
      <c r="P1588" s="12">
        <f t="shared" si="510"/>
        <v>1</v>
      </c>
      <c r="R1588" s="21">
        <f t="shared" si="512"/>
        <v>0.1206656542647431</v>
      </c>
    </row>
    <row r="1589" spans="1:19" ht="15.75" x14ac:dyDescent="0.25">
      <c r="A1589" s="6" t="s">
        <v>8</v>
      </c>
      <c r="B1589" s="8">
        <v>41524</v>
      </c>
      <c r="C1589" s="8">
        <v>2645</v>
      </c>
      <c r="D1589" s="2">
        <v>6.4</v>
      </c>
      <c r="E1589" s="10">
        <v>480.1</v>
      </c>
      <c r="F1589" s="8">
        <v>693</v>
      </c>
      <c r="G1589" s="2">
        <v>1.7</v>
      </c>
      <c r="H1589" s="2">
        <v>125.8</v>
      </c>
      <c r="I1589" s="8">
        <v>211</v>
      </c>
      <c r="J1589" s="2">
        <v>0.5</v>
      </c>
      <c r="K1589" s="2">
        <v>38.299999999999997</v>
      </c>
      <c r="M1589" s="12">
        <f t="shared" si="511"/>
        <v>2577</v>
      </c>
      <c r="N1589" s="20">
        <f t="shared" si="508"/>
        <v>28</v>
      </c>
      <c r="O1589" s="20">
        <f t="shared" si="509"/>
        <v>2</v>
      </c>
      <c r="P1589" s="12">
        <f t="shared" si="510"/>
        <v>0</v>
      </c>
      <c r="R1589" s="21">
        <f t="shared" si="512"/>
        <v>0.16736269298911668</v>
      </c>
    </row>
    <row r="1590" spans="1:19" ht="15.75" x14ac:dyDescent="0.25">
      <c r="A1590" s="5" t="s">
        <v>9</v>
      </c>
      <c r="B1590" s="7">
        <v>24613</v>
      </c>
      <c r="C1590" s="7">
        <v>2839</v>
      </c>
      <c r="D1590" s="1">
        <v>11.5</v>
      </c>
      <c r="E1590" s="9">
        <v>598.5</v>
      </c>
      <c r="F1590" s="7">
        <v>795</v>
      </c>
      <c r="G1590" s="1">
        <v>3.2</v>
      </c>
      <c r="H1590" s="1">
        <v>167.6</v>
      </c>
      <c r="I1590" s="7">
        <v>458</v>
      </c>
      <c r="J1590" s="1">
        <v>1.9</v>
      </c>
      <c r="K1590" s="1">
        <v>96.6</v>
      </c>
      <c r="M1590" s="12">
        <f t="shared" si="511"/>
        <v>1122</v>
      </c>
      <c r="N1590" s="20">
        <f t="shared" si="508"/>
        <v>31</v>
      </c>
      <c r="O1590" s="20">
        <f t="shared" si="509"/>
        <v>3</v>
      </c>
      <c r="P1590" s="20">
        <f t="shared" si="510"/>
        <v>0</v>
      </c>
      <c r="R1590" s="21">
        <f t="shared" si="512"/>
        <v>0.17963806631232598</v>
      </c>
    </row>
    <row r="1591" spans="1:19" ht="15.75" x14ac:dyDescent="0.25">
      <c r="A1591" s="6" t="s">
        <v>10</v>
      </c>
      <c r="B1591" s="8">
        <v>10845</v>
      </c>
      <c r="C1591" s="8">
        <v>2586</v>
      </c>
      <c r="D1591" s="2">
        <v>23.8</v>
      </c>
      <c r="E1591" s="10">
        <v>991.8</v>
      </c>
      <c r="F1591" s="8">
        <v>523</v>
      </c>
      <c r="G1591" s="2">
        <v>4.8</v>
      </c>
      <c r="H1591" s="2">
        <v>200.6</v>
      </c>
      <c r="I1591" s="8">
        <v>766</v>
      </c>
      <c r="J1591" s="2">
        <v>7.1</v>
      </c>
      <c r="K1591" s="2">
        <v>293.8</v>
      </c>
      <c r="M1591" s="12">
        <f t="shared" si="511"/>
        <v>441</v>
      </c>
      <c r="N1591" s="20">
        <f t="shared" si="508"/>
        <v>35</v>
      </c>
      <c r="O1591" s="20">
        <f t="shared" si="509"/>
        <v>3</v>
      </c>
      <c r="P1591" s="20">
        <f t="shared" si="510"/>
        <v>3</v>
      </c>
      <c r="R1591" s="21">
        <f t="shared" si="512"/>
        <v>0.16362946089597571</v>
      </c>
    </row>
    <row r="1592" spans="1:19" ht="15.75" x14ac:dyDescent="0.25">
      <c r="A1592" s="5" t="s">
        <v>11</v>
      </c>
      <c r="B1592" s="7">
        <v>9229</v>
      </c>
      <c r="C1592" s="7">
        <v>2781</v>
      </c>
      <c r="D1592" s="1">
        <v>30.1</v>
      </c>
      <c r="E1592" s="9">
        <v>1977.1</v>
      </c>
      <c r="F1592" s="7">
        <v>128</v>
      </c>
      <c r="G1592" s="1">
        <v>1.4</v>
      </c>
      <c r="H1592" s="1">
        <v>91</v>
      </c>
      <c r="I1592" s="7">
        <v>1745</v>
      </c>
      <c r="J1592" s="1">
        <v>18.899999999999999</v>
      </c>
      <c r="K1592" s="9">
        <v>1240.5999999999999</v>
      </c>
      <c r="M1592" s="12">
        <f t="shared" si="511"/>
        <v>315</v>
      </c>
      <c r="N1592" s="20">
        <f t="shared" si="508"/>
        <v>45</v>
      </c>
      <c r="O1592" s="20">
        <f t="shared" si="509"/>
        <v>1</v>
      </c>
      <c r="P1592" s="20">
        <f t="shared" si="510"/>
        <v>6</v>
      </c>
      <c r="R1592" s="21">
        <f t="shared" si="512"/>
        <v>0.17596810933940774</v>
      </c>
    </row>
    <row r="1593" spans="1:19" ht="15.75" x14ac:dyDescent="0.25">
      <c r="A1593" s="6" t="s">
        <v>12</v>
      </c>
      <c r="B1593" s="8">
        <v>298</v>
      </c>
      <c r="C1593" s="8">
        <v>5</v>
      </c>
      <c r="D1593" s="2">
        <v>1.7</v>
      </c>
      <c r="E1593" s="10" t="s">
        <v>13</v>
      </c>
      <c r="F1593" s="8">
        <v>2</v>
      </c>
      <c r="G1593" s="2">
        <v>0.7</v>
      </c>
      <c r="H1593" s="2" t="s">
        <v>13</v>
      </c>
      <c r="I1593" s="8">
        <v>3</v>
      </c>
      <c r="J1593" s="2">
        <v>1</v>
      </c>
      <c r="K1593" s="2" t="s">
        <v>13</v>
      </c>
      <c r="M1593" s="12">
        <f t="shared" si="511"/>
        <v>15</v>
      </c>
      <c r="N1593" s="12">
        <f t="shared" si="508"/>
        <v>0</v>
      </c>
      <c r="O1593" s="12">
        <f t="shared" si="509"/>
        <v>0</v>
      </c>
      <c r="P1593" s="12">
        <f t="shared" si="510"/>
        <v>0</v>
      </c>
      <c r="R1593" s="21">
        <f t="shared" si="512"/>
        <v>3.1637560111364213E-4</v>
      </c>
    </row>
    <row r="1594" spans="1:19" x14ac:dyDescent="0.25">
      <c r="A1594" s="25"/>
      <c r="O1594" s="104" t="s">
        <v>873</v>
      </c>
      <c r="P1594" s="103">
        <f>SUM(P1591:P1592)/P1581</f>
        <v>0.75</v>
      </c>
    </row>
    <row r="1595" spans="1:19" x14ac:dyDescent="0.25">
      <c r="A1595" t="s">
        <v>1259</v>
      </c>
    </row>
    <row r="1596" spans="1:19" x14ac:dyDescent="0.25">
      <c r="A1596" t="s">
        <v>776</v>
      </c>
    </row>
    <row r="1597" spans="1:19" x14ac:dyDescent="0.25">
      <c r="A1597" s="15" t="s">
        <v>17</v>
      </c>
      <c r="B1597" s="14" t="s">
        <v>18</v>
      </c>
      <c r="C1597" s="270" t="s">
        <v>19</v>
      </c>
      <c r="D1597" s="270"/>
      <c r="E1597" s="270"/>
      <c r="F1597" s="270" t="s">
        <v>20</v>
      </c>
      <c r="G1597" s="270"/>
      <c r="H1597" s="270"/>
      <c r="I1597" s="270" t="s">
        <v>21</v>
      </c>
      <c r="J1597" s="270"/>
      <c r="K1597" s="270"/>
      <c r="M1597" s="270" t="s">
        <v>936</v>
      </c>
      <c r="N1597" s="270"/>
      <c r="O1597" s="270"/>
      <c r="P1597" s="270"/>
    </row>
    <row r="1598" spans="1:19" x14ac:dyDescent="0.25">
      <c r="B1598" s="14" t="s">
        <v>14</v>
      </c>
      <c r="C1598" s="14" t="s">
        <v>14</v>
      </c>
      <c r="D1598" s="14" t="s">
        <v>15</v>
      </c>
      <c r="E1598" s="14" t="s">
        <v>16</v>
      </c>
      <c r="F1598" s="14" t="s">
        <v>14</v>
      </c>
      <c r="G1598" s="14" t="s">
        <v>15</v>
      </c>
      <c r="H1598" s="14" t="s">
        <v>16</v>
      </c>
      <c r="I1598" s="14" t="s">
        <v>14</v>
      </c>
      <c r="J1598" s="14" t="s">
        <v>15</v>
      </c>
      <c r="K1598" s="14" t="s">
        <v>16</v>
      </c>
      <c r="M1598" s="14" t="s">
        <v>18</v>
      </c>
      <c r="N1598" s="13" t="s">
        <v>19</v>
      </c>
      <c r="O1598" s="14" t="s">
        <v>20</v>
      </c>
      <c r="P1598" s="13" t="s">
        <v>21</v>
      </c>
      <c r="R1598" s="13" t="s">
        <v>41</v>
      </c>
      <c r="S1598" s="14" t="s">
        <v>29</v>
      </c>
    </row>
    <row r="1599" spans="1:19" ht="15.75" x14ac:dyDescent="0.25">
      <c r="A1599" s="14" t="s">
        <v>0</v>
      </c>
      <c r="B1599" s="7">
        <v>357623</v>
      </c>
      <c r="C1599" s="7">
        <v>15577</v>
      </c>
      <c r="D1599" s="1">
        <v>4.4000000000000004</v>
      </c>
      <c r="E1599" s="9">
        <v>352.4</v>
      </c>
      <c r="F1599" s="7">
        <v>3003</v>
      </c>
      <c r="G1599" s="1">
        <v>0.8</v>
      </c>
      <c r="H1599" s="1">
        <v>67.900000000000006</v>
      </c>
      <c r="I1599" s="7">
        <v>3310</v>
      </c>
      <c r="J1599" s="1">
        <v>0.9</v>
      </c>
      <c r="K1599" s="1">
        <v>74.900000000000006</v>
      </c>
      <c r="M1599" s="12">
        <f>B1599-B1617</f>
        <v>10918</v>
      </c>
      <c r="N1599" s="12">
        <f t="shared" ref="N1599:N1611" si="513">C1599-C1617</f>
        <v>117</v>
      </c>
      <c r="O1599" s="12">
        <f t="shared" ref="O1599:O1611" si="514">F1599-F1617</f>
        <v>8</v>
      </c>
      <c r="P1599" s="12">
        <f t="shared" ref="P1599:P1611" si="515">I1599-I1617</f>
        <v>11</v>
      </c>
      <c r="R1599" s="26">
        <f>C1599/$B$1599</f>
        <v>4.3557041912852361E-2</v>
      </c>
    </row>
    <row r="1600" spans="1:19" ht="15.75" x14ac:dyDescent="0.25">
      <c r="A1600" s="5" t="s">
        <v>1</v>
      </c>
      <c r="B1600" s="7">
        <v>2168</v>
      </c>
      <c r="C1600" s="7">
        <v>103</v>
      </c>
      <c r="D1600" s="1">
        <v>4.8</v>
      </c>
      <c r="E1600" s="9">
        <v>204</v>
      </c>
      <c r="F1600" s="7">
        <v>22</v>
      </c>
      <c r="G1600" s="1">
        <v>1</v>
      </c>
      <c r="H1600" s="1">
        <v>43.6</v>
      </c>
      <c r="I1600" s="7">
        <v>0</v>
      </c>
      <c r="J1600" s="1">
        <v>0</v>
      </c>
      <c r="K1600" s="1">
        <v>0</v>
      </c>
      <c r="M1600" s="12">
        <f t="shared" ref="M1600:M1611" si="516">B1600-B1618</f>
        <v>62</v>
      </c>
      <c r="N1600" s="20">
        <f t="shared" si="513"/>
        <v>2</v>
      </c>
      <c r="O1600" s="12">
        <f t="shared" si="514"/>
        <v>0</v>
      </c>
      <c r="P1600" s="12">
        <f t="shared" si="515"/>
        <v>0</v>
      </c>
      <c r="R1600" s="21">
        <f>C1600/$C$1599</f>
        <v>6.6123130256146882E-3</v>
      </c>
    </row>
    <row r="1601" spans="1:19" ht="15.75" x14ac:dyDescent="0.25">
      <c r="A1601" s="6" t="s">
        <v>2</v>
      </c>
      <c r="B1601" s="8">
        <v>13764</v>
      </c>
      <c r="C1601" s="8">
        <v>91</v>
      </c>
      <c r="D1601" s="2">
        <v>0.7</v>
      </c>
      <c r="E1601" s="10">
        <v>41.9</v>
      </c>
      <c r="F1601" s="8">
        <v>14</v>
      </c>
      <c r="G1601" s="2">
        <v>0.1</v>
      </c>
      <c r="H1601" s="2">
        <v>6.4</v>
      </c>
      <c r="I1601" s="8">
        <v>1</v>
      </c>
      <c r="J1601" s="2">
        <v>0</v>
      </c>
      <c r="K1601" s="2">
        <v>0.5</v>
      </c>
      <c r="M1601" s="12">
        <f t="shared" si="516"/>
        <v>233</v>
      </c>
      <c r="N1601" s="20">
        <f t="shared" si="513"/>
        <v>3</v>
      </c>
      <c r="O1601" s="12">
        <f t="shared" si="514"/>
        <v>0</v>
      </c>
      <c r="P1601" s="12">
        <f t="shared" si="515"/>
        <v>0</v>
      </c>
      <c r="R1601" s="21">
        <f t="shared" ref="R1601:R1611" si="517">C1601/$C$1599</f>
        <v>5.8419464595236567E-3</v>
      </c>
    </row>
    <row r="1602" spans="1:19" ht="15.75" x14ac:dyDescent="0.25">
      <c r="A1602" s="5" t="s">
        <v>3</v>
      </c>
      <c r="B1602" s="7">
        <v>22917</v>
      </c>
      <c r="C1602" s="7">
        <v>47</v>
      </c>
      <c r="D1602" s="1">
        <v>0.2</v>
      </c>
      <c r="E1602" s="9">
        <v>16.899999999999999</v>
      </c>
      <c r="F1602" s="7">
        <v>14</v>
      </c>
      <c r="G1602" s="1">
        <v>0.1</v>
      </c>
      <c r="H1602" s="1">
        <v>5</v>
      </c>
      <c r="I1602" s="7">
        <v>0</v>
      </c>
      <c r="J1602" s="1">
        <v>0</v>
      </c>
      <c r="K1602" s="1">
        <v>0</v>
      </c>
      <c r="M1602" s="12">
        <f t="shared" si="516"/>
        <v>439</v>
      </c>
      <c r="N1602" s="20">
        <f t="shared" si="513"/>
        <v>0</v>
      </c>
      <c r="O1602" s="20">
        <f t="shared" si="514"/>
        <v>0</v>
      </c>
      <c r="P1602" s="12">
        <f t="shared" si="515"/>
        <v>0</v>
      </c>
      <c r="R1602" s="21">
        <f t="shared" si="517"/>
        <v>3.0172690505232071E-3</v>
      </c>
    </row>
    <row r="1603" spans="1:19" ht="15.75" x14ac:dyDescent="0.25">
      <c r="A1603" s="6" t="s">
        <v>4</v>
      </c>
      <c r="B1603" s="8">
        <v>49074</v>
      </c>
      <c r="C1603" s="8">
        <v>247</v>
      </c>
      <c r="D1603" s="2">
        <v>0.5</v>
      </c>
      <c r="E1603" s="10">
        <v>46.3</v>
      </c>
      <c r="F1603" s="8">
        <v>34</v>
      </c>
      <c r="G1603" s="2">
        <v>0.1</v>
      </c>
      <c r="H1603" s="2">
        <v>6.4</v>
      </c>
      <c r="I1603" s="8">
        <v>1</v>
      </c>
      <c r="J1603" s="2">
        <v>0</v>
      </c>
      <c r="K1603" s="2">
        <v>0.2</v>
      </c>
      <c r="M1603" s="12">
        <f t="shared" si="516"/>
        <v>1241</v>
      </c>
      <c r="N1603" s="20">
        <f t="shared" si="513"/>
        <v>3</v>
      </c>
      <c r="O1603" s="12">
        <f t="shared" si="514"/>
        <v>0</v>
      </c>
      <c r="P1603" s="12">
        <f t="shared" si="515"/>
        <v>0</v>
      </c>
      <c r="R1603" s="21">
        <f t="shared" si="517"/>
        <v>1.5856711818707066E-2</v>
      </c>
      <c r="S1603" s="24">
        <f>R1602+R1603</f>
        <v>1.8873980869230273E-2</v>
      </c>
    </row>
    <row r="1604" spans="1:19" ht="15.75" x14ac:dyDescent="0.25">
      <c r="A1604" s="5" t="s">
        <v>5</v>
      </c>
      <c r="B1604" s="7">
        <v>63570</v>
      </c>
      <c r="C1604" s="7">
        <v>886</v>
      </c>
      <c r="D1604" s="1">
        <v>1.4</v>
      </c>
      <c r="E1604" s="9">
        <v>149.9</v>
      </c>
      <c r="F1604" s="7">
        <v>119</v>
      </c>
      <c r="G1604" s="1">
        <v>0.2</v>
      </c>
      <c r="H1604" s="1">
        <v>20.100000000000001</v>
      </c>
      <c r="I1604" s="7">
        <v>16</v>
      </c>
      <c r="J1604" s="1">
        <v>0</v>
      </c>
      <c r="K1604" s="1">
        <v>2.7</v>
      </c>
      <c r="M1604" s="12">
        <f t="shared" si="516"/>
        <v>2958</v>
      </c>
      <c r="N1604" s="20">
        <f t="shared" si="513"/>
        <v>13</v>
      </c>
      <c r="O1604" s="12">
        <f t="shared" si="514"/>
        <v>0</v>
      </c>
      <c r="P1604" s="12">
        <f t="shared" si="515"/>
        <v>0</v>
      </c>
      <c r="R1604" s="21">
        <f t="shared" si="517"/>
        <v>5.6878731463054506E-2</v>
      </c>
    </row>
    <row r="1605" spans="1:19" ht="15.75" x14ac:dyDescent="0.25">
      <c r="A1605" s="6" t="s">
        <v>6</v>
      </c>
      <c r="B1605" s="8">
        <v>68910</v>
      </c>
      <c r="C1605" s="8">
        <v>1595</v>
      </c>
      <c r="D1605" s="2">
        <v>2.2999999999999998</v>
      </c>
      <c r="E1605" s="10">
        <v>223</v>
      </c>
      <c r="F1605" s="8">
        <v>252</v>
      </c>
      <c r="G1605" s="2">
        <v>0.4</v>
      </c>
      <c r="H1605" s="2">
        <v>35.200000000000003</v>
      </c>
      <c r="I1605" s="8">
        <v>35</v>
      </c>
      <c r="J1605" s="2">
        <v>0.1</v>
      </c>
      <c r="K1605" s="2">
        <v>4.9000000000000004</v>
      </c>
      <c r="M1605" s="12">
        <f t="shared" si="516"/>
        <v>2418</v>
      </c>
      <c r="N1605" s="20">
        <f t="shared" si="513"/>
        <v>10</v>
      </c>
      <c r="O1605" s="20">
        <f t="shared" si="514"/>
        <v>0</v>
      </c>
      <c r="P1605" s="12">
        <f t="shared" si="515"/>
        <v>1</v>
      </c>
      <c r="R1605" s="21">
        <f t="shared" si="517"/>
        <v>0.1023945560762663</v>
      </c>
    </row>
    <row r="1606" spans="1:19" ht="15.75" x14ac:dyDescent="0.25">
      <c r="A1606" s="5" t="s">
        <v>7</v>
      </c>
      <c r="B1606" s="7">
        <v>55181</v>
      </c>
      <c r="C1606" s="7">
        <v>1891</v>
      </c>
      <c r="D1606" s="1">
        <v>3.4</v>
      </c>
      <c r="E1606" s="9">
        <v>310.8</v>
      </c>
      <c r="F1606" s="7">
        <v>416</v>
      </c>
      <c r="G1606" s="1">
        <v>0.8</v>
      </c>
      <c r="H1606" s="1">
        <v>68.400000000000006</v>
      </c>
      <c r="I1606" s="7">
        <v>83</v>
      </c>
      <c r="J1606" s="1">
        <v>0.2</v>
      </c>
      <c r="K1606" s="1">
        <v>13.6</v>
      </c>
      <c r="M1606" s="12">
        <f t="shared" si="516"/>
        <v>1739</v>
      </c>
      <c r="N1606" s="20">
        <f t="shared" si="513"/>
        <v>14</v>
      </c>
      <c r="O1606" s="20">
        <f t="shared" si="514"/>
        <v>1</v>
      </c>
      <c r="P1606" s="12">
        <f t="shared" si="515"/>
        <v>1</v>
      </c>
      <c r="R1606" s="21">
        <f t="shared" si="517"/>
        <v>0.1213969313731784</v>
      </c>
    </row>
    <row r="1607" spans="1:19" ht="15.75" x14ac:dyDescent="0.25">
      <c r="A1607" s="6" t="s">
        <v>8</v>
      </c>
      <c r="B1607" s="8">
        <v>38947</v>
      </c>
      <c r="C1607" s="8">
        <v>2617</v>
      </c>
      <c r="D1607" s="2">
        <v>6.7</v>
      </c>
      <c r="E1607" s="10">
        <v>475</v>
      </c>
      <c r="F1607" s="8">
        <v>691</v>
      </c>
      <c r="G1607" s="2">
        <v>1.8</v>
      </c>
      <c r="H1607" s="2">
        <v>125.4</v>
      </c>
      <c r="I1607" s="8">
        <v>211</v>
      </c>
      <c r="J1607" s="2">
        <v>0.5</v>
      </c>
      <c r="K1607" s="2">
        <v>38.299999999999997</v>
      </c>
      <c r="M1607" s="12">
        <f t="shared" si="516"/>
        <v>1079</v>
      </c>
      <c r="N1607" s="20">
        <f t="shared" si="513"/>
        <v>16</v>
      </c>
      <c r="O1607" s="20">
        <f t="shared" si="514"/>
        <v>3</v>
      </c>
      <c r="P1607" s="12">
        <f t="shared" si="515"/>
        <v>2</v>
      </c>
      <c r="R1607" s="21">
        <f t="shared" si="517"/>
        <v>0.16800410862168583</v>
      </c>
    </row>
    <row r="1608" spans="1:19" ht="15.75" x14ac:dyDescent="0.25">
      <c r="A1608" s="5" t="s">
        <v>9</v>
      </c>
      <c r="B1608" s="7">
        <v>23491</v>
      </c>
      <c r="C1608" s="7">
        <v>2808</v>
      </c>
      <c r="D1608" s="1">
        <v>12</v>
      </c>
      <c r="E1608" s="9">
        <v>592</v>
      </c>
      <c r="F1608" s="7">
        <v>792</v>
      </c>
      <c r="G1608" s="1">
        <v>3.4</v>
      </c>
      <c r="H1608" s="1">
        <v>167</v>
      </c>
      <c r="I1608" s="7">
        <v>458</v>
      </c>
      <c r="J1608" s="1">
        <v>1.9</v>
      </c>
      <c r="K1608" s="1">
        <v>96.6</v>
      </c>
      <c r="M1608" s="12">
        <f t="shared" si="516"/>
        <v>513</v>
      </c>
      <c r="N1608" s="20">
        <f t="shared" si="513"/>
        <v>22</v>
      </c>
      <c r="O1608" s="20">
        <f t="shared" si="514"/>
        <v>4</v>
      </c>
      <c r="P1608" s="20">
        <f t="shared" si="515"/>
        <v>5</v>
      </c>
      <c r="R1608" s="21">
        <f t="shared" si="517"/>
        <v>0.1802657764653014</v>
      </c>
    </row>
    <row r="1609" spans="1:19" ht="15.75" x14ac:dyDescent="0.25">
      <c r="A1609" s="6" t="s">
        <v>10</v>
      </c>
      <c r="B1609" s="8">
        <v>10404</v>
      </c>
      <c r="C1609" s="8">
        <v>2551</v>
      </c>
      <c r="D1609" s="2">
        <v>24.5</v>
      </c>
      <c r="E1609" s="10">
        <v>978.4</v>
      </c>
      <c r="F1609" s="8">
        <v>520</v>
      </c>
      <c r="G1609" s="2">
        <v>5</v>
      </c>
      <c r="H1609" s="2">
        <v>199.4</v>
      </c>
      <c r="I1609" s="8">
        <v>763</v>
      </c>
      <c r="J1609" s="2">
        <v>7.3</v>
      </c>
      <c r="K1609" s="2">
        <v>292.60000000000002</v>
      </c>
      <c r="M1609" s="12">
        <f t="shared" si="516"/>
        <v>162</v>
      </c>
      <c r="N1609" s="20">
        <f t="shared" si="513"/>
        <v>19</v>
      </c>
      <c r="O1609" s="20">
        <f t="shared" si="514"/>
        <v>0</v>
      </c>
      <c r="P1609" s="20">
        <f t="shared" si="515"/>
        <v>1</v>
      </c>
      <c r="R1609" s="21">
        <f t="shared" si="517"/>
        <v>0.16376709250818514</v>
      </c>
    </row>
    <row r="1610" spans="1:19" ht="15.75" x14ac:dyDescent="0.25">
      <c r="A1610" s="5" t="s">
        <v>11</v>
      </c>
      <c r="B1610" s="7">
        <v>8914</v>
      </c>
      <c r="C1610" s="7">
        <v>2736</v>
      </c>
      <c r="D1610" s="1">
        <v>30.7</v>
      </c>
      <c r="E1610" s="9">
        <v>1945.2</v>
      </c>
      <c r="F1610" s="7">
        <v>127</v>
      </c>
      <c r="G1610" s="1">
        <v>1.4</v>
      </c>
      <c r="H1610" s="1">
        <v>90.3</v>
      </c>
      <c r="I1610" s="7">
        <v>1739</v>
      </c>
      <c r="J1610" s="1">
        <v>19.5</v>
      </c>
      <c r="K1610" s="9">
        <v>1236.3</v>
      </c>
      <c r="M1610" s="12">
        <f t="shared" si="516"/>
        <v>85</v>
      </c>
      <c r="N1610" s="20">
        <f t="shared" si="513"/>
        <v>15</v>
      </c>
      <c r="O1610" s="20">
        <f t="shared" si="514"/>
        <v>0</v>
      </c>
      <c r="P1610" s="20">
        <f t="shared" si="515"/>
        <v>1</v>
      </c>
      <c r="R1610" s="21">
        <f t="shared" si="517"/>
        <v>0.17564357706875522</v>
      </c>
    </row>
    <row r="1611" spans="1:19" ht="15.75" x14ac:dyDescent="0.25">
      <c r="A1611" s="6" t="s">
        <v>12</v>
      </c>
      <c r="B1611" s="8">
        <v>283</v>
      </c>
      <c r="C1611" s="8">
        <v>5</v>
      </c>
      <c r="D1611" s="2">
        <v>1.8</v>
      </c>
      <c r="E1611" s="10" t="s">
        <v>13</v>
      </c>
      <c r="F1611" s="8">
        <v>2</v>
      </c>
      <c r="G1611" s="2">
        <v>0.7</v>
      </c>
      <c r="H1611" s="2" t="s">
        <v>13</v>
      </c>
      <c r="I1611" s="8">
        <v>3</v>
      </c>
      <c r="J1611" s="2">
        <v>1.1000000000000001</v>
      </c>
      <c r="K1611" s="2" t="s">
        <v>13</v>
      </c>
      <c r="M1611" s="12">
        <f t="shared" si="516"/>
        <v>-11</v>
      </c>
      <c r="N1611" s="12">
        <f t="shared" si="513"/>
        <v>0</v>
      </c>
      <c r="O1611" s="12">
        <f t="shared" si="514"/>
        <v>0</v>
      </c>
      <c r="P1611" s="12">
        <f t="shared" si="515"/>
        <v>0</v>
      </c>
      <c r="R1611" s="21">
        <f t="shared" si="517"/>
        <v>3.2098606920459653E-4</v>
      </c>
    </row>
    <row r="1612" spans="1:19" x14ac:dyDescent="0.25">
      <c r="A1612" s="25"/>
      <c r="O1612" s="104" t="s">
        <v>873</v>
      </c>
      <c r="P1612" s="103">
        <f>SUM(P1609:P1610)/P1599</f>
        <v>0.18181818181818182</v>
      </c>
    </row>
    <row r="1613" spans="1:19" x14ac:dyDescent="0.25">
      <c r="A1613" t="s">
        <v>1260</v>
      </c>
    </row>
    <row r="1614" spans="1:19" x14ac:dyDescent="0.25">
      <c r="A1614" t="s">
        <v>776</v>
      </c>
    </row>
    <row r="1615" spans="1:19" x14ac:dyDescent="0.25">
      <c r="A1615" s="15" t="s">
        <v>17</v>
      </c>
      <c r="B1615" s="14" t="s">
        <v>18</v>
      </c>
      <c r="C1615" s="270" t="s">
        <v>19</v>
      </c>
      <c r="D1615" s="270"/>
      <c r="E1615" s="270"/>
      <c r="F1615" s="270" t="s">
        <v>20</v>
      </c>
      <c r="G1615" s="270"/>
      <c r="H1615" s="270"/>
      <c r="I1615" s="270" t="s">
        <v>21</v>
      </c>
      <c r="J1615" s="270"/>
      <c r="K1615" s="270"/>
      <c r="M1615" s="270" t="s">
        <v>935</v>
      </c>
      <c r="N1615" s="270"/>
      <c r="O1615" s="270"/>
      <c r="P1615" s="270"/>
    </row>
    <row r="1616" spans="1:19" x14ac:dyDescent="0.25">
      <c r="B1616" s="14" t="s">
        <v>14</v>
      </c>
      <c r="C1616" s="14" t="s">
        <v>14</v>
      </c>
      <c r="D1616" s="14" t="s">
        <v>15</v>
      </c>
      <c r="E1616" s="14" t="s">
        <v>16</v>
      </c>
      <c r="F1616" s="14" t="s">
        <v>14</v>
      </c>
      <c r="G1616" s="14" t="s">
        <v>15</v>
      </c>
      <c r="H1616" s="14" t="s">
        <v>16</v>
      </c>
      <c r="I1616" s="14" t="s">
        <v>14</v>
      </c>
      <c r="J1616" s="14" t="s">
        <v>15</v>
      </c>
      <c r="K1616" s="14" t="s">
        <v>16</v>
      </c>
      <c r="M1616" s="14" t="s">
        <v>18</v>
      </c>
      <c r="N1616" s="13" t="s">
        <v>19</v>
      </c>
      <c r="O1616" s="14" t="s">
        <v>20</v>
      </c>
      <c r="P1616" s="13" t="s">
        <v>21</v>
      </c>
      <c r="R1616" s="13" t="s">
        <v>41</v>
      </c>
      <c r="S1616" s="14" t="s">
        <v>29</v>
      </c>
    </row>
    <row r="1617" spans="1:19" ht="15.75" x14ac:dyDescent="0.25">
      <c r="A1617" s="14" t="s">
        <v>0</v>
      </c>
      <c r="B1617" s="7">
        <v>346705</v>
      </c>
      <c r="C1617" s="7">
        <v>15460</v>
      </c>
      <c r="D1617" s="1">
        <v>4.5</v>
      </c>
      <c r="E1617" s="9">
        <v>349.8</v>
      </c>
      <c r="F1617" s="7">
        <v>2995</v>
      </c>
      <c r="G1617" s="1">
        <v>0.9</v>
      </c>
      <c r="H1617" s="1">
        <v>67.8</v>
      </c>
      <c r="I1617" s="7">
        <v>3299</v>
      </c>
      <c r="J1617" s="1">
        <v>1</v>
      </c>
      <c r="K1617" s="1">
        <v>74.599999999999994</v>
      </c>
      <c r="M1617" s="12">
        <f>B1617-B1635</f>
        <v>1625</v>
      </c>
      <c r="N1617" s="12">
        <f t="shared" ref="N1617:N1629" si="518">C1617-C1635</f>
        <v>17</v>
      </c>
      <c r="O1617" s="12">
        <f t="shared" ref="O1617:O1629" si="519">F1617-F1635</f>
        <v>2</v>
      </c>
      <c r="P1617" s="12">
        <f t="shared" ref="P1617:P1629" si="520">I1617-I1635</f>
        <v>0</v>
      </c>
      <c r="R1617" s="26">
        <f>C1617/$B$1617</f>
        <v>4.4591223085908772E-2</v>
      </c>
    </row>
    <row r="1618" spans="1:19" ht="15.75" x14ac:dyDescent="0.25">
      <c r="A1618" s="5" t="s">
        <v>1</v>
      </c>
      <c r="B1618" s="7">
        <v>2106</v>
      </c>
      <c r="C1618" s="7">
        <v>101</v>
      </c>
      <c r="D1618" s="1">
        <v>4.8</v>
      </c>
      <c r="E1618" s="9">
        <v>200.1</v>
      </c>
      <c r="F1618" s="7">
        <v>22</v>
      </c>
      <c r="G1618" s="1">
        <v>1</v>
      </c>
      <c r="H1618" s="1">
        <v>43.6</v>
      </c>
      <c r="I1618" s="7">
        <v>0</v>
      </c>
      <c r="J1618" s="1">
        <v>0</v>
      </c>
      <c r="K1618" s="1">
        <v>0</v>
      </c>
      <c r="M1618" s="12">
        <f t="shared" ref="M1618:M1629" si="521">B1618-B1636</f>
        <v>6</v>
      </c>
      <c r="N1618" s="20">
        <f t="shared" si="518"/>
        <v>0</v>
      </c>
      <c r="O1618" s="12">
        <f t="shared" si="519"/>
        <v>0</v>
      </c>
      <c r="P1618" s="12">
        <f t="shared" si="520"/>
        <v>0</v>
      </c>
      <c r="R1618" s="21">
        <f>C1618/$C$1617</f>
        <v>6.5329883570504526E-3</v>
      </c>
    </row>
    <row r="1619" spans="1:19" ht="15.75" x14ac:dyDescent="0.25">
      <c r="A1619" s="6" t="s">
        <v>2</v>
      </c>
      <c r="B1619" s="8">
        <v>13531</v>
      </c>
      <c r="C1619" s="8">
        <v>88</v>
      </c>
      <c r="D1619" s="2">
        <v>0.7</v>
      </c>
      <c r="E1619" s="10">
        <v>40.5</v>
      </c>
      <c r="F1619" s="8">
        <v>14</v>
      </c>
      <c r="G1619" s="2">
        <v>0.1</v>
      </c>
      <c r="H1619" s="2">
        <v>6.4</v>
      </c>
      <c r="I1619" s="8">
        <v>1</v>
      </c>
      <c r="J1619" s="2">
        <v>0</v>
      </c>
      <c r="K1619" s="2">
        <v>0.5</v>
      </c>
      <c r="M1619" s="12">
        <f t="shared" si="521"/>
        <v>39</v>
      </c>
      <c r="N1619" s="20">
        <f t="shared" si="518"/>
        <v>0</v>
      </c>
      <c r="O1619" s="12">
        <f t="shared" si="519"/>
        <v>0</v>
      </c>
      <c r="P1619" s="12">
        <f t="shared" si="520"/>
        <v>0</v>
      </c>
      <c r="R1619" s="21">
        <f t="shared" ref="R1619:R1629" si="522">C1619/$C$1617</f>
        <v>5.6921086675291071E-3</v>
      </c>
    </row>
    <row r="1620" spans="1:19" ht="15.75" x14ac:dyDescent="0.25">
      <c r="A1620" s="5" t="s">
        <v>3</v>
      </c>
      <c r="B1620" s="7">
        <v>22478</v>
      </c>
      <c r="C1620" s="7">
        <v>47</v>
      </c>
      <c r="D1620" s="1">
        <v>0.2</v>
      </c>
      <c r="E1620" s="9">
        <v>16.899999999999999</v>
      </c>
      <c r="F1620" s="7">
        <v>14</v>
      </c>
      <c r="G1620" s="1">
        <v>0.1</v>
      </c>
      <c r="H1620" s="1">
        <v>5</v>
      </c>
      <c r="I1620" s="7">
        <v>0</v>
      </c>
      <c r="J1620" s="1">
        <v>0</v>
      </c>
      <c r="K1620" s="1">
        <v>0</v>
      </c>
      <c r="M1620" s="12">
        <f t="shared" si="521"/>
        <v>68</v>
      </c>
      <c r="N1620" s="20">
        <f t="shared" si="518"/>
        <v>0</v>
      </c>
      <c r="O1620" s="20">
        <f t="shared" si="519"/>
        <v>0</v>
      </c>
      <c r="P1620" s="12">
        <f t="shared" si="520"/>
        <v>0</v>
      </c>
      <c r="R1620" s="21">
        <f t="shared" si="522"/>
        <v>3.0401034928848642E-3</v>
      </c>
    </row>
    <row r="1621" spans="1:19" ht="15.75" x14ac:dyDescent="0.25">
      <c r="A1621" s="6" t="s">
        <v>4</v>
      </c>
      <c r="B1621" s="8">
        <v>47833</v>
      </c>
      <c r="C1621" s="8">
        <v>244</v>
      </c>
      <c r="D1621" s="2">
        <v>0.5</v>
      </c>
      <c r="E1621" s="10">
        <v>45.8</v>
      </c>
      <c r="F1621" s="8">
        <v>34</v>
      </c>
      <c r="G1621" s="2">
        <v>0.1</v>
      </c>
      <c r="H1621" s="2">
        <v>6.4</v>
      </c>
      <c r="I1621" s="8">
        <v>1</v>
      </c>
      <c r="J1621" s="2">
        <v>0</v>
      </c>
      <c r="K1621" s="2">
        <v>0.2</v>
      </c>
      <c r="M1621" s="12">
        <f t="shared" si="521"/>
        <v>165</v>
      </c>
      <c r="N1621" s="20">
        <f t="shared" si="518"/>
        <v>0</v>
      </c>
      <c r="O1621" s="12">
        <f t="shared" si="519"/>
        <v>0</v>
      </c>
      <c r="P1621" s="12">
        <f t="shared" si="520"/>
        <v>0</v>
      </c>
      <c r="R1621" s="21">
        <f t="shared" si="522"/>
        <v>1.5782664941785252E-2</v>
      </c>
      <c r="S1621" s="24">
        <f>R1620+R1621</f>
        <v>1.8822768434670116E-2</v>
      </c>
    </row>
    <row r="1622" spans="1:19" ht="15.75" x14ac:dyDescent="0.25">
      <c r="A1622" s="5" t="s">
        <v>5</v>
      </c>
      <c r="B1622" s="7">
        <v>60612</v>
      </c>
      <c r="C1622" s="7">
        <v>873</v>
      </c>
      <c r="D1622" s="1">
        <v>1.4</v>
      </c>
      <c r="E1622" s="9">
        <v>147.69999999999999</v>
      </c>
      <c r="F1622" s="7">
        <v>119</v>
      </c>
      <c r="G1622" s="1">
        <v>0.2</v>
      </c>
      <c r="H1622" s="1">
        <v>20.100000000000001</v>
      </c>
      <c r="I1622" s="7">
        <v>16</v>
      </c>
      <c r="J1622" s="1">
        <v>0</v>
      </c>
      <c r="K1622" s="1">
        <v>2.7</v>
      </c>
      <c r="M1622" s="12">
        <f t="shared" si="521"/>
        <v>397</v>
      </c>
      <c r="N1622" s="20">
        <f t="shared" si="518"/>
        <v>2</v>
      </c>
      <c r="O1622" s="12">
        <f t="shared" si="519"/>
        <v>0</v>
      </c>
      <c r="P1622" s="12">
        <f t="shared" si="520"/>
        <v>0</v>
      </c>
      <c r="R1622" s="21">
        <f t="shared" si="522"/>
        <v>5.6468305304010348E-2</v>
      </c>
    </row>
    <row r="1623" spans="1:19" ht="15.75" x14ac:dyDescent="0.25">
      <c r="A1623" s="6" t="s">
        <v>6</v>
      </c>
      <c r="B1623" s="8">
        <v>66492</v>
      </c>
      <c r="C1623" s="8">
        <v>1585</v>
      </c>
      <c r="D1623" s="2">
        <v>2.4</v>
      </c>
      <c r="E1623" s="10">
        <v>221.6</v>
      </c>
      <c r="F1623" s="8">
        <v>252</v>
      </c>
      <c r="G1623" s="2">
        <v>0.4</v>
      </c>
      <c r="H1623" s="2">
        <v>35.200000000000003</v>
      </c>
      <c r="I1623" s="8">
        <v>34</v>
      </c>
      <c r="J1623" s="2">
        <v>0.1</v>
      </c>
      <c r="K1623" s="2">
        <v>4.8</v>
      </c>
      <c r="M1623" s="12">
        <f t="shared" si="521"/>
        <v>404</v>
      </c>
      <c r="N1623" s="20">
        <f t="shared" si="518"/>
        <v>1</v>
      </c>
      <c r="O1623" s="20">
        <f t="shared" si="519"/>
        <v>0</v>
      </c>
      <c r="P1623" s="12">
        <f t="shared" si="520"/>
        <v>0</v>
      </c>
      <c r="R1623" s="21">
        <f t="shared" si="522"/>
        <v>0.10252263906856404</v>
      </c>
    </row>
    <row r="1624" spans="1:19" ht="15.75" x14ac:dyDescent="0.25">
      <c r="A1624" s="5" t="s">
        <v>7</v>
      </c>
      <c r="B1624" s="7">
        <v>53442</v>
      </c>
      <c r="C1624" s="7">
        <v>1877</v>
      </c>
      <c r="D1624" s="1">
        <v>3.5</v>
      </c>
      <c r="E1624" s="9">
        <v>308.5</v>
      </c>
      <c r="F1624" s="7">
        <v>415</v>
      </c>
      <c r="G1624" s="1">
        <v>0.8</v>
      </c>
      <c r="H1624" s="1">
        <v>68.2</v>
      </c>
      <c r="I1624" s="7">
        <v>82</v>
      </c>
      <c r="J1624" s="1">
        <v>0.2</v>
      </c>
      <c r="K1624" s="1">
        <v>13.5</v>
      </c>
      <c r="M1624" s="12">
        <f t="shared" si="521"/>
        <v>270</v>
      </c>
      <c r="N1624" s="20">
        <f t="shared" si="518"/>
        <v>2</v>
      </c>
      <c r="O1624" s="20">
        <f t="shared" si="519"/>
        <v>0</v>
      </c>
      <c r="P1624" s="12">
        <f t="shared" si="520"/>
        <v>0</v>
      </c>
      <c r="R1624" s="21">
        <f t="shared" si="522"/>
        <v>0.12141009055627426</v>
      </c>
    </row>
    <row r="1625" spans="1:19" ht="15.75" x14ac:dyDescent="0.25">
      <c r="A1625" s="6" t="s">
        <v>8</v>
      </c>
      <c r="B1625" s="8">
        <v>37868</v>
      </c>
      <c r="C1625" s="8">
        <v>2601</v>
      </c>
      <c r="D1625" s="2">
        <v>6.9</v>
      </c>
      <c r="E1625" s="10">
        <v>472.1</v>
      </c>
      <c r="F1625" s="8">
        <v>688</v>
      </c>
      <c r="G1625" s="2">
        <v>1.8</v>
      </c>
      <c r="H1625" s="2">
        <v>124.9</v>
      </c>
      <c r="I1625" s="8">
        <v>209</v>
      </c>
      <c r="J1625" s="2">
        <v>0.6</v>
      </c>
      <c r="K1625" s="2">
        <v>37.9</v>
      </c>
      <c r="M1625" s="12">
        <f t="shared" si="521"/>
        <v>173</v>
      </c>
      <c r="N1625" s="20">
        <f t="shared" si="518"/>
        <v>3</v>
      </c>
      <c r="O1625" s="20">
        <f t="shared" si="519"/>
        <v>2</v>
      </c>
      <c r="P1625" s="12">
        <f t="shared" si="520"/>
        <v>0</v>
      </c>
      <c r="R1625" s="21">
        <f t="shared" si="522"/>
        <v>0.16824062095730918</v>
      </c>
    </row>
    <row r="1626" spans="1:19" ht="15.75" x14ac:dyDescent="0.25">
      <c r="A1626" s="5" t="s">
        <v>9</v>
      </c>
      <c r="B1626" s="7">
        <v>22978</v>
      </c>
      <c r="C1626" s="7">
        <v>2786</v>
      </c>
      <c r="D1626" s="1">
        <v>12.1</v>
      </c>
      <c r="E1626" s="9">
        <v>587.4</v>
      </c>
      <c r="F1626" s="7">
        <v>788</v>
      </c>
      <c r="G1626" s="1">
        <v>3.4</v>
      </c>
      <c r="H1626" s="1">
        <v>166.1</v>
      </c>
      <c r="I1626" s="7">
        <v>453</v>
      </c>
      <c r="J1626" s="1">
        <v>2</v>
      </c>
      <c r="K1626" s="1">
        <v>95.5</v>
      </c>
      <c r="M1626" s="12">
        <f t="shared" si="521"/>
        <v>84</v>
      </c>
      <c r="N1626" s="20">
        <f t="shared" si="518"/>
        <v>4</v>
      </c>
      <c r="O1626" s="20">
        <f t="shared" si="519"/>
        <v>0</v>
      </c>
      <c r="P1626" s="20">
        <f t="shared" si="520"/>
        <v>0</v>
      </c>
      <c r="R1626" s="21">
        <f t="shared" si="522"/>
        <v>0.18020698576972832</v>
      </c>
    </row>
    <row r="1627" spans="1:19" ht="15.75" x14ac:dyDescent="0.25">
      <c r="A1627" s="6" t="s">
        <v>10</v>
      </c>
      <c r="B1627" s="8">
        <v>10242</v>
      </c>
      <c r="C1627" s="8">
        <v>2532</v>
      </c>
      <c r="D1627" s="2">
        <v>24.7</v>
      </c>
      <c r="E1627" s="10">
        <v>971.1</v>
      </c>
      <c r="F1627" s="8">
        <v>520</v>
      </c>
      <c r="G1627" s="2">
        <v>5.0999999999999996</v>
      </c>
      <c r="H1627" s="2">
        <v>199.4</v>
      </c>
      <c r="I1627" s="8">
        <v>762</v>
      </c>
      <c r="J1627" s="2">
        <v>7.4</v>
      </c>
      <c r="K1627" s="2">
        <v>292.2</v>
      </c>
      <c r="M1627" s="12">
        <f t="shared" si="521"/>
        <v>20</v>
      </c>
      <c r="N1627" s="20">
        <f t="shared" si="518"/>
        <v>3</v>
      </c>
      <c r="O1627" s="20">
        <f t="shared" si="519"/>
        <v>0</v>
      </c>
      <c r="P1627" s="20">
        <f t="shared" si="520"/>
        <v>0</v>
      </c>
      <c r="R1627" s="21">
        <f t="shared" si="522"/>
        <v>0.16377749029754204</v>
      </c>
    </row>
    <row r="1628" spans="1:19" ht="15.75" x14ac:dyDescent="0.25">
      <c r="A1628" s="5" t="s">
        <v>11</v>
      </c>
      <c r="B1628" s="7">
        <v>8829</v>
      </c>
      <c r="C1628" s="7">
        <v>2721</v>
      </c>
      <c r="D1628" s="1">
        <v>30.8</v>
      </c>
      <c r="E1628" s="9">
        <v>1934.5</v>
      </c>
      <c r="F1628" s="7">
        <v>127</v>
      </c>
      <c r="G1628" s="1">
        <v>1.4</v>
      </c>
      <c r="H1628" s="1">
        <v>90.3</v>
      </c>
      <c r="I1628" s="7">
        <v>1738</v>
      </c>
      <c r="J1628" s="1">
        <v>19.7</v>
      </c>
      <c r="K1628" s="9">
        <v>1235.5999999999999</v>
      </c>
      <c r="M1628" s="12">
        <f t="shared" si="521"/>
        <v>1</v>
      </c>
      <c r="N1628" s="20">
        <f t="shared" si="518"/>
        <v>2</v>
      </c>
      <c r="O1628" s="20">
        <f t="shared" si="519"/>
        <v>0</v>
      </c>
      <c r="P1628" s="20">
        <f t="shared" si="520"/>
        <v>0</v>
      </c>
      <c r="R1628" s="21">
        <f t="shared" si="522"/>
        <v>0.1760025873221216</v>
      </c>
    </row>
    <row r="1629" spans="1:19" ht="15.75" x14ac:dyDescent="0.25">
      <c r="A1629" s="6" t="s">
        <v>12</v>
      </c>
      <c r="B1629" s="8">
        <v>294</v>
      </c>
      <c r="C1629" s="8">
        <v>5</v>
      </c>
      <c r="D1629" s="2">
        <v>1.7</v>
      </c>
      <c r="E1629" s="10" t="s">
        <v>13</v>
      </c>
      <c r="F1629" s="8">
        <v>2</v>
      </c>
      <c r="G1629" s="2">
        <v>0.7</v>
      </c>
      <c r="H1629" s="2" t="s">
        <v>13</v>
      </c>
      <c r="I1629" s="8">
        <v>3</v>
      </c>
      <c r="J1629" s="2">
        <v>1</v>
      </c>
      <c r="K1629" s="2" t="s">
        <v>13</v>
      </c>
      <c r="M1629" s="12">
        <f t="shared" si="521"/>
        <v>-2</v>
      </c>
      <c r="N1629" s="12">
        <f t="shared" si="518"/>
        <v>0</v>
      </c>
      <c r="O1629" s="12">
        <f t="shared" si="519"/>
        <v>0</v>
      </c>
      <c r="P1629" s="12">
        <f t="shared" si="520"/>
        <v>0</v>
      </c>
      <c r="R1629" s="21">
        <f t="shared" si="522"/>
        <v>3.2341526520051749E-4</v>
      </c>
    </row>
    <row r="1630" spans="1:19" x14ac:dyDescent="0.25">
      <c r="A1630" s="25"/>
      <c r="O1630" s="104" t="s">
        <v>873</v>
      </c>
      <c r="P1630" s="103" t="e">
        <f>SUM(P1627:P1628)/P1617</f>
        <v>#DIV/0!</v>
      </c>
    </row>
    <row r="1631" spans="1:19" x14ac:dyDescent="0.25">
      <c r="A1631" t="s">
        <v>1261</v>
      </c>
    </row>
    <row r="1632" spans="1:19" x14ac:dyDescent="0.25">
      <c r="A1632" t="s">
        <v>776</v>
      </c>
    </row>
    <row r="1633" spans="1:19" x14ac:dyDescent="0.25">
      <c r="A1633" s="15" t="s">
        <v>17</v>
      </c>
      <c r="B1633" s="14" t="s">
        <v>18</v>
      </c>
      <c r="C1633" s="270" t="s">
        <v>19</v>
      </c>
      <c r="D1633" s="270"/>
      <c r="E1633" s="270"/>
      <c r="F1633" s="270" t="s">
        <v>20</v>
      </c>
      <c r="G1633" s="270"/>
      <c r="H1633" s="270"/>
      <c r="I1633" s="270" t="s">
        <v>21</v>
      </c>
      <c r="J1633" s="270"/>
      <c r="K1633" s="270"/>
      <c r="M1633" s="270" t="s">
        <v>933</v>
      </c>
      <c r="N1633" s="270"/>
      <c r="O1633" s="270"/>
      <c r="P1633" s="270"/>
    </row>
    <row r="1634" spans="1:19" x14ac:dyDescent="0.25">
      <c r="B1634" s="14" t="s">
        <v>14</v>
      </c>
      <c r="C1634" s="14" t="s">
        <v>14</v>
      </c>
      <c r="D1634" s="14" t="s">
        <v>15</v>
      </c>
      <c r="E1634" s="14" t="s">
        <v>16</v>
      </c>
      <c r="F1634" s="14" t="s">
        <v>14</v>
      </c>
      <c r="G1634" s="14" t="s">
        <v>15</v>
      </c>
      <c r="H1634" s="14" t="s">
        <v>16</v>
      </c>
      <c r="I1634" s="14" t="s">
        <v>14</v>
      </c>
      <c r="J1634" s="14" t="s">
        <v>15</v>
      </c>
      <c r="K1634" s="14" t="s">
        <v>16</v>
      </c>
      <c r="M1634" s="14" t="s">
        <v>18</v>
      </c>
      <c r="N1634" s="13" t="s">
        <v>19</v>
      </c>
      <c r="O1634" s="14" t="s">
        <v>20</v>
      </c>
      <c r="P1634" s="13" t="s">
        <v>21</v>
      </c>
      <c r="R1634" s="13" t="s">
        <v>41</v>
      </c>
      <c r="S1634" s="14" t="s">
        <v>29</v>
      </c>
    </row>
    <row r="1635" spans="1:19" ht="15.75" x14ac:dyDescent="0.25">
      <c r="A1635" s="14" t="s">
        <v>0</v>
      </c>
      <c r="B1635" s="7">
        <v>345080</v>
      </c>
      <c r="C1635" s="7">
        <v>15443</v>
      </c>
      <c r="D1635" s="1">
        <v>4.5</v>
      </c>
      <c r="E1635" s="9">
        <v>349.4</v>
      </c>
      <c r="F1635" s="7">
        <v>2993</v>
      </c>
      <c r="G1635" s="1">
        <v>0.9</v>
      </c>
      <c r="H1635" s="1">
        <v>67.7</v>
      </c>
      <c r="I1635" s="7">
        <v>3299</v>
      </c>
      <c r="J1635" s="1">
        <v>1</v>
      </c>
      <c r="K1635" s="1">
        <v>74.599999999999994</v>
      </c>
      <c r="M1635" s="12">
        <f>B1635-B1653</f>
        <v>1346</v>
      </c>
      <c r="N1635" s="12">
        <f t="shared" ref="N1635:N1647" si="523">C1635-C1653</f>
        <v>12</v>
      </c>
      <c r="O1635" s="12">
        <f t="shared" ref="O1635:O1647" si="524">F1635-F1653</f>
        <v>3</v>
      </c>
      <c r="P1635" s="12">
        <f t="shared" ref="P1635:P1647" si="525">I1635-I1653</f>
        <v>5</v>
      </c>
      <c r="R1635" s="26">
        <f>C1635/$B$1635</f>
        <v>4.4751941578764345E-2</v>
      </c>
    </row>
    <row r="1636" spans="1:19" ht="15.75" x14ac:dyDescent="0.25">
      <c r="A1636" s="5" t="s">
        <v>1</v>
      </c>
      <c r="B1636" s="7">
        <v>2100</v>
      </c>
      <c r="C1636" s="7">
        <v>101</v>
      </c>
      <c r="D1636" s="1">
        <v>4.8</v>
      </c>
      <c r="E1636" s="9">
        <v>200.1</v>
      </c>
      <c r="F1636" s="7">
        <v>22</v>
      </c>
      <c r="G1636" s="1">
        <v>1</v>
      </c>
      <c r="H1636" s="1">
        <v>43.6</v>
      </c>
      <c r="I1636" s="7">
        <v>0</v>
      </c>
      <c r="J1636" s="1">
        <v>0</v>
      </c>
      <c r="K1636" s="1">
        <v>0</v>
      </c>
      <c r="M1636" s="12">
        <f t="shared" ref="M1636:M1647" si="526">B1636-B1654</f>
        <v>2</v>
      </c>
      <c r="N1636" s="20">
        <f t="shared" si="523"/>
        <v>0</v>
      </c>
      <c r="O1636" s="12">
        <f t="shared" si="524"/>
        <v>0</v>
      </c>
      <c r="P1636" s="12">
        <f t="shared" si="525"/>
        <v>0</v>
      </c>
      <c r="R1636" s="21">
        <f>C1636/$C$1635</f>
        <v>6.5401800168361068E-3</v>
      </c>
    </row>
    <row r="1637" spans="1:19" ht="15.75" x14ac:dyDescent="0.25">
      <c r="A1637" s="6" t="s">
        <v>2</v>
      </c>
      <c r="B1637" s="8">
        <v>13492</v>
      </c>
      <c r="C1637" s="8">
        <v>88</v>
      </c>
      <c r="D1637" s="2">
        <v>0.7</v>
      </c>
      <c r="E1637" s="10">
        <v>40.5</v>
      </c>
      <c r="F1637" s="8">
        <v>14</v>
      </c>
      <c r="G1637" s="2">
        <v>0.1</v>
      </c>
      <c r="H1637" s="2">
        <v>6.4</v>
      </c>
      <c r="I1637" s="8">
        <v>1</v>
      </c>
      <c r="J1637" s="2">
        <v>0</v>
      </c>
      <c r="K1637" s="2">
        <v>0.5</v>
      </c>
      <c r="M1637" s="12">
        <f t="shared" si="526"/>
        <v>29</v>
      </c>
      <c r="N1637" s="20">
        <f t="shared" si="523"/>
        <v>0</v>
      </c>
      <c r="O1637" s="12">
        <f t="shared" si="524"/>
        <v>0</v>
      </c>
      <c r="P1637" s="12">
        <f t="shared" si="525"/>
        <v>0</v>
      </c>
      <c r="R1637" s="21">
        <f t="shared" ref="R1637:R1647" si="527">C1637/$C$1635</f>
        <v>5.6983746681344297E-3</v>
      </c>
    </row>
    <row r="1638" spans="1:19" ht="15.75" x14ac:dyDescent="0.25">
      <c r="A1638" s="5" t="s">
        <v>3</v>
      </c>
      <c r="B1638" s="7">
        <v>22410</v>
      </c>
      <c r="C1638" s="7">
        <v>47</v>
      </c>
      <c r="D1638" s="1">
        <v>0.2</v>
      </c>
      <c r="E1638" s="9">
        <v>16.899999999999999</v>
      </c>
      <c r="F1638" s="7">
        <v>14</v>
      </c>
      <c r="G1638" s="1">
        <v>0.1</v>
      </c>
      <c r="H1638" s="1">
        <v>5</v>
      </c>
      <c r="I1638" s="7">
        <v>0</v>
      </c>
      <c r="J1638" s="1">
        <v>0</v>
      </c>
      <c r="K1638" s="1">
        <v>0</v>
      </c>
      <c r="M1638" s="12">
        <f t="shared" si="526"/>
        <v>78</v>
      </c>
      <c r="N1638" s="20">
        <f t="shared" si="523"/>
        <v>0</v>
      </c>
      <c r="O1638" s="20">
        <f t="shared" si="524"/>
        <v>0</v>
      </c>
      <c r="P1638" s="12">
        <f t="shared" si="525"/>
        <v>0</v>
      </c>
      <c r="R1638" s="21">
        <f t="shared" si="527"/>
        <v>3.043450106844525E-3</v>
      </c>
    </row>
    <row r="1639" spans="1:19" ht="15.75" x14ac:dyDescent="0.25">
      <c r="A1639" s="6" t="s">
        <v>4</v>
      </c>
      <c r="B1639" s="8">
        <v>47668</v>
      </c>
      <c r="C1639" s="8">
        <v>244</v>
      </c>
      <c r="D1639" s="2">
        <v>0.5</v>
      </c>
      <c r="E1639" s="10">
        <v>45.8</v>
      </c>
      <c r="F1639" s="8">
        <v>34</v>
      </c>
      <c r="G1639" s="2">
        <v>0.1</v>
      </c>
      <c r="H1639" s="2">
        <v>6.4</v>
      </c>
      <c r="I1639" s="8">
        <v>1</v>
      </c>
      <c r="J1639" s="2">
        <v>0</v>
      </c>
      <c r="K1639" s="2">
        <v>0.2</v>
      </c>
      <c r="M1639" s="12">
        <f t="shared" si="526"/>
        <v>126</v>
      </c>
      <c r="N1639" s="20">
        <f t="shared" si="523"/>
        <v>0</v>
      </c>
      <c r="O1639" s="12">
        <f t="shared" si="524"/>
        <v>0</v>
      </c>
      <c r="P1639" s="12">
        <f t="shared" si="525"/>
        <v>0</v>
      </c>
      <c r="R1639" s="21">
        <f t="shared" si="527"/>
        <v>1.5800038852554557E-2</v>
      </c>
      <c r="S1639" s="24">
        <f>R1638+R1639</f>
        <v>1.8843488959399083E-2</v>
      </c>
    </row>
    <row r="1640" spans="1:19" ht="15.75" x14ac:dyDescent="0.25">
      <c r="A1640" s="5" t="s">
        <v>5</v>
      </c>
      <c r="B1640" s="7">
        <v>60215</v>
      </c>
      <c r="C1640" s="7">
        <v>871</v>
      </c>
      <c r="D1640" s="1">
        <v>1.4</v>
      </c>
      <c r="E1640" s="9">
        <v>147.30000000000001</v>
      </c>
      <c r="F1640" s="7">
        <v>119</v>
      </c>
      <c r="G1640" s="1">
        <v>0.2</v>
      </c>
      <c r="H1640" s="1">
        <v>20.100000000000001</v>
      </c>
      <c r="I1640" s="7">
        <v>16</v>
      </c>
      <c r="J1640" s="1">
        <v>0</v>
      </c>
      <c r="K1640" s="1">
        <v>2.7</v>
      </c>
      <c r="M1640" s="12">
        <f t="shared" si="526"/>
        <v>289</v>
      </c>
      <c r="N1640" s="20">
        <f t="shared" si="523"/>
        <v>1</v>
      </c>
      <c r="O1640" s="12">
        <f t="shared" si="524"/>
        <v>0</v>
      </c>
      <c r="P1640" s="12">
        <f t="shared" si="525"/>
        <v>0</v>
      </c>
      <c r="R1640" s="21">
        <f t="shared" si="527"/>
        <v>5.6400958363012371E-2</v>
      </c>
    </row>
    <row r="1641" spans="1:19" ht="15.75" x14ac:dyDescent="0.25">
      <c r="A1641" s="6" t="s">
        <v>6</v>
      </c>
      <c r="B1641" s="8">
        <v>66088</v>
      </c>
      <c r="C1641" s="8">
        <v>1584</v>
      </c>
      <c r="D1641" s="2">
        <v>2.4</v>
      </c>
      <c r="E1641" s="10">
        <v>221.4</v>
      </c>
      <c r="F1641" s="8">
        <v>252</v>
      </c>
      <c r="G1641" s="2">
        <v>0.4</v>
      </c>
      <c r="H1641" s="2">
        <v>35.200000000000003</v>
      </c>
      <c r="I1641" s="8">
        <v>34</v>
      </c>
      <c r="J1641" s="2">
        <v>0.1</v>
      </c>
      <c r="K1641" s="2">
        <v>4.8</v>
      </c>
      <c r="M1641" s="12">
        <f t="shared" si="526"/>
        <v>314</v>
      </c>
      <c r="N1641" s="20">
        <f t="shared" si="523"/>
        <v>-1</v>
      </c>
      <c r="O1641" s="20">
        <f t="shared" si="524"/>
        <v>0</v>
      </c>
      <c r="P1641" s="12">
        <f t="shared" si="525"/>
        <v>0</v>
      </c>
      <c r="R1641" s="21">
        <f t="shared" si="527"/>
        <v>0.10257074402641973</v>
      </c>
    </row>
    <row r="1642" spans="1:19" ht="15.75" x14ac:dyDescent="0.25">
      <c r="A1642" s="5" t="s">
        <v>7</v>
      </c>
      <c r="B1642" s="7">
        <v>53172</v>
      </c>
      <c r="C1642" s="7">
        <v>1875</v>
      </c>
      <c r="D1642" s="1">
        <v>3.5</v>
      </c>
      <c r="E1642" s="9">
        <v>308.2</v>
      </c>
      <c r="F1642" s="7">
        <v>415</v>
      </c>
      <c r="G1642" s="1">
        <v>0.8</v>
      </c>
      <c r="H1642" s="1">
        <v>68.2</v>
      </c>
      <c r="I1642" s="7">
        <v>82</v>
      </c>
      <c r="J1642" s="1">
        <v>0.2</v>
      </c>
      <c r="K1642" s="1">
        <v>13.5</v>
      </c>
      <c r="M1642" s="12">
        <f t="shared" si="526"/>
        <v>230</v>
      </c>
      <c r="N1642" s="20">
        <f t="shared" si="523"/>
        <v>3</v>
      </c>
      <c r="O1642" s="20">
        <f t="shared" si="524"/>
        <v>1</v>
      </c>
      <c r="P1642" s="12">
        <f t="shared" si="525"/>
        <v>1</v>
      </c>
      <c r="R1642" s="21">
        <f t="shared" si="527"/>
        <v>0.12141423298581881</v>
      </c>
    </row>
    <row r="1643" spans="1:19" ht="15.75" x14ac:dyDescent="0.25">
      <c r="A1643" s="6" t="s">
        <v>8</v>
      </c>
      <c r="B1643" s="8">
        <v>37695</v>
      </c>
      <c r="C1643" s="8">
        <v>2598</v>
      </c>
      <c r="D1643" s="2">
        <v>6.9</v>
      </c>
      <c r="E1643" s="10">
        <v>471.6</v>
      </c>
      <c r="F1643" s="8">
        <v>686</v>
      </c>
      <c r="G1643" s="2">
        <v>1.8</v>
      </c>
      <c r="H1643" s="2">
        <v>124.5</v>
      </c>
      <c r="I1643" s="8">
        <v>209</v>
      </c>
      <c r="J1643" s="2">
        <v>0.6</v>
      </c>
      <c r="K1643" s="2">
        <v>37.9</v>
      </c>
      <c r="M1643" s="12">
        <f t="shared" si="526"/>
        <v>158</v>
      </c>
      <c r="N1643" s="20">
        <f t="shared" si="523"/>
        <v>4</v>
      </c>
      <c r="O1643" s="20">
        <f t="shared" si="524"/>
        <v>0</v>
      </c>
      <c r="P1643" s="12">
        <f t="shared" si="525"/>
        <v>0</v>
      </c>
      <c r="R1643" s="21">
        <f t="shared" si="527"/>
        <v>0.16823156122515057</v>
      </c>
    </row>
    <row r="1644" spans="1:19" ht="15.75" x14ac:dyDescent="0.25">
      <c r="A1644" s="5" t="s">
        <v>9</v>
      </c>
      <c r="B1644" s="7">
        <v>22894</v>
      </c>
      <c r="C1644" s="7">
        <v>2782</v>
      </c>
      <c r="D1644" s="1">
        <v>12.2</v>
      </c>
      <c r="E1644" s="9">
        <v>586.5</v>
      </c>
      <c r="F1644" s="7">
        <v>788</v>
      </c>
      <c r="G1644" s="1">
        <v>3.4</v>
      </c>
      <c r="H1644" s="1">
        <v>166.1</v>
      </c>
      <c r="I1644" s="7">
        <v>453</v>
      </c>
      <c r="J1644" s="1">
        <v>2</v>
      </c>
      <c r="K1644" s="1">
        <v>95.5</v>
      </c>
      <c r="M1644" s="12">
        <f t="shared" si="526"/>
        <v>85</v>
      </c>
      <c r="N1644" s="20">
        <f t="shared" si="523"/>
        <v>3</v>
      </c>
      <c r="O1644" s="20">
        <f t="shared" si="524"/>
        <v>2</v>
      </c>
      <c r="P1644" s="20">
        <f t="shared" si="525"/>
        <v>1</v>
      </c>
      <c r="R1644" s="21">
        <f t="shared" si="527"/>
        <v>0.18014634462215889</v>
      </c>
    </row>
    <row r="1645" spans="1:19" ht="15.75" x14ac:dyDescent="0.25">
      <c r="A1645" s="6" t="s">
        <v>10</v>
      </c>
      <c r="B1645" s="8">
        <v>10222</v>
      </c>
      <c r="C1645" s="8">
        <v>2529</v>
      </c>
      <c r="D1645" s="2">
        <v>24.7</v>
      </c>
      <c r="E1645" s="10">
        <v>969.9</v>
      </c>
      <c r="F1645" s="8">
        <v>520</v>
      </c>
      <c r="G1645" s="2">
        <v>5.0999999999999996</v>
      </c>
      <c r="H1645" s="2">
        <v>199.4</v>
      </c>
      <c r="I1645" s="8">
        <v>762</v>
      </c>
      <c r="J1645" s="2">
        <v>7.5</v>
      </c>
      <c r="K1645" s="2">
        <v>292.2</v>
      </c>
      <c r="M1645" s="12">
        <f t="shared" si="526"/>
        <v>29</v>
      </c>
      <c r="N1645" s="20">
        <f t="shared" si="523"/>
        <v>0</v>
      </c>
      <c r="O1645" s="20">
        <f t="shared" si="524"/>
        <v>0</v>
      </c>
      <c r="P1645" s="20">
        <f t="shared" si="525"/>
        <v>0</v>
      </c>
      <c r="R1645" s="21">
        <f t="shared" si="527"/>
        <v>0.16376351745127243</v>
      </c>
    </row>
    <row r="1646" spans="1:19" ht="15.75" x14ac:dyDescent="0.25">
      <c r="A1646" s="5" t="s">
        <v>11</v>
      </c>
      <c r="B1646" s="7">
        <v>8828</v>
      </c>
      <c r="C1646" s="7">
        <v>2719</v>
      </c>
      <c r="D1646" s="1">
        <v>30.8</v>
      </c>
      <c r="E1646" s="9">
        <v>1933.1</v>
      </c>
      <c r="F1646" s="7">
        <v>127</v>
      </c>
      <c r="G1646" s="1">
        <v>1.4</v>
      </c>
      <c r="H1646" s="1">
        <v>90.3</v>
      </c>
      <c r="I1646" s="7">
        <v>1738</v>
      </c>
      <c r="J1646" s="1">
        <v>19.7</v>
      </c>
      <c r="K1646" s="9">
        <v>1235.5999999999999</v>
      </c>
      <c r="M1646" s="12">
        <f t="shared" si="526"/>
        <v>6</v>
      </c>
      <c r="N1646" s="20">
        <f t="shared" si="523"/>
        <v>2</v>
      </c>
      <c r="O1646" s="20">
        <f t="shared" si="524"/>
        <v>0</v>
      </c>
      <c r="P1646" s="20">
        <f t="shared" si="525"/>
        <v>3</v>
      </c>
      <c r="R1646" s="21">
        <f t="shared" si="527"/>
        <v>0.17606682639383539</v>
      </c>
    </row>
    <row r="1647" spans="1:19" ht="15.75" x14ac:dyDescent="0.25">
      <c r="A1647" s="6" t="s">
        <v>12</v>
      </c>
      <c r="B1647" s="8">
        <v>296</v>
      </c>
      <c r="C1647" s="8">
        <v>5</v>
      </c>
      <c r="D1647" s="2">
        <v>1.7</v>
      </c>
      <c r="E1647" s="10" t="s">
        <v>13</v>
      </c>
      <c r="F1647" s="8">
        <v>2</v>
      </c>
      <c r="G1647" s="2">
        <v>0.7</v>
      </c>
      <c r="H1647" s="2" t="s">
        <v>13</v>
      </c>
      <c r="I1647" s="8">
        <v>3</v>
      </c>
      <c r="J1647" s="2">
        <v>1</v>
      </c>
      <c r="K1647" s="2" t="s">
        <v>13</v>
      </c>
      <c r="M1647" s="12">
        <f t="shared" si="526"/>
        <v>0</v>
      </c>
      <c r="N1647" s="12">
        <f t="shared" si="523"/>
        <v>0</v>
      </c>
      <c r="O1647" s="12">
        <f t="shared" si="524"/>
        <v>0</v>
      </c>
      <c r="P1647" s="12">
        <f t="shared" si="525"/>
        <v>0</v>
      </c>
      <c r="R1647" s="21">
        <f t="shared" si="527"/>
        <v>3.2377128796218349E-4</v>
      </c>
    </row>
    <row r="1648" spans="1:19" x14ac:dyDescent="0.25">
      <c r="A1648" s="25"/>
      <c r="O1648" s="104" t="s">
        <v>873</v>
      </c>
      <c r="P1648" s="103">
        <f>SUM(P1645:P1646)/P1635</f>
        <v>0.6</v>
      </c>
    </row>
    <row r="1649" spans="1:19" x14ac:dyDescent="0.25">
      <c r="A1649" t="s">
        <v>1262</v>
      </c>
    </row>
    <row r="1650" spans="1:19" x14ac:dyDescent="0.25">
      <c r="A1650" t="s">
        <v>776</v>
      </c>
    </row>
    <row r="1651" spans="1:19" x14ac:dyDescent="0.25">
      <c r="A1651" s="15" t="s">
        <v>17</v>
      </c>
      <c r="B1651" s="14" t="s">
        <v>18</v>
      </c>
      <c r="C1651" s="270" t="s">
        <v>19</v>
      </c>
      <c r="D1651" s="270"/>
      <c r="E1651" s="270"/>
      <c r="F1651" s="270" t="s">
        <v>20</v>
      </c>
      <c r="G1651" s="270"/>
      <c r="H1651" s="270"/>
      <c r="I1651" s="270" t="s">
        <v>21</v>
      </c>
      <c r="J1651" s="270"/>
      <c r="K1651" s="270"/>
      <c r="M1651" s="270" t="s">
        <v>932</v>
      </c>
      <c r="N1651" s="270"/>
      <c r="O1651" s="270"/>
      <c r="P1651" s="270"/>
    </row>
    <row r="1652" spans="1:19" x14ac:dyDescent="0.25">
      <c r="B1652" s="14" t="s">
        <v>14</v>
      </c>
      <c r="C1652" s="14" t="s">
        <v>14</v>
      </c>
      <c r="D1652" s="14" t="s">
        <v>15</v>
      </c>
      <c r="E1652" s="14" t="s">
        <v>16</v>
      </c>
      <c r="F1652" s="14" t="s">
        <v>14</v>
      </c>
      <c r="G1652" s="14" t="s">
        <v>15</v>
      </c>
      <c r="H1652" s="14" t="s">
        <v>16</v>
      </c>
      <c r="I1652" s="14" t="s">
        <v>14</v>
      </c>
      <c r="J1652" s="14" t="s">
        <v>15</v>
      </c>
      <c r="K1652" s="14" t="s">
        <v>16</v>
      </c>
      <c r="M1652" s="14" t="s">
        <v>18</v>
      </c>
      <c r="N1652" s="13" t="s">
        <v>19</v>
      </c>
      <c r="O1652" s="14" t="s">
        <v>20</v>
      </c>
      <c r="P1652" s="13" t="s">
        <v>21</v>
      </c>
      <c r="R1652" s="13" t="s">
        <v>41</v>
      </c>
      <c r="S1652" s="14" t="s">
        <v>29</v>
      </c>
    </row>
    <row r="1653" spans="1:19" ht="15.75" x14ac:dyDescent="0.25">
      <c r="A1653" s="14" t="s">
        <v>0</v>
      </c>
      <c r="B1653" s="7">
        <v>343734</v>
      </c>
      <c r="C1653" s="7">
        <v>15431</v>
      </c>
      <c r="D1653" s="1">
        <v>4.5</v>
      </c>
      <c r="E1653" s="9">
        <v>349.1</v>
      </c>
      <c r="F1653" s="7">
        <v>2990</v>
      </c>
      <c r="G1653" s="1">
        <v>0.9</v>
      </c>
      <c r="H1653" s="1">
        <v>67.599999999999994</v>
      </c>
      <c r="I1653" s="7">
        <v>3294</v>
      </c>
      <c r="J1653" s="1">
        <v>1</v>
      </c>
      <c r="K1653" s="1">
        <v>74.5</v>
      </c>
      <c r="M1653" s="12">
        <f>B1653-B1671</f>
        <v>786</v>
      </c>
      <c r="N1653" s="12">
        <f t="shared" ref="N1653:N1665" si="528">C1653-C1671</f>
        <v>21</v>
      </c>
      <c r="O1653" s="12">
        <f t="shared" ref="O1653:O1665" si="529">F1653-F1671</f>
        <v>8</v>
      </c>
      <c r="P1653" s="12">
        <f t="shared" ref="P1653:P1665" si="530">I1653-I1671</f>
        <v>2</v>
      </c>
      <c r="R1653" s="26">
        <f>C1653/$B$1653</f>
        <v>4.4892271349357353E-2</v>
      </c>
    </row>
    <row r="1654" spans="1:19" ht="15.75" x14ac:dyDescent="0.25">
      <c r="A1654" s="5" t="s">
        <v>1</v>
      </c>
      <c r="B1654" s="7">
        <v>2098</v>
      </c>
      <c r="C1654" s="7">
        <v>101</v>
      </c>
      <c r="D1654" s="1">
        <v>4.8</v>
      </c>
      <c r="E1654" s="9">
        <v>200.1</v>
      </c>
      <c r="F1654" s="7">
        <v>22</v>
      </c>
      <c r="G1654" s="1">
        <v>1</v>
      </c>
      <c r="H1654" s="1">
        <v>43.6</v>
      </c>
      <c r="I1654" s="7">
        <v>0</v>
      </c>
      <c r="J1654" s="1">
        <v>0</v>
      </c>
      <c r="K1654" s="1">
        <v>0</v>
      </c>
      <c r="M1654" s="12">
        <f t="shared" ref="M1654:M1665" si="531">B1654-B1672</f>
        <v>4</v>
      </c>
      <c r="N1654" s="20">
        <f t="shared" si="528"/>
        <v>0</v>
      </c>
      <c r="O1654" s="12">
        <f t="shared" si="529"/>
        <v>0</v>
      </c>
      <c r="P1654" s="12">
        <f t="shared" si="530"/>
        <v>0</v>
      </c>
      <c r="R1654" s="21">
        <f>C1654/$C$1653</f>
        <v>6.5452660229408334E-3</v>
      </c>
    </row>
    <row r="1655" spans="1:19" ht="15.75" x14ac:dyDescent="0.25">
      <c r="A1655" s="6" t="s">
        <v>2</v>
      </c>
      <c r="B1655" s="8">
        <v>13463</v>
      </c>
      <c r="C1655" s="8">
        <v>88</v>
      </c>
      <c r="D1655" s="2">
        <v>0.7</v>
      </c>
      <c r="E1655" s="10">
        <v>40.5</v>
      </c>
      <c r="F1655" s="8">
        <v>14</v>
      </c>
      <c r="G1655" s="2">
        <v>0.1</v>
      </c>
      <c r="H1655" s="2">
        <v>6.4</v>
      </c>
      <c r="I1655" s="8">
        <v>1</v>
      </c>
      <c r="J1655" s="2">
        <v>0</v>
      </c>
      <c r="K1655" s="2">
        <v>0.5</v>
      </c>
      <c r="M1655" s="12">
        <f t="shared" si="531"/>
        <v>27</v>
      </c>
      <c r="N1655" s="20">
        <f t="shared" si="528"/>
        <v>0</v>
      </c>
      <c r="O1655" s="12">
        <f t="shared" si="529"/>
        <v>0</v>
      </c>
      <c r="P1655" s="12">
        <f t="shared" si="530"/>
        <v>0</v>
      </c>
      <c r="R1655" s="21">
        <f t="shared" ref="R1655:R1665" si="532">C1655/$C$1653</f>
        <v>5.7028060397900327E-3</v>
      </c>
    </row>
    <row r="1656" spans="1:19" ht="15.75" x14ac:dyDescent="0.25">
      <c r="A1656" s="5" t="s">
        <v>3</v>
      </c>
      <c r="B1656" s="7">
        <v>22332</v>
      </c>
      <c r="C1656" s="7">
        <v>47</v>
      </c>
      <c r="D1656" s="1">
        <v>0.2</v>
      </c>
      <c r="E1656" s="9">
        <v>16.899999999999999</v>
      </c>
      <c r="F1656" s="7">
        <v>14</v>
      </c>
      <c r="G1656" s="1">
        <v>0.1</v>
      </c>
      <c r="H1656" s="1">
        <v>5</v>
      </c>
      <c r="I1656" s="7">
        <v>0</v>
      </c>
      <c r="J1656" s="1">
        <v>0</v>
      </c>
      <c r="K1656" s="1">
        <v>0</v>
      </c>
      <c r="M1656" s="12">
        <f t="shared" si="531"/>
        <v>49</v>
      </c>
      <c r="N1656" s="20">
        <f t="shared" si="528"/>
        <v>0</v>
      </c>
      <c r="O1656" s="20">
        <f t="shared" si="529"/>
        <v>0</v>
      </c>
      <c r="P1656" s="12">
        <f t="shared" si="530"/>
        <v>0</v>
      </c>
      <c r="R1656" s="21">
        <f t="shared" si="532"/>
        <v>3.0458168621605858E-3</v>
      </c>
    </row>
    <row r="1657" spans="1:19" ht="15.75" x14ac:dyDescent="0.25">
      <c r="A1657" s="6" t="s">
        <v>4</v>
      </c>
      <c r="B1657" s="8">
        <v>47542</v>
      </c>
      <c r="C1657" s="8">
        <v>244</v>
      </c>
      <c r="D1657" s="2">
        <v>0.5</v>
      </c>
      <c r="E1657" s="10">
        <v>45.8</v>
      </c>
      <c r="F1657" s="8">
        <v>34</v>
      </c>
      <c r="G1657" s="2">
        <v>0.1</v>
      </c>
      <c r="H1657" s="2">
        <v>6.4</v>
      </c>
      <c r="I1657" s="8">
        <v>1</v>
      </c>
      <c r="J1657" s="2">
        <v>0</v>
      </c>
      <c r="K1657" s="2">
        <v>0.2</v>
      </c>
      <c r="M1657" s="12">
        <f t="shared" si="531"/>
        <v>90</v>
      </c>
      <c r="N1657" s="20">
        <f t="shared" si="528"/>
        <v>0</v>
      </c>
      <c r="O1657" s="12">
        <f t="shared" si="529"/>
        <v>0</v>
      </c>
      <c r="P1657" s="12">
        <f t="shared" si="530"/>
        <v>0</v>
      </c>
      <c r="R1657" s="21">
        <f t="shared" si="532"/>
        <v>1.5812325837599638E-2</v>
      </c>
      <c r="S1657" s="24">
        <f>R1656+R1657</f>
        <v>1.8858142699760223E-2</v>
      </c>
    </row>
    <row r="1658" spans="1:19" ht="15.75" x14ac:dyDescent="0.25">
      <c r="A1658" s="5" t="s">
        <v>5</v>
      </c>
      <c r="B1658" s="7">
        <v>59926</v>
      </c>
      <c r="C1658" s="7">
        <v>870</v>
      </c>
      <c r="D1658" s="1">
        <v>1.5</v>
      </c>
      <c r="E1658" s="9">
        <v>147.1</v>
      </c>
      <c r="F1658" s="7">
        <v>119</v>
      </c>
      <c r="G1658" s="1">
        <v>0.2</v>
      </c>
      <c r="H1658" s="1">
        <v>20.100000000000001</v>
      </c>
      <c r="I1658" s="7">
        <v>16</v>
      </c>
      <c r="J1658" s="1">
        <v>0</v>
      </c>
      <c r="K1658" s="1">
        <v>2.7</v>
      </c>
      <c r="M1658" s="12">
        <f t="shared" si="531"/>
        <v>144</v>
      </c>
      <c r="N1658" s="20">
        <f t="shared" si="528"/>
        <v>1</v>
      </c>
      <c r="O1658" s="12">
        <f t="shared" si="529"/>
        <v>0</v>
      </c>
      <c r="P1658" s="12">
        <f t="shared" si="530"/>
        <v>0</v>
      </c>
      <c r="R1658" s="21">
        <f t="shared" si="532"/>
        <v>5.6380014257015103E-2</v>
      </c>
    </row>
    <row r="1659" spans="1:19" ht="15.75" x14ac:dyDescent="0.25">
      <c r="A1659" s="6" t="s">
        <v>6</v>
      </c>
      <c r="B1659" s="8">
        <v>65774</v>
      </c>
      <c r="C1659" s="8">
        <v>1585</v>
      </c>
      <c r="D1659" s="2">
        <v>2.4</v>
      </c>
      <c r="E1659" s="10">
        <v>221.6</v>
      </c>
      <c r="F1659" s="8">
        <v>252</v>
      </c>
      <c r="G1659" s="2">
        <v>0.4</v>
      </c>
      <c r="H1659" s="2">
        <v>35.200000000000003</v>
      </c>
      <c r="I1659" s="8">
        <v>34</v>
      </c>
      <c r="J1659" s="2">
        <v>0.1</v>
      </c>
      <c r="K1659" s="2">
        <v>4.8</v>
      </c>
      <c r="M1659" s="12">
        <f t="shared" si="531"/>
        <v>175</v>
      </c>
      <c r="N1659" s="20">
        <f t="shared" si="528"/>
        <v>2</v>
      </c>
      <c r="O1659" s="20">
        <f t="shared" si="529"/>
        <v>0</v>
      </c>
      <c r="P1659" s="12">
        <f t="shared" si="530"/>
        <v>0</v>
      </c>
      <c r="R1659" s="21">
        <f t="shared" si="532"/>
        <v>0.10271531333030912</v>
      </c>
    </row>
    <row r="1660" spans="1:19" ht="15.75" x14ac:dyDescent="0.25">
      <c r="A1660" s="5" t="s">
        <v>7</v>
      </c>
      <c r="B1660" s="7">
        <v>52942</v>
      </c>
      <c r="C1660" s="7">
        <v>1872</v>
      </c>
      <c r="D1660" s="1">
        <v>3.5</v>
      </c>
      <c r="E1660" s="9">
        <v>307.7</v>
      </c>
      <c r="F1660" s="7">
        <v>414</v>
      </c>
      <c r="G1660" s="1">
        <v>0.8</v>
      </c>
      <c r="H1660" s="1">
        <v>68.099999999999994</v>
      </c>
      <c r="I1660" s="7">
        <v>81</v>
      </c>
      <c r="J1660" s="1">
        <v>0.2</v>
      </c>
      <c r="K1660" s="1">
        <v>13.3</v>
      </c>
      <c r="M1660" s="12">
        <f t="shared" si="531"/>
        <v>129</v>
      </c>
      <c r="N1660" s="20">
        <f t="shared" si="528"/>
        <v>5</v>
      </c>
      <c r="O1660" s="20">
        <f t="shared" si="529"/>
        <v>3</v>
      </c>
      <c r="P1660" s="12">
        <f t="shared" si="530"/>
        <v>0</v>
      </c>
      <c r="R1660" s="21">
        <f t="shared" si="532"/>
        <v>0.12131423757371525</v>
      </c>
    </row>
    <row r="1661" spans="1:19" ht="15.75" x14ac:dyDescent="0.25">
      <c r="A1661" s="6" t="s">
        <v>8</v>
      </c>
      <c r="B1661" s="8">
        <v>37537</v>
      </c>
      <c r="C1661" s="8">
        <v>2594</v>
      </c>
      <c r="D1661" s="2">
        <v>6.9</v>
      </c>
      <c r="E1661" s="10">
        <v>470.8</v>
      </c>
      <c r="F1661" s="8">
        <v>686</v>
      </c>
      <c r="G1661" s="2">
        <v>1.8</v>
      </c>
      <c r="H1661" s="2">
        <v>124.5</v>
      </c>
      <c r="I1661" s="8">
        <v>209</v>
      </c>
      <c r="J1661" s="2">
        <v>0.6</v>
      </c>
      <c r="K1661" s="2">
        <v>37.9</v>
      </c>
      <c r="M1661" s="12">
        <f t="shared" si="531"/>
        <v>90</v>
      </c>
      <c r="N1661" s="20">
        <f t="shared" si="528"/>
        <v>4</v>
      </c>
      <c r="O1661" s="20">
        <f t="shared" si="529"/>
        <v>2</v>
      </c>
      <c r="P1661" s="12">
        <f t="shared" si="530"/>
        <v>0</v>
      </c>
      <c r="R1661" s="21">
        <f t="shared" si="532"/>
        <v>0.16810316894562893</v>
      </c>
    </row>
    <row r="1662" spans="1:19" ht="15.75" x14ac:dyDescent="0.25">
      <c r="A1662" s="5" t="s">
        <v>9</v>
      </c>
      <c r="B1662" s="7">
        <v>22809</v>
      </c>
      <c r="C1662" s="7">
        <v>2779</v>
      </c>
      <c r="D1662" s="1">
        <v>12.2</v>
      </c>
      <c r="E1662" s="9">
        <v>585.9</v>
      </c>
      <c r="F1662" s="7">
        <v>786</v>
      </c>
      <c r="G1662" s="1">
        <v>3.4</v>
      </c>
      <c r="H1662" s="1">
        <v>165.7</v>
      </c>
      <c r="I1662" s="7">
        <v>452</v>
      </c>
      <c r="J1662" s="1">
        <v>2</v>
      </c>
      <c r="K1662" s="1">
        <v>95.3</v>
      </c>
      <c r="M1662" s="12">
        <f t="shared" si="531"/>
        <v>56</v>
      </c>
      <c r="N1662" s="20">
        <f t="shared" si="528"/>
        <v>4</v>
      </c>
      <c r="O1662" s="20">
        <f t="shared" si="529"/>
        <v>0</v>
      </c>
      <c r="P1662" s="20">
        <f t="shared" si="530"/>
        <v>0</v>
      </c>
      <c r="R1662" s="21">
        <f t="shared" si="532"/>
        <v>0.18009202255200571</v>
      </c>
    </row>
    <row r="1663" spans="1:19" ht="15.75" x14ac:dyDescent="0.25">
      <c r="A1663" s="6" t="s">
        <v>10</v>
      </c>
      <c r="B1663" s="8">
        <v>10193</v>
      </c>
      <c r="C1663" s="8">
        <v>2529</v>
      </c>
      <c r="D1663" s="2">
        <v>24.8</v>
      </c>
      <c r="E1663" s="10">
        <v>969.9</v>
      </c>
      <c r="F1663" s="8">
        <v>520</v>
      </c>
      <c r="G1663" s="2">
        <v>5.0999999999999996</v>
      </c>
      <c r="H1663" s="2">
        <v>199.4</v>
      </c>
      <c r="I1663" s="8">
        <v>762</v>
      </c>
      <c r="J1663" s="2">
        <v>7.5</v>
      </c>
      <c r="K1663" s="2">
        <v>292.2</v>
      </c>
      <c r="M1663" s="12">
        <f t="shared" si="531"/>
        <v>15</v>
      </c>
      <c r="N1663" s="20">
        <f t="shared" si="528"/>
        <v>3</v>
      </c>
      <c r="O1663" s="20">
        <f t="shared" si="529"/>
        <v>3</v>
      </c>
      <c r="P1663" s="20">
        <f t="shared" si="530"/>
        <v>2</v>
      </c>
      <c r="R1663" s="21">
        <f t="shared" si="532"/>
        <v>0.16389086902987493</v>
      </c>
    </row>
    <row r="1664" spans="1:19" ht="15.75" x14ac:dyDescent="0.25">
      <c r="A1664" s="5" t="s">
        <v>11</v>
      </c>
      <c r="B1664" s="7">
        <v>8822</v>
      </c>
      <c r="C1664" s="7">
        <v>2717</v>
      </c>
      <c r="D1664" s="1">
        <v>30.8</v>
      </c>
      <c r="E1664" s="9">
        <v>1931.6</v>
      </c>
      <c r="F1664" s="7">
        <v>127</v>
      </c>
      <c r="G1664" s="1">
        <v>1.4</v>
      </c>
      <c r="H1664" s="1">
        <v>90.3</v>
      </c>
      <c r="I1664" s="7">
        <v>1735</v>
      </c>
      <c r="J1664" s="1">
        <v>19.7</v>
      </c>
      <c r="K1664" s="9">
        <v>1233.5</v>
      </c>
      <c r="M1664" s="12">
        <f t="shared" si="531"/>
        <v>7</v>
      </c>
      <c r="N1664" s="20">
        <f t="shared" si="528"/>
        <v>2</v>
      </c>
      <c r="O1664" s="20">
        <f t="shared" si="529"/>
        <v>0</v>
      </c>
      <c r="P1664" s="20">
        <f t="shared" si="530"/>
        <v>0</v>
      </c>
      <c r="R1664" s="21">
        <f t="shared" si="532"/>
        <v>0.17607413647851727</v>
      </c>
    </row>
    <row r="1665" spans="1:19" ht="15.75" x14ac:dyDescent="0.25">
      <c r="A1665" s="6" t="s">
        <v>12</v>
      </c>
      <c r="B1665" s="8">
        <v>296</v>
      </c>
      <c r="C1665" s="8">
        <v>5</v>
      </c>
      <c r="D1665" s="2">
        <v>1.7</v>
      </c>
      <c r="E1665" s="10" t="s">
        <v>13</v>
      </c>
      <c r="F1665" s="8">
        <v>2</v>
      </c>
      <c r="G1665" s="2">
        <v>0.7</v>
      </c>
      <c r="H1665" s="2" t="s">
        <v>13</v>
      </c>
      <c r="I1665" s="8">
        <v>3</v>
      </c>
      <c r="J1665" s="2">
        <v>1</v>
      </c>
      <c r="K1665" s="2" t="s">
        <v>13</v>
      </c>
      <c r="M1665" s="12">
        <f t="shared" si="531"/>
        <v>0</v>
      </c>
      <c r="N1665" s="12">
        <f t="shared" si="528"/>
        <v>0</v>
      </c>
      <c r="O1665" s="12">
        <f t="shared" si="529"/>
        <v>0</v>
      </c>
      <c r="P1665" s="12">
        <f t="shared" si="530"/>
        <v>0</v>
      </c>
      <c r="R1665" s="21">
        <f t="shared" si="532"/>
        <v>3.240230704426155E-4</v>
      </c>
    </row>
    <row r="1666" spans="1:19" x14ac:dyDescent="0.25">
      <c r="A1666" s="25"/>
      <c r="O1666" s="104" t="s">
        <v>873</v>
      </c>
      <c r="P1666" s="103">
        <f>SUM(P1663:P1664)/P1653</f>
        <v>1</v>
      </c>
    </row>
    <row r="1667" spans="1:19" x14ac:dyDescent="0.25">
      <c r="A1667" t="s">
        <v>1263</v>
      </c>
    </row>
    <row r="1668" spans="1:19" x14ac:dyDescent="0.25">
      <c r="A1668" t="s">
        <v>776</v>
      </c>
    </row>
    <row r="1669" spans="1:19" x14ac:dyDescent="0.25">
      <c r="A1669" s="15" t="s">
        <v>17</v>
      </c>
      <c r="B1669" s="14" t="s">
        <v>18</v>
      </c>
      <c r="C1669" s="270" t="s">
        <v>19</v>
      </c>
      <c r="D1669" s="270"/>
      <c r="E1669" s="270"/>
      <c r="F1669" s="270" t="s">
        <v>20</v>
      </c>
      <c r="G1669" s="270"/>
      <c r="H1669" s="270"/>
      <c r="I1669" s="270" t="s">
        <v>21</v>
      </c>
      <c r="J1669" s="270"/>
      <c r="K1669" s="270"/>
      <c r="M1669" s="270" t="s">
        <v>931</v>
      </c>
      <c r="N1669" s="270"/>
      <c r="O1669" s="270"/>
      <c r="P1669" s="270"/>
    </row>
    <row r="1670" spans="1:19" x14ac:dyDescent="0.25">
      <c r="B1670" s="14" t="s">
        <v>14</v>
      </c>
      <c r="C1670" s="14" t="s">
        <v>14</v>
      </c>
      <c r="D1670" s="14" t="s">
        <v>15</v>
      </c>
      <c r="E1670" s="14" t="s">
        <v>16</v>
      </c>
      <c r="F1670" s="14" t="s">
        <v>14</v>
      </c>
      <c r="G1670" s="14" t="s">
        <v>15</v>
      </c>
      <c r="H1670" s="14" t="s">
        <v>16</v>
      </c>
      <c r="I1670" s="14" t="s">
        <v>14</v>
      </c>
      <c r="J1670" s="14" t="s">
        <v>15</v>
      </c>
      <c r="K1670" s="14" t="s">
        <v>16</v>
      </c>
      <c r="M1670" s="14" t="s">
        <v>18</v>
      </c>
      <c r="N1670" s="13" t="s">
        <v>19</v>
      </c>
      <c r="O1670" s="14" t="s">
        <v>20</v>
      </c>
      <c r="P1670" s="13" t="s">
        <v>21</v>
      </c>
      <c r="R1670" s="13" t="s">
        <v>41</v>
      </c>
      <c r="S1670" s="14" t="s">
        <v>29</v>
      </c>
    </row>
    <row r="1671" spans="1:19" ht="15.75" x14ac:dyDescent="0.25">
      <c r="A1671" s="14" t="s">
        <v>0</v>
      </c>
      <c r="B1671" s="7">
        <v>342948</v>
      </c>
      <c r="C1671" s="7">
        <v>15410</v>
      </c>
      <c r="D1671" s="1">
        <v>4.5</v>
      </c>
      <c r="E1671" s="9">
        <v>348.6</v>
      </c>
      <c r="F1671" s="7">
        <v>2982</v>
      </c>
      <c r="G1671" s="1">
        <v>0.9</v>
      </c>
      <c r="H1671" s="1">
        <v>67.5</v>
      </c>
      <c r="I1671" s="7">
        <v>3292</v>
      </c>
      <c r="J1671" s="1">
        <v>1</v>
      </c>
      <c r="K1671" s="1">
        <v>74.5</v>
      </c>
      <c r="M1671" s="12">
        <f>B1671-B1689</f>
        <v>1925</v>
      </c>
      <c r="N1671" s="12">
        <f t="shared" ref="N1671:N1683" si="533">C1671-C1689</f>
        <v>38</v>
      </c>
      <c r="O1671" s="12">
        <f t="shared" ref="O1671:O1683" si="534">F1671-F1689</f>
        <v>4</v>
      </c>
      <c r="P1671" s="12">
        <f t="shared" ref="P1671:P1683" si="535">I1671-I1689</f>
        <v>6</v>
      </c>
      <c r="R1671" s="26">
        <f>C1671/$B$1671</f>
        <v>4.4933925842984945E-2</v>
      </c>
    </row>
    <row r="1672" spans="1:19" ht="15.75" x14ac:dyDescent="0.25">
      <c r="A1672" s="5" t="s">
        <v>1</v>
      </c>
      <c r="B1672" s="7">
        <v>2094</v>
      </c>
      <c r="C1672" s="7">
        <v>101</v>
      </c>
      <c r="D1672" s="1">
        <v>4.8</v>
      </c>
      <c r="E1672" s="9">
        <v>200.1</v>
      </c>
      <c r="F1672" s="7">
        <v>22</v>
      </c>
      <c r="G1672" s="1">
        <v>1.1000000000000001</v>
      </c>
      <c r="H1672" s="1">
        <v>43.6</v>
      </c>
      <c r="I1672" s="7">
        <v>0</v>
      </c>
      <c r="J1672" s="1">
        <v>0</v>
      </c>
      <c r="K1672" s="1">
        <v>0</v>
      </c>
      <c r="M1672" s="12">
        <f t="shared" ref="M1672:M1683" si="536">B1672-B1690</f>
        <v>10</v>
      </c>
      <c r="N1672" s="20">
        <f t="shared" si="533"/>
        <v>0</v>
      </c>
      <c r="O1672" s="12">
        <f t="shared" si="534"/>
        <v>0</v>
      </c>
      <c r="P1672" s="12">
        <f t="shared" si="535"/>
        <v>0</v>
      </c>
      <c r="R1672" s="21">
        <f>C1672/$C$1671</f>
        <v>6.5541855937702792E-3</v>
      </c>
    </row>
    <row r="1673" spans="1:19" ht="15.75" x14ac:dyDescent="0.25">
      <c r="A1673" s="6" t="s">
        <v>2</v>
      </c>
      <c r="B1673" s="8">
        <v>13436</v>
      </c>
      <c r="C1673" s="8">
        <v>88</v>
      </c>
      <c r="D1673" s="2">
        <v>0.7</v>
      </c>
      <c r="E1673" s="10">
        <v>40.5</v>
      </c>
      <c r="F1673" s="8">
        <v>14</v>
      </c>
      <c r="G1673" s="2">
        <v>0.1</v>
      </c>
      <c r="H1673" s="2">
        <v>6.4</v>
      </c>
      <c r="I1673" s="8">
        <v>1</v>
      </c>
      <c r="J1673" s="2">
        <v>0</v>
      </c>
      <c r="K1673" s="2">
        <v>0.5</v>
      </c>
      <c r="M1673" s="12">
        <f t="shared" si="536"/>
        <v>52</v>
      </c>
      <c r="N1673" s="20">
        <f t="shared" si="533"/>
        <v>0</v>
      </c>
      <c r="O1673" s="12">
        <f t="shared" si="534"/>
        <v>0</v>
      </c>
      <c r="P1673" s="12">
        <f t="shared" si="535"/>
        <v>0</v>
      </c>
      <c r="R1673" s="21">
        <f t="shared" ref="R1673:R1683" si="537">C1673/$C$1671</f>
        <v>5.7105775470473715E-3</v>
      </c>
    </row>
    <row r="1674" spans="1:19" ht="15.75" x14ac:dyDescent="0.25">
      <c r="A1674" s="5" t="s">
        <v>3</v>
      </c>
      <c r="B1674" s="7">
        <v>22283</v>
      </c>
      <c r="C1674" s="7">
        <v>47</v>
      </c>
      <c r="D1674" s="1">
        <v>0.2</v>
      </c>
      <c r="E1674" s="9">
        <v>16.899999999999999</v>
      </c>
      <c r="F1674" s="7">
        <v>14</v>
      </c>
      <c r="G1674" s="1">
        <v>0.1</v>
      </c>
      <c r="H1674" s="1">
        <v>5</v>
      </c>
      <c r="I1674" s="7">
        <v>0</v>
      </c>
      <c r="J1674" s="1">
        <v>0</v>
      </c>
      <c r="K1674" s="1">
        <v>0</v>
      </c>
      <c r="M1674" s="12">
        <f t="shared" si="536"/>
        <v>118</v>
      </c>
      <c r="N1674" s="20">
        <f t="shared" si="533"/>
        <v>0</v>
      </c>
      <c r="O1674" s="20">
        <f t="shared" si="534"/>
        <v>0</v>
      </c>
      <c r="P1674" s="12">
        <f t="shared" si="535"/>
        <v>0</v>
      </c>
      <c r="R1674" s="21">
        <f t="shared" si="537"/>
        <v>3.0499675535366646E-3</v>
      </c>
    </row>
    <row r="1675" spans="1:19" ht="15.75" x14ac:dyDescent="0.25">
      <c r="A1675" s="6" t="s">
        <v>4</v>
      </c>
      <c r="B1675" s="8">
        <v>47452</v>
      </c>
      <c r="C1675" s="8">
        <v>244</v>
      </c>
      <c r="D1675" s="2">
        <v>0.5</v>
      </c>
      <c r="E1675" s="10">
        <v>45.8</v>
      </c>
      <c r="F1675" s="8">
        <v>34</v>
      </c>
      <c r="G1675" s="2">
        <v>0.1</v>
      </c>
      <c r="H1675" s="2">
        <v>6.4</v>
      </c>
      <c r="I1675" s="8">
        <v>1</v>
      </c>
      <c r="J1675" s="2">
        <v>0</v>
      </c>
      <c r="K1675" s="2">
        <v>0.2</v>
      </c>
      <c r="M1675" s="12">
        <f t="shared" si="536"/>
        <v>214</v>
      </c>
      <c r="N1675" s="20">
        <f t="shared" si="533"/>
        <v>0</v>
      </c>
      <c r="O1675" s="12">
        <f t="shared" si="534"/>
        <v>0</v>
      </c>
      <c r="P1675" s="12">
        <f t="shared" si="535"/>
        <v>0</v>
      </c>
      <c r="R1675" s="21">
        <f t="shared" si="537"/>
        <v>1.5833874107722259E-2</v>
      </c>
      <c r="S1675" s="24">
        <f>R1674+R1675</f>
        <v>1.8883841661258925E-2</v>
      </c>
    </row>
    <row r="1676" spans="1:19" ht="15.75" x14ac:dyDescent="0.25">
      <c r="A1676" s="5" t="s">
        <v>5</v>
      </c>
      <c r="B1676" s="7">
        <v>59782</v>
      </c>
      <c r="C1676" s="7">
        <v>869</v>
      </c>
      <c r="D1676" s="1">
        <v>1.5</v>
      </c>
      <c r="E1676" s="9">
        <v>147</v>
      </c>
      <c r="F1676" s="7">
        <v>119</v>
      </c>
      <c r="G1676" s="1">
        <v>0.2</v>
      </c>
      <c r="H1676" s="1">
        <v>20.100000000000001</v>
      </c>
      <c r="I1676" s="7">
        <v>16</v>
      </c>
      <c r="J1676" s="1">
        <v>0</v>
      </c>
      <c r="K1676" s="1">
        <v>2.7</v>
      </c>
      <c r="M1676" s="12">
        <f t="shared" si="536"/>
        <v>354</v>
      </c>
      <c r="N1676" s="20">
        <f t="shared" si="533"/>
        <v>2</v>
      </c>
      <c r="O1676" s="12">
        <f t="shared" si="534"/>
        <v>0</v>
      </c>
      <c r="P1676" s="12">
        <f t="shared" si="535"/>
        <v>0</v>
      </c>
      <c r="R1676" s="21">
        <f t="shared" si="537"/>
        <v>5.6391953277092795E-2</v>
      </c>
    </row>
    <row r="1677" spans="1:19" ht="15.75" x14ac:dyDescent="0.25">
      <c r="A1677" s="6" t="s">
        <v>6</v>
      </c>
      <c r="B1677" s="8">
        <v>65599</v>
      </c>
      <c r="C1677" s="8">
        <v>1583</v>
      </c>
      <c r="D1677" s="2">
        <v>2.4</v>
      </c>
      <c r="E1677" s="10">
        <v>221.3</v>
      </c>
      <c r="F1677" s="8">
        <v>252</v>
      </c>
      <c r="G1677" s="2">
        <v>0.4</v>
      </c>
      <c r="H1677" s="2">
        <v>35.200000000000003</v>
      </c>
      <c r="I1677" s="8">
        <v>34</v>
      </c>
      <c r="J1677" s="2">
        <v>0.1</v>
      </c>
      <c r="K1677" s="2">
        <v>4.8</v>
      </c>
      <c r="M1677" s="12">
        <f t="shared" si="536"/>
        <v>394</v>
      </c>
      <c r="N1677" s="20">
        <f t="shared" si="533"/>
        <v>6</v>
      </c>
      <c r="O1677" s="20">
        <f t="shared" si="534"/>
        <v>0</v>
      </c>
      <c r="P1677" s="12">
        <f t="shared" si="535"/>
        <v>0</v>
      </c>
      <c r="R1677" s="21">
        <f t="shared" si="537"/>
        <v>0.1027255029201817</v>
      </c>
    </row>
    <row r="1678" spans="1:19" ht="15.75" x14ac:dyDescent="0.25">
      <c r="A1678" s="5" t="s">
        <v>7</v>
      </c>
      <c r="B1678" s="7">
        <v>52813</v>
      </c>
      <c r="C1678" s="7">
        <v>1867</v>
      </c>
      <c r="D1678" s="1">
        <v>3.5</v>
      </c>
      <c r="E1678" s="9">
        <v>306.89999999999998</v>
      </c>
      <c r="F1678" s="7">
        <v>411</v>
      </c>
      <c r="G1678" s="1">
        <v>0.8</v>
      </c>
      <c r="H1678" s="1">
        <v>67.599999999999994</v>
      </c>
      <c r="I1678" s="7">
        <v>81</v>
      </c>
      <c r="J1678" s="1">
        <v>0.2</v>
      </c>
      <c r="K1678" s="1">
        <v>13.3</v>
      </c>
      <c r="M1678" s="12">
        <f t="shared" si="536"/>
        <v>352</v>
      </c>
      <c r="N1678" s="20">
        <f t="shared" si="533"/>
        <v>2</v>
      </c>
      <c r="O1678" s="20">
        <f t="shared" si="534"/>
        <v>1</v>
      </c>
      <c r="P1678" s="12">
        <f t="shared" si="535"/>
        <v>1</v>
      </c>
      <c r="R1678" s="21">
        <f t="shared" si="537"/>
        <v>0.12115509409474368</v>
      </c>
    </row>
    <row r="1679" spans="1:19" ht="15.75" x14ac:dyDescent="0.25">
      <c r="A1679" s="6" t="s">
        <v>8</v>
      </c>
      <c r="B1679" s="8">
        <v>37447</v>
      </c>
      <c r="C1679" s="8">
        <v>2590</v>
      </c>
      <c r="D1679" s="2">
        <v>6.9</v>
      </c>
      <c r="E1679" s="10">
        <v>470.1</v>
      </c>
      <c r="F1679" s="8">
        <v>684</v>
      </c>
      <c r="G1679" s="2">
        <v>1.8</v>
      </c>
      <c r="H1679" s="2">
        <v>124.2</v>
      </c>
      <c r="I1679" s="8">
        <v>209</v>
      </c>
      <c r="J1679" s="2">
        <v>0.6</v>
      </c>
      <c r="K1679" s="2">
        <v>37.9</v>
      </c>
      <c r="M1679" s="12">
        <f t="shared" si="536"/>
        <v>230</v>
      </c>
      <c r="N1679" s="20">
        <f t="shared" si="533"/>
        <v>6</v>
      </c>
      <c r="O1679" s="20">
        <f t="shared" si="534"/>
        <v>0</v>
      </c>
      <c r="P1679" s="12">
        <f t="shared" si="535"/>
        <v>0</v>
      </c>
      <c r="R1679" s="21">
        <f t="shared" si="537"/>
        <v>0.16807268007787152</v>
      </c>
    </row>
    <row r="1680" spans="1:19" ht="15.75" x14ac:dyDescent="0.25">
      <c r="A1680" s="5" t="s">
        <v>9</v>
      </c>
      <c r="B1680" s="7">
        <v>22753</v>
      </c>
      <c r="C1680" s="7">
        <v>2775</v>
      </c>
      <c r="D1680" s="1">
        <v>12.2</v>
      </c>
      <c r="E1680" s="9">
        <v>585</v>
      </c>
      <c r="F1680" s="7">
        <v>786</v>
      </c>
      <c r="G1680" s="1">
        <v>3.5</v>
      </c>
      <c r="H1680" s="1">
        <v>165.7</v>
      </c>
      <c r="I1680" s="7">
        <v>452</v>
      </c>
      <c r="J1680" s="1">
        <v>2</v>
      </c>
      <c r="K1680" s="1">
        <v>95.3</v>
      </c>
      <c r="M1680" s="12">
        <f t="shared" si="536"/>
        <v>152</v>
      </c>
      <c r="N1680" s="20">
        <f t="shared" si="533"/>
        <v>5</v>
      </c>
      <c r="O1680" s="20">
        <f t="shared" si="534"/>
        <v>2</v>
      </c>
      <c r="P1680" s="20">
        <f t="shared" si="535"/>
        <v>2</v>
      </c>
      <c r="R1680" s="21">
        <f t="shared" si="537"/>
        <v>0.18007787151200519</v>
      </c>
    </row>
    <row r="1681" spans="1:19" ht="15.75" x14ac:dyDescent="0.25">
      <c r="A1681" s="6" t="s">
        <v>10</v>
      </c>
      <c r="B1681" s="8">
        <v>10178</v>
      </c>
      <c r="C1681" s="8">
        <v>2526</v>
      </c>
      <c r="D1681" s="2">
        <v>24.8</v>
      </c>
      <c r="E1681" s="10">
        <v>968.8</v>
      </c>
      <c r="F1681" s="8">
        <v>517</v>
      </c>
      <c r="G1681" s="2">
        <v>5.0999999999999996</v>
      </c>
      <c r="H1681" s="2">
        <v>198.3</v>
      </c>
      <c r="I1681" s="8">
        <v>760</v>
      </c>
      <c r="J1681" s="2">
        <v>7.5</v>
      </c>
      <c r="K1681" s="2">
        <v>291.5</v>
      </c>
      <c r="M1681" s="12">
        <f t="shared" si="536"/>
        <v>41</v>
      </c>
      <c r="N1681" s="20">
        <f t="shared" si="533"/>
        <v>10</v>
      </c>
      <c r="O1681" s="20">
        <f t="shared" si="534"/>
        <v>1</v>
      </c>
      <c r="P1681" s="20">
        <f t="shared" si="535"/>
        <v>1</v>
      </c>
      <c r="R1681" s="21">
        <f t="shared" si="537"/>
        <v>0.16391953277092797</v>
      </c>
    </row>
    <row r="1682" spans="1:19" ht="15.75" x14ac:dyDescent="0.25">
      <c r="A1682" s="5" t="s">
        <v>11</v>
      </c>
      <c r="B1682" s="7">
        <v>8815</v>
      </c>
      <c r="C1682" s="7">
        <v>2715</v>
      </c>
      <c r="D1682" s="1">
        <v>30.8</v>
      </c>
      <c r="E1682" s="9">
        <v>1930.2</v>
      </c>
      <c r="F1682" s="7">
        <v>127</v>
      </c>
      <c r="G1682" s="1">
        <v>1.4</v>
      </c>
      <c r="H1682" s="1">
        <v>90.3</v>
      </c>
      <c r="I1682" s="7">
        <v>1735</v>
      </c>
      <c r="J1682" s="1">
        <v>19.7</v>
      </c>
      <c r="K1682" s="9">
        <v>1233.5</v>
      </c>
      <c r="M1682" s="12">
        <f t="shared" si="536"/>
        <v>11</v>
      </c>
      <c r="N1682" s="20">
        <f t="shared" si="533"/>
        <v>7</v>
      </c>
      <c r="O1682" s="20">
        <f t="shared" si="534"/>
        <v>0</v>
      </c>
      <c r="P1682" s="20">
        <f t="shared" si="535"/>
        <v>2</v>
      </c>
      <c r="R1682" s="21">
        <f t="shared" si="537"/>
        <v>0.17618429591174561</v>
      </c>
    </row>
    <row r="1683" spans="1:19" ht="15.75" x14ac:dyDescent="0.25">
      <c r="A1683" s="6" t="s">
        <v>12</v>
      </c>
      <c r="B1683" s="8">
        <v>296</v>
      </c>
      <c r="C1683" s="8">
        <v>5</v>
      </c>
      <c r="D1683" s="2">
        <v>1.7</v>
      </c>
      <c r="E1683" s="10" t="s">
        <v>13</v>
      </c>
      <c r="F1683" s="8">
        <v>2</v>
      </c>
      <c r="G1683" s="2">
        <v>0.7</v>
      </c>
      <c r="H1683" s="2" t="s">
        <v>13</v>
      </c>
      <c r="I1683" s="8">
        <v>3</v>
      </c>
      <c r="J1683" s="2">
        <v>1</v>
      </c>
      <c r="K1683" s="2" t="s">
        <v>13</v>
      </c>
      <c r="M1683" s="12">
        <f t="shared" si="536"/>
        <v>-3</v>
      </c>
      <c r="N1683" s="12">
        <f t="shared" si="533"/>
        <v>0</v>
      </c>
      <c r="O1683" s="12">
        <f t="shared" si="534"/>
        <v>0</v>
      </c>
      <c r="P1683" s="12">
        <f t="shared" si="535"/>
        <v>0</v>
      </c>
      <c r="R1683" s="21">
        <f t="shared" si="537"/>
        <v>3.2446463335496429E-4</v>
      </c>
    </row>
    <row r="1684" spans="1:19" x14ac:dyDescent="0.25">
      <c r="A1684" s="25"/>
      <c r="O1684" s="104" t="s">
        <v>873</v>
      </c>
      <c r="P1684" s="103">
        <f>SUM(P1681:P1682)/P1671</f>
        <v>0.5</v>
      </c>
    </row>
    <row r="1685" spans="1:19" x14ac:dyDescent="0.25">
      <c r="A1685" t="s">
        <v>1264</v>
      </c>
    </row>
    <row r="1686" spans="1:19" x14ac:dyDescent="0.25">
      <c r="A1686" t="s">
        <v>776</v>
      </c>
    </row>
    <row r="1687" spans="1:19" x14ac:dyDescent="0.25">
      <c r="A1687" s="15" t="s">
        <v>17</v>
      </c>
      <c r="B1687" s="14" t="s">
        <v>18</v>
      </c>
      <c r="C1687" s="270" t="s">
        <v>19</v>
      </c>
      <c r="D1687" s="270"/>
      <c r="E1687" s="270"/>
      <c r="F1687" s="270" t="s">
        <v>20</v>
      </c>
      <c r="G1687" s="270"/>
      <c r="H1687" s="270"/>
      <c r="I1687" s="270" t="s">
        <v>21</v>
      </c>
      <c r="J1687" s="270"/>
      <c r="K1687" s="270"/>
      <c r="M1687" s="270" t="s">
        <v>930</v>
      </c>
      <c r="N1687" s="270"/>
      <c r="O1687" s="270"/>
      <c r="P1687" s="270"/>
    </row>
    <row r="1688" spans="1:19" x14ac:dyDescent="0.25">
      <c r="B1688" s="14" t="s">
        <v>14</v>
      </c>
      <c r="C1688" s="14" t="s">
        <v>14</v>
      </c>
      <c r="D1688" s="14" t="s">
        <v>15</v>
      </c>
      <c r="E1688" s="14" t="s">
        <v>16</v>
      </c>
      <c r="F1688" s="14" t="s">
        <v>14</v>
      </c>
      <c r="G1688" s="14" t="s">
        <v>15</v>
      </c>
      <c r="H1688" s="14" t="s">
        <v>16</v>
      </c>
      <c r="I1688" s="14" t="s">
        <v>14</v>
      </c>
      <c r="J1688" s="14" t="s">
        <v>15</v>
      </c>
      <c r="K1688" s="14" t="s">
        <v>16</v>
      </c>
      <c r="M1688" s="14" t="s">
        <v>18</v>
      </c>
      <c r="N1688" s="13" t="s">
        <v>19</v>
      </c>
      <c r="O1688" s="14" t="s">
        <v>20</v>
      </c>
      <c r="P1688" s="13" t="s">
        <v>21</v>
      </c>
      <c r="R1688" s="13" t="s">
        <v>41</v>
      </c>
      <c r="S1688" s="14" t="s">
        <v>29</v>
      </c>
    </row>
    <row r="1689" spans="1:19" ht="15.75" x14ac:dyDescent="0.25">
      <c r="A1689" s="14" t="s">
        <v>0</v>
      </c>
      <c r="B1689" s="7">
        <v>341023</v>
      </c>
      <c r="C1689" s="7">
        <v>15372</v>
      </c>
      <c r="D1689" s="1">
        <v>4.5</v>
      </c>
      <c r="E1689" s="9">
        <v>347.8</v>
      </c>
      <c r="F1689" s="7">
        <v>2978</v>
      </c>
      <c r="G1689" s="1">
        <v>0.9</v>
      </c>
      <c r="H1689" s="1">
        <v>67.400000000000006</v>
      </c>
      <c r="I1689" s="7">
        <v>3286</v>
      </c>
      <c r="J1689" s="1">
        <v>1</v>
      </c>
      <c r="K1689" s="1">
        <v>74.3</v>
      </c>
      <c r="M1689" s="12">
        <f>B1689-B1707</f>
        <v>553</v>
      </c>
      <c r="N1689" s="12">
        <f t="shared" ref="N1689:N1701" si="538">C1689-C1707</f>
        <v>11</v>
      </c>
      <c r="O1689" s="12">
        <f t="shared" ref="O1689:O1701" si="539">F1689-F1707</f>
        <v>3</v>
      </c>
      <c r="P1689" s="12">
        <f t="shared" ref="P1689:P1701" si="540">I1689-I1707</f>
        <v>1</v>
      </c>
      <c r="R1689" s="26">
        <f>C1689/$B$1689</f>
        <v>4.5076138559569295E-2</v>
      </c>
    </row>
    <row r="1690" spans="1:19" ht="15.75" x14ac:dyDescent="0.25">
      <c r="A1690" s="5" t="s">
        <v>1</v>
      </c>
      <c r="B1690" s="7">
        <v>2084</v>
      </c>
      <c r="C1690" s="7">
        <v>101</v>
      </c>
      <c r="D1690" s="1">
        <v>4.8</v>
      </c>
      <c r="E1690" s="9">
        <v>200.1</v>
      </c>
      <c r="F1690" s="7">
        <v>22</v>
      </c>
      <c r="G1690" s="1">
        <v>1.1000000000000001</v>
      </c>
      <c r="H1690" s="1">
        <v>43.6</v>
      </c>
      <c r="I1690" s="7">
        <v>0</v>
      </c>
      <c r="J1690" s="1">
        <v>0</v>
      </c>
      <c r="K1690" s="1">
        <v>0</v>
      </c>
      <c r="M1690" s="12">
        <f t="shared" ref="M1690:M1701" si="541">B1690-B1708</f>
        <v>4</v>
      </c>
      <c r="N1690" s="20">
        <f t="shared" si="538"/>
        <v>0</v>
      </c>
      <c r="O1690" s="12">
        <f t="shared" si="539"/>
        <v>0</v>
      </c>
      <c r="P1690" s="12">
        <f t="shared" si="540"/>
        <v>0</v>
      </c>
      <c r="R1690" s="21">
        <f>C1690/$C$1689</f>
        <v>6.5703877179287013E-3</v>
      </c>
    </row>
    <row r="1691" spans="1:19" ht="15.75" x14ac:dyDescent="0.25">
      <c r="A1691" s="6" t="s">
        <v>2</v>
      </c>
      <c r="B1691" s="8">
        <v>13384</v>
      </c>
      <c r="C1691" s="8">
        <v>88</v>
      </c>
      <c r="D1691" s="2">
        <v>0.7</v>
      </c>
      <c r="E1691" s="10">
        <v>40.5</v>
      </c>
      <c r="F1691" s="8">
        <v>14</v>
      </c>
      <c r="G1691" s="2">
        <v>0.1</v>
      </c>
      <c r="H1691" s="2">
        <v>6.4</v>
      </c>
      <c r="I1691" s="8">
        <v>1</v>
      </c>
      <c r="J1691" s="2">
        <v>0</v>
      </c>
      <c r="K1691" s="2">
        <v>0.5</v>
      </c>
      <c r="M1691" s="12">
        <f t="shared" si="541"/>
        <v>12</v>
      </c>
      <c r="N1691" s="20">
        <f t="shared" si="538"/>
        <v>0</v>
      </c>
      <c r="O1691" s="12">
        <f t="shared" si="539"/>
        <v>0</v>
      </c>
      <c r="P1691" s="12">
        <f t="shared" si="540"/>
        <v>0</v>
      </c>
      <c r="R1691" s="21">
        <f t="shared" ref="R1691:R1701" si="542">C1691/$C$1689</f>
        <v>5.7246942492844132E-3</v>
      </c>
    </row>
    <row r="1692" spans="1:19" ht="15.75" x14ac:dyDescent="0.25">
      <c r="A1692" s="5" t="s">
        <v>3</v>
      </c>
      <c r="B1692" s="7">
        <v>22165</v>
      </c>
      <c r="C1692" s="7">
        <v>47</v>
      </c>
      <c r="D1692" s="1">
        <v>0.2</v>
      </c>
      <c r="E1692" s="9">
        <v>16.899999999999999</v>
      </c>
      <c r="F1692" s="7">
        <v>14</v>
      </c>
      <c r="G1692" s="1">
        <v>0.1</v>
      </c>
      <c r="H1692" s="1">
        <v>5</v>
      </c>
      <c r="I1692" s="7">
        <v>0</v>
      </c>
      <c r="J1692" s="1">
        <v>0</v>
      </c>
      <c r="K1692" s="1">
        <v>0</v>
      </c>
      <c r="M1692" s="12">
        <f t="shared" si="541"/>
        <v>47</v>
      </c>
      <c r="N1692" s="20">
        <f t="shared" si="538"/>
        <v>0</v>
      </c>
      <c r="O1692" s="20">
        <f t="shared" si="539"/>
        <v>0</v>
      </c>
      <c r="P1692" s="12">
        <f t="shared" si="540"/>
        <v>0</v>
      </c>
      <c r="R1692" s="21">
        <f t="shared" si="542"/>
        <v>3.0575071558678118E-3</v>
      </c>
    </row>
    <row r="1693" spans="1:19" ht="15.75" x14ac:dyDescent="0.25">
      <c r="A1693" s="6" t="s">
        <v>4</v>
      </c>
      <c r="B1693" s="8">
        <v>47238</v>
      </c>
      <c r="C1693" s="8">
        <v>244</v>
      </c>
      <c r="D1693" s="2">
        <v>0.5</v>
      </c>
      <c r="E1693" s="10">
        <v>45.8</v>
      </c>
      <c r="F1693" s="8">
        <v>34</v>
      </c>
      <c r="G1693" s="2">
        <v>0.1</v>
      </c>
      <c r="H1693" s="2">
        <v>6.4</v>
      </c>
      <c r="I1693" s="8">
        <v>1</v>
      </c>
      <c r="J1693" s="2">
        <v>0</v>
      </c>
      <c r="K1693" s="2">
        <v>0.2</v>
      </c>
      <c r="M1693" s="12">
        <f t="shared" si="541"/>
        <v>53</v>
      </c>
      <c r="N1693" s="20">
        <f t="shared" si="538"/>
        <v>0</v>
      </c>
      <c r="O1693" s="12">
        <f t="shared" si="539"/>
        <v>0</v>
      </c>
      <c r="P1693" s="12">
        <f t="shared" si="540"/>
        <v>0</v>
      </c>
      <c r="R1693" s="21">
        <f t="shared" si="542"/>
        <v>1.5873015873015872E-2</v>
      </c>
      <c r="S1693" s="24">
        <f>R1692+R1693</f>
        <v>1.8930523028883685E-2</v>
      </c>
    </row>
    <row r="1694" spans="1:19" ht="15.75" x14ac:dyDescent="0.25">
      <c r="A1694" s="5" t="s">
        <v>5</v>
      </c>
      <c r="B1694" s="7">
        <v>59428</v>
      </c>
      <c r="C1694" s="7">
        <v>867</v>
      </c>
      <c r="D1694" s="1">
        <v>1.5</v>
      </c>
      <c r="E1694" s="9">
        <v>146.6</v>
      </c>
      <c r="F1694" s="7">
        <v>119</v>
      </c>
      <c r="G1694" s="1">
        <v>0.2</v>
      </c>
      <c r="H1694" s="1">
        <v>20.100000000000001</v>
      </c>
      <c r="I1694" s="7">
        <v>16</v>
      </c>
      <c r="J1694" s="1">
        <v>0</v>
      </c>
      <c r="K1694" s="1">
        <v>2.7</v>
      </c>
      <c r="M1694" s="12">
        <f t="shared" si="541"/>
        <v>97</v>
      </c>
      <c r="N1694" s="20">
        <f t="shared" si="538"/>
        <v>1</v>
      </c>
      <c r="O1694" s="12">
        <f t="shared" si="539"/>
        <v>0</v>
      </c>
      <c r="P1694" s="12">
        <f t="shared" si="540"/>
        <v>0</v>
      </c>
      <c r="R1694" s="21">
        <f t="shared" si="542"/>
        <v>5.6401249024199844E-2</v>
      </c>
    </row>
    <row r="1695" spans="1:19" ht="15.75" x14ac:dyDescent="0.25">
      <c r="A1695" s="6" t="s">
        <v>6</v>
      </c>
      <c r="B1695" s="8">
        <v>65205</v>
      </c>
      <c r="C1695" s="8">
        <v>1577</v>
      </c>
      <c r="D1695" s="2">
        <v>2.4</v>
      </c>
      <c r="E1695" s="10">
        <v>220.4</v>
      </c>
      <c r="F1695" s="8">
        <v>252</v>
      </c>
      <c r="G1695" s="2">
        <v>0.4</v>
      </c>
      <c r="H1695" s="2">
        <v>35.200000000000003</v>
      </c>
      <c r="I1695" s="8">
        <v>34</v>
      </c>
      <c r="J1695" s="2">
        <v>0.1</v>
      </c>
      <c r="K1695" s="2">
        <v>4.8</v>
      </c>
      <c r="M1695" s="12">
        <f t="shared" si="541"/>
        <v>110</v>
      </c>
      <c r="N1695" s="20">
        <f t="shared" si="538"/>
        <v>1</v>
      </c>
      <c r="O1695" s="20">
        <f t="shared" si="539"/>
        <v>0</v>
      </c>
      <c r="P1695" s="12">
        <f t="shared" si="540"/>
        <v>0</v>
      </c>
      <c r="R1695" s="21">
        <f t="shared" si="542"/>
        <v>0.10258912308092635</v>
      </c>
    </row>
    <row r="1696" spans="1:19" ht="15.75" x14ac:dyDescent="0.25">
      <c r="A1696" s="5" t="s">
        <v>7</v>
      </c>
      <c r="B1696" s="7">
        <v>52461</v>
      </c>
      <c r="C1696" s="7">
        <v>1865</v>
      </c>
      <c r="D1696" s="1">
        <v>3.6</v>
      </c>
      <c r="E1696" s="9">
        <v>306.60000000000002</v>
      </c>
      <c r="F1696" s="7">
        <v>410</v>
      </c>
      <c r="G1696" s="1">
        <v>0.8</v>
      </c>
      <c r="H1696" s="1">
        <v>67.400000000000006</v>
      </c>
      <c r="I1696" s="7">
        <v>80</v>
      </c>
      <c r="J1696" s="1">
        <v>0.2</v>
      </c>
      <c r="K1696" s="1">
        <v>13.2</v>
      </c>
      <c r="M1696" s="12">
        <f t="shared" si="541"/>
        <v>106</v>
      </c>
      <c r="N1696" s="20">
        <f t="shared" si="538"/>
        <v>2</v>
      </c>
      <c r="O1696" s="20">
        <f t="shared" si="539"/>
        <v>1</v>
      </c>
      <c r="P1696" s="12">
        <f t="shared" si="540"/>
        <v>0</v>
      </c>
      <c r="R1696" s="21">
        <f t="shared" si="542"/>
        <v>0.12132448607858444</v>
      </c>
    </row>
    <row r="1697" spans="1:19" ht="15.75" x14ac:dyDescent="0.25">
      <c r="A1697" s="6" t="s">
        <v>8</v>
      </c>
      <c r="B1697" s="8">
        <v>37217</v>
      </c>
      <c r="C1697" s="8">
        <v>2584</v>
      </c>
      <c r="D1697" s="2">
        <v>6.9</v>
      </c>
      <c r="E1697" s="10">
        <v>469</v>
      </c>
      <c r="F1697" s="8">
        <v>684</v>
      </c>
      <c r="G1697" s="2">
        <v>1.8</v>
      </c>
      <c r="H1697" s="2">
        <v>124.2</v>
      </c>
      <c r="I1697" s="8">
        <v>209</v>
      </c>
      <c r="J1697" s="2">
        <v>0.6</v>
      </c>
      <c r="K1697" s="2">
        <v>37.9</v>
      </c>
      <c r="M1697" s="12">
        <f t="shared" si="541"/>
        <v>70</v>
      </c>
      <c r="N1697" s="20">
        <f t="shared" si="538"/>
        <v>0</v>
      </c>
      <c r="O1697" s="20">
        <f t="shared" si="539"/>
        <v>0</v>
      </c>
      <c r="P1697" s="12">
        <f t="shared" si="540"/>
        <v>0</v>
      </c>
      <c r="R1697" s="21">
        <f t="shared" si="542"/>
        <v>0.16809784022898777</v>
      </c>
    </row>
    <row r="1698" spans="1:19" ht="15.75" x14ac:dyDescent="0.25">
      <c r="A1698" s="5" t="s">
        <v>9</v>
      </c>
      <c r="B1698" s="7">
        <v>22601</v>
      </c>
      <c r="C1698" s="7">
        <v>2770</v>
      </c>
      <c r="D1698" s="1">
        <v>12.3</v>
      </c>
      <c r="E1698" s="9">
        <v>584</v>
      </c>
      <c r="F1698" s="7">
        <v>784</v>
      </c>
      <c r="G1698" s="1">
        <v>3.5</v>
      </c>
      <c r="H1698" s="1">
        <v>165.3</v>
      </c>
      <c r="I1698" s="7">
        <v>450</v>
      </c>
      <c r="J1698" s="1">
        <v>2</v>
      </c>
      <c r="K1698" s="1">
        <v>94.9</v>
      </c>
      <c r="M1698" s="12">
        <f t="shared" si="541"/>
        <v>36</v>
      </c>
      <c r="N1698" s="20">
        <f t="shared" si="538"/>
        <v>2</v>
      </c>
      <c r="O1698" s="20">
        <f t="shared" si="539"/>
        <v>1</v>
      </c>
      <c r="P1698" s="20">
        <f t="shared" si="540"/>
        <v>0</v>
      </c>
      <c r="R1698" s="21">
        <f t="shared" si="542"/>
        <v>0.18019776216497527</v>
      </c>
    </row>
    <row r="1699" spans="1:19" ht="15.75" x14ac:dyDescent="0.25">
      <c r="A1699" s="6" t="s">
        <v>10</v>
      </c>
      <c r="B1699" s="8">
        <v>10137</v>
      </c>
      <c r="C1699" s="8">
        <v>2516</v>
      </c>
      <c r="D1699" s="2">
        <v>24.8</v>
      </c>
      <c r="E1699" s="10">
        <v>964.9</v>
      </c>
      <c r="F1699" s="8">
        <v>516</v>
      </c>
      <c r="G1699" s="2">
        <v>5.0999999999999996</v>
      </c>
      <c r="H1699" s="2">
        <v>197.9</v>
      </c>
      <c r="I1699" s="8">
        <v>759</v>
      </c>
      <c r="J1699" s="2">
        <v>7.5</v>
      </c>
      <c r="K1699" s="2">
        <v>291.10000000000002</v>
      </c>
      <c r="M1699" s="12">
        <f t="shared" si="541"/>
        <v>10</v>
      </c>
      <c r="N1699" s="20">
        <f t="shared" si="538"/>
        <v>3</v>
      </c>
      <c r="O1699" s="20">
        <f t="shared" si="539"/>
        <v>1</v>
      </c>
      <c r="P1699" s="20">
        <f t="shared" si="540"/>
        <v>1</v>
      </c>
      <c r="R1699" s="21">
        <f t="shared" si="542"/>
        <v>0.16367421285454073</v>
      </c>
    </row>
    <row r="1700" spans="1:19" ht="15.75" x14ac:dyDescent="0.25">
      <c r="A1700" s="5" t="s">
        <v>11</v>
      </c>
      <c r="B1700" s="7">
        <v>8804</v>
      </c>
      <c r="C1700" s="7">
        <v>2708</v>
      </c>
      <c r="D1700" s="1">
        <v>30.8</v>
      </c>
      <c r="E1700" s="9">
        <v>1925.2</v>
      </c>
      <c r="F1700" s="7">
        <v>127</v>
      </c>
      <c r="G1700" s="1">
        <v>1.4</v>
      </c>
      <c r="H1700" s="1">
        <v>90.3</v>
      </c>
      <c r="I1700" s="7">
        <v>1733</v>
      </c>
      <c r="J1700" s="1">
        <v>19.7</v>
      </c>
      <c r="K1700" s="9">
        <v>1232.0999999999999</v>
      </c>
      <c r="M1700" s="12">
        <f t="shared" si="541"/>
        <v>5</v>
      </c>
      <c r="N1700" s="20">
        <f t="shared" si="538"/>
        <v>2</v>
      </c>
      <c r="O1700" s="20">
        <f t="shared" si="539"/>
        <v>0</v>
      </c>
      <c r="P1700" s="20">
        <f t="shared" si="540"/>
        <v>0</v>
      </c>
      <c r="R1700" s="21">
        <f t="shared" si="542"/>
        <v>0.17616445485297944</v>
      </c>
    </row>
    <row r="1701" spans="1:19" ht="15.75" x14ac:dyDescent="0.25">
      <c r="A1701" s="6" t="s">
        <v>12</v>
      </c>
      <c r="B1701" s="8">
        <v>299</v>
      </c>
      <c r="C1701" s="8">
        <v>5</v>
      </c>
      <c r="D1701" s="2">
        <v>1.7</v>
      </c>
      <c r="E1701" s="10" t="s">
        <v>13</v>
      </c>
      <c r="F1701" s="8">
        <v>2</v>
      </c>
      <c r="G1701" s="2">
        <v>0.7</v>
      </c>
      <c r="H1701" s="2" t="s">
        <v>13</v>
      </c>
      <c r="I1701" s="8">
        <v>3</v>
      </c>
      <c r="J1701" s="2">
        <v>1</v>
      </c>
      <c r="K1701" s="2" t="s">
        <v>13</v>
      </c>
      <c r="M1701" s="12">
        <f t="shared" si="541"/>
        <v>3</v>
      </c>
      <c r="N1701" s="12">
        <f t="shared" si="538"/>
        <v>0</v>
      </c>
      <c r="O1701" s="12">
        <f t="shared" si="539"/>
        <v>0</v>
      </c>
      <c r="P1701" s="12">
        <f t="shared" si="540"/>
        <v>0</v>
      </c>
      <c r="R1701" s="21">
        <f t="shared" si="542"/>
        <v>3.2526671870934166E-4</v>
      </c>
    </row>
    <row r="1702" spans="1:19" x14ac:dyDescent="0.25">
      <c r="A1702" s="25"/>
      <c r="O1702" s="104" t="s">
        <v>873</v>
      </c>
      <c r="P1702" s="103">
        <f>SUM(P1699:P1700)/P1689</f>
        <v>1</v>
      </c>
    </row>
    <row r="1703" spans="1:19" x14ac:dyDescent="0.25">
      <c r="A1703" t="s">
        <v>1265</v>
      </c>
    </row>
    <row r="1704" spans="1:19" x14ac:dyDescent="0.25">
      <c r="A1704" t="s">
        <v>776</v>
      </c>
    </row>
    <row r="1705" spans="1:19" x14ac:dyDescent="0.25">
      <c r="A1705" s="15" t="s">
        <v>17</v>
      </c>
      <c r="B1705" s="14" t="s">
        <v>18</v>
      </c>
      <c r="C1705" s="270" t="s">
        <v>19</v>
      </c>
      <c r="D1705" s="270"/>
      <c r="E1705" s="270"/>
      <c r="F1705" s="270" t="s">
        <v>20</v>
      </c>
      <c r="G1705" s="270"/>
      <c r="H1705" s="270"/>
      <c r="I1705" s="270" t="s">
        <v>21</v>
      </c>
      <c r="J1705" s="270"/>
      <c r="K1705" s="270"/>
      <c r="M1705" s="270" t="s">
        <v>929</v>
      </c>
      <c r="N1705" s="270"/>
      <c r="O1705" s="270"/>
      <c r="P1705" s="270"/>
    </row>
    <row r="1706" spans="1:19" x14ac:dyDescent="0.25">
      <c r="B1706" s="14" t="s">
        <v>14</v>
      </c>
      <c r="C1706" s="14" t="s">
        <v>14</v>
      </c>
      <c r="D1706" s="14" t="s">
        <v>15</v>
      </c>
      <c r="E1706" s="14" t="s">
        <v>16</v>
      </c>
      <c r="F1706" s="14" t="s">
        <v>14</v>
      </c>
      <c r="G1706" s="14" t="s">
        <v>15</v>
      </c>
      <c r="H1706" s="14" t="s">
        <v>16</v>
      </c>
      <c r="I1706" s="14" t="s">
        <v>14</v>
      </c>
      <c r="J1706" s="14" t="s">
        <v>15</v>
      </c>
      <c r="K1706" s="14" t="s">
        <v>16</v>
      </c>
      <c r="M1706" s="14" t="s">
        <v>18</v>
      </c>
      <c r="N1706" s="13" t="s">
        <v>19</v>
      </c>
      <c r="O1706" s="14" t="s">
        <v>20</v>
      </c>
      <c r="P1706" s="13" t="s">
        <v>21</v>
      </c>
      <c r="R1706" s="13" t="s">
        <v>41</v>
      </c>
      <c r="S1706" s="14" t="s">
        <v>29</v>
      </c>
    </row>
    <row r="1707" spans="1:19" ht="15.75" x14ac:dyDescent="0.25">
      <c r="A1707" s="14" t="s">
        <v>0</v>
      </c>
      <c r="B1707" s="7">
        <v>340470</v>
      </c>
      <c r="C1707" s="7">
        <v>15361</v>
      </c>
      <c r="D1707" s="1">
        <v>4.5</v>
      </c>
      <c r="E1707" s="9">
        <v>347.5</v>
      </c>
      <c r="F1707" s="7">
        <v>2975</v>
      </c>
      <c r="G1707" s="1">
        <v>0.9</v>
      </c>
      <c r="H1707" s="1">
        <v>67.3</v>
      </c>
      <c r="I1707" s="7">
        <v>3285</v>
      </c>
      <c r="J1707" s="1">
        <v>1</v>
      </c>
      <c r="K1707" s="1">
        <v>74.3</v>
      </c>
      <c r="M1707" s="12">
        <f>B1707-B1725</f>
        <v>473</v>
      </c>
      <c r="N1707" s="12">
        <f t="shared" ref="N1707:N1719" si="543">C1707-C1725</f>
        <v>22</v>
      </c>
      <c r="O1707" s="12">
        <f t="shared" ref="O1707:O1719" si="544">F1707-F1725</f>
        <v>5</v>
      </c>
      <c r="P1707" s="12">
        <f t="shared" ref="P1707:P1719" si="545">I1707-I1725</f>
        <v>-1</v>
      </c>
      <c r="R1707" s="26">
        <f>C1707/$B$1707</f>
        <v>4.5117044086116248E-2</v>
      </c>
    </row>
    <row r="1708" spans="1:19" ht="15.75" x14ac:dyDescent="0.25">
      <c r="A1708" s="5" t="s">
        <v>1</v>
      </c>
      <c r="B1708" s="7">
        <v>2080</v>
      </c>
      <c r="C1708" s="7">
        <v>101</v>
      </c>
      <c r="D1708" s="1">
        <v>4.9000000000000004</v>
      </c>
      <c r="E1708" s="9">
        <v>200.1</v>
      </c>
      <c r="F1708" s="7">
        <v>22</v>
      </c>
      <c r="G1708" s="1">
        <v>1.1000000000000001</v>
      </c>
      <c r="H1708" s="1">
        <v>43.6</v>
      </c>
      <c r="I1708" s="7">
        <v>0</v>
      </c>
      <c r="J1708" s="1">
        <v>0</v>
      </c>
      <c r="K1708" s="1">
        <v>0</v>
      </c>
      <c r="M1708" s="12">
        <f t="shared" ref="M1708:M1719" si="546">B1708-B1726</f>
        <v>2</v>
      </c>
      <c r="N1708" s="20">
        <f t="shared" si="543"/>
        <v>0</v>
      </c>
      <c r="O1708" s="12">
        <f t="shared" si="544"/>
        <v>0</v>
      </c>
      <c r="P1708" s="12">
        <f t="shared" si="545"/>
        <v>0</v>
      </c>
      <c r="R1708" s="21">
        <f>C1708/$C$1707</f>
        <v>6.5750927673979562E-3</v>
      </c>
    </row>
    <row r="1709" spans="1:19" ht="15.75" x14ac:dyDescent="0.25">
      <c r="A1709" s="6" t="s">
        <v>2</v>
      </c>
      <c r="B1709" s="8">
        <v>13372</v>
      </c>
      <c r="C1709" s="8">
        <v>88</v>
      </c>
      <c r="D1709" s="2">
        <v>0.7</v>
      </c>
      <c r="E1709" s="10">
        <v>40.5</v>
      </c>
      <c r="F1709" s="8">
        <v>14</v>
      </c>
      <c r="G1709" s="2">
        <v>0.1</v>
      </c>
      <c r="H1709" s="2">
        <v>6.4</v>
      </c>
      <c r="I1709" s="8">
        <v>1</v>
      </c>
      <c r="J1709" s="2">
        <v>0</v>
      </c>
      <c r="K1709" s="2">
        <v>0.5</v>
      </c>
      <c r="M1709" s="12">
        <f t="shared" si="546"/>
        <v>19</v>
      </c>
      <c r="N1709" s="20">
        <f t="shared" si="543"/>
        <v>0</v>
      </c>
      <c r="O1709" s="12">
        <f t="shared" si="544"/>
        <v>0</v>
      </c>
      <c r="P1709" s="12">
        <f t="shared" si="545"/>
        <v>0</v>
      </c>
      <c r="R1709" s="21">
        <f t="shared" ref="R1709:R1719" si="547">C1709/$C$1707</f>
        <v>5.7287936983269321E-3</v>
      </c>
    </row>
    <row r="1710" spans="1:19" ht="15.75" x14ac:dyDescent="0.25">
      <c r="A1710" s="5" t="s">
        <v>3</v>
      </c>
      <c r="B1710" s="7">
        <v>22118</v>
      </c>
      <c r="C1710" s="7">
        <v>47</v>
      </c>
      <c r="D1710" s="1">
        <v>0.2</v>
      </c>
      <c r="E1710" s="9">
        <v>16.899999999999999</v>
      </c>
      <c r="F1710" s="7">
        <v>14</v>
      </c>
      <c r="G1710" s="1">
        <v>0.1</v>
      </c>
      <c r="H1710" s="1">
        <v>5</v>
      </c>
      <c r="I1710" s="7">
        <v>0</v>
      </c>
      <c r="J1710" s="1">
        <v>0</v>
      </c>
      <c r="K1710" s="1">
        <v>0</v>
      </c>
      <c r="M1710" s="12">
        <f t="shared" si="546"/>
        <v>40</v>
      </c>
      <c r="N1710" s="20">
        <f t="shared" si="543"/>
        <v>0</v>
      </c>
      <c r="O1710" s="20">
        <f t="shared" si="544"/>
        <v>0</v>
      </c>
      <c r="P1710" s="12">
        <f t="shared" si="545"/>
        <v>0</v>
      </c>
      <c r="R1710" s="21">
        <f t="shared" si="547"/>
        <v>3.0596966343337021E-3</v>
      </c>
    </row>
    <row r="1711" spans="1:19" ht="15.75" x14ac:dyDescent="0.25">
      <c r="A1711" s="6" t="s">
        <v>4</v>
      </c>
      <c r="B1711" s="8">
        <v>47185</v>
      </c>
      <c r="C1711" s="8">
        <v>244</v>
      </c>
      <c r="D1711" s="2">
        <v>0.5</v>
      </c>
      <c r="E1711" s="10">
        <v>45.8</v>
      </c>
      <c r="F1711" s="8">
        <v>34</v>
      </c>
      <c r="G1711" s="2">
        <v>0.1</v>
      </c>
      <c r="H1711" s="2">
        <v>6.4</v>
      </c>
      <c r="I1711" s="8">
        <v>1</v>
      </c>
      <c r="J1711" s="2">
        <v>0</v>
      </c>
      <c r="K1711" s="2">
        <v>0.2</v>
      </c>
      <c r="M1711" s="12">
        <f t="shared" si="546"/>
        <v>46</v>
      </c>
      <c r="N1711" s="20">
        <f t="shared" si="543"/>
        <v>0</v>
      </c>
      <c r="O1711" s="12">
        <f t="shared" si="544"/>
        <v>0</v>
      </c>
      <c r="P1711" s="12">
        <f t="shared" si="545"/>
        <v>0</v>
      </c>
      <c r="R1711" s="21">
        <f t="shared" si="547"/>
        <v>1.5884382527179219E-2</v>
      </c>
      <c r="S1711" s="24">
        <f>R1710+R1711</f>
        <v>1.894407916151292E-2</v>
      </c>
    </row>
    <row r="1712" spans="1:19" ht="15.75" x14ac:dyDescent="0.25">
      <c r="A1712" s="5" t="s">
        <v>5</v>
      </c>
      <c r="B1712" s="7">
        <v>59331</v>
      </c>
      <c r="C1712" s="7">
        <v>866</v>
      </c>
      <c r="D1712" s="1">
        <v>1.5</v>
      </c>
      <c r="E1712" s="9">
        <v>146.5</v>
      </c>
      <c r="F1712" s="7">
        <v>119</v>
      </c>
      <c r="G1712" s="1">
        <v>0.2</v>
      </c>
      <c r="H1712" s="1">
        <v>20.100000000000001</v>
      </c>
      <c r="I1712" s="7">
        <v>16</v>
      </c>
      <c r="J1712" s="1">
        <v>0</v>
      </c>
      <c r="K1712" s="1">
        <v>2.7</v>
      </c>
      <c r="M1712" s="12">
        <f t="shared" si="546"/>
        <v>88</v>
      </c>
      <c r="N1712" s="20">
        <f t="shared" si="543"/>
        <v>5</v>
      </c>
      <c r="O1712" s="12">
        <f t="shared" si="544"/>
        <v>0</v>
      </c>
      <c r="P1712" s="12">
        <f t="shared" si="545"/>
        <v>0</v>
      </c>
      <c r="R1712" s="21">
        <f t="shared" si="547"/>
        <v>5.6376537985808217E-2</v>
      </c>
    </row>
    <row r="1713" spans="1:19" ht="15.75" x14ac:dyDescent="0.25">
      <c r="A1713" s="6" t="s">
        <v>6</v>
      </c>
      <c r="B1713" s="8">
        <v>65095</v>
      </c>
      <c r="C1713" s="8">
        <v>1576</v>
      </c>
      <c r="D1713" s="2">
        <v>2.4</v>
      </c>
      <c r="E1713" s="10">
        <v>220.3</v>
      </c>
      <c r="F1713" s="8">
        <v>252</v>
      </c>
      <c r="G1713" s="2">
        <v>0.4</v>
      </c>
      <c r="H1713" s="2">
        <v>35.200000000000003</v>
      </c>
      <c r="I1713" s="8">
        <v>34</v>
      </c>
      <c r="J1713" s="2">
        <v>0.1</v>
      </c>
      <c r="K1713" s="2">
        <v>4.8</v>
      </c>
      <c r="M1713" s="12">
        <f t="shared" si="546"/>
        <v>102</v>
      </c>
      <c r="N1713" s="20">
        <f t="shared" si="543"/>
        <v>3</v>
      </c>
      <c r="O1713" s="20">
        <f t="shared" si="544"/>
        <v>1</v>
      </c>
      <c r="P1713" s="12">
        <f t="shared" si="545"/>
        <v>0</v>
      </c>
      <c r="R1713" s="21">
        <f t="shared" si="547"/>
        <v>0.10259748714276415</v>
      </c>
    </row>
    <row r="1714" spans="1:19" ht="15.75" x14ac:dyDescent="0.25">
      <c r="A1714" s="5" t="s">
        <v>7</v>
      </c>
      <c r="B1714" s="7">
        <v>52355</v>
      </c>
      <c r="C1714" s="7">
        <v>1863</v>
      </c>
      <c r="D1714" s="1">
        <v>3.6</v>
      </c>
      <c r="E1714" s="9">
        <v>306.2</v>
      </c>
      <c r="F1714" s="7">
        <v>409</v>
      </c>
      <c r="G1714" s="1">
        <v>0.8</v>
      </c>
      <c r="H1714" s="1">
        <v>67.2</v>
      </c>
      <c r="I1714" s="7">
        <v>80</v>
      </c>
      <c r="J1714" s="1">
        <v>0.2</v>
      </c>
      <c r="K1714" s="1">
        <v>13.2</v>
      </c>
      <c r="M1714" s="12">
        <f t="shared" si="546"/>
        <v>76</v>
      </c>
      <c r="N1714" s="20">
        <f t="shared" si="543"/>
        <v>1</v>
      </c>
      <c r="O1714" s="20">
        <f t="shared" si="544"/>
        <v>-1</v>
      </c>
      <c r="P1714" s="12">
        <f t="shared" si="545"/>
        <v>-1</v>
      </c>
      <c r="R1714" s="21">
        <f t="shared" si="547"/>
        <v>0.12128116659071675</v>
      </c>
    </row>
    <row r="1715" spans="1:19" ht="15.75" x14ac:dyDescent="0.25">
      <c r="A1715" s="6" t="s">
        <v>8</v>
      </c>
      <c r="B1715" s="8">
        <v>37147</v>
      </c>
      <c r="C1715" s="8">
        <v>2584</v>
      </c>
      <c r="D1715" s="2">
        <v>7</v>
      </c>
      <c r="E1715" s="10">
        <v>469</v>
      </c>
      <c r="F1715" s="8">
        <v>684</v>
      </c>
      <c r="G1715" s="2">
        <v>1.8</v>
      </c>
      <c r="H1715" s="2">
        <v>124.2</v>
      </c>
      <c r="I1715" s="8">
        <v>209</v>
      </c>
      <c r="J1715" s="2">
        <v>0.6</v>
      </c>
      <c r="K1715" s="2">
        <v>37.9</v>
      </c>
      <c r="M1715" s="12">
        <f t="shared" si="546"/>
        <v>46</v>
      </c>
      <c r="N1715" s="20">
        <f t="shared" si="543"/>
        <v>6</v>
      </c>
      <c r="O1715" s="20">
        <f t="shared" si="544"/>
        <v>1</v>
      </c>
      <c r="P1715" s="12">
        <f t="shared" si="545"/>
        <v>0</v>
      </c>
      <c r="R1715" s="21">
        <f t="shared" si="547"/>
        <v>0.16821821495996356</v>
      </c>
    </row>
    <row r="1716" spans="1:19" ht="15.75" x14ac:dyDescent="0.25">
      <c r="A1716" s="5" t="s">
        <v>9</v>
      </c>
      <c r="B1716" s="7">
        <v>22565</v>
      </c>
      <c r="C1716" s="7">
        <v>2768</v>
      </c>
      <c r="D1716" s="1">
        <v>12.3</v>
      </c>
      <c r="E1716" s="9">
        <v>583.6</v>
      </c>
      <c r="F1716" s="7">
        <v>783</v>
      </c>
      <c r="G1716" s="1">
        <v>3.5</v>
      </c>
      <c r="H1716" s="1">
        <v>165.1</v>
      </c>
      <c r="I1716" s="7">
        <v>450</v>
      </c>
      <c r="J1716" s="1">
        <v>2</v>
      </c>
      <c r="K1716" s="1">
        <v>94.9</v>
      </c>
      <c r="M1716" s="12">
        <f t="shared" si="546"/>
        <v>33</v>
      </c>
      <c r="N1716" s="20">
        <f t="shared" si="543"/>
        <v>4</v>
      </c>
      <c r="O1716" s="20">
        <f t="shared" si="544"/>
        <v>3</v>
      </c>
      <c r="P1716" s="20">
        <f t="shared" si="545"/>
        <v>0</v>
      </c>
      <c r="R1716" s="21">
        <f t="shared" si="547"/>
        <v>0.18019660178373803</v>
      </c>
    </row>
    <row r="1717" spans="1:19" ht="15.75" x14ac:dyDescent="0.25">
      <c r="A1717" s="6" t="s">
        <v>10</v>
      </c>
      <c r="B1717" s="8">
        <v>10127</v>
      </c>
      <c r="C1717" s="8">
        <v>2513</v>
      </c>
      <c r="D1717" s="2">
        <v>24.8</v>
      </c>
      <c r="E1717" s="10">
        <v>963.8</v>
      </c>
      <c r="F1717" s="8">
        <v>515</v>
      </c>
      <c r="G1717" s="2">
        <v>5.0999999999999996</v>
      </c>
      <c r="H1717" s="2">
        <v>197.5</v>
      </c>
      <c r="I1717" s="8">
        <v>758</v>
      </c>
      <c r="J1717" s="2">
        <v>7.5</v>
      </c>
      <c r="K1717" s="2">
        <v>290.7</v>
      </c>
      <c r="M1717" s="12">
        <f t="shared" si="546"/>
        <v>10</v>
      </c>
      <c r="N1717" s="20">
        <f t="shared" si="543"/>
        <v>1</v>
      </c>
      <c r="O1717" s="20">
        <f t="shared" si="544"/>
        <v>1</v>
      </c>
      <c r="P1717" s="20">
        <f t="shared" si="545"/>
        <v>0</v>
      </c>
      <c r="R1717" s="21">
        <f t="shared" si="547"/>
        <v>0.16359612004426796</v>
      </c>
    </row>
    <row r="1718" spans="1:19" ht="15.75" x14ac:dyDescent="0.25">
      <c r="A1718" s="5" t="s">
        <v>11</v>
      </c>
      <c r="B1718" s="7">
        <v>8799</v>
      </c>
      <c r="C1718" s="7">
        <v>2706</v>
      </c>
      <c r="D1718" s="1">
        <v>30.8</v>
      </c>
      <c r="E1718" s="9">
        <v>1923.8</v>
      </c>
      <c r="F1718" s="7">
        <v>127</v>
      </c>
      <c r="G1718" s="1">
        <v>1.4</v>
      </c>
      <c r="H1718" s="1">
        <v>90.3</v>
      </c>
      <c r="I1718" s="7">
        <v>1733</v>
      </c>
      <c r="J1718" s="1">
        <v>19.7</v>
      </c>
      <c r="K1718" s="9">
        <v>1232.0999999999999</v>
      </c>
      <c r="M1718" s="12">
        <f t="shared" si="546"/>
        <v>5</v>
      </c>
      <c r="N1718" s="20">
        <f t="shared" si="543"/>
        <v>2</v>
      </c>
      <c r="O1718" s="20">
        <f t="shared" si="544"/>
        <v>0</v>
      </c>
      <c r="P1718" s="20">
        <f t="shared" si="545"/>
        <v>0</v>
      </c>
      <c r="R1718" s="21">
        <f t="shared" si="547"/>
        <v>0.17616040622355317</v>
      </c>
    </row>
    <row r="1719" spans="1:19" ht="15.75" x14ac:dyDescent="0.25">
      <c r="A1719" s="6" t="s">
        <v>12</v>
      </c>
      <c r="B1719" s="8">
        <v>296</v>
      </c>
      <c r="C1719" s="8">
        <v>5</v>
      </c>
      <c r="D1719" s="2">
        <v>1.7</v>
      </c>
      <c r="E1719" s="10" t="s">
        <v>13</v>
      </c>
      <c r="F1719" s="8">
        <v>2</v>
      </c>
      <c r="G1719" s="2">
        <v>0.7</v>
      </c>
      <c r="H1719" s="2" t="s">
        <v>13</v>
      </c>
      <c r="I1719" s="8">
        <v>3</v>
      </c>
      <c r="J1719" s="2">
        <v>1</v>
      </c>
      <c r="K1719" s="2" t="s">
        <v>13</v>
      </c>
      <c r="M1719" s="12">
        <f t="shared" si="546"/>
        <v>6</v>
      </c>
      <c r="N1719" s="12">
        <f t="shared" si="543"/>
        <v>0</v>
      </c>
      <c r="O1719" s="12">
        <f t="shared" si="544"/>
        <v>0</v>
      </c>
      <c r="P1719" s="12">
        <f t="shared" si="545"/>
        <v>0</v>
      </c>
      <c r="R1719" s="21">
        <f t="shared" si="547"/>
        <v>3.2549964195039387E-4</v>
      </c>
    </row>
    <row r="1720" spans="1:19" x14ac:dyDescent="0.25">
      <c r="A1720" s="25"/>
      <c r="O1720" s="104" t="s">
        <v>873</v>
      </c>
      <c r="P1720" s="103">
        <f>SUM(P1717:P1718)/P1707</f>
        <v>0</v>
      </c>
    </row>
    <row r="1721" spans="1:19" x14ac:dyDescent="0.25">
      <c r="A1721" t="s">
        <v>1266</v>
      </c>
    </row>
    <row r="1722" spans="1:19" x14ac:dyDescent="0.25">
      <c r="A1722" t="s">
        <v>776</v>
      </c>
    </row>
    <row r="1723" spans="1:19" x14ac:dyDescent="0.25">
      <c r="A1723" s="15" t="s">
        <v>17</v>
      </c>
      <c r="B1723" s="14" t="s">
        <v>18</v>
      </c>
      <c r="C1723" s="270" t="s">
        <v>19</v>
      </c>
      <c r="D1723" s="270"/>
      <c r="E1723" s="270"/>
      <c r="F1723" s="270" t="s">
        <v>20</v>
      </c>
      <c r="G1723" s="270"/>
      <c r="H1723" s="270"/>
      <c r="I1723" s="270" t="s">
        <v>21</v>
      </c>
      <c r="J1723" s="270"/>
      <c r="K1723" s="270"/>
      <c r="M1723" s="270" t="s">
        <v>927</v>
      </c>
      <c r="N1723" s="270"/>
      <c r="O1723" s="270"/>
      <c r="P1723" s="270"/>
    </row>
    <row r="1724" spans="1:19" x14ac:dyDescent="0.25">
      <c r="B1724" s="14" t="s">
        <v>14</v>
      </c>
      <c r="C1724" s="14" t="s">
        <v>14</v>
      </c>
      <c r="D1724" s="14" t="s">
        <v>15</v>
      </c>
      <c r="E1724" s="14" t="s">
        <v>16</v>
      </c>
      <c r="F1724" s="14" t="s">
        <v>14</v>
      </c>
      <c r="G1724" s="14" t="s">
        <v>15</v>
      </c>
      <c r="H1724" s="14" t="s">
        <v>16</v>
      </c>
      <c r="I1724" s="14" t="s">
        <v>14</v>
      </c>
      <c r="J1724" s="14" t="s">
        <v>15</v>
      </c>
      <c r="K1724" s="14" t="s">
        <v>16</v>
      </c>
      <c r="M1724" s="14" t="s">
        <v>18</v>
      </c>
      <c r="N1724" s="13" t="s">
        <v>19</v>
      </c>
      <c r="O1724" s="14" t="s">
        <v>20</v>
      </c>
      <c r="P1724" s="13" t="s">
        <v>21</v>
      </c>
      <c r="R1724" s="13" t="s">
        <v>41</v>
      </c>
      <c r="S1724" s="14" t="s">
        <v>29</v>
      </c>
    </row>
    <row r="1725" spans="1:19" ht="15.75" x14ac:dyDescent="0.25">
      <c r="A1725" s="14" t="s">
        <v>0</v>
      </c>
      <c r="B1725" s="7">
        <v>339997</v>
      </c>
      <c r="C1725" s="7">
        <v>15339</v>
      </c>
      <c r="D1725" s="1">
        <v>4.5</v>
      </c>
      <c r="E1725" s="9">
        <v>347</v>
      </c>
      <c r="F1725" s="7">
        <v>2970</v>
      </c>
      <c r="G1725" s="1">
        <v>0.9</v>
      </c>
      <c r="H1725" s="1">
        <v>67.2</v>
      </c>
      <c r="I1725" s="7">
        <v>3286</v>
      </c>
      <c r="J1725" s="1">
        <v>1</v>
      </c>
      <c r="K1725" s="1">
        <v>74.3</v>
      </c>
      <c r="M1725" s="12">
        <f>B1725-B1743</f>
        <v>456</v>
      </c>
      <c r="N1725" s="12">
        <f t="shared" ref="N1725:N1737" si="548">C1725-C1743</f>
        <v>31</v>
      </c>
      <c r="O1725" s="12">
        <f t="shared" ref="O1725:O1737" si="549">F1725-F1743</f>
        <v>2</v>
      </c>
      <c r="P1725" s="12">
        <f t="shared" ref="P1725:P1737" si="550">I1725-I1743</f>
        <v>3</v>
      </c>
      <c r="R1725" s="26">
        <f>C1725/B1725</f>
        <v>4.5115103956799615E-2</v>
      </c>
    </row>
    <row r="1726" spans="1:19" ht="15.75" x14ac:dyDescent="0.25">
      <c r="A1726" s="5" t="s">
        <v>1</v>
      </c>
      <c r="B1726" s="7">
        <v>2078</v>
      </c>
      <c r="C1726" s="7">
        <v>101</v>
      </c>
      <c r="D1726" s="1">
        <v>4.9000000000000004</v>
      </c>
      <c r="E1726" s="9">
        <v>200.1</v>
      </c>
      <c r="F1726" s="7">
        <v>22</v>
      </c>
      <c r="G1726" s="1">
        <v>1.1000000000000001</v>
      </c>
      <c r="H1726" s="1">
        <v>43.6</v>
      </c>
      <c r="I1726" s="7">
        <v>0</v>
      </c>
      <c r="J1726" s="1">
        <v>0</v>
      </c>
      <c r="K1726" s="1">
        <v>0</v>
      </c>
      <c r="M1726" s="12">
        <f t="shared" ref="M1726:M1737" si="551">B1726-B1744</f>
        <v>2</v>
      </c>
      <c r="N1726" s="20">
        <f t="shared" si="548"/>
        <v>0</v>
      </c>
      <c r="O1726" s="12">
        <f t="shared" si="549"/>
        <v>0</v>
      </c>
      <c r="P1726" s="12">
        <f t="shared" si="550"/>
        <v>0</v>
      </c>
      <c r="R1726" s="21">
        <f>C1726/$C$1725</f>
        <v>6.5845231110241865E-3</v>
      </c>
    </row>
    <row r="1727" spans="1:19" ht="15.75" x14ac:dyDescent="0.25">
      <c r="A1727" s="6" t="s">
        <v>2</v>
      </c>
      <c r="B1727" s="8">
        <v>13353</v>
      </c>
      <c r="C1727" s="8">
        <v>88</v>
      </c>
      <c r="D1727" s="2">
        <v>0.7</v>
      </c>
      <c r="E1727" s="10">
        <v>40.5</v>
      </c>
      <c r="F1727" s="8">
        <v>14</v>
      </c>
      <c r="G1727" s="2">
        <v>0.1</v>
      </c>
      <c r="H1727" s="2">
        <v>6.4</v>
      </c>
      <c r="I1727" s="8">
        <v>1</v>
      </c>
      <c r="J1727" s="2">
        <v>0</v>
      </c>
      <c r="K1727" s="2">
        <v>0.5</v>
      </c>
      <c r="M1727" s="12">
        <f t="shared" si="551"/>
        <v>13</v>
      </c>
      <c r="N1727" s="20">
        <f t="shared" si="548"/>
        <v>2</v>
      </c>
      <c r="O1727" s="12">
        <f t="shared" si="549"/>
        <v>0</v>
      </c>
      <c r="P1727" s="12">
        <f t="shared" si="550"/>
        <v>0</v>
      </c>
      <c r="R1727" s="21">
        <f t="shared" ref="R1727:R1737" si="552">C1727/$C$1725</f>
        <v>5.7370102353478062E-3</v>
      </c>
    </row>
    <row r="1728" spans="1:19" ht="15.75" x14ac:dyDescent="0.25">
      <c r="A1728" s="5" t="s">
        <v>3</v>
      </c>
      <c r="B1728" s="7">
        <v>22078</v>
      </c>
      <c r="C1728" s="7">
        <v>47</v>
      </c>
      <c r="D1728" s="1">
        <v>0.2</v>
      </c>
      <c r="E1728" s="9">
        <v>16.899999999999999</v>
      </c>
      <c r="F1728" s="7">
        <v>14</v>
      </c>
      <c r="G1728" s="1">
        <v>0.1</v>
      </c>
      <c r="H1728" s="1">
        <v>5</v>
      </c>
      <c r="I1728" s="7">
        <v>0</v>
      </c>
      <c r="J1728" s="1">
        <v>0</v>
      </c>
      <c r="K1728" s="1">
        <v>0</v>
      </c>
      <c r="M1728" s="12">
        <f t="shared" si="551"/>
        <v>38</v>
      </c>
      <c r="N1728" s="20">
        <f t="shared" si="548"/>
        <v>0</v>
      </c>
      <c r="O1728" s="20">
        <f t="shared" si="549"/>
        <v>0</v>
      </c>
      <c r="P1728" s="12">
        <f t="shared" si="550"/>
        <v>0</v>
      </c>
      <c r="R1728" s="21">
        <f t="shared" si="552"/>
        <v>3.0640850120607602E-3</v>
      </c>
    </row>
    <row r="1729" spans="1:19" ht="15.75" x14ac:dyDescent="0.25">
      <c r="A1729" s="6" t="s">
        <v>4</v>
      </c>
      <c r="B1729" s="8">
        <v>47139</v>
      </c>
      <c r="C1729" s="8">
        <v>244</v>
      </c>
      <c r="D1729" s="2">
        <v>0.5</v>
      </c>
      <c r="E1729" s="10">
        <v>45.8</v>
      </c>
      <c r="F1729" s="8">
        <v>34</v>
      </c>
      <c r="G1729" s="2">
        <v>0.1</v>
      </c>
      <c r="H1729" s="2">
        <v>6.4</v>
      </c>
      <c r="I1729" s="8">
        <v>1</v>
      </c>
      <c r="J1729" s="2">
        <v>0</v>
      </c>
      <c r="K1729" s="2">
        <v>0.2</v>
      </c>
      <c r="M1729" s="12">
        <f t="shared" si="551"/>
        <v>53</v>
      </c>
      <c r="N1729" s="20">
        <f t="shared" si="548"/>
        <v>1</v>
      </c>
      <c r="O1729" s="12">
        <f t="shared" si="549"/>
        <v>0</v>
      </c>
      <c r="P1729" s="12">
        <f t="shared" si="550"/>
        <v>0</v>
      </c>
      <c r="R1729" s="21">
        <f t="shared" si="552"/>
        <v>1.5907164743464371E-2</v>
      </c>
      <c r="S1729" s="24">
        <f>R1728+R1729</f>
        <v>1.8971249755525131E-2</v>
      </c>
    </row>
    <row r="1730" spans="1:19" ht="15.75" x14ac:dyDescent="0.25">
      <c r="A1730" s="5" t="s">
        <v>5</v>
      </c>
      <c r="B1730" s="7">
        <v>59243</v>
      </c>
      <c r="C1730" s="7">
        <v>861</v>
      </c>
      <c r="D1730" s="1">
        <v>1.5</v>
      </c>
      <c r="E1730" s="9">
        <v>145.6</v>
      </c>
      <c r="F1730" s="7">
        <v>119</v>
      </c>
      <c r="G1730" s="1">
        <v>0.2</v>
      </c>
      <c r="H1730" s="1">
        <v>20.100000000000001</v>
      </c>
      <c r="I1730" s="7">
        <v>16</v>
      </c>
      <c r="J1730" s="1">
        <v>0</v>
      </c>
      <c r="K1730" s="1">
        <v>2.7</v>
      </c>
      <c r="M1730" s="12">
        <f t="shared" si="551"/>
        <v>67</v>
      </c>
      <c r="N1730" s="20">
        <f t="shared" si="548"/>
        <v>2</v>
      </c>
      <c r="O1730" s="12">
        <f t="shared" si="549"/>
        <v>1</v>
      </c>
      <c r="P1730" s="12">
        <f t="shared" si="550"/>
        <v>0</v>
      </c>
      <c r="R1730" s="21">
        <f t="shared" si="552"/>
        <v>5.613142968902797E-2</v>
      </c>
    </row>
    <row r="1731" spans="1:19" ht="15.75" x14ac:dyDescent="0.25">
      <c r="A1731" s="6" t="s">
        <v>6</v>
      </c>
      <c r="B1731" s="8">
        <v>64993</v>
      </c>
      <c r="C1731" s="8">
        <v>1573</v>
      </c>
      <c r="D1731" s="2">
        <v>2.4</v>
      </c>
      <c r="E1731" s="10">
        <v>219.9</v>
      </c>
      <c r="F1731" s="8">
        <v>251</v>
      </c>
      <c r="G1731" s="2">
        <v>0.4</v>
      </c>
      <c r="H1731" s="2">
        <v>35.1</v>
      </c>
      <c r="I1731" s="8">
        <v>34</v>
      </c>
      <c r="J1731" s="2">
        <v>0.1</v>
      </c>
      <c r="K1731" s="2">
        <v>4.8</v>
      </c>
      <c r="M1731" s="12">
        <f t="shared" si="551"/>
        <v>81</v>
      </c>
      <c r="N1731" s="20">
        <f t="shared" si="548"/>
        <v>1</v>
      </c>
      <c r="O1731" s="20">
        <f t="shared" si="549"/>
        <v>0</v>
      </c>
      <c r="P1731" s="12">
        <f t="shared" si="550"/>
        <v>0</v>
      </c>
      <c r="R1731" s="21">
        <f t="shared" si="552"/>
        <v>0.10254905795684204</v>
      </c>
    </row>
    <row r="1732" spans="1:19" ht="15.75" x14ac:dyDescent="0.25">
      <c r="A1732" s="5" t="s">
        <v>7</v>
      </c>
      <c r="B1732" s="7">
        <v>52279</v>
      </c>
      <c r="C1732" s="7">
        <v>1862</v>
      </c>
      <c r="D1732" s="1">
        <v>3.6</v>
      </c>
      <c r="E1732" s="9">
        <v>306.10000000000002</v>
      </c>
      <c r="F1732" s="7">
        <v>410</v>
      </c>
      <c r="G1732" s="1">
        <v>0.8</v>
      </c>
      <c r="H1732" s="1">
        <v>67.400000000000006</v>
      </c>
      <c r="I1732" s="7">
        <v>81</v>
      </c>
      <c r="J1732" s="1">
        <v>0.2</v>
      </c>
      <c r="K1732" s="1">
        <v>13.3</v>
      </c>
      <c r="M1732" s="12">
        <f t="shared" si="551"/>
        <v>97</v>
      </c>
      <c r="N1732" s="20">
        <f t="shared" si="548"/>
        <v>3</v>
      </c>
      <c r="O1732" s="20">
        <f t="shared" si="549"/>
        <v>0</v>
      </c>
      <c r="P1732" s="12">
        <f t="shared" si="550"/>
        <v>0</v>
      </c>
      <c r="R1732" s="21">
        <f t="shared" si="552"/>
        <v>0.12138992111610926</v>
      </c>
    </row>
    <row r="1733" spans="1:19" ht="15.75" x14ac:dyDescent="0.25">
      <c r="A1733" s="6" t="s">
        <v>8</v>
      </c>
      <c r="B1733" s="8">
        <v>37101</v>
      </c>
      <c r="C1733" s="8">
        <v>2578</v>
      </c>
      <c r="D1733" s="2">
        <v>6.9</v>
      </c>
      <c r="E1733" s="10">
        <v>467.9</v>
      </c>
      <c r="F1733" s="8">
        <v>683</v>
      </c>
      <c r="G1733" s="2">
        <v>1.8</v>
      </c>
      <c r="H1733" s="2">
        <v>124</v>
      </c>
      <c r="I1733" s="8">
        <v>209</v>
      </c>
      <c r="J1733" s="2">
        <v>0.6</v>
      </c>
      <c r="K1733" s="2">
        <v>37.9</v>
      </c>
      <c r="M1733" s="12">
        <f t="shared" si="551"/>
        <v>57</v>
      </c>
      <c r="N1733" s="20">
        <f t="shared" si="548"/>
        <v>7</v>
      </c>
      <c r="O1733" s="20">
        <f t="shared" si="549"/>
        <v>1</v>
      </c>
      <c r="P1733" s="12">
        <f t="shared" si="550"/>
        <v>0</v>
      </c>
      <c r="R1733" s="21">
        <f t="shared" si="552"/>
        <v>0.16806832257643914</v>
      </c>
    </row>
    <row r="1734" spans="1:19" ht="15.75" x14ac:dyDescent="0.25">
      <c r="A1734" s="5" t="s">
        <v>9</v>
      </c>
      <c r="B1734" s="7">
        <v>22532</v>
      </c>
      <c r="C1734" s="7">
        <v>2764</v>
      </c>
      <c r="D1734" s="1">
        <v>12.3</v>
      </c>
      <c r="E1734" s="9">
        <v>582.70000000000005</v>
      </c>
      <c r="F1734" s="7">
        <v>780</v>
      </c>
      <c r="G1734" s="1">
        <v>3.5</v>
      </c>
      <c r="H1734" s="1">
        <v>164.4</v>
      </c>
      <c r="I1734" s="7">
        <v>450</v>
      </c>
      <c r="J1734" s="1">
        <v>2</v>
      </c>
      <c r="K1734" s="1">
        <v>94.9</v>
      </c>
      <c r="M1734" s="12">
        <f t="shared" si="551"/>
        <v>34</v>
      </c>
      <c r="N1734" s="20">
        <f t="shared" si="548"/>
        <v>6</v>
      </c>
      <c r="O1734" s="20">
        <f t="shared" si="549"/>
        <v>0</v>
      </c>
      <c r="P1734" s="20">
        <f t="shared" si="550"/>
        <v>0</v>
      </c>
      <c r="R1734" s="21">
        <f t="shared" si="552"/>
        <v>0.18019427602842428</v>
      </c>
    </row>
    <row r="1735" spans="1:19" ht="15.75" x14ac:dyDescent="0.25">
      <c r="A1735" s="6" t="s">
        <v>10</v>
      </c>
      <c r="B1735" s="8">
        <v>10117</v>
      </c>
      <c r="C1735" s="8">
        <v>2512</v>
      </c>
      <c r="D1735" s="2">
        <v>24.8</v>
      </c>
      <c r="E1735" s="10">
        <v>963.4</v>
      </c>
      <c r="F1735" s="8">
        <v>514</v>
      </c>
      <c r="G1735" s="2">
        <v>5.0999999999999996</v>
      </c>
      <c r="H1735" s="2">
        <v>197.1</v>
      </c>
      <c r="I1735" s="8">
        <v>758</v>
      </c>
      <c r="J1735" s="2">
        <v>7.5</v>
      </c>
      <c r="K1735" s="2">
        <v>290.7</v>
      </c>
      <c r="M1735" s="12">
        <f t="shared" si="551"/>
        <v>6</v>
      </c>
      <c r="N1735" s="20">
        <f t="shared" si="548"/>
        <v>5</v>
      </c>
      <c r="O1735" s="20">
        <f t="shared" si="549"/>
        <v>0</v>
      </c>
      <c r="P1735" s="20">
        <f t="shared" si="550"/>
        <v>1</v>
      </c>
      <c r="R1735" s="21">
        <f t="shared" si="552"/>
        <v>0.1637655648999283</v>
      </c>
    </row>
    <row r="1736" spans="1:19" ht="15.75" x14ac:dyDescent="0.25">
      <c r="A1736" s="5" t="s">
        <v>11</v>
      </c>
      <c r="B1736" s="7">
        <v>8794</v>
      </c>
      <c r="C1736" s="7">
        <v>2704</v>
      </c>
      <c r="D1736" s="1">
        <v>30.7</v>
      </c>
      <c r="E1736" s="9">
        <v>1922.4</v>
      </c>
      <c r="F1736" s="7">
        <v>127</v>
      </c>
      <c r="G1736" s="1">
        <v>1.4</v>
      </c>
      <c r="H1736" s="1">
        <v>90.3</v>
      </c>
      <c r="I1736" s="7">
        <v>1733</v>
      </c>
      <c r="J1736" s="1">
        <v>19.7</v>
      </c>
      <c r="K1736" s="9">
        <v>1232.0999999999999</v>
      </c>
      <c r="M1736" s="12">
        <f t="shared" si="551"/>
        <v>5</v>
      </c>
      <c r="N1736" s="20">
        <f t="shared" si="548"/>
        <v>4</v>
      </c>
      <c r="O1736" s="20">
        <f t="shared" si="549"/>
        <v>0</v>
      </c>
      <c r="P1736" s="20">
        <f t="shared" si="550"/>
        <v>2</v>
      </c>
      <c r="R1736" s="21">
        <f t="shared" si="552"/>
        <v>0.17628267814068713</v>
      </c>
    </row>
    <row r="1737" spans="1:19" ht="15.75" x14ac:dyDescent="0.25">
      <c r="A1737" s="6" t="s">
        <v>12</v>
      </c>
      <c r="B1737" s="8">
        <v>290</v>
      </c>
      <c r="C1737" s="8">
        <v>5</v>
      </c>
      <c r="D1737" s="2">
        <v>1.7</v>
      </c>
      <c r="E1737" s="10" t="s">
        <v>13</v>
      </c>
      <c r="F1737" s="8">
        <v>2</v>
      </c>
      <c r="G1737" s="2">
        <v>0.7</v>
      </c>
      <c r="H1737" s="2" t="s">
        <v>13</v>
      </c>
      <c r="I1737" s="8">
        <v>3</v>
      </c>
      <c r="J1737" s="2">
        <v>1</v>
      </c>
      <c r="K1737" s="2" t="s">
        <v>13</v>
      </c>
      <c r="M1737" s="12">
        <f t="shared" si="551"/>
        <v>3</v>
      </c>
      <c r="N1737" s="12">
        <f t="shared" si="548"/>
        <v>0</v>
      </c>
      <c r="O1737" s="12">
        <f t="shared" si="549"/>
        <v>0</v>
      </c>
      <c r="P1737" s="12">
        <f t="shared" si="550"/>
        <v>0</v>
      </c>
      <c r="R1737" s="21">
        <f t="shared" si="552"/>
        <v>3.2596649064476171E-4</v>
      </c>
    </row>
    <row r="1738" spans="1:19" x14ac:dyDescent="0.25">
      <c r="A1738" s="25"/>
      <c r="O1738" s="104" t="s">
        <v>873</v>
      </c>
      <c r="P1738" s="103">
        <f>SUM(P1735:P1736)/P1725</f>
        <v>1</v>
      </c>
    </row>
    <row r="1739" spans="1:19" x14ac:dyDescent="0.25">
      <c r="A1739" t="s">
        <v>1267</v>
      </c>
    </row>
    <row r="1740" spans="1:19" x14ac:dyDescent="0.25">
      <c r="A1740" t="s">
        <v>776</v>
      </c>
    </row>
    <row r="1741" spans="1:19" x14ac:dyDescent="0.25">
      <c r="A1741" s="15" t="s">
        <v>17</v>
      </c>
      <c r="B1741" s="14" t="s">
        <v>18</v>
      </c>
      <c r="C1741" s="270" t="s">
        <v>19</v>
      </c>
      <c r="D1741" s="270"/>
      <c r="E1741" s="270"/>
      <c r="F1741" s="270" t="s">
        <v>20</v>
      </c>
      <c r="G1741" s="270"/>
      <c r="H1741" s="270"/>
      <c r="I1741" s="270" t="s">
        <v>21</v>
      </c>
      <c r="J1741" s="270"/>
      <c r="K1741" s="270"/>
      <c r="M1741" s="270" t="s">
        <v>926</v>
      </c>
      <c r="N1741" s="270"/>
      <c r="O1741" s="270"/>
      <c r="P1741" s="270"/>
    </row>
    <row r="1742" spans="1:19" x14ac:dyDescent="0.25">
      <c r="B1742" s="14" t="s">
        <v>14</v>
      </c>
      <c r="C1742" s="14" t="s">
        <v>14</v>
      </c>
      <c r="D1742" s="14" t="s">
        <v>15</v>
      </c>
      <c r="E1742" s="14" t="s">
        <v>16</v>
      </c>
      <c r="F1742" s="14" t="s">
        <v>14</v>
      </c>
      <c r="G1742" s="14" t="s">
        <v>15</v>
      </c>
      <c r="H1742" s="14" t="s">
        <v>16</v>
      </c>
      <c r="I1742" s="14" t="s">
        <v>14</v>
      </c>
      <c r="J1742" s="14" t="s">
        <v>15</v>
      </c>
      <c r="K1742" s="14" t="s">
        <v>16</v>
      </c>
      <c r="M1742" s="14" t="s">
        <v>18</v>
      </c>
      <c r="N1742" s="13" t="s">
        <v>19</v>
      </c>
      <c r="O1742" s="14" t="s">
        <v>20</v>
      </c>
      <c r="P1742" s="13" t="s">
        <v>21</v>
      </c>
      <c r="R1742" s="13" t="s">
        <v>41</v>
      </c>
      <c r="S1742" s="14" t="s">
        <v>29</v>
      </c>
    </row>
    <row r="1743" spans="1:19" ht="15.75" x14ac:dyDescent="0.25">
      <c r="A1743" s="14" t="s">
        <v>0</v>
      </c>
      <c r="B1743" s="7">
        <v>339541</v>
      </c>
      <c r="C1743" s="7">
        <v>15308</v>
      </c>
      <c r="D1743" s="1">
        <v>4.5</v>
      </c>
      <c r="E1743" s="9">
        <v>346.3</v>
      </c>
      <c r="F1743" s="7">
        <v>2968</v>
      </c>
      <c r="G1743" s="1">
        <v>0.9</v>
      </c>
      <c r="H1743" s="1">
        <v>67.099999999999994</v>
      </c>
      <c r="I1743" s="7">
        <v>3283</v>
      </c>
      <c r="J1743" s="1">
        <v>1</v>
      </c>
      <c r="K1743" s="1">
        <v>74.3</v>
      </c>
      <c r="M1743" s="12">
        <f>B1743-B1761</f>
        <v>250</v>
      </c>
      <c r="N1743" s="12">
        <f t="shared" ref="N1743:N1755" si="553">C1743-C1761</f>
        <v>26</v>
      </c>
      <c r="O1743" s="12">
        <f t="shared" ref="O1743:O1755" si="554">F1743-F1761</f>
        <v>7</v>
      </c>
      <c r="P1743" s="12">
        <f t="shared" ref="P1743:P1755" si="555">I1743-I1761</f>
        <v>8</v>
      </c>
      <c r="R1743" s="26">
        <f>C1743/B1743</f>
        <v>4.5084393342777453E-2</v>
      </c>
    </row>
    <row r="1744" spans="1:19" ht="15.75" x14ac:dyDescent="0.25">
      <c r="A1744" s="5" t="s">
        <v>1</v>
      </c>
      <c r="B1744" s="7">
        <v>2076</v>
      </c>
      <c r="C1744" s="7">
        <v>101</v>
      </c>
      <c r="D1744" s="1">
        <v>4.9000000000000004</v>
      </c>
      <c r="E1744" s="9">
        <v>200.1</v>
      </c>
      <c r="F1744" s="7">
        <v>22</v>
      </c>
      <c r="G1744" s="1">
        <v>1.1000000000000001</v>
      </c>
      <c r="H1744" s="1">
        <v>43.6</v>
      </c>
      <c r="I1744" s="7">
        <v>0</v>
      </c>
      <c r="J1744" s="1">
        <v>0</v>
      </c>
      <c r="K1744" s="1">
        <v>0</v>
      </c>
      <c r="M1744" s="12">
        <f t="shared" ref="M1744:M1755" si="556">B1744-B1762</f>
        <v>0</v>
      </c>
      <c r="N1744" s="20">
        <f t="shared" si="553"/>
        <v>0</v>
      </c>
      <c r="O1744" s="12">
        <f t="shared" si="554"/>
        <v>0</v>
      </c>
      <c r="P1744" s="12">
        <f t="shared" si="555"/>
        <v>0</v>
      </c>
      <c r="R1744" s="21">
        <f>C1744/$C$1743</f>
        <v>6.5978573295009148E-3</v>
      </c>
    </row>
    <row r="1745" spans="1:19" ht="15.75" x14ac:dyDescent="0.25">
      <c r="A1745" s="6" t="s">
        <v>2</v>
      </c>
      <c r="B1745" s="8">
        <v>13340</v>
      </c>
      <c r="C1745" s="8">
        <v>86</v>
      </c>
      <c r="D1745" s="2">
        <v>0.6</v>
      </c>
      <c r="E1745" s="10">
        <v>39.6</v>
      </c>
      <c r="F1745" s="8">
        <v>14</v>
      </c>
      <c r="G1745" s="2">
        <v>0.1</v>
      </c>
      <c r="H1745" s="2">
        <v>6.4</v>
      </c>
      <c r="I1745" s="8">
        <v>1</v>
      </c>
      <c r="J1745" s="2">
        <v>0</v>
      </c>
      <c r="K1745" s="2">
        <v>0.5</v>
      </c>
      <c r="M1745" s="12">
        <f t="shared" si="556"/>
        <v>14</v>
      </c>
      <c r="N1745" s="20">
        <f t="shared" si="553"/>
        <v>1</v>
      </c>
      <c r="O1745" s="12">
        <f t="shared" si="554"/>
        <v>0</v>
      </c>
      <c r="P1745" s="12">
        <f t="shared" si="555"/>
        <v>0</v>
      </c>
      <c r="R1745" s="21">
        <f t="shared" ref="R1745:R1755" si="557">C1745/$C$1743</f>
        <v>5.6179775280898875E-3</v>
      </c>
    </row>
    <row r="1746" spans="1:19" ht="15.75" x14ac:dyDescent="0.25">
      <c r="A1746" s="5" t="s">
        <v>3</v>
      </c>
      <c r="B1746" s="7">
        <v>22040</v>
      </c>
      <c r="C1746" s="7">
        <v>47</v>
      </c>
      <c r="D1746" s="1">
        <v>0.2</v>
      </c>
      <c r="E1746" s="9">
        <v>16.899999999999999</v>
      </c>
      <c r="F1746" s="7">
        <v>14</v>
      </c>
      <c r="G1746" s="1">
        <v>0.1</v>
      </c>
      <c r="H1746" s="1">
        <v>5</v>
      </c>
      <c r="I1746" s="7">
        <v>0</v>
      </c>
      <c r="J1746" s="1">
        <v>0</v>
      </c>
      <c r="K1746" s="1">
        <v>0</v>
      </c>
      <c r="M1746" s="12">
        <f t="shared" si="556"/>
        <v>27</v>
      </c>
      <c r="N1746" s="20">
        <f t="shared" si="553"/>
        <v>0</v>
      </c>
      <c r="O1746" s="20">
        <f t="shared" si="554"/>
        <v>0</v>
      </c>
      <c r="P1746" s="12">
        <f t="shared" si="555"/>
        <v>0</v>
      </c>
      <c r="R1746" s="21">
        <f t="shared" si="557"/>
        <v>3.0702900444212178E-3</v>
      </c>
    </row>
    <row r="1747" spans="1:19" ht="15.75" x14ac:dyDescent="0.25">
      <c r="A1747" s="6" t="s">
        <v>4</v>
      </c>
      <c r="B1747" s="8">
        <v>47086</v>
      </c>
      <c r="C1747" s="8">
        <v>243</v>
      </c>
      <c r="D1747" s="2">
        <v>0.5</v>
      </c>
      <c r="E1747" s="10">
        <v>45.6</v>
      </c>
      <c r="F1747" s="8">
        <v>34</v>
      </c>
      <c r="G1747" s="2">
        <v>0.1</v>
      </c>
      <c r="H1747" s="2">
        <v>6.4</v>
      </c>
      <c r="I1747" s="8">
        <v>1</v>
      </c>
      <c r="J1747" s="2">
        <v>0</v>
      </c>
      <c r="K1747" s="2">
        <v>0.2</v>
      </c>
      <c r="M1747" s="12">
        <f t="shared" si="556"/>
        <v>34</v>
      </c>
      <c r="N1747" s="20">
        <f t="shared" si="553"/>
        <v>1</v>
      </c>
      <c r="O1747" s="12">
        <f t="shared" si="554"/>
        <v>1</v>
      </c>
      <c r="P1747" s="12">
        <f t="shared" si="555"/>
        <v>0</v>
      </c>
      <c r="R1747" s="21">
        <f t="shared" si="557"/>
        <v>1.5874052782858635E-2</v>
      </c>
      <c r="S1747" s="24">
        <f>R1746+R1747</f>
        <v>1.8944342827279852E-2</v>
      </c>
    </row>
    <row r="1748" spans="1:19" ht="15.75" x14ac:dyDescent="0.25">
      <c r="A1748" s="5" t="s">
        <v>5</v>
      </c>
      <c r="B1748" s="7">
        <v>59176</v>
      </c>
      <c r="C1748" s="7">
        <v>859</v>
      </c>
      <c r="D1748" s="1">
        <v>1.5</v>
      </c>
      <c r="E1748" s="9">
        <v>145.30000000000001</v>
      </c>
      <c r="F1748" s="7">
        <v>118</v>
      </c>
      <c r="G1748" s="1">
        <v>0.2</v>
      </c>
      <c r="H1748" s="1">
        <v>20</v>
      </c>
      <c r="I1748" s="7">
        <v>16</v>
      </c>
      <c r="J1748" s="1">
        <v>0</v>
      </c>
      <c r="K1748" s="1">
        <v>2.7</v>
      </c>
      <c r="M1748" s="12">
        <f t="shared" si="556"/>
        <v>23</v>
      </c>
      <c r="N1748" s="20">
        <f t="shared" si="553"/>
        <v>1</v>
      </c>
      <c r="O1748" s="12">
        <f t="shared" si="554"/>
        <v>0</v>
      </c>
      <c r="P1748" s="12">
        <f t="shared" si="555"/>
        <v>0</v>
      </c>
      <c r="R1748" s="21">
        <f t="shared" si="557"/>
        <v>5.6114449960804808E-2</v>
      </c>
    </row>
    <row r="1749" spans="1:19" ht="15.75" x14ac:dyDescent="0.25">
      <c r="A1749" s="6" t="s">
        <v>6</v>
      </c>
      <c r="B1749" s="8">
        <v>64912</v>
      </c>
      <c r="C1749" s="8">
        <v>1572</v>
      </c>
      <c r="D1749" s="2">
        <v>2.4</v>
      </c>
      <c r="E1749" s="10">
        <v>219.7</v>
      </c>
      <c r="F1749" s="8">
        <v>251</v>
      </c>
      <c r="G1749" s="2">
        <v>0.4</v>
      </c>
      <c r="H1749" s="2">
        <v>35.1</v>
      </c>
      <c r="I1749" s="8">
        <v>34</v>
      </c>
      <c r="J1749" s="2">
        <v>0.1</v>
      </c>
      <c r="K1749" s="2">
        <v>4.8</v>
      </c>
      <c r="M1749" s="12">
        <f t="shared" si="556"/>
        <v>46</v>
      </c>
      <c r="N1749" s="20">
        <f t="shared" si="553"/>
        <v>2</v>
      </c>
      <c r="O1749" s="20">
        <f t="shared" si="554"/>
        <v>0</v>
      </c>
      <c r="P1749" s="12">
        <f t="shared" si="555"/>
        <v>0</v>
      </c>
      <c r="R1749" s="21">
        <f t="shared" si="557"/>
        <v>0.10269140318787562</v>
      </c>
    </row>
    <row r="1750" spans="1:19" ht="15.75" x14ac:dyDescent="0.25">
      <c r="A1750" s="5" t="s">
        <v>7</v>
      </c>
      <c r="B1750" s="7">
        <v>52182</v>
      </c>
      <c r="C1750" s="7">
        <v>1859</v>
      </c>
      <c r="D1750" s="1">
        <v>3.6</v>
      </c>
      <c r="E1750" s="9">
        <v>305.60000000000002</v>
      </c>
      <c r="F1750" s="7">
        <v>410</v>
      </c>
      <c r="G1750" s="1">
        <v>0.8</v>
      </c>
      <c r="H1750" s="1">
        <v>67.400000000000006</v>
      </c>
      <c r="I1750" s="7">
        <v>81</v>
      </c>
      <c r="J1750" s="1">
        <v>0.2</v>
      </c>
      <c r="K1750" s="1">
        <v>13.3</v>
      </c>
      <c r="M1750" s="12">
        <f t="shared" si="556"/>
        <v>36</v>
      </c>
      <c r="N1750" s="20">
        <f t="shared" si="553"/>
        <v>3</v>
      </c>
      <c r="O1750" s="20">
        <f t="shared" si="554"/>
        <v>0</v>
      </c>
      <c r="P1750" s="12">
        <f t="shared" si="555"/>
        <v>0</v>
      </c>
      <c r="R1750" s="21">
        <f t="shared" si="557"/>
        <v>0.12143977005487328</v>
      </c>
    </row>
    <row r="1751" spans="1:19" ht="15.75" x14ac:dyDescent="0.25">
      <c r="A1751" s="6" t="s">
        <v>8</v>
      </c>
      <c r="B1751" s="8">
        <v>37044</v>
      </c>
      <c r="C1751" s="8">
        <v>2571</v>
      </c>
      <c r="D1751" s="2">
        <v>6.9</v>
      </c>
      <c r="E1751" s="10">
        <v>466.7</v>
      </c>
      <c r="F1751" s="8">
        <v>682</v>
      </c>
      <c r="G1751" s="2">
        <v>1.8</v>
      </c>
      <c r="H1751" s="2">
        <v>123.8</v>
      </c>
      <c r="I1751" s="8">
        <v>209</v>
      </c>
      <c r="J1751" s="2">
        <v>0.6</v>
      </c>
      <c r="K1751" s="2">
        <v>37.9</v>
      </c>
      <c r="M1751" s="12">
        <f t="shared" si="556"/>
        <v>34</v>
      </c>
      <c r="N1751" s="20">
        <f t="shared" si="553"/>
        <v>6</v>
      </c>
      <c r="O1751" s="20">
        <f t="shared" si="554"/>
        <v>1</v>
      </c>
      <c r="P1751" s="12">
        <f t="shared" si="555"/>
        <v>0</v>
      </c>
      <c r="R1751" s="21">
        <f t="shared" si="557"/>
        <v>0.16795139796185002</v>
      </c>
    </row>
    <row r="1752" spans="1:19" ht="15.75" x14ac:dyDescent="0.25">
      <c r="A1752" s="5" t="s">
        <v>9</v>
      </c>
      <c r="B1752" s="7">
        <v>22498</v>
      </c>
      <c r="C1752" s="7">
        <v>2758</v>
      </c>
      <c r="D1752" s="1">
        <v>12.3</v>
      </c>
      <c r="E1752" s="9">
        <v>581.5</v>
      </c>
      <c r="F1752" s="7">
        <v>780</v>
      </c>
      <c r="G1752" s="1">
        <v>3.5</v>
      </c>
      <c r="H1752" s="1">
        <v>164.4</v>
      </c>
      <c r="I1752" s="7">
        <v>450</v>
      </c>
      <c r="J1752" s="1">
        <v>2</v>
      </c>
      <c r="K1752" s="1">
        <v>94.9</v>
      </c>
      <c r="M1752" s="12">
        <f t="shared" si="556"/>
        <v>27</v>
      </c>
      <c r="N1752" s="20">
        <f t="shared" si="553"/>
        <v>4</v>
      </c>
      <c r="O1752" s="20">
        <f t="shared" si="554"/>
        <v>1</v>
      </c>
      <c r="P1752" s="20">
        <f t="shared" si="555"/>
        <v>2</v>
      </c>
      <c r="R1752" s="21">
        <f t="shared" si="557"/>
        <v>0.1801672328194408</v>
      </c>
    </row>
    <row r="1753" spans="1:19" ht="15.75" x14ac:dyDescent="0.25">
      <c r="A1753" s="6" t="s">
        <v>10</v>
      </c>
      <c r="B1753" s="8">
        <v>10111</v>
      </c>
      <c r="C1753" s="8">
        <v>2507</v>
      </c>
      <c r="D1753" s="2">
        <v>24.8</v>
      </c>
      <c r="E1753" s="10">
        <v>961.5</v>
      </c>
      <c r="F1753" s="8">
        <v>514</v>
      </c>
      <c r="G1753" s="2">
        <v>5.0999999999999996</v>
      </c>
      <c r="H1753" s="2">
        <v>197.1</v>
      </c>
      <c r="I1753" s="8">
        <v>757</v>
      </c>
      <c r="J1753" s="2">
        <v>7.5</v>
      </c>
      <c r="K1753" s="2">
        <v>290.3</v>
      </c>
      <c r="M1753" s="12">
        <f t="shared" si="556"/>
        <v>7</v>
      </c>
      <c r="N1753" s="20">
        <f t="shared" si="553"/>
        <v>3</v>
      </c>
      <c r="O1753" s="20">
        <f t="shared" si="554"/>
        <v>4</v>
      </c>
      <c r="P1753" s="20">
        <f t="shared" si="555"/>
        <v>3</v>
      </c>
      <c r="R1753" s="21">
        <f t="shared" si="557"/>
        <v>0.16377057747582963</v>
      </c>
    </row>
    <row r="1754" spans="1:19" ht="15.75" x14ac:dyDescent="0.25">
      <c r="A1754" s="5" t="s">
        <v>11</v>
      </c>
      <c r="B1754" s="7">
        <v>8789</v>
      </c>
      <c r="C1754" s="7">
        <v>2700</v>
      </c>
      <c r="D1754" s="1">
        <v>30.7</v>
      </c>
      <c r="E1754" s="9">
        <v>1919.6</v>
      </c>
      <c r="F1754" s="7">
        <v>127</v>
      </c>
      <c r="G1754" s="1">
        <v>1.4</v>
      </c>
      <c r="H1754" s="1">
        <v>90.3</v>
      </c>
      <c r="I1754" s="7">
        <v>1731</v>
      </c>
      <c r="J1754" s="1">
        <v>19.7</v>
      </c>
      <c r="K1754" s="9">
        <v>1230.5999999999999</v>
      </c>
      <c r="M1754" s="12">
        <f t="shared" si="556"/>
        <v>2</v>
      </c>
      <c r="N1754" s="20">
        <f t="shared" si="553"/>
        <v>5</v>
      </c>
      <c r="O1754" s="20">
        <f t="shared" si="554"/>
        <v>0</v>
      </c>
      <c r="P1754" s="20">
        <f t="shared" si="555"/>
        <v>3</v>
      </c>
      <c r="R1754" s="21">
        <f t="shared" si="557"/>
        <v>0.17637836425398484</v>
      </c>
    </row>
    <row r="1755" spans="1:19" ht="15.75" x14ac:dyDescent="0.25">
      <c r="A1755" s="6" t="s">
        <v>12</v>
      </c>
      <c r="B1755" s="8">
        <v>287</v>
      </c>
      <c r="C1755" s="8">
        <v>5</v>
      </c>
      <c r="D1755" s="2">
        <v>1.7</v>
      </c>
      <c r="E1755" s="10" t="s">
        <v>13</v>
      </c>
      <c r="F1755" s="8">
        <v>2</v>
      </c>
      <c r="G1755" s="2">
        <v>0.7</v>
      </c>
      <c r="H1755" s="2" t="s">
        <v>13</v>
      </c>
      <c r="I1755" s="8">
        <v>3</v>
      </c>
      <c r="J1755" s="2">
        <v>1</v>
      </c>
      <c r="K1755" s="2" t="s">
        <v>13</v>
      </c>
      <c r="M1755" s="12">
        <f t="shared" si="556"/>
        <v>0</v>
      </c>
      <c r="N1755" s="12">
        <f t="shared" si="553"/>
        <v>0</v>
      </c>
      <c r="O1755" s="12">
        <f t="shared" si="554"/>
        <v>0</v>
      </c>
      <c r="P1755" s="12">
        <f t="shared" si="555"/>
        <v>0</v>
      </c>
      <c r="R1755" s="21">
        <f t="shared" si="557"/>
        <v>3.2662660047034229E-4</v>
      </c>
    </row>
    <row r="1756" spans="1:19" x14ac:dyDescent="0.25">
      <c r="A1756" s="25"/>
      <c r="O1756" s="104" t="s">
        <v>873</v>
      </c>
      <c r="P1756" s="103">
        <f>SUM(P1753:P1754)/P1743</f>
        <v>0.75</v>
      </c>
    </row>
    <row r="1757" spans="1:19" x14ac:dyDescent="0.25">
      <c r="A1757" t="s">
        <v>1268</v>
      </c>
    </row>
    <row r="1758" spans="1:19" x14ac:dyDescent="0.25">
      <c r="A1758" t="s">
        <v>776</v>
      </c>
    </row>
    <row r="1759" spans="1:19" x14ac:dyDescent="0.25">
      <c r="A1759" s="15" t="s">
        <v>17</v>
      </c>
      <c r="B1759" s="14" t="s">
        <v>18</v>
      </c>
      <c r="C1759" s="270" t="s">
        <v>19</v>
      </c>
      <c r="D1759" s="270"/>
      <c r="E1759" s="270"/>
      <c r="F1759" s="270" t="s">
        <v>20</v>
      </c>
      <c r="G1759" s="270"/>
      <c r="H1759" s="270"/>
      <c r="I1759" s="270" t="s">
        <v>21</v>
      </c>
      <c r="J1759" s="270"/>
      <c r="K1759" s="270"/>
      <c r="M1759" s="270" t="s">
        <v>919</v>
      </c>
      <c r="N1759" s="270"/>
      <c r="O1759" s="270"/>
      <c r="P1759" s="270"/>
    </row>
    <row r="1760" spans="1:19" x14ac:dyDescent="0.25">
      <c r="B1760" s="14" t="s">
        <v>14</v>
      </c>
      <c r="C1760" s="14" t="s">
        <v>14</v>
      </c>
      <c r="D1760" s="14" t="s">
        <v>15</v>
      </c>
      <c r="E1760" s="14" t="s">
        <v>16</v>
      </c>
      <c r="F1760" s="14" t="s">
        <v>14</v>
      </c>
      <c r="G1760" s="14" t="s">
        <v>15</v>
      </c>
      <c r="H1760" s="14" t="s">
        <v>16</v>
      </c>
      <c r="I1760" s="14" t="s">
        <v>14</v>
      </c>
      <c r="J1760" s="14" t="s">
        <v>15</v>
      </c>
      <c r="K1760" s="14" t="s">
        <v>16</v>
      </c>
      <c r="M1760" s="14" t="s">
        <v>18</v>
      </c>
      <c r="N1760" s="13" t="s">
        <v>19</v>
      </c>
      <c r="O1760" s="14" t="s">
        <v>20</v>
      </c>
      <c r="P1760" s="13" t="s">
        <v>21</v>
      </c>
      <c r="R1760" s="13" t="s">
        <v>41</v>
      </c>
      <c r="S1760" s="14" t="s">
        <v>29</v>
      </c>
    </row>
    <row r="1761" spans="1:19" ht="15.75" x14ac:dyDescent="0.25">
      <c r="A1761" s="14" t="s">
        <v>0</v>
      </c>
      <c r="B1761" s="7">
        <v>339291</v>
      </c>
      <c r="C1761" s="7">
        <v>15282</v>
      </c>
      <c r="D1761" s="1">
        <v>4.5</v>
      </c>
      <c r="E1761" s="9">
        <v>345.7</v>
      </c>
      <c r="F1761" s="7">
        <v>2961</v>
      </c>
      <c r="G1761" s="1">
        <v>0.9</v>
      </c>
      <c r="H1761" s="1">
        <v>67</v>
      </c>
      <c r="I1761" s="7">
        <v>3275</v>
      </c>
      <c r="J1761" s="1">
        <v>1</v>
      </c>
      <c r="K1761" s="1">
        <v>74.099999999999994</v>
      </c>
      <c r="M1761" s="12">
        <f>B1761-B1779</f>
        <v>863</v>
      </c>
      <c r="N1761" s="12">
        <f t="shared" ref="N1761:N1773" si="558">C1761-C1779</f>
        <v>42</v>
      </c>
      <c r="O1761" s="12">
        <f t="shared" ref="O1761:O1773" si="559">F1761-F1779</f>
        <v>5</v>
      </c>
      <c r="P1761" s="12">
        <f t="shared" ref="P1761:P1773" si="560">I1761-I1779</f>
        <v>3</v>
      </c>
      <c r="R1761" s="26">
        <f>C1761/B1761</f>
        <v>4.5040982519430221E-2</v>
      </c>
    </row>
    <row r="1762" spans="1:19" ht="15.75" x14ac:dyDescent="0.25">
      <c r="A1762" s="5" t="s">
        <v>1</v>
      </c>
      <c r="B1762" s="7">
        <v>2076</v>
      </c>
      <c r="C1762" s="7">
        <v>101</v>
      </c>
      <c r="D1762" s="1">
        <v>4.9000000000000004</v>
      </c>
      <c r="E1762" s="9">
        <v>200.1</v>
      </c>
      <c r="F1762" s="7">
        <v>22</v>
      </c>
      <c r="G1762" s="1">
        <v>1.1000000000000001</v>
      </c>
      <c r="H1762" s="1">
        <v>43.6</v>
      </c>
      <c r="I1762" s="7">
        <v>0</v>
      </c>
      <c r="J1762" s="1">
        <v>0</v>
      </c>
      <c r="K1762" s="1">
        <v>0</v>
      </c>
      <c r="M1762" s="12">
        <f t="shared" ref="M1762:M1773" si="561">B1762-B1780</f>
        <v>6</v>
      </c>
      <c r="N1762" s="20">
        <f t="shared" si="558"/>
        <v>0</v>
      </c>
      <c r="O1762" s="12">
        <f t="shared" si="559"/>
        <v>0</v>
      </c>
      <c r="P1762" s="12">
        <f t="shared" si="560"/>
        <v>0</v>
      </c>
      <c r="R1762" s="21">
        <f>C1762/$C$1761</f>
        <v>6.6090825808140293E-3</v>
      </c>
    </row>
    <row r="1763" spans="1:19" ht="15.75" x14ac:dyDescent="0.25">
      <c r="A1763" s="6" t="s">
        <v>2</v>
      </c>
      <c r="B1763" s="8">
        <v>13326</v>
      </c>
      <c r="C1763" s="8">
        <v>85</v>
      </c>
      <c r="D1763" s="2">
        <v>0.6</v>
      </c>
      <c r="E1763" s="10">
        <v>39.1</v>
      </c>
      <c r="F1763" s="8">
        <v>14</v>
      </c>
      <c r="G1763" s="2">
        <v>0.1</v>
      </c>
      <c r="H1763" s="2">
        <v>6.4</v>
      </c>
      <c r="I1763" s="8">
        <v>1</v>
      </c>
      <c r="J1763" s="2">
        <v>0</v>
      </c>
      <c r="K1763" s="2">
        <v>0.5</v>
      </c>
      <c r="M1763" s="12">
        <f t="shared" si="561"/>
        <v>60</v>
      </c>
      <c r="N1763" s="20">
        <f t="shared" si="558"/>
        <v>2</v>
      </c>
      <c r="O1763" s="12">
        <f t="shared" si="559"/>
        <v>0</v>
      </c>
      <c r="P1763" s="12">
        <f t="shared" si="560"/>
        <v>0</v>
      </c>
      <c r="R1763" s="21">
        <f t="shared" ref="R1763:R1773" si="562">C1763/$C$1761</f>
        <v>5.5620992016751731E-3</v>
      </c>
    </row>
    <row r="1764" spans="1:19" ht="15.75" x14ac:dyDescent="0.25">
      <c r="A1764" s="5" t="s">
        <v>3</v>
      </c>
      <c r="B1764" s="7">
        <v>22013</v>
      </c>
      <c r="C1764" s="7">
        <v>47</v>
      </c>
      <c r="D1764" s="1">
        <v>0.2</v>
      </c>
      <c r="E1764" s="9">
        <v>16.899999999999999</v>
      </c>
      <c r="F1764" s="7">
        <v>14</v>
      </c>
      <c r="G1764" s="1">
        <v>0.1</v>
      </c>
      <c r="H1764" s="1">
        <v>5</v>
      </c>
      <c r="I1764" s="7">
        <v>0</v>
      </c>
      <c r="J1764" s="1">
        <v>0</v>
      </c>
      <c r="K1764" s="1">
        <v>0</v>
      </c>
      <c r="M1764" s="12">
        <f t="shared" si="561"/>
        <v>120</v>
      </c>
      <c r="N1764" s="20">
        <f t="shared" si="558"/>
        <v>0</v>
      </c>
      <c r="O1764" s="20">
        <f t="shared" si="559"/>
        <v>0</v>
      </c>
      <c r="P1764" s="12">
        <f t="shared" si="560"/>
        <v>0</v>
      </c>
      <c r="R1764" s="21">
        <f t="shared" si="562"/>
        <v>3.0755136762203898E-3</v>
      </c>
    </row>
    <row r="1765" spans="1:19" ht="15.75" x14ac:dyDescent="0.25">
      <c r="A1765" s="6" t="s">
        <v>4</v>
      </c>
      <c r="B1765" s="8">
        <v>47052</v>
      </c>
      <c r="C1765" s="8">
        <v>242</v>
      </c>
      <c r="D1765" s="2">
        <v>0.5</v>
      </c>
      <c r="E1765" s="10">
        <v>45.4</v>
      </c>
      <c r="F1765" s="8">
        <v>33</v>
      </c>
      <c r="G1765" s="2">
        <v>0.1</v>
      </c>
      <c r="H1765" s="2">
        <v>6.2</v>
      </c>
      <c r="I1765" s="8">
        <v>1</v>
      </c>
      <c r="J1765" s="2">
        <v>0</v>
      </c>
      <c r="K1765" s="2">
        <v>0.2</v>
      </c>
      <c r="M1765" s="12">
        <f t="shared" si="561"/>
        <v>130</v>
      </c>
      <c r="N1765" s="20">
        <f t="shared" si="558"/>
        <v>1</v>
      </c>
      <c r="O1765" s="12">
        <f t="shared" si="559"/>
        <v>1</v>
      </c>
      <c r="P1765" s="12">
        <f t="shared" si="560"/>
        <v>0</v>
      </c>
      <c r="R1765" s="21">
        <f t="shared" si="562"/>
        <v>1.58356236094752E-2</v>
      </c>
      <c r="S1765" s="24">
        <f>R1764+R1765</f>
        <v>1.891113728569559E-2</v>
      </c>
    </row>
    <row r="1766" spans="1:19" ht="15.75" x14ac:dyDescent="0.25">
      <c r="A1766" s="5" t="s">
        <v>5</v>
      </c>
      <c r="B1766" s="7">
        <v>59153</v>
      </c>
      <c r="C1766" s="7">
        <v>858</v>
      </c>
      <c r="D1766" s="1">
        <v>1.5</v>
      </c>
      <c r="E1766" s="9">
        <v>145.1</v>
      </c>
      <c r="F1766" s="7">
        <v>118</v>
      </c>
      <c r="G1766" s="1">
        <v>0.2</v>
      </c>
      <c r="H1766" s="1">
        <v>20</v>
      </c>
      <c r="I1766" s="7">
        <v>16</v>
      </c>
      <c r="J1766" s="1">
        <v>0</v>
      </c>
      <c r="K1766" s="1">
        <v>2.7</v>
      </c>
      <c r="M1766" s="12">
        <f t="shared" si="561"/>
        <v>91</v>
      </c>
      <c r="N1766" s="20">
        <f t="shared" si="558"/>
        <v>4</v>
      </c>
      <c r="O1766" s="12">
        <f t="shared" si="559"/>
        <v>0</v>
      </c>
      <c r="P1766" s="12">
        <f t="shared" si="560"/>
        <v>0</v>
      </c>
      <c r="R1766" s="21">
        <f t="shared" si="562"/>
        <v>5.6144483706321163E-2</v>
      </c>
    </row>
    <row r="1767" spans="1:19" ht="15.75" x14ac:dyDescent="0.25">
      <c r="A1767" s="6" t="s">
        <v>6</v>
      </c>
      <c r="B1767" s="8">
        <v>64866</v>
      </c>
      <c r="C1767" s="8">
        <v>1570</v>
      </c>
      <c r="D1767" s="2">
        <v>2.4</v>
      </c>
      <c r="E1767" s="10">
        <v>219.5</v>
      </c>
      <c r="F1767" s="8">
        <v>251</v>
      </c>
      <c r="G1767" s="2">
        <v>0.4</v>
      </c>
      <c r="H1767" s="2">
        <v>35.1</v>
      </c>
      <c r="I1767" s="8">
        <v>34</v>
      </c>
      <c r="J1767" s="2">
        <v>0.1</v>
      </c>
      <c r="K1767" s="2">
        <v>4.8</v>
      </c>
      <c r="M1767" s="12">
        <f t="shared" si="561"/>
        <v>149</v>
      </c>
      <c r="N1767" s="20">
        <f t="shared" si="558"/>
        <v>0</v>
      </c>
      <c r="O1767" s="20">
        <f t="shared" si="559"/>
        <v>1</v>
      </c>
      <c r="P1767" s="12">
        <f t="shared" si="560"/>
        <v>0</v>
      </c>
      <c r="R1767" s="21">
        <f t="shared" si="562"/>
        <v>0.10273524407800026</v>
      </c>
    </row>
    <row r="1768" spans="1:19" ht="15.75" x14ac:dyDescent="0.25">
      <c r="A1768" s="5" t="s">
        <v>7</v>
      </c>
      <c r="B1768" s="7">
        <v>52146</v>
      </c>
      <c r="C1768" s="7">
        <v>1856</v>
      </c>
      <c r="D1768" s="1">
        <v>3.6</v>
      </c>
      <c r="E1768" s="9">
        <v>305.10000000000002</v>
      </c>
      <c r="F1768" s="7">
        <v>410</v>
      </c>
      <c r="G1768" s="1">
        <v>0.8</v>
      </c>
      <c r="H1768" s="1">
        <v>67.400000000000006</v>
      </c>
      <c r="I1768" s="7">
        <v>81</v>
      </c>
      <c r="J1768" s="1">
        <v>0.2</v>
      </c>
      <c r="K1768" s="1">
        <v>13.3</v>
      </c>
      <c r="M1768" s="12">
        <f t="shared" si="561"/>
        <v>118</v>
      </c>
      <c r="N1768" s="20">
        <f t="shared" si="558"/>
        <v>5</v>
      </c>
      <c r="O1768" s="20">
        <f t="shared" si="559"/>
        <v>2</v>
      </c>
      <c r="P1768" s="12">
        <f t="shared" si="560"/>
        <v>0</v>
      </c>
      <c r="R1768" s="21">
        <f t="shared" si="562"/>
        <v>0.12145007198010732</v>
      </c>
    </row>
    <row r="1769" spans="1:19" ht="15.75" x14ac:dyDescent="0.25">
      <c r="A1769" s="6" t="s">
        <v>8</v>
      </c>
      <c r="B1769" s="8">
        <v>37010</v>
      </c>
      <c r="C1769" s="8">
        <v>2565</v>
      </c>
      <c r="D1769" s="2">
        <v>6.9</v>
      </c>
      <c r="E1769" s="10">
        <v>465.6</v>
      </c>
      <c r="F1769" s="8">
        <v>681</v>
      </c>
      <c r="G1769" s="2">
        <v>1.8</v>
      </c>
      <c r="H1769" s="2">
        <v>123.6</v>
      </c>
      <c r="I1769" s="8">
        <v>209</v>
      </c>
      <c r="J1769" s="2">
        <v>0.6</v>
      </c>
      <c r="K1769" s="2">
        <v>37.9</v>
      </c>
      <c r="M1769" s="12">
        <f t="shared" si="561"/>
        <v>80</v>
      </c>
      <c r="N1769" s="20">
        <f t="shared" si="558"/>
        <v>3</v>
      </c>
      <c r="O1769" s="20">
        <f t="shared" si="559"/>
        <v>1</v>
      </c>
      <c r="P1769" s="12">
        <f t="shared" si="560"/>
        <v>0</v>
      </c>
      <c r="R1769" s="21">
        <f t="shared" si="562"/>
        <v>0.16784452296819788</v>
      </c>
    </row>
    <row r="1770" spans="1:19" ht="15.75" x14ac:dyDescent="0.25">
      <c r="A1770" s="5" t="s">
        <v>9</v>
      </c>
      <c r="B1770" s="7">
        <v>22471</v>
      </c>
      <c r="C1770" s="7">
        <v>2754</v>
      </c>
      <c r="D1770" s="1">
        <v>12.3</v>
      </c>
      <c r="E1770" s="9">
        <v>580.6</v>
      </c>
      <c r="F1770" s="7">
        <v>779</v>
      </c>
      <c r="G1770" s="1">
        <v>3.5</v>
      </c>
      <c r="H1770" s="1">
        <v>164.2</v>
      </c>
      <c r="I1770" s="7">
        <v>448</v>
      </c>
      <c r="J1770" s="1">
        <v>2</v>
      </c>
      <c r="K1770" s="1">
        <v>94.5</v>
      </c>
      <c r="M1770" s="12">
        <f t="shared" si="561"/>
        <v>62</v>
      </c>
      <c r="N1770" s="20">
        <f t="shared" si="558"/>
        <v>7</v>
      </c>
      <c r="O1770" s="20">
        <f t="shared" si="559"/>
        <v>0</v>
      </c>
      <c r="P1770" s="20">
        <f t="shared" si="560"/>
        <v>0</v>
      </c>
      <c r="R1770" s="21">
        <f t="shared" si="562"/>
        <v>0.18021201413427562</v>
      </c>
    </row>
    <row r="1771" spans="1:19" ht="15.75" x14ac:dyDescent="0.25">
      <c r="A1771" s="6" t="s">
        <v>10</v>
      </c>
      <c r="B1771" s="8">
        <v>10104</v>
      </c>
      <c r="C1771" s="8">
        <v>2504</v>
      </c>
      <c r="D1771" s="2">
        <v>24.8</v>
      </c>
      <c r="E1771" s="10">
        <v>960.3</v>
      </c>
      <c r="F1771" s="8">
        <v>510</v>
      </c>
      <c r="G1771" s="2">
        <v>5</v>
      </c>
      <c r="H1771" s="2">
        <v>195.6</v>
      </c>
      <c r="I1771" s="8">
        <v>754</v>
      </c>
      <c r="J1771" s="2">
        <v>7.5</v>
      </c>
      <c r="K1771" s="2">
        <v>289.2</v>
      </c>
      <c r="M1771" s="12">
        <f t="shared" si="561"/>
        <v>31</v>
      </c>
      <c r="N1771" s="20">
        <f t="shared" si="558"/>
        <v>13</v>
      </c>
      <c r="O1771" s="20">
        <f t="shared" si="559"/>
        <v>0</v>
      </c>
      <c r="P1771" s="20">
        <f t="shared" si="560"/>
        <v>2</v>
      </c>
      <c r="R1771" s="21">
        <f t="shared" si="562"/>
        <v>0.16385289883523099</v>
      </c>
    </row>
    <row r="1772" spans="1:19" ht="15.75" x14ac:dyDescent="0.25">
      <c r="A1772" s="5" t="s">
        <v>11</v>
      </c>
      <c r="B1772" s="7">
        <v>8787</v>
      </c>
      <c r="C1772" s="7">
        <v>2695</v>
      </c>
      <c r="D1772" s="1">
        <v>30.7</v>
      </c>
      <c r="E1772" s="9">
        <v>1916</v>
      </c>
      <c r="F1772" s="7">
        <v>127</v>
      </c>
      <c r="G1772" s="1">
        <v>1.4</v>
      </c>
      <c r="H1772" s="1">
        <v>90.3</v>
      </c>
      <c r="I1772" s="7">
        <v>1728</v>
      </c>
      <c r="J1772" s="1">
        <v>19.7</v>
      </c>
      <c r="K1772" s="9">
        <v>1228.5</v>
      </c>
      <c r="M1772" s="12">
        <f t="shared" si="561"/>
        <v>16</v>
      </c>
      <c r="N1772" s="20">
        <f t="shared" si="558"/>
        <v>7</v>
      </c>
      <c r="O1772" s="20">
        <f t="shared" si="559"/>
        <v>0</v>
      </c>
      <c r="P1772" s="20">
        <f t="shared" si="560"/>
        <v>1</v>
      </c>
      <c r="R1772" s="21">
        <f t="shared" si="562"/>
        <v>0.1763512629237011</v>
      </c>
    </row>
    <row r="1773" spans="1:19" ht="15.75" x14ac:dyDescent="0.25">
      <c r="A1773" s="6" t="s">
        <v>12</v>
      </c>
      <c r="B1773" s="8">
        <v>287</v>
      </c>
      <c r="C1773" s="8">
        <v>5</v>
      </c>
      <c r="D1773" s="2">
        <v>1.7</v>
      </c>
      <c r="E1773" s="10" t="s">
        <v>13</v>
      </c>
      <c r="F1773" s="8">
        <v>2</v>
      </c>
      <c r="G1773" s="2">
        <v>0.7</v>
      </c>
      <c r="H1773" s="2" t="s">
        <v>13</v>
      </c>
      <c r="I1773" s="8">
        <v>3</v>
      </c>
      <c r="J1773" s="2">
        <v>1</v>
      </c>
      <c r="K1773" s="2" t="s">
        <v>13</v>
      </c>
      <c r="M1773" s="12">
        <f t="shared" si="561"/>
        <v>0</v>
      </c>
      <c r="N1773" s="12">
        <f t="shared" si="558"/>
        <v>0</v>
      </c>
      <c r="O1773" s="12">
        <f t="shared" si="559"/>
        <v>0</v>
      </c>
      <c r="P1773" s="12">
        <f t="shared" si="560"/>
        <v>0</v>
      </c>
      <c r="R1773" s="21">
        <f t="shared" si="562"/>
        <v>3.2718230598089256E-4</v>
      </c>
    </row>
    <row r="1774" spans="1:19" x14ac:dyDescent="0.25">
      <c r="A1774" s="25"/>
      <c r="O1774" s="104" t="s">
        <v>873</v>
      </c>
      <c r="P1774" s="103">
        <f>SUM(P1771:P1772)/P1761</f>
        <v>1</v>
      </c>
    </row>
    <row r="1775" spans="1:19" x14ac:dyDescent="0.25">
      <c r="A1775" t="s">
        <v>1269</v>
      </c>
    </row>
    <row r="1776" spans="1:19" x14ac:dyDescent="0.25">
      <c r="A1776" t="s">
        <v>776</v>
      </c>
    </row>
    <row r="1777" spans="1:19" x14ac:dyDescent="0.25">
      <c r="A1777" s="15" t="s">
        <v>17</v>
      </c>
      <c r="B1777" s="14" t="s">
        <v>18</v>
      </c>
      <c r="C1777" s="270" t="s">
        <v>19</v>
      </c>
      <c r="D1777" s="270"/>
      <c r="E1777" s="270"/>
      <c r="F1777" s="270" t="s">
        <v>20</v>
      </c>
      <c r="G1777" s="270"/>
      <c r="H1777" s="270"/>
      <c r="I1777" s="270" t="s">
        <v>21</v>
      </c>
      <c r="J1777" s="270"/>
      <c r="K1777" s="270"/>
      <c r="M1777" s="270" t="s">
        <v>918</v>
      </c>
      <c r="N1777" s="270"/>
      <c r="O1777" s="270"/>
      <c r="P1777" s="270"/>
    </row>
    <row r="1778" spans="1:19" x14ac:dyDescent="0.25">
      <c r="B1778" s="14" t="s">
        <v>14</v>
      </c>
      <c r="C1778" s="14" t="s">
        <v>14</v>
      </c>
      <c r="D1778" s="14" t="s">
        <v>15</v>
      </c>
      <c r="E1778" s="14" t="s">
        <v>16</v>
      </c>
      <c r="F1778" s="14" t="s">
        <v>14</v>
      </c>
      <c r="G1778" s="14" t="s">
        <v>15</v>
      </c>
      <c r="H1778" s="14" t="s">
        <v>16</v>
      </c>
      <c r="I1778" s="14" t="s">
        <v>14</v>
      </c>
      <c r="J1778" s="14" t="s">
        <v>15</v>
      </c>
      <c r="K1778" s="14" t="s">
        <v>16</v>
      </c>
      <c r="M1778" s="14" t="s">
        <v>18</v>
      </c>
      <c r="N1778" s="13" t="s">
        <v>19</v>
      </c>
      <c r="O1778" s="14" t="s">
        <v>20</v>
      </c>
      <c r="P1778" s="13" t="s">
        <v>21</v>
      </c>
      <c r="R1778" s="13" t="s">
        <v>41</v>
      </c>
      <c r="S1778" s="14" t="s">
        <v>29</v>
      </c>
    </row>
    <row r="1779" spans="1:19" ht="15.75" x14ac:dyDescent="0.25">
      <c r="A1779" s="14" t="s">
        <v>0</v>
      </c>
      <c r="B1779" s="7">
        <v>338428</v>
      </c>
      <c r="C1779" s="7">
        <v>15240</v>
      </c>
      <c r="D1779" s="1">
        <v>4.5</v>
      </c>
      <c r="E1779" s="9">
        <v>344.8</v>
      </c>
      <c r="F1779" s="7">
        <v>2956</v>
      </c>
      <c r="G1779" s="1">
        <v>0.9</v>
      </c>
      <c r="H1779" s="1">
        <v>66.900000000000006</v>
      </c>
      <c r="I1779" s="7">
        <v>3272</v>
      </c>
      <c r="J1779" s="1">
        <v>1</v>
      </c>
      <c r="K1779" s="1">
        <v>74</v>
      </c>
      <c r="M1779" s="12">
        <f>B1779-B1797</f>
        <v>287</v>
      </c>
      <c r="N1779" s="12">
        <f t="shared" ref="N1779:N1791" si="563">C1779-C1797</f>
        <v>12</v>
      </c>
      <c r="O1779" s="12">
        <f t="shared" ref="O1779:O1791" si="564">F1779-F1797</f>
        <v>1</v>
      </c>
      <c r="P1779" s="12">
        <f t="shared" ref="P1779:P1791" si="565">I1779-I1797</f>
        <v>1</v>
      </c>
      <c r="R1779" s="26"/>
    </row>
    <row r="1780" spans="1:19" ht="15.75" x14ac:dyDescent="0.25">
      <c r="A1780" s="5" t="s">
        <v>1</v>
      </c>
      <c r="B1780" s="7">
        <v>2070</v>
      </c>
      <c r="C1780" s="7">
        <v>101</v>
      </c>
      <c r="D1780" s="1">
        <v>4.9000000000000004</v>
      </c>
      <c r="E1780" s="9">
        <v>200.1</v>
      </c>
      <c r="F1780" s="7">
        <v>22</v>
      </c>
      <c r="G1780" s="1">
        <v>1.1000000000000001</v>
      </c>
      <c r="H1780" s="1">
        <v>43.6</v>
      </c>
      <c r="I1780" s="7">
        <v>0</v>
      </c>
      <c r="J1780" s="1">
        <v>0</v>
      </c>
      <c r="K1780" s="1">
        <v>0</v>
      </c>
      <c r="M1780" s="12">
        <f t="shared" ref="M1780:M1791" si="566">B1780-B1798</f>
        <v>1</v>
      </c>
      <c r="N1780" s="20">
        <f t="shared" si="563"/>
        <v>0</v>
      </c>
      <c r="O1780" s="12">
        <f t="shared" si="564"/>
        <v>0</v>
      </c>
      <c r="P1780" s="12">
        <f t="shared" si="565"/>
        <v>0</v>
      </c>
      <c r="R1780" s="21">
        <f>C1780/$C$1779</f>
        <v>6.6272965879265091E-3</v>
      </c>
    </row>
    <row r="1781" spans="1:19" ht="15.75" x14ac:dyDescent="0.25">
      <c r="A1781" s="6" t="s">
        <v>2</v>
      </c>
      <c r="B1781" s="8">
        <v>13266</v>
      </c>
      <c r="C1781" s="8">
        <v>83</v>
      </c>
      <c r="D1781" s="2">
        <v>0.6</v>
      </c>
      <c r="E1781" s="10">
        <v>38.200000000000003</v>
      </c>
      <c r="F1781" s="8">
        <v>14</v>
      </c>
      <c r="G1781" s="2">
        <v>0.1</v>
      </c>
      <c r="H1781" s="2">
        <v>6.4</v>
      </c>
      <c r="I1781" s="8">
        <v>1</v>
      </c>
      <c r="J1781" s="2">
        <v>0</v>
      </c>
      <c r="K1781" s="2">
        <v>0.5</v>
      </c>
      <c r="M1781" s="12">
        <f t="shared" si="566"/>
        <v>18</v>
      </c>
      <c r="N1781" s="20">
        <f t="shared" si="563"/>
        <v>1</v>
      </c>
      <c r="O1781" s="12">
        <f t="shared" si="564"/>
        <v>0</v>
      </c>
      <c r="P1781" s="12">
        <f t="shared" si="565"/>
        <v>0</v>
      </c>
      <c r="R1781" s="21">
        <f t="shared" ref="R1781:R1791" si="567">C1781/$C$1779</f>
        <v>5.4461942257217847E-3</v>
      </c>
    </row>
    <row r="1782" spans="1:19" ht="15.75" x14ac:dyDescent="0.25">
      <c r="A1782" s="5" t="s">
        <v>3</v>
      </c>
      <c r="B1782" s="7">
        <v>21893</v>
      </c>
      <c r="C1782" s="7">
        <v>47</v>
      </c>
      <c r="D1782" s="1">
        <v>0.2</v>
      </c>
      <c r="E1782" s="9">
        <v>16.899999999999999</v>
      </c>
      <c r="F1782" s="7">
        <v>14</v>
      </c>
      <c r="G1782" s="1">
        <v>0.1</v>
      </c>
      <c r="H1782" s="1">
        <v>5</v>
      </c>
      <c r="I1782" s="7">
        <v>0</v>
      </c>
      <c r="J1782" s="1">
        <v>0</v>
      </c>
      <c r="K1782" s="1">
        <v>0</v>
      </c>
      <c r="M1782" s="12">
        <f t="shared" si="566"/>
        <v>46</v>
      </c>
      <c r="N1782" s="20">
        <f t="shared" si="563"/>
        <v>0</v>
      </c>
      <c r="O1782" s="20">
        <f t="shared" si="564"/>
        <v>0</v>
      </c>
      <c r="P1782" s="12">
        <f t="shared" si="565"/>
        <v>0</v>
      </c>
      <c r="R1782" s="21">
        <f t="shared" si="567"/>
        <v>3.0839895013123359E-3</v>
      </c>
    </row>
    <row r="1783" spans="1:19" ht="15.75" x14ac:dyDescent="0.25">
      <c r="A1783" s="6" t="s">
        <v>4</v>
      </c>
      <c r="B1783" s="8">
        <v>46922</v>
      </c>
      <c r="C1783" s="8">
        <v>241</v>
      </c>
      <c r="D1783" s="2">
        <v>0.5</v>
      </c>
      <c r="E1783" s="10">
        <v>45.2</v>
      </c>
      <c r="F1783" s="8">
        <v>32</v>
      </c>
      <c r="G1783" s="2">
        <v>0.1</v>
      </c>
      <c r="H1783" s="2">
        <v>6</v>
      </c>
      <c r="I1783" s="8">
        <v>1</v>
      </c>
      <c r="J1783" s="2">
        <v>0</v>
      </c>
      <c r="K1783" s="2">
        <v>0.2</v>
      </c>
      <c r="M1783" s="12">
        <f t="shared" si="566"/>
        <v>40</v>
      </c>
      <c r="N1783" s="20">
        <f t="shared" si="563"/>
        <v>0</v>
      </c>
      <c r="O1783" s="12">
        <f t="shared" si="564"/>
        <v>0</v>
      </c>
      <c r="P1783" s="12">
        <f t="shared" si="565"/>
        <v>0</v>
      </c>
      <c r="R1783" s="21">
        <f t="shared" si="567"/>
        <v>1.5813648293963256E-2</v>
      </c>
      <c r="S1783" s="24">
        <f>R1782+R1783</f>
        <v>1.889763779527559E-2</v>
      </c>
    </row>
    <row r="1784" spans="1:19" ht="15.75" x14ac:dyDescent="0.25">
      <c r="A1784" s="5" t="s">
        <v>5</v>
      </c>
      <c r="B1784" s="7">
        <v>59062</v>
      </c>
      <c r="C1784" s="7">
        <v>854</v>
      </c>
      <c r="D1784" s="1">
        <v>1.4</v>
      </c>
      <c r="E1784" s="9">
        <v>144.4</v>
      </c>
      <c r="F1784" s="7">
        <v>118</v>
      </c>
      <c r="G1784" s="1">
        <v>0.2</v>
      </c>
      <c r="H1784" s="1">
        <v>20</v>
      </c>
      <c r="I1784" s="7">
        <v>16</v>
      </c>
      <c r="J1784" s="1">
        <v>0</v>
      </c>
      <c r="K1784" s="1">
        <v>2.7</v>
      </c>
      <c r="M1784" s="12">
        <f t="shared" si="566"/>
        <v>19</v>
      </c>
      <c r="N1784" s="20">
        <f t="shared" si="563"/>
        <v>-1</v>
      </c>
      <c r="O1784" s="12">
        <f t="shared" si="564"/>
        <v>0</v>
      </c>
      <c r="P1784" s="12">
        <f t="shared" si="565"/>
        <v>0</v>
      </c>
      <c r="R1784" s="21">
        <f t="shared" si="567"/>
        <v>5.603674540682415E-2</v>
      </c>
    </row>
    <row r="1785" spans="1:19" ht="15.75" x14ac:dyDescent="0.25">
      <c r="A1785" s="6" t="s">
        <v>6</v>
      </c>
      <c r="B1785" s="8">
        <v>64717</v>
      </c>
      <c r="C1785" s="8">
        <v>1570</v>
      </c>
      <c r="D1785" s="2">
        <v>2.4</v>
      </c>
      <c r="E1785" s="10">
        <v>219.5</v>
      </c>
      <c r="F1785" s="8">
        <v>250</v>
      </c>
      <c r="G1785" s="2">
        <v>0.4</v>
      </c>
      <c r="H1785" s="2">
        <v>34.9</v>
      </c>
      <c r="I1785" s="8">
        <v>34</v>
      </c>
      <c r="J1785" s="2">
        <v>0.1</v>
      </c>
      <c r="K1785" s="2">
        <v>4.8</v>
      </c>
      <c r="M1785" s="12">
        <f t="shared" si="566"/>
        <v>53</v>
      </c>
      <c r="N1785" s="20">
        <f t="shared" si="563"/>
        <v>2</v>
      </c>
      <c r="O1785" s="20">
        <f t="shared" si="564"/>
        <v>-1</v>
      </c>
      <c r="P1785" s="12">
        <f t="shared" si="565"/>
        <v>0</v>
      </c>
      <c r="R1785" s="21">
        <f t="shared" si="567"/>
        <v>0.10301837270341208</v>
      </c>
    </row>
    <row r="1786" spans="1:19" ht="15.75" x14ac:dyDescent="0.25">
      <c r="A1786" s="5" t="s">
        <v>7</v>
      </c>
      <c r="B1786" s="7">
        <v>52028</v>
      </c>
      <c r="C1786" s="7">
        <v>1851</v>
      </c>
      <c r="D1786" s="1">
        <v>3.6</v>
      </c>
      <c r="E1786" s="9">
        <v>304.3</v>
      </c>
      <c r="F1786" s="7">
        <v>408</v>
      </c>
      <c r="G1786" s="1">
        <v>0.8</v>
      </c>
      <c r="H1786" s="1">
        <v>67.099999999999994</v>
      </c>
      <c r="I1786" s="7">
        <v>81</v>
      </c>
      <c r="J1786" s="1">
        <v>0.2</v>
      </c>
      <c r="K1786" s="1">
        <v>13.3</v>
      </c>
      <c r="M1786" s="12">
        <f t="shared" si="566"/>
        <v>53</v>
      </c>
      <c r="N1786" s="20">
        <f t="shared" si="563"/>
        <v>3</v>
      </c>
      <c r="O1786" s="20">
        <f t="shared" si="564"/>
        <v>1</v>
      </c>
      <c r="P1786" s="12">
        <f t="shared" si="565"/>
        <v>0</v>
      </c>
      <c r="R1786" s="21">
        <f t="shared" si="567"/>
        <v>0.12145669291338583</v>
      </c>
    </row>
    <row r="1787" spans="1:19" ht="15.75" x14ac:dyDescent="0.25">
      <c r="A1787" s="6" t="s">
        <v>8</v>
      </c>
      <c r="B1787" s="8">
        <v>36930</v>
      </c>
      <c r="C1787" s="8">
        <v>2562</v>
      </c>
      <c r="D1787" s="2">
        <v>6.9</v>
      </c>
      <c r="E1787" s="10">
        <v>465</v>
      </c>
      <c r="F1787" s="8">
        <v>680</v>
      </c>
      <c r="G1787" s="2">
        <v>1.8</v>
      </c>
      <c r="H1787" s="2">
        <v>123.4</v>
      </c>
      <c r="I1787" s="8">
        <v>209</v>
      </c>
      <c r="J1787" s="2">
        <v>0.6</v>
      </c>
      <c r="K1787" s="2">
        <v>37.9</v>
      </c>
      <c r="M1787" s="12">
        <f t="shared" si="566"/>
        <v>25</v>
      </c>
      <c r="N1787" s="20">
        <f t="shared" si="563"/>
        <v>1</v>
      </c>
      <c r="O1787" s="20">
        <f t="shared" si="564"/>
        <v>0</v>
      </c>
      <c r="P1787" s="12">
        <f t="shared" si="565"/>
        <v>0</v>
      </c>
      <c r="R1787" s="21">
        <f t="shared" si="567"/>
        <v>0.16811023622047244</v>
      </c>
    </row>
    <row r="1788" spans="1:19" ht="15.75" x14ac:dyDescent="0.25">
      <c r="A1788" s="5" t="s">
        <v>9</v>
      </c>
      <c r="B1788" s="7">
        <v>22409</v>
      </c>
      <c r="C1788" s="7">
        <v>2747</v>
      </c>
      <c r="D1788" s="1">
        <v>12.3</v>
      </c>
      <c r="E1788" s="9">
        <v>579.1</v>
      </c>
      <c r="F1788" s="7">
        <v>779</v>
      </c>
      <c r="G1788" s="1">
        <v>3.5</v>
      </c>
      <c r="H1788" s="1">
        <v>164.2</v>
      </c>
      <c r="I1788" s="7">
        <v>448</v>
      </c>
      <c r="J1788" s="1">
        <v>2</v>
      </c>
      <c r="K1788" s="1">
        <v>94.5</v>
      </c>
      <c r="M1788" s="12">
        <f t="shared" si="566"/>
        <v>16</v>
      </c>
      <c r="N1788" s="20">
        <f t="shared" si="563"/>
        <v>1</v>
      </c>
      <c r="O1788" s="20">
        <f t="shared" si="564"/>
        <v>0</v>
      </c>
      <c r="P1788" s="20">
        <f t="shared" si="565"/>
        <v>0</v>
      </c>
      <c r="R1788" s="21">
        <f t="shared" si="567"/>
        <v>0.18024934383202099</v>
      </c>
    </row>
    <row r="1789" spans="1:19" ht="15.75" x14ac:dyDescent="0.25">
      <c r="A1789" s="6" t="s">
        <v>10</v>
      </c>
      <c r="B1789" s="8">
        <v>10073</v>
      </c>
      <c r="C1789" s="8">
        <v>2491</v>
      </c>
      <c r="D1789" s="2">
        <v>24.7</v>
      </c>
      <c r="E1789" s="10">
        <v>955.4</v>
      </c>
      <c r="F1789" s="8">
        <v>510</v>
      </c>
      <c r="G1789" s="2">
        <v>5.0999999999999996</v>
      </c>
      <c r="H1789" s="2">
        <v>195.6</v>
      </c>
      <c r="I1789" s="8">
        <v>752</v>
      </c>
      <c r="J1789" s="2">
        <v>7.5</v>
      </c>
      <c r="K1789" s="2">
        <v>288.39999999999998</v>
      </c>
      <c r="M1789" s="12">
        <f t="shared" si="566"/>
        <v>6</v>
      </c>
      <c r="N1789" s="20">
        <f t="shared" si="563"/>
        <v>1</v>
      </c>
      <c r="O1789" s="20">
        <f t="shared" si="564"/>
        <v>1</v>
      </c>
      <c r="P1789" s="20">
        <f t="shared" si="565"/>
        <v>1</v>
      </c>
      <c r="R1789" s="21">
        <f t="shared" si="567"/>
        <v>0.16345144356955379</v>
      </c>
    </row>
    <row r="1790" spans="1:19" ht="15.75" x14ac:dyDescent="0.25">
      <c r="A1790" s="5" t="s">
        <v>11</v>
      </c>
      <c r="B1790" s="7">
        <v>8771</v>
      </c>
      <c r="C1790" s="7">
        <v>2688</v>
      </c>
      <c r="D1790" s="1">
        <v>30.6</v>
      </c>
      <c r="E1790" s="9">
        <v>1911</v>
      </c>
      <c r="F1790" s="7">
        <v>127</v>
      </c>
      <c r="G1790" s="1">
        <v>1.4</v>
      </c>
      <c r="H1790" s="1">
        <v>90.3</v>
      </c>
      <c r="I1790" s="7">
        <v>1727</v>
      </c>
      <c r="J1790" s="1">
        <v>19.7</v>
      </c>
      <c r="K1790" s="9">
        <v>1227.8</v>
      </c>
      <c r="M1790" s="12">
        <f t="shared" si="566"/>
        <v>8</v>
      </c>
      <c r="N1790" s="20">
        <f t="shared" si="563"/>
        <v>3</v>
      </c>
      <c r="O1790" s="20">
        <f t="shared" si="564"/>
        <v>0</v>
      </c>
      <c r="P1790" s="20">
        <f t="shared" si="565"/>
        <v>0</v>
      </c>
      <c r="R1790" s="21">
        <f t="shared" si="567"/>
        <v>0.17637795275590551</v>
      </c>
    </row>
    <row r="1791" spans="1:19" ht="15.75" x14ac:dyDescent="0.25">
      <c r="A1791" s="6" t="s">
        <v>12</v>
      </c>
      <c r="B1791" s="8">
        <v>287</v>
      </c>
      <c r="C1791" s="8">
        <v>5</v>
      </c>
      <c r="D1791" s="2">
        <v>1.7</v>
      </c>
      <c r="E1791" s="10" t="s">
        <v>13</v>
      </c>
      <c r="F1791" s="8">
        <v>2</v>
      </c>
      <c r="G1791" s="2">
        <v>0.7</v>
      </c>
      <c r="H1791" s="2" t="s">
        <v>13</v>
      </c>
      <c r="I1791" s="8">
        <v>3</v>
      </c>
      <c r="J1791" s="2">
        <v>1</v>
      </c>
      <c r="K1791" s="2" t="s">
        <v>13</v>
      </c>
      <c r="M1791" s="12">
        <f t="shared" si="566"/>
        <v>2</v>
      </c>
      <c r="N1791" s="12">
        <f t="shared" si="563"/>
        <v>1</v>
      </c>
      <c r="O1791" s="12">
        <f t="shared" si="564"/>
        <v>0</v>
      </c>
      <c r="P1791" s="12">
        <f t="shared" si="565"/>
        <v>0</v>
      </c>
      <c r="R1791" s="21">
        <f t="shared" si="567"/>
        <v>3.2808398950131233E-4</v>
      </c>
    </row>
    <row r="1792" spans="1:19" x14ac:dyDescent="0.25">
      <c r="A1792" s="25"/>
      <c r="O1792" s="104" t="s">
        <v>873</v>
      </c>
      <c r="P1792" s="103">
        <f>SUM(P1789:P1790)/P1779</f>
        <v>1</v>
      </c>
    </row>
    <row r="1793" spans="1:19" x14ac:dyDescent="0.25">
      <c r="A1793" t="s">
        <v>1270</v>
      </c>
    </row>
    <row r="1794" spans="1:19" x14ac:dyDescent="0.25">
      <c r="A1794" t="s">
        <v>776</v>
      </c>
    </row>
    <row r="1795" spans="1:19" x14ac:dyDescent="0.25">
      <c r="A1795" s="15" t="s">
        <v>17</v>
      </c>
      <c r="B1795" s="14" t="s">
        <v>18</v>
      </c>
      <c r="C1795" s="270" t="s">
        <v>19</v>
      </c>
      <c r="D1795" s="270"/>
      <c r="E1795" s="270"/>
      <c r="F1795" s="270" t="s">
        <v>20</v>
      </c>
      <c r="G1795" s="270"/>
      <c r="H1795" s="270"/>
      <c r="I1795" s="270" t="s">
        <v>21</v>
      </c>
      <c r="J1795" s="270"/>
      <c r="K1795" s="270"/>
      <c r="M1795" s="270" t="s">
        <v>917</v>
      </c>
      <c r="N1795" s="270"/>
      <c r="O1795" s="270"/>
      <c r="P1795" s="270"/>
    </row>
    <row r="1796" spans="1:19" x14ac:dyDescent="0.25">
      <c r="B1796" s="14" t="s">
        <v>14</v>
      </c>
      <c r="C1796" s="14" t="s">
        <v>14</v>
      </c>
      <c r="D1796" s="14" t="s">
        <v>15</v>
      </c>
      <c r="E1796" s="14" t="s">
        <v>16</v>
      </c>
      <c r="F1796" s="14" t="s">
        <v>14</v>
      </c>
      <c r="G1796" s="14" t="s">
        <v>15</v>
      </c>
      <c r="H1796" s="14" t="s">
        <v>16</v>
      </c>
      <c r="I1796" s="14" t="s">
        <v>14</v>
      </c>
      <c r="J1796" s="14" t="s">
        <v>15</v>
      </c>
      <c r="K1796" s="14" t="s">
        <v>16</v>
      </c>
      <c r="M1796" s="14" t="s">
        <v>18</v>
      </c>
      <c r="N1796" s="13" t="s">
        <v>19</v>
      </c>
      <c r="O1796" s="14" t="s">
        <v>20</v>
      </c>
      <c r="P1796" s="13" t="s">
        <v>21</v>
      </c>
      <c r="R1796" s="13" t="s">
        <v>41</v>
      </c>
      <c r="S1796" s="14" t="s">
        <v>29</v>
      </c>
    </row>
    <row r="1797" spans="1:19" ht="15.75" x14ac:dyDescent="0.25">
      <c r="A1797" s="14" t="s">
        <v>0</v>
      </c>
      <c r="B1797" s="7">
        <v>338141</v>
      </c>
      <c r="C1797" s="7">
        <v>15228</v>
      </c>
      <c r="D1797" s="1">
        <v>4.5</v>
      </c>
      <c r="E1797" s="9">
        <v>344.5</v>
      </c>
      <c r="F1797" s="7">
        <v>2955</v>
      </c>
      <c r="G1797" s="1">
        <v>0.9</v>
      </c>
      <c r="H1797" s="1">
        <v>66.900000000000006</v>
      </c>
      <c r="I1797" s="7">
        <v>3271</v>
      </c>
      <c r="J1797" s="1">
        <v>1</v>
      </c>
      <c r="K1797" s="1">
        <v>74</v>
      </c>
      <c r="M1797" s="12">
        <f>B1797-B1815</f>
        <v>333</v>
      </c>
      <c r="N1797" s="12">
        <f t="shared" ref="N1797:N1809" si="568">C1797-C1815</f>
        <v>15</v>
      </c>
      <c r="O1797" s="12">
        <f t="shared" ref="O1797:O1809" si="569">F1797-F1815</f>
        <v>4</v>
      </c>
      <c r="P1797" s="12">
        <f t="shared" ref="P1797:P1809" si="570">I1797-I1815</f>
        <v>-1</v>
      </c>
      <c r="R1797" s="26">
        <f>C1797/B1797</f>
        <v>4.5034467869912255E-2</v>
      </c>
    </row>
    <row r="1798" spans="1:19" ht="15.75" x14ac:dyDescent="0.25">
      <c r="A1798" s="5" t="s">
        <v>1</v>
      </c>
      <c r="B1798" s="7">
        <v>2069</v>
      </c>
      <c r="C1798" s="7">
        <v>101</v>
      </c>
      <c r="D1798" s="1">
        <v>4.9000000000000004</v>
      </c>
      <c r="E1798" s="9">
        <v>200.1</v>
      </c>
      <c r="F1798" s="7">
        <v>22</v>
      </c>
      <c r="G1798" s="1">
        <v>1.1000000000000001</v>
      </c>
      <c r="H1798" s="1">
        <v>43.6</v>
      </c>
      <c r="I1798" s="7">
        <v>0</v>
      </c>
      <c r="J1798" s="1">
        <v>0</v>
      </c>
      <c r="K1798" s="1">
        <v>0</v>
      </c>
      <c r="M1798" s="12">
        <f t="shared" ref="M1798:M1809" si="571">B1798-B1816</f>
        <v>4</v>
      </c>
      <c r="N1798" s="20">
        <f t="shared" si="568"/>
        <v>0</v>
      </c>
      <c r="O1798" s="12">
        <f t="shared" si="569"/>
        <v>0</v>
      </c>
      <c r="P1798" s="12">
        <f t="shared" si="570"/>
        <v>0</v>
      </c>
      <c r="R1798" s="21">
        <f>C1798/$C$1797</f>
        <v>6.6325190438665613E-3</v>
      </c>
    </row>
    <row r="1799" spans="1:19" ht="15.75" x14ac:dyDescent="0.25">
      <c r="A1799" s="6" t="s">
        <v>2</v>
      </c>
      <c r="B1799" s="8">
        <v>13248</v>
      </c>
      <c r="C1799" s="8">
        <v>82</v>
      </c>
      <c r="D1799" s="2">
        <v>0.6</v>
      </c>
      <c r="E1799" s="10">
        <v>37.700000000000003</v>
      </c>
      <c r="F1799" s="8">
        <v>14</v>
      </c>
      <c r="G1799" s="2">
        <v>0.1</v>
      </c>
      <c r="H1799" s="2">
        <v>6.4</v>
      </c>
      <c r="I1799" s="8">
        <v>1</v>
      </c>
      <c r="J1799" s="2">
        <v>0</v>
      </c>
      <c r="K1799" s="2">
        <v>0.5</v>
      </c>
      <c r="M1799" s="12">
        <f t="shared" si="571"/>
        <v>18</v>
      </c>
      <c r="N1799" s="20">
        <f t="shared" si="568"/>
        <v>0</v>
      </c>
      <c r="O1799" s="12">
        <f t="shared" si="569"/>
        <v>0</v>
      </c>
      <c r="P1799" s="12">
        <f t="shared" si="570"/>
        <v>0</v>
      </c>
      <c r="R1799" s="21">
        <f t="shared" ref="R1799:R1809" si="572">C1799/$C$1797</f>
        <v>5.3848174415550305E-3</v>
      </c>
    </row>
    <row r="1800" spans="1:19" ht="15.75" x14ac:dyDescent="0.25">
      <c r="A1800" s="5" t="s">
        <v>3</v>
      </c>
      <c r="B1800" s="7">
        <v>21847</v>
      </c>
      <c r="C1800" s="7">
        <v>47</v>
      </c>
      <c r="D1800" s="1">
        <v>0.2</v>
      </c>
      <c r="E1800" s="9">
        <v>16.899999999999999</v>
      </c>
      <c r="F1800" s="7">
        <v>14</v>
      </c>
      <c r="G1800" s="1">
        <v>0.1</v>
      </c>
      <c r="H1800" s="1">
        <v>5</v>
      </c>
      <c r="I1800" s="7">
        <v>0</v>
      </c>
      <c r="J1800" s="1">
        <v>0</v>
      </c>
      <c r="K1800" s="1">
        <v>0</v>
      </c>
      <c r="M1800" s="12">
        <f t="shared" si="571"/>
        <v>48</v>
      </c>
      <c r="N1800" s="20">
        <f t="shared" si="568"/>
        <v>0</v>
      </c>
      <c r="O1800" s="20">
        <f t="shared" si="569"/>
        <v>0</v>
      </c>
      <c r="P1800" s="12">
        <f t="shared" si="570"/>
        <v>0</v>
      </c>
      <c r="R1800" s="21">
        <f t="shared" si="572"/>
        <v>3.0864197530864196E-3</v>
      </c>
    </row>
    <row r="1801" spans="1:19" ht="15.75" x14ac:dyDescent="0.25">
      <c r="A1801" s="6" t="s">
        <v>4</v>
      </c>
      <c r="B1801" s="8">
        <v>46882</v>
      </c>
      <c r="C1801" s="8">
        <v>241</v>
      </c>
      <c r="D1801" s="2">
        <v>0.5</v>
      </c>
      <c r="E1801" s="10">
        <v>45.2</v>
      </c>
      <c r="F1801" s="8">
        <v>32</v>
      </c>
      <c r="G1801" s="2">
        <v>0.1</v>
      </c>
      <c r="H1801" s="2">
        <v>6</v>
      </c>
      <c r="I1801" s="8">
        <v>1</v>
      </c>
      <c r="J1801" s="2">
        <v>0</v>
      </c>
      <c r="K1801" s="2">
        <v>0.2</v>
      </c>
      <c r="M1801" s="12">
        <f t="shared" si="571"/>
        <v>63</v>
      </c>
      <c r="N1801" s="20">
        <f t="shared" si="568"/>
        <v>0</v>
      </c>
      <c r="O1801" s="12">
        <f t="shared" si="569"/>
        <v>0</v>
      </c>
      <c r="P1801" s="12">
        <f t="shared" si="570"/>
        <v>0</v>
      </c>
      <c r="R1801" s="21">
        <f t="shared" si="572"/>
        <v>1.5826109797741003E-2</v>
      </c>
      <c r="S1801" s="24">
        <f>R1800+R1801</f>
        <v>1.8912529550827423E-2</v>
      </c>
    </row>
    <row r="1802" spans="1:19" ht="15.75" x14ac:dyDescent="0.25">
      <c r="A1802" s="5" t="s">
        <v>5</v>
      </c>
      <c r="B1802" s="7">
        <v>59043</v>
      </c>
      <c r="C1802" s="7">
        <v>855</v>
      </c>
      <c r="D1802" s="1">
        <v>1.4</v>
      </c>
      <c r="E1802" s="9">
        <v>144.6</v>
      </c>
      <c r="F1802" s="7">
        <v>118</v>
      </c>
      <c r="G1802" s="1">
        <v>0.2</v>
      </c>
      <c r="H1802" s="1">
        <v>20</v>
      </c>
      <c r="I1802" s="7">
        <v>16</v>
      </c>
      <c r="J1802" s="1">
        <v>0</v>
      </c>
      <c r="K1802" s="1">
        <v>2.7</v>
      </c>
      <c r="M1802" s="12">
        <f t="shared" si="571"/>
        <v>28</v>
      </c>
      <c r="N1802" s="20">
        <f t="shared" si="568"/>
        <v>1</v>
      </c>
      <c r="O1802" s="12">
        <f t="shared" si="569"/>
        <v>0</v>
      </c>
      <c r="P1802" s="12">
        <f t="shared" si="570"/>
        <v>-1</v>
      </c>
      <c r="R1802" s="21">
        <f t="shared" si="572"/>
        <v>5.614657210401891E-2</v>
      </c>
    </row>
    <row r="1803" spans="1:19" ht="15.75" x14ac:dyDescent="0.25">
      <c r="A1803" s="6" t="s">
        <v>6</v>
      </c>
      <c r="B1803" s="8">
        <v>64664</v>
      </c>
      <c r="C1803" s="8">
        <v>1568</v>
      </c>
      <c r="D1803" s="2">
        <v>2.4</v>
      </c>
      <c r="E1803" s="10">
        <v>219.2</v>
      </c>
      <c r="F1803" s="8">
        <v>251</v>
      </c>
      <c r="G1803" s="2">
        <v>0.4</v>
      </c>
      <c r="H1803" s="2">
        <v>35.1</v>
      </c>
      <c r="I1803" s="8">
        <v>34</v>
      </c>
      <c r="J1803" s="2">
        <v>0.1</v>
      </c>
      <c r="K1803" s="2">
        <v>4.8</v>
      </c>
      <c r="M1803" s="12">
        <f t="shared" si="571"/>
        <v>56</v>
      </c>
      <c r="N1803" s="20">
        <f t="shared" si="568"/>
        <v>2</v>
      </c>
      <c r="O1803" s="20">
        <f t="shared" si="569"/>
        <v>1</v>
      </c>
      <c r="P1803" s="12">
        <f t="shared" si="570"/>
        <v>0</v>
      </c>
      <c r="R1803" s="21">
        <f t="shared" si="572"/>
        <v>0.10296821644339375</v>
      </c>
    </row>
    <row r="1804" spans="1:19" ht="15.75" x14ac:dyDescent="0.25">
      <c r="A1804" s="5" t="s">
        <v>7</v>
      </c>
      <c r="B1804" s="7">
        <v>51975</v>
      </c>
      <c r="C1804" s="7">
        <v>1848</v>
      </c>
      <c r="D1804" s="1">
        <v>3.6</v>
      </c>
      <c r="E1804" s="9">
        <v>303.8</v>
      </c>
      <c r="F1804" s="7">
        <v>407</v>
      </c>
      <c r="G1804" s="1">
        <v>0.8</v>
      </c>
      <c r="H1804" s="1">
        <v>66.900000000000006</v>
      </c>
      <c r="I1804" s="7">
        <v>81</v>
      </c>
      <c r="J1804" s="1">
        <v>0.2</v>
      </c>
      <c r="K1804" s="1">
        <v>13.3</v>
      </c>
      <c r="M1804" s="12">
        <f t="shared" si="571"/>
        <v>48</v>
      </c>
      <c r="N1804" s="20">
        <f t="shared" si="568"/>
        <v>3</v>
      </c>
      <c r="O1804" s="20">
        <f t="shared" si="569"/>
        <v>0</v>
      </c>
      <c r="P1804" s="12">
        <f t="shared" si="570"/>
        <v>0</v>
      </c>
      <c r="R1804" s="21">
        <f t="shared" si="572"/>
        <v>0.12135539795114263</v>
      </c>
    </row>
    <row r="1805" spans="1:19" ht="15.75" x14ac:dyDescent="0.25">
      <c r="A1805" s="6" t="s">
        <v>8</v>
      </c>
      <c r="B1805" s="8">
        <v>36905</v>
      </c>
      <c r="C1805" s="8">
        <v>2561</v>
      </c>
      <c r="D1805" s="2">
        <v>6.9</v>
      </c>
      <c r="E1805" s="10">
        <v>464.9</v>
      </c>
      <c r="F1805" s="8">
        <v>680</v>
      </c>
      <c r="G1805" s="2">
        <v>1.8</v>
      </c>
      <c r="H1805" s="2">
        <v>123.4</v>
      </c>
      <c r="I1805" s="8">
        <v>209</v>
      </c>
      <c r="J1805" s="2">
        <v>0.6</v>
      </c>
      <c r="K1805" s="2">
        <v>37.9</v>
      </c>
      <c r="M1805" s="12">
        <f t="shared" si="571"/>
        <v>27</v>
      </c>
      <c r="N1805" s="20">
        <f t="shared" si="568"/>
        <v>3</v>
      </c>
      <c r="O1805" s="20">
        <f t="shared" si="569"/>
        <v>1</v>
      </c>
      <c r="P1805" s="12">
        <f t="shared" si="570"/>
        <v>0</v>
      </c>
      <c r="R1805" s="21">
        <f t="shared" si="572"/>
        <v>0.16817704229051747</v>
      </c>
    </row>
    <row r="1806" spans="1:19" ht="15.75" x14ac:dyDescent="0.25">
      <c r="A1806" s="5" t="s">
        <v>9</v>
      </c>
      <c r="B1806" s="7">
        <v>22393</v>
      </c>
      <c r="C1806" s="7">
        <v>2746</v>
      </c>
      <c r="D1806" s="1">
        <v>12.3</v>
      </c>
      <c r="E1806" s="9">
        <v>578.9</v>
      </c>
      <c r="F1806" s="7">
        <v>779</v>
      </c>
      <c r="G1806" s="1">
        <v>3.5</v>
      </c>
      <c r="H1806" s="1">
        <v>164.2</v>
      </c>
      <c r="I1806" s="7">
        <v>448</v>
      </c>
      <c r="J1806" s="1">
        <v>2</v>
      </c>
      <c r="K1806" s="1">
        <v>94.5</v>
      </c>
      <c r="M1806" s="12">
        <f t="shared" si="571"/>
        <v>26</v>
      </c>
      <c r="N1806" s="20">
        <f t="shared" si="568"/>
        <v>3</v>
      </c>
      <c r="O1806" s="20">
        <f t="shared" si="569"/>
        <v>1</v>
      </c>
      <c r="P1806" s="20">
        <f t="shared" si="570"/>
        <v>0</v>
      </c>
      <c r="R1806" s="21">
        <f t="shared" si="572"/>
        <v>0.1803257157867087</v>
      </c>
    </row>
    <row r="1807" spans="1:19" ht="15.75" x14ac:dyDescent="0.25">
      <c r="A1807" s="6" t="s">
        <v>10</v>
      </c>
      <c r="B1807" s="8">
        <v>10067</v>
      </c>
      <c r="C1807" s="8">
        <v>2490</v>
      </c>
      <c r="D1807" s="2">
        <v>24.7</v>
      </c>
      <c r="E1807" s="10">
        <v>955</v>
      </c>
      <c r="F1807" s="8">
        <v>509</v>
      </c>
      <c r="G1807" s="2">
        <v>5.0999999999999996</v>
      </c>
      <c r="H1807" s="2">
        <v>195.2</v>
      </c>
      <c r="I1807" s="8">
        <v>751</v>
      </c>
      <c r="J1807" s="2">
        <v>7.5</v>
      </c>
      <c r="K1807" s="2">
        <v>288</v>
      </c>
      <c r="M1807" s="12">
        <f t="shared" si="571"/>
        <v>9</v>
      </c>
      <c r="N1807" s="20">
        <f t="shared" si="568"/>
        <v>2</v>
      </c>
      <c r="O1807" s="20">
        <f t="shared" si="569"/>
        <v>1</v>
      </c>
      <c r="P1807" s="20">
        <f t="shared" si="570"/>
        <v>0</v>
      </c>
      <c r="R1807" s="21">
        <f t="shared" si="572"/>
        <v>0.16351457840819542</v>
      </c>
    </row>
    <row r="1808" spans="1:19" ht="15.75" x14ac:dyDescent="0.25">
      <c r="A1808" s="5" t="s">
        <v>11</v>
      </c>
      <c r="B1808" s="7">
        <v>8763</v>
      </c>
      <c r="C1808" s="7">
        <v>2685</v>
      </c>
      <c r="D1808" s="1">
        <v>30.6</v>
      </c>
      <c r="E1808" s="9">
        <v>1908.9</v>
      </c>
      <c r="F1808" s="7">
        <v>127</v>
      </c>
      <c r="G1808" s="1">
        <v>1.4</v>
      </c>
      <c r="H1808" s="1">
        <v>90.3</v>
      </c>
      <c r="I1808" s="7">
        <v>1727</v>
      </c>
      <c r="J1808" s="1">
        <v>19.7</v>
      </c>
      <c r="K1808" s="9">
        <v>1227.8</v>
      </c>
      <c r="M1808" s="12">
        <f t="shared" si="571"/>
        <v>6</v>
      </c>
      <c r="N1808" s="20">
        <f t="shared" si="568"/>
        <v>1</v>
      </c>
      <c r="O1808" s="20">
        <f t="shared" si="569"/>
        <v>0</v>
      </c>
      <c r="P1808" s="20">
        <f t="shared" si="570"/>
        <v>0</v>
      </c>
      <c r="R1808" s="21">
        <f t="shared" si="572"/>
        <v>0.17631993695823484</v>
      </c>
    </row>
    <row r="1809" spans="1:19" ht="15.75" x14ac:dyDescent="0.25">
      <c r="A1809" s="6" t="s">
        <v>12</v>
      </c>
      <c r="B1809" s="8">
        <v>285</v>
      </c>
      <c r="C1809" s="8">
        <v>4</v>
      </c>
      <c r="D1809" s="2">
        <v>1.4</v>
      </c>
      <c r="E1809" s="10" t="s">
        <v>13</v>
      </c>
      <c r="F1809" s="8">
        <v>2</v>
      </c>
      <c r="G1809" s="2">
        <v>0.7</v>
      </c>
      <c r="H1809" s="2" t="s">
        <v>13</v>
      </c>
      <c r="I1809" s="8">
        <v>3</v>
      </c>
      <c r="J1809" s="2">
        <v>1.1000000000000001</v>
      </c>
      <c r="K1809" s="2" t="s">
        <v>13</v>
      </c>
      <c r="M1809" s="12">
        <f t="shared" si="571"/>
        <v>0</v>
      </c>
      <c r="N1809" s="12">
        <f t="shared" si="568"/>
        <v>0</v>
      </c>
      <c r="O1809" s="12">
        <f t="shared" si="569"/>
        <v>0</v>
      </c>
      <c r="P1809" s="12">
        <f t="shared" si="570"/>
        <v>0</v>
      </c>
      <c r="R1809" s="21">
        <f t="shared" si="572"/>
        <v>2.6267402153926978E-4</v>
      </c>
    </row>
    <row r="1810" spans="1:19" x14ac:dyDescent="0.25">
      <c r="A1810" s="25"/>
      <c r="O1810" s="104" t="s">
        <v>873</v>
      </c>
      <c r="P1810" s="103">
        <f>SUM(P1807:P1808)/P1797</f>
        <v>0</v>
      </c>
    </row>
    <row r="1811" spans="1:19" x14ac:dyDescent="0.25">
      <c r="A1811" t="s">
        <v>1271</v>
      </c>
    </row>
    <row r="1812" spans="1:19" x14ac:dyDescent="0.25">
      <c r="A1812" t="s">
        <v>776</v>
      </c>
    </row>
    <row r="1813" spans="1:19" x14ac:dyDescent="0.25">
      <c r="A1813" s="15" t="s">
        <v>17</v>
      </c>
      <c r="B1813" s="14" t="s">
        <v>18</v>
      </c>
      <c r="C1813" s="270" t="s">
        <v>19</v>
      </c>
      <c r="D1813" s="270"/>
      <c r="E1813" s="270"/>
      <c r="F1813" s="270" t="s">
        <v>20</v>
      </c>
      <c r="G1813" s="270"/>
      <c r="H1813" s="270"/>
      <c r="I1813" s="270" t="s">
        <v>21</v>
      </c>
      <c r="J1813" s="270"/>
      <c r="K1813" s="270"/>
      <c r="M1813" s="270" t="s">
        <v>916</v>
      </c>
      <c r="N1813" s="270"/>
      <c r="O1813" s="270"/>
      <c r="P1813" s="270"/>
    </row>
    <row r="1814" spans="1:19" x14ac:dyDescent="0.25">
      <c r="B1814" s="14" t="s">
        <v>14</v>
      </c>
      <c r="C1814" s="14" t="s">
        <v>14</v>
      </c>
      <c r="D1814" s="14" t="s">
        <v>15</v>
      </c>
      <c r="E1814" s="14" t="s">
        <v>16</v>
      </c>
      <c r="F1814" s="14" t="s">
        <v>14</v>
      </c>
      <c r="G1814" s="14" t="s">
        <v>15</v>
      </c>
      <c r="H1814" s="14" t="s">
        <v>16</v>
      </c>
      <c r="I1814" s="14" t="s">
        <v>14</v>
      </c>
      <c r="J1814" s="14" t="s">
        <v>15</v>
      </c>
      <c r="K1814" s="14" t="s">
        <v>16</v>
      </c>
      <c r="M1814" s="14" t="s">
        <v>18</v>
      </c>
      <c r="N1814" s="13" t="s">
        <v>19</v>
      </c>
      <c r="O1814" s="14" t="s">
        <v>20</v>
      </c>
      <c r="P1814" s="13" t="s">
        <v>21</v>
      </c>
      <c r="R1814" s="13" t="s">
        <v>41</v>
      </c>
      <c r="S1814" s="14" t="s">
        <v>29</v>
      </c>
    </row>
    <row r="1815" spans="1:19" ht="15.75" x14ac:dyDescent="0.25">
      <c r="A1815" s="14" t="s">
        <v>0</v>
      </c>
      <c r="B1815" s="7">
        <v>337808</v>
      </c>
      <c r="C1815" s="7">
        <v>15213</v>
      </c>
      <c r="D1815" s="1">
        <v>4.5</v>
      </c>
      <c r="E1815" s="9">
        <v>344.2</v>
      </c>
      <c r="F1815" s="7">
        <v>2951</v>
      </c>
      <c r="G1815" s="1">
        <v>0.9</v>
      </c>
      <c r="H1815" s="1">
        <v>66.8</v>
      </c>
      <c r="I1815" s="7">
        <v>3272</v>
      </c>
      <c r="J1815" s="1">
        <v>1</v>
      </c>
      <c r="K1815" s="1">
        <v>74</v>
      </c>
      <c r="M1815" s="12">
        <f>B1815-B1833</f>
        <v>388</v>
      </c>
      <c r="N1815" s="12">
        <f t="shared" ref="N1815:N1827" si="573">C1815-C1833</f>
        <v>23</v>
      </c>
      <c r="O1815" s="12">
        <f t="shared" ref="O1815:O1827" si="574">F1815-F1833</f>
        <v>2</v>
      </c>
      <c r="P1815" s="12">
        <f t="shared" ref="P1815:P1827" si="575">I1815-I1833</f>
        <v>4</v>
      </c>
      <c r="R1815" s="26">
        <f>C1815/B1815</f>
        <v>4.5034457443281391E-2</v>
      </c>
    </row>
    <row r="1816" spans="1:19" ht="15.75" x14ac:dyDescent="0.25">
      <c r="A1816" s="5" t="s">
        <v>1</v>
      </c>
      <c r="B1816" s="7">
        <v>2065</v>
      </c>
      <c r="C1816" s="7">
        <v>101</v>
      </c>
      <c r="D1816" s="1">
        <v>4.9000000000000004</v>
      </c>
      <c r="E1816" s="9">
        <v>200.1</v>
      </c>
      <c r="F1816" s="7">
        <v>22</v>
      </c>
      <c r="G1816" s="1">
        <v>1.1000000000000001</v>
      </c>
      <c r="H1816" s="1">
        <v>43.6</v>
      </c>
      <c r="I1816" s="7">
        <v>0</v>
      </c>
      <c r="J1816" s="1">
        <v>0</v>
      </c>
      <c r="K1816" s="1">
        <v>0</v>
      </c>
      <c r="M1816" s="12">
        <f t="shared" ref="M1816:M1827" si="576">B1816-B1834</f>
        <v>2</v>
      </c>
      <c r="N1816" s="20">
        <f t="shared" si="573"/>
        <v>1</v>
      </c>
      <c r="O1816" s="12">
        <f t="shared" si="574"/>
        <v>0</v>
      </c>
      <c r="P1816" s="12">
        <f t="shared" si="575"/>
        <v>0</v>
      </c>
      <c r="R1816" s="21">
        <f>C1816/$C$1815</f>
        <v>6.6390586997962268E-3</v>
      </c>
    </row>
    <row r="1817" spans="1:19" ht="15.75" x14ac:dyDescent="0.25">
      <c r="A1817" s="6" t="s">
        <v>2</v>
      </c>
      <c r="B1817" s="8">
        <v>13230</v>
      </c>
      <c r="C1817" s="8">
        <v>82</v>
      </c>
      <c r="D1817" s="2">
        <v>0.6</v>
      </c>
      <c r="E1817" s="10">
        <v>37.700000000000003</v>
      </c>
      <c r="F1817" s="8">
        <v>14</v>
      </c>
      <c r="G1817" s="2">
        <v>0.1</v>
      </c>
      <c r="H1817" s="2">
        <v>6.4</v>
      </c>
      <c r="I1817" s="8">
        <v>1</v>
      </c>
      <c r="J1817" s="2">
        <v>0</v>
      </c>
      <c r="K1817" s="2">
        <v>0.5</v>
      </c>
      <c r="M1817" s="12">
        <f t="shared" si="576"/>
        <v>16</v>
      </c>
      <c r="N1817" s="20">
        <f t="shared" si="573"/>
        <v>0</v>
      </c>
      <c r="O1817" s="12">
        <f t="shared" si="574"/>
        <v>0</v>
      </c>
      <c r="P1817" s="12">
        <f t="shared" si="575"/>
        <v>0</v>
      </c>
      <c r="R1817" s="21">
        <f t="shared" ref="R1817:R1827" si="577">C1817/$C$1815</f>
        <v>5.3901268651810955E-3</v>
      </c>
    </row>
    <row r="1818" spans="1:19" ht="15.75" x14ac:dyDescent="0.25">
      <c r="A1818" s="5" t="s">
        <v>3</v>
      </c>
      <c r="B1818" s="7">
        <v>21799</v>
      </c>
      <c r="C1818" s="7">
        <v>47</v>
      </c>
      <c r="D1818" s="1">
        <v>0.2</v>
      </c>
      <c r="E1818" s="9">
        <v>16.899999999999999</v>
      </c>
      <c r="F1818" s="7">
        <v>14</v>
      </c>
      <c r="G1818" s="1">
        <v>0.1</v>
      </c>
      <c r="H1818" s="1">
        <v>5</v>
      </c>
      <c r="I1818" s="7">
        <v>0</v>
      </c>
      <c r="J1818" s="1">
        <v>0</v>
      </c>
      <c r="K1818" s="1">
        <v>0</v>
      </c>
      <c r="M1818" s="12">
        <f t="shared" si="576"/>
        <v>68</v>
      </c>
      <c r="N1818" s="20">
        <f t="shared" si="573"/>
        <v>1</v>
      </c>
      <c r="O1818" s="20">
        <f t="shared" si="574"/>
        <v>0</v>
      </c>
      <c r="P1818" s="12">
        <f t="shared" si="575"/>
        <v>0</v>
      </c>
      <c r="R1818" s="21">
        <f t="shared" si="577"/>
        <v>3.0894629593111156E-3</v>
      </c>
    </row>
    <row r="1819" spans="1:19" ht="15.75" x14ac:dyDescent="0.25">
      <c r="A1819" s="6" t="s">
        <v>4</v>
      </c>
      <c r="B1819" s="8">
        <v>46819</v>
      </c>
      <c r="C1819" s="8">
        <v>241</v>
      </c>
      <c r="D1819" s="2">
        <v>0.5</v>
      </c>
      <c r="E1819" s="10">
        <v>45.2</v>
      </c>
      <c r="F1819" s="8">
        <v>32</v>
      </c>
      <c r="G1819" s="2">
        <v>0.1</v>
      </c>
      <c r="H1819" s="2">
        <v>6</v>
      </c>
      <c r="I1819" s="8">
        <v>1</v>
      </c>
      <c r="J1819" s="2">
        <v>0</v>
      </c>
      <c r="K1819" s="2">
        <v>0.2</v>
      </c>
      <c r="M1819" s="12">
        <f t="shared" si="576"/>
        <v>60</v>
      </c>
      <c r="N1819" s="20">
        <f t="shared" si="573"/>
        <v>0</v>
      </c>
      <c r="O1819" s="12">
        <f t="shared" si="574"/>
        <v>0</v>
      </c>
      <c r="P1819" s="12">
        <f t="shared" si="575"/>
        <v>0</v>
      </c>
      <c r="R1819" s="21">
        <f t="shared" si="577"/>
        <v>1.5841714323276145E-2</v>
      </c>
      <c r="S1819" s="24">
        <f>R1818+R1819</f>
        <v>1.893117728258726E-2</v>
      </c>
    </row>
    <row r="1820" spans="1:19" ht="15.75" x14ac:dyDescent="0.25">
      <c r="A1820" s="5" t="s">
        <v>5</v>
      </c>
      <c r="B1820" s="7">
        <v>59015</v>
      </c>
      <c r="C1820" s="7">
        <v>854</v>
      </c>
      <c r="D1820" s="1">
        <v>1.4</v>
      </c>
      <c r="E1820" s="9">
        <v>144.4</v>
      </c>
      <c r="F1820" s="7">
        <v>118</v>
      </c>
      <c r="G1820" s="1">
        <v>0.2</v>
      </c>
      <c r="H1820" s="1">
        <v>20</v>
      </c>
      <c r="I1820" s="7">
        <v>17</v>
      </c>
      <c r="J1820" s="1">
        <v>0</v>
      </c>
      <c r="K1820" s="1">
        <v>2.9</v>
      </c>
      <c r="M1820" s="12">
        <f t="shared" si="576"/>
        <v>39</v>
      </c>
      <c r="N1820" s="20">
        <f t="shared" si="573"/>
        <v>1</v>
      </c>
      <c r="O1820" s="12">
        <f t="shared" si="574"/>
        <v>1</v>
      </c>
      <c r="P1820" s="12">
        <f t="shared" si="575"/>
        <v>1</v>
      </c>
      <c r="R1820" s="21">
        <f t="shared" si="577"/>
        <v>5.6136199303227503E-2</v>
      </c>
    </row>
    <row r="1821" spans="1:19" ht="15.75" x14ac:dyDescent="0.25">
      <c r="A1821" s="6" t="s">
        <v>6</v>
      </c>
      <c r="B1821" s="8">
        <v>64608</v>
      </c>
      <c r="C1821" s="8">
        <v>1566</v>
      </c>
      <c r="D1821" s="2">
        <v>2.4</v>
      </c>
      <c r="E1821" s="10">
        <v>218.9</v>
      </c>
      <c r="F1821" s="8">
        <v>250</v>
      </c>
      <c r="G1821" s="2">
        <v>0.4</v>
      </c>
      <c r="H1821" s="2">
        <v>34.9</v>
      </c>
      <c r="I1821" s="8">
        <v>34</v>
      </c>
      <c r="J1821" s="2">
        <v>0.1</v>
      </c>
      <c r="K1821" s="2">
        <v>4.8</v>
      </c>
      <c r="M1821" s="12">
        <f t="shared" si="576"/>
        <v>74</v>
      </c>
      <c r="N1821" s="20">
        <f t="shared" si="573"/>
        <v>6</v>
      </c>
      <c r="O1821" s="20">
        <f t="shared" si="574"/>
        <v>0</v>
      </c>
      <c r="P1821" s="12">
        <f t="shared" si="575"/>
        <v>0</v>
      </c>
      <c r="R1821" s="21">
        <f t="shared" si="577"/>
        <v>0.10293827647406822</v>
      </c>
    </row>
    <row r="1822" spans="1:19" ht="15.75" x14ac:dyDescent="0.25">
      <c r="A1822" s="5" t="s">
        <v>7</v>
      </c>
      <c r="B1822" s="7">
        <v>51927</v>
      </c>
      <c r="C1822" s="7">
        <v>1845</v>
      </c>
      <c r="D1822" s="1">
        <v>3.6</v>
      </c>
      <c r="E1822" s="9">
        <v>303.3</v>
      </c>
      <c r="F1822" s="7">
        <v>407</v>
      </c>
      <c r="G1822" s="1">
        <v>0.8</v>
      </c>
      <c r="H1822" s="1">
        <v>66.900000000000006</v>
      </c>
      <c r="I1822" s="7">
        <v>81</v>
      </c>
      <c r="J1822" s="1">
        <v>0.2</v>
      </c>
      <c r="K1822" s="1">
        <v>13.3</v>
      </c>
      <c r="M1822" s="12">
        <f t="shared" si="576"/>
        <v>67</v>
      </c>
      <c r="N1822" s="20">
        <f t="shared" si="573"/>
        <v>3</v>
      </c>
      <c r="O1822" s="20">
        <f t="shared" si="574"/>
        <v>0</v>
      </c>
      <c r="P1822" s="12">
        <f t="shared" si="575"/>
        <v>0</v>
      </c>
      <c r="R1822" s="21">
        <f t="shared" si="577"/>
        <v>0.12127785446657464</v>
      </c>
    </row>
    <row r="1823" spans="1:19" ht="15.75" x14ac:dyDescent="0.25">
      <c r="A1823" s="6" t="s">
        <v>8</v>
      </c>
      <c r="B1823" s="8">
        <v>36878</v>
      </c>
      <c r="C1823" s="8">
        <v>2558</v>
      </c>
      <c r="D1823" s="2">
        <v>6.9</v>
      </c>
      <c r="E1823" s="10">
        <v>464.3</v>
      </c>
      <c r="F1823" s="8">
        <v>679</v>
      </c>
      <c r="G1823" s="2">
        <v>1.8</v>
      </c>
      <c r="H1823" s="2">
        <v>123.2</v>
      </c>
      <c r="I1823" s="8">
        <v>209</v>
      </c>
      <c r="J1823" s="2">
        <v>0.6</v>
      </c>
      <c r="K1823" s="2">
        <v>37.9</v>
      </c>
      <c r="M1823" s="12">
        <f t="shared" si="576"/>
        <v>27</v>
      </c>
      <c r="N1823" s="20">
        <f t="shared" si="573"/>
        <v>5</v>
      </c>
      <c r="O1823" s="20">
        <f t="shared" si="574"/>
        <v>0</v>
      </c>
      <c r="P1823" s="12">
        <f t="shared" si="575"/>
        <v>1</v>
      </c>
      <c r="R1823" s="21">
        <f t="shared" si="577"/>
        <v>0.1681456648918688</v>
      </c>
    </row>
    <row r="1824" spans="1:19" ht="15.75" x14ac:dyDescent="0.25">
      <c r="A1824" s="5" t="s">
        <v>9</v>
      </c>
      <c r="B1824" s="7">
        <v>22367</v>
      </c>
      <c r="C1824" s="7">
        <v>2743</v>
      </c>
      <c r="D1824" s="1">
        <v>12.3</v>
      </c>
      <c r="E1824" s="9">
        <v>578.29999999999995</v>
      </c>
      <c r="F1824" s="7">
        <v>778</v>
      </c>
      <c r="G1824" s="1">
        <v>3.5</v>
      </c>
      <c r="H1824" s="1">
        <v>164</v>
      </c>
      <c r="I1824" s="7">
        <v>448</v>
      </c>
      <c r="J1824" s="1">
        <v>2</v>
      </c>
      <c r="K1824" s="1">
        <v>94.5</v>
      </c>
      <c r="M1824" s="12">
        <f t="shared" si="576"/>
        <v>22</v>
      </c>
      <c r="N1824" s="20">
        <f t="shared" si="573"/>
        <v>2</v>
      </c>
      <c r="O1824" s="20">
        <f t="shared" si="574"/>
        <v>0</v>
      </c>
      <c r="P1824" s="20">
        <f t="shared" si="575"/>
        <v>1</v>
      </c>
      <c r="R1824" s="21">
        <f t="shared" si="577"/>
        <v>0.18030631696575297</v>
      </c>
    </row>
    <row r="1825" spans="1:19" ht="15.75" x14ac:dyDescent="0.25">
      <c r="A1825" s="6" t="s">
        <v>10</v>
      </c>
      <c r="B1825" s="8">
        <v>10058</v>
      </c>
      <c r="C1825" s="8">
        <v>2488</v>
      </c>
      <c r="D1825" s="2">
        <v>24.7</v>
      </c>
      <c r="E1825" s="10">
        <v>954.2</v>
      </c>
      <c r="F1825" s="8">
        <v>508</v>
      </c>
      <c r="G1825" s="2">
        <v>5.0999999999999996</v>
      </c>
      <c r="H1825" s="2">
        <v>194.8</v>
      </c>
      <c r="I1825" s="8">
        <v>751</v>
      </c>
      <c r="J1825" s="2">
        <v>7.5</v>
      </c>
      <c r="K1825" s="2">
        <v>288</v>
      </c>
      <c r="M1825" s="12">
        <f t="shared" si="576"/>
        <v>10</v>
      </c>
      <c r="N1825" s="20">
        <f t="shared" si="573"/>
        <v>2</v>
      </c>
      <c r="O1825" s="20">
        <f t="shared" si="574"/>
        <v>1</v>
      </c>
      <c r="P1825" s="20">
        <f t="shared" si="575"/>
        <v>0</v>
      </c>
      <c r="R1825" s="21">
        <f t="shared" si="577"/>
        <v>0.16354433708012883</v>
      </c>
    </row>
    <row r="1826" spans="1:19" ht="15.75" x14ac:dyDescent="0.25">
      <c r="A1826" s="5" t="s">
        <v>11</v>
      </c>
      <c r="B1826" s="7">
        <v>8757</v>
      </c>
      <c r="C1826" s="7">
        <v>2684</v>
      </c>
      <c r="D1826" s="1">
        <v>30.6</v>
      </c>
      <c r="E1826" s="9">
        <v>1908.2</v>
      </c>
      <c r="F1826" s="7">
        <v>127</v>
      </c>
      <c r="G1826" s="1">
        <v>1.5</v>
      </c>
      <c r="H1826" s="1">
        <v>90.3</v>
      </c>
      <c r="I1826" s="7">
        <v>1727</v>
      </c>
      <c r="J1826" s="1">
        <v>19.7</v>
      </c>
      <c r="K1826" s="9">
        <v>1227.8</v>
      </c>
      <c r="M1826" s="12">
        <f t="shared" si="576"/>
        <v>1</v>
      </c>
      <c r="N1826" s="20">
        <f t="shared" si="573"/>
        <v>2</v>
      </c>
      <c r="O1826" s="20">
        <f t="shared" si="574"/>
        <v>0</v>
      </c>
      <c r="P1826" s="20">
        <f t="shared" si="575"/>
        <v>1</v>
      </c>
      <c r="R1826" s="21">
        <f t="shared" si="577"/>
        <v>0.17642805495300073</v>
      </c>
    </row>
    <row r="1827" spans="1:19" ht="15.75" x14ac:dyDescent="0.25">
      <c r="A1827" s="6" t="s">
        <v>12</v>
      </c>
      <c r="B1827" s="8">
        <v>285</v>
      </c>
      <c r="C1827" s="8">
        <v>4</v>
      </c>
      <c r="D1827" s="2">
        <v>1.4</v>
      </c>
      <c r="E1827" s="10" t="s">
        <v>13</v>
      </c>
      <c r="F1827" s="8">
        <v>2</v>
      </c>
      <c r="G1827" s="2">
        <v>0.7</v>
      </c>
      <c r="H1827" s="2" t="s">
        <v>13</v>
      </c>
      <c r="I1827" s="8">
        <v>3</v>
      </c>
      <c r="J1827" s="2">
        <v>1.1000000000000001</v>
      </c>
      <c r="K1827" s="2" t="s">
        <v>13</v>
      </c>
      <c r="M1827" s="12">
        <f t="shared" si="576"/>
        <v>2</v>
      </c>
      <c r="N1827" s="12">
        <f t="shared" si="573"/>
        <v>0</v>
      </c>
      <c r="O1827" s="12">
        <f t="shared" si="574"/>
        <v>0</v>
      </c>
      <c r="P1827" s="12">
        <f t="shared" si="575"/>
        <v>0</v>
      </c>
      <c r="R1827" s="21">
        <f t="shared" si="577"/>
        <v>2.6293301781371196E-4</v>
      </c>
    </row>
    <row r="1828" spans="1:19" x14ac:dyDescent="0.25">
      <c r="A1828" s="25"/>
      <c r="O1828" s="104" t="s">
        <v>873</v>
      </c>
      <c r="P1828" s="103">
        <f>SUM(P1825:P1826)/P1815</f>
        <v>0.25</v>
      </c>
    </row>
    <row r="1829" spans="1:19" x14ac:dyDescent="0.25">
      <c r="A1829" t="s">
        <v>1272</v>
      </c>
    </row>
    <row r="1830" spans="1:19" x14ac:dyDescent="0.25">
      <c r="A1830" t="s">
        <v>776</v>
      </c>
    </row>
    <row r="1831" spans="1:19" x14ac:dyDescent="0.25">
      <c r="A1831" s="15" t="s">
        <v>17</v>
      </c>
      <c r="B1831" s="14" t="s">
        <v>18</v>
      </c>
      <c r="C1831" s="270" t="s">
        <v>19</v>
      </c>
      <c r="D1831" s="270"/>
      <c r="E1831" s="270"/>
      <c r="F1831" s="270" t="s">
        <v>20</v>
      </c>
      <c r="G1831" s="270"/>
      <c r="H1831" s="270"/>
      <c r="I1831" s="270" t="s">
        <v>21</v>
      </c>
      <c r="J1831" s="270"/>
      <c r="K1831" s="270"/>
      <c r="M1831" s="270" t="s">
        <v>912</v>
      </c>
      <c r="N1831" s="270"/>
      <c r="O1831" s="270"/>
      <c r="P1831" s="270"/>
    </row>
    <row r="1832" spans="1:19" x14ac:dyDescent="0.25">
      <c r="B1832" s="14" t="s">
        <v>14</v>
      </c>
      <c r="C1832" s="14" t="s">
        <v>14</v>
      </c>
      <c r="D1832" s="14" t="s">
        <v>15</v>
      </c>
      <c r="E1832" s="14" t="s">
        <v>16</v>
      </c>
      <c r="F1832" s="14" t="s">
        <v>14</v>
      </c>
      <c r="G1832" s="14" t="s">
        <v>15</v>
      </c>
      <c r="H1832" s="14" t="s">
        <v>16</v>
      </c>
      <c r="I1832" s="14" t="s">
        <v>14</v>
      </c>
      <c r="J1832" s="14" t="s">
        <v>15</v>
      </c>
      <c r="K1832" s="14" t="s">
        <v>16</v>
      </c>
      <c r="M1832" s="14" t="s">
        <v>18</v>
      </c>
      <c r="N1832" s="13" t="s">
        <v>19</v>
      </c>
      <c r="O1832" s="14" t="s">
        <v>20</v>
      </c>
      <c r="P1832" s="13" t="s">
        <v>21</v>
      </c>
      <c r="R1832" s="13" t="s">
        <v>41</v>
      </c>
      <c r="S1832" s="14" t="s">
        <v>29</v>
      </c>
    </row>
    <row r="1833" spans="1:19" ht="15.75" x14ac:dyDescent="0.25">
      <c r="A1833" s="14" t="s">
        <v>0</v>
      </c>
      <c r="B1833" s="7">
        <v>337420</v>
      </c>
      <c r="C1833" s="7">
        <v>15190</v>
      </c>
      <c r="D1833" s="1">
        <v>4.5</v>
      </c>
      <c r="E1833" s="9">
        <v>343.7</v>
      </c>
      <c r="F1833" s="7">
        <v>2949</v>
      </c>
      <c r="G1833" s="1">
        <v>0.9</v>
      </c>
      <c r="H1833" s="1">
        <v>66.7</v>
      </c>
      <c r="I1833" s="7">
        <v>3268</v>
      </c>
      <c r="J1833" s="1">
        <v>1</v>
      </c>
      <c r="K1833" s="1">
        <v>73.900000000000006</v>
      </c>
      <c r="M1833" s="12">
        <f>B1833-B1851</f>
        <v>240</v>
      </c>
      <c r="N1833" s="12">
        <f t="shared" ref="N1833:N1845" si="578">C1833-C1851</f>
        <v>29</v>
      </c>
      <c r="O1833" s="12">
        <f t="shared" ref="O1833:O1845" si="579">F1833-F1851</f>
        <v>8</v>
      </c>
      <c r="P1833" s="12">
        <f t="shared" ref="P1833:P1845" si="580">I1833-I1851</f>
        <v>5</v>
      </c>
      <c r="R1833" s="26">
        <f>C1833/B1833</f>
        <v>4.5018078359314803E-2</v>
      </c>
    </row>
    <row r="1834" spans="1:19" ht="15.75" x14ac:dyDescent="0.25">
      <c r="A1834" s="5" t="s">
        <v>1</v>
      </c>
      <c r="B1834" s="7">
        <v>2063</v>
      </c>
      <c r="C1834" s="7">
        <v>100</v>
      </c>
      <c r="D1834" s="1">
        <v>4.8</v>
      </c>
      <c r="E1834" s="9">
        <v>198.1</v>
      </c>
      <c r="F1834" s="7">
        <v>22</v>
      </c>
      <c r="G1834" s="1">
        <v>1.1000000000000001</v>
      </c>
      <c r="H1834" s="1">
        <v>43.6</v>
      </c>
      <c r="I1834" s="7">
        <v>0</v>
      </c>
      <c r="J1834" s="1">
        <v>0</v>
      </c>
      <c r="K1834" s="1">
        <v>0</v>
      </c>
      <c r="M1834" s="12">
        <f t="shared" ref="M1834:M1845" si="581">B1834-B1852</f>
        <v>1</v>
      </c>
      <c r="N1834" s="20">
        <f t="shared" si="578"/>
        <v>0</v>
      </c>
      <c r="O1834" s="12">
        <f t="shared" si="579"/>
        <v>0</v>
      </c>
      <c r="P1834" s="12">
        <f t="shared" si="580"/>
        <v>0</v>
      </c>
      <c r="R1834" s="21">
        <f>C1834/$C$1833</f>
        <v>6.5832784726793945E-3</v>
      </c>
    </row>
    <row r="1835" spans="1:19" ht="15.75" x14ac:dyDescent="0.25">
      <c r="A1835" s="6" t="s">
        <v>2</v>
      </c>
      <c r="B1835" s="8">
        <v>13214</v>
      </c>
      <c r="C1835" s="8">
        <v>82</v>
      </c>
      <c r="D1835" s="2">
        <v>0.6</v>
      </c>
      <c r="E1835" s="10">
        <v>37.700000000000003</v>
      </c>
      <c r="F1835" s="8">
        <v>14</v>
      </c>
      <c r="G1835" s="2">
        <v>0.1</v>
      </c>
      <c r="H1835" s="2">
        <v>6.4</v>
      </c>
      <c r="I1835" s="8">
        <v>1</v>
      </c>
      <c r="J1835" s="2">
        <v>0</v>
      </c>
      <c r="K1835" s="2">
        <v>0.5</v>
      </c>
      <c r="M1835" s="12">
        <f t="shared" si="581"/>
        <v>11</v>
      </c>
      <c r="N1835" s="20">
        <f t="shared" si="578"/>
        <v>0</v>
      </c>
      <c r="O1835" s="12">
        <f t="shared" si="579"/>
        <v>0</v>
      </c>
      <c r="P1835" s="12">
        <f t="shared" si="580"/>
        <v>0</v>
      </c>
      <c r="R1835" s="21">
        <f t="shared" ref="R1835:R1845" si="582">C1835/$C$1833</f>
        <v>5.3982883475971032E-3</v>
      </c>
    </row>
    <row r="1836" spans="1:19" ht="15.75" x14ac:dyDescent="0.25">
      <c r="A1836" s="5" t="s">
        <v>3</v>
      </c>
      <c r="B1836" s="7">
        <v>21731</v>
      </c>
      <c r="C1836" s="7">
        <v>46</v>
      </c>
      <c r="D1836" s="1">
        <v>0.2</v>
      </c>
      <c r="E1836" s="9">
        <v>16.600000000000001</v>
      </c>
      <c r="F1836" s="7">
        <v>14</v>
      </c>
      <c r="G1836" s="1">
        <v>0.1</v>
      </c>
      <c r="H1836" s="1">
        <v>5</v>
      </c>
      <c r="I1836" s="7">
        <v>0</v>
      </c>
      <c r="J1836" s="1">
        <v>0</v>
      </c>
      <c r="K1836" s="1">
        <v>0</v>
      </c>
      <c r="M1836" s="12">
        <f t="shared" si="581"/>
        <v>43</v>
      </c>
      <c r="N1836" s="20">
        <f t="shared" si="578"/>
        <v>0</v>
      </c>
      <c r="O1836" s="20">
        <f t="shared" si="579"/>
        <v>0</v>
      </c>
      <c r="P1836" s="12">
        <f t="shared" si="580"/>
        <v>0</v>
      </c>
      <c r="R1836" s="21">
        <f t="shared" si="582"/>
        <v>3.0283080974325212E-3</v>
      </c>
    </row>
    <row r="1837" spans="1:19" ht="15.75" x14ac:dyDescent="0.25">
      <c r="A1837" s="6" t="s">
        <v>4</v>
      </c>
      <c r="B1837" s="8">
        <v>46759</v>
      </c>
      <c r="C1837" s="8">
        <v>241</v>
      </c>
      <c r="D1837" s="2">
        <v>0.5</v>
      </c>
      <c r="E1837" s="10">
        <v>45.2</v>
      </c>
      <c r="F1837" s="8">
        <v>32</v>
      </c>
      <c r="G1837" s="2">
        <v>0.1</v>
      </c>
      <c r="H1837" s="2">
        <v>6</v>
      </c>
      <c r="I1837" s="8">
        <v>1</v>
      </c>
      <c r="J1837" s="2">
        <v>0</v>
      </c>
      <c r="K1837" s="2">
        <v>0.2</v>
      </c>
      <c r="M1837" s="12">
        <f t="shared" si="581"/>
        <v>31</v>
      </c>
      <c r="N1837" s="20">
        <f t="shared" si="578"/>
        <v>0</v>
      </c>
      <c r="O1837" s="12">
        <f t="shared" si="579"/>
        <v>0</v>
      </c>
      <c r="P1837" s="12">
        <f t="shared" si="580"/>
        <v>0</v>
      </c>
      <c r="R1837" s="21">
        <f t="shared" si="582"/>
        <v>1.586570111915734E-2</v>
      </c>
      <c r="S1837" s="24">
        <f>R1836+R1837</f>
        <v>1.889400921658986E-2</v>
      </c>
    </row>
    <row r="1838" spans="1:19" ht="15.75" x14ac:dyDescent="0.25">
      <c r="A1838" s="5" t="s">
        <v>5</v>
      </c>
      <c r="B1838" s="7">
        <v>58976</v>
      </c>
      <c r="C1838" s="7">
        <v>853</v>
      </c>
      <c r="D1838" s="1">
        <v>1.4</v>
      </c>
      <c r="E1838" s="9">
        <v>144.30000000000001</v>
      </c>
      <c r="F1838" s="7">
        <v>117</v>
      </c>
      <c r="G1838" s="1">
        <v>0.2</v>
      </c>
      <c r="H1838" s="1">
        <v>19.8</v>
      </c>
      <c r="I1838" s="7">
        <v>16</v>
      </c>
      <c r="J1838" s="1">
        <v>0</v>
      </c>
      <c r="K1838" s="1">
        <v>2.7</v>
      </c>
      <c r="M1838" s="12">
        <f t="shared" si="581"/>
        <v>24</v>
      </c>
      <c r="N1838" s="20">
        <f t="shared" si="578"/>
        <v>2</v>
      </c>
      <c r="O1838" s="12">
        <f t="shared" si="579"/>
        <v>1</v>
      </c>
      <c r="P1838" s="12">
        <f t="shared" si="580"/>
        <v>0</v>
      </c>
      <c r="R1838" s="21">
        <f t="shared" si="582"/>
        <v>5.6155365371955236E-2</v>
      </c>
    </row>
    <row r="1839" spans="1:19" ht="15.75" x14ac:dyDescent="0.25">
      <c r="A1839" s="6" t="s">
        <v>6</v>
      </c>
      <c r="B1839" s="8">
        <v>64534</v>
      </c>
      <c r="C1839" s="8">
        <v>1560</v>
      </c>
      <c r="D1839" s="2">
        <v>2.4</v>
      </c>
      <c r="E1839" s="10">
        <v>218.1</v>
      </c>
      <c r="F1839" s="8">
        <v>250</v>
      </c>
      <c r="G1839" s="2">
        <v>0.4</v>
      </c>
      <c r="H1839" s="2">
        <v>34.9</v>
      </c>
      <c r="I1839" s="8">
        <v>34</v>
      </c>
      <c r="J1839" s="2">
        <v>0.1</v>
      </c>
      <c r="K1839" s="2">
        <v>4.8</v>
      </c>
      <c r="M1839" s="12">
        <f t="shared" si="581"/>
        <v>37</v>
      </c>
      <c r="N1839" s="20">
        <f t="shared" si="578"/>
        <v>1</v>
      </c>
      <c r="O1839" s="20">
        <f t="shared" si="579"/>
        <v>0</v>
      </c>
      <c r="P1839" s="12">
        <f t="shared" si="580"/>
        <v>0</v>
      </c>
      <c r="R1839" s="21">
        <f t="shared" si="582"/>
        <v>0.10269914417379855</v>
      </c>
    </row>
    <row r="1840" spans="1:19" ht="15.75" x14ac:dyDescent="0.25">
      <c r="A1840" s="5" t="s">
        <v>7</v>
      </c>
      <c r="B1840" s="7">
        <v>51860</v>
      </c>
      <c r="C1840" s="7">
        <v>1842</v>
      </c>
      <c r="D1840" s="1">
        <v>3.6</v>
      </c>
      <c r="E1840" s="9">
        <v>302.8</v>
      </c>
      <c r="F1840" s="7">
        <v>407</v>
      </c>
      <c r="G1840" s="1">
        <v>0.8</v>
      </c>
      <c r="H1840" s="1">
        <v>66.900000000000006</v>
      </c>
      <c r="I1840" s="7">
        <v>81</v>
      </c>
      <c r="J1840" s="1">
        <v>0.2</v>
      </c>
      <c r="K1840" s="1">
        <v>13.3</v>
      </c>
      <c r="M1840" s="12">
        <f t="shared" si="581"/>
        <v>31</v>
      </c>
      <c r="N1840" s="20">
        <f t="shared" si="578"/>
        <v>3</v>
      </c>
      <c r="O1840" s="20">
        <f t="shared" si="579"/>
        <v>2</v>
      </c>
      <c r="P1840" s="12">
        <f t="shared" si="580"/>
        <v>0</v>
      </c>
      <c r="R1840" s="21">
        <f t="shared" si="582"/>
        <v>0.12126398946675444</v>
      </c>
    </row>
    <row r="1841" spans="1:19" ht="15.75" x14ac:dyDescent="0.25">
      <c r="A1841" s="6" t="s">
        <v>8</v>
      </c>
      <c r="B1841" s="8">
        <v>36851</v>
      </c>
      <c r="C1841" s="8">
        <v>2553</v>
      </c>
      <c r="D1841" s="2">
        <v>6.9</v>
      </c>
      <c r="E1841" s="10">
        <v>463.4</v>
      </c>
      <c r="F1841" s="8">
        <v>679</v>
      </c>
      <c r="G1841" s="2">
        <v>1.8</v>
      </c>
      <c r="H1841" s="2">
        <v>123.2</v>
      </c>
      <c r="I1841" s="8">
        <v>208</v>
      </c>
      <c r="J1841" s="2">
        <v>0.6</v>
      </c>
      <c r="K1841" s="2">
        <v>37.799999999999997</v>
      </c>
      <c r="M1841" s="12">
        <f t="shared" si="581"/>
        <v>31</v>
      </c>
      <c r="N1841" s="20">
        <f t="shared" si="578"/>
        <v>6</v>
      </c>
      <c r="O1841" s="20">
        <f t="shared" si="579"/>
        <v>0</v>
      </c>
      <c r="P1841" s="12">
        <f t="shared" si="580"/>
        <v>1</v>
      </c>
      <c r="R1841" s="21">
        <f t="shared" si="582"/>
        <v>0.16807109940750495</v>
      </c>
    </row>
    <row r="1842" spans="1:19" ht="15.75" x14ac:dyDescent="0.25">
      <c r="A1842" s="5" t="s">
        <v>9</v>
      </c>
      <c r="B1842" s="7">
        <v>22345</v>
      </c>
      <c r="C1842" s="7">
        <v>2741</v>
      </c>
      <c r="D1842" s="1">
        <v>12.3</v>
      </c>
      <c r="E1842" s="9">
        <v>577.9</v>
      </c>
      <c r="F1842" s="7">
        <v>778</v>
      </c>
      <c r="G1842" s="1">
        <v>3.5</v>
      </c>
      <c r="H1842" s="1">
        <v>164</v>
      </c>
      <c r="I1842" s="7">
        <v>447</v>
      </c>
      <c r="J1842" s="1">
        <v>2</v>
      </c>
      <c r="K1842" s="1">
        <v>94.2</v>
      </c>
      <c r="M1842" s="12">
        <f t="shared" si="581"/>
        <v>21</v>
      </c>
      <c r="N1842" s="20">
        <f t="shared" si="578"/>
        <v>6</v>
      </c>
      <c r="O1842" s="20">
        <f t="shared" si="579"/>
        <v>2</v>
      </c>
      <c r="P1842" s="20">
        <f t="shared" si="580"/>
        <v>0</v>
      </c>
      <c r="R1842" s="21">
        <f t="shared" si="582"/>
        <v>0.1804476629361422</v>
      </c>
    </row>
    <row r="1843" spans="1:19" ht="15.75" x14ac:dyDescent="0.25">
      <c r="A1843" s="6" t="s">
        <v>10</v>
      </c>
      <c r="B1843" s="8">
        <v>10048</v>
      </c>
      <c r="C1843" s="8">
        <v>2486</v>
      </c>
      <c r="D1843" s="2">
        <v>24.7</v>
      </c>
      <c r="E1843" s="10">
        <v>953.4</v>
      </c>
      <c r="F1843" s="8">
        <v>507</v>
      </c>
      <c r="G1843" s="2">
        <v>5</v>
      </c>
      <c r="H1843" s="2">
        <v>194.4</v>
      </c>
      <c r="I1843" s="8">
        <v>751</v>
      </c>
      <c r="J1843" s="2">
        <v>7.5</v>
      </c>
      <c r="K1843" s="2">
        <v>288</v>
      </c>
      <c r="M1843" s="12">
        <f t="shared" si="581"/>
        <v>6</v>
      </c>
      <c r="N1843" s="20">
        <f t="shared" si="578"/>
        <v>9</v>
      </c>
      <c r="O1843" s="20">
        <f t="shared" si="579"/>
        <v>3</v>
      </c>
      <c r="P1843" s="20">
        <f t="shared" si="580"/>
        <v>2</v>
      </c>
      <c r="R1843" s="21">
        <f t="shared" si="582"/>
        <v>0.16366030283080973</v>
      </c>
    </row>
    <row r="1844" spans="1:19" ht="15.75" x14ac:dyDescent="0.25">
      <c r="A1844" s="5" t="s">
        <v>11</v>
      </c>
      <c r="B1844" s="7">
        <v>8756</v>
      </c>
      <c r="C1844" s="7">
        <v>2682</v>
      </c>
      <c r="D1844" s="1">
        <v>30.6</v>
      </c>
      <c r="E1844" s="9">
        <v>1906.8</v>
      </c>
      <c r="F1844" s="7">
        <v>127</v>
      </c>
      <c r="G1844" s="1">
        <v>1.5</v>
      </c>
      <c r="H1844" s="1">
        <v>90.3</v>
      </c>
      <c r="I1844" s="7">
        <v>1726</v>
      </c>
      <c r="J1844" s="1">
        <v>19.7</v>
      </c>
      <c r="K1844" s="9">
        <v>1227.0999999999999</v>
      </c>
      <c r="M1844" s="12">
        <f t="shared" si="581"/>
        <v>4</v>
      </c>
      <c r="N1844" s="20">
        <f t="shared" si="578"/>
        <v>2</v>
      </c>
      <c r="O1844" s="20">
        <f t="shared" si="579"/>
        <v>0</v>
      </c>
      <c r="P1844" s="20">
        <f t="shared" si="580"/>
        <v>2</v>
      </c>
      <c r="R1844" s="21">
        <f t="shared" si="582"/>
        <v>0.17656352863726135</v>
      </c>
    </row>
    <row r="1845" spans="1:19" ht="15.75" x14ac:dyDescent="0.25">
      <c r="A1845" s="6" t="s">
        <v>12</v>
      </c>
      <c r="B1845" s="8">
        <v>283</v>
      </c>
      <c r="C1845" s="8">
        <v>4</v>
      </c>
      <c r="D1845" s="2">
        <v>1.4</v>
      </c>
      <c r="E1845" s="10" t="s">
        <v>13</v>
      </c>
      <c r="F1845" s="8">
        <v>2</v>
      </c>
      <c r="G1845" s="2">
        <v>0.7</v>
      </c>
      <c r="H1845" s="2" t="s">
        <v>13</v>
      </c>
      <c r="I1845" s="8">
        <v>3</v>
      </c>
      <c r="J1845" s="2">
        <v>1.1000000000000001</v>
      </c>
      <c r="K1845" s="2" t="s">
        <v>13</v>
      </c>
      <c r="M1845" s="12">
        <f t="shared" si="581"/>
        <v>0</v>
      </c>
      <c r="N1845" s="12">
        <f t="shared" si="578"/>
        <v>0</v>
      </c>
      <c r="O1845" s="12">
        <f t="shared" si="579"/>
        <v>0</v>
      </c>
      <c r="P1845" s="12">
        <f t="shared" si="580"/>
        <v>0</v>
      </c>
      <c r="R1845" s="21">
        <f t="shared" si="582"/>
        <v>2.6333113890717575E-4</v>
      </c>
    </row>
    <row r="1846" spans="1:19" x14ac:dyDescent="0.25">
      <c r="A1846" s="25"/>
      <c r="O1846" s="104" t="s">
        <v>873</v>
      </c>
      <c r="P1846" s="103">
        <f>SUM(P1843:P1844)/P1833</f>
        <v>0.8</v>
      </c>
    </row>
    <row r="1847" spans="1:19" x14ac:dyDescent="0.25">
      <c r="A1847" t="s">
        <v>1273</v>
      </c>
    </row>
    <row r="1848" spans="1:19" x14ac:dyDescent="0.25">
      <c r="A1848" t="s">
        <v>776</v>
      </c>
    </row>
    <row r="1849" spans="1:19" x14ac:dyDescent="0.25">
      <c r="A1849" s="15" t="s">
        <v>17</v>
      </c>
      <c r="B1849" s="14" t="s">
        <v>18</v>
      </c>
      <c r="C1849" s="270" t="s">
        <v>19</v>
      </c>
      <c r="D1849" s="270"/>
      <c r="E1849" s="270"/>
      <c r="F1849" s="270" t="s">
        <v>20</v>
      </c>
      <c r="G1849" s="270"/>
      <c r="H1849" s="270"/>
      <c r="I1849" s="270" t="s">
        <v>21</v>
      </c>
      <c r="J1849" s="270"/>
      <c r="K1849" s="270"/>
      <c r="M1849" s="270" t="s">
        <v>913</v>
      </c>
      <c r="N1849" s="270"/>
      <c r="O1849" s="270"/>
      <c r="P1849" s="270"/>
    </row>
    <row r="1850" spans="1:19" x14ac:dyDescent="0.25">
      <c r="B1850" s="14" t="s">
        <v>14</v>
      </c>
      <c r="C1850" s="14" t="s">
        <v>14</v>
      </c>
      <c r="D1850" s="14" t="s">
        <v>15</v>
      </c>
      <c r="E1850" s="14" t="s">
        <v>16</v>
      </c>
      <c r="F1850" s="14" t="s">
        <v>14</v>
      </c>
      <c r="G1850" s="14" t="s">
        <v>15</v>
      </c>
      <c r="H1850" s="14" t="s">
        <v>16</v>
      </c>
      <c r="I1850" s="14" t="s">
        <v>14</v>
      </c>
      <c r="J1850" s="14" t="s">
        <v>15</v>
      </c>
      <c r="K1850" s="14" t="s">
        <v>16</v>
      </c>
      <c r="M1850" s="14" t="s">
        <v>18</v>
      </c>
      <c r="N1850" s="13" t="s">
        <v>19</v>
      </c>
      <c r="O1850" s="14" t="s">
        <v>20</v>
      </c>
      <c r="P1850" s="13" t="s">
        <v>21</v>
      </c>
      <c r="R1850" s="13" t="s">
        <v>41</v>
      </c>
      <c r="S1850" s="14" t="s">
        <v>29</v>
      </c>
    </row>
    <row r="1851" spans="1:19" ht="15.75" x14ac:dyDescent="0.25">
      <c r="A1851" s="14" t="s">
        <v>0</v>
      </c>
      <c r="B1851" s="7">
        <v>337180</v>
      </c>
      <c r="C1851" s="7">
        <v>15161</v>
      </c>
      <c r="D1851" s="1">
        <v>4.5</v>
      </c>
      <c r="E1851" s="9">
        <v>343</v>
      </c>
      <c r="F1851" s="7">
        <v>2941</v>
      </c>
      <c r="G1851" s="1">
        <v>0.9</v>
      </c>
      <c r="H1851" s="1">
        <v>66.5</v>
      </c>
      <c r="I1851" s="7">
        <v>3263</v>
      </c>
      <c r="J1851" s="1">
        <v>1</v>
      </c>
      <c r="K1851" s="1">
        <v>73.8</v>
      </c>
      <c r="M1851" s="12">
        <f>B1851-B1869</f>
        <v>788</v>
      </c>
      <c r="N1851" s="12">
        <f t="shared" ref="N1851:N1863" si="583">C1851-C1869</f>
        <v>38</v>
      </c>
      <c r="O1851" s="12">
        <f t="shared" ref="O1851:O1863" si="584">F1851-F1869</f>
        <v>9</v>
      </c>
      <c r="P1851" s="12">
        <f t="shared" ref="P1851:P1863" si="585">I1851-I1869</f>
        <v>5</v>
      </c>
      <c r="R1851" s="26">
        <f>C1851/B1851</f>
        <v>4.4964114123020343E-2</v>
      </c>
    </row>
    <row r="1852" spans="1:19" ht="15.75" x14ac:dyDescent="0.25">
      <c r="A1852" s="5" t="s">
        <v>1</v>
      </c>
      <c r="B1852" s="7">
        <v>2062</v>
      </c>
      <c r="C1852" s="7">
        <v>100</v>
      </c>
      <c r="D1852" s="1">
        <v>4.8</v>
      </c>
      <c r="E1852" s="9">
        <v>198.1</v>
      </c>
      <c r="F1852" s="7">
        <v>22</v>
      </c>
      <c r="G1852" s="1">
        <v>1.1000000000000001</v>
      </c>
      <c r="H1852" s="1">
        <v>43.6</v>
      </c>
      <c r="I1852" s="7">
        <v>0</v>
      </c>
      <c r="J1852" s="1">
        <v>0</v>
      </c>
      <c r="K1852" s="1">
        <v>0</v>
      </c>
      <c r="M1852" s="12">
        <f t="shared" ref="M1852:M1863" si="586">B1852-B1870</f>
        <v>7</v>
      </c>
      <c r="N1852" s="20">
        <f t="shared" si="583"/>
        <v>0</v>
      </c>
      <c r="O1852" s="12">
        <f t="shared" si="584"/>
        <v>0</v>
      </c>
      <c r="P1852" s="12">
        <f t="shared" si="585"/>
        <v>0</v>
      </c>
      <c r="R1852" s="21">
        <f>C1852/$C$1851</f>
        <v>6.5958709847635383E-3</v>
      </c>
    </row>
    <row r="1853" spans="1:19" ht="15.75" x14ac:dyDescent="0.25">
      <c r="A1853" s="6" t="s">
        <v>2</v>
      </c>
      <c r="B1853" s="8">
        <v>13203</v>
      </c>
      <c r="C1853" s="8">
        <v>82</v>
      </c>
      <c r="D1853" s="2">
        <v>0.6</v>
      </c>
      <c r="E1853" s="10">
        <v>37.700000000000003</v>
      </c>
      <c r="F1853" s="8">
        <v>14</v>
      </c>
      <c r="G1853" s="2">
        <v>0.1</v>
      </c>
      <c r="H1853" s="2">
        <v>6.4</v>
      </c>
      <c r="I1853" s="8">
        <v>1</v>
      </c>
      <c r="J1853" s="2">
        <v>0</v>
      </c>
      <c r="K1853" s="2">
        <v>0.5</v>
      </c>
      <c r="M1853" s="12">
        <f t="shared" si="586"/>
        <v>30</v>
      </c>
      <c r="N1853" s="20">
        <f t="shared" si="583"/>
        <v>1</v>
      </c>
      <c r="O1853" s="12">
        <f t="shared" si="584"/>
        <v>0</v>
      </c>
      <c r="P1853" s="12">
        <f t="shared" si="585"/>
        <v>0</v>
      </c>
      <c r="R1853" s="21">
        <f t="shared" ref="R1853:R1863" si="587">C1853/$C$1851</f>
        <v>5.4086142075061008E-3</v>
      </c>
    </row>
    <row r="1854" spans="1:19" ht="15.75" x14ac:dyDescent="0.25">
      <c r="A1854" s="5" t="s">
        <v>3</v>
      </c>
      <c r="B1854" s="7">
        <v>21688</v>
      </c>
      <c r="C1854" s="7">
        <v>46</v>
      </c>
      <c r="D1854" s="1">
        <v>0.2</v>
      </c>
      <c r="E1854" s="9">
        <v>16.600000000000001</v>
      </c>
      <c r="F1854" s="7">
        <v>14</v>
      </c>
      <c r="G1854" s="1">
        <v>0.1</v>
      </c>
      <c r="H1854" s="1">
        <v>5</v>
      </c>
      <c r="I1854" s="7">
        <v>0</v>
      </c>
      <c r="J1854" s="1">
        <v>0</v>
      </c>
      <c r="K1854" s="1">
        <v>0</v>
      </c>
      <c r="M1854" s="12">
        <f t="shared" si="586"/>
        <v>110</v>
      </c>
      <c r="N1854" s="20">
        <f t="shared" si="583"/>
        <v>0</v>
      </c>
      <c r="O1854" s="20">
        <f t="shared" si="584"/>
        <v>0</v>
      </c>
      <c r="P1854" s="12">
        <f t="shared" si="585"/>
        <v>0</v>
      </c>
      <c r="R1854" s="21">
        <f t="shared" si="587"/>
        <v>3.0341006529912276E-3</v>
      </c>
    </row>
    <row r="1855" spans="1:19" ht="15.75" x14ac:dyDescent="0.25">
      <c r="A1855" s="6" t="s">
        <v>4</v>
      </c>
      <c r="B1855" s="8">
        <v>46728</v>
      </c>
      <c r="C1855" s="8">
        <v>241</v>
      </c>
      <c r="D1855" s="2">
        <v>0.5</v>
      </c>
      <c r="E1855" s="10">
        <v>45.2</v>
      </c>
      <c r="F1855" s="8">
        <v>32</v>
      </c>
      <c r="G1855" s="2">
        <v>0.1</v>
      </c>
      <c r="H1855" s="2">
        <v>6</v>
      </c>
      <c r="I1855" s="8">
        <v>1</v>
      </c>
      <c r="J1855" s="2">
        <v>0</v>
      </c>
      <c r="K1855" s="2">
        <v>0.2</v>
      </c>
      <c r="M1855" s="12">
        <f t="shared" si="586"/>
        <v>146</v>
      </c>
      <c r="N1855" s="20">
        <f t="shared" si="583"/>
        <v>2</v>
      </c>
      <c r="O1855" s="12">
        <f t="shared" si="584"/>
        <v>0</v>
      </c>
      <c r="P1855" s="12">
        <f t="shared" si="585"/>
        <v>0</v>
      </c>
      <c r="R1855" s="21">
        <f t="shared" si="587"/>
        <v>1.5896049073280127E-2</v>
      </c>
      <c r="S1855" s="24">
        <f>R1854+R1855</f>
        <v>1.8930149726271356E-2</v>
      </c>
    </row>
    <row r="1856" spans="1:19" ht="15.75" x14ac:dyDescent="0.25">
      <c r="A1856" s="5" t="s">
        <v>5</v>
      </c>
      <c r="B1856" s="7">
        <v>58952</v>
      </c>
      <c r="C1856" s="7">
        <v>851</v>
      </c>
      <c r="D1856" s="1">
        <v>1.4</v>
      </c>
      <c r="E1856" s="9">
        <v>143.9</v>
      </c>
      <c r="F1856" s="7">
        <v>116</v>
      </c>
      <c r="G1856" s="1">
        <v>0.2</v>
      </c>
      <c r="H1856" s="1">
        <v>19.600000000000001</v>
      </c>
      <c r="I1856" s="7">
        <v>16</v>
      </c>
      <c r="J1856" s="1">
        <v>0</v>
      </c>
      <c r="K1856" s="1">
        <v>2.7</v>
      </c>
      <c r="M1856" s="12">
        <f t="shared" si="586"/>
        <v>60</v>
      </c>
      <c r="N1856" s="20">
        <f t="shared" si="583"/>
        <v>1</v>
      </c>
      <c r="O1856" s="12">
        <f t="shared" si="584"/>
        <v>0</v>
      </c>
      <c r="P1856" s="12">
        <f t="shared" si="585"/>
        <v>0</v>
      </c>
      <c r="R1856" s="21">
        <f t="shared" si="587"/>
        <v>5.6130862080337705E-2</v>
      </c>
    </row>
    <row r="1857" spans="1:19" ht="15.75" x14ac:dyDescent="0.25">
      <c r="A1857" s="6" t="s">
        <v>6</v>
      </c>
      <c r="B1857" s="8">
        <v>64497</v>
      </c>
      <c r="C1857" s="8">
        <v>1559</v>
      </c>
      <c r="D1857" s="2">
        <v>2.4</v>
      </c>
      <c r="E1857" s="10">
        <v>217.9</v>
      </c>
      <c r="F1857" s="8">
        <v>250</v>
      </c>
      <c r="G1857" s="2">
        <v>0.4</v>
      </c>
      <c r="H1857" s="2">
        <v>34.9</v>
      </c>
      <c r="I1857" s="8">
        <v>34</v>
      </c>
      <c r="J1857" s="2">
        <v>0.1</v>
      </c>
      <c r="K1857" s="2">
        <v>4.8</v>
      </c>
      <c r="M1857" s="12">
        <f t="shared" si="586"/>
        <v>134</v>
      </c>
      <c r="N1857" s="20">
        <f t="shared" si="583"/>
        <v>3</v>
      </c>
      <c r="O1857" s="20">
        <f t="shared" si="584"/>
        <v>1</v>
      </c>
      <c r="P1857" s="12">
        <f t="shared" si="585"/>
        <v>0</v>
      </c>
      <c r="R1857" s="21">
        <f t="shared" si="587"/>
        <v>0.10282962865246356</v>
      </c>
    </row>
    <row r="1858" spans="1:19" ht="15.75" x14ac:dyDescent="0.25">
      <c r="A1858" s="5" t="s">
        <v>7</v>
      </c>
      <c r="B1858" s="7">
        <v>51829</v>
      </c>
      <c r="C1858" s="7">
        <v>1839</v>
      </c>
      <c r="D1858" s="1">
        <v>3.5</v>
      </c>
      <c r="E1858" s="9">
        <v>302.3</v>
      </c>
      <c r="F1858" s="7">
        <v>405</v>
      </c>
      <c r="G1858" s="1">
        <v>0.8</v>
      </c>
      <c r="H1858" s="1">
        <v>66.599999999999994</v>
      </c>
      <c r="I1858" s="7">
        <v>81</v>
      </c>
      <c r="J1858" s="1">
        <v>0.2</v>
      </c>
      <c r="K1858" s="1">
        <v>13.3</v>
      </c>
      <c r="M1858" s="12">
        <f t="shared" si="586"/>
        <v>139</v>
      </c>
      <c r="N1858" s="20">
        <f t="shared" si="583"/>
        <v>5</v>
      </c>
      <c r="O1858" s="20">
        <f t="shared" si="584"/>
        <v>1</v>
      </c>
      <c r="P1858" s="12">
        <f t="shared" si="585"/>
        <v>0</v>
      </c>
      <c r="R1858" s="21">
        <f t="shared" si="587"/>
        <v>0.12129806740980147</v>
      </c>
    </row>
    <row r="1859" spans="1:19" ht="15.75" x14ac:dyDescent="0.25">
      <c r="A1859" s="6" t="s">
        <v>8</v>
      </c>
      <c r="B1859" s="8">
        <v>36820</v>
      </c>
      <c r="C1859" s="8">
        <v>2547</v>
      </c>
      <c r="D1859" s="2">
        <v>6.9</v>
      </c>
      <c r="E1859" s="10">
        <v>462.3</v>
      </c>
      <c r="F1859" s="8">
        <v>679</v>
      </c>
      <c r="G1859" s="2">
        <v>1.8</v>
      </c>
      <c r="H1859" s="2">
        <v>123.2</v>
      </c>
      <c r="I1859" s="8">
        <v>207</v>
      </c>
      <c r="J1859" s="2">
        <v>0.6</v>
      </c>
      <c r="K1859" s="2">
        <v>37.6</v>
      </c>
      <c r="M1859" s="12">
        <f t="shared" si="586"/>
        <v>69</v>
      </c>
      <c r="N1859" s="20">
        <f t="shared" si="583"/>
        <v>5</v>
      </c>
      <c r="O1859" s="20">
        <f t="shared" si="584"/>
        <v>2</v>
      </c>
      <c r="P1859" s="12">
        <f t="shared" si="585"/>
        <v>1</v>
      </c>
      <c r="R1859" s="21">
        <f t="shared" si="587"/>
        <v>0.1679968339819273</v>
      </c>
    </row>
    <row r="1860" spans="1:19" ht="15.75" x14ac:dyDescent="0.25">
      <c r="A1860" s="5" t="s">
        <v>9</v>
      </c>
      <c r="B1860" s="7">
        <v>22324</v>
      </c>
      <c r="C1860" s="7">
        <v>2735</v>
      </c>
      <c r="D1860" s="1">
        <v>12.3</v>
      </c>
      <c r="E1860" s="9">
        <v>576.6</v>
      </c>
      <c r="F1860" s="7">
        <v>776</v>
      </c>
      <c r="G1860" s="1">
        <v>3.5</v>
      </c>
      <c r="H1860" s="1">
        <v>163.6</v>
      </c>
      <c r="I1860" s="7">
        <v>447</v>
      </c>
      <c r="J1860" s="1">
        <v>2</v>
      </c>
      <c r="K1860" s="1">
        <v>94.2</v>
      </c>
      <c r="M1860" s="12">
        <f t="shared" si="586"/>
        <v>51</v>
      </c>
      <c r="N1860" s="20">
        <f t="shared" si="583"/>
        <v>7</v>
      </c>
      <c r="O1860" s="20">
        <f t="shared" si="584"/>
        <v>1</v>
      </c>
      <c r="P1860" s="20">
        <f t="shared" si="585"/>
        <v>1</v>
      </c>
      <c r="R1860" s="21">
        <f t="shared" si="587"/>
        <v>0.18039707143328276</v>
      </c>
    </row>
    <row r="1861" spans="1:19" ht="15.75" x14ac:dyDescent="0.25">
      <c r="A1861" s="6" t="s">
        <v>10</v>
      </c>
      <c r="B1861" s="8">
        <v>10042</v>
      </c>
      <c r="C1861" s="8">
        <v>2477</v>
      </c>
      <c r="D1861" s="2">
        <v>24.7</v>
      </c>
      <c r="E1861" s="10">
        <v>950</v>
      </c>
      <c r="F1861" s="8">
        <v>504</v>
      </c>
      <c r="G1861" s="2">
        <v>5</v>
      </c>
      <c r="H1861" s="2">
        <v>193.3</v>
      </c>
      <c r="I1861" s="8">
        <v>749</v>
      </c>
      <c r="J1861" s="2">
        <v>7.5</v>
      </c>
      <c r="K1861" s="2">
        <v>287.3</v>
      </c>
      <c r="M1861" s="12">
        <f t="shared" si="586"/>
        <v>27</v>
      </c>
      <c r="N1861" s="20">
        <f t="shared" si="583"/>
        <v>7</v>
      </c>
      <c r="O1861" s="20">
        <f t="shared" si="584"/>
        <v>3</v>
      </c>
      <c r="P1861" s="20">
        <f t="shared" si="585"/>
        <v>2</v>
      </c>
      <c r="R1861" s="21">
        <f t="shared" si="587"/>
        <v>0.16337972429259284</v>
      </c>
    </row>
    <row r="1862" spans="1:19" ht="15.75" x14ac:dyDescent="0.25">
      <c r="A1862" s="5" t="s">
        <v>11</v>
      </c>
      <c r="B1862" s="7">
        <v>8752</v>
      </c>
      <c r="C1862" s="7">
        <v>2680</v>
      </c>
      <c r="D1862" s="1">
        <v>30.6</v>
      </c>
      <c r="E1862" s="9">
        <v>1905.3</v>
      </c>
      <c r="F1862" s="7">
        <v>127</v>
      </c>
      <c r="G1862" s="1">
        <v>1.5</v>
      </c>
      <c r="H1862" s="1">
        <v>90.3</v>
      </c>
      <c r="I1862" s="7">
        <v>1724</v>
      </c>
      <c r="J1862" s="1">
        <v>19.7</v>
      </c>
      <c r="K1862" s="9">
        <v>1225.7</v>
      </c>
      <c r="M1862" s="12">
        <f t="shared" si="586"/>
        <v>13</v>
      </c>
      <c r="N1862" s="20">
        <f t="shared" si="583"/>
        <v>7</v>
      </c>
      <c r="O1862" s="20">
        <f t="shared" si="584"/>
        <v>1</v>
      </c>
      <c r="P1862" s="20">
        <f t="shared" si="585"/>
        <v>1</v>
      </c>
      <c r="R1862" s="21">
        <f t="shared" si="587"/>
        <v>0.17676934239166281</v>
      </c>
    </row>
    <row r="1863" spans="1:19" ht="15.75" x14ac:dyDescent="0.25">
      <c r="A1863" s="6" t="s">
        <v>12</v>
      </c>
      <c r="B1863" s="8">
        <v>283</v>
      </c>
      <c r="C1863" s="8">
        <v>4</v>
      </c>
      <c r="D1863" s="2">
        <v>1.4</v>
      </c>
      <c r="E1863" s="10" t="s">
        <v>13</v>
      </c>
      <c r="F1863" s="8">
        <v>2</v>
      </c>
      <c r="G1863" s="2">
        <v>0.7</v>
      </c>
      <c r="H1863" s="2" t="s">
        <v>13</v>
      </c>
      <c r="I1863" s="8">
        <v>3</v>
      </c>
      <c r="J1863" s="2">
        <v>1.1000000000000001</v>
      </c>
      <c r="K1863" s="2" t="s">
        <v>13</v>
      </c>
      <c r="M1863" s="12">
        <f t="shared" si="586"/>
        <v>2</v>
      </c>
      <c r="N1863" s="12">
        <f t="shared" si="583"/>
        <v>0</v>
      </c>
      <c r="O1863" s="12">
        <f t="shared" si="584"/>
        <v>0</v>
      </c>
      <c r="P1863" s="12">
        <f t="shared" si="585"/>
        <v>0</v>
      </c>
      <c r="R1863" s="21">
        <f t="shared" si="587"/>
        <v>2.6383483939054151E-4</v>
      </c>
    </row>
    <row r="1864" spans="1:19" x14ac:dyDescent="0.25">
      <c r="A1864" s="25"/>
      <c r="O1864" s="104" t="s">
        <v>873</v>
      </c>
      <c r="P1864" s="103">
        <f>SUM(P1861:P1862)/P1851</f>
        <v>0.6</v>
      </c>
    </row>
    <row r="1865" spans="1:19" x14ac:dyDescent="0.25">
      <c r="A1865" t="s">
        <v>1274</v>
      </c>
    </row>
    <row r="1866" spans="1:19" x14ac:dyDescent="0.25">
      <c r="A1866" t="s">
        <v>776</v>
      </c>
    </row>
    <row r="1867" spans="1:19" x14ac:dyDescent="0.25">
      <c r="A1867" s="15" t="s">
        <v>17</v>
      </c>
      <c r="B1867" s="14" t="s">
        <v>18</v>
      </c>
      <c r="C1867" s="270" t="s">
        <v>19</v>
      </c>
      <c r="D1867" s="270"/>
      <c r="E1867" s="270"/>
      <c r="F1867" s="270" t="s">
        <v>20</v>
      </c>
      <c r="G1867" s="270"/>
      <c r="H1867" s="270"/>
      <c r="I1867" s="270" t="s">
        <v>21</v>
      </c>
      <c r="J1867" s="270"/>
      <c r="K1867" s="270"/>
      <c r="M1867" s="270" t="s">
        <v>914</v>
      </c>
      <c r="N1867" s="270"/>
      <c r="O1867" s="270"/>
      <c r="P1867" s="270"/>
    </row>
    <row r="1868" spans="1:19" x14ac:dyDescent="0.25">
      <c r="B1868" s="14" t="s">
        <v>14</v>
      </c>
      <c r="C1868" s="14" t="s">
        <v>14</v>
      </c>
      <c r="D1868" s="14" t="s">
        <v>15</v>
      </c>
      <c r="E1868" s="14" t="s">
        <v>16</v>
      </c>
      <c r="F1868" s="14" t="s">
        <v>14</v>
      </c>
      <c r="G1868" s="14" t="s">
        <v>15</v>
      </c>
      <c r="H1868" s="14" t="s">
        <v>16</v>
      </c>
      <c r="I1868" s="14" t="s">
        <v>14</v>
      </c>
      <c r="J1868" s="14" t="s">
        <v>15</v>
      </c>
      <c r="K1868" s="14" t="s">
        <v>16</v>
      </c>
      <c r="M1868" s="14" t="s">
        <v>18</v>
      </c>
      <c r="N1868" s="13" t="s">
        <v>19</v>
      </c>
      <c r="O1868" s="14" t="s">
        <v>20</v>
      </c>
      <c r="P1868" s="13" t="s">
        <v>21</v>
      </c>
      <c r="R1868" s="13" t="s">
        <v>41</v>
      </c>
      <c r="S1868" s="14" t="s">
        <v>29</v>
      </c>
    </row>
    <row r="1869" spans="1:19" ht="15.75" x14ac:dyDescent="0.25">
      <c r="A1869" s="14" t="s">
        <v>0</v>
      </c>
      <c r="B1869" s="7">
        <v>336392</v>
      </c>
      <c r="C1869" s="7">
        <v>15123</v>
      </c>
      <c r="D1869" s="1">
        <v>4.5</v>
      </c>
      <c r="E1869" s="9">
        <v>342.1</v>
      </c>
      <c r="F1869" s="7">
        <v>2932</v>
      </c>
      <c r="G1869" s="1">
        <v>0.9</v>
      </c>
      <c r="H1869" s="1">
        <v>66.3</v>
      </c>
      <c r="I1869" s="7">
        <v>3258</v>
      </c>
      <c r="J1869" s="1">
        <v>1</v>
      </c>
      <c r="K1869" s="1">
        <v>73.7</v>
      </c>
      <c r="M1869" s="12">
        <f>B1869-B1887</f>
        <v>349</v>
      </c>
      <c r="N1869" s="12">
        <f t="shared" ref="N1869:N1881" si="588">C1869-C1887</f>
        <v>21</v>
      </c>
      <c r="O1869" s="12">
        <f t="shared" ref="O1869:O1881" si="589">F1869-F1887</f>
        <v>12</v>
      </c>
      <c r="P1869" s="12">
        <f t="shared" ref="P1869:P1881" si="590">I1869-I1887</f>
        <v>1</v>
      </c>
      <c r="R1869" s="26">
        <f>C1869/B1869</f>
        <v>4.4956479345525456E-2</v>
      </c>
    </row>
    <row r="1870" spans="1:19" ht="15.75" x14ac:dyDescent="0.25">
      <c r="A1870" s="5" t="s">
        <v>1</v>
      </c>
      <c r="B1870" s="7">
        <v>2055</v>
      </c>
      <c r="C1870" s="7">
        <v>100</v>
      </c>
      <c r="D1870" s="1">
        <v>4.9000000000000004</v>
      </c>
      <c r="E1870" s="9">
        <v>198.1</v>
      </c>
      <c r="F1870" s="7">
        <v>22</v>
      </c>
      <c r="G1870" s="1">
        <v>1.1000000000000001</v>
      </c>
      <c r="H1870" s="1">
        <v>43.6</v>
      </c>
      <c r="I1870" s="7">
        <v>0</v>
      </c>
      <c r="J1870" s="1">
        <v>0</v>
      </c>
      <c r="K1870" s="1">
        <v>0</v>
      </c>
      <c r="M1870" s="12">
        <f t="shared" ref="M1870:M1881" si="591">B1870-B1888</f>
        <v>1</v>
      </c>
      <c r="N1870" s="20">
        <f t="shared" si="588"/>
        <v>0</v>
      </c>
      <c r="O1870" s="12">
        <f t="shared" si="589"/>
        <v>0</v>
      </c>
      <c r="P1870" s="12">
        <f t="shared" si="590"/>
        <v>0</v>
      </c>
      <c r="R1870" s="21">
        <f>C1870/$C$1869</f>
        <v>6.6124446207763013E-3</v>
      </c>
    </row>
    <row r="1871" spans="1:19" ht="15.75" x14ac:dyDescent="0.25">
      <c r="A1871" s="6" t="s">
        <v>2</v>
      </c>
      <c r="B1871" s="8">
        <v>13173</v>
      </c>
      <c r="C1871" s="8">
        <v>81</v>
      </c>
      <c r="D1871" s="2">
        <v>0.6</v>
      </c>
      <c r="E1871" s="10">
        <v>37.299999999999997</v>
      </c>
      <c r="F1871" s="8">
        <v>14</v>
      </c>
      <c r="G1871" s="2">
        <v>0.1</v>
      </c>
      <c r="H1871" s="2">
        <v>6.4</v>
      </c>
      <c r="I1871" s="8">
        <v>1</v>
      </c>
      <c r="J1871" s="2">
        <v>0</v>
      </c>
      <c r="K1871" s="2">
        <v>0.5</v>
      </c>
      <c r="M1871" s="12">
        <f t="shared" si="591"/>
        <v>14</v>
      </c>
      <c r="N1871" s="20">
        <f t="shared" si="588"/>
        <v>2</v>
      </c>
      <c r="O1871" s="12">
        <f t="shared" si="589"/>
        <v>0</v>
      </c>
      <c r="P1871" s="12">
        <f t="shared" si="590"/>
        <v>0</v>
      </c>
      <c r="R1871" s="21">
        <f t="shared" ref="R1871:R1881" si="592">C1871/$C$1869</f>
        <v>5.3560801428288035E-3</v>
      </c>
    </row>
    <row r="1872" spans="1:19" ht="15.75" x14ac:dyDescent="0.25">
      <c r="A1872" s="5" t="s">
        <v>3</v>
      </c>
      <c r="B1872" s="7">
        <v>21578</v>
      </c>
      <c r="C1872" s="7">
        <v>46</v>
      </c>
      <c r="D1872" s="1">
        <v>0.2</v>
      </c>
      <c r="E1872" s="9">
        <v>16.600000000000001</v>
      </c>
      <c r="F1872" s="7">
        <v>14</v>
      </c>
      <c r="G1872" s="1">
        <v>0.1</v>
      </c>
      <c r="H1872" s="1">
        <v>5</v>
      </c>
      <c r="I1872" s="7">
        <v>0</v>
      </c>
      <c r="J1872" s="1">
        <v>0</v>
      </c>
      <c r="K1872" s="1">
        <v>0</v>
      </c>
      <c r="M1872" s="12">
        <f t="shared" si="591"/>
        <v>53</v>
      </c>
      <c r="N1872" s="20">
        <f t="shared" si="588"/>
        <v>0</v>
      </c>
      <c r="O1872" s="20">
        <f t="shared" si="589"/>
        <v>0</v>
      </c>
      <c r="P1872" s="12">
        <f t="shared" si="590"/>
        <v>0</v>
      </c>
      <c r="R1872" s="21">
        <f t="shared" si="592"/>
        <v>3.0417245255570983E-3</v>
      </c>
    </row>
    <row r="1873" spans="1:19" ht="15.75" x14ac:dyDescent="0.25">
      <c r="A1873" s="6" t="s">
        <v>4</v>
      </c>
      <c r="B1873" s="8">
        <v>46582</v>
      </c>
      <c r="C1873" s="8">
        <v>239</v>
      </c>
      <c r="D1873" s="2">
        <v>0.5</v>
      </c>
      <c r="E1873" s="10">
        <v>44.8</v>
      </c>
      <c r="F1873" s="8">
        <v>32</v>
      </c>
      <c r="G1873" s="2">
        <v>0.1</v>
      </c>
      <c r="H1873" s="2">
        <v>6</v>
      </c>
      <c r="I1873" s="8">
        <v>1</v>
      </c>
      <c r="J1873" s="2">
        <v>0</v>
      </c>
      <c r="K1873" s="2">
        <v>0.2</v>
      </c>
      <c r="M1873" s="12">
        <f t="shared" si="591"/>
        <v>52</v>
      </c>
      <c r="N1873" s="20">
        <f t="shared" si="588"/>
        <v>0</v>
      </c>
      <c r="O1873" s="12">
        <f t="shared" si="589"/>
        <v>0</v>
      </c>
      <c r="P1873" s="12">
        <f t="shared" si="590"/>
        <v>0</v>
      </c>
      <c r="R1873" s="21">
        <f t="shared" si="592"/>
        <v>1.5803742643655361E-2</v>
      </c>
      <c r="S1873" s="24">
        <f>R1872+R1873</f>
        <v>1.8845467169212458E-2</v>
      </c>
    </row>
    <row r="1874" spans="1:19" ht="15.75" x14ac:dyDescent="0.25">
      <c r="A1874" s="5" t="s">
        <v>5</v>
      </c>
      <c r="B1874" s="7">
        <v>58892</v>
      </c>
      <c r="C1874" s="7">
        <v>850</v>
      </c>
      <c r="D1874" s="1">
        <v>1.4</v>
      </c>
      <c r="E1874" s="9">
        <v>143.80000000000001</v>
      </c>
      <c r="F1874" s="7">
        <v>116</v>
      </c>
      <c r="G1874" s="1">
        <v>0.2</v>
      </c>
      <c r="H1874" s="1">
        <v>19.600000000000001</v>
      </c>
      <c r="I1874" s="7">
        <v>16</v>
      </c>
      <c r="J1874" s="1">
        <v>0</v>
      </c>
      <c r="K1874" s="1">
        <v>2.7</v>
      </c>
      <c r="M1874" s="12">
        <f t="shared" si="591"/>
        <v>23</v>
      </c>
      <c r="N1874" s="20">
        <f t="shared" si="588"/>
        <v>1</v>
      </c>
      <c r="O1874" s="12">
        <f t="shared" si="589"/>
        <v>0</v>
      </c>
      <c r="P1874" s="12">
        <f t="shared" si="590"/>
        <v>0</v>
      </c>
      <c r="R1874" s="21">
        <f t="shared" si="592"/>
        <v>5.6205779276598561E-2</v>
      </c>
    </row>
    <row r="1875" spans="1:19" ht="15.75" x14ac:dyDescent="0.25">
      <c r="A1875" s="6" t="s">
        <v>6</v>
      </c>
      <c r="B1875" s="8">
        <v>64363</v>
      </c>
      <c r="C1875" s="8">
        <v>1556</v>
      </c>
      <c r="D1875" s="2">
        <v>2.4</v>
      </c>
      <c r="E1875" s="10">
        <v>217.5</v>
      </c>
      <c r="F1875" s="8">
        <v>249</v>
      </c>
      <c r="G1875" s="2">
        <v>0.4</v>
      </c>
      <c r="H1875" s="2">
        <v>34.799999999999997</v>
      </c>
      <c r="I1875" s="8">
        <v>34</v>
      </c>
      <c r="J1875" s="2">
        <v>0.1</v>
      </c>
      <c r="K1875" s="2">
        <v>4.8</v>
      </c>
      <c r="M1875" s="12">
        <f t="shared" si="591"/>
        <v>53</v>
      </c>
      <c r="N1875" s="20">
        <f t="shared" si="588"/>
        <v>2</v>
      </c>
      <c r="O1875" s="20">
        <f t="shared" si="589"/>
        <v>1</v>
      </c>
      <c r="P1875" s="12">
        <f t="shared" si="590"/>
        <v>0</v>
      </c>
      <c r="R1875" s="21">
        <f t="shared" si="592"/>
        <v>0.10288963829927925</v>
      </c>
    </row>
    <row r="1876" spans="1:19" ht="15.75" x14ac:dyDescent="0.25">
      <c r="A1876" s="5" t="s">
        <v>7</v>
      </c>
      <c r="B1876" s="7">
        <v>51690</v>
      </c>
      <c r="C1876" s="7">
        <v>1834</v>
      </c>
      <c r="D1876" s="1">
        <v>3.5</v>
      </c>
      <c r="E1876" s="9">
        <v>301.5</v>
      </c>
      <c r="F1876" s="7">
        <v>404</v>
      </c>
      <c r="G1876" s="1">
        <v>0.8</v>
      </c>
      <c r="H1876" s="1">
        <v>66.400000000000006</v>
      </c>
      <c r="I1876" s="7">
        <v>81</v>
      </c>
      <c r="J1876" s="1">
        <v>0.2</v>
      </c>
      <c r="K1876" s="1">
        <v>13.3</v>
      </c>
      <c r="M1876" s="12">
        <f t="shared" si="591"/>
        <v>62</v>
      </c>
      <c r="N1876" s="20">
        <f t="shared" si="588"/>
        <v>5</v>
      </c>
      <c r="O1876" s="20">
        <f t="shared" si="589"/>
        <v>5</v>
      </c>
      <c r="P1876" s="12">
        <f t="shared" si="590"/>
        <v>0</v>
      </c>
      <c r="R1876" s="21">
        <f t="shared" si="592"/>
        <v>0.12127223434503737</v>
      </c>
    </row>
    <row r="1877" spans="1:19" ht="15.75" x14ac:dyDescent="0.25">
      <c r="A1877" s="6" t="s">
        <v>8</v>
      </c>
      <c r="B1877" s="8">
        <v>36751</v>
      </c>
      <c r="C1877" s="8">
        <v>2542</v>
      </c>
      <c r="D1877" s="2">
        <v>6.9</v>
      </c>
      <c r="E1877" s="10">
        <v>461.4</v>
      </c>
      <c r="F1877" s="8">
        <v>677</v>
      </c>
      <c r="G1877" s="2">
        <v>1.8</v>
      </c>
      <c r="H1877" s="2">
        <v>122.9</v>
      </c>
      <c r="I1877" s="8">
        <v>206</v>
      </c>
      <c r="J1877" s="2">
        <v>0.6</v>
      </c>
      <c r="K1877" s="2">
        <v>37.4</v>
      </c>
      <c r="M1877" s="12">
        <f t="shared" si="591"/>
        <v>40</v>
      </c>
      <c r="N1877" s="20">
        <f t="shared" si="588"/>
        <v>2</v>
      </c>
      <c r="O1877" s="20">
        <f t="shared" si="589"/>
        <v>3</v>
      </c>
      <c r="P1877" s="12">
        <f t="shared" si="590"/>
        <v>0</v>
      </c>
      <c r="R1877" s="21">
        <f t="shared" si="592"/>
        <v>0.16808834226013358</v>
      </c>
    </row>
    <row r="1878" spans="1:19" ht="15.75" x14ac:dyDescent="0.25">
      <c r="A1878" s="5" t="s">
        <v>9</v>
      </c>
      <c r="B1878" s="7">
        <v>22273</v>
      </c>
      <c r="C1878" s="7">
        <v>2728</v>
      </c>
      <c r="D1878" s="1">
        <v>12.2</v>
      </c>
      <c r="E1878" s="9">
        <v>575.1</v>
      </c>
      <c r="F1878" s="7">
        <v>775</v>
      </c>
      <c r="G1878" s="1">
        <v>3.5</v>
      </c>
      <c r="H1878" s="1">
        <v>163.4</v>
      </c>
      <c r="I1878" s="7">
        <v>446</v>
      </c>
      <c r="J1878" s="1">
        <v>2</v>
      </c>
      <c r="K1878" s="1">
        <v>94</v>
      </c>
      <c r="M1878" s="12">
        <f t="shared" si="591"/>
        <v>21</v>
      </c>
      <c r="N1878" s="20">
        <f t="shared" si="588"/>
        <v>0</v>
      </c>
      <c r="O1878" s="20">
        <f t="shared" si="589"/>
        <v>1</v>
      </c>
      <c r="P1878" s="20">
        <f t="shared" si="590"/>
        <v>0</v>
      </c>
      <c r="R1878" s="21">
        <f t="shared" si="592"/>
        <v>0.18038748925477749</v>
      </c>
    </row>
    <row r="1879" spans="1:19" ht="15.75" x14ac:dyDescent="0.25">
      <c r="A1879" s="6" t="s">
        <v>10</v>
      </c>
      <c r="B1879" s="8">
        <v>10015</v>
      </c>
      <c r="C1879" s="8">
        <v>2470</v>
      </c>
      <c r="D1879" s="2">
        <v>24.7</v>
      </c>
      <c r="E1879" s="10">
        <v>947.3</v>
      </c>
      <c r="F1879" s="8">
        <v>501</v>
      </c>
      <c r="G1879" s="2">
        <v>5</v>
      </c>
      <c r="H1879" s="2">
        <v>192.1</v>
      </c>
      <c r="I1879" s="8">
        <v>747</v>
      </c>
      <c r="J1879" s="2">
        <v>7.5</v>
      </c>
      <c r="K1879" s="2">
        <v>286.5</v>
      </c>
      <c r="M1879" s="12">
        <f t="shared" si="591"/>
        <v>19</v>
      </c>
      <c r="N1879" s="20">
        <f t="shared" si="588"/>
        <v>4</v>
      </c>
      <c r="O1879" s="20">
        <f t="shared" si="589"/>
        <v>0</v>
      </c>
      <c r="P1879" s="20">
        <f t="shared" si="590"/>
        <v>1</v>
      </c>
      <c r="R1879" s="21">
        <f t="shared" si="592"/>
        <v>0.16332738213317463</v>
      </c>
    </row>
    <row r="1880" spans="1:19" ht="15.75" x14ac:dyDescent="0.25">
      <c r="A1880" s="5" t="s">
        <v>11</v>
      </c>
      <c r="B1880" s="7">
        <v>8739</v>
      </c>
      <c r="C1880" s="7">
        <v>2673</v>
      </c>
      <c r="D1880" s="1">
        <v>30.6</v>
      </c>
      <c r="E1880" s="9">
        <v>1900.4</v>
      </c>
      <c r="F1880" s="7">
        <v>126</v>
      </c>
      <c r="G1880" s="1">
        <v>1.4</v>
      </c>
      <c r="H1880" s="1">
        <v>89.6</v>
      </c>
      <c r="I1880" s="7">
        <v>1723</v>
      </c>
      <c r="J1880" s="1">
        <v>19.7</v>
      </c>
      <c r="K1880" s="9">
        <v>1225</v>
      </c>
      <c r="M1880" s="12">
        <f t="shared" si="591"/>
        <v>10</v>
      </c>
      <c r="N1880" s="20">
        <f t="shared" si="588"/>
        <v>5</v>
      </c>
      <c r="O1880" s="20">
        <f t="shared" si="589"/>
        <v>2</v>
      </c>
      <c r="P1880" s="20">
        <f t="shared" si="590"/>
        <v>0</v>
      </c>
      <c r="R1880" s="21">
        <f t="shared" si="592"/>
        <v>0.17675064471335053</v>
      </c>
    </row>
    <row r="1881" spans="1:19" ht="15.75" x14ac:dyDescent="0.25">
      <c r="A1881" s="6" t="s">
        <v>12</v>
      </c>
      <c r="B1881" s="8">
        <v>281</v>
      </c>
      <c r="C1881" s="8">
        <v>4</v>
      </c>
      <c r="D1881" s="2">
        <v>1.4</v>
      </c>
      <c r="E1881" s="10" t="s">
        <v>13</v>
      </c>
      <c r="F1881" s="8">
        <v>2</v>
      </c>
      <c r="G1881" s="2">
        <v>0.7</v>
      </c>
      <c r="H1881" s="2" t="s">
        <v>13</v>
      </c>
      <c r="I1881" s="8">
        <v>3</v>
      </c>
      <c r="J1881" s="2">
        <v>1.1000000000000001</v>
      </c>
      <c r="K1881" s="2" t="s">
        <v>13</v>
      </c>
      <c r="M1881" s="12">
        <f t="shared" si="591"/>
        <v>1</v>
      </c>
      <c r="N1881" s="12">
        <f t="shared" si="588"/>
        <v>0</v>
      </c>
      <c r="O1881" s="12">
        <f t="shared" si="589"/>
        <v>0</v>
      </c>
      <c r="P1881" s="12">
        <f t="shared" si="590"/>
        <v>0</v>
      </c>
      <c r="R1881" s="21">
        <f t="shared" si="592"/>
        <v>2.6449778483105202E-4</v>
      </c>
    </row>
    <row r="1882" spans="1:19" x14ac:dyDescent="0.25">
      <c r="A1882" s="25"/>
      <c r="O1882" s="104" t="s">
        <v>873</v>
      </c>
      <c r="P1882" s="103">
        <f>SUM(P1879:P1880)/P1869</f>
        <v>1</v>
      </c>
    </row>
    <row r="1883" spans="1:19" x14ac:dyDescent="0.25">
      <c r="A1883" t="s">
        <v>1275</v>
      </c>
    </row>
    <row r="1884" spans="1:19" x14ac:dyDescent="0.25">
      <c r="A1884" t="s">
        <v>776</v>
      </c>
    </row>
    <row r="1885" spans="1:19" x14ac:dyDescent="0.25">
      <c r="A1885" s="15" t="s">
        <v>17</v>
      </c>
      <c r="B1885" s="14" t="s">
        <v>18</v>
      </c>
      <c r="C1885" s="270" t="s">
        <v>19</v>
      </c>
      <c r="D1885" s="270"/>
      <c r="E1885" s="270"/>
      <c r="F1885" s="270" t="s">
        <v>20</v>
      </c>
      <c r="G1885" s="270"/>
      <c r="H1885" s="270"/>
      <c r="I1885" s="270" t="s">
        <v>21</v>
      </c>
      <c r="J1885" s="270"/>
      <c r="K1885" s="270"/>
      <c r="M1885" s="270" t="s">
        <v>910</v>
      </c>
      <c r="N1885" s="270"/>
      <c r="O1885" s="270"/>
      <c r="P1885" s="270"/>
    </row>
    <row r="1886" spans="1:19" x14ac:dyDescent="0.25">
      <c r="B1886" s="14" t="s">
        <v>14</v>
      </c>
      <c r="C1886" s="14" t="s">
        <v>14</v>
      </c>
      <c r="D1886" s="14" t="s">
        <v>15</v>
      </c>
      <c r="E1886" s="14" t="s">
        <v>16</v>
      </c>
      <c r="F1886" s="14" t="s">
        <v>14</v>
      </c>
      <c r="G1886" s="14" t="s">
        <v>15</v>
      </c>
      <c r="H1886" s="14" t="s">
        <v>16</v>
      </c>
      <c r="I1886" s="14" t="s">
        <v>14</v>
      </c>
      <c r="J1886" s="14" t="s">
        <v>15</v>
      </c>
      <c r="K1886" s="14" t="s">
        <v>16</v>
      </c>
      <c r="M1886" s="14" t="s">
        <v>18</v>
      </c>
      <c r="N1886" s="13" t="s">
        <v>19</v>
      </c>
      <c r="O1886" s="14" t="s">
        <v>20</v>
      </c>
      <c r="P1886" s="13" t="s">
        <v>21</v>
      </c>
      <c r="R1886" s="13" t="s">
        <v>41</v>
      </c>
      <c r="S1886" s="14" t="s">
        <v>29</v>
      </c>
    </row>
    <row r="1887" spans="1:19" ht="15.75" x14ac:dyDescent="0.25">
      <c r="A1887" s="14" t="s">
        <v>0</v>
      </c>
      <c r="B1887" s="7">
        <v>336043</v>
      </c>
      <c r="C1887" s="7">
        <v>15102</v>
      </c>
      <c r="D1887" s="1">
        <v>4.5</v>
      </c>
      <c r="E1887" s="9">
        <v>341.7</v>
      </c>
      <c r="F1887" s="7">
        <v>2920</v>
      </c>
      <c r="G1887" s="1">
        <v>0.9</v>
      </c>
      <c r="H1887" s="1">
        <v>66.099999999999994</v>
      </c>
      <c r="I1887" s="7">
        <v>3257</v>
      </c>
      <c r="J1887" s="1">
        <v>1</v>
      </c>
      <c r="K1887" s="1">
        <v>73.7</v>
      </c>
      <c r="M1887" s="12">
        <f>B1887-B1905</f>
        <v>366</v>
      </c>
      <c r="N1887" s="12">
        <f t="shared" ref="N1887:N1899" si="593">C1887-C1905</f>
        <v>17</v>
      </c>
      <c r="O1887" s="12">
        <f t="shared" ref="O1887:O1899" si="594">F1887-F1905</f>
        <v>3</v>
      </c>
      <c r="P1887" s="12">
        <f t="shared" ref="P1887:P1899" si="595">I1887-I1905</f>
        <v>2</v>
      </c>
      <c r="R1887" s="26">
        <f>C1887/B1887</f>
        <v>4.4940677234758648E-2</v>
      </c>
    </row>
    <row r="1888" spans="1:19" ht="15.75" x14ac:dyDescent="0.25">
      <c r="A1888" s="5" t="s">
        <v>1</v>
      </c>
      <c r="B1888" s="7">
        <v>2054</v>
      </c>
      <c r="C1888" s="7">
        <v>100</v>
      </c>
      <c r="D1888" s="1">
        <v>4.9000000000000004</v>
      </c>
      <c r="E1888" s="9">
        <v>198.1</v>
      </c>
      <c r="F1888" s="7">
        <v>22</v>
      </c>
      <c r="G1888" s="1">
        <v>1.1000000000000001</v>
      </c>
      <c r="H1888" s="1">
        <v>43.6</v>
      </c>
      <c r="I1888" s="7">
        <v>0</v>
      </c>
      <c r="J1888" s="1">
        <v>0</v>
      </c>
      <c r="K1888" s="1">
        <v>0</v>
      </c>
      <c r="M1888" s="12">
        <f t="shared" ref="M1888:M1899" si="596">B1888-B1906</f>
        <v>2</v>
      </c>
      <c r="N1888" s="20">
        <f t="shared" si="593"/>
        <v>0</v>
      </c>
      <c r="O1888" s="12">
        <f t="shared" si="594"/>
        <v>0</v>
      </c>
      <c r="P1888" s="12">
        <f t="shared" si="595"/>
        <v>0</v>
      </c>
      <c r="R1888" s="21">
        <f>C1888/$C$1887</f>
        <v>6.6216395179446432E-3</v>
      </c>
    </row>
    <row r="1889" spans="1:19" ht="15.75" x14ac:dyDescent="0.25">
      <c r="A1889" s="6" t="s">
        <v>2</v>
      </c>
      <c r="B1889" s="8">
        <v>13159</v>
      </c>
      <c r="C1889" s="8">
        <v>79</v>
      </c>
      <c r="D1889" s="2">
        <v>0.6</v>
      </c>
      <c r="E1889" s="10">
        <v>36.4</v>
      </c>
      <c r="F1889" s="8">
        <v>14</v>
      </c>
      <c r="G1889" s="2">
        <v>0.1</v>
      </c>
      <c r="H1889" s="2">
        <v>6.4</v>
      </c>
      <c r="I1889" s="8">
        <v>1</v>
      </c>
      <c r="J1889" s="2">
        <v>0</v>
      </c>
      <c r="K1889" s="2">
        <v>0.5</v>
      </c>
      <c r="M1889" s="12">
        <f t="shared" si="596"/>
        <v>14</v>
      </c>
      <c r="N1889" s="20">
        <f t="shared" si="593"/>
        <v>0</v>
      </c>
      <c r="O1889" s="12">
        <f t="shared" si="594"/>
        <v>0</v>
      </c>
      <c r="P1889" s="12">
        <f t="shared" si="595"/>
        <v>0</v>
      </c>
      <c r="R1889" s="21">
        <f t="shared" ref="R1889:R1899" si="597">C1889/$C$1887</f>
        <v>5.2310952191762681E-3</v>
      </c>
    </row>
    <row r="1890" spans="1:19" ht="15.75" x14ac:dyDescent="0.25">
      <c r="A1890" s="5" t="s">
        <v>3</v>
      </c>
      <c r="B1890" s="7">
        <v>21525</v>
      </c>
      <c r="C1890" s="7">
        <v>46</v>
      </c>
      <c r="D1890" s="1">
        <v>0.2</v>
      </c>
      <c r="E1890" s="9">
        <v>16.600000000000001</v>
      </c>
      <c r="F1890" s="7">
        <v>14</v>
      </c>
      <c r="G1890" s="1">
        <v>0.1</v>
      </c>
      <c r="H1890" s="1">
        <v>5</v>
      </c>
      <c r="I1890" s="7">
        <v>0</v>
      </c>
      <c r="J1890" s="1">
        <v>0</v>
      </c>
      <c r="K1890" s="1">
        <v>0</v>
      </c>
      <c r="M1890" s="12">
        <f t="shared" si="596"/>
        <v>60</v>
      </c>
      <c r="N1890" s="20">
        <f t="shared" si="593"/>
        <v>0</v>
      </c>
      <c r="O1890" s="20">
        <f t="shared" si="594"/>
        <v>0</v>
      </c>
      <c r="P1890" s="12">
        <f t="shared" si="595"/>
        <v>0</v>
      </c>
      <c r="R1890" s="21">
        <f t="shared" si="597"/>
        <v>3.0459541782545357E-3</v>
      </c>
    </row>
    <row r="1891" spans="1:19" ht="15.75" x14ac:dyDescent="0.25">
      <c r="A1891" s="6" t="s">
        <v>4</v>
      </c>
      <c r="B1891" s="8">
        <v>46530</v>
      </c>
      <c r="C1891" s="8">
        <v>239</v>
      </c>
      <c r="D1891" s="2">
        <v>0.5</v>
      </c>
      <c r="E1891" s="10">
        <v>44.8</v>
      </c>
      <c r="F1891" s="8">
        <v>32</v>
      </c>
      <c r="G1891" s="2">
        <v>0.1</v>
      </c>
      <c r="H1891" s="2">
        <v>6</v>
      </c>
      <c r="I1891" s="8">
        <v>1</v>
      </c>
      <c r="J1891" s="2">
        <v>0</v>
      </c>
      <c r="K1891" s="2">
        <v>0.2</v>
      </c>
      <c r="M1891" s="12">
        <f t="shared" si="596"/>
        <v>57</v>
      </c>
      <c r="N1891" s="20">
        <f t="shared" si="593"/>
        <v>0</v>
      </c>
      <c r="O1891" s="12">
        <f t="shared" si="594"/>
        <v>0</v>
      </c>
      <c r="P1891" s="12">
        <f t="shared" si="595"/>
        <v>0</v>
      </c>
      <c r="R1891" s="21">
        <f t="shared" si="597"/>
        <v>1.5825718447887698E-2</v>
      </c>
      <c r="S1891" s="24">
        <f>R1890+R1891</f>
        <v>1.8871672626142234E-2</v>
      </c>
    </row>
    <row r="1892" spans="1:19" ht="15.75" x14ac:dyDescent="0.25">
      <c r="A1892" s="5" t="s">
        <v>5</v>
      </c>
      <c r="B1892" s="7">
        <v>58869</v>
      </c>
      <c r="C1892" s="7">
        <v>849</v>
      </c>
      <c r="D1892" s="1">
        <v>1.4</v>
      </c>
      <c r="E1892" s="9">
        <v>143.6</v>
      </c>
      <c r="F1892" s="7">
        <v>116</v>
      </c>
      <c r="G1892" s="1">
        <v>0.2</v>
      </c>
      <c r="H1892" s="1">
        <v>19.600000000000001</v>
      </c>
      <c r="I1892" s="7">
        <v>16</v>
      </c>
      <c r="J1892" s="1">
        <v>0</v>
      </c>
      <c r="K1892" s="1">
        <v>2.7</v>
      </c>
      <c r="M1892" s="12">
        <f t="shared" si="596"/>
        <v>38</v>
      </c>
      <c r="N1892" s="20">
        <f t="shared" si="593"/>
        <v>2</v>
      </c>
      <c r="O1892" s="12">
        <f t="shared" si="594"/>
        <v>0</v>
      </c>
      <c r="P1892" s="12">
        <f t="shared" si="595"/>
        <v>0</v>
      </c>
      <c r="R1892" s="21">
        <f t="shared" si="597"/>
        <v>5.6217719507350022E-2</v>
      </c>
    </row>
    <row r="1893" spans="1:19" ht="15.75" x14ac:dyDescent="0.25">
      <c r="A1893" s="6" t="s">
        <v>6</v>
      </c>
      <c r="B1893" s="8">
        <v>64310</v>
      </c>
      <c r="C1893" s="8">
        <v>1554</v>
      </c>
      <c r="D1893" s="2">
        <v>2.4</v>
      </c>
      <c r="E1893" s="10">
        <v>217.2</v>
      </c>
      <c r="F1893" s="8">
        <v>248</v>
      </c>
      <c r="G1893" s="2">
        <v>0.4</v>
      </c>
      <c r="H1893" s="2">
        <v>34.700000000000003</v>
      </c>
      <c r="I1893" s="8">
        <v>34</v>
      </c>
      <c r="J1893" s="2">
        <v>0.1</v>
      </c>
      <c r="K1893" s="2">
        <v>4.8</v>
      </c>
      <c r="M1893" s="12">
        <f t="shared" si="596"/>
        <v>74</v>
      </c>
      <c r="N1893" s="20">
        <f t="shared" si="593"/>
        <v>1</v>
      </c>
      <c r="O1893" s="20">
        <f t="shared" si="594"/>
        <v>0</v>
      </c>
      <c r="P1893" s="12">
        <f t="shared" si="595"/>
        <v>0</v>
      </c>
      <c r="R1893" s="21">
        <f t="shared" si="597"/>
        <v>0.10290027810885975</v>
      </c>
    </row>
    <row r="1894" spans="1:19" ht="15.75" x14ac:dyDescent="0.25">
      <c r="A1894" s="5" t="s">
        <v>7</v>
      </c>
      <c r="B1894" s="7">
        <v>51628</v>
      </c>
      <c r="C1894" s="7">
        <v>1829</v>
      </c>
      <c r="D1894" s="1">
        <v>3.5</v>
      </c>
      <c r="E1894" s="9">
        <v>300.7</v>
      </c>
      <c r="F1894" s="7">
        <v>399</v>
      </c>
      <c r="G1894" s="1">
        <v>0.8</v>
      </c>
      <c r="H1894" s="1">
        <v>65.599999999999994</v>
      </c>
      <c r="I1894" s="7">
        <v>81</v>
      </c>
      <c r="J1894" s="1">
        <v>0.2</v>
      </c>
      <c r="K1894" s="1">
        <v>13.3</v>
      </c>
      <c r="M1894" s="12">
        <f t="shared" si="596"/>
        <v>60</v>
      </c>
      <c r="N1894" s="20">
        <f t="shared" si="593"/>
        <v>4</v>
      </c>
      <c r="O1894" s="20">
        <f t="shared" si="594"/>
        <v>1</v>
      </c>
      <c r="P1894" s="12">
        <f t="shared" si="595"/>
        <v>0</v>
      </c>
      <c r="R1894" s="21">
        <f t="shared" si="597"/>
        <v>0.12110978678320752</v>
      </c>
    </row>
    <row r="1895" spans="1:19" ht="15.75" x14ac:dyDescent="0.25">
      <c r="A1895" s="6" t="s">
        <v>8</v>
      </c>
      <c r="B1895" s="8">
        <v>36711</v>
      </c>
      <c r="C1895" s="8">
        <v>2540</v>
      </c>
      <c r="D1895" s="2">
        <v>6.9</v>
      </c>
      <c r="E1895" s="10">
        <v>461</v>
      </c>
      <c r="F1895" s="8">
        <v>674</v>
      </c>
      <c r="G1895" s="2">
        <v>1.8</v>
      </c>
      <c r="H1895" s="2">
        <v>122.3</v>
      </c>
      <c r="I1895" s="8">
        <v>206</v>
      </c>
      <c r="J1895" s="2">
        <v>0.6</v>
      </c>
      <c r="K1895" s="2">
        <v>37.4</v>
      </c>
      <c r="M1895" s="12">
        <f t="shared" si="596"/>
        <v>27</v>
      </c>
      <c r="N1895" s="20">
        <f t="shared" si="593"/>
        <v>2</v>
      </c>
      <c r="O1895" s="20">
        <f t="shared" si="594"/>
        <v>1</v>
      </c>
      <c r="P1895" s="12">
        <f t="shared" si="595"/>
        <v>0</v>
      </c>
      <c r="R1895" s="21">
        <f t="shared" si="597"/>
        <v>0.16818964375579393</v>
      </c>
    </row>
    <row r="1896" spans="1:19" ht="15.75" x14ac:dyDescent="0.25">
      <c r="A1896" s="5" t="s">
        <v>9</v>
      </c>
      <c r="B1896" s="7">
        <v>22252</v>
      </c>
      <c r="C1896" s="7">
        <v>2728</v>
      </c>
      <c r="D1896" s="1">
        <v>12.3</v>
      </c>
      <c r="E1896" s="9">
        <v>575.1</v>
      </c>
      <c r="F1896" s="7">
        <v>774</v>
      </c>
      <c r="G1896" s="1">
        <v>3.5</v>
      </c>
      <c r="H1896" s="1">
        <v>163.19999999999999</v>
      </c>
      <c r="I1896" s="7">
        <v>446</v>
      </c>
      <c r="J1896" s="1">
        <v>2</v>
      </c>
      <c r="K1896" s="1">
        <v>94</v>
      </c>
      <c r="M1896" s="12">
        <f t="shared" si="596"/>
        <v>21</v>
      </c>
      <c r="N1896" s="20">
        <f t="shared" si="593"/>
        <v>2</v>
      </c>
      <c r="O1896" s="20">
        <f t="shared" si="594"/>
        <v>1</v>
      </c>
      <c r="P1896" s="20">
        <f t="shared" si="595"/>
        <v>1</v>
      </c>
      <c r="R1896" s="21">
        <f t="shared" si="597"/>
        <v>0.18063832604952987</v>
      </c>
    </row>
    <row r="1897" spans="1:19" ht="15.75" x14ac:dyDescent="0.25">
      <c r="A1897" s="6" t="s">
        <v>10</v>
      </c>
      <c r="B1897" s="8">
        <v>9996</v>
      </c>
      <c r="C1897" s="8">
        <v>2466</v>
      </c>
      <c r="D1897" s="2">
        <v>24.7</v>
      </c>
      <c r="E1897" s="10">
        <v>945.8</v>
      </c>
      <c r="F1897" s="8">
        <v>501</v>
      </c>
      <c r="G1897" s="2">
        <v>5</v>
      </c>
      <c r="H1897" s="2">
        <v>192.1</v>
      </c>
      <c r="I1897" s="8">
        <v>746</v>
      </c>
      <c r="J1897" s="2">
        <v>7.5</v>
      </c>
      <c r="K1897" s="2">
        <v>286.10000000000002</v>
      </c>
      <c r="M1897" s="12">
        <f t="shared" si="596"/>
        <v>11</v>
      </c>
      <c r="N1897" s="20">
        <f t="shared" si="593"/>
        <v>3</v>
      </c>
      <c r="O1897" s="20">
        <f t="shared" si="594"/>
        <v>1</v>
      </c>
      <c r="P1897" s="20">
        <f t="shared" si="595"/>
        <v>0</v>
      </c>
      <c r="R1897" s="21">
        <f t="shared" si="597"/>
        <v>0.16328963051251491</v>
      </c>
    </row>
    <row r="1898" spans="1:19" ht="15.75" x14ac:dyDescent="0.25">
      <c r="A1898" s="5" t="s">
        <v>11</v>
      </c>
      <c r="B1898" s="7">
        <v>8729</v>
      </c>
      <c r="C1898" s="7">
        <v>2668</v>
      </c>
      <c r="D1898" s="1">
        <v>30.6</v>
      </c>
      <c r="E1898" s="9">
        <v>1896.8</v>
      </c>
      <c r="F1898" s="7">
        <v>124</v>
      </c>
      <c r="G1898" s="1">
        <v>1.4</v>
      </c>
      <c r="H1898" s="1">
        <v>88.2</v>
      </c>
      <c r="I1898" s="7">
        <v>1723</v>
      </c>
      <c r="J1898" s="1">
        <v>19.7</v>
      </c>
      <c r="K1898" s="9">
        <v>1225</v>
      </c>
      <c r="M1898" s="12">
        <f t="shared" si="596"/>
        <v>2</v>
      </c>
      <c r="N1898" s="20">
        <f t="shared" si="593"/>
        <v>3</v>
      </c>
      <c r="O1898" s="20">
        <f t="shared" si="594"/>
        <v>-1</v>
      </c>
      <c r="P1898" s="20">
        <f t="shared" si="595"/>
        <v>1</v>
      </c>
      <c r="R1898" s="21">
        <f t="shared" si="597"/>
        <v>0.17666534233876308</v>
      </c>
    </row>
    <row r="1899" spans="1:19" ht="15.75" x14ac:dyDescent="0.25">
      <c r="A1899" s="6" t="s">
        <v>12</v>
      </c>
      <c r="B1899" s="8">
        <v>280</v>
      </c>
      <c r="C1899" s="8">
        <v>4</v>
      </c>
      <c r="D1899" s="2">
        <v>1.4</v>
      </c>
      <c r="E1899" s="10" t="s">
        <v>13</v>
      </c>
      <c r="F1899" s="8">
        <v>2</v>
      </c>
      <c r="G1899" s="2">
        <v>0.7</v>
      </c>
      <c r="H1899" s="2" t="s">
        <v>13</v>
      </c>
      <c r="I1899" s="8">
        <v>3</v>
      </c>
      <c r="J1899" s="2">
        <v>1.1000000000000001</v>
      </c>
      <c r="K1899" s="2" t="s">
        <v>13</v>
      </c>
      <c r="M1899" s="12">
        <f t="shared" si="596"/>
        <v>0</v>
      </c>
      <c r="N1899" s="12">
        <f t="shared" si="593"/>
        <v>0</v>
      </c>
      <c r="O1899" s="12">
        <f t="shared" si="594"/>
        <v>0</v>
      </c>
      <c r="P1899" s="12">
        <f t="shared" si="595"/>
        <v>0</v>
      </c>
      <c r="R1899" s="21">
        <f t="shared" si="597"/>
        <v>2.6486558071778574E-4</v>
      </c>
    </row>
    <row r="1900" spans="1:19" x14ac:dyDescent="0.25">
      <c r="A1900" s="25"/>
      <c r="O1900" s="104" t="s">
        <v>873</v>
      </c>
      <c r="P1900" s="103">
        <f>SUM(P1897:P1898)/P1887</f>
        <v>0.5</v>
      </c>
    </row>
    <row r="1901" spans="1:19" x14ac:dyDescent="0.25">
      <c r="A1901" t="s">
        <v>1276</v>
      </c>
    </row>
    <row r="1902" spans="1:19" x14ac:dyDescent="0.25">
      <c r="A1902" t="s">
        <v>776</v>
      </c>
    </row>
    <row r="1903" spans="1:19" x14ac:dyDescent="0.25">
      <c r="A1903" s="15" t="s">
        <v>17</v>
      </c>
      <c r="B1903" s="14" t="s">
        <v>18</v>
      </c>
      <c r="C1903" s="270" t="s">
        <v>19</v>
      </c>
      <c r="D1903" s="270"/>
      <c r="E1903" s="270"/>
      <c r="F1903" s="270" t="s">
        <v>20</v>
      </c>
      <c r="G1903" s="270"/>
      <c r="H1903" s="270"/>
      <c r="I1903" s="270" t="s">
        <v>21</v>
      </c>
      <c r="J1903" s="270"/>
      <c r="K1903" s="270"/>
      <c r="M1903" s="270" t="s">
        <v>909</v>
      </c>
      <c r="N1903" s="270"/>
      <c r="O1903" s="270"/>
      <c r="P1903" s="270"/>
    </row>
    <row r="1904" spans="1:19" x14ac:dyDescent="0.25">
      <c r="B1904" s="14" t="s">
        <v>14</v>
      </c>
      <c r="C1904" s="14" t="s">
        <v>14</v>
      </c>
      <c r="D1904" s="14" t="s">
        <v>15</v>
      </c>
      <c r="E1904" s="14" t="s">
        <v>16</v>
      </c>
      <c r="F1904" s="14" t="s">
        <v>14</v>
      </c>
      <c r="G1904" s="14" t="s">
        <v>15</v>
      </c>
      <c r="H1904" s="14" t="s">
        <v>16</v>
      </c>
      <c r="I1904" s="14" t="s">
        <v>14</v>
      </c>
      <c r="J1904" s="14" t="s">
        <v>15</v>
      </c>
      <c r="K1904" s="14" t="s">
        <v>16</v>
      </c>
      <c r="M1904" s="14" t="s">
        <v>18</v>
      </c>
      <c r="N1904" s="13" t="s">
        <v>19</v>
      </c>
      <c r="O1904" s="14" t="s">
        <v>20</v>
      </c>
      <c r="P1904" s="13" t="s">
        <v>21</v>
      </c>
      <c r="R1904" s="13" t="s">
        <v>41</v>
      </c>
      <c r="S1904" s="14" t="s">
        <v>29</v>
      </c>
    </row>
    <row r="1905" spans="1:19" ht="15.75" x14ac:dyDescent="0.25">
      <c r="A1905" s="14" t="s">
        <v>0</v>
      </c>
      <c r="B1905" s="7">
        <v>335677</v>
      </c>
      <c r="C1905" s="7">
        <v>15085</v>
      </c>
      <c r="D1905" s="1">
        <v>4.5</v>
      </c>
      <c r="E1905" s="9">
        <v>341.3</v>
      </c>
      <c r="F1905" s="7">
        <v>2917</v>
      </c>
      <c r="G1905" s="1">
        <v>0.9</v>
      </c>
      <c r="H1905" s="1">
        <v>66</v>
      </c>
      <c r="I1905" s="7">
        <v>3255</v>
      </c>
      <c r="J1905" s="1">
        <v>1</v>
      </c>
      <c r="K1905" s="1">
        <v>73.599999999999994</v>
      </c>
      <c r="M1905" s="12">
        <f>B1905-B1923</f>
        <v>430</v>
      </c>
      <c r="N1905" s="12">
        <f t="shared" ref="N1905:N1917" si="598">C1905-C1923</f>
        <v>19</v>
      </c>
      <c r="O1905" s="12">
        <f t="shared" ref="O1905:O1917" si="599">F1905-F1923</f>
        <v>11</v>
      </c>
      <c r="P1905" s="12">
        <f t="shared" ref="P1905:P1917" si="600">I1905-I1923</f>
        <v>7</v>
      </c>
      <c r="R1905" s="26">
        <f>C1905/B1905</f>
        <v>4.4939033654376084E-2</v>
      </c>
    </row>
    <row r="1906" spans="1:19" ht="15.75" x14ac:dyDescent="0.25">
      <c r="A1906" s="5" t="s">
        <v>1</v>
      </c>
      <c r="B1906" s="7">
        <v>2052</v>
      </c>
      <c r="C1906" s="7">
        <v>100</v>
      </c>
      <c r="D1906" s="1">
        <v>4.9000000000000004</v>
      </c>
      <c r="E1906" s="9">
        <v>198.1</v>
      </c>
      <c r="F1906" s="7">
        <v>22</v>
      </c>
      <c r="G1906" s="1">
        <v>1.1000000000000001</v>
      </c>
      <c r="H1906" s="1">
        <v>43.6</v>
      </c>
      <c r="I1906" s="7">
        <v>0</v>
      </c>
      <c r="J1906" s="1">
        <v>0</v>
      </c>
      <c r="K1906" s="1">
        <v>0</v>
      </c>
      <c r="M1906" s="12">
        <f t="shared" ref="M1906:M1917" si="601">B1906-B1924</f>
        <v>1</v>
      </c>
      <c r="N1906" s="20">
        <f t="shared" si="598"/>
        <v>0</v>
      </c>
      <c r="O1906" s="12">
        <f t="shared" si="599"/>
        <v>0</v>
      </c>
      <c r="P1906" s="12">
        <f t="shared" si="600"/>
        <v>0</v>
      </c>
      <c r="R1906" s="21">
        <f>C1906/$C$1905</f>
        <v>6.6291017567119657E-3</v>
      </c>
    </row>
    <row r="1907" spans="1:19" ht="15.75" x14ac:dyDescent="0.25">
      <c r="A1907" s="6" t="s">
        <v>2</v>
      </c>
      <c r="B1907" s="8">
        <v>13145</v>
      </c>
      <c r="C1907" s="8">
        <v>79</v>
      </c>
      <c r="D1907" s="2">
        <v>0.6</v>
      </c>
      <c r="E1907" s="10">
        <v>36.4</v>
      </c>
      <c r="F1907" s="8">
        <v>14</v>
      </c>
      <c r="G1907" s="2">
        <v>0.1</v>
      </c>
      <c r="H1907" s="2">
        <v>6.4</v>
      </c>
      <c r="I1907" s="8">
        <v>1</v>
      </c>
      <c r="J1907" s="2">
        <v>0</v>
      </c>
      <c r="K1907" s="2">
        <v>0.5</v>
      </c>
      <c r="M1907" s="12">
        <f t="shared" si="601"/>
        <v>19</v>
      </c>
      <c r="N1907" s="20">
        <f t="shared" si="598"/>
        <v>0</v>
      </c>
      <c r="O1907" s="12">
        <f t="shared" si="599"/>
        <v>0</v>
      </c>
      <c r="P1907" s="12">
        <f t="shared" si="600"/>
        <v>0</v>
      </c>
      <c r="R1907" s="21">
        <f t="shared" ref="R1907:R1917" si="602">C1907/$C$1905</f>
        <v>5.2369903878024529E-3</v>
      </c>
    </row>
    <row r="1908" spans="1:19" ht="15.75" x14ac:dyDescent="0.25">
      <c r="A1908" s="5" t="s">
        <v>3</v>
      </c>
      <c r="B1908" s="7">
        <v>21465</v>
      </c>
      <c r="C1908" s="7">
        <v>46</v>
      </c>
      <c r="D1908" s="1">
        <v>0.2</v>
      </c>
      <c r="E1908" s="9">
        <v>16.600000000000001</v>
      </c>
      <c r="F1908" s="7">
        <v>14</v>
      </c>
      <c r="G1908" s="1">
        <v>0.1</v>
      </c>
      <c r="H1908" s="1">
        <v>5</v>
      </c>
      <c r="I1908" s="7">
        <v>0</v>
      </c>
      <c r="J1908" s="1">
        <v>0</v>
      </c>
      <c r="K1908" s="1">
        <v>0</v>
      </c>
      <c r="M1908" s="12">
        <f t="shared" si="601"/>
        <v>59</v>
      </c>
      <c r="N1908" s="20">
        <f t="shared" si="598"/>
        <v>0</v>
      </c>
      <c r="O1908" s="20">
        <f t="shared" si="599"/>
        <v>0</v>
      </c>
      <c r="P1908" s="12">
        <f t="shared" si="600"/>
        <v>0</v>
      </c>
      <c r="R1908" s="21">
        <f t="shared" si="602"/>
        <v>3.0493868080875043E-3</v>
      </c>
    </row>
    <row r="1909" spans="1:19" ht="15.75" x14ac:dyDescent="0.25">
      <c r="A1909" s="6" t="s">
        <v>4</v>
      </c>
      <c r="B1909" s="8">
        <v>46473</v>
      </c>
      <c r="C1909" s="8">
        <v>239</v>
      </c>
      <c r="D1909" s="2">
        <v>0.5</v>
      </c>
      <c r="E1909" s="10">
        <v>44.8</v>
      </c>
      <c r="F1909" s="8">
        <v>32</v>
      </c>
      <c r="G1909" s="2">
        <v>0.1</v>
      </c>
      <c r="H1909" s="2">
        <v>6</v>
      </c>
      <c r="I1909" s="8">
        <v>1</v>
      </c>
      <c r="J1909" s="2">
        <v>0</v>
      </c>
      <c r="K1909" s="2">
        <v>0.2</v>
      </c>
      <c r="M1909" s="12">
        <f t="shared" si="601"/>
        <v>66</v>
      </c>
      <c r="N1909" s="20">
        <f t="shared" si="598"/>
        <v>0</v>
      </c>
      <c r="O1909" s="12">
        <f t="shared" si="599"/>
        <v>0</v>
      </c>
      <c r="P1909" s="12">
        <f t="shared" si="600"/>
        <v>0</v>
      </c>
      <c r="R1909" s="21">
        <f t="shared" si="602"/>
        <v>1.5843553198541596E-2</v>
      </c>
      <c r="S1909" s="24">
        <f>R1908+R1909</f>
        <v>1.88929400066291E-2</v>
      </c>
    </row>
    <row r="1910" spans="1:19" ht="15.75" x14ac:dyDescent="0.25">
      <c r="A1910" s="5" t="s">
        <v>5</v>
      </c>
      <c r="B1910" s="7">
        <v>58831</v>
      </c>
      <c r="C1910" s="7">
        <v>847</v>
      </c>
      <c r="D1910" s="1">
        <v>1.4</v>
      </c>
      <c r="E1910" s="9">
        <v>143.30000000000001</v>
      </c>
      <c r="F1910" s="7">
        <v>116</v>
      </c>
      <c r="G1910" s="1">
        <v>0.2</v>
      </c>
      <c r="H1910" s="1">
        <v>19.600000000000001</v>
      </c>
      <c r="I1910" s="7">
        <v>16</v>
      </c>
      <c r="J1910" s="1">
        <v>0</v>
      </c>
      <c r="K1910" s="1">
        <v>2.7</v>
      </c>
      <c r="M1910" s="12">
        <f t="shared" si="601"/>
        <v>33</v>
      </c>
      <c r="N1910" s="20">
        <f t="shared" si="598"/>
        <v>2</v>
      </c>
      <c r="O1910" s="12">
        <f t="shared" si="599"/>
        <v>1</v>
      </c>
      <c r="P1910" s="12">
        <f t="shared" si="600"/>
        <v>1</v>
      </c>
      <c r="R1910" s="21">
        <f t="shared" si="602"/>
        <v>5.6148491879350351E-2</v>
      </c>
    </row>
    <row r="1911" spans="1:19" ht="15.75" x14ac:dyDescent="0.25">
      <c r="A1911" s="6" t="s">
        <v>6</v>
      </c>
      <c r="B1911" s="8">
        <v>64236</v>
      </c>
      <c r="C1911" s="8">
        <v>1553</v>
      </c>
      <c r="D1911" s="2">
        <v>2.4</v>
      </c>
      <c r="E1911" s="10">
        <v>217.1</v>
      </c>
      <c r="F1911" s="8">
        <v>248</v>
      </c>
      <c r="G1911" s="2">
        <v>0.4</v>
      </c>
      <c r="H1911" s="2">
        <v>34.700000000000003</v>
      </c>
      <c r="I1911" s="8">
        <v>34</v>
      </c>
      <c r="J1911" s="2">
        <v>0.1</v>
      </c>
      <c r="K1911" s="2">
        <v>4.8</v>
      </c>
      <c r="M1911" s="12">
        <f t="shared" si="601"/>
        <v>73</v>
      </c>
      <c r="N1911" s="20">
        <f t="shared" si="598"/>
        <v>0</v>
      </c>
      <c r="O1911" s="20">
        <f t="shared" si="599"/>
        <v>1</v>
      </c>
      <c r="P1911" s="12">
        <f t="shared" si="600"/>
        <v>0</v>
      </c>
      <c r="R1911" s="21">
        <f t="shared" si="602"/>
        <v>0.10294995028173683</v>
      </c>
    </row>
    <row r="1912" spans="1:19" ht="15.75" x14ac:dyDescent="0.25">
      <c r="A1912" s="5" t="s">
        <v>7</v>
      </c>
      <c r="B1912" s="7">
        <v>51568</v>
      </c>
      <c r="C1912" s="7">
        <v>1825</v>
      </c>
      <c r="D1912" s="1">
        <v>3.5</v>
      </c>
      <c r="E1912" s="9">
        <v>300</v>
      </c>
      <c r="F1912" s="7">
        <v>398</v>
      </c>
      <c r="G1912" s="1">
        <v>0.8</v>
      </c>
      <c r="H1912" s="1">
        <v>65.400000000000006</v>
      </c>
      <c r="I1912" s="7">
        <v>81</v>
      </c>
      <c r="J1912" s="1">
        <v>0.2</v>
      </c>
      <c r="K1912" s="1">
        <v>13.3</v>
      </c>
      <c r="M1912" s="12">
        <f t="shared" si="601"/>
        <v>76</v>
      </c>
      <c r="N1912" s="20">
        <f t="shared" si="598"/>
        <v>2</v>
      </c>
      <c r="O1912" s="20">
        <f t="shared" si="599"/>
        <v>1</v>
      </c>
      <c r="P1912" s="12">
        <f t="shared" si="600"/>
        <v>0</v>
      </c>
      <c r="R1912" s="21">
        <f t="shared" si="602"/>
        <v>0.12098110705999338</v>
      </c>
    </row>
    <row r="1913" spans="1:19" ht="15.75" x14ac:dyDescent="0.25">
      <c r="A1913" s="6" t="s">
        <v>8</v>
      </c>
      <c r="B1913" s="8">
        <v>36684</v>
      </c>
      <c r="C1913" s="8">
        <v>2538</v>
      </c>
      <c r="D1913" s="2">
        <v>6.9</v>
      </c>
      <c r="E1913" s="10">
        <v>460.7</v>
      </c>
      <c r="F1913" s="8">
        <v>673</v>
      </c>
      <c r="G1913" s="2">
        <v>1.8</v>
      </c>
      <c r="H1913" s="2">
        <v>122.2</v>
      </c>
      <c r="I1913" s="8">
        <v>206</v>
      </c>
      <c r="J1913" s="2">
        <v>0.6</v>
      </c>
      <c r="K1913" s="2">
        <v>37.4</v>
      </c>
      <c r="M1913" s="12">
        <f t="shared" si="601"/>
        <v>45</v>
      </c>
      <c r="N1913" s="20">
        <f t="shared" si="598"/>
        <v>2</v>
      </c>
      <c r="O1913" s="20">
        <f t="shared" si="599"/>
        <v>1</v>
      </c>
      <c r="P1913" s="12">
        <f t="shared" si="600"/>
        <v>2</v>
      </c>
      <c r="R1913" s="21">
        <f t="shared" si="602"/>
        <v>0.16824660258534968</v>
      </c>
    </row>
    <row r="1914" spans="1:19" ht="15.75" x14ac:dyDescent="0.25">
      <c r="A1914" s="5" t="s">
        <v>9</v>
      </c>
      <c r="B1914" s="7">
        <v>22231</v>
      </c>
      <c r="C1914" s="7">
        <v>2726</v>
      </c>
      <c r="D1914" s="1">
        <v>12.3</v>
      </c>
      <c r="E1914" s="9">
        <v>574.70000000000005</v>
      </c>
      <c r="F1914" s="7">
        <v>773</v>
      </c>
      <c r="G1914" s="1">
        <v>3.5</v>
      </c>
      <c r="H1914" s="1">
        <v>163</v>
      </c>
      <c r="I1914" s="7">
        <v>445</v>
      </c>
      <c r="J1914" s="1">
        <v>2</v>
      </c>
      <c r="K1914" s="1">
        <v>93.8</v>
      </c>
      <c r="M1914" s="12">
        <f t="shared" si="601"/>
        <v>33</v>
      </c>
      <c r="N1914" s="20">
        <f t="shared" si="598"/>
        <v>2</v>
      </c>
      <c r="O1914" s="20">
        <f t="shared" si="599"/>
        <v>2</v>
      </c>
      <c r="P1914" s="20">
        <f t="shared" si="600"/>
        <v>0</v>
      </c>
      <c r="R1914" s="21">
        <f t="shared" si="602"/>
        <v>0.18070931388796818</v>
      </c>
    </row>
    <row r="1915" spans="1:19" ht="15.75" x14ac:dyDescent="0.25">
      <c r="A1915" s="6" t="s">
        <v>10</v>
      </c>
      <c r="B1915" s="8">
        <v>9985</v>
      </c>
      <c r="C1915" s="8">
        <v>2463</v>
      </c>
      <c r="D1915" s="2">
        <v>24.7</v>
      </c>
      <c r="E1915" s="10">
        <v>944.6</v>
      </c>
      <c r="F1915" s="8">
        <v>500</v>
      </c>
      <c r="G1915" s="2">
        <v>5</v>
      </c>
      <c r="H1915" s="2">
        <v>191.8</v>
      </c>
      <c r="I1915" s="8">
        <v>746</v>
      </c>
      <c r="J1915" s="2">
        <v>7.5</v>
      </c>
      <c r="K1915" s="2">
        <v>286.10000000000002</v>
      </c>
      <c r="M1915" s="12">
        <f t="shared" si="601"/>
        <v>14</v>
      </c>
      <c r="N1915" s="20">
        <f t="shared" si="598"/>
        <v>6</v>
      </c>
      <c r="O1915" s="20">
        <f t="shared" si="599"/>
        <v>5</v>
      </c>
      <c r="P1915" s="20">
        <f t="shared" si="600"/>
        <v>1</v>
      </c>
      <c r="R1915" s="21">
        <f t="shared" si="602"/>
        <v>0.16327477626781572</v>
      </c>
    </row>
    <row r="1916" spans="1:19" ht="15.75" x14ac:dyDescent="0.25">
      <c r="A1916" s="5" t="s">
        <v>11</v>
      </c>
      <c r="B1916" s="7">
        <v>8727</v>
      </c>
      <c r="C1916" s="7">
        <v>2665</v>
      </c>
      <c r="D1916" s="1">
        <v>30.5</v>
      </c>
      <c r="E1916" s="9">
        <v>1894.7</v>
      </c>
      <c r="F1916" s="7">
        <v>125</v>
      </c>
      <c r="G1916" s="1">
        <v>1.4</v>
      </c>
      <c r="H1916" s="1">
        <v>88.9</v>
      </c>
      <c r="I1916" s="7">
        <v>1722</v>
      </c>
      <c r="J1916" s="1">
        <v>19.7</v>
      </c>
      <c r="K1916" s="9">
        <v>1224.3</v>
      </c>
      <c r="M1916" s="12">
        <f t="shared" si="601"/>
        <v>10</v>
      </c>
      <c r="N1916" s="20">
        <f t="shared" si="598"/>
        <v>5</v>
      </c>
      <c r="O1916" s="20">
        <f t="shared" si="599"/>
        <v>0</v>
      </c>
      <c r="P1916" s="20">
        <f t="shared" si="600"/>
        <v>3</v>
      </c>
      <c r="R1916" s="21">
        <f t="shared" si="602"/>
        <v>0.17666556181637388</v>
      </c>
    </row>
    <row r="1917" spans="1:19" ht="15.75" x14ac:dyDescent="0.25">
      <c r="A1917" s="6" t="s">
        <v>12</v>
      </c>
      <c r="B1917" s="8">
        <v>280</v>
      </c>
      <c r="C1917" s="8">
        <v>4</v>
      </c>
      <c r="D1917" s="2">
        <v>1.4</v>
      </c>
      <c r="E1917" s="10" t="s">
        <v>13</v>
      </c>
      <c r="F1917" s="8">
        <v>2</v>
      </c>
      <c r="G1917" s="2">
        <v>0.7</v>
      </c>
      <c r="H1917" s="2" t="s">
        <v>13</v>
      </c>
      <c r="I1917" s="8">
        <v>3</v>
      </c>
      <c r="J1917" s="2">
        <v>1.1000000000000001</v>
      </c>
      <c r="K1917" s="2" t="s">
        <v>13</v>
      </c>
      <c r="M1917" s="12">
        <f t="shared" si="601"/>
        <v>1</v>
      </c>
      <c r="N1917" s="12">
        <f t="shared" si="598"/>
        <v>0</v>
      </c>
      <c r="O1917" s="12">
        <f t="shared" si="599"/>
        <v>0</v>
      </c>
      <c r="P1917" s="12">
        <f t="shared" si="600"/>
        <v>0</v>
      </c>
      <c r="R1917" s="21">
        <f t="shared" si="602"/>
        <v>2.6516407026847861E-4</v>
      </c>
    </row>
    <row r="1918" spans="1:19" x14ac:dyDescent="0.25">
      <c r="A1918" s="25"/>
      <c r="O1918" s="104" t="s">
        <v>873</v>
      </c>
      <c r="P1918" s="103">
        <f>SUM(P1915:P1916)/P1905</f>
        <v>0.5714285714285714</v>
      </c>
    </row>
    <row r="1919" spans="1:19" x14ac:dyDescent="0.25">
      <c r="A1919" t="s">
        <v>1277</v>
      </c>
    </row>
    <row r="1920" spans="1:19" x14ac:dyDescent="0.25">
      <c r="A1920" t="s">
        <v>776</v>
      </c>
    </row>
    <row r="1921" spans="1:21" x14ac:dyDescent="0.25">
      <c r="A1921" s="15" t="s">
        <v>17</v>
      </c>
      <c r="B1921" s="14" t="s">
        <v>18</v>
      </c>
      <c r="C1921" s="270" t="s">
        <v>19</v>
      </c>
      <c r="D1921" s="270"/>
      <c r="E1921" s="270"/>
      <c r="F1921" s="270" t="s">
        <v>20</v>
      </c>
      <c r="G1921" s="270"/>
      <c r="H1921" s="270"/>
      <c r="I1921" s="270" t="s">
        <v>21</v>
      </c>
      <c r="J1921" s="270"/>
      <c r="K1921" s="270"/>
      <c r="M1921" s="270" t="s">
        <v>908</v>
      </c>
      <c r="N1921" s="270"/>
      <c r="O1921" s="270"/>
      <c r="P1921" s="270"/>
    </row>
    <row r="1922" spans="1:21" ht="30" x14ac:dyDescent="0.25">
      <c r="B1922" s="14" t="s">
        <v>14</v>
      </c>
      <c r="C1922" s="14" t="s">
        <v>14</v>
      </c>
      <c r="D1922" s="14" t="s">
        <v>15</v>
      </c>
      <c r="E1922" s="14" t="s">
        <v>16</v>
      </c>
      <c r="F1922" s="14" t="s">
        <v>14</v>
      </c>
      <c r="G1922" s="14" t="s">
        <v>15</v>
      </c>
      <c r="H1922" s="14" t="s">
        <v>16</v>
      </c>
      <c r="I1922" s="14" t="s">
        <v>14</v>
      </c>
      <c r="J1922" s="14" t="s">
        <v>15</v>
      </c>
      <c r="K1922" s="14" t="s">
        <v>16</v>
      </c>
      <c r="M1922" s="14" t="s">
        <v>18</v>
      </c>
      <c r="N1922" s="13" t="s">
        <v>19</v>
      </c>
      <c r="O1922" s="14" t="s">
        <v>20</v>
      </c>
      <c r="P1922" s="13" t="s">
        <v>21</v>
      </c>
      <c r="R1922" s="13" t="s">
        <v>41</v>
      </c>
      <c r="S1922" s="14" t="s">
        <v>29</v>
      </c>
      <c r="U1922" s="27" t="s">
        <v>42</v>
      </c>
    </row>
    <row r="1923" spans="1:21" ht="15.75" x14ac:dyDescent="0.25">
      <c r="A1923" s="14" t="s">
        <v>0</v>
      </c>
      <c r="B1923" s="7">
        <v>335247</v>
      </c>
      <c r="C1923" s="7">
        <v>15066</v>
      </c>
      <c r="D1923" s="1">
        <v>4.5</v>
      </c>
      <c r="E1923" s="9">
        <v>340.9</v>
      </c>
      <c r="F1923" s="7">
        <v>2906</v>
      </c>
      <c r="G1923" s="1">
        <v>0.9</v>
      </c>
      <c r="H1923" s="1">
        <v>65.7</v>
      </c>
      <c r="I1923" s="7">
        <v>3248</v>
      </c>
      <c r="J1923" s="1">
        <v>1</v>
      </c>
      <c r="K1923" s="1">
        <v>73.5</v>
      </c>
      <c r="M1923" s="12">
        <f>B1923-B1941</f>
        <v>238</v>
      </c>
      <c r="N1923" s="12">
        <f t="shared" ref="N1923:N1935" si="603">C1923-C1941</f>
        <v>29</v>
      </c>
      <c r="O1923" s="12">
        <f t="shared" ref="O1923:O1935" si="604">F1923-F1941</f>
        <v>3</v>
      </c>
      <c r="P1923" s="12">
        <f t="shared" ref="P1923:P1935" si="605">I1923-I1941</f>
        <v>6</v>
      </c>
      <c r="R1923" s="26">
        <f>C1923/B1923</f>
        <v>4.4939999463082442E-2</v>
      </c>
    </row>
    <row r="1924" spans="1:21" ht="15.75" x14ac:dyDescent="0.25">
      <c r="A1924" s="5" t="s">
        <v>1</v>
      </c>
      <c r="B1924" s="7">
        <v>2051</v>
      </c>
      <c r="C1924" s="7">
        <v>100</v>
      </c>
      <c r="D1924" s="1">
        <v>4.9000000000000004</v>
      </c>
      <c r="E1924" s="9">
        <v>198.1</v>
      </c>
      <c r="F1924" s="7">
        <v>22</v>
      </c>
      <c r="G1924" s="1">
        <v>1.1000000000000001</v>
      </c>
      <c r="H1924" s="1">
        <v>43.6</v>
      </c>
      <c r="I1924" s="7">
        <v>0</v>
      </c>
      <c r="J1924" s="1">
        <v>0</v>
      </c>
      <c r="K1924" s="1">
        <v>0</v>
      </c>
      <c r="M1924" s="12">
        <f t="shared" ref="M1924:M1935" si="606">B1924-B1942</f>
        <v>3</v>
      </c>
      <c r="N1924" s="20">
        <f t="shared" si="603"/>
        <v>0</v>
      </c>
      <c r="O1924" s="12">
        <f t="shared" si="604"/>
        <v>0</v>
      </c>
      <c r="P1924" s="12">
        <f t="shared" si="605"/>
        <v>0</v>
      </c>
      <c r="R1924" s="21">
        <f>C1924/$C$1923</f>
        <v>6.6374618345944507E-3</v>
      </c>
    </row>
    <row r="1925" spans="1:21" ht="15.75" x14ac:dyDescent="0.25">
      <c r="A1925" s="6" t="s">
        <v>2</v>
      </c>
      <c r="B1925" s="8">
        <v>13126</v>
      </c>
      <c r="C1925" s="8">
        <v>79</v>
      </c>
      <c r="D1925" s="2">
        <v>0.6</v>
      </c>
      <c r="E1925" s="10">
        <v>36.4</v>
      </c>
      <c r="F1925" s="8">
        <v>14</v>
      </c>
      <c r="G1925" s="2">
        <v>0.1</v>
      </c>
      <c r="H1925" s="2">
        <v>6.4</v>
      </c>
      <c r="I1925" s="8">
        <v>1</v>
      </c>
      <c r="J1925" s="2">
        <v>0</v>
      </c>
      <c r="K1925" s="2">
        <v>0.5</v>
      </c>
      <c r="M1925" s="12">
        <f t="shared" si="606"/>
        <v>15</v>
      </c>
      <c r="N1925" s="20">
        <f t="shared" si="603"/>
        <v>0</v>
      </c>
      <c r="O1925" s="12">
        <f t="shared" si="604"/>
        <v>0</v>
      </c>
      <c r="P1925" s="12">
        <f t="shared" si="605"/>
        <v>0</v>
      </c>
      <c r="R1925" s="21">
        <f t="shared" ref="R1925:R1935" si="607">C1925/$C$1923</f>
        <v>5.243594849329616E-3</v>
      </c>
    </row>
    <row r="1926" spans="1:21" ht="15.75" x14ac:dyDescent="0.25">
      <c r="A1926" s="5" t="s">
        <v>3</v>
      </c>
      <c r="B1926" s="7">
        <v>21406</v>
      </c>
      <c r="C1926" s="7">
        <v>46</v>
      </c>
      <c r="D1926" s="1">
        <v>0.2</v>
      </c>
      <c r="E1926" s="9">
        <v>16.600000000000001</v>
      </c>
      <c r="F1926" s="7">
        <v>14</v>
      </c>
      <c r="G1926" s="1">
        <v>0.1</v>
      </c>
      <c r="H1926" s="1">
        <v>5</v>
      </c>
      <c r="I1926" s="7">
        <v>0</v>
      </c>
      <c r="J1926" s="1">
        <v>0</v>
      </c>
      <c r="K1926" s="1">
        <v>0</v>
      </c>
      <c r="M1926" s="12">
        <f t="shared" si="606"/>
        <v>30</v>
      </c>
      <c r="N1926" s="20">
        <f t="shared" si="603"/>
        <v>0</v>
      </c>
      <c r="O1926" s="20">
        <f t="shared" si="604"/>
        <v>0</v>
      </c>
      <c r="P1926" s="12">
        <f t="shared" si="605"/>
        <v>0</v>
      </c>
      <c r="R1926" s="21">
        <f t="shared" si="607"/>
        <v>3.0532324439134476E-3</v>
      </c>
    </row>
    <row r="1927" spans="1:21" ht="15.75" x14ac:dyDescent="0.25">
      <c r="A1927" s="6" t="s">
        <v>4</v>
      </c>
      <c r="B1927" s="8">
        <v>46407</v>
      </c>
      <c r="C1927" s="8">
        <v>239</v>
      </c>
      <c r="D1927" s="2">
        <v>0.5</v>
      </c>
      <c r="E1927" s="10">
        <v>44.8</v>
      </c>
      <c r="F1927" s="8">
        <v>32</v>
      </c>
      <c r="G1927" s="2">
        <v>0.1</v>
      </c>
      <c r="H1927" s="2">
        <v>6</v>
      </c>
      <c r="I1927" s="8">
        <v>1</v>
      </c>
      <c r="J1927" s="2">
        <v>0</v>
      </c>
      <c r="K1927" s="2">
        <v>0.2</v>
      </c>
      <c r="M1927" s="12">
        <f t="shared" si="606"/>
        <v>20</v>
      </c>
      <c r="N1927" s="20">
        <f t="shared" si="603"/>
        <v>0</v>
      </c>
      <c r="O1927" s="12">
        <f t="shared" si="604"/>
        <v>0</v>
      </c>
      <c r="P1927" s="12">
        <f t="shared" si="605"/>
        <v>0</v>
      </c>
      <c r="R1927" s="21">
        <f t="shared" si="607"/>
        <v>1.586353378468074E-2</v>
      </c>
      <c r="S1927" s="24">
        <f>R1926+R1927</f>
        <v>1.8916766228594187E-2</v>
      </c>
    </row>
    <row r="1928" spans="1:21" ht="15.75" x14ac:dyDescent="0.25">
      <c r="A1928" s="5" t="s">
        <v>5</v>
      </c>
      <c r="B1928" s="7">
        <v>58798</v>
      </c>
      <c r="C1928" s="7">
        <v>845</v>
      </c>
      <c r="D1928" s="1">
        <v>1.4</v>
      </c>
      <c r="E1928" s="9">
        <v>142.9</v>
      </c>
      <c r="F1928" s="7">
        <v>115</v>
      </c>
      <c r="G1928" s="1">
        <v>0.2</v>
      </c>
      <c r="H1928" s="1">
        <v>19.5</v>
      </c>
      <c r="I1928" s="7">
        <v>15</v>
      </c>
      <c r="J1928" s="1">
        <v>0</v>
      </c>
      <c r="K1928" s="1">
        <v>2.5</v>
      </c>
      <c r="M1928" s="12">
        <f t="shared" si="606"/>
        <v>21</v>
      </c>
      <c r="N1928" s="20">
        <f t="shared" si="603"/>
        <v>2</v>
      </c>
      <c r="O1928" s="12">
        <f t="shared" si="604"/>
        <v>0</v>
      </c>
      <c r="P1928" s="12">
        <f t="shared" si="605"/>
        <v>1</v>
      </c>
      <c r="R1928" s="21">
        <f t="shared" si="607"/>
        <v>5.6086552502323112E-2</v>
      </c>
    </row>
    <row r="1929" spans="1:21" ht="15.75" x14ac:dyDescent="0.25">
      <c r="A1929" s="6" t="s">
        <v>6</v>
      </c>
      <c r="B1929" s="8">
        <v>64163</v>
      </c>
      <c r="C1929" s="8">
        <v>1553</v>
      </c>
      <c r="D1929" s="2">
        <v>2.4</v>
      </c>
      <c r="E1929" s="10">
        <v>217.1</v>
      </c>
      <c r="F1929" s="8">
        <v>247</v>
      </c>
      <c r="G1929" s="2">
        <v>0.4</v>
      </c>
      <c r="H1929" s="2">
        <v>34.5</v>
      </c>
      <c r="I1929" s="8">
        <v>34</v>
      </c>
      <c r="J1929" s="2">
        <v>0.1</v>
      </c>
      <c r="K1929" s="2">
        <v>4.8</v>
      </c>
      <c r="M1929" s="12">
        <f t="shared" si="606"/>
        <v>38</v>
      </c>
      <c r="N1929" s="20">
        <f t="shared" si="603"/>
        <v>3</v>
      </c>
      <c r="O1929" s="20">
        <f t="shared" si="604"/>
        <v>0</v>
      </c>
      <c r="P1929" s="12">
        <f t="shared" si="605"/>
        <v>0</v>
      </c>
      <c r="R1929" s="21">
        <f t="shared" si="607"/>
        <v>0.10307978229125182</v>
      </c>
    </row>
    <row r="1930" spans="1:21" ht="15.75" x14ac:dyDescent="0.25">
      <c r="A1930" s="5" t="s">
        <v>7</v>
      </c>
      <c r="B1930" s="7">
        <v>51492</v>
      </c>
      <c r="C1930" s="7">
        <v>1823</v>
      </c>
      <c r="D1930" s="1">
        <v>3.5</v>
      </c>
      <c r="E1930" s="9">
        <v>299.7</v>
      </c>
      <c r="F1930" s="7">
        <v>397</v>
      </c>
      <c r="G1930" s="1">
        <v>0.8</v>
      </c>
      <c r="H1930" s="1">
        <v>65.3</v>
      </c>
      <c r="I1930" s="7">
        <v>81</v>
      </c>
      <c r="J1930" s="1">
        <v>0.2</v>
      </c>
      <c r="K1930" s="1">
        <v>13.3</v>
      </c>
      <c r="M1930" s="12">
        <f t="shared" si="606"/>
        <v>54</v>
      </c>
      <c r="N1930" s="20">
        <f t="shared" si="603"/>
        <v>5</v>
      </c>
      <c r="O1930" s="20">
        <f t="shared" si="604"/>
        <v>2</v>
      </c>
      <c r="P1930" s="12">
        <f t="shared" si="605"/>
        <v>0</v>
      </c>
      <c r="R1930" s="21">
        <f t="shared" si="607"/>
        <v>0.12100092924465684</v>
      </c>
    </row>
    <row r="1931" spans="1:21" ht="15.75" x14ac:dyDescent="0.25">
      <c r="A1931" s="6" t="s">
        <v>8</v>
      </c>
      <c r="B1931" s="8">
        <v>36639</v>
      </c>
      <c r="C1931" s="8">
        <v>2536</v>
      </c>
      <c r="D1931" s="2">
        <v>6.9</v>
      </c>
      <c r="E1931" s="10">
        <v>460.3</v>
      </c>
      <c r="F1931" s="8">
        <v>672</v>
      </c>
      <c r="G1931" s="2">
        <v>1.8</v>
      </c>
      <c r="H1931" s="2">
        <v>122</v>
      </c>
      <c r="I1931" s="8">
        <v>204</v>
      </c>
      <c r="J1931" s="2">
        <v>0.6</v>
      </c>
      <c r="K1931" s="2">
        <v>37</v>
      </c>
      <c r="M1931" s="12">
        <f t="shared" si="606"/>
        <v>24</v>
      </c>
      <c r="N1931" s="20">
        <f t="shared" si="603"/>
        <v>7</v>
      </c>
      <c r="O1931" s="20">
        <f t="shared" si="604"/>
        <v>0</v>
      </c>
      <c r="P1931" s="12">
        <f t="shared" si="605"/>
        <v>1</v>
      </c>
      <c r="R1931" s="21">
        <f t="shared" si="607"/>
        <v>0.16832603212531527</v>
      </c>
    </row>
    <row r="1932" spans="1:21" ht="15.75" x14ac:dyDescent="0.25">
      <c r="A1932" s="5" t="s">
        <v>9</v>
      </c>
      <c r="B1932" s="7">
        <v>22198</v>
      </c>
      <c r="C1932" s="7">
        <v>2724</v>
      </c>
      <c r="D1932" s="1">
        <v>12.3</v>
      </c>
      <c r="E1932" s="9">
        <v>574.29999999999995</v>
      </c>
      <c r="F1932" s="7">
        <v>771</v>
      </c>
      <c r="G1932" s="1">
        <v>3.5</v>
      </c>
      <c r="H1932" s="1">
        <v>162.5</v>
      </c>
      <c r="I1932" s="7">
        <v>445</v>
      </c>
      <c r="J1932" s="1">
        <v>2</v>
      </c>
      <c r="K1932" s="1">
        <v>93.8</v>
      </c>
      <c r="M1932" s="12">
        <f t="shared" si="606"/>
        <v>24</v>
      </c>
      <c r="N1932" s="20">
        <f t="shared" si="603"/>
        <v>4</v>
      </c>
      <c r="O1932" s="20">
        <f t="shared" si="604"/>
        <v>0</v>
      </c>
      <c r="P1932" s="20">
        <f t="shared" si="605"/>
        <v>1</v>
      </c>
      <c r="R1932" s="21">
        <f t="shared" si="607"/>
        <v>0.18080446037435285</v>
      </c>
    </row>
    <row r="1933" spans="1:21" ht="15.75" x14ac:dyDescent="0.25">
      <c r="A1933" s="6" t="s">
        <v>10</v>
      </c>
      <c r="B1933" s="8">
        <v>9971</v>
      </c>
      <c r="C1933" s="8">
        <v>2457</v>
      </c>
      <c r="D1933" s="2">
        <v>24.6</v>
      </c>
      <c r="E1933" s="10">
        <v>942.3</v>
      </c>
      <c r="F1933" s="8">
        <v>495</v>
      </c>
      <c r="G1933" s="2">
        <v>5</v>
      </c>
      <c r="H1933" s="2">
        <v>189.8</v>
      </c>
      <c r="I1933" s="8">
        <v>745</v>
      </c>
      <c r="J1933" s="2">
        <v>7.5</v>
      </c>
      <c r="K1933" s="2">
        <v>285.7</v>
      </c>
      <c r="M1933" s="12">
        <f t="shared" si="606"/>
        <v>6</v>
      </c>
      <c r="N1933" s="20">
        <f t="shared" si="603"/>
        <v>5</v>
      </c>
      <c r="O1933" s="20">
        <f t="shared" si="604"/>
        <v>1</v>
      </c>
      <c r="P1933" s="20">
        <f t="shared" si="605"/>
        <v>1</v>
      </c>
      <c r="R1933" s="21">
        <f t="shared" si="607"/>
        <v>0.16308243727598568</v>
      </c>
    </row>
    <row r="1934" spans="1:21" ht="15.75" x14ac:dyDescent="0.25">
      <c r="A1934" s="5" t="s">
        <v>11</v>
      </c>
      <c r="B1934" s="7">
        <v>8717</v>
      </c>
      <c r="C1934" s="7">
        <v>2660</v>
      </c>
      <c r="D1934" s="1">
        <v>30.5</v>
      </c>
      <c r="E1934" s="9">
        <v>1891.1</v>
      </c>
      <c r="F1934" s="7">
        <v>125</v>
      </c>
      <c r="G1934" s="1">
        <v>1.4</v>
      </c>
      <c r="H1934" s="1">
        <v>88.9</v>
      </c>
      <c r="I1934" s="7">
        <v>1719</v>
      </c>
      <c r="J1934" s="1">
        <v>19.7</v>
      </c>
      <c r="K1934" s="9">
        <v>1222.0999999999999</v>
      </c>
      <c r="M1934" s="12">
        <f t="shared" si="606"/>
        <v>2</v>
      </c>
      <c r="N1934" s="20">
        <f t="shared" si="603"/>
        <v>3</v>
      </c>
      <c r="O1934" s="20">
        <f t="shared" si="604"/>
        <v>0</v>
      </c>
      <c r="P1934" s="20">
        <f t="shared" si="605"/>
        <v>2</v>
      </c>
      <c r="R1934" s="21">
        <f t="shared" si="607"/>
        <v>0.17655648480021241</v>
      </c>
    </row>
    <row r="1935" spans="1:21" ht="15.75" x14ac:dyDescent="0.25">
      <c r="A1935" s="6" t="s">
        <v>12</v>
      </c>
      <c r="B1935" s="8">
        <v>279</v>
      </c>
      <c r="C1935" s="8">
        <v>4</v>
      </c>
      <c r="D1935" s="2">
        <v>1.4</v>
      </c>
      <c r="E1935" s="10" t="s">
        <v>13</v>
      </c>
      <c r="F1935" s="8">
        <v>2</v>
      </c>
      <c r="G1935" s="2">
        <v>0.7</v>
      </c>
      <c r="H1935" s="2" t="s">
        <v>13</v>
      </c>
      <c r="I1935" s="8">
        <v>3</v>
      </c>
      <c r="J1935" s="2">
        <v>1.1000000000000001</v>
      </c>
      <c r="K1935" s="2" t="s">
        <v>13</v>
      </c>
      <c r="M1935" s="12">
        <f t="shared" si="606"/>
        <v>1</v>
      </c>
      <c r="N1935" s="12">
        <f t="shared" si="603"/>
        <v>0</v>
      </c>
      <c r="O1935" s="12">
        <f t="shared" si="604"/>
        <v>0</v>
      </c>
      <c r="P1935" s="12">
        <f t="shared" si="605"/>
        <v>0</v>
      </c>
      <c r="R1935" s="21">
        <f t="shared" si="607"/>
        <v>2.6549847338377806E-4</v>
      </c>
    </row>
    <row r="1936" spans="1:21" x14ac:dyDescent="0.25">
      <c r="A1936" s="25"/>
      <c r="O1936" s="104" t="s">
        <v>873</v>
      </c>
      <c r="P1936" s="103">
        <f>SUM(P1933:P1934)/P1923</f>
        <v>0.5</v>
      </c>
    </row>
    <row r="1937" spans="1:19" x14ac:dyDescent="0.25">
      <c r="A1937" t="s">
        <v>1278</v>
      </c>
    </row>
    <row r="1938" spans="1:19" x14ac:dyDescent="0.25">
      <c r="A1938" t="s">
        <v>776</v>
      </c>
    </row>
    <row r="1939" spans="1:19" x14ac:dyDescent="0.25">
      <c r="A1939" s="15" t="s">
        <v>17</v>
      </c>
      <c r="B1939" s="14" t="s">
        <v>18</v>
      </c>
      <c r="C1939" s="270" t="s">
        <v>19</v>
      </c>
      <c r="D1939" s="270"/>
      <c r="E1939" s="270"/>
      <c r="F1939" s="270" t="s">
        <v>20</v>
      </c>
      <c r="G1939" s="270"/>
      <c r="H1939" s="270"/>
      <c r="I1939" s="270" t="s">
        <v>21</v>
      </c>
      <c r="J1939" s="270"/>
      <c r="K1939" s="270"/>
      <c r="M1939" s="270" t="s">
        <v>905</v>
      </c>
      <c r="N1939" s="270"/>
      <c r="O1939" s="270"/>
      <c r="P1939" s="270"/>
    </row>
    <row r="1940" spans="1:19" x14ac:dyDescent="0.25">
      <c r="B1940" s="14" t="s">
        <v>14</v>
      </c>
      <c r="C1940" s="14" t="s">
        <v>14</v>
      </c>
      <c r="D1940" s="14" t="s">
        <v>15</v>
      </c>
      <c r="E1940" s="14" t="s">
        <v>16</v>
      </c>
      <c r="F1940" s="14" t="s">
        <v>14</v>
      </c>
      <c r="G1940" s="14" t="s">
        <v>15</v>
      </c>
      <c r="H1940" s="14" t="s">
        <v>16</v>
      </c>
      <c r="I1940" s="14" t="s">
        <v>14</v>
      </c>
      <c r="J1940" s="14" t="s">
        <v>15</v>
      </c>
      <c r="K1940" s="14" t="s">
        <v>16</v>
      </c>
      <c r="M1940" s="14" t="s">
        <v>18</v>
      </c>
      <c r="N1940" s="13" t="s">
        <v>19</v>
      </c>
      <c r="O1940" s="14" t="s">
        <v>20</v>
      </c>
      <c r="P1940" s="13" t="s">
        <v>21</v>
      </c>
      <c r="R1940" s="13" t="s">
        <v>41</v>
      </c>
      <c r="S1940" s="14" t="s">
        <v>29</v>
      </c>
    </row>
    <row r="1941" spans="1:19" ht="15.75" x14ac:dyDescent="0.25">
      <c r="A1941" s="14" t="s">
        <v>0</v>
      </c>
      <c r="B1941" s="7">
        <v>335009</v>
      </c>
      <c r="C1941" s="7">
        <v>15037</v>
      </c>
      <c r="D1941" s="1">
        <v>4.5</v>
      </c>
      <c r="E1941" s="9">
        <v>340.2</v>
      </c>
      <c r="F1941" s="7">
        <v>2903</v>
      </c>
      <c r="G1941" s="1">
        <v>0.9</v>
      </c>
      <c r="H1941" s="1">
        <v>65.7</v>
      </c>
      <c r="I1941" s="7">
        <v>3242</v>
      </c>
      <c r="J1941" s="1">
        <v>1</v>
      </c>
      <c r="K1941" s="1">
        <v>73.3</v>
      </c>
      <c r="M1941" s="12">
        <f>B1941-B1959</f>
        <v>806</v>
      </c>
      <c r="N1941" s="12">
        <f t="shared" ref="N1941:N1953" si="608">C1941-C1959</f>
        <v>46</v>
      </c>
      <c r="O1941" s="12">
        <f t="shared" ref="O1941:O1953" si="609">F1941-F1959</f>
        <v>4</v>
      </c>
      <c r="P1941" s="12">
        <f t="shared" ref="P1941:P1953" si="610">I1941-I1959</f>
        <v>7</v>
      </c>
      <c r="R1941" s="26">
        <f>C1941/B1941</f>
        <v>4.4885361288801197E-2</v>
      </c>
    </row>
    <row r="1942" spans="1:19" ht="15.75" x14ac:dyDescent="0.25">
      <c r="A1942" s="5" t="s">
        <v>1</v>
      </c>
      <c r="B1942" s="7">
        <v>2048</v>
      </c>
      <c r="C1942" s="7">
        <v>100</v>
      </c>
      <c r="D1942" s="1">
        <v>4.9000000000000004</v>
      </c>
      <c r="E1942" s="9">
        <v>198.1</v>
      </c>
      <c r="F1942" s="7">
        <v>22</v>
      </c>
      <c r="G1942" s="1">
        <v>1.1000000000000001</v>
      </c>
      <c r="H1942" s="1">
        <v>43.6</v>
      </c>
      <c r="I1942" s="7">
        <v>0</v>
      </c>
      <c r="J1942" s="1">
        <v>0</v>
      </c>
      <c r="K1942" s="1">
        <v>0</v>
      </c>
      <c r="M1942" s="12">
        <f t="shared" ref="M1942:M1953" si="611">B1942-B1960</f>
        <v>6</v>
      </c>
      <c r="N1942" s="20">
        <f t="shared" si="608"/>
        <v>0</v>
      </c>
      <c r="O1942" s="12">
        <f t="shared" si="609"/>
        <v>0</v>
      </c>
      <c r="P1942" s="12">
        <f t="shared" si="610"/>
        <v>0</v>
      </c>
      <c r="R1942" s="21">
        <f>C1942/$C$1941</f>
        <v>6.6502626853760724E-3</v>
      </c>
    </row>
    <row r="1943" spans="1:19" ht="15.75" x14ac:dyDescent="0.25">
      <c r="A1943" s="6" t="s">
        <v>2</v>
      </c>
      <c r="B1943" s="8">
        <v>13111</v>
      </c>
      <c r="C1943" s="8">
        <v>79</v>
      </c>
      <c r="D1943" s="2">
        <v>0.6</v>
      </c>
      <c r="E1943" s="10">
        <v>36.4</v>
      </c>
      <c r="F1943" s="8">
        <v>14</v>
      </c>
      <c r="G1943" s="2">
        <v>0.1</v>
      </c>
      <c r="H1943" s="2">
        <v>6.4</v>
      </c>
      <c r="I1943" s="8">
        <v>1</v>
      </c>
      <c r="J1943" s="2">
        <v>0</v>
      </c>
      <c r="K1943" s="2">
        <v>0.5</v>
      </c>
      <c r="M1943" s="12">
        <f t="shared" si="611"/>
        <v>28</v>
      </c>
      <c r="N1943" s="20">
        <f t="shared" si="608"/>
        <v>0</v>
      </c>
      <c r="O1943" s="12">
        <f t="shared" si="609"/>
        <v>0</v>
      </c>
      <c r="P1943" s="12">
        <f t="shared" si="610"/>
        <v>0</v>
      </c>
      <c r="R1943" s="21">
        <f t="shared" ref="R1943:R1953" si="612">C1943/$C$1941</f>
        <v>5.2537075214470971E-3</v>
      </c>
    </row>
    <row r="1944" spans="1:19" ht="15.75" x14ac:dyDescent="0.25">
      <c r="A1944" s="5" t="s">
        <v>3</v>
      </c>
      <c r="B1944" s="7">
        <v>21376</v>
      </c>
      <c r="C1944" s="7">
        <v>46</v>
      </c>
      <c r="D1944" s="1">
        <v>0.2</v>
      </c>
      <c r="E1944" s="9">
        <v>16.600000000000001</v>
      </c>
      <c r="F1944" s="7">
        <v>14</v>
      </c>
      <c r="G1944" s="1">
        <v>0.1</v>
      </c>
      <c r="H1944" s="1">
        <v>5</v>
      </c>
      <c r="I1944" s="7">
        <v>0</v>
      </c>
      <c r="J1944" s="1">
        <v>0</v>
      </c>
      <c r="K1944" s="1">
        <v>0</v>
      </c>
      <c r="M1944" s="12">
        <f t="shared" si="611"/>
        <v>95</v>
      </c>
      <c r="N1944" s="20">
        <f t="shared" si="608"/>
        <v>0</v>
      </c>
      <c r="O1944" s="20">
        <f t="shared" si="609"/>
        <v>0</v>
      </c>
      <c r="P1944" s="12">
        <f t="shared" si="610"/>
        <v>0</v>
      </c>
      <c r="R1944" s="21">
        <f t="shared" si="612"/>
        <v>3.0591208352729934E-3</v>
      </c>
    </row>
    <row r="1945" spans="1:19" ht="15.75" x14ac:dyDescent="0.25">
      <c r="A1945" s="6" t="s">
        <v>4</v>
      </c>
      <c r="B1945" s="8">
        <v>46387</v>
      </c>
      <c r="C1945" s="8">
        <v>239</v>
      </c>
      <c r="D1945" s="2">
        <v>0.5</v>
      </c>
      <c r="E1945" s="10">
        <v>44.8</v>
      </c>
      <c r="F1945" s="8">
        <v>32</v>
      </c>
      <c r="G1945" s="2">
        <v>0.1</v>
      </c>
      <c r="H1945" s="2">
        <v>6</v>
      </c>
      <c r="I1945" s="8">
        <v>1</v>
      </c>
      <c r="J1945" s="2">
        <v>0</v>
      </c>
      <c r="K1945" s="2">
        <v>0.2</v>
      </c>
      <c r="M1945" s="12">
        <f t="shared" si="611"/>
        <v>132</v>
      </c>
      <c r="N1945" s="20">
        <f t="shared" si="608"/>
        <v>0</v>
      </c>
      <c r="O1945" s="12">
        <f t="shared" si="609"/>
        <v>0</v>
      </c>
      <c r="P1945" s="12">
        <f t="shared" si="610"/>
        <v>0</v>
      </c>
      <c r="R1945" s="21">
        <f t="shared" si="612"/>
        <v>1.5894127818048814E-2</v>
      </c>
      <c r="S1945" s="24">
        <f>R1944+R1945</f>
        <v>1.8953248653321805E-2</v>
      </c>
    </row>
    <row r="1946" spans="1:19" ht="15.75" x14ac:dyDescent="0.25">
      <c r="A1946" s="5" t="s">
        <v>5</v>
      </c>
      <c r="B1946" s="7">
        <v>58777</v>
      </c>
      <c r="C1946" s="7">
        <v>843</v>
      </c>
      <c r="D1946" s="1">
        <v>1.4</v>
      </c>
      <c r="E1946" s="9">
        <v>142.6</v>
      </c>
      <c r="F1946" s="7">
        <v>115</v>
      </c>
      <c r="G1946" s="1">
        <v>0.2</v>
      </c>
      <c r="H1946" s="1">
        <v>19.5</v>
      </c>
      <c r="I1946" s="7">
        <v>14</v>
      </c>
      <c r="J1946" s="1">
        <v>0</v>
      </c>
      <c r="K1946" s="1">
        <v>2.4</v>
      </c>
      <c r="M1946" s="12">
        <f t="shared" si="611"/>
        <v>77</v>
      </c>
      <c r="N1946" s="20">
        <f t="shared" si="608"/>
        <v>1</v>
      </c>
      <c r="O1946" s="12">
        <f t="shared" si="609"/>
        <v>0</v>
      </c>
      <c r="P1946" s="12">
        <f t="shared" si="610"/>
        <v>0</v>
      </c>
      <c r="R1946" s="21">
        <f t="shared" si="612"/>
        <v>5.6061714437720289E-2</v>
      </c>
    </row>
    <row r="1947" spans="1:19" ht="15.75" x14ac:dyDescent="0.25">
      <c r="A1947" s="6" t="s">
        <v>6</v>
      </c>
      <c r="B1947" s="8">
        <v>64125</v>
      </c>
      <c r="C1947" s="8">
        <v>1550</v>
      </c>
      <c r="D1947" s="2">
        <v>2.4</v>
      </c>
      <c r="E1947" s="10">
        <v>216.7</v>
      </c>
      <c r="F1947" s="8">
        <v>247</v>
      </c>
      <c r="G1947" s="2">
        <v>0.4</v>
      </c>
      <c r="H1947" s="2">
        <v>34.5</v>
      </c>
      <c r="I1947" s="8">
        <v>34</v>
      </c>
      <c r="J1947" s="2">
        <v>0.1</v>
      </c>
      <c r="K1947" s="2">
        <v>4.8</v>
      </c>
      <c r="M1947" s="12">
        <f t="shared" si="611"/>
        <v>149</v>
      </c>
      <c r="N1947" s="20">
        <f t="shared" si="608"/>
        <v>4</v>
      </c>
      <c r="O1947" s="20">
        <f t="shared" si="609"/>
        <v>0</v>
      </c>
      <c r="P1947" s="12">
        <f t="shared" si="610"/>
        <v>1</v>
      </c>
      <c r="R1947" s="21">
        <f t="shared" si="612"/>
        <v>0.10307907162332912</v>
      </c>
    </row>
    <row r="1948" spans="1:19" ht="15.75" x14ac:dyDescent="0.25">
      <c r="A1948" s="5" t="s">
        <v>7</v>
      </c>
      <c r="B1948" s="7">
        <v>51438</v>
      </c>
      <c r="C1948" s="7">
        <v>1818</v>
      </c>
      <c r="D1948" s="1">
        <v>3.5</v>
      </c>
      <c r="E1948" s="9">
        <v>298.8</v>
      </c>
      <c r="F1948" s="7">
        <v>395</v>
      </c>
      <c r="G1948" s="1">
        <v>0.8</v>
      </c>
      <c r="H1948" s="1">
        <v>64.900000000000006</v>
      </c>
      <c r="I1948" s="7">
        <v>81</v>
      </c>
      <c r="J1948" s="1">
        <v>0.2</v>
      </c>
      <c r="K1948" s="1">
        <v>13.3</v>
      </c>
      <c r="M1948" s="12">
        <f t="shared" si="611"/>
        <v>142</v>
      </c>
      <c r="N1948" s="20">
        <f t="shared" si="608"/>
        <v>10</v>
      </c>
      <c r="O1948" s="20">
        <f t="shared" si="609"/>
        <v>1</v>
      </c>
      <c r="P1948" s="12">
        <f t="shared" si="610"/>
        <v>1</v>
      </c>
      <c r="R1948" s="21">
        <f t="shared" si="612"/>
        <v>0.120901775620137</v>
      </c>
    </row>
    <row r="1949" spans="1:19" ht="15.75" x14ac:dyDescent="0.25">
      <c r="A1949" s="6" t="s">
        <v>8</v>
      </c>
      <c r="B1949" s="8">
        <v>36615</v>
      </c>
      <c r="C1949" s="8">
        <v>2529</v>
      </c>
      <c r="D1949" s="2">
        <v>6.9</v>
      </c>
      <c r="E1949" s="10">
        <v>459.1</v>
      </c>
      <c r="F1949" s="8">
        <v>672</v>
      </c>
      <c r="G1949" s="2">
        <v>1.8</v>
      </c>
      <c r="H1949" s="2">
        <v>122</v>
      </c>
      <c r="I1949" s="8">
        <v>203</v>
      </c>
      <c r="J1949" s="2">
        <v>0.6</v>
      </c>
      <c r="K1949" s="2">
        <v>36.799999999999997</v>
      </c>
      <c r="M1949" s="12">
        <f t="shared" si="611"/>
        <v>68</v>
      </c>
      <c r="N1949" s="20">
        <f t="shared" si="608"/>
        <v>6</v>
      </c>
      <c r="O1949" s="20">
        <f t="shared" si="609"/>
        <v>1</v>
      </c>
      <c r="P1949" s="12">
        <f t="shared" si="610"/>
        <v>2</v>
      </c>
      <c r="R1949" s="21">
        <f t="shared" si="612"/>
        <v>0.16818514331316087</v>
      </c>
    </row>
    <row r="1950" spans="1:19" ht="15.75" x14ac:dyDescent="0.25">
      <c r="A1950" s="5" t="s">
        <v>9</v>
      </c>
      <c r="B1950" s="7">
        <v>22174</v>
      </c>
      <c r="C1950" s="7">
        <v>2720</v>
      </c>
      <c r="D1950" s="1">
        <v>12.3</v>
      </c>
      <c r="E1950" s="9">
        <v>573.5</v>
      </c>
      <c r="F1950" s="7">
        <v>771</v>
      </c>
      <c r="G1950" s="1">
        <v>3.5</v>
      </c>
      <c r="H1950" s="1">
        <v>162.5</v>
      </c>
      <c r="I1950" s="7">
        <v>444</v>
      </c>
      <c r="J1950" s="1">
        <v>2</v>
      </c>
      <c r="K1950" s="1">
        <v>93.6</v>
      </c>
      <c r="M1950" s="12">
        <f t="shared" si="611"/>
        <v>62</v>
      </c>
      <c r="N1950" s="20">
        <f t="shared" si="608"/>
        <v>10</v>
      </c>
      <c r="O1950" s="20">
        <f t="shared" si="609"/>
        <v>1</v>
      </c>
      <c r="P1950" s="20">
        <f t="shared" si="610"/>
        <v>2</v>
      </c>
      <c r="R1950" s="21">
        <f t="shared" si="612"/>
        <v>0.18088714504222916</v>
      </c>
    </row>
    <row r="1951" spans="1:19" ht="15.75" x14ac:dyDescent="0.25">
      <c r="A1951" s="6" t="s">
        <v>10</v>
      </c>
      <c r="B1951" s="8">
        <v>9965</v>
      </c>
      <c r="C1951" s="8">
        <v>2452</v>
      </c>
      <c r="D1951" s="2">
        <v>24.6</v>
      </c>
      <c r="E1951" s="10">
        <v>940.4</v>
      </c>
      <c r="F1951" s="8">
        <v>494</v>
      </c>
      <c r="G1951" s="2">
        <v>5</v>
      </c>
      <c r="H1951" s="2">
        <v>189.5</v>
      </c>
      <c r="I1951" s="8">
        <v>744</v>
      </c>
      <c r="J1951" s="2">
        <v>7.5</v>
      </c>
      <c r="K1951" s="2">
        <v>285.3</v>
      </c>
      <c r="M1951" s="12">
        <f t="shared" si="611"/>
        <v>31</v>
      </c>
      <c r="N1951" s="20">
        <f t="shared" si="608"/>
        <v>7</v>
      </c>
      <c r="O1951" s="20">
        <f t="shared" si="609"/>
        <v>1</v>
      </c>
      <c r="P1951" s="20">
        <f t="shared" si="610"/>
        <v>0</v>
      </c>
      <c r="R1951" s="21">
        <f t="shared" si="612"/>
        <v>0.16306444104542128</v>
      </c>
    </row>
    <row r="1952" spans="1:19" ht="15.75" x14ac:dyDescent="0.25">
      <c r="A1952" s="5" t="s">
        <v>11</v>
      </c>
      <c r="B1952" s="7">
        <v>8715</v>
      </c>
      <c r="C1952" s="7">
        <v>2657</v>
      </c>
      <c r="D1952" s="1">
        <v>30.5</v>
      </c>
      <c r="E1952" s="9">
        <v>1889</v>
      </c>
      <c r="F1952" s="7">
        <v>125</v>
      </c>
      <c r="G1952" s="1">
        <v>1.4</v>
      </c>
      <c r="H1952" s="1">
        <v>88.9</v>
      </c>
      <c r="I1952" s="7">
        <v>1717</v>
      </c>
      <c r="J1952" s="1">
        <v>19.7</v>
      </c>
      <c r="K1952" s="9">
        <v>1220.7</v>
      </c>
      <c r="M1952" s="12">
        <f t="shared" si="611"/>
        <v>14</v>
      </c>
      <c r="N1952" s="20">
        <f t="shared" si="608"/>
        <v>8</v>
      </c>
      <c r="O1952" s="20">
        <f t="shared" si="609"/>
        <v>0</v>
      </c>
      <c r="P1952" s="20">
        <f t="shared" si="610"/>
        <v>1</v>
      </c>
      <c r="R1952" s="21">
        <f t="shared" si="612"/>
        <v>0.17669747955044224</v>
      </c>
    </row>
    <row r="1953" spans="1:19" ht="15.75" x14ac:dyDescent="0.25">
      <c r="A1953" s="6" t="s">
        <v>12</v>
      </c>
      <c r="B1953" s="8">
        <v>278</v>
      </c>
      <c r="C1953" s="8">
        <v>4</v>
      </c>
      <c r="D1953" s="2">
        <v>1.4</v>
      </c>
      <c r="E1953" s="10" t="s">
        <v>13</v>
      </c>
      <c r="F1953" s="8">
        <v>2</v>
      </c>
      <c r="G1953" s="2">
        <v>0.7</v>
      </c>
      <c r="H1953" s="2" t="s">
        <v>13</v>
      </c>
      <c r="I1953" s="8">
        <v>3</v>
      </c>
      <c r="J1953" s="2">
        <v>1.1000000000000001</v>
      </c>
      <c r="K1953" s="2" t="s">
        <v>13</v>
      </c>
      <c r="M1953" s="12">
        <f t="shared" si="611"/>
        <v>2</v>
      </c>
      <c r="N1953" s="12">
        <f t="shared" si="608"/>
        <v>0</v>
      </c>
      <c r="O1953" s="12">
        <f t="shared" si="609"/>
        <v>0</v>
      </c>
      <c r="P1953" s="12">
        <f t="shared" si="610"/>
        <v>0</v>
      </c>
      <c r="R1953" s="21">
        <f t="shared" si="612"/>
        <v>2.6601050741504288E-4</v>
      </c>
    </row>
    <row r="1954" spans="1:19" x14ac:dyDescent="0.25">
      <c r="A1954" s="25"/>
      <c r="O1954" s="104" t="s">
        <v>873</v>
      </c>
      <c r="P1954" s="103">
        <f>SUM(P1951:P1952)/P1941</f>
        <v>0.14285714285714285</v>
      </c>
    </row>
    <row r="1955" spans="1:19" x14ac:dyDescent="0.25">
      <c r="A1955" t="s">
        <v>1279</v>
      </c>
    </row>
    <row r="1956" spans="1:19" x14ac:dyDescent="0.25">
      <c r="A1956" t="s">
        <v>776</v>
      </c>
    </row>
    <row r="1957" spans="1:19" x14ac:dyDescent="0.25">
      <c r="A1957" s="15" t="s">
        <v>17</v>
      </c>
      <c r="B1957" s="14" t="s">
        <v>18</v>
      </c>
      <c r="C1957" s="270" t="s">
        <v>19</v>
      </c>
      <c r="D1957" s="270"/>
      <c r="E1957" s="270"/>
      <c r="F1957" s="270" t="s">
        <v>20</v>
      </c>
      <c r="G1957" s="270"/>
      <c r="H1957" s="270"/>
      <c r="I1957" s="270" t="s">
        <v>21</v>
      </c>
      <c r="J1957" s="270"/>
      <c r="K1957" s="270"/>
      <c r="M1957" s="270" t="s">
        <v>904</v>
      </c>
      <c r="N1957" s="270"/>
      <c r="O1957" s="270"/>
      <c r="P1957" s="270"/>
    </row>
    <row r="1958" spans="1:19" x14ac:dyDescent="0.25">
      <c r="B1958" s="14" t="s">
        <v>14</v>
      </c>
      <c r="C1958" s="14" t="s">
        <v>14</v>
      </c>
      <c r="D1958" s="14" t="s">
        <v>15</v>
      </c>
      <c r="E1958" s="14" t="s">
        <v>16</v>
      </c>
      <c r="F1958" s="14" t="s">
        <v>14</v>
      </c>
      <c r="G1958" s="14" t="s">
        <v>15</v>
      </c>
      <c r="H1958" s="14" t="s">
        <v>16</v>
      </c>
      <c r="I1958" s="14" t="s">
        <v>14</v>
      </c>
      <c r="J1958" s="14" t="s">
        <v>15</v>
      </c>
      <c r="K1958" s="14" t="s">
        <v>16</v>
      </c>
      <c r="M1958" s="14" t="s">
        <v>18</v>
      </c>
      <c r="N1958" s="13" t="s">
        <v>19</v>
      </c>
      <c r="O1958" s="14" t="s">
        <v>20</v>
      </c>
      <c r="P1958" s="13" t="s">
        <v>21</v>
      </c>
      <c r="R1958" s="13" t="s">
        <v>41</v>
      </c>
      <c r="S1958" s="14" t="s">
        <v>29</v>
      </c>
    </row>
    <row r="1959" spans="1:19" ht="15.75" x14ac:dyDescent="0.25">
      <c r="A1959" s="14" t="s">
        <v>0</v>
      </c>
      <c r="B1959" s="7">
        <v>334203</v>
      </c>
      <c r="C1959" s="7">
        <v>14991</v>
      </c>
      <c r="D1959" s="1">
        <v>4.5</v>
      </c>
      <c r="E1959" s="9">
        <v>339.2</v>
      </c>
      <c r="F1959" s="7">
        <v>2899</v>
      </c>
      <c r="G1959" s="1">
        <v>0.9</v>
      </c>
      <c r="H1959" s="1">
        <v>65.599999999999994</v>
      </c>
      <c r="I1959" s="7">
        <v>3235</v>
      </c>
      <c r="J1959" s="1">
        <v>1</v>
      </c>
      <c r="K1959" s="1">
        <v>73.2</v>
      </c>
      <c r="M1959" s="12">
        <f>B1959-B1977</f>
        <v>356</v>
      </c>
      <c r="N1959" s="12">
        <f t="shared" ref="N1959:N1971" si="613">C1959-C1977</f>
        <v>22</v>
      </c>
      <c r="O1959" s="12">
        <f t="shared" ref="O1959:O1971" si="614">F1959-F1977</f>
        <v>5</v>
      </c>
      <c r="P1959" s="12">
        <f t="shared" ref="P1959:P1971" si="615">I1959-I1977</f>
        <v>3</v>
      </c>
      <c r="R1959" s="26">
        <f>C1959/B1959</f>
        <v>4.4855970772255185E-2</v>
      </c>
    </row>
    <row r="1960" spans="1:19" ht="15.75" x14ac:dyDescent="0.25">
      <c r="A1960" s="5" t="s">
        <v>1</v>
      </c>
      <c r="B1960" s="7">
        <v>2042</v>
      </c>
      <c r="C1960" s="7">
        <v>100</v>
      </c>
      <c r="D1960" s="1">
        <v>4.9000000000000004</v>
      </c>
      <c r="E1960" s="9">
        <v>198.1</v>
      </c>
      <c r="F1960" s="7">
        <v>22</v>
      </c>
      <c r="G1960" s="1">
        <v>1.1000000000000001</v>
      </c>
      <c r="H1960" s="1">
        <v>43.6</v>
      </c>
      <c r="I1960" s="7">
        <v>0</v>
      </c>
      <c r="J1960" s="1">
        <v>0</v>
      </c>
      <c r="K1960" s="1">
        <v>0</v>
      </c>
      <c r="M1960" s="12">
        <f t="shared" ref="M1960:M1971" si="616">B1960-B1978</f>
        <v>3</v>
      </c>
      <c r="N1960" s="20">
        <f t="shared" si="613"/>
        <v>1</v>
      </c>
      <c r="O1960" s="12">
        <f t="shared" si="614"/>
        <v>0</v>
      </c>
      <c r="P1960" s="12">
        <f t="shared" si="615"/>
        <v>0</v>
      </c>
      <c r="R1960" s="21">
        <f>C1960/$C$1959</f>
        <v>6.6706690681075315E-3</v>
      </c>
    </row>
    <row r="1961" spans="1:19" ht="15.75" x14ac:dyDescent="0.25">
      <c r="A1961" s="6" t="s">
        <v>2</v>
      </c>
      <c r="B1961" s="8">
        <v>13083</v>
      </c>
      <c r="C1961" s="8">
        <v>79</v>
      </c>
      <c r="D1961" s="2">
        <v>0.6</v>
      </c>
      <c r="E1961" s="10">
        <v>36.4</v>
      </c>
      <c r="F1961" s="8">
        <v>14</v>
      </c>
      <c r="G1961" s="2">
        <v>0.1</v>
      </c>
      <c r="H1961" s="2">
        <v>6.4</v>
      </c>
      <c r="I1961" s="8">
        <v>1</v>
      </c>
      <c r="J1961" s="2">
        <v>0</v>
      </c>
      <c r="K1961" s="2">
        <v>0.5</v>
      </c>
      <c r="M1961" s="12">
        <f t="shared" si="616"/>
        <v>16</v>
      </c>
      <c r="N1961" s="20">
        <f t="shared" si="613"/>
        <v>0</v>
      </c>
      <c r="O1961" s="12">
        <f t="shared" si="614"/>
        <v>0</v>
      </c>
      <c r="P1961" s="12">
        <f t="shared" si="615"/>
        <v>0</v>
      </c>
      <c r="R1961" s="21">
        <f t="shared" ref="R1961:R1971" si="617">C1961/$C$1959</f>
        <v>5.2698285638049496E-3</v>
      </c>
    </row>
    <row r="1962" spans="1:19" ht="15.75" x14ac:dyDescent="0.25">
      <c r="A1962" s="5" t="s">
        <v>3</v>
      </c>
      <c r="B1962" s="7">
        <v>21281</v>
      </c>
      <c r="C1962" s="7">
        <v>46</v>
      </c>
      <c r="D1962" s="1">
        <v>0.2</v>
      </c>
      <c r="E1962" s="9">
        <v>16.600000000000001</v>
      </c>
      <c r="F1962" s="7">
        <v>14</v>
      </c>
      <c r="G1962" s="1">
        <v>0.1</v>
      </c>
      <c r="H1962" s="1">
        <v>5</v>
      </c>
      <c r="I1962" s="7">
        <v>0</v>
      </c>
      <c r="J1962" s="1">
        <v>0</v>
      </c>
      <c r="K1962" s="1">
        <v>0</v>
      </c>
      <c r="M1962" s="12">
        <f t="shared" si="616"/>
        <v>35</v>
      </c>
      <c r="N1962" s="20">
        <f t="shared" si="613"/>
        <v>1</v>
      </c>
      <c r="O1962" s="20">
        <f t="shared" si="614"/>
        <v>0</v>
      </c>
      <c r="P1962" s="12">
        <f t="shared" si="615"/>
        <v>0</v>
      </c>
      <c r="R1962" s="21">
        <f t="shared" si="617"/>
        <v>3.0685077713294645E-3</v>
      </c>
    </row>
    <row r="1963" spans="1:19" ht="15.75" x14ac:dyDescent="0.25">
      <c r="A1963" s="6" t="s">
        <v>4</v>
      </c>
      <c r="B1963" s="8">
        <v>46255</v>
      </c>
      <c r="C1963" s="8">
        <v>239</v>
      </c>
      <c r="D1963" s="2">
        <v>0.5</v>
      </c>
      <c r="E1963" s="10">
        <v>44.8</v>
      </c>
      <c r="F1963" s="8">
        <v>32</v>
      </c>
      <c r="G1963" s="2">
        <v>0.1</v>
      </c>
      <c r="H1963" s="2">
        <v>6</v>
      </c>
      <c r="I1963" s="8">
        <v>1</v>
      </c>
      <c r="J1963" s="2">
        <v>0</v>
      </c>
      <c r="K1963" s="2">
        <v>0.2</v>
      </c>
      <c r="M1963" s="12">
        <f t="shared" si="616"/>
        <v>44</v>
      </c>
      <c r="N1963" s="20">
        <f t="shared" si="613"/>
        <v>0</v>
      </c>
      <c r="O1963" s="12">
        <f t="shared" si="614"/>
        <v>0</v>
      </c>
      <c r="P1963" s="12">
        <f t="shared" si="615"/>
        <v>0</v>
      </c>
      <c r="R1963" s="21">
        <f t="shared" si="617"/>
        <v>1.5942899072777E-2</v>
      </c>
      <c r="S1963" s="24">
        <f>R1962+R1963</f>
        <v>1.9011406844106463E-2</v>
      </c>
    </row>
    <row r="1964" spans="1:19" ht="15.75" x14ac:dyDescent="0.25">
      <c r="A1964" s="5" t="s">
        <v>5</v>
      </c>
      <c r="B1964" s="7">
        <v>58700</v>
      </c>
      <c r="C1964" s="7">
        <v>842</v>
      </c>
      <c r="D1964" s="1">
        <v>1.4</v>
      </c>
      <c r="E1964" s="9">
        <v>142.4</v>
      </c>
      <c r="F1964" s="7">
        <v>115</v>
      </c>
      <c r="G1964" s="1">
        <v>0.2</v>
      </c>
      <c r="H1964" s="1">
        <v>19.5</v>
      </c>
      <c r="I1964" s="7">
        <v>14</v>
      </c>
      <c r="J1964" s="1">
        <v>0</v>
      </c>
      <c r="K1964" s="1">
        <v>2.4</v>
      </c>
      <c r="M1964" s="12">
        <f t="shared" si="616"/>
        <v>34</v>
      </c>
      <c r="N1964" s="20">
        <f t="shared" si="613"/>
        <v>0</v>
      </c>
      <c r="O1964" s="12">
        <f t="shared" si="614"/>
        <v>0</v>
      </c>
      <c r="P1964" s="12">
        <f t="shared" si="615"/>
        <v>0</v>
      </c>
      <c r="R1964" s="21">
        <f t="shared" si="617"/>
        <v>5.6167033553465411E-2</v>
      </c>
    </row>
    <row r="1965" spans="1:19" ht="15.75" x14ac:dyDescent="0.25">
      <c r="A1965" s="6" t="s">
        <v>6</v>
      </c>
      <c r="B1965" s="8">
        <v>63976</v>
      </c>
      <c r="C1965" s="8">
        <v>1546</v>
      </c>
      <c r="D1965" s="2">
        <v>2.4</v>
      </c>
      <c r="E1965" s="10">
        <v>216.1</v>
      </c>
      <c r="F1965" s="8">
        <v>247</v>
      </c>
      <c r="G1965" s="2">
        <v>0.4</v>
      </c>
      <c r="H1965" s="2">
        <v>34.5</v>
      </c>
      <c r="I1965" s="8">
        <v>33</v>
      </c>
      <c r="J1965" s="2">
        <v>0.1</v>
      </c>
      <c r="K1965" s="2">
        <v>4.5999999999999996</v>
      </c>
      <c r="M1965" s="12">
        <f t="shared" si="616"/>
        <v>70</v>
      </c>
      <c r="N1965" s="20">
        <f t="shared" si="613"/>
        <v>3</v>
      </c>
      <c r="O1965" s="20">
        <f t="shared" si="614"/>
        <v>1</v>
      </c>
      <c r="P1965" s="12">
        <f t="shared" si="615"/>
        <v>0</v>
      </c>
      <c r="R1965" s="21">
        <f t="shared" si="617"/>
        <v>0.10312854379294244</v>
      </c>
    </row>
    <row r="1966" spans="1:19" ht="15.75" x14ac:dyDescent="0.25">
      <c r="A1966" s="5" t="s">
        <v>7</v>
      </c>
      <c r="B1966" s="7">
        <v>51296</v>
      </c>
      <c r="C1966" s="7">
        <v>1808</v>
      </c>
      <c r="D1966" s="1">
        <v>3.5</v>
      </c>
      <c r="E1966" s="9">
        <v>297.2</v>
      </c>
      <c r="F1966" s="7">
        <v>394</v>
      </c>
      <c r="G1966" s="1">
        <v>0.8</v>
      </c>
      <c r="H1966" s="1">
        <v>64.8</v>
      </c>
      <c r="I1966" s="7">
        <v>80</v>
      </c>
      <c r="J1966" s="1">
        <v>0.2</v>
      </c>
      <c r="K1966" s="1">
        <v>13.2</v>
      </c>
      <c r="M1966" s="12">
        <f t="shared" si="616"/>
        <v>67</v>
      </c>
      <c r="N1966" s="20">
        <f t="shared" si="613"/>
        <v>2</v>
      </c>
      <c r="O1966" s="20">
        <f t="shared" si="614"/>
        <v>0</v>
      </c>
      <c r="P1966" s="12">
        <f t="shared" si="615"/>
        <v>0</v>
      </c>
      <c r="R1966" s="21">
        <f t="shared" si="617"/>
        <v>0.12060569675138416</v>
      </c>
    </row>
    <row r="1967" spans="1:19" ht="15.75" x14ac:dyDescent="0.25">
      <c r="A1967" s="6" t="s">
        <v>8</v>
      </c>
      <c r="B1967" s="8">
        <v>36547</v>
      </c>
      <c r="C1967" s="8">
        <v>2523</v>
      </c>
      <c r="D1967" s="2">
        <v>6.9</v>
      </c>
      <c r="E1967" s="10">
        <v>458</v>
      </c>
      <c r="F1967" s="8">
        <v>671</v>
      </c>
      <c r="G1967" s="2">
        <v>1.8</v>
      </c>
      <c r="H1967" s="2">
        <v>121.8</v>
      </c>
      <c r="I1967" s="8">
        <v>201</v>
      </c>
      <c r="J1967" s="2">
        <v>0.5</v>
      </c>
      <c r="K1967" s="2">
        <v>36.5</v>
      </c>
      <c r="M1967" s="12">
        <f t="shared" si="616"/>
        <v>27</v>
      </c>
      <c r="N1967" s="20">
        <f t="shared" si="613"/>
        <v>3</v>
      </c>
      <c r="O1967" s="20">
        <f t="shared" si="614"/>
        <v>1</v>
      </c>
      <c r="P1967" s="12">
        <f t="shared" si="615"/>
        <v>0</v>
      </c>
      <c r="R1967" s="21">
        <f t="shared" si="617"/>
        <v>0.16830098058835302</v>
      </c>
    </row>
    <row r="1968" spans="1:19" ht="15.75" x14ac:dyDescent="0.25">
      <c r="A1968" s="5" t="s">
        <v>9</v>
      </c>
      <c r="B1968" s="7">
        <v>22112</v>
      </c>
      <c r="C1968" s="7">
        <v>2710</v>
      </c>
      <c r="D1968" s="1">
        <v>12.3</v>
      </c>
      <c r="E1968" s="9">
        <v>571.29999999999995</v>
      </c>
      <c r="F1968" s="7">
        <v>770</v>
      </c>
      <c r="G1968" s="1">
        <v>3.5</v>
      </c>
      <c r="H1968" s="1">
        <v>162.30000000000001</v>
      </c>
      <c r="I1968" s="7">
        <v>442</v>
      </c>
      <c r="J1968" s="1">
        <v>2</v>
      </c>
      <c r="K1968" s="1">
        <v>93.2</v>
      </c>
      <c r="M1968" s="12">
        <f t="shared" si="616"/>
        <v>30</v>
      </c>
      <c r="N1968" s="20">
        <f t="shared" si="613"/>
        <v>3</v>
      </c>
      <c r="O1968" s="20">
        <f t="shared" si="614"/>
        <v>1</v>
      </c>
      <c r="P1968" s="20">
        <f t="shared" si="615"/>
        <v>1</v>
      </c>
      <c r="R1968" s="21">
        <f t="shared" si="617"/>
        <v>0.18077513174571411</v>
      </c>
    </row>
    <row r="1969" spans="1:19" ht="15.75" x14ac:dyDescent="0.25">
      <c r="A1969" s="6" t="s">
        <v>10</v>
      </c>
      <c r="B1969" s="8">
        <v>9934</v>
      </c>
      <c r="C1969" s="8">
        <v>2445</v>
      </c>
      <c r="D1969" s="2">
        <v>24.6</v>
      </c>
      <c r="E1969" s="10">
        <v>937.7</v>
      </c>
      <c r="F1969" s="8">
        <v>493</v>
      </c>
      <c r="G1969" s="2">
        <v>5</v>
      </c>
      <c r="H1969" s="2">
        <v>189.1</v>
      </c>
      <c r="I1969" s="8">
        <v>744</v>
      </c>
      <c r="J1969" s="2">
        <v>7.5</v>
      </c>
      <c r="K1969" s="2">
        <v>285.3</v>
      </c>
      <c r="M1969" s="12">
        <f t="shared" si="616"/>
        <v>21</v>
      </c>
      <c r="N1969" s="20">
        <f t="shared" si="613"/>
        <v>5</v>
      </c>
      <c r="O1969" s="20">
        <f t="shared" si="614"/>
        <v>2</v>
      </c>
      <c r="P1969" s="20">
        <f t="shared" si="615"/>
        <v>1</v>
      </c>
      <c r="R1969" s="21">
        <f t="shared" si="617"/>
        <v>0.16309785871522914</v>
      </c>
    </row>
    <row r="1970" spans="1:19" ht="15.75" x14ac:dyDescent="0.25">
      <c r="A1970" s="5" t="s">
        <v>11</v>
      </c>
      <c r="B1970" s="7">
        <v>8701</v>
      </c>
      <c r="C1970" s="7">
        <v>2649</v>
      </c>
      <c r="D1970" s="1">
        <v>30.4</v>
      </c>
      <c r="E1970" s="9">
        <v>1883.3</v>
      </c>
      <c r="F1970" s="7">
        <v>125</v>
      </c>
      <c r="G1970" s="1">
        <v>1.4</v>
      </c>
      <c r="H1970" s="1">
        <v>88.9</v>
      </c>
      <c r="I1970" s="7">
        <v>1716</v>
      </c>
      <c r="J1970" s="1">
        <v>19.7</v>
      </c>
      <c r="K1970" s="9">
        <v>1220</v>
      </c>
      <c r="M1970" s="12">
        <f t="shared" si="616"/>
        <v>9</v>
      </c>
      <c r="N1970" s="20">
        <f t="shared" si="613"/>
        <v>4</v>
      </c>
      <c r="O1970" s="20">
        <f t="shared" si="614"/>
        <v>0</v>
      </c>
      <c r="P1970" s="20">
        <f t="shared" si="615"/>
        <v>1</v>
      </c>
      <c r="R1970" s="21">
        <f t="shared" si="617"/>
        <v>0.17670602361416851</v>
      </c>
    </row>
    <row r="1971" spans="1:19" ht="15.75" x14ac:dyDescent="0.25">
      <c r="A1971" s="6" t="s">
        <v>12</v>
      </c>
      <c r="B1971" s="8">
        <v>276</v>
      </c>
      <c r="C1971" s="8">
        <v>4</v>
      </c>
      <c r="D1971" s="2">
        <v>1.4</v>
      </c>
      <c r="E1971" s="10" t="s">
        <v>13</v>
      </c>
      <c r="F1971" s="8">
        <v>2</v>
      </c>
      <c r="G1971" s="2">
        <v>0.7</v>
      </c>
      <c r="H1971" s="2" t="s">
        <v>13</v>
      </c>
      <c r="I1971" s="8">
        <v>3</v>
      </c>
      <c r="J1971" s="2">
        <v>1.1000000000000001</v>
      </c>
      <c r="K1971" s="2" t="s">
        <v>13</v>
      </c>
      <c r="M1971" s="12">
        <f t="shared" si="616"/>
        <v>0</v>
      </c>
      <c r="N1971" s="12">
        <f t="shared" si="613"/>
        <v>0</v>
      </c>
      <c r="O1971" s="12">
        <f t="shared" si="614"/>
        <v>0</v>
      </c>
      <c r="P1971" s="12">
        <f t="shared" si="615"/>
        <v>0</v>
      </c>
      <c r="R1971" s="21">
        <f t="shared" si="617"/>
        <v>2.6682676272430126E-4</v>
      </c>
    </row>
    <row r="1972" spans="1:19" x14ac:dyDescent="0.25">
      <c r="A1972" s="25"/>
      <c r="O1972" s="104" t="s">
        <v>873</v>
      </c>
      <c r="P1972" s="103">
        <f>SUM(P1969:P1970)/P1959</f>
        <v>0.66666666666666663</v>
      </c>
    </row>
    <row r="1973" spans="1:19" x14ac:dyDescent="0.25">
      <c r="A1973" t="s">
        <v>1280</v>
      </c>
    </row>
    <row r="1974" spans="1:19" x14ac:dyDescent="0.25">
      <c r="A1974" t="s">
        <v>776</v>
      </c>
    </row>
    <row r="1975" spans="1:19" x14ac:dyDescent="0.25">
      <c r="A1975" s="15" t="s">
        <v>17</v>
      </c>
      <c r="B1975" s="14" t="s">
        <v>18</v>
      </c>
      <c r="C1975" s="270" t="s">
        <v>19</v>
      </c>
      <c r="D1975" s="270"/>
      <c r="E1975" s="270"/>
      <c r="F1975" s="270" t="s">
        <v>20</v>
      </c>
      <c r="G1975" s="270"/>
      <c r="H1975" s="270"/>
      <c r="I1975" s="270" t="s">
        <v>21</v>
      </c>
      <c r="J1975" s="270"/>
      <c r="K1975" s="270"/>
      <c r="M1975" s="270" t="s">
        <v>903</v>
      </c>
      <c r="N1975" s="270"/>
      <c r="O1975" s="270"/>
      <c r="P1975" s="270"/>
    </row>
    <row r="1976" spans="1:19" x14ac:dyDescent="0.25">
      <c r="B1976" s="14" t="s">
        <v>14</v>
      </c>
      <c r="C1976" s="14" t="s">
        <v>14</v>
      </c>
      <c r="D1976" s="14" t="s">
        <v>15</v>
      </c>
      <c r="E1976" s="14" t="s">
        <v>16</v>
      </c>
      <c r="F1976" s="14" t="s">
        <v>14</v>
      </c>
      <c r="G1976" s="14" t="s">
        <v>15</v>
      </c>
      <c r="H1976" s="14" t="s">
        <v>16</v>
      </c>
      <c r="I1976" s="14" t="s">
        <v>14</v>
      </c>
      <c r="J1976" s="14" t="s">
        <v>15</v>
      </c>
      <c r="K1976" s="14" t="s">
        <v>16</v>
      </c>
      <c r="M1976" s="14" t="s">
        <v>18</v>
      </c>
      <c r="N1976" s="13" t="s">
        <v>19</v>
      </c>
      <c r="O1976" s="14" t="s">
        <v>20</v>
      </c>
      <c r="P1976" s="13" t="s">
        <v>21</v>
      </c>
      <c r="R1976" s="13" t="s">
        <v>41</v>
      </c>
      <c r="S1976" s="14" t="s">
        <v>29</v>
      </c>
    </row>
    <row r="1977" spans="1:19" ht="15.75" x14ac:dyDescent="0.25">
      <c r="A1977" s="14" t="s">
        <v>0</v>
      </c>
      <c r="B1977" s="7">
        <v>333847</v>
      </c>
      <c r="C1977" s="7">
        <v>14969</v>
      </c>
      <c r="D1977" s="1">
        <v>4.5</v>
      </c>
      <c r="E1977" s="9">
        <v>338.5</v>
      </c>
      <c r="F1977" s="7">
        <v>2894</v>
      </c>
      <c r="G1977" s="1">
        <v>0.9</v>
      </c>
      <c r="H1977" s="1">
        <v>65.400000000000006</v>
      </c>
      <c r="I1977" s="7">
        <v>3232</v>
      </c>
      <c r="J1977" s="1">
        <v>1</v>
      </c>
      <c r="K1977" s="1">
        <v>73.099999999999994</v>
      </c>
      <c r="M1977" s="12">
        <f>B1977-B1995</f>
        <v>379</v>
      </c>
      <c r="N1977" s="12">
        <f t="shared" ref="N1977:N1989" si="618">C1977-C1995</f>
        <v>25</v>
      </c>
      <c r="O1977" s="12">
        <f t="shared" ref="O1977:O1989" si="619">F1977-F1995</f>
        <v>6</v>
      </c>
      <c r="P1977" s="12">
        <f t="shared" ref="P1977:P1989" si="620">I1977-I1995</f>
        <v>1</v>
      </c>
      <c r="R1977" s="26">
        <f>C1977/B1977</f>
        <v>4.483790478872058E-2</v>
      </c>
    </row>
    <row r="1978" spans="1:19" ht="15.75" x14ac:dyDescent="0.25">
      <c r="A1978" s="5" t="s">
        <v>1</v>
      </c>
      <c r="B1978" s="7">
        <v>2039</v>
      </c>
      <c r="C1978" s="7">
        <v>99</v>
      </c>
      <c r="D1978" s="1">
        <v>4.9000000000000004</v>
      </c>
      <c r="E1978" s="9">
        <v>191.4</v>
      </c>
      <c r="F1978" s="7">
        <v>22</v>
      </c>
      <c r="G1978" s="1">
        <v>1.1000000000000001</v>
      </c>
      <c r="H1978" s="1">
        <v>42.5</v>
      </c>
      <c r="I1978" s="7">
        <v>0</v>
      </c>
      <c r="J1978" s="1">
        <v>0</v>
      </c>
      <c r="K1978" s="1">
        <v>0</v>
      </c>
      <c r="M1978" s="12">
        <f t="shared" ref="M1978:M1989" si="621">B1978-B1996</f>
        <v>3</v>
      </c>
      <c r="N1978" s="20">
        <f t="shared" si="618"/>
        <v>1</v>
      </c>
      <c r="O1978" s="12">
        <f t="shared" si="619"/>
        <v>0</v>
      </c>
      <c r="P1978" s="12">
        <f t="shared" si="620"/>
        <v>0</v>
      </c>
      <c r="R1978" s="21">
        <f>C1978/$C$1977</f>
        <v>6.6136682477119383E-3</v>
      </c>
    </row>
    <row r="1979" spans="1:19" ht="15.75" x14ac:dyDescent="0.25">
      <c r="A1979" s="6" t="s">
        <v>2</v>
      </c>
      <c r="B1979" s="8">
        <v>13067</v>
      </c>
      <c r="C1979" s="8">
        <v>79</v>
      </c>
      <c r="D1979" s="2">
        <v>0.6</v>
      </c>
      <c r="E1979" s="10">
        <v>36.299999999999997</v>
      </c>
      <c r="F1979" s="8">
        <v>14</v>
      </c>
      <c r="G1979" s="2">
        <v>0.1</v>
      </c>
      <c r="H1979" s="2">
        <v>6.4</v>
      </c>
      <c r="I1979" s="8">
        <v>1</v>
      </c>
      <c r="J1979" s="2">
        <v>0</v>
      </c>
      <c r="K1979" s="2">
        <v>0.5</v>
      </c>
      <c r="M1979" s="12">
        <f t="shared" si="621"/>
        <v>22</v>
      </c>
      <c r="N1979" s="20">
        <f t="shared" si="618"/>
        <v>0</v>
      </c>
      <c r="O1979" s="12">
        <f t="shared" si="619"/>
        <v>0</v>
      </c>
      <c r="P1979" s="12">
        <f t="shared" si="620"/>
        <v>0</v>
      </c>
      <c r="R1979" s="21">
        <f t="shared" ref="R1979:R1989" si="622">C1979/$C$1977</f>
        <v>5.2775736522145764E-3</v>
      </c>
    </row>
    <row r="1980" spans="1:19" ht="15.75" x14ac:dyDescent="0.25">
      <c r="A1980" s="5" t="s">
        <v>3</v>
      </c>
      <c r="B1980" s="7">
        <v>21246</v>
      </c>
      <c r="C1980" s="7">
        <v>45</v>
      </c>
      <c r="D1980" s="1">
        <v>0.2</v>
      </c>
      <c r="E1980" s="9">
        <v>16.2</v>
      </c>
      <c r="F1980" s="7">
        <v>14</v>
      </c>
      <c r="G1980" s="1">
        <v>0.1</v>
      </c>
      <c r="H1980" s="1">
        <v>5</v>
      </c>
      <c r="I1980" s="7">
        <v>0</v>
      </c>
      <c r="J1980" s="1">
        <v>0</v>
      </c>
      <c r="K1980" s="1">
        <v>0</v>
      </c>
      <c r="M1980" s="12">
        <f t="shared" si="621"/>
        <v>70</v>
      </c>
      <c r="N1980" s="20">
        <f t="shared" si="618"/>
        <v>0</v>
      </c>
      <c r="O1980" s="20">
        <f t="shared" si="619"/>
        <v>0</v>
      </c>
      <c r="P1980" s="12">
        <f t="shared" si="620"/>
        <v>0</v>
      </c>
      <c r="R1980" s="21">
        <f t="shared" si="622"/>
        <v>3.0062128398690626E-3</v>
      </c>
    </row>
    <row r="1981" spans="1:19" ht="15.75" x14ac:dyDescent="0.25">
      <c r="A1981" s="6" t="s">
        <v>4</v>
      </c>
      <c r="B1981" s="8">
        <v>46211</v>
      </c>
      <c r="C1981" s="8">
        <v>239</v>
      </c>
      <c r="D1981" s="2">
        <v>0.5</v>
      </c>
      <c r="E1981" s="10">
        <v>44.8</v>
      </c>
      <c r="F1981" s="8">
        <v>32</v>
      </c>
      <c r="G1981" s="2">
        <v>0.1</v>
      </c>
      <c r="H1981" s="2">
        <v>6</v>
      </c>
      <c r="I1981" s="8">
        <v>1</v>
      </c>
      <c r="J1981" s="2">
        <v>0</v>
      </c>
      <c r="K1981" s="2">
        <v>0.2</v>
      </c>
      <c r="M1981" s="12">
        <f t="shared" si="621"/>
        <v>52</v>
      </c>
      <c r="N1981" s="20">
        <f t="shared" si="618"/>
        <v>0</v>
      </c>
      <c r="O1981" s="12">
        <f t="shared" si="619"/>
        <v>0</v>
      </c>
      <c r="P1981" s="12">
        <f t="shared" si="620"/>
        <v>0</v>
      </c>
      <c r="R1981" s="21">
        <f t="shared" si="622"/>
        <v>1.5966330416193466E-2</v>
      </c>
      <c r="S1981" s="24">
        <f>R1980+R1981</f>
        <v>1.8972543256062527E-2</v>
      </c>
    </row>
    <row r="1982" spans="1:19" ht="15.75" x14ac:dyDescent="0.25">
      <c r="A1982" s="5" t="s">
        <v>5</v>
      </c>
      <c r="B1982" s="7">
        <v>58666</v>
      </c>
      <c r="C1982" s="7">
        <v>842</v>
      </c>
      <c r="D1982" s="1">
        <v>1.4</v>
      </c>
      <c r="E1982" s="9">
        <v>142.30000000000001</v>
      </c>
      <c r="F1982" s="7">
        <v>115</v>
      </c>
      <c r="G1982" s="1">
        <v>0.2</v>
      </c>
      <c r="H1982" s="1">
        <v>19.399999999999999</v>
      </c>
      <c r="I1982" s="7">
        <v>14</v>
      </c>
      <c r="J1982" s="1">
        <v>0</v>
      </c>
      <c r="K1982" s="1">
        <v>2.4</v>
      </c>
      <c r="M1982" s="12">
        <f t="shared" si="621"/>
        <v>36</v>
      </c>
      <c r="N1982" s="20">
        <f t="shared" si="618"/>
        <v>3</v>
      </c>
      <c r="O1982" s="12">
        <f t="shared" si="619"/>
        <v>0</v>
      </c>
      <c r="P1982" s="12">
        <f t="shared" si="620"/>
        <v>0</v>
      </c>
      <c r="R1982" s="21">
        <f t="shared" si="622"/>
        <v>5.6249582470438909E-2</v>
      </c>
    </row>
    <row r="1983" spans="1:19" ht="15.75" x14ac:dyDescent="0.25">
      <c r="A1983" s="6" t="s">
        <v>6</v>
      </c>
      <c r="B1983" s="8">
        <v>63906</v>
      </c>
      <c r="C1983" s="8">
        <v>1543</v>
      </c>
      <c r="D1983" s="2">
        <v>2.4</v>
      </c>
      <c r="E1983" s="10">
        <v>215.6</v>
      </c>
      <c r="F1983" s="8">
        <v>246</v>
      </c>
      <c r="G1983" s="2">
        <v>0.4</v>
      </c>
      <c r="H1983" s="2">
        <v>34.4</v>
      </c>
      <c r="I1983" s="8">
        <v>33</v>
      </c>
      <c r="J1983" s="2">
        <v>0.1</v>
      </c>
      <c r="K1983" s="2">
        <v>4.5999999999999996</v>
      </c>
      <c r="M1983" s="12">
        <f t="shared" si="621"/>
        <v>66</v>
      </c>
      <c r="N1983" s="20">
        <f t="shared" si="618"/>
        <v>2</v>
      </c>
      <c r="O1983" s="20">
        <f t="shared" si="619"/>
        <v>1</v>
      </c>
      <c r="P1983" s="12">
        <f t="shared" si="620"/>
        <v>0</v>
      </c>
      <c r="R1983" s="21">
        <f t="shared" si="622"/>
        <v>0.10307969804262142</v>
      </c>
    </row>
    <row r="1984" spans="1:19" ht="15.75" x14ac:dyDescent="0.25">
      <c r="A1984" s="5" t="s">
        <v>7</v>
      </c>
      <c r="B1984" s="7">
        <v>51229</v>
      </c>
      <c r="C1984" s="7">
        <v>1806</v>
      </c>
      <c r="D1984" s="1">
        <v>3.5</v>
      </c>
      <c r="E1984" s="9">
        <v>296.8</v>
      </c>
      <c r="F1984" s="7">
        <v>394</v>
      </c>
      <c r="G1984" s="1">
        <v>0.8</v>
      </c>
      <c r="H1984" s="1">
        <v>64.8</v>
      </c>
      <c r="I1984" s="7">
        <v>80</v>
      </c>
      <c r="J1984" s="1">
        <v>0.2</v>
      </c>
      <c r="K1984" s="1">
        <v>13.1</v>
      </c>
      <c r="M1984" s="12">
        <f t="shared" si="621"/>
        <v>62</v>
      </c>
      <c r="N1984" s="20">
        <f t="shared" si="618"/>
        <v>3</v>
      </c>
      <c r="O1984" s="20">
        <f t="shared" si="619"/>
        <v>0</v>
      </c>
      <c r="P1984" s="12">
        <f t="shared" si="620"/>
        <v>0</v>
      </c>
      <c r="R1984" s="21">
        <f t="shared" si="622"/>
        <v>0.12064934197341172</v>
      </c>
    </row>
    <row r="1985" spans="1:19" ht="15.75" x14ac:dyDescent="0.25">
      <c r="A1985" s="6" t="s">
        <v>8</v>
      </c>
      <c r="B1985" s="8">
        <v>36520</v>
      </c>
      <c r="C1985" s="8">
        <v>2520</v>
      </c>
      <c r="D1985" s="2">
        <v>6.9</v>
      </c>
      <c r="E1985" s="10">
        <v>457.6</v>
      </c>
      <c r="F1985" s="8">
        <v>670</v>
      </c>
      <c r="G1985" s="2">
        <v>1.8</v>
      </c>
      <c r="H1985" s="2">
        <v>121.7</v>
      </c>
      <c r="I1985" s="8">
        <v>201</v>
      </c>
      <c r="J1985" s="2">
        <v>0.6</v>
      </c>
      <c r="K1985" s="2">
        <v>36.5</v>
      </c>
      <c r="M1985" s="12">
        <f t="shared" si="621"/>
        <v>34</v>
      </c>
      <c r="N1985" s="20">
        <f t="shared" si="618"/>
        <v>4</v>
      </c>
      <c r="O1985" s="20">
        <f t="shared" si="619"/>
        <v>1</v>
      </c>
      <c r="P1985" s="12">
        <f t="shared" si="620"/>
        <v>0</v>
      </c>
      <c r="R1985" s="21">
        <f t="shared" si="622"/>
        <v>0.16834791903266752</v>
      </c>
    </row>
    <row r="1986" spans="1:19" ht="15.75" x14ac:dyDescent="0.25">
      <c r="A1986" s="5" t="s">
        <v>9</v>
      </c>
      <c r="B1986" s="7">
        <v>22082</v>
      </c>
      <c r="C1986" s="7">
        <v>2707</v>
      </c>
      <c r="D1986" s="1">
        <v>12.3</v>
      </c>
      <c r="E1986" s="9">
        <v>570.6</v>
      </c>
      <c r="F1986" s="7">
        <v>769</v>
      </c>
      <c r="G1986" s="1">
        <v>3.5</v>
      </c>
      <c r="H1986" s="1">
        <v>162.1</v>
      </c>
      <c r="I1986" s="7">
        <v>441</v>
      </c>
      <c r="J1986" s="1">
        <v>2</v>
      </c>
      <c r="K1986" s="1">
        <v>93</v>
      </c>
      <c r="M1986" s="12">
        <f t="shared" si="621"/>
        <v>24</v>
      </c>
      <c r="N1986" s="20">
        <f t="shared" si="618"/>
        <v>6</v>
      </c>
      <c r="O1986" s="20">
        <f t="shared" si="619"/>
        <v>2</v>
      </c>
      <c r="P1986" s="20">
        <f t="shared" si="620"/>
        <v>0</v>
      </c>
      <c r="R1986" s="21">
        <f t="shared" si="622"/>
        <v>0.18084040350056785</v>
      </c>
    </row>
    <row r="1987" spans="1:19" ht="15.75" x14ac:dyDescent="0.25">
      <c r="A1987" s="6" t="s">
        <v>10</v>
      </c>
      <c r="B1987" s="8">
        <v>9913</v>
      </c>
      <c r="C1987" s="8">
        <v>2440</v>
      </c>
      <c r="D1987" s="2">
        <v>24.6</v>
      </c>
      <c r="E1987" s="10">
        <v>936.2</v>
      </c>
      <c r="F1987" s="8">
        <v>491</v>
      </c>
      <c r="G1987" s="2">
        <v>5</v>
      </c>
      <c r="H1987" s="2">
        <v>188.4</v>
      </c>
      <c r="I1987" s="8">
        <v>743</v>
      </c>
      <c r="J1987" s="2">
        <v>7.5</v>
      </c>
      <c r="K1987" s="2">
        <v>285.10000000000002</v>
      </c>
      <c r="M1987" s="12">
        <f t="shared" si="621"/>
        <v>5</v>
      </c>
      <c r="N1987" s="20">
        <f t="shared" si="618"/>
        <v>3</v>
      </c>
      <c r="O1987" s="20">
        <f t="shared" si="619"/>
        <v>2</v>
      </c>
      <c r="P1987" s="20">
        <f t="shared" si="620"/>
        <v>1</v>
      </c>
      <c r="R1987" s="21">
        <f t="shared" si="622"/>
        <v>0.16300354065067807</v>
      </c>
    </row>
    <row r="1988" spans="1:19" ht="15.75" x14ac:dyDescent="0.25">
      <c r="A1988" s="5" t="s">
        <v>11</v>
      </c>
      <c r="B1988" s="7">
        <v>8692</v>
      </c>
      <c r="C1988" s="7">
        <v>2645</v>
      </c>
      <c r="D1988" s="1">
        <v>30.4</v>
      </c>
      <c r="E1988" s="9">
        <v>1885.7</v>
      </c>
      <c r="F1988" s="7">
        <v>125</v>
      </c>
      <c r="G1988" s="1">
        <v>1.4</v>
      </c>
      <c r="H1988" s="1">
        <v>89.1</v>
      </c>
      <c r="I1988" s="7">
        <v>1715</v>
      </c>
      <c r="J1988" s="1">
        <v>19.7</v>
      </c>
      <c r="K1988" s="9">
        <v>1222.7</v>
      </c>
      <c r="M1988" s="12">
        <f t="shared" si="621"/>
        <v>4</v>
      </c>
      <c r="N1988" s="20">
        <f t="shared" si="618"/>
        <v>3</v>
      </c>
      <c r="O1988" s="20">
        <f t="shared" si="619"/>
        <v>0</v>
      </c>
      <c r="P1988" s="20">
        <f t="shared" si="620"/>
        <v>0</v>
      </c>
      <c r="R1988" s="21">
        <f t="shared" si="622"/>
        <v>0.17669851025452601</v>
      </c>
    </row>
    <row r="1989" spans="1:19" ht="15.75" x14ac:dyDescent="0.25">
      <c r="A1989" s="6" t="s">
        <v>12</v>
      </c>
      <c r="B1989" s="8">
        <v>276</v>
      </c>
      <c r="C1989" s="8">
        <v>4</v>
      </c>
      <c r="D1989" s="2">
        <v>1.4</v>
      </c>
      <c r="E1989" s="10" t="s">
        <v>13</v>
      </c>
      <c r="F1989" s="8">
        <v>2</v>
      </c>
      <c r="G1989" s="2">
        <v>0.7</v>
      </c>
      <c r="H1989" s="2" t="s">
        <v>13</v>
      </c>
      <c r="I1989" s="8">
        <v>3</v>
      </c>
      <c r="J1989" s="2">
        <v>1.1000000000000001</v>
      </c>
      <c r="K1989" s="2" t="s">
        <v>13</v>
      </c>
      <c r="M1989" s="12">
        <f t="shared" si="621"/>
        <v>1</v>
      </c>
      <c r="N1989" s="12">
        <f t="shared" si="618"/>
        <v>0</v>
      </c>
      <c r="O1989" s="12">
        <f t="shared" si="619"/>
        <v>0</v>
      </c>
      <c r="P1989" s="12">
        <f t="shared" si="620"/>
        <v>0</v>
      </c>
      <c r="R1989" s="21">
        <f t="shared" si="622"/>
        <v>2.6721891909947226E-4</v>
      </c>
    </row>
    <row r="1990" spans="1:19" x14ac:dyDescent="0.25">
      <c r="A1990" s="25"/>
      <c r="O1990" s="104" t="s">
        <v>873</v>
      </c>
      <c r="P1990" s="103">
        <f>SUM(P1987:P1988)/P1977</f>
        <v>1</v>
      </c>
    </row>
    <row r="1991" spans="1:19" x14ac:dyDescent="0.25">
      <c r="A1991" t="s">
        <v>1281</v>
      </c>
    </row>
    <row r="1992" spans="1:19" x14ac:dyDescent="0.25">
      <c r="A1992" t="s">
        <v>776</v>
      </c>
    </row>
    <row r="1993" spans="1:19" x14ac:dyDescent="0.25">
      <c r="A1993" s="15" t="s">
        <v>17</v>
      </c>
      <c r="B1993" s="14" t="s">
        <v>18</v>
      </c>
      <c r="C1993" s="270" t="s">
        <v>19</v>
      </c>
      <c r="D1993" s="270"/>
      <c r="E1993" s="270"/>
      <c r="F1993" s="270" t="s">
        <v>20</v>
      </c>
      <c r="G1993" s="270"/>
      <c r="H1993" s="270"/>
      <c r="I1993" s="270" t="s">
        <v>21</v>
      </c>
      <c r="J1993" s="270"/>
      <c r="K1993" s="270"/>
      <c r="M1993" s="270" t="s">
        <v>902</v>
      </c>
      <c r="N1993" s="270"/>
      <c r="O1993" s="270"/>
      <c r="P1993" s="270"/>
    </row>
    <row r="1994" spans="1:19" x14ac:dyDescent="0.25">
      <c r="B1994" s="14" t="s">
        <v>14</v>
      </c>
      <c r="C1994" s="14" t="s">
        <v>14</v>
      </c>
      <c r="D1994" s="14" t="s">
        <v>15</v>
      </c>
      <c r="E1994" s="14" t="s">
        <v>16</v>
      </c>
      <c r="F1994" s="14" t="s">
        <v>14</v>
      </c>
      <c r="G1994" s="14" t="s">
        <v>15</v>
      </c>
      <c r="H1994" s="14" t="s">
        <v>16</v>
      </c>
      <c r="I1994" s="14" t="s">
        <v>14</v>
      </c>
      <c r="J1994" s="14" t="s">
        <v>15</v>
      </c>
      <c r="K1994" s="14" t="s">
        <v>16</v>
      </c>
      <c r="M1994" s="14" t="s">
        <v>18</v>
      </c>
      <c r="N1994" s="13" t="s">
        <v>19</v>
      </c>
      <c r="O1994" s="14" t="s">
        <v>20</v>
      </c>
      <c r="P1994" s="13" t="s">
        <v>21</v>
      </c>
      <c r="R1994" s="13" t="s">
        <v>41</v>
      </c>
      <c r="S1994" s="14" t="s">
        <v>29</v>
      </c>
    </row>
    <row r="1995" spans="1:19" ht="15.75" x14ac:dyDescent="0.25">
      <c r="A1995" s="14" t="s">
        <v>0</v>
      </c>
      <c r="B1995" s="7">
        <v>333468</v>
      </c>
      <c r="C1995" s="7">
        <v>14944</v>
      </c>
      <c r="D1995" s="1">
        <v>4.5</v>
      </c>
      <c r="E1995" s="9">
        <v>338</v>
      </c>
      <c r="F1995" s="7">
        <v>2888</v>
      </c>
      <c r="G1995" s="1">
        <v>0.9</v>
      </c>
      <c r="H1995" s="1">
        <v>65.3</v>
      </c>
      <c r="I1995" s="7">
        <v>3231</v>
      </c>
      <c r="J1995" s="1">
        <v>1</v>
      </c>
      <c r="K1995" s="1">
        <v>73.099999999999994</v>
      </c>
      <c r="M1995" s="12">
        <f>B1995-B2013</f>
        <v>464</v>
      </c>
      <c r="N1995" s="12">
        <f t="shared" ref="N1995:N2007" si="623">C1995-C2013</f>
        <v>30</v>
      </c>
      <c r="O1995" s="12">
        <f t="shared" ref="O1995:O2007" si="624">F1995-F2013</f>
        <v>6</v>
      </c>
      <c r="P1995" s="12">
        <f t="shared" ref="P1995:P2007" si="625">I1995-I2013</f>
        <v>4</v>
      </c>
      <c r="R1995" s="26">
        <f>C1995/B1995</f>
        <v>4.4813895186344717E-2</v>
      </c>
    </row>
    <row r="1996" spans="1:19" ht="15.75" x14ac:dyDescent="0.25">
      <c r="A1996" s="5" t="s">
        <v>1</v>
      </c>
      <c r="B1996" s="7">
        <v>2036</v>
      </c>
      <c r="C1996" s="7">
        <v>98</v>
      </c>
      <c r="D1996" s="1">
        <v>4.8</v>
      </c>
      <c r="E1996" s="9">
        <v>189.5</v>
      </c>
      <c r="F1996" s="7">
        <v>22</v>
      </c>
      <c r="G1996" s="1">
        <v>1.1000000000000001</v>
      </c>
      <c r="H1996" s="1">
        <v>42.5</v>
      </c>
      <c r="I1996" s="7">
        <v>0</v>
      </c>
      <c r="J1996" s="1">
        <v>0</v>
      </c>
      <c r="K1996" s="1">
        <v>0</v>
      </c>
      <c r="M1996" s="12">
        <f t="shared" ref="M1996:M2007" si="626">B1996-B2014</f>
        <v>4</v>
      </c>
      <c r="N1996" s="20">
        <f t="shared" si="623"/>
        <v>0</v>
      </c>
      <c r="O1996" s="12">
        <f t="shared" si="624"/>
        <v>0</v>
      </c>
      <c r="P1996" s="12">
        <f t="shared" si="625"/>
        <v>0</v>
      </c>
      <c r="R1996" s="21">
        <f>C1996/$C$1995</f>
        <v>6.5578158458244112E-3</v>
      </c>
    </row>
    <row r="1997" spans="1:19" ht="15.75" x14ac:dyDescent="0.25">
      <c r="A1997" s="6" t="s">
        <v>2</v>
      </c>
      <c r="B1997" s="8">
        <v>13045</v>
      </c>
      <c r="C1997" s="8">
        <v>79</v>
      </c>
      <c r="D1997" s="2">
        <v>0.6</v>
      </c>
      <c r="E1997" s="10">
        <v>36.299999999999997</v>
      </c>
      <c r="F1997" s="8">
        <v>14</v>
      </c>
      <c r="G1997" s="2">
        <v>0.1</v>
      </c>
      <c r="H1997" s="2">
        <v>6.4</v>
      </c>
      <c r="I1997" s="8">
        <v>1</v>
      </c>
      <c r="J1997" s="2">
        <v>0</v>
      </c>
      <c r="K1997" s="2">
        <v>0.5</v>
      </c>
      <c r="M1997" s="12">
        <f t="shared" si="626"/>
        <v>22</v>
      </c>
      <c r="N1997" s="20">
        <f t="shared" si="623"/>
        <v>0</v>
      </c>
      <c r="O1997" s="12">
        <f t="shared" si="624"/>
        <v>0</v>
      </c>
      <c r="P1997" s="12">
        <f t="shared" si="625"/>
        <v>0</v>
      </c>
      <c r="R1997" s="21">
        <f t="shared" ref="R1997:R2007" si="627">C1997/$C$1995</f>
        <v>5.2864025695931478E-3</v>
      </c>
    </row>
    <row r="1998" spans="1:19" ht="15.75" x14ac:dyDescent="0.25">
      <c r="A1998" s="5" t="s">
        <v>3</v>
      </c>
      <c r="B1998" s="7">
        <v>21176</v>
      </c>
      <c r="C1998" s="7">
        <v>45</v>
      </c>
      <c r="D1998" s="1">
        <v>0.2</v>
      </c>
      <c r="E1998" s="9">
        <v>16.2</v>
      </c>
      <c r="F1998" s="7">
        <v>14</v>
      </c>
      <c r="G1998" s="1">
        <v>0.1</v>
      </c>
      <c r="H1998" s="1">
        <v>5</v>
      </c>
      <c r="I1998" s="7">
        <v>0</v>
      </c>
      <c r="J1998" s="1">
        <v>0</v>
      </c>
      <c r="K1998" s="1">
        <v>0</v>
      </c>
      <c r="M1998" s="12">
        <f t="shared" si="626"/>
        <v>68</v>
      </c>
      <c r="N1998" s="20">
        <f t="shared" si="623"/>
        <v>1</v>
      </c>
      <c r="O1998" s="20">
        <f t="shared" si="624"/>
        <v>0</v>
      </c>
      <c r="P1998" s="12">
        <f t="shared" si="625"/>
        <v>0</v>
      </c>
      <c r="R1998" s="21">
        <f t="shared" si="627"/>
        <v>3.0112419700214135E-3</v>
      </c>
    </row>
    <row r="1999" spans="1:19" ht="15.75" x14ac:dyDescent="0.25">
      <c r="A1999" s="6" t="s">
        <v>4</v>
      </c>
      <c r="B1999" s="8">
        <v>46159</v>
      </c>
      <c r="C1999" s="8">
        <v>239</v>
      </c>
      <c r="D1999" s="2">
        <v>0.5</v>
      </c>
      <c r="E1999" s="10">
        <v>44.8</v>
      </c>
      <c r="F1999" s="8">
        <v>32</v>
      </c>
      <c r="G1999" s="2">
        <v>0.1</v>
      </c>
      <c r="H1999" s="2">
        <v>6</v>
      </c>
      <c r="I1999" s="8">
        <v>1</v>
      </c>
      <c r="J1999" s="2">
        <v>0</v>
      </c>
      <c r="K1999" s="2">
        <v>0.2</v>
      </c>
      <c r="M1999" s="12">
        <f t="shared" si="626"/>
        <v>65</v>
      </c>
      <c r="N1999" s="20">
        <f t="shared" si="623"/>
        <v>0</v>
      </c>
      <c r="O1999" s="12">
        <f t="shared" si="624"/>
        <v>0</v>
      </c>
      <c r="P1999" s="12">
        <f t="shared" si="625"/>
        <v>0</v>
      </c>
      <c r="R1999" s="21">
        <f t="shared" si="627"/>
        <v>1.5993040685224839E-2</v>
      </c>
      <c r="S1999" s="24">
        <f>R1998+R1999</f>
        <v>1.900428265524625E-2</v>
      </c>
    </row>
    <row r="2000" spans="1:19" ht="15.75" x14ac:dyDescent="0.25">
      <c r="A2000" s="5" t="s">
        <v>5</v>
      </c>
      <c r="B2000" s="7">
        <v>58630</v>
      </c>
      <c r="C2000" s="7">
        <v>839</v>
      </c>
      <c r="D2000" s="1">
        <v>1.4</v>
      </c>
      <c r="E2000" s="9">
        <v>141.80000000000001</v>
      </c>
      <c r="F2000" s="7">
        <v>115</v>
      </c>
      <c r="G2000" s="1">
        <v>0.2</v>
      </c>
      <c r="H2000" s="1">
        <v>19.399999999999999</v>
      </c>
      <c r="I2000" s="7">
        <v>14</v>
      </c>
      <c r="J2000" s="1">
        <v>0</v>
      </c>
      <c r="K2000" s="1">
        <v>2.4</v>
      </c>
      <c r="M2000" s="12">
        <f t="shared" si="626"/>
        <v>40</v>
      </c>
      <c r="N2000" s="20">
        <f t="shared" si="623"/>
        <v>1</v>
      </c>
      <c r="O2000" s="12">
        <f t="shared" si="624"/>
        <v>1</v>
      </c>
      <c r="P2000" s="12">
        <f t="shared" si="625"/>
        <v>0</v>
      </c>
      <c r="R2000" s="21">
        <f t="shared" si="627"/>
        <v>5.6142933618843684E-2</v>
      </c>
    </row>
    <row r="2001" spans="1:19" ht="15.75" x14ac:dyDescent="0.25">
      <c r="A2001" s="6" t="s">
        <v>6</v>
      </c>
      <c r="B2001" s="8">
        <v>63840</v>
      </c>
      <c r="C2001" s="8">
        <v>1541</v>
      </c>
      <c r="D2001" s="2">
        <v>2.4</v>
      </c>
      <c r="E2001" s="10">
        <v>215.4</v>
      </c>
      <c r="F2001" s="8">
        <v>245</v>
      </c>
      <c r="G2001" s="2">
        <v>0.4</v>
      </c>
      <c r="H2001" s="2">
        <v>34.200000000000003</v>
      </c>
      <c r="I2001" s="8">
        <v>33</v>
      </c>
      <c r="J2001" s="2">
        <v>0.1</v>
      </c>
      <c r="K2001" s="2">
        <v>4.5999999999999996</v>
      </c>
      <c r="M2001" s="12">
        <f t="shared" si="626"/>
        <v>68</v>
      </c>
      <c r="N2001" s="20">
        <f t="shared" si="623"/>
        <v>6</v>
      </c>
      <c r="O2001" s="20">
        <f t="shared" si="624"/>
        <v>0</v>
      </c>
      <c r="P2001" s="12">
        <f t="shared" si="625"/>
        <v>0</v>
      </c>
      <c r="R2001" s="21">
        <f t="shared" si="627"/>
        <v>0.10311830835117773</v>
      </c>
    </row>
    <row r="2002" spans="1:19" ht="15.75" x14ac:dyDescent="0.25">
      <c r="A2002" s="5" t="s">
        <v>7</v>
      </c>
      <c r="B2002" s="7">
        <v>51167</v>
      </c>
      <c r="C2002" s="7">
        <v>1803</v>
      </c>
      <c r="D2002" s="1">
        <v>3.5</v>
      </c>
      <c r="E2002" s="9">
        <v>296.3</v>
      </c>
      <c r="F2002" s="7">
        <v>394</v>
      </c>
      <c r="G2002" s="1">
        <v>0.8</v>
      </c>
      <c r="H2002" s="1">
        <v>64.8</v>
      </c>
      <c r="I2002" s="7">
        <v>80</v>
      </c>
      <c r="J2002" s="1">
        <v>0.2</v>
      </c>
      <c r="K2002" s="1">
        <v>13.1</v>
      </c>
      <c r="M2002" s="12">
        <f t="shared" si="626"/>
        <v>83</v>
      </c>
      <c r="N2002" s="20">
        <f t="shared" si="623"/>
        <v>5</v>
      </c>
      <c r="O2002" s="20">
        <f t="shared" si="624"/>
        <v>2</v>
      </c>
      <c r="P2002" s="12">
        <f t="shared" si="625"/>
        <v>0</v>
      </c>
      <c r="R2002" s="21">
        <f t="shared" si="627"/>
        <v>0.12065042826552462</v>
      </c>
    </row>
    <row r="2003" spans="1:19" ht="15.75" x14ac:dyDescent="0.25">
      <c r="A2003" s="6" t="s">
        <v>8</v>
      </c>
      <c r="B2003" s="8">
        <v>36486</v>
      </c>
      <c r="C2003" s="8">
        <v>2516</v>
      </c>
      <c r="D2003" s="2">
        <v>6.9</v>
      </c>
      <c r="E2003" s="10">
        <v>456.8</v>
      </c>
      <c r="F2003" s="8">
        <v>669</v>
      </c>
      <c r="G2003" s="2">
        <v>1.8</v>
      </c>
      <c r="H2003" s="2">
        <v>121.5</v>
      </c>
      <c r="I2003" s="8">
        <v>201</v>
      </c>
      <c r="J2003" s="2">
        <v>0.6</v>
      </c>
      <c r="K2003" s="2">
        <v>36.5</v>
      </c>
      <c r="M2003" s="12">
        <f t="shared" si="626"/>
        <v>57</v>
      </c>
      <c r="N2003" s="20">
        <f t="shared" si="623"/>
        <v>1</v>
      </c>
      <c r="O2003" s="20">
        <f t="shared" si="624"/>
        <v>2</v>
      </c>
      <c r="P2003" s="12">
        <f t="shared" si="625"/>
        <v>1</v>
      </c>
      <c r="R2003" s="21">
        <f t="shared" si="627"/>
        <v>0.16836188436830835</v>
      </c>
    </row>
    <row r="2004" spans="1:19" ht="15.75" x14ac:dyDescent="0.25">
      <c r="A2004" s="5" t="s">
        <v>9</v>
      </c>
      <c r="B2004" s="7">
        <v>22058</v>
      </c>
      <c r="C2004" s="7">
        <v>2701</v>
      </c>
      <c r="D2004" s="1">
        <v>12.2</v>
      </c>
      <c r="E2004" s="9">
        <v>569.29999999999995</v>
      </c>
      <c r="F2004" s="7">
        <v>767</v>
      </c>
      <c r="G2004" s="1">
        <v>3.5</v>
      </c>
      <c r="H2004" s="1">
        <v>161.69999999999999</v>
      </c>
      <c r="I2004" s="7">
        <v>441</v>
      </c>
      <c r="J2004" s="1">
        <v>2</v>
      </c>
      <c r="K2004" s="1">
        <v>93</v>
      </c>
      <c r="M2004" s="12">
        <f t="shared" si="626"/>
        <v>35</v>
      </c>
      <c r="N2004" s="20">
        <f t="shared" si="623"/>
        <v>3</v>
      </c>
      <c r="O2004" s="20">
        <f t="shared" si="624"/>
        <v>0</v>
      </c>
      <c r="P2004" s="20">
        <f t="shared" si="625"/>
        <v>1</v>
      </c>
      <c r="R2004" s="21">
        <f t="shared" si="627"/>
        <v>0.18074143468950749</v>
      </c>
    </row>
    <row r="2005" spans="1:19" ht="15.75" x14ac:dyDescent="0.25">
      <c r="A2005" s="6" t="s">
        <v>10</v>
      </c>
      <c r="B2005" s="8">
        <v>9908</v>
      </c>
      <c r="C2005" s="8">
        <v>2437</v>
      </c>
      <c r="D2005" s="2">
        <v>24.6</v>
      </c>
      <c r="E2005" s="10">
        <v>935</v>
      </c>
      <c r="F2005" s="8">
        <v>489</v>
      </c>
      <c r="G2005" s="2">
        <v>4.9000000000000004</v>
      </c>
      <c r="H2005" s="2">
        <v>187.6</v>
      </c>
      <c r="I2005" s="8">
        <v>742</v>
      </c>
      <c r="J2005" s="2">
        <v>7.5</v>
      </c>
      <c r="K2005" s="2">
        <v>284.7</v>
      </c>
      <c r="M2005" s="12">
        <f t="shared" si="626"/>
        <v>17</v>
      </c>
      <c r="N2005" s="20">
        <f t="shared" si="623"/>
        <v>9</v>
      </c>
      <c r="O2005" s="20">
        <f t="shared" si="624"/>
        <v>1</v>
      </c>
      <c r="P2005" s="20">
        <f t="shared" si="625"/>
        <v>1</v>
      </c>
      <c r="R2005" s="21">
        <f t="shared" si="627"/>
        <v>0.1630754817987152</v>
      </c>
    </row>
    <row r="2006" spans="1:19" ht="15.75" x14ac:dyDescent="0.25">
      <c r="A2006" s="5" t="s">
        <v>11</v>
      </c>
      <c r="B2006" s="7">
        <v>8688</v>
      </c>
      <c r="C2006" s="7">
        <v>2642</v>
      </c>
      <c r="D2006" s="1">
        <v>30.4</v>
      </c>
      <c r="E2006" s="9">
        <v>1883.5</v>
      </c>
      <c r="F2006" s="7">
        <v>125</v>
      </c>
      <c r="G2006" s="1">
        <v>1.4</v>
      </c>
      <c r="H2006" s="1">
        <v>89.1</v>
      </c>
      <c r="I2006" s="7">
        <v>1715</v>
      </c>
      <c r="J2006" s="1">
        <v>19.7</v>
      </c>
      <c r="K2006" s="9">
        <v>1222.7</v>
      </c>
      <c r="M2006" s="12">
        <f t="shared" si="626"/>
        <v>4</v>
      </c>
      <c r="N2006" s="20">
        <f t="shared" si="623"/>
        <v>4</v>
      </c>
      <c r="O2006" s="20">
        <f t="shared" si="624"/>
        <v>0</v>
      </c>
      <c r="P2006" s="20">
        <f t="shared" si="625"/>
        <v>1</v>
      </c>
      <c r="R2006" s="21">
        <f t="shared" si="627"/>
        <v>0.17679336188436831</v>
      </c>
    </row>
    <row r="2007" spans="1:19" ht="15.75" x14ac:dyDescent="0.25">
      <c r="A2007" s="6" t="s">
        <v>12</v>
      </c>
      <c r="B2007" s="8">
        <v>275</v>
      </c>
      <c r="C2007" s="8">
        <v>4</v>
      </c>
      <c r="D2007" s="2">
        <v>1.5</v>
      </c>
      <c r="E2007" s="10" t="s">
        <v>13</v>
      </c>
      <c r="F2007" s="8">
        <v>2</v>
      </c>
      <c r="G2007" s="2">
        <v>0.7</v>
      </c>
      <c r="H2007" s="2" t="s">
        <v>13</v>
      </c>
      <c r="I2007" s="8">
        <v>3</v>
      </c>
      <c r="J2007" s="2">
        <v>1.1000000000000001</v>
      </c>
      <c r="K2007" s="2" t="s">
        <v>13</v>
      </c>
      <c r="M2007" s="12">
        <f t="shared" si="626"/>
        <v>1</v>
      </c>
      <c r="N2007" s="12">
        <f t="shared" si="623"/>
        <v>0</v>
      </c>
      <c r="O2007" s="12">
        <f t="shared" si="624"/>
        <v>0</v>
      </c>
      <c r="P2007" s="12">
        <f t="shared" si="625"/>
        <v>0</v>
      </c>
      <c r="R2007" s="21">
        <f t="shared" si="627"/>
        <v>2.6766595289079231E-4</v>
      </c>
    </row>
    <row r="2008" spans="1:19" x14ac:dyDescent="0.25">
      <c r="A2008" s="25"/>
      <c r="O2008" s="104" t="s">
        <v>873</v>
      </c>
      <c r="P2008" s="103">
        <f>SUM(P2005:P2006)/P1995</f>
        <v>0.5</v>
      </c>
    </row>
    <row r="2009" spans="1:19" x14ac:dyDescent="0.25">
      <c r="A2009" t="s">
        <v>1282</v>
      </c>
    </row>
    <row r="2010" spans="1:19" x14ac:dyDescent="0.25">
      <c r="A2010" t="s">
        <v>776</v>
      </c>
    </row>
    <row r="2011" spans="1:19" x14ac:dyDescent="0.25">
      <c r="A2011" s="15" t="s">
        <v>17</v>
      </c>
      <c r="B2011" s="14" t="s">
        <v>18</v>
      </c>
      <c r="C2011" s="270" t="s">
        <v>19</v>
      </c>
      <c r="D2011" s="270"/>
      <c r="E2011" s="270"/>
      <c r="F2011" s="270" t="s">
        <v>20</v>
      </c>
      <c r="G2011" s="270"/>
      <c r="H2011" s="270"/>
      <c r="I2011" s="270" t="s">
        <v>21</v>
      </c>
      <c r="J2011" s="270"/>
      <c r="K2011" s="270"/>
      <c r="M2011" s="270" t="s">
        <v>900</v>
      </c>
      <c r="N2011" s="270"/>
      <c r="O2011" s="270"/>
      <c r="P2011" s="270"/>
    </row>
    <row r="2012" spans="1:19" x14ac:dyDescent="0.25">
      <c r="B2012" s="14" t="s">
        <v>14</v>
      </c>
      <c r="C2012" s="14" t="s">
        <v>14</v>
      </c>
      <c r="D2012" s="14" t="s">
        <v>15</v>
      </c>
      <c r="E2012" s="14" t="s">
        <v>16</v>
      </c>
      <c r="F2012" s="14" t="s">
        <v>14</v>
      </c>
      <c r="G2012" s="14" t="s">
        <v>15</v>
      </c>
      <c r="H2012" s="14" t="s">
        <v>16</v>
      </c>
      <c r="I2012" s="14" t="s">
        <v>14</v>
      </c>
      <c r="J2012" s="14" t="s">
        <v>15</v>
      </c>
      <c r="K2012" s="14" t="s">
        <v>16</v>
      </c>
      <c r="M2012" s="14" t="s">
        <v>18</v>
      </c>
      <c r="N2012" s="13" t="s">
        <v>19</v>
      </c>
      <c r="O2012" s="14" t="s">
        <v>20</v>
      </c>
      <c r="P2012" s="13" t="s">
        <v>21</v>
      </c>
      <c r="R2012" s="13" t="s">
        <v>41</v>
      </c>
      <c r="S2012" s="14" t="s">
        <v>29</v>
      </c>
    </row>
    <row r="2013" spans="1:19" ht="15.75" x14ac:dyDescent="0.25">
      <c r="A2013" s="14" t="s">
        <v>0</v>
      </c>
      <c r="B2013" s="7">
        <v>333004</v>
      </c>
      <c r="C2013" s="7">
        <v>14914</v>
      </c>
      <c r="D2013" s="1">
        <v>4.5</v>
      </c>
      <c r="E2013" s="9">
        <v>337.3</v>
      </c>
      <c r="F2013" s="7">
        <v>2882</v>
      </c>
      <c r="G2013" s="1">
        <v>0.9</v>
      </c>
      <c r="H2013" s="1">
        <v>65.2</v>
      </c>
      <c r="I2013" s="7">
        <v>3227</v>
      </c>
      <c r="J2013" s="1">
        <v>1</v>
      </c>
      <c r="K2013" s="1">
        <v>73</v>
      </c>
      <c r="M2013" s="12">
        <f>B2013-B2031</f>
        <v>253</v>
      </c>
      <c r="N2013" s="12">
        <f t="shared" ref="N2013:N2025" si="628">C2013-C2031</f>
        <v>42</v>
      </c>
      <c r="O2013" s="12">
        <f t="shared" ref="O2013:O2025" si="629">F2013-F2031</f>
        <v>14</v>
      </c>
      <c r="P2013" s="12">
        <f t="shared" ref="P2013:P2025" si="630">I2013-I2031</f>
        <v>10</v>
      </c>
      <c r="R2013" s="26">
        <f>C2013/B2013</f>
        <v>4.4786248813828061E-2</v>
      </c>
    </row>
    <row r="2014" spans="1:19" ht="15.75" x14ac:dyDescent="0.25">
      <c r="A2014" s="5" t="s">
        <v>1</v>
      </c>
      <c r="B2014" s="7">
        <v>2032</v>
      </c>
      <c r="C2014" s="7">
        <v>98</v>
      </c>
      <c r="D2014" s="1">
        <v>4.8</v>
      </c>
      <c r="E2014" s="9">
        <v>189.5</v>
      </c>
      <c r="F2014" s="7">
        <v>22</v>
      </c>
      <c r="G2014" s="1">
        <v>1.1000000000000001</v>
      </c>
      <c r="H2014" s="1">
        <v>42.5</v>
      </c>
      <c r="I2014" s="7">
        <v>0</v>
      </c>
      <c r="J2014" s="1">
        <v>0</v>
      </c>
      <c r="K2014" s="1">
        <v>0</v>
      </c>
      <c r="M2014" s="12">
        <f t="shared" ref="M2014:M2025" si="631">B2014-B2032</f>
        <v>2</v>
      </c>
      <c r="N2014" s="20">
        <f t="shared" si="628"/>
        <v>0</v>
      </c>
      <c r="O2014" s="12">
        <f t="shared" si="629"/>
        <v>0</v>
      </c>
      <c r="P2014" s="12">
        <f t="shared" si="630"/>
        <v>0</v>
      </c>
      <c r="R2014" s="21">
        <f>C2014/$C$2013</f>
        <v>6.5710071074158508E-3</v>
      </c>
    </row>
    <row r="2015" spans="1:19" ht="15.75" x14ac:dyDescent="0.25">
      <c r="A2015" s="6" t="s">
        <v>2</v>
      </c>
      <c r="B2015" s="8">
        <v>13023</v>
      </c>
      <c r="C2015" s="8">
        <v>79</v>
      </c>
      <c r="D2015" s="2">
        <v>0.6</v>
      </c>
      <c r="E2015" s="10">
        <v>36.299999999999997</v>
      </c>
      <c r="F2015" s="8">
        <v>14</v>
      </c>
      <c r="G2015" s="2">
        <v>0.1</v>
      </c>
      <c r="H2015" s="2">
        <v>6.4</v>
      </c>
      <c r="I2015" s="8">
        <v>1</v>
      </c>
      <c r="J2015" s="2">
        <v>0</v>
      </c>
      <c r="K2015" s="2">
        <v>0.5</v>
      </c>
      <c r="M2015" s="12">
        <f t="shared" si="631"/>
        <v>14</v>
      </c>
      <c r="N2015" s="20">
        <f t="shared" si="628"/>
        <v>0</v>
      </c>
      <c r="O2015" s="12">
        <f t="shared" si="629"/>
        <v>0</v>
      </c>
      <c r="P2015" s="12">
        <f t="shared" si="630"/>
        <v>1</v>
      </c>
      <c r="R2015" s="21">
        <f t="shared" ref="R2015:R2025" si="632">C2015/$C$2013</f>
        <v>5.2970363416923695E-3</v>
      </c>
    </row>
    <row r="2016" spans="1:19" ht="15.75" x14ac:dyDescent="0.25">
      <c r="A2016" s="5" t="s">
        <v>3</v>
      </c>
      <c r="B2016" s="7">
        <v>21108</v>
      </c>
      <c r="C2016" s="7">
        <v>44</v>
      </c>
      <c r="D2016" s="1">
        <v>0.2</v>
      </c>
      <c r="E2016" s="9">
        <v>15.8</v>
      </c>
      <c r="F2016" s="7">
        <v>14</v>
      </c>
      <c r="G2016" s="1">
        <v>0.1</v>
      </c>
      <c r="H2016" s="1">
        <v>5</v>
      </c>
      <c r="I2016" s="7">
        <v>0</v>
      </c>
      <c r="J2016" s="1">
        <v>0</v>
      </c>
      <c r="K2016" s="1">
        <v>0</v>
      </c>
      <c r="M2016" s="12">
        <f t="shared" si="631"/>
        <v>32</v>
      </c>
      <c r="N2016" s="20">
        <f t="shared" si="628"/>
        <v>0</v>
      </c>
      <c r="O2016" s="20">
        <f t="shared" si="629"/>
        <v>0</v>
      </c>
      <c r="P2016" s="12">
        <f t="shared" si="630"/>
        <v>0</v>
      </c>
      <c r="R2016" s="21">
        <f t="shared" si="632"/>
        <v>2.9502480890438512E-3</v>
      </c>
    </row>
    <row r="2017" spans="1:19" ht="15.75" x14ac:dyDescent="0.25">
      <c r="A2017" s="6" t="s">
        <v>4</v>
      </c>
      <c r="B2017" s="8">
        <v>46094</v>
      </c>
      <c r="C2017" s="8">
        <v>239</v>
      </c>
      <c r="D2017" s="2">
        <v>0.5</v>
      </c>
      <c r="E2017" s="10">
        <v>44.8</v>
      </c>
      <c r="F2017" s="8">
        <v>32</v>
      </c>
      <c r="G2017" s="2">
        <v>0.1</v>
      </c>
      <c r="H2017" s="2">
        <v>6</v>
      </c>
      <c r="I2017" s="8">
        <v>1</v>
      </c>
      <c r="J2017" s="2">
        <v>0</v>
      </c>
      <c r="K2017" s="2">
        <v>0.2</v>
      </c>
      <c r="M2017" s="12">
        <f t="shared" si="631"/>
        <v>28</v>
      </c>
      <c r="N2017" s="20">
        <f t="shared" si="628"/>
        <v>0</v>
      </c>
      <c r="O2017" s="12">
        <f t="shared" si="629"/>
        <v>0</v>
      </c>
      <c r="P2017" s="12">
        <f t="shared" si="630"/>
        <v>0</v>
      </c>
      <c r="R2017" s="21">
        <f t="shared" si="632"/>
        <v>1.602521121094274E-2</v>
      </c>
      <c r="S2017" s="24">
        <f>R2016+R2017</f>
        <v>1.8975459299986591E-2</v>
      </c>
    </row>
    <row r="2018" spans="1:19" ht="15.75" x14ac:dyDescent="0.25">
      <c r="A2018" s="5" t="s">
        <v>5</v>
      </c>
      <c r="B2018" s="7">
        <v>58590</v>
      </c>
      <c r="C2018" s="7">
        <v>838</v>
      </c>
      <c r="D2018" s="1">
        <v>1.4</v>
      </c>
      <c r="E2018" s="9">
        <v>141.6</v>
      </c>
      <c r="F2018" s="7">
        <v>114</v>
      </c>
      <c r="G2018" s="1">
        <v>0.2</v>
      </c>
      <c r="H2018" s="1">
        <v>19.3</v>
      </c>
      <c r="I2018" s="7">
        <v>14</v>
      </c>
      <c r="J2018" s="1">
        <v>0</v>
      </c>
      <c r="K2018" s="1">
        <v>2.4</v>
      </c>
      <c r="M2018" s="12">
        <f t="shared" si="631"/>
        <v>17</v>
      </c>
      <c r="N2018" s="20">
        <f t="shared" si="628"/>
        <v>3</v>
      </c>
      <c r="O2018" s="12">
        <f t="shared" si="629"/>
        <v>1</v>
      </c>
      <c r="P2018" s="12">
        <f t="shared" si="630"/>
        <v>0</v>
      </c>
      <c r="R2018" s="21">
        <f t="shared" si="632"/>
        <v>5.6188815877698806E-2</v>
      </c>
    </row>
    <row r="2019" spans="1:19" ht="15.75" x14ac:dyDescent="0.25">
      <c r="A2019" s="6" t="s">
        <v>6</v>
      </c>
      <c r="B2019" s="8">
        <v>63772</v>
      </c>
      <c r="C2019" s="8">
        <v>1535</v>
      </c>
      <c r="D2019" s="2">
        <v>2.4</v>
      </c>
      <c r="E2019" s="10">
        <v>214.5</v>
      </c>
      <c r="F2019" s="8">
        <v>245</v>
      </c>
      <c r="G2019" s="2">
        <v>0.4</v>
      </c>
      <c r="H2019" s="2">
        <v>34.200000000000003</v>
      </c>
      <c r="I2019" s="8">
        <v>33</v>
      </c>
      <c r="J2019" s="2">
        <v>0.1</v>
      </c>
      <c r="K2019" s="2">
        <v>4.5999999999999996</v>
      </c>
      <c r="M2019" s="12">
        <f t="shared" si="631"/>
        <v>57</v>
      </c>
      <c r="N2019" s="20">
        <f t="shared" si="628"/>
        <v>8</v>
      </c>
      <c r="O2019" s="20">
        <f t="shared" si="629"/>
        <v>2</v>
      </c>
      <c r="P2019" s="12">
        <f t="shared" si="630"/>
        <v>0</v>
      </c>
      <c r="R2019" s="21">
        <f t="shared" si="632"/>
        <v>0.10292342765187072</v>
      </c>
    </row>
    <row r="2020" spans="1:19" ht="15.75" x14ac:dyDescent="0.25">
      <c r="A2020" s="5" t="s">
        <v>7</v>
      </c>
      <c r="B2020" s="7">
        <v>51084</v>
      </c>
      <c r="C2020" s="7">
        <v>1798</v>
      </c>
      <c r="D2020" s="1">
        <v>3.5</v>
      </c>
      <c r="E2020" s="9">
        <v>295.5</v>
      </c>
      <c r="F2020" s="7">
        <v>392</v>
      </c>
      <c r="G2020" s="1">
        <v>0.8</v>
      </c>
      <c r="H2020" s="1">
        <v>64.400000000000006</v>
      </c>
      <c r="I2020" s="7">
        <v>80</v>
      </c>
      <c r="J2020" s="1">
        <v>0.2</v>
      </c>
      <c r="K2020" s="1">
        <v>13.1</v>
      </c>
      <c r="M2020" s="12">
        <f t="shared" si="631"/>
        <v>43</v>
      </c>
      <c r="N2020" s="20">
        <f t="shared" si="628"/>
        <v>6</v>
      </c>
      <c r="O2020" s="20">
        <f t="shared" si="629"/>
        <v>1</v>
      </c>
      <c r="P2020" s="12">
        <f t="shared" si="630"/>
        <v>1</v>
      </c>
      <c r="R2020" s="21">
        <f t="shared" si="632"/>
        <v>0.12055786509320102</v>
      </c>
    </row>
    <row r="2021" spans="1:19" ht="15.75" x14ac:dyDescent="0.25">
      <c r="A2021" s="6" t="s">
        <v>8</v>
      </c>
      <c r="B2021" s="8">
        <v>36429</v>
      </c>
      <c r="C2021" s="8">
        <v>2515</v>
      </c>
      <c r="D2021" s="2">
        <v>6.9</v>
      </c>
      <c r="E2021" s="10">
        <v>456.6</v>
      </c>
      <c r="F2021" s="8">
        <v>667</v>
      </c>
      <c r="G2021" s="2">
        <v>1.8</v>
      </c>
      <c r="H2021" s="2">
        <v>121.1</v>
      </c>
      <c r="I2021" s="8">
        <v>200</v>
      </c>
      <c r="J2021" s="2">
        <v>0.5</v>
      </c>
      <c r="K2021" s="2">
        <v>36.299999999999997</v>
      </c>
      <c r="M2021" s="12">
        <f t="shared" si="631"/>
        <v>28</v>
      </c>
      <c r="N2021" s="20">
        <f t="shared" si="628"/>
        <v>10</v>
      </c>
      <c r="O2021" s="20">
        <f t="shared" si="629"/>
        <v>4</v>
      </c>
      <c r="P2021" s="12">
        <f t="shared" si="630"/>
        <v>1</v>
      </c>
      <c r="R2021" s="21">
        <f t="shared" si="632"/>
        <v>0.16863349872602923</v>
      </c>
    </row>
    <row r="2022" spans="1:19" ht="15.75" x14ac:dyDescent="0.25">
      <c r="A2022" s="5" t="s">
        <v>9</v>
      </c>
      <c r="B2022" s="7">
        <v>22023</v>
      </c>
      <c r="C2022" s="7">
        <v>2698</v>
      </c>
      <c r="D2022" s="1">
        <v>12.3</v>
      </c>
      <c r="E2022" s="9">
        <v>568.70000000000005</v>
      </c>
      <c r="F2022" s="7">
        <v>767</v>
      </c>
      <c r="G2022" s="1">
        <v>3.5</v>
      </c>
      <c r="H2022" s="1">
        <v>161.69999999999999</v>
      </c>
      <c r="I2022" s="7">
        <v>440</v>
      </c>
      <c r="J2022" s="1">
        <v>2</v>
      </c>
      <c r="K2022" s="1">
        <v>92.7</v>
      </c>
      <c r="M2022" s="12">
        <f t="shared" si="631"/>
        <v>12</v>
      </c>
      <c r="N2022" s="20">
        <f t="shared" si="628"/>
        <v>4</v>
      </c>
      <c r="O2022" s="20">
        <f t="shared" si="629"/>
        <v>4</v>
      </c>
      <c r="P2022" s="20">
        <f t="shared" si="630"/>
        <v>2</v>
      </c>
      <c r="R2022" s="21">
        <f t="shared" si="632"/>
        <v>0.18090384873273435</v>
      </c>
    </row>
    <row r="2023" spans="1:19" ht="15.75" x14ac:dyDescent="0.25">
      <c r="A2023" s="6" t="s">
        <v>10</v>
      </c>
      <c r="B2023" s="8">
        <v>9891</v>
      </c>
      <c r="C2023" s="8">
        <v>2428</v>
      </c>
      <c r="D2023" s="2">
        <v>24.5</v>
      </c>
      <c r="E2023" s="10">
        <v>931.6</v>
      </c>
      <c r="F2023" s="8">
        <v>488</v>
      </c>
      <c r="G2023" s="2">
        <v>4.9000000000000004</v>
      </c>
      <c r="H2023" s="2">
        <v>187.2</v>
      </c>
      <c r="I2023" s="8">
        <v>741</v>
      </c>
      <c r="J2023" s="2">
        <v>7.5</v>
      </c>
      <c r="K2023" s="2">
        <v>284.3</v>
      </c>
      <c r="M2023" s="12">
        <f t="shared" si="631"/>
        <v>11</v>
      </c>
      <c r="N2023" s="20">
        <f t="shared" si="628"/>
        <v>9</v>
      </c>
      <c r="O2023" s="20">
        <f t="shared" si="629"/>
        <v>2</v>
      </c>
      <c r="P2023" s="20">
        <f t="shared" si="630"/>
        <v>4</v>
      </c>
      <c r="R2023" s="21">
        <f t="shared" si="632"/>
        <v>0.16280005364087435</v>
      </c>
    </row>
    <row r="2024" spans="1:19" ht="15.75" x14ac:dyDescent="0.25">
      <c r="A2024" s="5" t="s">
        <v>11</v>
      </c>
      <c r="B2024" s="7">
        <v>8684</v>
      </c>
      <c r="C2024" s="7">
        <v>2638</v>
      </c>
      <c r="D2024" s="1">
        <v>30.4</v>
      </c>
      <c r="E2024" s="9">
        <v>1880.7</v>
      </c>
      <c r="F2024" s="7">
        <v>125</v>
      </c>
      <c r="G2024" s="1">
        <v>1.4</v>
      </c>
      <c r="H2024" s="1">
        <v>89.1</v>
      </c>
      <c r="I2024" s="7">
        <v>1714</v>
      </c>
      <c r="J2024" s="1">
        <v>19.7</v>
      </c>
      <c r="K2024" s="9">
        <v>1221.9000000000001</v>
      </c>
      <c r="M2024" s="12">
        <f t="shared" si="631"/>
        <v>7</v>
      </c>
      <c r="N2024" s="20">
        <f t="shared" si="628"/>
        <v>2</v>
      </c>
      <c r="O2024" s="20">
        <f t="shared" si="629"/>
        <v>0</v>
      </c>
      <c r="P2024" s="20">
        <f t="shared" si="630"/>
        <v>1</v>
      </c>
      <c r="R2024" s="21">
        <f t="shared" si="632"/>
        <v>0.17688078315676545</v>
      </c>
    </row>
    <row r="2025" spans="1:19" ht="15.75" x14ac:dyDescent="0.25">
      <c r="A2025" s="6" t="s">
        <v>12</v>
      </c>
      <c r="B2025" s="8">
        <v>274</v>
      </c>
      <c r="C2025" s="8">
        <v>4</v>
      </c>
      <c r="D2025" s="2">
        <v>1.5</v>
      </c>
      <c r="E2025" s="10" t="s">
        <v>13</v>
      </c>
      <c r="F2025" s="8">
        <v>2</v>
      </c>
      <c r="G2025" s="2">
        <v>0.7</v>
      </c>
      <c r="H2025" s="2" t="s">
        <v>13</v>
      </c>
      <c r="I2025" s="8">
        <v>3</v>
      </c>
      <c r="J2025" s="2">
        <v>1.1000000000000001</v>
      </c>
      <c r="K2025" s="2" t="s">
        <v>13</v>
      </c>
      <c r="M2025" s="12">
        <f t="shared" si="631"/>
        <v>2</v>
      </c>
      <c r="N2025" s="12">
        <f t="shared" si="628"/>
        <v>0</v>
      </c>
      <c r="O2025" s="12">
        <f t="shared" si="629"/>
        <v>0</v>
      </c>
      <c r="P2025" s="12">
        <f t="shared" si="630"/>
        <v>0</v>
      </c>
      <c r="R2025" s="21">
        <f t="shared" si="632"/>
        <v>2.6820437173125924E-4</v>
      </c>
    </row>
    <row r="2026" spans="1:19" x14ac:dyDescent="0.25">
      <c r="A2026" s="25"/>
      <c r="O2026" s="104" t="s">
        <v>873</v>
      </c>
      <c r="P2026" s="103">
        <f>SUM(P2023:P2024)/P2013</f>
        <v>0.5</v>
      </c>
    </row>
    <row r="2027" spans="1:19" x14ac:dyDescent="0.25">
      <c r="A2027" t="s">
        <v>1283</v>
      </c>
    </row>
    <row r="2028" spans="1:19" x14ac:dyDescent="0.25">
      <c r="A2028" t="s">
        <v>776</v>
      </c>
    </row>
    <row r="2029" spans="1:19" x14ac:dyDescent="0.25">
      <c r="A2029" s="15" t="s">
        <v>17</v>
      </c>
      <c r="B2029" s="14" t="s">
        <v>18</v>
      </c>
      <c r="C2029" s="270" t="s">
        <v>19</v>
      </c>
      <c r="D2029" s="270"/>
      <c r="E2029" s="270"/>
      <c r="F2029" s="270" t="s">
        <v>20</v>
      </c>
      <c r="G2029" s="270"/>
      <c r="H2029" s="270"/>
      <c r="I2029" s="270" t="s">
        <v>21</v>
      </c>
      <c r="J2029" s="270"/>
      <c r="K2029" s="270"/>
      <c r="M2029" s="270" t="s">
        <v>898</v>
      </c>
      <c r="N2029" s="270"/>
      <c r="O2029" s="270"/>
      <c r="P2029" s="270"/>
    </row>
    <row r="2030" spans="1:19" x14ac:dyDescent="0.25">
      <c r="B2030" s="14" t="s">
        <v>14</v>
      </c>
      <c r="C2030" s="14" t="s">
        <v>14</v>
      </c>
      <c r="D2030" s="14" t="s">
        <v>15</v>
      </c>
      <c r="E2030" s="14" t="s">
        <v>16</v>
      </c>
      <c r="F2030" s="14" t="s">
        <v>14</v>
      </c>
      <c r="G2030" s="14" t="s">
        <v>15</v>
      </c>
      <c r="H2030" s="14" t="s">
        <v>16</v>
      </c>
      <c r="I2030" s="14" t="s">
        <v>14</v>
      </c>
      <c r="J2030" s="14" t="s">
        <v>15</v>
      </c>
      <c r="K2030" s="14" t="s">
        <v>16</v>
      </c>
      <c r="M2030" s="14" t="s">
        <v>18</v>
      </c>
      <c r="N2030" s="13" t="s">
        <v>19</v>
      </c>
      <c r="O2030" s="14" t="s">
        <v>20</v>
      </c>
      <c r="P2030" s="13" t="s">
        <v>21</v>
      </c>
      <c r="R2030" s="13" t="s">
        <v>41</v>
      </c>
      <c r="S2030" s="14" t="s">
        <v>29</v>
      </c>
    </row>
    <row r="2031" spans="1:19" ht="15.75" x14ac:dyDescent="0.25">
      <c r="A2031" s="14" t="s">
        <v>0</v>
      </c>
      <c r="B2031" s="7">
        <v>332751</v>
      </c>
      <c r="C2031" s="7">
        <v>14872</v>
      </c>
      <c r="D2031" s="1">
        <v>4.5</v>
      </c>
      <c r="E2031" s="9">
        <v>336.3</v>
      </c>
      <c r="F2031" s="7">
        <v>2868</v>
      </c>
      <c r="G2031" s="1">
        <v>0.9</v>
      </c>
      <c r="H2031" s="1">
        <v>64.900000000000006</v>
      </c>
      <c r="I2031" s="7">
        <v>3217</v>
      </c>
      <c r="J2031" s="1">
        <v>1</v>
      </c>
      <c r="K2031" s="1">
        <v>72.8</v>
      </c>
      <c r="M2031" s="12">
        <f>B2031-B2049</f>
        <v>1125</v>
      </c>
      <c r="N2031" s="12">
        <f t="shared" ref="N2031:N2043" si="633">C2031-C2049</f>
        <v>46</v>
      </c>
      <c r="O2031" s="12">
        <f t="shared" ref="O2031:O2043" si="634">F2031-F2049</f>
        <v>4</v>
      </c>
      <c r="P2031" s="12">
        <f t="shared" ref="P2031:P2043" si="635">I2031-I2049</f>
        <v>6</v>
      </c>
      <c r="R2031" s="26">
        <f>C2031/B2031</f>
        <v>4.469408055873611E-2</v>
      </c>
    </row>
    <row r="2032" spans="1:19" ht="15.75" x14ac:dyDescent="0.25">
      <c r="A2032" s="5" t="s">
        <v>1</v>
      </c>
      <c r="B2032" s="7">
        <v>2030</v>
      </c>
      <c r="C2032" s="7">
        <v>98</v>
      </c>
      <c r="D2032" s="1">
        <v>4.8</v>
      </c>
      <c r="E2032" s="9">
        <v>189.5</v>
      </c>
      <c r="F2032" s="7">
        <v>22</v>
      </c>
      <c r="G2032" s="1">
        <v>1.1000000000000001</v>
      </c>
      <c r="H2032" s="1">
        <v>42.5</v>
      </c>
      <c r="I2032" s="7">
        <v>0</v>
      </c>
      <c r="J2032" s="1">
        <v>0</v>
      </c>
      <c r="K2032" s="1">
        <v>0</v>
      </c>
      <c r="M2032" s="12">
        <f t="shared" ref="M2032:M2043" si="636">B2032-B2050</f>
        <v>3</v>
      </c>
      <c r="N2032" s="20">
        <f t="shared" si="633"/>
        <v>0</v>
      </c>
      <c r="O2032" s="12">
        <f t="shared" si="634"/>
        <v>0</v>
      </c>
      <c r="P2032" s="12">
        <f t="shared" si="635"/>
        <v>0</v>
      </c>
      <c r="R2032" s="21">
        <f>C2032/$C$2031</f>
        <v>6.5895642818719746E-3</v>
      </c>
    </row>
    <row r="2033" spans="1:19" ht="15.75" x14ac:dyDescent="0.25">
      <c r="A2033" s="6" t="s">
        <v>2</v>
      </c>
      <c r="B2033" s="8">
        <v>13009</v>
      </c>
      <c r="C2033" s="8">
        <v>79</v>
      </c>
      <c r="D2033" s="2">
        <v>0.6</v>
      </c>
      <c r="E2033" s="10">
        <v>36.299999999999997</v>
      </c>
      <c r="F2033" s="8">
        <v>14</v>
      </c>
      <c r="G2033" s="2">
        <v>0.1</v>
      </c>
      <c r="H2033" s="2">
        <v>6.4</v>
      </c>
      <c r="I2033" s="8">
        <v>0</v>
      </c>
      <c r="J2033" s="2">
        <v>0</v>
      </c>
      <c r="K2033" s="2">
        <v>0</v>
      </c>
      <c r="M2033" s="12">
        <f t="shared" si="636"/>
        <v>54</v>
      </c>
      <c r="N2033" s="20">
        <f t="shared" si="633"/>
        <v>0</v>
      </c>
      <c r="O2033" s="12">
        <f t="shared" si="634"/>
        <v>0</v>
      </c>
      <c r="P2033" s="12">
        <f t="shared" si="635"/>
        <v>0</v>
      </c>
      <c r="R2033" s="21">
        <f t="shared" ref="R2033:R2043" si="637">C2033/$C$2031</f>
        <v>5.3119956966110812E-3</v>
      </c>
    </row>
    <row r="2034" spans="1:19" ht="15.75" x14ac:dyDescent="0.25">
      <c r="A2034" s="5" t="s">
        <v>3</v>
      </c>
      <c r="B2034" s="7">
        <v>21076</v>
      </c>
      <c r="C2034" s="7">
        <v>44</v>
      </c>
      <c r="D2034" s="1">
        <v>0.2</v>
      </c>
      <c r="E2034" s="9">
        <v>15.8</v>
      </c>
      <c r="F2034" s="7">
        <v>14</v>
      </c>
      <c r="G2034" s="1">
        <v>0.1</v>
      </c>
      <c r="H2034" s="1">
        <v>5</v>
      </c>
      <c r="I2034" s="7">
        <v>0</v>
      </c>
      <c r="J2034" s="1">
        <v>0</v>
      </c>
      <c r="K2034" s="1">
        <v>0</v>
      </c>
      <c r="M2034" s="12">
        <f t="shared" si="636"/>
        <v>128</v>
      </c>
      <c r="N2034" s="20">
        <f t="shared" si="633"/>
        <v>0</v>
      </c>
      <c r="O2034" s="20">
        <f t="shared" si="634"/>
        <v>-1</v>
      </c>
      <c r="P2034" s="12">
        <f t="shared" si="635"/>
        <v>0</v>
      </c>
      <c r="R2034" s="21">
        <f t="shared" si="637"/>
        <v>2.9585798816568047E-3</v>
      </c>
    </row>
    <row r="2035" spans="1:19" ht="15.75" x14ac:dyDescent="0.25">
      <c r="A2035" s="6" t="s">
        <v>4</v>
      </c>
      <c r="B2035" s="8">
        <v>46066</v>
      </c>
      <c r="C2035" s="8">
        <v>239</v>
      </c>
      <c r="D2035" s="2">
        <v>0.5</v>
      </c>
      <c r="E2035" s="10">
        <v>44.8</v>
      </c>
      <c r="F2035" s="8">
        <v>32</v>
      </c>
      <c r="G2035" s="2">
        <v>0.1</v>
      </c>
      <c r="H2035" s="2">
        <v>6</v>
      </c>
      <c r="I2035" s="8">
        <v>1</v>
      </c>
      <c r="J2035" s="2">
        <v>0</v>
      </c>
      <c r="K2035" s="2">
        <v>0.2</v>
      </c>
      <c r="M2035" s="12">
        <f t="shared" si="636"/>
        <v>153</v>
      </c>
      <c r="N2035" s="20">
        <f t="shared" si="633"/>
        <v>0</v>
      </c>
      <c r="O2035" s="12">
        <f t="shared" si="634"/>
        <v>0</v>
      </c>
      <c r="P2035" s="12">
        <f t="shared" si="635"/>
        <v>0</v>
      </c>
      <c r="R2035" s="21">
        <f t="shared" si="637"/>
        <v>1.6070467993544918E-2</v>
      </c>
      <c r="S2035" s="24">
        <f>R2034+R2035</f>
        <v>1.9029047875201724E-2</v>
      </c>
    </row>
    <row r="2036" spans="1:19" ht="15.75" x14ac:dyDescent="0.25">
      <c r="A2036" s="5" t="s">
        <v>5</v>
      </c>
      <c r="B2036" s="7">
        <v>58573</v>
      </c>
      <c r="C2036" s="7">
        <v>835</v>
      </c>
      <c r="D2036" s="1">
        <v>1.4</v>
      </c>
      <c r="E2036" s="9">
        <v>141.1</v>
      </c>
      <c r="F2036" s="7">
        <v>113</v>
      </c>
      <c r="G2036" s="1">
        <v>0.2</v>
      </c>
      <c r="H2036" s="1">
        <v>19.100000000000001</v>
      </c>
      <c r="I2036" s="7">
        <v>14</v>
      </c>
      <c r="J2036" s="1">
        <v>0</v>
      </c>
      <c r="K2036" s="1">
        <v>2.4</v>
      </c>
      <c r="M2036" s="12">
        <f t="shared" si="636"/>
        <v>114</v>
      </c>
      <c r="N2036" s="20">
        <f t="shared" si="633"/>
        <v>3</v>
      </c>
      <c r="O2036" s="12">
        <f t="shared" si="634"/>
        <v>0</v>
      </c>
      <c r="P2036" s="12">
        <f t="shared" si="635"/>
        <v>0</v>
      </c>
      <c r="R2036" s="21">
        <f t="shared" si="637"/>
        <v>5.6145777299623452E-2</v>
      </c>
    </row>
    <row r="2037" spans="1:19" ht="15.75" x14ac:dyDescent="0.25">
      <c r="A2037" s="6" t="s">
        <v>6</v>
      </c>
      <c r="B2037" s="8">
        <v>63715</v>
      </c>
      <c r="C2037" s="8">
        <v>1527</v>
      </c>
      <c r="D2037" s="2">
        <v>2.4</v>
      </c>
      <c r="E2037" s="10">
        <v>213.4</v>
      </c>
      <c r="F2037" s="8">
        <v>243</v>
      </c>
      <c r="G2037" s="2">
        <v>0.4</v>
      </c>
      <c r="H2037" s="2">
        <v>34</v>
      </c>
      <c r="I2037" s="8">
        <v>33</v>
      </c>
      <c r="J2037" s="2">
        <v>0.1</v>
      </c>
      <c r="K2037" s="2">
        <v>4.5999999999999996</v>
      </c>
      <c r="M2037" s="12">
        <f t="shared" si="636"/>
        <v>243</v>
      </c>
      <c r="N2037" s="20">
        <f t="shared" si="633"/>
        <v>4</v>
      </c>
      <c r="O2037" s="20">
        <f t="shared" si="634"/>
        <v>0</v>
      </c>
      <c r="P2037" s="12">
        <f t="shared" si="635"/>
        <v>0</v>
      </c>
      <c r="R2037" s="21">
        <f t="shared" si="637"/>
        <v>0.10267616998386229</v>
      </c>
    </row>
    <row r="2038" spans="1:19" ht="15.75" x14ac:dyDescent="0.25">
      <c r="A2038" s="5" t="s">
        <v>7</v>
      </c>
      <c r="B2038" s="7">
        <v>51041</v>
      </c>
      <c r="C2038" s="7">
        <v>1792</v>
      </c>
      <c r="D2038" s="1">
        <v>3.5</v>
      </c>
      <c r="E2038" s="9">
        <v>294.5</v>
      </c>
      <c r="F2038" s="7">
        <v>391</v>
      </c>
      <c r="G2038" s="1">
        <v>0.8</v>
      </c>
      <c r="H2038" s="1">
        <v>64.3</v>
      </c>
      <c r="I2038" s="7">
        <v>79</v>
      </c>
      <c r="J2038" s="1">
        <v>0.2</v>
      </c>
      <c r="K2038" s="1">
        <v>13</v>
      </c>
      <c r="M2038" s="12">
        <f t="shared" si="636"/>
        <v>185</v>
      </c>
      <c r="N2038" s="20">
        <f t="shared" si="633"/>
        <v>7</v>
      </c>
      <c r="O2038" s="20">
        <f t="shared" si="634"/>
        <v>2</v>
      </c>
      <c r="P2038" s="12">
        <f t="shared" si="635"/>
        <v>1</v>
      </c>
      <c r="R2038" s="21">
        <f t="shared" si="637"/>
        <v>0.12049488972565896</v>
      </c>
    </row>
    <row r="2039" spans="1:19" ht="15.75" x14ac:dyDescent="0.25">
      <c r="A2039" s="6" t="s">
        <v>8</v>
      </c>
      <c r="B2039" s="8">
        <v>36401</v>
      </c>
      <c r="C2039" s="8">
        <v>2505</v>
      </c>
      <c r="D2039" s="2">
        <v>6.9</v>
      </c>
      <c r="E2039" s="10">
        <v>454.8</v>
      </c>
      <c r="F2039" s="8">
        <v>663</v>
      </c>
      <c r="G2039" s="2">
        <v>1.8</v>
      </c>
      <c r="H2039" s="2">
        <v>120.4</v>
      </c>
      <c r="I2039" s="8">
        <v>199</v>
      </c>
      <c r="J2039" s="2">
        <v>0.5</v>
      </c>
      <c r="K2039" s="2">
        <v>36.1</v>
      </c>
      <c r="M2039" s="12">
        <f t="shared" si="636"/>
        <v>102</v>
      </c>
      <c r="N2039" s="20">
        <f t="shared" si="633"/>
        <v>0</v>
      </c>
      <c r="O2039" s="20">
        <f t="shared" si="634"/>
        <v>0</v>
      </c>
      <c r="P2039" s="12">
        <f t="shared" si="635"/>
        <v>0</v>
      </c>
      <c r="R2039" s="21">
        <f t="shared" si="637"/>
        <v>0.16843733189887036</v>
      </c>
    </row>
    <row r="2040" spans="1:19" ht="15.75" x14ac:dyDescent="0.25">
      <c r="A2040" s="5" t="s">
        <v>9</v>
      </c>
      <c r="B2040" s="7">
        <v>22011</v>
      </c>
      <c r="C2040" s="7">
        <v>2694</v>
      </c>
      <c r="D2040" s="1">
        <v>12.2</v>
      </c>
      <c r="E2040" s="9">
        <v>567.9</v>
      </c>
      <c r="F2040" s="7">
        <v>763</v>
      </c>
      <c r="G2040" s="1">
        <v>3.5</v>
      </c>
      <c r="H2040" s="1">
        <v>160.80000000000001</v>
      </c>
      <c r="I2040" s="7">
        <v>438</v>
      </c>
      <c r="J2040" s="1">
        <v>2</v>
      </c>
      <c r="K2040" s="1">
        <v>92.3</v>
      </c>
      <c r="M2040" s="12">
        <f t="shared" si="636"/>
        <v>95</v>
      </c>
      <c r="N2040" s="20">
        <f t="shared" si="633"/>
        <v>17</v>
      </c>
      <c r="O2040" s="20">
        <f t="shared" si="634"/>
        <v>2</v>
      </c>
      <c r="P2040" s="20">
        <f t="shared" si="635"/>
        <v>1</v>
      </c>
      <c r="R2040" s="21">
        <f t="shared" si="637"/>
        <v>0.18114577729962344</v>
      </c>
    </row>
    <row r="2041" spans="1:19" ht="15.75" x14ac:dyDescent="0.25">
      <c r="A2041" s="6" t="s">
        <v>10</v>
      </c>
      <c r="B2041" s="8">
        <v>9880</v>
      </c>
      <c r="C2041" s="8">
        <v>2419</v>
      </c>
      <c r="D2041" s="2">
        <v>24.5</v>
      </c>
      <c r="E2041" s="10">
        <v>928.1</v>
      </c>
      <c r="F2041" s="8">
        <v>486</v>
      </c>
      <c r="G2041" s="2">
        <v>4.9000000000000004</v>
      </c>
      <c r="H2041" s="2">
        <v>186.5</v>
      </c>
      <c r="I2041" s="8">
        <v>737</v>
      </c>
      <c r="J2041" s="2">
        <v>7.5</v>
      </c>
      <c r="K2041" s="2">
        <v>282.8</v>
      </c>
      <c r="M2041" s="12">
        <f t="shared" si="636"/>
        <v>30</v>
      </c>
      <c r="N2041" s="20">
        <f t="shared" si="633"/>
        <v>8</v>
      </c>
      <c r="O2041" s="20">
        <f t="shared" si="634"/>
        <v>1</v>
      </c>
      <c r="P2041" s="20">
        <f t="shared" si="635"/>
        <v>0</v>
      </c>
      <c r="R2041" s="21">
        <f t="shared" si="637"/>
        <v>0.16265465303926843</v>
      </c>
    </row>
    <row r="2042" spans="1:19" ht="15.75" x14ac:dyDescent="0.25">
      <c r="A2042" s="5" t="s">
        <v>11</v>
      </c>
      <c r="B2042" s="7">
        <v>8677</v>
      </c>
      <c r="C2042" s="7">
        <v>2636</v>
      </c>
      <c r="D2042" s="1">
        <v>30.4</v>
      </c>
      <c r="E2042" s="9">
        <v>1879.3</v>
      </c>
      <c r="F2042" s="7">
        <v>125</v>
      </c>
      <c r="G2042" s="1">
        <v>1.4</v>
      </c>
      <c r="H2042" s="1">
        <v>89.1</v>
      </c>
      <c r="I2042" s="7">
        <v>1713</v>
      </c>
      <c r="J2042" s="1">
        <v>19.7</v>
      </c>
      <c r="K2042" s="9">
        <v>1221.2</v>
      </c>
      <c r="M2042" s="12">
        <f t="shared" si="636"/>
        <v>18</v>
      </c>
      <c r="N2042" s="20">
        <f t="shared" si="633"/>
        <v>7</v>
      </c>
      <c r="O2042" s="20">
        <f t="shared" si="634"/>
        <v>0</v>
      </c>
      <c r="P2042" s="20">
        <f t="shared" si="635"/>
        <v>4</v>
      </c>
      <c r="R2042" s="21">
        <f t="shared" si="637"/>
        <v>0.17724583109198494</v>
      </c>
    </row>
    <row r="2043" spans="1:19" ht="15.75" x14ac:dyDescent="0.25">
      <c r="A2043" s="6" t="s">
        <v>12</v>
      </c>
      <c r="B2043" s="8">
        <v>272</v>
      </c>
      <c r="C2043" s="8">
        <v>4</v>
      </c>
      <c r="D2043" s="2">
        <v>1.5</v>
      </c>
      <c r="E2043" s="10" t="s">
        <v>13</v>
      </c>
      <c r="F2043" s="8">
        <v>2</v>
      </c>
      <c r="G2043" s="2">
        <v>0.7</v>
      </c>
      <c r="H2043" s="2" t="s">
        <v>13</v>
      </c>
      <c r="I2043" s="8">
        <v>3</v>
      </c>
      <c r="J2043" s="2">
        <v>1.1000000000000001</v>
      </c>
      <c r="K2043" s="2" t="s">
        <v>13</v>
      </c>
      <c r="M2043" s="12">
        <f t="shared" si="636"/>
        <v>0</v>
      </c>
      <c r="N2043" s="12">
        <f t="shared" si="633"/>
        <v>0</v>
      </c>
      <c r="O2043" s="12">
        <f t="shared" si="634"/>
        <v>0</v>
      </c>
      <c r="P2043" s="12">
        <f t="shared" si="635"/>
        <v>0</v>
      </c>
      <c r="R2043" s="21">
        <f t="shared" si="637"/>
        <v>2.6896180742334586E-4</v>
      </c>
    </row>
    <row r="2044" spans="1:19" x14ac:dyDescent="0.25">
      <c r="A2044" s="25"/>
      <c r="O2044" s="104" t="s">
        <v>873</v>
      </c>
      <c r="P2044" s="103">
        <f>SUM(P2041:P2042)/P2031</f>
        <v>0.66666666666666663</v>
      </c>
    </row>
    <row r="2045" spans="1:19" x14ac:dyDescent="0.25">
      <c r="A2045" t="s">
        <v>1284</v>
      </c>
    </row>
    <row r="2046" spans="1:19" x14ac:dyDescent="0.25">
      <c r="A2046" t="s">
        <v>776</v>
      </c>
    </row>
    <row r="2047" spans="1:19" x14ac:dyDescent="0.25">
      <c r="A2047" s="15" t="s">
        <v>17</v>
      </c>
      <c r="B2047" s="14" t="s">
        <v>18</v>
      </c>
      <c r="C2047" s="270" t="s">
        <v>19</v>
      </c>
      <c r="D2047" s="270"/>
      <c r="E2047" s="270"/>
      <c r="F2047" s="270" t="s">
        <v>20</v>
      </c>
      <c r="G2047" s="270"/>
      <c r="H2047" s="270"/>
      <c r="I2047" s="270" t="s">
        <v>21</v>
      </c>
      <c r="J2047" s="270"/>
      <c r="K2047" s="270"/>
      <c r="M2047" s="270" t="s">
        <v>897</v>
      </c>
      <c r="N2047" s="270"/>
      <c r="O2047" s="270"/>
      <c r="P2047" s="270"/>
    </row>
    <row r="2048" spans="1:19" x14ac:dyDescent="0.25">
      <c r="B2048" s="14" t="s">
        <v>14</v>
      </c>
      <c r="C2048" s="14" t="s">
        <v>14</v>
      </c>
      <c r="D2048" s="14" t="s">
        <v>15</v>
      </c>
      <c r="E2048" s="14" t="s">
        <v>16</v>
      </c>
      <c r="F2048" s="14" t="s">
        <v>14</v>
      </c>
      <c r="G2048" s="14" t="s">
        <v>15</v>
      </c>
      <c r="H2048" s="14" t="s">
        <v>16</v>
      </c>
      <c r="I2048" s="14" t="s">
        <v>14</v>
      </c>
      <c r="J2048" s="14" t="s">
        <v>15</v>
      </c>
      <c r="K2048" s="14" t="s">
        <v>16</v>
      </c>
      <c r="M2048" s="14" t="s">
        <v>18</v>
      </c>
      <c r="N2048" s="13" t="s">
        <v>19</v>
      </c>
      <c r="O2048" s="14" t="s">
        <v>20</v>
      </c>
      <c r="P2048" s="13" t="s">
        <v>21</v>
      </c>
      <c r="R2048" s="13" t="s">
        <v>41</v>
      </c>
      <c r="S2048" s="14" t="s">
        <v>29</v>
      </c>
    </row>
    <row r="2049" spans="1:19" ht="15.75" x14ac:dyDescent="0.25">
      <c r="A2049" s="14" t="s">
        <v>0</v>
      </c>
      <c r="B2049" s="7">
        <v>331626</v>
      </c>
      <c r="C2049" s="7">
        <v>14826</v>
      </c>
      <c r="D2049" s="1">
        <v>4.5</v>
      </c>
      <c r="E2049" s="9">
        <v>335.3</v>
      </c>
      <c r="F2049" s="7">
        <v>2864</v>
      </c>
      <c r="G2049" s="1">
        <v>0.9</v>
      </c>
      <c r="H2049" s="1">
        <v>64.8</v>
      </c>
      <c r="I2049" s="7">
        <v>3211</v>
      </c>
      <c r="J2049" s="1">
        <v>1</v>
      </c>
      <c r="K2049" s="1">
        <v>72.599999999999994</v>
      </c>
      <c r="M2049" s="12">
        <f>B2049-B2067</f>
        <v>412</v>
      </c>
      <c r="N2049" s="12">
        <f t="shared" ref="N2049:N2061" si="638">C2049-C2067</f>
        <v>18</v>
      </c>
      <c r="O2049" s="12">
        <f t="shared" ref="O2049:O2061" si="639">F2049-F2067</f>
        <v>2</v>
      </c>
      <c r="P2049" s="12">
        <f t="shared" ref="P2049:P2061" si="640">I2049-I2067</f>
        <v>2</v>
      </c>
      <c r="R2049" s="26">
        <f>C2049/B2049</f>
        <v>4.4706989198675613E-2</v>
      </c>
    </row>
    <row r="2050" spans="1:19" ht="15.75" x14ac:dyDescent="0.25">
      <c r="A2050" s="5" t="s">
        <v>1</v>
      </c>
      <c r="B2050" s="7">
        <v>2027</v>
      </c>
      <c r="C2050" s="7">
        <v>98</v>
      </c>
      <c r="D2050" s="1">
        <v>4.8</v>
      </c>
      <c r="E2050" s="9">
        <v>189.5</v>
      </c>
      <c r="F2050" s="7">
        <v>22</v>
      </c>
      <c r="G2050" s="1">
        <v>1.1000000000000001</v>
      </c>
      <c r="H2050" s="1">
        <v>42.5</v>
      </c>
      <c r="I2050" s="7">
        <v>0</v>
      </c>
      <c r="J2050" s="1">
        <v>0</v>
      </c>
      <c r="K2050" s="1">
        <v>0</v>
      </c>
      <c r="M2050" s="12">
        <f t="shared" ref="M2050:M2061" si="641">B2050-B2068</f>
        <v>2</v>
      </c>
      <c r="N2050" s="20">
        <f t="shared" si="638"/>
        <v>0</v>
      </c>
      <c r="O2050" s="12">
        <f t="shared" si="639"/>
        <v>0</v>
      </c>
      <c r="P2050" s="12">
        <f t="shared" si="640"/>
        <v>0</v>
      </c>
      <c r="R2050" s="21">
        <f>C2050/$C$2049</f>
        <v>6.6100094428706326E-3</v>
      </c>
    </row>
    <row r="2051" spans="1:19" ht="15.75" x14ac:dyDescent="0.25">
      <c r="A2051" s="6" t="s">
        <v>2</v>
      </c>
      <c r="B2051" s="8">
        <v>12955</v>
      </c>
      <c r="C2051" s="8">
        <v>79</v>
      </c>
      <c r="D2051" s="2">
        <v>0.6</v>
      </c>
      <c r="E2051" s="10">
        <v>36.299999999999997</v>
      </c>
      <c r="F2051" s="8">
        <v>14</v>
      </c>
      <c r="G2051" s="2">
        <v>0.1</v>
      </c>
      <c r="H2051" s="2">
        <v>6.4</v>
      </c>
      <c r="I2051" s="8">
        <v>0</v>
      </c>
      <c r="J2051" s="2">
        <v>0</v>
      </c>
      <c r="K2051" s="2">
        <v>0</v>
      </c>
      <c r="M2051" s="12">
        <f t="shared" si="641"/>
        <v>19</v>
      </c>
      <c r="N2051" s="20">
        <f t="shared" si="638"/>
        <v>0</v>
      </c>
      <c r="O2051" s="12">
        <f t="shared" si="639"/>
        <v>0</v>
      </c>
      <c r="P2051" s="12">
        <f t="shared" si="640"/>
        <v>0</v>
      </c>
      <c r="R2051" s="21">
        <f t="shared" ref="R2051:R2061" si="642">C2051/$C$2049</f>
        <v>5.3284769998651017E-3</v>
      </c>
    </row>
    <row r="2052" spans="1:19" ht="15.75" x14ac:dyDescent="0.25">
      <c r="A2052" s="5" t="s">
        <v>3</v>
      </c>
      <c r="B2052" s="7">
        <v>20948</v>
      </c>
      <c r="C2052" s="7">
        <v>44</v>
      </c>
      <c r="D2052" s="1">
        <v>0.2</v>
      </c>
      <c r="E2052" s="9">
        <v>15.8</v>
      </c>
      <c r="F2052" s="7">
        <v>15</v>
      </c>
      <c r="G2052" s="1">
        <v>0.1</v>
      </c>
      <c r="H2052" s="1">
        <v>5.4</v>
      </c>
      <c r="I2052" s="7">
        <v>0</v>
      </c>
      <c r="J2052" s="1">
        <v>0</v>
      </c>
      <c r="K2052" s="1">
        <v>0</v>
      </c>
      <c r="M2052" s="12">
        <f t="shared" si="641"/>
        <v>65</v>
      </c>
      <c r="N2052" s="20">
        <f t="shared" si="638"/>
        <v>0</v>
      </c>
      <c r="O2052" s="20">
        <f t="shared" si="639"/>
        <v>0</v>
      </c>
      <c r="P2052" s="12">
        <f t="shared" si="640"/>
        <v>0</v>
      </c>
      <c r="R2052" s="21">
        <f t="shared" si="642"/>
        <v>2.9677593416970187E-3</v>
      </c>
    </row>
    <row r="2053" spans="1:19" ht="15.75" x14ac:dyDescent="0.25">
      <c r="A2053" s="6" t="s">
        <v>4</v>
      </c>
      <c r="B2053" s="8">
        <v>45913</v>
      </c>
      <c r="C2053" s="8">
        <v>239</v>
      </c>
      <c r="D2053" s="2">
        <v>0.5</v>
      </c>
      <c r="E2053" s="10">
        <v>44.8</v>
      </c>
      <c r="F2053" s="8">
        <v>32</v>
      </c>
      <c r="G2053" s="2">
        <v>0.1</v>
      </c>
      <c r="H2053" s="2">
        <v>6</v>
      </c>
      <c r="I2053" s="8">
        <v>1</v>
      </c>
      <c r="J2053" s="2">
        <v>0</v>
      </c>
      <c r="K2053" s="2">
        <v>0.2</v>
      </c>
      <c r="M2053" s="12">
        <f t="shared" si="641"/>
        <v>63</v>
      </c>
      <c r="N2053" s="20">
        <f t="shared" si="638"/>
        <v>0</v>
      </c>
      <c r="O2053" s="12">
        <f t="shared" si="639"/>
        <v>0</v>
      </c>
      <c r="P2053" s="12">
        <f t="shared" si="640"/>
        <v>0</v>
      </c>
      <c r="R2053" s="21">
        <f t="shared" si="642"/>
        <v>1.6120329151490625E-2</v>
      </c>
      <c r="S2053" s="24">
        <f>R2052+R2053</f>
        <v>1.9088088493187643E-2</v>
      </c>
    </row>
    <row r="2054" spans="1:19" ht="15.75" x14ac:dyDescent="0.25">
      <c r="A2054" s="5" t="s">
        <v>5</v>
      </c>
      <c r="B2054" s="7">
        <v>58459</v>
      </c>
      <c r="C2054" s="7">
        <v>832</v>
      </c>
      <c r="D2054" s="1">
        <v>1.4</v>
      </c>
      <c r="E2054" s="9">
        <v>140.6</v>
      </c>
      <c r="F2054" s="7">
        <v>113</v>
      </c>
      <c r="G2054" s="1">
        <v>0.2</v>
      </c>
      <c r="H2054" s="1">
        <v>19.100000000000001</v>
      </c>
      <c r="I2054" s="7">
        <v>14</v>
      </c>
      <c r="J2054" s="1">
        <v>0</v>
      </c>
      <c r="K2054" s="1">
        <v>2.4</v>
      </c>
      <c r="M2054" s="12">
        <f t="shared" si="641"/>
        <v>42</v>
      </c>
      <c r="N2054" s="20">
        <f t="shared" si="638"/>
        <v>4</v>
      </c>
      <c r="O2054" s="12">
        <f t="shared" si="639"/>
        <v>1</v>
      </c>
      <c r="P2054" s="12">
        <f t="shared" si="640"/>
        <v>0</v>
      </c>
      <c r="R2054" s="21">
        <f t="shared" si="642"/>
        <v>5.611763118845272E-2</v>
      </c>
    </row>
    <row r="2055" spans="1:19" ht="15.75" x14ac:dyDescent="0.25">
      <c r="A2055" s="6" t="s">
        <v>6</v>
      </c>
      <c r="B2055" s="8">
        <v>63472</v>
      </c>
      <c r="C2055" s="8">
        <v>1523</v>
      </c>
      <c r="D2055" s="2">
        <v>2.4</v>
      </c>
      <c r="E2055" s="10">
        <v>212.8</v>
      </c>
      <c r="F2055" s="8">
        <v>243</v>
      </c>
      <c r="G2055" s="2">
        <v>0.4</v>
      </c>
      <c r="H2055" s="2">
        <v>34</v>
      </c>
      <c r="I2055" s="8">
        <v>33</v>
      </c>
      <c r="J2055" s="2">
        <v>0.1</v>
      </c>
      <c r="K2055" s="2">
        <v>4.5999999999999996</v>
      </c>
      <c r="M2055" s="12">
        <f t="shared" si="641"/>
        <v>83</v>
      </c>
      <c r="N2055" s="20">
        <f t="shared" si="638"/>
        <v>1</v>
      </c>
      <c r="O2055" s="20">
        <f t="shared" si="639"/>
        <v>-1</v>
      </c>
      <c r="P2055" s="12">
        <f t="shared" si="640"/>
        <v>0</v>
      </c>
      <c r="R2055" s="21">
        <f t="shared" si="642"/>
        <v>0.10272494266828544</v>
      </c>
    </row>
    <row r="2056" spans="1:19" ht="15.75" x14ac:dyDescent="0.25">
      <c r="A2056" s="5" t="s">
        <v>7</v>
      </c>
      <c r="B2056" s="7">
        <v>50856</v>
      </c>
      <c r="C2056" s="7">
        <v>1785</v>
      </c>
      <c r="D2056" s="1">
        <v>3.5</v>
      </c>
      <c r="E2056" s="9">
        <v>293.39999999999998</v>
      </c>
      <c r="F2056" s="7">
        <v>389</v>
      </c>
      <c r="G2056" s="1">
        <v>0.8</v>
      </c>
      <c r="H2056" s="1">
        <v>63.9</v>
      </c>
      <c r="I2056" s="7">
        <v>78</v>
      </c>
      <c r="J2056" s="1">
        <v>0.2</v>
      </c>
      <c r="K2056" s="1">
        <v>12.8</v>
      </c>
      <c r="M2056" s="12">
        <f t="shared" si="641"/>
        <v>61</v>
      </c>
      <c r="N2056" s="20">
        <f t="shared" si="638"/>
        <v>2</v>
      </c>
      <c r="O2056" s="20">
        <f t="shared" si="639"/>
        <v>0</v>
      </c>
      <c r="P2056" s="12">
        <f t="shared" si="640"/>
        <v>0</v>
      </c>
      <c r="R2056" s="21">
        <f t="shared" si="642"/>
        <v>0.12039660056657224</v>
      </c>
    </row>
    <row r="2057" spans="1:19" ht="15.75" x14ac:dyDescent="0.25">
      <c r="A2057" s="6" t="s">
        <v>8</v>
      </c>
      <c r="B2057" s="8">
        <v>36299</v>
      </c>
      <c r="C2057" s="8">
        <v>2505</v>
      </c>
      <c r="D2057" s="2">
        <v>6.9</v>
      </c>
      <c r="E2057" s="10">
        <v>454.8</v>
      </c>
      <c r="F2057" s="8">
        <v>663</v>
      </c>
      <c r="G2057" s="2">
        <v>1.8</v>
      </c>
      <c r="H2057" s="2">
        <v>120.4</v>
      </c>
      <c r="I2057" s="8">
        <v>199</v>
      </c>
      <c r="J2057" s="2">
        <v>0.5</v>
      </c>
      <c r="K2057" s="2">
        <v>36.1</v>
      </c>
      <c r="M2057" s="12">
        <f t="shared" si="641"/>
        <v>33</v>
      </c>
      <c r="N2057" s="20">
        <f t="shared" si="638"/>
        <v>2</v>
      </c>
      <c r="O2057" s="20">
        <f t="shared" si="639"/>
        <v>0</v>
      </c>
      <c r="P2057" s="12">
        <f t="shared" si="640"/>
        <v>0</v>
      </c>
      <c r="R2057" s="21">
        <f t="shared" si="642"/>
        <v>0.16895993524888708</v>
      </c>
    </row>
    <row r="2058" spans="1:19" ht="15.75" x14ac:dyDescent="0.25">
      <c r="A2058" s="5" t="s">
        <v>9</v>
      </c>
      <c r="B2058" s="7">
        <v>21916</v>
      </c>
      <c r="C2058" s="7">
        <v>2677</v>
      </c>
      <c r="D2058" s="1">
        <v>12.2</v>
      </c>
      <c r="E2058" s="9">
        <v>564.29999999999995</v>
      </c>
      <c r="F2058" s="7">
        <v>761</v>
      </c>
      <c r="G2058" s="1">
        <v>3.5</v>
      </c>
      <c r="H2058" s="1">
        <v>160.4</v>
      </c>
      <c r="I2058" s="7">
        <v>437</v>
      </c>
      <c r="J2058" s="1">
        <v>2</v>
      </c>
      <c r="K2058" s="1">
        <v>92.1</v>
      </c>
      <c r="M2058" s="12">
        <f t="shared" si="641"/>
        <v>32</v>
      </c>
      <c r="N2058" s="20">
        <f t="shared" si="638"/>
        <v>6</v>
      </c>
      <c r="O2058" s="20">
        <f t="shared" si="639"/>
        <v>2</v>
      </c>
      <c r="P2058" s="20">
        <f t="shared" si="640"/>
        <v>1</v>
      </c>
      <c r="R2058" s="21">
        <f t="shared" si="642"/>
        <v>0.18056117631188454</v>
      </c>
    </row>
    <row r="2059" spans="1:19" ht="15.75" x14ac:dyDescent="0.25">
      <c r="A2059" s="6" t="s">
        <v>10</v>
      </c>
      <c r="B2059" s="8">
        <v>9850</v>
      </c>
      <c r="C2059" s="8">
        <v>2411</v>
      </c>
      <c r="D2059" s="2">
        <v>24.5</v>
      </c>
      <c r="E2059" s="10">
        <v>925.1</v>
      </c>
      <c r="F2059" s="8">
        <v>485</v>
      </c>
      <c r="G2059" s="2">
        <v>4.9000000000000004</v>
      </c>
      <c r="H2059" s="2">
        <v>186.1</v>
      </c>
      <c r="I2059" s="8">
        <v>737</v>
      </c>
      <c r="J2059" s="2">
        <v>7.5</v>
      </c>
      <c r="K2059" s="2">
        <v>282.8</v>
      </c>
      <c r="M2059" s="12">
        <f t="shared" si="641"/>
        <v>7</v>
      </c>
      <c r="N2059" s="20">
        <f t="shared" si="638"/>
        <v>3</v>
      </c>
      <c r="O2059" s="20">
        <f t="shared" si="639"/>
        <v>0</v>
      </c>
      <c r="P2059" s="20">
        <f t="shared" si="640"/>
        <v>1</v>
      </c>
      <c r="R2059" s="21">
        <f t="shared" si="642"/>
        <v>0.1626197221098071</v>
      </c>
    </row>
    <row r="2060" spans="1:19" ht="15.75" x14ac:dyDescent="0.25">
      <c r="A2060" s="5" t="s">
        <v>11</v>
      </c>
      <c r="B2060" s="7">
        <v>8659</v>
      </c>
      <c r="C2060" s="7">
        <v>2629</v>
      </c>
      <c r="D2060" s="1">
        <v>30.4</v>
      </c>
      <c r="E2060" s="9">
        <v>1874.3</v>
      </c>
      <c r="F2060" s="7">
        <v>125</v>
      </c>
      <c r="G2060" s="1">
        <v>1.4</v>
      </c>
      <c r="H2060" s="1">
        <v>89.1</v>
      </c>
      <c r="I2060" s="7">
        <v>1709</v>
      </c>
      <c r="J2060" s="1">
        <v>19.7</v>
      </c>
      <c r="K2060" s="9">
        <v>1218.4000000000001</v>
      </c>
      <c r="M2060" s="12">
        <f t="shared" si="641"/>
        <v>4</v>
      </c>
      <c r="N2060" s="20">
        <f t="shared" si="638"/>
        <v>0</v>
      </c>
      <c r="O2060" s="20">
        <f t="shared" si="639"/>
        <v>0</v>
      </c>
      <c r="P2060" s="20">
        <f t="shared" si="640"/>
        <v>0</v>
      </c>
      <c r="R2060" s="21">
        <f t="shared" si="642"/>
        <v>0.17732362066639687</v>
      </c>
    </row>
    <row r="2061" spans="1:19" ht="15.75" x14ac:dyDescent="0.25">
      <c r="A2061" s="6" t="s">
        <v>12</v>
      </c>
      <c r="B2061" s="8">
        <v>272</v>
      </c>
      <c r="C2061" s="8">
        <v>4</v>
      </c>
      <c r="D2061" s="2">
        <v>1.5</v>
      </c>
      <c r="E2061" s="10" t="s">
        <v>13</v>
      </c>
      <c r="F2061" s="8">
        <v>2</v>
      </c>
      <c r="G2061" s="2">
        <v>0.7</v>
      </c>
      <c r="H2061" s="2" t="s">
        <v>13</v>
      </c>
      <c r="I2061" s="8">
        <v>3</v>
      </c>
      <c r="J2061" s="2">
        <v>1.1000000000000001</v>
      </c>
      <c r="K2061" s="2" t="s">
        <v>13</v>
      </c>
      <c r="M2061" s="12">
        <f t="shared" si="641"/>
        <v>1</v>
      </c>
      <c r="N2061" s="12">
        <f t="shared" si="638"/>
        <v>0</v>
      </c>
      <c r="O2061" s="12">
        <f t="shared" si="639"/>
        <v>0</v>
      </c>
      <c r="P2061" s="12">
        <f t="shared" si="640"/>
        <v>0</v>
      </c>
      <c r="R2061" s="21">
        <f t="shared" si="642"/>
        <v>2.6979630379063809E-4</v>
      </c>
    </row>
    <row r="2062" spans="1:19" x14ac:dyDescent="0.25">
      <c r="A2062" s="25"/>
      <c r="O2062" s="104" t="s">
        <v>873</v>
      </c>
      <c r="P2062" s="103">
        <f>SUM(P2059:P2060)/P2049</f>
        <v>0.5</v>
      </c>
    </row>
    <row r="2063" spans="1:19" x14ac:dyDescent="0.25">
      <c r="A2063" t="s">
        <v>1285</v>
      </c>
    </row>
    <row r="2064" spans="1:19" x14ac:dyDescent="0.25">
      <c r="A2064" t="s">
        <v>776</v>
      </c>
    </row>
    <row r="2065" spans="1:19" x14ac:dyDescent="0.25">
      <c r="A2065" s="15" t="s">
        <v>17</v>
      </c>
      <c r="B2065" s="14" t="s">
        <v>18</v>
      </c>
      <c r="C2065" s="270" t="s">
        <v>19</v>
      </c>
      <c r="D2065" s="270"/>
      <c r="E2065" s="270"/>
      <c r="F2065" s="270" t="s">
        <v>20</v>
      </c>
      <c r="G2065" s="270"/>
      <c r="H2065" s="270"/>
      <c r="I2065" s="270" t="s">
        <v>21</v>
      </c>
      <c r="J2065" s="270"/>
      <c r="K2065" s="270"/>
      <c r="M2065" s="270" t="s">
        <v>896</v>
      </c>
      <c r="N2065" s="270"/>
      <c r="O2065" s="270"/>
      <c r="P2065" s="270"/>
    </row>
    <row r="2066" spans="1:19" x14ac:dyDescent="0.25">
      <c r="B2066" s="14" t="s">
        <v>14</v>
      </c>
      <c r="C2066" s="14" t="s">
        <v>14</v>
      </c>
      <c r="D2066" s="14" t="s">
        <v>15</v>
      </c>
      <c r="E2066" s="14" t="s">
        <v>16</v>
      </c>
      <c r="F2066" s="14" t="s">
        <v>14</v>
      </c>
      <c r="G2066" s="14" t="s">
        <v>15</v>
      </c>
      <c r="H2066" s="14" t="s">
        <v>16</v>
      </c>
      <c r="I2066" s="14" t="s">
        <v>14</v>
      </c>
      <c r="J2066" s="14" t="s">
        <v>15</v>
      </c>
      <c r="K2066" s="14" t="s">
        <v>16</v>
      </c>
      <c r="M2066" s="14" t="s">
        <v>18</v>
      </c>
      <c r="N2066" s="13" t="s">
        <v>19</v>
      </c>
      <c r="O2066" s="14" t="s">
        <v>20</v>
      </c>
      <c r="P2066" s="13" t="s">
        <v>21</v>
      </c>
      <c r="R2066" s="13" t="s">
        <v>41</v>
      </c>
      <c r="S2066" s="14" t="s">
        <v>29</v>
      </c>
    </row>
    <row r="2067" spans="1:19" ht="15.75" x14ac:dyDescent="0.25">
      <c r="A2067" s="14" t="s">
        <v>0</v>
      </c>
      <c r="B2067" s="7">
        <v>331214</v>
      </c>
      <c r="C2067" s="7">
        <v>14808</v>
      </c>
      <c r="D2067" s="1">
        <v>4.5</v>
      </c>
      <c r="E2067" s="9">
        <v>334.9</v>
      </c>
      <c r="F2067" s="7">
        <v>2862</v>
      </c>
      <c r="G2067" s="1">
        <v>0.9</v>
      </c>
      <c r="H2067" s="1">
        <v>64.7</v>
      </c>
      <c r="I2067" s="7">
        <v>3209</v>
      </c>
      <c r="J2067" s="1">
        <v>1</v>
      </c>
      <c r="K2067" s="1">
        <v>72.599999999999994</v>
      </c>
      <c r="M2067" s="12">
        <f>B2067-B2085</f>
        <v>383</v>
      </c>
      <c r="N2067" s="12">
        <f t="shared" ref="N2067:N2079" si="643">C2067-C2085</f>
        <v>24</v>
      </c>
      <c r="O2067" s="12">
        <f t="shared" ref="O2067:O2079" si="644">F2067-F2085</f>
        <v>4</v>
      </c>
      <c r="P2067" s="12">
        <f t="shared" ref="P2067:P2079" si="645">I2067-I2085</f>
        <v>5</v>
      </c>
      <c r="R2067" s="26">
        <f>C2067/B2067</f>
        <v>4.4708255085835744E-2</v>
      </c>
    </row>
    <row r="2068" spans="1:19" ht="15.75" x14ac:dyDescent="0.25">
      <c r="A2068" s="5" t="s">
        <v>1</v>
      </c>
      <c r="B2068" s="7">
        <v>2025</v>
      </c>
      <c r="C2068" s="7">
        <v>98</v>
      </c>
      <c r="D2068" s="1">
        <v>4.8</v>
      </c>
      <c r="E2068" s="9">
        <v>189.5</v>
      </c>
      <c r="F2068" s="7">
        <v>22</v>
      </c>
      <c r="G2068" s="1">
        <v>1.1000000000000001</v>
      </c>
      <c r="H2068" s="1">
        <v>42.5</v>
      </c>
      <c r="I2068" s="7">
        <v>0</v>
      </c>
      <c r="J2068" s="1">
        <v>0</v>
      </c>
      <c r="K2068" s="1">
        <v>0</v>
      </c>
      <c r="M2068" s="12">
        <f t="shared" ref="M2068:M2079" si="646">B2068-B2086</f>
        <v>1</v>
      </c>
      <c r="N2068" s="20">
        <f t="shared" si="643"/>
        <v>0</v>
      </c>
      <c r="O2068" s="12">
        <f t="shared" si="644"/>
        <v>0</v>
      </c>
      <c r="P2068" s="12">
        <f t="shared" si="645"/>
        <v>0</v>
      </c>
      <c r="R2068" s="21">
        <f>C2068/$C$2067</f>
        <v>6.6180443003781737E-3</v>
      </c>
    </row>
    <row r="2069" spans="1:19" ht="15.75" x14ac:dyDescent="0.25">
      <c r="A2069" s="6" t="s">
        <v>2</v>
      </c>
      <c r="B2069" s="8">
        <v>12936</v>
      </c>
      <c r="C2069" s="8">
        <v>79</v>
      </c>
      <c r="D2069" s="2">
        <v>0.6</v>
      </c>
      <c r="E2069" s="10">
        <v>36.299999999999997</v>
      </c>
      <c r="F2069" s="8">
        <v>14</v>
      </c>
      <c r="G2069" s="2">
        <v>0.1</v>
      </c>
      <c r="H2069" s="2">
        <v>6.4</v>
      </c>
      <c r="I2069" s="8">
        <v>0</v>
      </c>
      <c r="J2069" s="2">
        <v>0</v>
      </c>
      <c r="K2069" s="2">
        <v>0</v>
      </c>
      <c r="M2069" s="12">
        <f t="shared" si="646"/>
        <v>12</v>
      </c>
      <c r="N2069" s="20">
        <f t="shared" si="643"/>
        <v>0</v>
      </c>
      <c r="O2069" s="12">
        <f t="shared" si="644"/>
        <v>0</v>
      </c>
      <c r="P2069" s="12">
        <f t="shared" si="645"/>
        <v>0</v>
      </c>
      <c r="R2069" s="21">
        <f t="shared" ref="R2069:R2079" si="647">C2069/$C$2067</f>
        <v>5.3349540788762834E-3</v>
      </c>
    </row>
    <row r="2070" spans="1:19" ht="15.75" x14ac:dyDescent="0.25">
      <c r="A2070" s="5" t="s">
        <v>3</v>
      </c>
      <c r="B2070" s="7">
        <v>20883</v>
      </c>
      <c r="C2070" s="7">
        <v>44</v>
      </c>
      <c r="D2070" s="1">
        <v>0.2</v>
      </c>
      <c r="E2070" s="9">
        <v>15.8</v>
      </c>
      <c r="F2070" s="7">
        <v>15</v>
      </c>
      <c r="G2070" s="1">
        <v>0.1</v>
      </c>
      <c r="H2070" s="1">
        <v>5.4</v>
      </c>
      <c r="I2070" s="7">
        <v>0</v>
      </c>
      <c r="J2070" s="1">
        <v>0</v>
      </c>
      <c r="K2070" s="1">
        <v>0</v>
      </c>
      <c r="M2070" s="12">
        <f t="shared" si="646"/>
        <v>56</v>
      </c>
      <c r="N2070" s="20">
        <f t="shared" si="643"/>
        <v>0</v>
      </c>
      <c r="O2070" s="20">
        <f t="shared" si="644"/>
        <v>0</v>
      </c>
      <c r="P2070" s="12">
        <f t="shared" si="645"/>
        <v>0</v>
      </c>
      <c r="R2070" s="21">
        <f t="shared" si="647"/>
        <v>2.9713668287412211E-3</v>
      </c>
    </row>
    <row r="2071" spans="1:19" ht="15.75" x14ac:dyDescent="0.25">
      <c r="A2071" s="6" t="s">
        <v>4</v>
      </c>
      <c r="B2071" s="8">
        <v>45850</v>
      </c>
      <c r="C2071" s="8">
        <v>239</v>
      </c>
      <c r="D2071" s="2">
        <v>0.5</v>
      </c>
      <c r="E2071" s="10">
        <v>44.8</v>
      </c>
      <c r="F2071" s="8">
        <v>32</v>
      </c>
      <c r="G2071" s="2">
        <v>0.1</v>
      </c>
      <c r="H2071" s="2">
        <v>6</v>
      </c>
      <c r="I2071" s="8">
        <v>1</v>
      </c>
      <c r="J2071" s="2">
        <v>0</v>
      </c>
      <c r="K2071" s="2">
        <v>0.2</v>
      </c>
      <c r="M2071" s="12">
        <f t="shared" si="646"/>
        <v>55</v>
      </c>
      <c r="N2071" s="20">
        <f t="shared" si="643"/>
        <v>2</v>
      </c>
      <c r="O2071" s="12">
        <f t="shared" si="644"/>
        <v>0</v>
      </c>
      <c r="P2071" s="12">
        <f t="shared" si="645"/>
        <v>0</v>
      </c>
      <c r="R2071" s="21">
        <f t="shared" si="647"/>
        <v>1.6139924365207996E-2</v>
      </c>
      <c r="S2071" s="24">
        <f>R2070+R2071</f>
        <v>1.9111291193949217E-2</v>
      </c>
    </row>
    <row r="2072" spans="1:19" ht="15.75" x14ac:dyDescent="0.25">
      <c r="A2072" s="5" t="s">
        <v>5</v>
      </c>
      <c r="B2072" s="7">
        <v>58417</v>
      </c>
      <c r="C2072" s="7">
        <v>828</v>
      </c>
      <c r="D2072" s="1">
        <v>1.4</v>
      </c>
      <c r="E2072" s="9">
        <v>139.9</v>
      </c>
      <c r="F2072" s="7">
        <v>112</v>
      </c>
      <c r="G2072" s="1">
        <v>0.2</v>
      </c>
      <c r="H2072" s="1">
        <v>18.899999999999999</v>
      </c>
      <c r="I2072" s="7">
        <v>14</v>
      </c>
      <c r="J2072" s="1">
        <v>0</v>
      </c>
      <c r="K2072" s="1">
        <v>2.4</v>
      </c>
      <c r="M2072" s="12">
        <f t="shared" si="646"/>
        <v>30</v>
      </c>
      <c r="N2072" s="20">
        <f t="shared" si="643"/>
        <v>0</v>
      </c>
      <c r="O2072" s="12">
        <f t="shared" si="644"/>
        <v>0</v>
      </c>
      <c r="P2072" s="12">
        <f t="shared" si="645"/>
        <v>0</v>
      </c>
      <c r="R2072" s="21">
        <f t="shared" si="647"/>
        <v>5.5915721231766614E-2</v>
      </c>
    </row>
    <row r="2073" spans="1:19" ht="15.75" x14ac:dyDescent="0.25">
      <c r="A2073" s="6" t="s">
        <v>6</v>
      </c>
      <c r="B2073" s="8">
        <v>63389</v>
      </c>
      <c r="C2073" s="8">
        <v>1522</v>
      </c>
      <c r="D2073" s="2">
        <v>2.4</v>
      </c>
      <c r="E2073" s="10">
        <v>212.7</v>
      </c>
      <c r="F2073" s="8">
        <v>244</v>
      </c>
      <c r="G2073" s="2">
        <v>0.4</v>
      </c>
      <c r="H2073" s="2">
        <v>34.1</v>
      </c>
      <c r="I2073" s="8">
        <v>33</v>
      </c>
      <c r="J2073" s="2">
        <v>0.1</v>
      </c>
      <c r="K2073" s="2">
        <v>4.5999999999999996</v>
      </c>
      <c r="M2073" s="12">
        <f t="shared" si="646"/>
        <v>85</v>
      </c>
      <c r="N2073" s="20">
        <f t="shared" si="643"/>
        <v>7</v>
      </c>
      <c r="O2073" s="20">
        <f t="shared" si="644"/>
        <v>1</v>
      </c>
      <c r="P2073" s="12">
        <f t="shared" si="645"/>
        <v>0</v>
      </c>
      <c r="R2073" s="21">
        <f t="shared" si="647"/>
        <v>0.10278227984873041</v>
      </c>
    </row>
    <row r="2074" spans="1:19" ht="15.75" x14ac:dyDescent="0.25">
      <c r="A2074" s="5" t="s">
        <v>7</v>
      </c>
      <c r="B2074" s="7">
        <v>50795</v>
      </c>
      <c r="C2074" s="7">
        <v>1783</v>
      </c>
      <c r="D2074" s="1">
        <v>3.5</v>
      </c>
      <c r="E2074" s="9">
        <v>293</v>
      </c>
      <c r="F2074" s="7">
        <v>389</v>
      </c>
      <c r="G2074" s="1">
        <v>0.8</v>
      </c>
      <c r="H2074" s="1">
        <v>63.9</v>
      </c>
      <c r="I2074" s="7">
        <v>78</v>
      </c>
      <c r="J2074" s="1">
        <v>0.2</v>
      </c>
      <c r="K2074" s="1">
        <v>12.8</v>
      </c>
      <c r="M2074" s="12">
        <f t="shared" si="646"/>
        <v>75</v>
      </c>
      <c r="N2074" s="20">
        <f t="shared" si="643"/>
        <v>0</v>
      </c>
      <c r="O2074" s="20">
        <f t="shared" si="644"/>
        <v>0</v>
      </c>
      <c r="P2074" s="12">
        <f t="shared" si="645"/>
        <v>1</v>
      </c>
      <c r="R2074" s="21">
        <f t="shared" si="647"/>
        <v>0.12040788762830902</v>
      </c>
    </row>
    <row r="2075" spans="1:19" ht="15.75" x14ac:dyDescent="0.25">
      <c r="A2075" s="6" t="s">
        <v>8</v>
      </c>
      <c r="B2075" s="8">
        <v>36266</v>
      </c>
      <c r="C2075" s="8">
        <v>2503</v>
      </c>
      <c r="D2075" s="2">
        <v>6.9</v>
      </c>
      <c r="E2075" s="10">
        <v>454.5</v>
      </c>
      <c r="F2075" s="8">
        <v>663</v>
      </c>
      <c r="G2075" s="2">
        <v>1.8</v>
      </c>
      <c r="H2075" s="2">
        <v>120.4</v>
      </c>
      <c r="I2075" s="8">
        <v>199</v>
      </c>
      <c r="J2075" s="2">
        <v>0.5</v>
      </c>
      <c r="K2075" s="2">
        <v>36.1</v>
      </c>
      <c r="M2075" s="12">
        <f t="shared" si="646"/>
        <v>34</v>
      </c>
      <c r="N2075" s="20">
        <f t="shared" si="643"/>
        <v>3</v>
      </c>
      <c r="O2075" s="20">
        <f t="shared" si="644"/>
        <v>0</v>
      </c>
      <c r="P2075" s="12">
        <f t="shared" si="645"/>
        <v>0</v>
      </c>
      <c r="R2075" s="21">
        <f t="shared" si="647"/>
        <v>0.16903025391680174</v>
      </c>
    </row>
    <row r="2076" spans="1:19" ht="15.75" x14ac:dyDescent="0.25">
      <c r="A2076" s="5" t="s">
        <v>9</v>
      </c>
      <c r="B2076" s="7">
        <v>21884</v>
      </c>
      <c r="C2076" s="7">
        <v>2671</v>
      </c>
      <c r="D2076" s="1">
        <v>12.2</v>
      </c>
      <c r="E2076" s="9">
        <v>563</v>
      </c>
      <c r="F2076" s="7">
        <v>759</v>
      </c>
      <c r="G2076" s="1">
        <v>3.5</v>
      </c>
      <c r="H2076" s="1">
        <v>160</v>
      </c>
      <c r="I2076" s="7">
        <v>436</v>
      </c>
      <c r="J2076" s="1">
        <v>2</v>
      </c>
      <c r="K2076" s="1">
        <v>91.9</v>
      </c>
      <c r="M2076" s="12">
        <f t="shared" si="646"/>
        <v>16</v>
      </c>
      <c r="N2076" s="20">
        <f t="shared" si="643"/>
        <v>5</v>
      </c>
      <c r="O2076" s="20">
        <f t="shared" si="644"/>
        <v>2</v>
      </c>
      <c r="P2076" s="20">
        <f t="shared" si="645"/>
        <v>1</v>
      </c>
      <c r="R2076" s="21">
        <f t="shared" si="647"/>
        <v>0.18037547271745002</v>
      </c>
    </row>
    <row r="2077" spans="1:19" ht="15.75" x14ac:dyDescent="0.25">
      <c r="A2077" s="6" t="s">
        <v>10</v>
      </c>
      <c r="B2077" s="8">
        <v>9843</v>
      </c>
      <c r="C2077" s="8">
        <v>2408</v>
      </c>
      <c r="D2077" s="2">
        <v>24.5</v>
      </c>
      <c r="E2077" s="10">
        <v>923.9</v>
      </c>
      <c r="F2077" s="8">
        <v>485</v>
      </c>
      <c r="G2077" s="2">
        <v>4.9000000000000004</v>
      </c>
      <c r="H2077" s="2">
        <v>186.1</v>
      </c>
      <c r="I2077" s="8">
        <v>736</v>
      </c>
      <c r="J2077" s="2">
        <v>7.5</v>
      </c>
      <c r="K2077" s="2">
        <v>282.39999999999998</v>
      </c>
      <c r="M2077" s="12">
        <f t="shared" si="646"/>
        <v>9</v>
      </c>
      <c r="N2077" s="20">
        <f t="shared" si="643"/>
        <v>2</v>
      </c>
      <c r="O2077" s="20">
        <f t="shared" si="644"/>
        <v>0</v>
      </c>
      <c r="P2077" s="20">
        <f t="shared" si="645"/>
        <v>1</v>
      </c>
      <c r="R2077" s="21">
        <f t="shared" si="647"/>
        <v>0.16261480280929227</v>
      </c>
    </row>
    <row r="2078" spans="1:19" ht="15.75" x14ac:dyDescent="0.25">
      <c r="A2078" s="5" t="s">
        <v>11</v>
      </c>
      <c r="B2078" s="7">
        <v>8655</v>
      </c>
      <c r="C2078" s="7">
        <v>2629</v>
      </c>
      <c r="D2078" s="1">
        <v>30.4</v>
      </c>
      <c r="E2078" s="9">
        <v>1874.3</v>
      </c>
      <c r="F2078" s="7">
        <v>125</v>
      </c>
      <c r="G2078" s="1">
        <v>1.4</v>
      </c>
      <c r="H2078" s="1">
        <v>89.1</v>
      </c>
      <c r="I2078" s="7">
        <v>1709</v>
      </c>
      <c r="J2078" s="1">
        <v>19.7</v>
      </c>
      <c r="K2078" s="9">
        <v>1218.4000000000001</v>
      </c>
      <c r="M2078" s="12">
        <f t="shared" si="646"/>
        <v>11</v>
      </c>
      <c r="N2078" s="20">
        <f t="shared" si="643"/>
        <v>5</v>
      </c>
      <c r="O2078" s="20">
        <f t="shared" si="644"/>
        <v>1</v>
      </c>
      <c r="P2078" s="20">
        <f t="shared" si="645"/>
        <v>2</v>
      </c>
      <c r="R2078" s="21">
        <f t="shared" si="647"/>
        <v>0.17753916801728795</v>
      </c>
    </row>
    <row r="2079" spans="1:19" ht="15.75" x14ac:dyDescent="0.25">
      <c r="A2079" s="6" t="s">
        <v>12</v>
      </c>
      <c r="B2079" s="8">
        <v>271</v>
      </c>
      <c r="C2079" s="8">
        <v>4</v>
      </c>
      <c r="D2079" s="2">
        <v>1.5</v>
      </c>
      <c r="E2079" s="10" t="s">
        <v>13</v>
      </c>
      <c r="F2079" s="8">
        <v>2</v>
      </c>
      <c r="G2079" s="2">
        <v>0.7</v>
      </c>
      <c r="H2079" s="2" t="s">
        <v>13</v>
      </c>
      <c r="I2079" s="8">
        <v>3</v>
      </c>
      <c r="J2079" s="2">
        <v>1.1000000000000001</v>
      </c>
      <c r="K2079" s="2" t="s">
        <v>13</v>
      </c>
      <c r="M2079" s="12">
        <f t="shared" si="646"/>
        <v>-1</v>
      </c>
      <c r="N2079" s="12">
        <f t="shared" si="643"/>
        <v>0</v>
      </c>
      <c r="O2079" s="12">
        <f t="shared" si="644"/>
        <v>0</v>
      </c>
      <c r="P2079" s="12">
        <f t="shared" si="645"/>
        <v>0</v>
      </c>
      <c r="R2079" s="21">
        <f t="shared" si="647"/>
        <v>2.7012425715829282E-4</v>
      </c>
    </row>
    <row r="2080" spans="1:19" x14ac:dyDescent="0.25">
      <c r="A2080" s="25"/>
      <c r="O2080" s="104" t="s">
        <v>873</v>
      </c>
      <c r="P2080" s="103">
        <f>SUM(P2077:P2078)/P2067</f>
        <v>0.6</v>
      </c>
    </row>
    <row r="2081" spans="1:19" x14ac:dyDescent="0.25">
      <c r="A2081" t="s">
        <v>1286</v>
      </c>
    </row>
    <row r="2082" spans="1:19" x14ac:dyDescent="0.25">
      <c r="A2082" t="s">
        <v>776</v>
      </c>
    </row>
    <row r="2083" spans="1:19" x14ac:dyDescent="0.25">
      <c r="A2083" s="15" t="s">
        <v>17</v>
      </c>
      <c r="B2083" s="14" t="s">
        <v>18</v>
      </c>
      <c r="C2083" s="270" t="s">
        <v>19</v>
      </c>
      <c r="D2083" s="270"/>
      <c r="E2083" s="270"/>
      <c r="F2083" s="270" t="s">
        <v>20</v>
      </c>
      <c r="G2083" s="270"/>
      <c r="H2083" s="270"/>
      <c r="I2083" s="270" t="s">
        <v>21</v>
      </c>
      <c r="J2083" s="270"/>
      <c r="K2083" s="270"/>
      <c r="M2083" s="270" t="s">
        <v>894</v>
      </c>
      <c r="N2083" s="270"/>
      <c r="O2083" s="270"/>
      <c r="P2083" s="270"/>
    </row>
    <row r="2084" spans="1:19" x14ac:dyDescent="0.25">
      <c r="B2084" s="14" t="s">
        <v>14</v>
      </c>
      <c r="C2084" s="14" t="s">
        <v>14</v>
      </c>
      <c r="D2084" s="14" t="s">
        <v>15</v>
      </c>
      <c r="E2084" s="14" t="s">
        <v>16</v>
      </c>
      <c r="F2084" s="14" t="s">
        <v>14</v>
      </c>
      <c r="G2084" s="14" t="s">
        <v>15</v>
      </c>
      <c r="H2084" s="14" t="s">
        <v>16</v>
      </c>
      <c r="I2084" s="14" t="s">
        <v>14</v>
      </c>
      <c r="J2084" s="14" t="s">
        <v>15</v>
      </c>
      <c r="K2084" s="14" t="s">
        <v>16</v>
      </c>
      <c r="M2084" s="14" t="s">
        <v>18</v>
      </c>
      <c r="N2084" s="13" t="s">
        <v>19</v>
      </c>
      <c r="O2084" s="14" t="s">
        <v>20</v>
      </c>
      <c r="P2084" s="13" t="s">
        <v>21</v>
      </c>
      <c r="R2084" s="13" t="s">
        <v>41</v>
      </c>
      <c r="S2084" s="14" t="s">
        <v>29</v>
      </c>
    </row>
    <row r="2085" spans="1:19" ht="15.75" x14ac:dyDescent="0.25">
      <c r="A2085" s="14" t="s">
        <v>0</v>
      </c>
      <c r="B2085" s="7">
        <v>330831</v>
      </c>
      <c r="C2085" s="7">
        <v>14784</v>
      </c>
      <c r="D2085" s="1">
        <v>4.5</v>
      </c>
      <c r="E2085" s="9">
        <v>334.3</v>
      </c>
      <c r="F2085" s="7">
        <v>2858</v>
      </c>
      <c r="G2085" s="1">
        <v>0.9</v>
      </c>
      <c r="H2085" s="1">
        <v>64.599999999999994</v>
      </c>
      <c r="I2085" s="7">
        <v>3204</v>
      </c>
      <c r="J2085" s="1">
        <v>1</v>
      </c>
      <c r="K2085" s="1">
        <v>72.5</v>
      </c>
      <c r="M2085" s="12">
        <f>B2085-B2103</f>
        <v>412</v>
      </c>
      <c r="N2085" s="12">
        <f t="shared" ref="N2085:N2097" si="648">C2085-C2103</f>
        <v>30</v>
      </c>
      <c r="O2085" s="12">
        <f t="shared" ref="O2085:O2097" si="649">F2085-F2103</f>
        <v>5</v>
      </c>
      <c r="P2085" s="12">
        <f t="shared" ref="P2085:P2097" si="650">I2085-I2103</f>
        <v>3</v>
      </c>
      <c r="R2085" s="26">
        <f>C2085/B2085</f>
        <v>4.4687468828495516E-2</v>
      </c>
    </row>
    <row r="2086" spans="1:19" ht="15.75" x14ac:dyDescent="0.25">
      <c r="A2086" s="5" t="s">
        <v>1</v>
      </c>
      <c r="B2086" s="7">
        <v>2024</v>
      </c>
      <c r="C2086" s="7">
        <v>98</v>
      </c>
      <c r="D2086" s="1">
        <v>4.8</v>
      </c>
      <c r="E2086" s="9">
        <v>189.5</v>
      </c>
      <c r="F2086" s="7">
        <v>22</v>
      </c>
      <c r="G2086" s="1">
        <v>1.1000000000000001</v>
      </c>
      <c r="H2086" s="1">
        <v>42.5</v>
      </c>
      <c r="I2086" s="7">
        <v>0</v>
      </c>
      <c r="J2086" s="1">
        <v>0</v>
      </c>
      <c r="K2086" s="1">
        <v>0</v>
      </c>
      <c r="M2086" s="12">
        <f t="shared" ref="M2086:M2097" si="651">B2086-B2104</f>
        <v>1</v>
      </c>
      <c r="N2086" s="20">
        <f t="shared" si="648"/>
        <v>0</v>
      </c>
      <c r="O2086" s="12">
        <f t="shared" si="649"/>
        <v>0</v>
      </c>
      <c r="P2086" s="12">
        <f t="shared" si="650"/>
        <v>0</v>
      </c>
      <c r="R2086" s="21">
        <f>C2086/$C$2085</f>
        <v>6.628787878787879E-3</v>
      </c>
    </row>
    <row r="2087" spans="1:19" ht="15.75" x14ac:dyDescent="0.25">
      <c r="A2087" s="6" t="s">
        <v>2</v>
      </c>
      <c r="B2087" s="8">
        <v>12924</v>
      </c>
      <c r="C2087" s="8">
        <v>79</v>
      </c>
      <c r="D2087" s="2">
        <v>0.6</v>
      </c>
      <c r="E2087" s="10">
        <v>36.299999999999997</v>
      </c>
      <c r="F2087" s="8">
        <v>14</v>
      </c>
      <c r="G2087" s="2">
        <v>0.1</v>
      </c>
      <c r="H2087" s="2">
        <v>6.4</v>
      </c>
      <c r="I2087" s="8">
        <v>0</v>
      </c>
      <c r="J2087" s="2">
        <v>0</v>
      </c>
      <c r="K2087" s="2">
        <v>0</v>
      </c>
      <c r="M2087" s="12">
        <f t="shared" si="651"/>
        <v>20</v>
      </c>
      <c r="N2087" s="20">
        <f t="shared" si="648"/>
        <v>2</v>
      </c>
      <c r="O2087" s="12">
        <f t="shared" si="649"/>
        <v>0</v>
      </c>
      <c r="P2087" s="12">
        <f t="shared" si="650"/>
        <v>0</v>
      </c>
      <c r="R2087" s="21">
        <f t="shared" ref="R2087:R2097" si="652">C2087/$C$2085</f>
        <v>5.3436147186147189E-3</v>
      </c>
    </row>
    <row r="2088" spans="1:19" ht="15.75" x14ac:dyDescent="0.25">
      <c r="A2088" s="5" t="s">
        <v>3</v>
      </c>
      <c r="B2088" s="7">
        <v>20827</v>
      </c>
      <c r="C2088" s="7">
        <v>44</v>
      </c>
      <c r="D2088" s="1">
        <v>0.2</v>
      </c>
      <c r="E2088" s="9">
        <v>15.8</v>
      </c>
      <c r="F2088" s="7">
        <v>15</v>
      </c>
      <c r="G2088" s="1">
        <v>0.1</v>
      </c>
      <c r="H2088" s="1">
        <v>5.4</v>
      </c>
      <c r="I2088" s="7">
        <v>0</v>
      </c>
      <c r="J2088" s="1">
        <v>0</v>
      </c>
      <c r="K2088" s="1">
        <v>0</v>
      </c>
      <c r="M2088" s="12">
        <f t="shared" si="651"/>
        <v>52</v>
      </c>
      <c r="N2088" s="20">
        <f t="shared" si="648"/>
        <v>0</v>
      </c>
      <c r="O2088" s="20">
        <f t="shared" si="649"/>
        <v>0</v>
      </c>
      <c r="P2088" s="12">
        <f t="shared" si="650"/>
        <v>0</v>
      </c>
      <c r="R2088" s="21">
        <f t="shared" si="652"/>
        <v>2.976190476190476E-3</v>
      </c>
    </row>
    <row r="2089" spans="1:19" ht="15.75" x14ac:dyDescent="0.25">
      <c r="A2089" s="6" t="s">
        <v>4</v>
      </c>
      <c r="B2089" s="8">
        <v>45795</v>
      </c>
      <c r="C2089" s="8">
        <v>237</v>
      </c>
      <c r="D2089" s="2">
        <v>0.5</v>
      </c>
      <c r="E2089" s="10">
        <v>44.5</v>
      </c>
      <c r="F2089" s="8">
        <v>32</v>
      </c>
      <c r="G2089" s="2">
        <v>0.1</v>
      </c>
      <c r="H2089" s="2">
        <v>6</v>
      </c>
      <c r="I2089" s="8">
        <v>1</v>
      </c>
      <c r="J2089" s="2">
        <v>0</v>
      </c>
      <c r="K2089" s="2">
        <v>0.2</v>
      </c>
      <c r="M2089" s="12">
        <f t="shared" si="651"/>
        <v>75</v>
      </c>
      <c r="N2089" s="20">
        <f t="shared" si="648"/>
        <v>0</v>
      </c>
      <c r="O2089" s="12">
        <f t="shared" si="649"/>
        <v>0</v>
      </c>
      <c r="P2089" s="12">
        <f t="shared" si="650"/>
        <v>0</v>
      </c>
      <c r="R2089" s="21">
        <f t="shared" si="652"/>
        <v>1.6030844155844156E-2</v>
      </c>
      <c r="S2089" s="24">
        <f>R2088+R2089</f>
        <v>1.9007034632034632E-2</v>
      </c>
    </row>
    <row r="2090" spans="1:19" ht="15.75" x14ac:dyDescent="0.25">
      <c r="A2090" s="5" t="s">
        <v>5</v>
      </c>
      <c r="B2090" s="7">
        <v>58387</v>
      </c>
      <c r="C2090" s="7">
        <v>828</v>
      </c>
      <c r="D2090" s="1">
        <v>1.4</v>
      </c>
      <c r="E2090" s="9">
        <v>139.9</v>
      </c>
      <c r="F2090" s="7">
        <v>112</v>
      </c>
      <c r="G2090" s="1">
        <v>0.2</v>
      </c>
      <c r="H2090" s="1">
        <v>18.899999999999999</v>
      </c>
      <c r="I2090" s="7">
        <v>14</v>
      </c>
      <c r="J2090" s="1">
        <v>0</v>
      </c>
      <c r="K2090" s="1">
        <v>2.4</v>
      </c>
      <c r="M2090" s="12">
        <f t="shared" si="651"/>
        <v>32</v>
      </c>
      <c r="N2090" s="20">
        <f t="shared" si="648"/>
        <v>0</v>
      </c>
      <c r="O2090" s="12">
        <f t="shared" si="649"/>
        <v>0</v>
      </c>
      <c r="P2090" s="12">
        <f t="shared" si="650"/>
        <v>0</v>
      </c>
      <c r="R2090" s="21">
        <f t="shared" si="652"/>
        <v>5.6006493506493504E-2</v>
      </c>
    </row>
    <row r="2091" spans="1:19" ht="15.75" x14ac:dyDescent="0.25">
      <c r="A2091" s="6" t="s">
        <v>6</v>
      </c>
      <c r="B2091" s="8">
        <v>63304</v>
      </c>
      <c r="C2091" s="8">
        <v>1515</v>
      </c>
      <c r="D2091" s="2">
        <v>2.4</v>
      </c>
      <c r="E2091" s="10">
        <v>211.7</v>
      </c>
      <c r="F2091" s="8">
        <v>243</v>
      </c>
      <c r="G2091" s="2">
        <v>0.4</v>
      </c>
      <c r="H2091" s="2">
        <v>34</v>
      </c>
      <c r="I2091" s="8">
        <v>33</v>
      </c>
      <c r="J2091" s="2">
        <v>0.1</v>
      </c>
      <c r="K2091" s="2">
        <v>4.5999999999999996</v>
      </c>
      <c r="M2091" s="12">
        <f t="shared" si="651"/>
        <v>86</v>
      </c>
      <c r="N2091" s="20">
        <f t="shared" si="648"/>
        <v>7</v>
      </c>
      <c r="O2091" s="20">
        <f t="shared" si="649"/>
        <v>2</v>
      </c>
      <c r="P2091" s="12">
        <f t="shared" si="650"/>
        <v>1</v>
      </c>
      <c r="R2091" s="21">
        <f t="shared" si="652"/>
        <v>0.10247564935064934</v>
      </c>
    </row>
    <row r="2092" spans="1:19" ht="15.75" x14ac:dyDescent="0.25">
      <c r="A2092" s="5" t="s">
        <v>7</v>
      </c>
      <c r="B2092" s="7">
        <v>50720</v>
      </c>
      <c r="C2092" s="7">
        <v>1783</v>
      </c>
      <c r="D2092" s="1">
        <v>3.5</v>
      </c>
      <c r="E2092" s="9">
        <v>293</v>
      </c>
      <c r="F2092" s="7">
        <v>389</v>
      </c>
      <c r="G2092" s="1">
        <v>0.8</v>
      </c>
      <c r="H2092" s="1">
        <v>63.9</v>
      </c>
      <c r="I2092" s="7">
        <v>77</v>
      </c>
      <c r="J2092" s="1">
        <v>0.2</v>
      </c>
      <c r="K2092" s="1">
        <v>12.7</v>
      </c>
      <c r="M2092" s="12">
        <f t="shared" si="651"/>
        <v>67</v>
      </c>
      <c r="N2092" s="20">
        <f t="shared" si="648"/>
        <v>3</v>
      </c>
      <c r="O2092" s="20">
        <f t="shared" si="649"/>
        <v>2</v>
      </c>
      <c r="P2092" s="12">
        <f t="shared" si="650"/>
        <v>0</v>
      </c>
      <c r="R2092" s="21">
        <f t="shared" si="652"/>
        <v>0.12060335497835498</v>
      </c>
    </row>
    <row r="2093" spans="1:19" ht="15.75" x14ac:dyDescent="0.25">
      <c r="A2093" s="6" t="s">
        <v>8</v>
      </c>
      <c r="B2093" s="8">
        <v>36232</v>
      </c>
      <c r="C2093" s="8">
        <v>2500</v>
      </c>
      <c r="D2093" s="2">
        <v>6.9</v>
      </c>
      <c r="E2093" s="10">
        <v>453.9</v>
      </c>
      <c r="F2093" s="8">
        <v>663</v>
      </c>
      <c r="G2093" s="2">
        <v>1.8</v>
      </c>
      <c r="H2093" s="2">
        <v>120.4</v>
      </c>
      <c r="I2093" s="8">
        <v>199</v>
      </c>
      <c r="J2093" s="2">
        <v>0.5</v>
      </c>
      <c r="K2093" s="2">
        <v>36.1</v>
      </c>
      <c r="M2093" s="12">
        <f t="shared" si="651"/>
        <v>34</v>
      </c>
      <c r="N2093" s="20">
        <f t="shared" si="648"/>
        <v>3</v>
      </c>
      <c r="O2093" s="20">
        <f t="shared" si="649"/>
        <v>0</v>
      </c>
      <c r="P2093" s="12">
        <f t="shared" si="650"/>
        <v>0</v>
      </c>
      <c r="R2093" s="21">
        <f t="shared" si="652"/>
        <v>0.16910173160173161</v>
      </c>
    </row>
    <row r="2094" spans="1:19" ht="15.75" x14ac:dyDescent="0.25">
      <c r="A2094" s="5" t="s">
        <v>9</v>
      </c>
      <c r="B2094" s="7">
        <v>21868</v>
      </c>
      <c r="C2094" s="7">
        <v>2666</v>
      </c>
      <c r="D2094" s="1">
        <v>12.2</v>
      </c>
      <c r="E2094" s="9">
        <v>562</v>
      </c>
      <c r="F2094" s="7">
        <v>757</v>
      </c>
      <c r="G2094" s="1">
        <v>3.5</v>
      </c>
      <c r="H2094" s="1">
        <v>159.6</v>
      </c>
      <c r="I2094" s="7">
        <v>435</v>
      </c>
      <c r="J2094" s="1">
        <v>2</v>
      </c>
      <c r="K2094" s="1">
        <v>91.7</v>
      </c>
      <c r="M2094" s="12">
        <f t="shared" si="651"/>
        <v>28</v>
      </c>
      <c r="N2094" s="20">
        <f t="shared" si="648"/>
        <v>9</v>
      </c>
      <c r="O2094" s="20">
        <f t="shared" si="649"/>
        <v>-1</v>
      </c>
      <c r="P2094" s="20">
        <f t="shared" si="650"/>
        <v>0</v>
      </c>
      <c r="R2094" s="21">
        <f t="shared" si="652"/>
        <v>0.18033008658008659</v>
      </c>
    </row>
    <row r="2095" spans="1:19" ht="15.75" x14ac:dyDescent="0.25">
      <c r="A2095" s="6" t="s">
        <v>10</v>
      </c>
      <c r="B2095" s="8">
        <v>9834</v>
      </c>
      <c r="C2095" s="8">
        <v>2406</v>
      </c>
      <c r="D2095" s="2">
        <v>24.5</v>
      </c>
      <c r="E2095" s="10">
        <v>923.1</v>
      </c>
      <c r="F2095" s="8">
        <v>485</v>
      </c>
      <c r="G2095" s="2">
        <v>4.9000000000000004</v>
      </c>
      <c r="H2095" s="2">
        <v>186.1</v>
      </c>
      <c r="I2095" s="8">
        <v>735</v>
      </c>
      <c r="J2095" s="2">
        <v>7.5</v>
      </c>
      <c r="K2095" s="2">
        <v>282</v>
      </c>
      <c r="M2095" s="12">
        <f t="shared" si="651"/>
        <v>10</v>
      </c>
      <c r="N2095" s="20">
        <f t="shared" si="648"/>
        <v>1</v>
      </c>
      <c r="O2095" s="20">
        <f t="shared" si="649"/>
        <v>1</v>
      </c>
      <c r="P2095" s="20">
        <f t="shared" si="650"/>
        <v>1</v>
      </c>
      <c r="R2095" s="21">
        <f t="shared" si="652"/>
        <v>0.1627435064935065</v>
      </c>
    </row>
    <row r="2096" spans="1:19" ht="15.75" x14ac:dyDescent="0.25">
      <c r="A2096" s="5" t="s">
        <v>11</v>
      </c>
      <c r="B2096" s="7">
        <v>8644</v>
      </c>
      <c r="C2096" s="7">
        <v>2624</v>
      </c>
      <c r="D2096" s="1">
        <v>30.4</v>
      </c>
      <c r="E2096" s="9">
        <v>1870.7</v>
      </c>
      <c r="F2096" s="7">
        <v>124</v>
      </c>
      <c r="G2096" s="1">
        <v>1.4</v>
      </c>
      <c r="H2096" s="1">
        <v>88.4</v>
      </c>
      <c r="I2096" s="7">
        <v>1707</v>
      </c>
      <c r="J2096" s="1">
        <v>19.7</v>
      </c>
      <c r="K2096" s="9">
        <v>1217</v>
      </c>
      <c r="M2096" s="12">
        <f t="shared" si="651"/>
        <v>7</v>
      </c>
      <c r="N2096" s="20">
        <f t="shared" si="648"/>
        <v>5</v>
      </c>
      <c r="O2096" s="20">
        <f t="shared" si="649"/>
        <v>1</v>
      </c>
      <c r="P2096" s="20">
        <f t="shared" si="650"/>
        <v>1</v>
      </c>
      <c r="R2096" s="21">
        <f t="shared" si="652"/>
        <v>0.1774891774891775</v>
      </c>
    </row>
    <row r="2097" spans="1:19" ht="15.75" x14ac:dyDescent="0.25">
      <c r="A2097" s="6" t="s">
        <v>12</v>
      </c>
      <c r="B2097" s="8">
        <v>272</v>
      </c>
      <c r="C2097" s="8">
        <v>4</v>
      </c>
      <c r="D2097" s="2">
        <v>1.5</v>
      </c>
      <c r="E2097" s="10" t="s">
        <v>13</v>
      </c>
      <c r="F2097" s="8">
        <v>2</v>
      </c>
      <c r="G2097" s="2">
        <v>0.7</v>
      </c>
      <c r="H2097" s="2" t="s">
        <v>13</v>
      </c>
      <c r="I2097" s="8">
        <v>3</v>
      </c>
      <c r="J2097" s="2">
        <v>1.1000000000000001</v>
      </c>
      <c r="K2097" s="2" t="s">
        <v>13</v>
      </c>
      <c r="M2097" s="12">
        <f t="shared" si="651"/>
        <v>0</v>
      </c>
      <c r="N2097" s="12">
        <f t="shared" si="648"/>
        <v>0</v>
      </c>
      <c r="O2097" s="12">
        <f t="shared" si="649"/>
        <v>0</v>
      </c>
      <c r="P2097" s="12">
        <f t="shared" si="650"/>
        <v>0</v>
      </c>
      <c r="R2097" s="21">
        <f t="shared" si="652"/>
        <v>2.7056277056277056E-4</v>
      </c>
    </row>
    <row r="2098" spans="1:19" x14ac:dyDescent="0.25">
      <c r="A2098" s="25"/>
      <c r="O2098" s="104" t="s">
        <v>873</v>
      </c>
      <c r="P2098" s="103">
        <f>SUM(P2095:P2096)/P2085</f>
        <v>0.66666666666666663</v>
      </c>
    </row>
    <row r="2099" spans="1:19" x14ac:dyDescent="0.25">
      <c r="A2099" t="s">
        <v>1287</v>
      </c>
    </row>
    <row r="2100" spans="1:19" x14ac:dyDescent="0.25">
      <c r="A2100" t="s">
        <v>776</v>
      </c>
    </row>
    <row r="2101" spans="1:19" x14ac:dyDescent="0.25">
      <c r="A2101" s="15" t="s">
        <v>17</v>
      </c>
      <c r="B2101" s="14" t="s">
        <v>18</v>
      </c>
      <c r="C2101" s="270" t="s">
        <v>19</v>
      </c>
      <c r="D2101" s="270"/>
      <c r="E2101" s="270"/>
      <c r="F2101" s="270" t="s">
        <v>20</v>
      </c>
      <c r="G2101" s="270"/>
      <c r="H2101" s="270"/>
      <c r="I2101" s="270" t="s">
        <v>21</v>
      </c>
      <c r="J2101" s="270"/>
      <c r="K2101" s="270"/>
      <c r="M2101" s="270" t="s">
        <v>895</v>
      </c>
      <c r="N2101" s="270"/>
      <c r="O2101" s="270"/>
      <c r="P2101" s="270"/>
    </row>
    <row r="2102" spans="1:19" x14ac:dyDescent="0.25">
      <c r="B2102" s="14" t="s">
        <v>14</v>
      </c>
      <c r="C2102" s="14" t="s">
        <v>14</v>
      </c>
      <c r="D2102" s="14" t="s">
        <v>15</v>
      </c>
      <c r="E2102" s="14" t="s">
        <v>16</v>
      </c>
      <c r="F2102" s="14" t="s">
        <v>14</v>
      </c>
      <c r="G2102" s="14" t="s">
        <v>15</v>
      </c>
      <c r="H2102" s="14" t="s">
        <v>16</v>
      </c>
      <c r="I2102" s="14" t="s">
        <v>14</v>
      </c>
      <c r="J2102" s="14" t="s">
        <v>15</v>
      </c>
      <c r="K2102" s="14" t="s">
        <v>16</v>
      </c>
      <c r="M2102" s="14" t="s">
        <v>18</v>
      </c>
      <c r="N2102" s="13" t="s">
        <v>19</v>
      </c>
      <c r="O2102" s="14" t="s">
        <v>20</v>
      </c>
      <c r="P2102" s="13" t="s">
        <v>21</v>
      </c>
      <c r="R2102" s="13" t="s">
        <v>41</v>
      </c>
      <c r="S2102" s="14" t="s">
        <v>29</v>
      </c>
    </row>
    <row r="2103" spans="1:19" ht="15.75" x14ac:dyDescent="0.25">
      <c r="A2103" s="14" t="s">
        <v>0</v>
      </c>
      <c r="B2103" s="7">
        <v>330419</v>
      </c>
      <c r="C2103" s="7">
        <v>14754</v>
      </c>
      <c r="D2103" s="1">
        <v>4.5</v>
      </c>
      <c r="E2103" s="9">
        <v>333.7</v>
      </c>
      <c r="F2103" s="7">
        <v>2853</v>
      </c>
      <c r="G2103" s="1">
        <v>0.9</v>
      </c>
      <c r="H2103" s="1">
        <v>64.5</v>
      </c>
      <c r="I2103" s="7">
        <v>3201</v>
      </c>
      <c r="J2103" s="1">
        <v>1</v>
      </c>
      <c r="K2103" s="1">
        <v>72.400000000000006</v>
      </c>
      <c r="M2103" s="12">
        <f>B2103-B2121</f>
        <v>321</v>
      </c>
      <c r="N2103" s="12">
        <f t="shared" ref="N2103:N2115" si="653">C2103-C2121</f>
        <v>38</v>
      </c>
      <c r="O2103" s="12">
        <f t="shared" ref="O2103:O2115" si="654">F2103-F2121</f>
        <v>9</v>
      </c>
      <c r="P2103" s="12">
        <f t="shared" ref="P2103:P2115" si="655">I2103-I2121</f>
        <v>13</v>
      </c>
      <c r="R2103" s="26">
        <f>C2103/B2103</f>
        <v>4.465239589733036E-2</v>
      </c>
    </row>
    <row r="2104" spans="1:19" ht="15.75" x14ac:dyDescent="0.25">
      <c r="A2104" s="5" t="s">
        <v>1</v>
      </c>
      <c r="B2104" s="7">
        <v>2023</v>
      </c>
      <c r="C2104" s="7">
        <v>98</v>
      </c>
      <c r="D2104" s="1">
        <v>4.8</v>
      </c>
      <c r="E2104" s="9">
        <v>189.5</v>
      </c>
      <c r="F2104" s="7">
        <v>22</v>
      </c>
      <c r="G2104" s="1">
        <v>1.1000000000000001</v>
      </c>
      <c r="H2104" s="1">
        <v>42.5</v>
      </c>
      <c r="I2104" s="7">
        <v>0</v>
      </c>
      <c r="J2104" s="1">
        <v>0</v>
      </c>
      <c r="K2104" s="1">
        <v>0</v>
      </c>
      <c r="M2104" s="12">
        <f t="shared" ref="M2104:M2115" si="656">B2104-B2122</f>
        <v>3</v>
      </c>
      <c r="N2104" s="20">
        <f t="shared" si="653"/>
        <v>0</v>
      </c>
      <c r="O2104" s="12">
        <f t="shared" si="654"/>
        <v>0</v>
      </c>
      <c r="P2104" s="12">
        <f t="shared" si="655"/>
        <v>0</v>
      </c>
      <c r="R2104" s="21">
        <f>C2104/$C$2103</f>
        <v>6.6422665039989155E-3</v>
      </c>
    </row>
    <row r="2105" spans="1:19" ht="15.75" x14ac:dyDescent="0.25">
      <c r="A2105" s="6" t="s">
        <v>2</v>
      </c>
      <c r="B2105" s="8">
        <v>12904</v>
      </c>
      <c r="C2105" s="8">
        <v>77</v>
      </c>
      <c r="D2105" s="2">
        <v>0.6</v>
      </c>
      <c r="E2105" s="10">
        <v>35.4</v>
      </c>
      <c r="F2105" s="8">
        <v>14</v>
      </c>
      <c r="G2105" s="2">
        <v>0.1</v>
      </c>
      <c r="H2105" s="2">
        <v>6.4</v>
      </c>
      <c r="I2105" s="8">
        <v>0</v>
      </c>
      <c r="J2105" s="2">
        <v>0</v>
      </c>
      <c r="K2105" s="2">
        <v>0</v>
      </c>
      <c r="M2105" s="12">
        <f t="shared" si="656"/>
        <v>10</v>
      </c>
      <c r="N2105" s="20">
        <f t="shared" si="653"/>
        <v>0</v>
      </c>
      <c r="O2105" s="12">
        <f t="shared" si="654"/>
        <v>0</v>
      </c>
      <c r="P2105" s="12">
        <f t="shared" si="655"/>
        <v>0</v>
      </c>
      <c r="R2105" s="21">
        <f t="shared" ref="R2105:R2115" si="657">C2105/$C$2103</f>
        <v>5.2189236817134334E-3</v>
      </c>
    </row>
    <row r="2106" spans="1:19" ht="15.75" x14ac:dyDescent="0.25">
      <c r="A2106" s="5" t="s">
        <v>3</v>
      </c>
      <c r="B2106" s="7">
        <v>20775</v>
      </c>
      <c r="C2106" s="7">
        <v>44</v>
      </c>
      <c r="D2106" s="1">
        <v>0.2</v>
      </c>
      <c r="E2106" s="9">
        <v>15.8</v>
      </c>
      <c r="F2106" s="7">
        <v>15</v>
      </c>
      <c r="G2106" s="1">
        <v>0.1</v>
      </c>
      <c r="H2106" s="1">
        <v>5.4</v>
      </c>
      <c r="I2106" s="7">
        <v>0</v>
      </c>
      <c r="J2106" s="1">
        <v>0</v>
      </c>
      <c r="K2106" s="1">
        <v>0</v>
      </c>
      <c r="M2106" s="12">
        <f t="shared" si="656"/>
        <v>59</v>
      </c>
      <c r="N2106" s="20">
        <f t="shared" si="653"/>
        <v>0</v>
      </c>
      <c r="O2106" s="20">
        <f t="shared" si="654"/>
        <v>0</v>
      </c>
      <c r="P2106" s="12">
        <f t="shared" si="655"/>
        <v>0</v>
      </c>
      <c r="R2106" s="21">
        <f t="shared" si="657"/>
        <v>2.9822421038362477E-3</v>
      </c>
    </row>
    <row r="2107" spans="1:19" ht="15.75" x14ac:dyDescent="0.25">
      <c r="A2107" s="6" t="s">
        <v>4</v>
      </c>
      <c r="B2107" s="8">
        <v>45720</v>
      </c>
      <c r="C2107" s="8">
        <v>237</v>
      </c>
      <c r="D2107" s="2">
        <v>0.5</v>
      </c>
      <c r="E2107" s="10">
        <v>44.5</v>
      </c>
      <c r="F2107" s="8">
        <v>32</v>
      </c>
      <c r="G2107" s="2">
        <v>0.1</v>
      </c>
      <c r="H2107" s="2">
        <v>6</v>
      </c>
      <c r="I2107" s="8">
        <v>1</v>
      </c>
      <c r="J2107" s="2">
        <v>0</v>
      </c>
      <c r="K2107" s="2">
        <v>0.2</v>
      </c>
      <c r="M2107" s="12">
        <f t="shared" si="656"/>
        <v>51</v>
      </c>
      <c r="N2107" s="20">
        <f t="shared" si="653"/>
        <v>2</v>
      </c>
      <c r="O2107" s="12">
        <f t="shared" si="654"/>
        <v>0</v>
      </c>
      <c r="P2107" s="12">
        <f t="shared" si="655"/>
        <v>0</v>
      </c>
      <c r="R2107" s="21">
        <f t="shared" si="657"/>
        <v>1.6063440422936153E-2</v>
      </c>
      <c r="S2107" s="24">
        <f>R2106+R2107</f>
        <v>1.9045682526772401E-2</v>
      </c>
    </row>
    <row r="2108" spans="1:19" ht="15.75" x14ac:dyDescent="0.25">
      <c r="A2108" s="5" t="s">
        <v>5</v>
      </c>
      <c r="B2108" s="7">
        <v>58355</v>
      </c>
      <c r="C2108" s="7">
        <v>828</v>
      </c>
      <c r="D2108" s="1">
        <v>1.4</v>
      </c>
      <c r="E2108" s="9">
        <v>139.9</v>
      </c>
      <c r="F2108" s="7">
        <v>112</v>
      </c>
      <c r="G2108" s="1">
        <v>0.2</v>
      </c>
      <c r="H2108" s="1">
        <v>18.899999999999999</v>
      </c>
      <c r="I2108" s="7">
        <v>14</v>
      </c>
      <c r="J2108" s="1">
        <v>0</v>
      </c>
      <c r="K2108" s="1">
        <v>2.4</v>
      </c>
      <c r="M2108" s="12">
        <f t="shared" si="656"/>
        <v>23</v>
      </c>
      <c r="N2108" s="20">
        <f t="shared" si="653"/>
        <v>3</v>
      </c>
      <c r="O2108" s="12">
        <f t="shared" si="654"/>
        <v>1</v>
      </c>
      <c r="P2108" s="12">
        <f t="shared" si="655"/>
        <v>0</v>
      </c>
      <c r="R2108" s="21">
        <f t="shared" si="657"/>
        <v>5.6120374135827572E-2</v>
      </c>
    </row>
    <row r="2109" spans="1:19" ht="15.75" x14ac:dyDescent="0.25">
      <c r="A2109" s="6" t="s">
        <v>6</v>
      </c>
      <c r="B2109" s="8">
        <v>63218</v>
      </c>
      <c r="C2109" s="8">
        <v>1508</v>
      </c>
      <c r="D2109" s="2">
        <v>2.4</v>
      </c>
      <c r="E2109" s="10">
        <v>210.8</v>
      </c>
      <c r="F2109" s="8">
        <v>241</v>
      </c>
      <c r="G2109" s="2">
        <v>0.4</v>
      </c>
      <c r="H2109" s="2">
        <v>33.700000000000003</v>
      </c>
      <c r="I2109" s="8">
        <v>32</v>
      </c>
      <c r="J2109" s="2">
        <v>0.1</v>
      </c>
      <c r="K2109" s="2">
        <v>4.5</v>
      </c>
      <c r="M2109" s="12">
        <f t="shared" si="656"/>
        <v>48</v>
      </c>
      <c r="N2109" s="20">
        <f t="shared" si="653"/>
        <v>5</v>
      </c>
      <c r="O2109" s="20">
        <f t="shared" si="654"/>
        <v>1</v>
      </c>
      <c r="P2109" s="12">
        <f t="shared" si="655"/>
        <v>0</v>
      </c>
      <c r="R2109" s="21">
        <f t="shared" si="657"/>
        <v>0.10220957028602413</v>
      </c>
    </row>
    <row r="2110" spans="1:19" ht="15.75" x14ac:dyDescent="0.25">
      <c r="A2110" s="5" t="s">
        <v>7</v>
      </c>
      <c r="B2110" s="7">
        <v>50653</v>
      </c>
      <c r="C2110" s="7">
        <v>1780</v>
      </c>
      <c r="D2110" s="1">
        <v>3.5</v>
      </c>
      <c r="E2110" s="9">
        <v>292.60000000000002</v>
      </c>
      <c r="F2110" s="7">
        <v>387</v>
      </c>
      <c r="G2110" s="1">
        <v>0.8</v>
      </c>
      <c r="H2110" s="1">
        <v>63.6</v>
      </c>
      <c r="I2110" s="7">
        <v>77</v>
      </c>
      <c r="J2110" s="1">
        <v>0.2</v>
      </c>
      <c r="K2110" s="1">
        <v>12.7</v>
      </c>
      <c r="M2110" s="12">
        <f t="shared" si="656"/>
        <v>59</v>
      </c>
      <c r="N2110" s="20">
        <f t="shared" si="653"/>
        <v>2</v>
      </c>
      <c r="O2110" s="20">
        <f t="shared" si="654"/>
        <v>1</v>
      </c>
      <c r="P2110" s="12">
        <f t="shared" si="655"/>
        <v>1</v>
      </c>
      <c r="R2110" s="21">
        <f t="shared" si="657"/>
        <v>0.12064524874610275</v>
      </c>
    </row>
    <row r="2111" spans="1:19" ht="15.75" x14ac:dyDescent="0.25">
      <c r="A2111" s="6" t="s">
        <v>8</v>
      </c>
      <c r="B2111" s="8">
        <v>36198</v>
      </c>
      <c r="C2111" s="8">
        <v>2497</v>
      </c>
      <c r="D2111" s="2">
        <v>6.9</v>
      </c>
      <c r="E2111" s="10">
        <v>453.4</v>
      </c>
      <c r="F2111" s="8">
        <v>663</v>
      </c>
      <c r="G2111" s="2">
        <v>1.8</v>
      </c>
      <c r="H2111" s="2">
        <v>120.4</v>
      </c>
      <c r="I2111" s="8">
        <v>199</v>
      </c>
      <c r="J2111" s="2">
        <v>0.5</v>
      </c>
      <c r="K2111" s="2">
        <v>36.1</v>
      </c>
      <c r="M2111" s="12">
        <f t="shared" si="656"/>
        <v>25</v>
      </c>
      <c r="N2111" s="20">
        <f t="shared" si="653"/>
        <v>9</v>
      </c>
      <c r="O2111" s="20">
        <f t="shared" si="654"/>
        <v>2</v>
      </c>
      <c r="P2111" s="12">
        <f t="shared" si="655"/>
        <v>2</v>
      </c>
      <c r="R2111" s="21">
        <f t="shared" si="657"/>
        <v>0.16924223939270705</v>
      </c>
    </row>
    <row r="2112" spans="1:19" ht="15.75" x14ac:dyDescent="0.25">
      <c r="A2112" s="5" t="s">
        <v>9</v>
      </c>
      <c r="B2112" s="7">
        <v>21840</v>
      </c>
      <c r="C2112" s="7">
        <v>2657</v>
      </c>
      <c r="D2112" s="1">
        <v>12.2</v>
      </c>
      <c r="E2112" s="9">
        <v>560.1</v>
      </c>
      <c r="F2112" s="7">
        <v>758</v>
      </c>
      <c r="G2112" s="1">
        <v>3.5</v>
      </c>
      <c r="H2112" s="1">
        <v>159.80000000000001</v>
      </c>
      <c r="I2112" s="7">
        <v>435</v>
      </c>
      <c r="J2112" s="1">
        <v>2</v>
      </c>
      <c r="K2112" s="1">
        <v>91.7</v>
      </c>
      <c r="M2112" s="12">
        <f t="shared" si="656"/>
        <v>23</v>
      </c>
      <c r="N2112" s="20">
        <f t="shared" si="653"/>
        <v>9</v>
      </c>
      <c r="O2112" s="20">
        <f t="shared" si="654"/>
        <v>3</v>
      </c>
      <c r="P2112" s="20">
        <f t="shared" si="655"/>
        <v>2</v>
      </c>
      <c r="R2112" s="21">
        <f t="shared" si="657"/>
        <v>0.18008675613392977</v>
      </c>
    </row>
    <row r="2113" spans="1:19" ht="15.75" x14ac:dyDescent="0.25">
      <c r="A2113" s="6" t="s">
        <v>10</v>
      </c>
      <c r="B2113" s="8">
        <v>9824</v>
      </c>
      <c r="C2113" s="8">
        <v>2405</v>
      </c>
      <c r="D2113" s="2">
        <v>24.5</v>
      </c>
      <c r="E2113" s="10">
        <v>922.7</v>
      </c>
      <c r="F2113" s="8">
        <v>484</v>
      </c>
      <c r="G2113" s="2">
        <v>4.9000000000000004</v>
      </c>
      <c r="H2113" s="2">
        <v>185.7</v>
      </c>
      <c r="I2113" s="8">
        <v>734</v>
      </c>
      <c r="J2113" s="2">
        <v>7.5</v>
      </c>
      <c r="K2113" s="2">
        <v>281.60000000000002</v>
      </c>
      <c r="M2113" s="12">
        <f t="shared" si="656"/>
        <v>7</v>
      </c>
      <c r="N2113" s="20">
        <f t="shared" si="653"/>
        <v>4</v>
      </c>
      <c r="O2113" s="20">
        <f t="shared" si="654"/>
        <v>0</v>
      </c>
      <c r="P2113" s="20">
        <f t="shared" si="655"/>
        <v>5</v>
      </c>
      <c r="R2113" s="21">
        <f t="shared" si="657"/>
        <v>0.16300664226650399</v>
      </c>
    </row>
    <row r="2114" spans="1:19" ht="15.75" x14ac:dyDescent="0.25">
      <c r="A2114" s="5" t="s">
        <v>11</v>
      </c>
      <c r="B2114" s="7">
        <v>8637</v>
      </c>
      <c r="C2114" s="7">
        <v>2619</v>
      </c>
      <c r="D2114" s="1">
        <v>30.3</v>
      </c>
      <c r="E2114" s="9">
        <v>1867.1</v>
      </c>
      <c r="F2114" s="7">
        <v>123</v>
      </c>
      <c r="G2114" s="1">
        <v>1.4</v>
      </c>
      <c r="H2114" s="1">
        <v>87.7</v>
      </c>
      <c r="I2114" s="7">
        <v>1706</v>
      </c>
      <c r="J2114" s="1">
        <v>19.8</v>
      </c>
      <c r="K2114" s="9">
        <v>1216.2</v>
      </c>
      <c r="M2114" s="12">
        <f t="shared" si="656"/>
        <v>10</v>
      </c>
      <c r="N2114" s="20">
        <f t="shared" si="653"/>
        <v>3</v>
      </c>
      <c r="O2114" s="20">
        <f t="shared" si="654"/>
        <v>0</v>
      </c>
      <c r="P2114" s="20">
        <f t="shared" si="655"/>
        <v>2</v>
      </c>
      <c r="R2114" s="21">
        <f t="shared" si="657"/>
        <v>0.17751118340788938</v>
      </c>
    </row>
    <row r="2115" spans="1:19" ht="15.75" x14ac:dyDescent="0.25">
      <c r="A2115" s="6" t="s">
        <v>12</v>
      </c>
      <c r="B2115" s="8">
        <v>272</v>
      </c>
      <c r="C2115" s="8">
        <v>4</v>
      </c>
      <c r="D2115" s="2">
        <v>1.5</v>
      </c>
      <c r="E2115" s="10" t="s">
        <v>13</v>
      </c>
      <c r="F2115" s="8">
        <v>2</v>
      </c>
      <c r="G2115" s="2">
        <v>0.7</v>
      </c>
      <c r="H2115" s="2" t="s">
        <v>13</v>
      </c>
      <c r="I2115" s="8">
        <v>3</v>
      </c>
      <c r="J2115" s="2">
        <v>1.1000000000000001</v>
      </c>
      <c r="K2115" s="2" t="s">
        <v>13</v>
      </c>
      <c r="M2115" s="12">
        <f t="shared" si="656"/>
        <v>3</v>
      </c>
      <c r="N2115" s="12">
        <f t="shared" si="653"/>
        <v>1</v>
      </c>
      <c r="O2115" s="12">
        <f t="shared" si="654"/>
        <v>1</v>
      </c>
      <c r="P2115" s="12">
        <f t="shared" si="655"/>
        <v>1</v>
      </c>
      <c r="R2115" s="21">
        <f t="shared" si="657"/>
        <v>2.7111291853056796E-4</v>
      </c>
    </row>
    <row r="2116" spans="1:19" x14ac:dyDescent="0.25">
      <c r="A2116" s="25"/>
      <c r="O2116" s="104" t="s">
        <v>873</v>
      </c>
      <c r="P2116" s="103">
        <f>SUM(P2113:P2114)/P2103</f>
        <v>0.53846153846153844</v>
      </c>
    </row>
    <row r="2117" spans="1:19" x14ac:dyDescent="0.25">
      <c r="A2117" t="s">
        <v>1288</v>
      </c>
    </row>
    <row r="2118" spans="1:19" x14ac:dyDescent="0.25">
      <c r="A2118" t="s">
        <v>776</v>
      </c>
    </row>
    <row r="2119" spans="1:19" x14ac:dyDescent="0.25">
      <c r="A2119" s="15" t="s">
        <v>17</v>
      </c>
      <c r="B2119" s="14" t="s">
        <v>18</v>
      </c>
      <c r="C2119" s="270" t="s">
        <v>19</v>
      </c>
      <c r="D2119" s="270"/>
      <c r="E2119" s="270"/>
      <c r="F2119" s="270" t="s">
        <v>20</v>
      </c>
      <c r="G2119" s="270"/>
      <c r="H2119" s="270"/>
      <c r="I2119" s="270" t="s">
        <v>21</v>
      </c>
      <c r="J2119" s="270"/>
      <c r="K2119" s="270"/>
      <c r="M2119" s="270" t="s">
        <v>892</v>
      </c>
      <c r="N2119" s="270"/>
      <c r="O2119" s="270"/>
      <c r="P2119" s="270"/>
    </row>
    <row r="2120" spans="1:19" x14ac:dyDescent="0.25">
      <c r="B2120" s="14" t="s">
        <v>14</v>
      </c>
      <c r="C2120" s="14" t="s">
        <v>14</v>
      </c>
      <c r="D2120" s="14" t="s">
        <v>15</v>
      </c>
      <c r="E2120" s="14" t="s">
        <v>16</v>
      </c>
      <c r="F2120" s="14" t="s">
        <v>14</v>
      </c>
      <c r="G2120" s="14" t="s">
        <v>15</v>
      </c>
      <c r="H2120" s="14" t="s">
        <v>16</v>
      </c>
      <c r="I2120" s="14" t="s">
        <v>14</v>
      </c>
      <c r="J2120" s="14" t="s">
        <v>15</v>
      </c>
      <c r="K2120" s="14" t="s">
        <v>16</v>
      </c>
      <c r="M2120" s="14" t="s">
        <v>18</v>
      </c>
      <c r="N2120" s="13" t="s">
        <v>19</v>
      </c>
      <c r="O2120" s="14" t="s">
        <v>20</v>
      </c>
      <c r="P2120" s="13" t="s">
        <v>21</v>
      </c>
      <c r="R2120" s="13" t="s">
        <v>41</v>
      </c>
      <c r="S2120" s="14" t="s">
        <v>29</v>
      </c>
    </row>
    <row r="2121" spans="1:19" ht="15.75" x14ac:dyDescent="0.25">
      <c r="A2121" s="14" t="s">
        <v>0</v>
      </c>
      <c r="B2121" s="7">
        <v>330098</v>
      </c>
      <c r="C2121" s="7">
        <v>14716</v>
      </c>
      <c r="D2121" s="1">
        <v>4.5</v>
      </c>
      <c r="E2121" s="9">
        <v>332.8</v>
      </c>
      <c r="F2121" s="7">
        <v>2844</v>
      </c>
      <c r="G2121" s="1">
        <v>0.9</v>
      </c>
      <c r="H2121" s="1">
        <v>64.3</v>
      </c>
      <c r="I2121" s="7">
        <v>3188</v>
      </c>
      <c r="J2121" s="1">
        <v>1</v>
      </c>
      <c r="K2121" s="1">
        <v>72.099999999999994</v>
      </c>
      <c r="M2121" s="12">
        <f>B2121-B2139</f>
        <v>1068</v>
      </c>
      <c r="N2121" s="12">
        <f t="shared" ref="N2121:N2133" si="658">C2121-C2139</f>
        <v>44</v>
      </c>
      <c r="O2121" s="12">
        <f t="shared" ref="O2121:O2133" si="659">F2121-F2139</f>
        <v>6</v>
      </c>
      <c r="P2121" s="12">
        <f t="shared" ref="P2121:P2133" si="660">I2121-I2139</f>
        <v>17</v>
      </c>
      <c r="R2121" s="26">
        <f>C2121/B2121</f>
        <v>4.4580700276887472E-2</v>
      </c>
    </row>
    <row r="2122" spans="1:19" ht="15.75" x14ac:dyDescent="0.25">
      <c r="A2122" s="5" t="s">
        <v>1</v>
      </c>
      <c r="B2122" s="7">
        <v>2020</v>
      </c>
      <c r="C2122" s="7">
        <v>98</v>
      </c>
      <c r="D2122" s="1">
        <v>4.9000000000000004</v>
      </c>
      <c r="E2122" s="9">
        <v>189.5</v>
      </c>
      <c r="F2122" s="7">
        <v>22</v>
      </c>
      <c r="G2122" s="1">
        <v>1.1000000000000001</v>
      </c>
      <c r="H2122" s="1">
        <v>42.5</v>
      </c>
      <c r="I2122" s="7">
        <v>0</v>
      </c>
      <c r="J2122" s="1">
        <v>0</v>
      </c>
      <c r="K2122" s="1">
        <v>0</v>
      </c>
      <c r="M2122" s="12">
        <f t="shared" ref="M2122:M2133" si="661">B2122-B2140</f>
        <v>9</v>
      </c>
      <c r="N2122" s="20">
        <f t="shared" si="658"/>
        <v>4</v>
      </c>
      <c r="O2122" s="12">
        <f t="shared" si="659"/>
        <v>0</v>
      </c>
      <c r="P2122" s="12">
        <f t="shared" si="660"/>
        <v>0</v>
      </c>
      <c r="R2122" s="21">
        <f>C2122/$C$2121</f>
        <v>6.6594183201957053E-3</v>
      </c>
    </row>
    <row r="2123" spans="1:19" ht="15.75" x14ac:dyDescent="0.25">
      <c r="A2123" s="6" t="s">
        <v>2</v>
      </c>
      <c r="B2123" s="8">
        <v>12894</v>
      </c>
      <c r="C2123" s="8">
        <v>77</v>
      </c>
      <c r="D2123" s="2">
        <v>0.6</v>
      </c>
      <c r="E2123" s="10">
        <v>35.4</v>
      </c>
      <c r="F2123" s="8">
        <v>14</v>
      </c>
      <c r="G2123" s="2">
        <v>0.1</v>
      </c>
      <c r="H2123" s="2">
        <v>6.4</v>
      </c>
      <c r="I2123" s="8">
        <v>0</v>
      </c>
      <c r="J2123" s="2">
        <v>0</v>
      </c>
      <c r="K2123" s="2">
        <v>0</v>
      </c>
      <c r="M2123" s="12">
        <f t="shared" si="661"/>
        <v>63</v>
      </c>
      <c r="N2123" s="20">
        <f t="shared" si="658"/>
        <v>0</v>
      </c>
      <c r="O2123" s="12">
        <f t="shared" si="659"/>
        <v>0</v>
      </c>
      <c r="P2123" s="12">
        <f t="shared" si="660"/>
        <v>0</v>
      </c>
      <c r="R2123" s="21">
        <f t="shared" ref="R2123:R2133" si="662">C2123/$C$2121</f>
        <v>5.2324001087251971E-3</v>
      </c>
    </row>
    <row r="2124" spans="1:19" ht="15.75" x14ac:dyDescent="0.25">
      <c r="A2124" s="5" t="s">
        <v>3</v>
      </c>
      <c r="B2124" s="7">
        <v>20716</v>
      </c>
      <c r="C2124" s="7">
        <v>44</v>
      </c>
      <c r="D2124" s="1">
        <v>0.2</v>
      </c>
      <c r="E2124" s="9">
        <v>15.8</v>
      </c>
      <c r="F2124" s="7">
        <v>15</v>
      </c>
      <c r="G2124" s="1">
        <v>0.1</v>
      </c>
      <c r="H2124" s="1">
        <v>5.4</v>
      </c>
      <c r="I2124" s="7">
        <v>0</v>
      </c>
      <c r="J2124" s="1">
        <v>0</v>
      </c>
      <c r="K2124" s="1">
        <v>0</v>
      </c>
      <c r="M2124" s="12">
        <f t="shared" si="661"/>
        <v>150</v>
      </c>
      <c r="N2124" s="20">
        <f t="shared" si="658"/>
        <v>1</v>
      </c>
      <c r="O2124" s="20">
        <f t="shared" si="659"/>
        <v>1</v>
      </c>
      <c r="P2124" s="12">
        <f t="shared" si="660"/>
        <v>0</v>
      </c>
      <c r="R2124" s="21">
        <f t="shared" si="662"/>
        <v>2.989942919271541E-3</v>
      </c>
    </row>
    <row r="2125" spans="1:19" ht="15.75" x14ac:dyDescent="0.25">
      <c r="A2125" s="6" t="s">
        <v>4</v>
      </c>
      <c r="B2125" s="8">
        <v>45669</v>
      </c>
      <c r="C2125" s="8">
        <v>235</v>
      </c>
      <c r="D2125" s="2">
        <v>0.5</v>
      </c>
      <c r="E2125" s="10">
        <v>44.1</v>
      </c>
      <c r="F2125" s="8">
        <v>32</v>
      </c>
      <c r="G2125" s="2">
        <v>0.1</v>
      </c>
      <c r="H2125" s="2">
        <v>6</v>
      </c>
      <c r="I2125" s="8">
        <v>1</v>
      </c>
      <c r="J2125" s="2">
        <v>0</v>
      </c>
      <c r="K2125" s="2">
        <v>0.2</v>
      </c>
      <c r="M2125" s="12">
        <f t="shared" si="661"/>
        <v>156</v>
      </c>
      <c r="N2125" s="20">
        <f t="shared" si="658"/>
        <v>1</v>
      </c>
      <c r="O2125" s="12">
        <f t="shared" si="659"/>
        <v>0</v>
      </c>
      <c r="P2125" s="12">
        <f t="shared" si="660"/>
        <v>0</v>
      </c>
      <c r="R2125" s="21">
        <f t="shared" si="662"/>
        <v>1.5969013318836642E-2</v>
      </c>
      <c r="S2125" s="24">
        <f>R2124+R2125</f>
        <v>1.8958956238108182E-2</v>
      </c>
    </row>
    <row r="2126" spans="1:19" ht="15.75" x14ac:dyDescent="0.25">
      <c r="A2126" s="5" t="s">
        <v>5</v>
      </c>
      <c r="B2126" s="7">
        <v>58332</v>
      </c>
      <c r="C2126" s="7">
        <v>825</v>
      </c>
      <c r="D2126" s="1">
        <v>1.4</v>
      </c>
      <c r="E2126" s="9">
        <v>139.4</v>
      </c>
      <c r="F2126" s="7">
        <v>111</v>
      </c>
      <c r="G2126" s="1">
        <v>0.2</v>
      </c>
      <c r="H2126" s="1">
        <v>18.8</v>
      </c>
      <c r="I2126" s="7">
        <v>14</v>
      </c>
      <c r="J2126" s="1">
        <v>0</v>
      </c>
      <c r="K2126" s="1">
        <v>2.4</v>
      </c>
      <c r="M2126" s="12">
        <f t="shared" si="661"/>
        <v>121</v>
      </c>
      <c r="N2126" s="20">
        <f t="shared" si="658"/>
        <v>2</v>
      </c>
      <c r="O2126" s="12">
        <f t="shared" si="659"/>
        <v>0</v>
      </c>
      <c r="P2126" s="12">
        <f t="shared" si="660"/>
        <v>0</v>
      </c>
      <c r="R2126" s="21">
        <f t="shared" si="662"/>
        <v>5.60614297363414E-2</v>
      </c>
    </row>
    <row r="2127" spans="1:19" ht="15.75" x14ac:dyDescent="0.25">
      <c r="A2127" s="6" t="s">
        <v>6</v>
      </c>
      <c r="B2127" s="8">
        <v>63170</v>
      </c>
      <c r="C2127" s="8">
        <v>1503</v>
      </c>
      <c r="D2127" s="2">
        <v>2.4</v>
      </c>
      <c r="E2127" s="10">
        <v>210.1</v>
      </c>
      <c r="F2127" s="8">
        <v>240</v>
      </c>
      <c r="G2127" s="2">
        <v>0.4</v>
      </c>
      <c r="H2127" s="2">
        <v>33.5</v>
      </c>
      <c r="I2127" s="8">
        <v>32</v>
      </c>
      <c r="J2127" s="2">
        <v>0.1</v>
      </c>
      <c r="K2127" s="2">
        <v>4.5</v>
      </c>
      <c r="M2127" s="12">
        <f t="shared" si="661"/>
        <v>194</v>
      </c>
      <c r="N2127" s="20">
        <f t="shared" si="658"/>
        <v>5</v>
      </c>
      <c r="O2127" s="20">
        <f t="shared" si="659"/>
        <v>0</v>
      </c>
      <c r="P2127" s="12">
        <f t="shared" si="660"/>
        <v>1</v>
      </c>
      <c r="R2127" s="21">
        <f t="shared" si="662"/>
        <v>0.10213373199238923</v>
      </c>
    </row>
    <row r="2128" spans="1:19" ht="15.75" x14ac:dyDescent="0.25">
      <c r="A2128" s="5" t="s">
        <v>7</v>
      </c>
      <c r="B2128" s="7">
        <v>50594</v>
      </c>
      <c r="C2128" s="7">
        <v>1778</v>
      </c>
      <c r="D2128" s="1">
        <v>3.5</v>
      </c>
      <c r="E2128" s="9">
        <v>292.2</v>
      </c>
      <c r="F2128" s="7">
        <v>386</v>
      </c>
      <c r="G2128" s="1">
        <v>0.8</v>
      </c>
      <c r="H2128" s="1">
        <v>63.4</v>
      </c>
      <c r="I2128" s="7">
        <v>76</v>
      </c>
      <c r="J2128" s="1">
        <v>0.2</v>
      </c>
      <c r="K2128" s="1">
        <v>12.5</v>
      </c>
      <c r="M2128" s="12">
        <f t="shared" si="661"/>
        <v>166</v>
      </c>
      <c r="N2128" s="20">
        <f t="shared" si="658"/>
        <v>6</v>
      </c>
      <c r="O2128" s="20">
        <f t="shared" si="659"/>
        <v>2</v>
      </c>
      <c r="P2128" s="12">
        <f t="shared" si="660"/>
        <v>1</v>
      </c>
      <c r="R2128" s="21">
        <f t="shared" si="662"/>
        <v>0.12082087523783637</v>
      </c>
    </row>
    <row r="2129" spans="1:19" ht="15.75" x14ac:dyDescent="0.25">
      <c r="A2129" s="6" t="s">
        <v>8</v>
      </c>
      <c r="B2129" s="8">
        <v>36173</v>
      </c>
      <c r="C2129" s="8">
        <v>2488</v>
      </c>
      <c r="D2129" s="2">
        <v>6.9</v>
      </c>
      <c r="E2129" s="10">
        <v>451.7</v>
      </c>
      <c r="F2129" s="8">
        <v>661</v>
      </c>
      <c r="G2129" s="2">
        <v>1.8</v>
      </c>
      <c r="H2129" s="2">
        <v>120</v>
      </c>
      <c r="I2129" s="8">
        <v>197</v>
      </c>
      <c r="J2129" s="2">
        <v>0.5</v>
      </c>
      <c r="K2129" s="2">
        <v>35.799999999999997</v>
      </c>
      <c r="M2129" s="12">
        <f t="shared" si="661"/>
        <v>94</v>
      </c>
      <c r="N2129" s="20">
        <f t="shared" si="658"/>
        <v>7</v>
      </c>
      <c r="O2129" s="20">
        <f t="shared" si="659"/>
        <v>1</v>
      </c>
      <c r="P2129" s="12">
        <f t="shared" si="660"/>
        <v>3</v>
      </c>
      <c r="R2129" s="21">
        <f t="shared" si="662"/>
        <v>0.16906768143517259</v>
      </c>
    </row>
    <row r="2130" spans="1:19" ht="15.75" x14ac:dyDescent="0.25">
      <c r="A2130" s="5" t="s">
        <v>9</v>
      </c>
      <c r="B2130" s="7">
        <v>21817</v>
      </c>
      <c r="C2130" s="7">
        <v>2648</v>
      </c>
      <c r="D2130" s="1">
        <v>12.1</v>
      </c>
      <c r="E2130" s="9">
        <v>558.20000000000005</v>
      </c>
      <c r="F2130" s="7">
        <v>755</v>
      </c>
      <c r="G2130" s="1">
        <v>3.5</v>
      </c>
      <c r="H2130" s="1">
        <v>159.1</v>
      </c>
      <c r="I2130" s="7">
        <v>433</v>
      </c>
      <c r="J2130" s="1">
        <v>2</v>
      </c>
      <c r="K2130" s="1">
        <v>91.3</v>
      </c>
      <c r="M2130" s="12">
        <f t="shared" si="661"/>
        <v>70</v>
      </c>
      <c r="N2130" s="20">
        <f t="shared" si="658"/>
        <v>6</v>
      </c>
      <c r="O2130" s="20">
        <f t="shared" si="659"/>
        <v>1</v>
      </c>
      <c r="P2130" s="20">
        <f t="shared" si="660"/>
        <v>3</v>
      </c>
      <c r="R2130" s="21">
        <f t="shared" si="662"/>
        <v>0.17994020114161458</v>
      </c>
    </row>
    <row r="2131" spans="1:19" ht="15.75" x14ac:dyDescent="0.25">
      <c r="A2131" s="6" t="s">
        <v>10</v>
      </c>
      <c r="B2131" s="8">
        <v>9817</v>
      </c>
      <c r="C2131" s="8">
        <v>2401</v>
      </c>
      <c r="D2131" s="2">
        <v>24.5</v>
      </c>
      <c r="E2131" s="10">
        <v>921.2</v>
      </c>
      <c r="F2131" s="8">
        <v>484</v>
      </c>
      <c r="G2131" s="2">
        <v>4.9000000000000004</v>
      </c>
      <c r="H2131" s="2">
        <v>185.7</v>
      </c>
      <c r="I2131" s="8">
        <v>729</v>
      </c>
      <c r="J2131" s="2">
        <v>7.4</v>
      </c>
      <c r="K2131" s="2">
        <v>279.7</v>
      </c>
      <c r="M2131" s="12">
        <f t="shared" si="661"/>
        <v>32</v>
      </c>
      <c r="N2131" s="20">
        <f t="shared" si="658"/>
        <v>7</v>
      </c>
      <c r="O2131" s="20">
        <f t="shared" si="659"/>
        <v>1</v>
      </c>
      <c r="P2131" s="20">
        <f t="shared" si="660"/>
        <v>5</v>
      </c>
      <c r="R2131" s="21">
        <f t="shared" si="662"/>
        <v>0.16315574884479478</v>
      </c>
    </row>
    <row r="2132" spans="1:19" ht="15.75" x14ac:dyDescent="0.25">
      <c r="A2132" s="5" t="s">
        <v>11</v>
      </c>
      <c r="B2132" s="7">
        <v>8627</v>
      </c>
      <c r="C2132" s="7">
        <v>2616</v>
      </c>
      <c r="D2132" s="1">
        <v>30.3</v>
      </c>
      <c r="E2132" s="9">
        <v>1865</v>
      </c>
      <c r="F2132" s="7">
        <v>123</v>
      </c>
      <c r="G2132" s="1">
        <v>1.4</v>
      </c>
      <c r="H2132" s="1">
        <v>87.7</v>
      </c>
      <c r="I2132" s="7">
        <v>1704</v>
      </c>
      <c r="J2132" s="1">
        <v>19.8</v>
      </c>
      <c r="K2132" s="9">
        <v>1214.8</v>
      </c>
      <c r="M2132" s="12">
        <f t="shared" si="661"/>
        <v>10</v>
      </c>
      <c r="N2132" s="20">
        <f t="shared" si="658"/>
        <v>5</v>
      </c>
      <c r="O2132" s="20">
        <f t="shared" si="659"/>
        <v>0</v>
      </c>
      <c r="P2132" s="20">
        <f t="shared" si="660"/>
        <v>4</v>
      </c>
      <c r="R2132" s="21">
        <f t="shared" si="662"/>
        <v>0.17776569720032617</v>
      </c>
    </row>
    <row r="2133" spans="1:19" ht="15.75" x14ac:dyDescent="0.25">
      <c r="A2133" s="6" t="s">
        <v>12</v>
      </c>
      <c r="B2133" s="8">
        <v>269</v>
      </c>
      <c r="C2133" s="8">
        <v>3</v>
      </c>
      <c r="D2133" s="2">
        <v>1.1000000000000001</v>
      </c>
      <c r="E2133" s="10" t="s">
        <v>13</v>
      </c>
      <c r="F2133" s="8">
        <v>1</v>
      </c>
      <c r="G2133" s="2">
        <v>0.4</v>
      </c>
      <c r="H2133" s="2" t="s">
        <v>13</v>
      </c>
      <c r="I2133" s="8">
        <v>2</v>
      </c>
      <c r="J2133" s="2">
        <v>0.7</v>
      </c>
      <c r="K2133" s="2" t="s">
        <v>13</v>
      </c>
      <c r="M2133" s="12">
        <f t="shared" si="661"/>
        <v>3</v>
      </c>
      <c r="N2133" s="12">
        <f t="shared" si="658"/>
        <v>0</v>
      </c>
      <c r="O2133" s="12">
        <f t="shared" si="659"/>
        <v>0</v>
      </c>
      <c r="P2133" s="12">
        <f t="shared" si="660"/>
        <v>0</v>
      </c>
      <c r="R2133" s="21">
        <f t="shared" si="662"/>
        <v>2.0385974449578691E-4</v>
      </c>
    </row>
    <row r="2134" spans="1:19" x14ac:dyDescent="0.25">
      <c r="A2134" s="25"/>
      <c r="O2134" s="104" t="s">
        <v>873</v>
      </c>
      <c r="P2134" s="103">
        <f>SUM(P2131:P2132)/P2121</f>
        <v>0.52941176470588236</v>
      </c>
    </row>
    <row r="2135" spans="1:19" x14ac:dyDescent="0.25">
      <c r="A2135" t="s">
        <v>1289</v>
      </c>
    </row>
    <row r="2136" spans="1:19" x14ac:dyDescent="0.25">
      <c r="A2136" t="s">
        <v>776</v>
      </c>
    </row>
    <row r="2137" spans="1:19" x14ac:dyDescent="0.25">
      <c r="A2137" s="15" t="s">
        <v>17</v>
      </c>
      <c r="B2137" s="14" t="s">
        <v>18</v>
      </c>
      <c r="C2137" s="270" t="s">
        <v>19</v>
      </c>
      <c r="D2137" s="270"/>
      <c r="E2137" s="270"/>
      <c r="F2137" s="270" t="s">
        <v>20</v>
      </c>
      <c r="G2137" s="270"/>
      <c r="H2137" s="270"/>
      <c r="I2137" s="270" t="s">
        <v>21</v>
      </c>
      <c r="J2137" s="270"/>
      <c r="K2137" s="270"/>
      <c r="M2137" s="270" t="s">
        <v>890</v>
      </c>
      <c r="N2137" s="270"/>
      <c r="O2137" s="270"/>
      <c r="P2137" s="270"/>
    </row>
    <row r="2138" spans="1:19" x14ac:dyDescent="0.25">
      <c r="B2138" s="14" t="s">
        <v>14</v>
      </c>
      <c r="C2138" s="14" t="s">
        <v>14</v>
      </c>
      <c r="D2138" s="14" t="s">
        <v>15</v>
      </c>
      <c r="E2138" s="14" t="s">
        <v>16</v>
      </c>
      <c r="F2138" s="14" t="s">
        <v>14</v>
      </c>
      <c r="G2138" s="14" t="s">
        <v>15</v>
      </c>
      <c r="H2138" s="14" t="s">
        <v>16</v>
      </c>
      <c r="I2138" s="14" t="s">
        <v>14</v>
      </c>
      <c r="J2138" s="14" t="s">
        <v>15</v>
      </c>
      <c r="K2138" s="14" t="s">
        <v>16</v>
      </c>
      <c r="M2138" s="14" t="s">
        <v>18</v>
      </c>
      <c r="N2138" s="13" t="s">
        <v>19</v>
      </c>
      <c r="O2138" s="14" t="s">
        <v>20</v>
      </c>
      <c r="P2138" s="13" t="s">
        <v>21</v>
      </c>
      <c r="R2138" s="13" t="s">
        <v>41</v>
      </c>
      <c r="S2138" s="14" t="s">
        <v>29</v>
      </c>
    </row>
    <row r="2139" spans="1:19" ht="15.75" x14ac:dyDescent="0.25">
      <c r="A2139" s="14" t="s">
        <v>0</v>
      </c>
      <c r="B2139" s="7">
        <v>329030</v>
      </c>
      <c r="C2139" s="7">
        <v>14672</v>
      </c>
      <c r="D2139" s="1">
        <v>4.5</v>
      </c>
      <c r="E2139" s="9">
        <v>331.8</v>
      </c>
      <c r="F2139" s="7">
        <v>2838</v>
      </c>
      <c r="G2139" s="1">
        <v>0.9</v>
      </c>
      <c r="H2139" s="1">
        <v>64.2</v>
      </c>
      <c r="I2139" s="7">
        <v>3171</v>
      </c>
      <c r="J2139" s="1">
        <v>1</v>
      </c>
      <c r="K2139" s="1">
        <v>71.7</v>
      </c>
      <c r="M2139" s="12">
        <f>B2139-B2157</f>
        <v>841</v>
      </c>
      <c r="N2139" s="12">
        <f t="shared" ref="N2139:N2151" si="663">C2139-C2157</f>
        <v>38</v>
      </c>
      <c r="O2139" s="12">
        <f t="shared" ref="O2139:O2151" si="664">F2139-F2157</f>
        <v>6</v>
      </c>
      <c r="P2139" s="12">
        <f t="shared" ref="P2139:P2151" si="665">I2139-I2157</f>
        <v>7</v>
      </c>
      <c r="R2139" s="26">
        <f>C2139/B2139</f>
        <v>4.459167857034313E-2</v>
      </c>
    </row>
    <row r="2140" spans="1:19" ht="15.75" x14ac:dyDescent="0.25">
      <c r="A2140" s="5" t="s">
        <v>1</v>
      </c>
      <c r="B2140" s="7">
        <v>2011</v>
      </c>
      <c r="C2140" s="7">
        <v>94</v>
      </c>
      <c r="D2140" s="1">
        <v>4.7</v>
      </c>
      <c r="E2140" s="9">
        <v>181.7</v>
      </c>
      <c r="F2140" s="7">
        <v>22</v>
      </c>
      <c r="G2140" s="1">
        <v>1.1000000000000001</v>
      </c>
      <c r="H2140" s="1">
        <v>42.5</v>
      </c>
      <c r="I2140" s="7">
        <v>0</v>
      </c>
      <c r="J2140" s="1">
        <v>0</v>
      </c>
      <c r="K2140" s="1">
        <v>0</v>
      </c>
      <c r="M2140" s="12">
        <f t="shared" ref="M2140:M2151" si="666">B2140-B2158</f>
        <v>5</v>
      </c>
      <c r="N2140" s="20">
        <f t="shared" si="663"/>
        <v>0</v>
      </c>
      <c r="O2140" s="12">
        <f t="shared" si="664"/>
        <v>0</v>
      </c>
      <c r="P2140" s="12">
        <f t="shared" si="665"/>
        <v>0</v>
      </c>
      <c r="R2140" s="21">
        <f>C2140/$C$2139</f>
        <v>6.4067611777535441E-3</v>
      </c>
    </row>
    <row r="2141" spans="1:19" ht="15.75" x14ac:dyDescent="0.25">
      <c r="A2141" s="6" t="s">
        <v>2</v>
      </c>
      <c r="B2141" s="8">
        <v>12831</v>
      </c>
      <c r="C2141" s="8">
        <v>77</v>
      </c>
      <c r="D2141" s="2">
        <v>0.6</v>
      </c>
      <c r="E2141" s="10">
        <v>35.4</v>
      </c>
      <c r="F2141" s="8">
        <v>14</v>
      </c>
      <c r="G2141" s="2">
        <v>0.1</v>
      </c>
      <c r="H2141" s="2">
        <v>6.4</v>
      </c>
      <c r="I2141" s="8">
        <v>0</v>
      </c>
      <c r="J2141" s="2">
        <v>0</v>
      </c>
      <c r="K2141" s="2">
        <v>0</v>
      </c>
      <c r="M2141" s="12">
        <f t="shared" si="666"/>
        <v>37</v>
      </c>
      <c r="N2141" s="20">
        <f t="shared" si="663"/>
        <v>0</v>
      </c>
      <c r="O2141" s="12">
        <f t="shared" si="664"/>
        <v>0</v>
      </c>
      <c r="P2141" s="12">
        <f t="shared" si="665"/>
        <v>0</v>
      </c>
      <c r="R2141" s="21">
        <f t="shared" ref="R2141:R2151" si="667">C2141/$C$2139</f>
        <v>5.2480916030534352E-3</v>
      </c>
    </row>
    <row r="2142" spans="1:19" ht="15.75" x14ac:dyDescent="0.25">
      <c r="A2142" s="5" t="s">
        <v>3</v>
      </c>
      <c r="B2142" s="7">
        <v>20566</v>
      </c>
      <c r="C2142" s="7">
        <v>43</v>
      </c>
      <c r="D2142" s="1">
        <v>0.2</v>
      </c>
      <c r="E2142" s="9">
        <v>15.5</v>
      </c>
      <c r="F2142" s="7">
        <v>14</v>
      </c>
      <c r="G2142" s="1">
        <v>0.1</v>
      </c>
      <c r="H2142" s="1">
        <v>5</v>
      </c>
      <c r="I2142" s="7">
        <v>0</v>
      </c>
      <c r="J2142" s="1">
        <v>0</v>
      </c>
      <c r="K2142" s="1">
        <v>0</v>
      </c>
      <c r="M2142" s="12">
        <f t="shared" si="666"/>
        <v>121</v>
      </c>
      <c r="N2142" s="20">
        <f t="shared" si="663"/>
        <v>0</v>
      </c>
      <c r="O2142" s="20">
        <f t="shared" si="664"/>
        <v>0</v>
      </c>
      <c r="P2142" s="12">
        <f t="shared" si="665"/>
        <v>0</v>
      </c>
      <c r="R2142" s="21">
        <f t="shared" si="667"/>
        <v>2.930752453653217E-3</v>
      </c>
    </row>
    <row r="2143" spans="1:19" ht="15.75" x14ac:dyDescent="0.25">
      <c r="A2143" s="6" t="s">
        <v>4</v>
      </c>
      <c r="B2143" s="8">
        <v>45513</v>
      </c>
      <c r="C2143" s="8">
        <v>234</v>
      </c>
      <c r="D2143" s="2">
        <v>0.5</v>
      </c>
      <c r="E2143" s="10">
        <v>43.9</v>
      </c>
      <c r="F2143" s="8">
        <v>32</v>
      </c>
      <c r="G2143" s="2">
        <v>0.1</v>
      </c>
      <c r="H2143" s="2">
        <v>6</v>
      </c>
      <c r="I2143" s="8">
        <v>1</v>
      </c>
      <c r="J2143" s="2">
        <v>0</v>
      </c>
      <c r="K2143" s="2">
        <v>0.2</v>
      </c>
      <c r="M2143" s="12">
        <f t="shared" si="666"/>
        <v>129</v>
      </c>
      <c r="N2143" s="20">
        <f t="shared" si="663"/>
        <v>0</v>
      </c>
      <c r="O2143" s="12">
        <f t="shared" si="664"/>
        <v>0</v>
      </c>
      <c r="P2143" s="12">
        <f t="shared" si="665"/>
        <v>0</v>
      </c>
      <c r="R2143" s="21">
        <f t="shared" si="667"/>
        <v>1.5948745910577971E-2</v>
      </c>
      <c r="S2143" s="24">
        <f>R2142+R2143</f>
        <v>1.8879498364231188E-2</v>
      </c>
    </row>
    <row r="2144" spans="1:19" ht="15.75" x14ac:dyDescent="0.25">
      <c r="A2144" s="5" t="s">
        <v>5</v>
      </c>
      <c r="B2144" s="7">
        <v>58211</v>
      </c>
      <c r="C2144" s="7">
        <v>823</v>
      </c>
      <c r="D2144" s="1">
        <v>1.4</v>
      </c>
      <c r="E2144" s="9">
        <v>139.1</v>
      </c>
      <c r="F2144" s="7">
        <v>111</v>
      </c>
      <c r="G2144" s="1">
        <v>0.2</v>
      </c>
      <c r="H2144" s="1">
        <v>18.8</v>
      </c>
      <c r="I2144" s="7">
        <v>14</v>
      </c>
      <c r="J2144" s="1">
        <v>0</v>
      </c>
      <c r="K2144" s="1">
        <v>2.4</v>
      </c>
      <c r="M2144" s="12">
        <f t="shared" si="666"/>
        <v>82</v>
      </c>
      <c r="N2144" s="20">
        <f t="shared" si="663"/>
        <v>3</v>
      </c>
      <c r="O2144" s="12">
        <f t="shared" si="664"/>
        <v>0</v>
      </c>
      <c r="P2144" s="12">
        <f t="shared" si="665"/>
        <v>0</v>
      </c>
      <c r="R2144" s="21">
        <f t="shared" si="667"/>
        <v>5.6093238822246455E-2</v>
      </c>
    </row>
    <row r="2145" spans="1:19" ht="15.75" x14ac:dyDescent="0.25">
      <c r="A2145" s="6" t="s">
        <v>6</v>
      </c>
      <c r="B2145" s="8">
        <v>62976</v>
      </c>
      <c r="C2145" s="8">
        <v>1498</v>
      </c>
      <c r="D2145" s="2">
        <v>2.4</v>
      </c>
      <c r="E2145" s="10">
        <v>209.4</v>
      </c>
      <c r="F2145" s="8">
        <v>240</v>
      </c>
      <c r="G2145" s="2">
        <v>0.4</v>
      </c>
      <c r="H2145" s="2">
        <v>33.5</v>
      </c>
      <c r="I2145" s="8">
        <v>31</v>
      </c>
      <c r="J2145" s="2">
        <v>0</v>
      </c>
      <c r="K2145" s="2">
        <v>4.3</v>
      </c>
      <c r="M2145" s="12">
        <f t="shared" si="666"/>
        <v>154</v>
      </c>
      <c r="N2145" s="20">
        <f t="shared" si="663"/>
        <v>3</v>
      </c>
      <c r="O2145" s="20">
        <f t="shared" si="664"/>
        <v>0</v>
      </c>
      <c r="P2145" s="12">
        <f t="shared" si="665"/>
        <v>0</v>
      </c>
      <c r="R2145" s="21">
        <f t="shared" si="667"/>
        <v>0.10209923664122138</v>
      </c>
    </row>
    <row r="2146" spans="1:19" ht="15.75" x14ac:dyDescent="0.25">
      <c r="A2146" s="5" t="s">
        <v>7</v>
      </c>
      <c r="B2146" s="7">
        <v>50428</v>
      </c>
      <c r="C2146" s="7">
        <v>1772</v>
      </c>
      <c r="D2146" s="1">
        <v>3.5</v>
      </c>
      <c r="E2146" s="9">
        <v>291.2</v>
      </c>
      <c r="F2146" s="7">
        <v>384</v>
      </c>
      <c r="G2146" s="1">
        <v>0.8</v>
      </c>
      <c r="H2146" s="1">
        <v>63.1</v>
      </c>
      <c r="I2146" s="7">
        <v>75</v>
      </c>
      <c r="J2146" s="1">
        <v>0.1</v>
      </c>
      <c r="K2146" s="1">
        <v>12.3</v>
      </c>
      <c r="M2146" s="12">
        <f t="shared" si="666"/>
        <v>150</v>
      </c>
      <c r="N2146" s="20">
        <f t="shared" si="663"/>
        <v>0</v>
      </c>
      <c r="O2146" s="20">
        <f t="shared" si="664"/>
        <v>0</v>
      </c>
      <c r="P2146" s="12">
        <f t="shared" si="665"/>
        <v>1</v>
      </c>
      <c r="R2146" s="21">
        <f t="shared" si="667"/>
        <v>0.1207742639040349</v>
      </c>
    </row>
    <row r="2147" spans="1:19" ht="15.75" x14ac:dyDescent="0.25">
      <c r="A2147" s="6" t="s">
        <v>8</v>
      </c>
      <c r="B2147" s="8">
        <v>36079</v>
      </c>
      <c r="C2147" s="8">
        <v>2481</v>
      </c>
      <c r="D2147" s="2">
        <v>6.9</v>
      </c>
      <c r="E2147" s="10">
        <v>450.5</v>
      </c>
      <c r="F2147" s="8">
        <v>660</v>
      </c>
      <c r="G2147" s="2">
        <v>1.8</v>
      </c>
      <c r="H2147" s="2">
        <v>119.8</v>
      </c>
      <c r="I2147" s="8">
        <v>194</v>
      </c>
      <c r="J2147" s="2">
        <v>0.5</v>
      </c>
      <c r="K2147" s="2">
        <v>35.200000000000003</v>
      </c>
      <c r="M2147" s="12">
        <f t="shared" si="666"/>
        <v>77</v>
      </c>
      <c r="N2147" s="20">
        <f t="shared" si="663"/>
        <v>8</v>
      </c>
      <c r="O2147" s="20">
        <f t="shared" si="664"/>
        <v>1</v>
      </c>
      <c r="P2147" s="12">
        <f t="shared" si="665"/>
        <v>0</v>
      </c>
      <c r="R2147" s="21">
        <f t="shared" si="667"/>
        <v>0.16909760087241002</v>
      </c>
    </row>
    <row r="2148" spans="1:19" ht="15.75" x14ac:dyDescent="0.25">
      <c r="A2148" s="5" t="s">
        <v>9</v>
      </c>
      <c r="B2148" s="7">
        <v>21747</v>
      </c>
      <c r="C2148" s="7">
        <v>2642</v>
      </c>
      <c r="D2148" s="1">
        <v>12.1</v>
      </c>
      <c r="E2148" s="9">
        <v>556.9</v>
      </c>
      <c r="F2148" s="7">
        <v>754</v>
      </c>
      <c r="G2148" s="1">
        <v>3.5</v>
      </c>
      <c r="H2148" s="1">
        <v>158.9</v>
      </c>
      <c r="I2148" s="7">
        <v>430</v>
      </c>
      <c r="J2148" s="1">
        <v>2</v>
      </c>
      <c r="K2148" s="1">
        <v>90.6</v>
      </c>
      <c r="M2148" s="12">
        <f t="shared" si="666"/>
        <v>44</v>
      </c>
      <c r="N2148" s="20">
        <f t="shared" si="663"/>
        <v>8</v>
      </c>
      <c r="O2148" s="20">
        <f t="shared" si="664"/>
        <v>2</v>
      </c>
      <c r="P2148" s="20">
        <f t="shared" si="665"/>
        <v>2</v>
      </c>
      <c r="R2148" s="21">
        <f t="shared" si="667"/>
        <v>0.18007088331515814</v>
      </c>
    </row>
    <row r="2149" spans="1:19" ht="15.75" x14ac:dyDescent="0.25">
      <c r="A2149" s="6" t="s">
        <v>10</v>
      </c>
      <c r="B2149" s="8">
        <v>9785</v>
      </c>
      <c r="C2149" s="8">
        <v>2394</v>
      </c>
      <c r="D2149" s="2">
        <v>24.5</v>
      </c>
      <c r="E2149" s="10">
        <v>918.5</v>
      </c>
      <c r="F2149" s="8">
        <v>483</v>
      </c>
      <c r="G2149" s="2">
        <v>4.9000000000000004</v>
      </c>
      <c r="H2149" s="2">
        <v>185.3</v>
      </c>
      <c r="I2149" s="8">
        <v>724</v>
      </c>
      <c r="J2149" s="2">
        <v>7.4</v>
      </c>
      <c r="K2149" s="2">
        <v>277.8</v>
      </c>
      <c r="M2149" s="12">
        <f t="shared" si="666"/>
        <v>23</v>
      </c>
      <c r="N2149" s="20">
        <f t="shared" si="663"/>
        <v>8</v>
      </c>
      <c r="O2149" s="20">
        <f t="shared" si="664"/>
        <v>2</v>
      </c>
      <c r="P2149" s="20">
        <f t="shared" si="665"/>
        <v>2</v>
      </c>
      <c r="R2149" s="21">
        <f t="shared" si="667"/>
        <v>0.16316793893129772</v>
      </c>
    </row>
    <row r="2150" spans="1:19" ht="15.75" x14ac:dyDescent="0.25">
      <c r="A2150" s="5" t="s">
        <v>11</v>
      </c>
      <c r="B2150" s="7">
        <v>8617</v>
      </c>
      <c r="C2150" s="7">
        <v>2611</v>
      </c>
      <c r="D2150" s="1">
        <v>30.3</v>
      </c>
      <c r="E2150" s="9">
        <v>1861.4</v>
      </c>
      <c r="F2150" s="7">
        <v>123</v>
      </c>
      <c r="G2150" s="1">
        <v>1.4</v>
      </c>
      <c r="H2150" s="1">
        <v>87.7</v>
      </c>
      <c r="I2150" s="7">
        <v>1700</v>
      </c>
      <c r="J2150" s="1">
        <v>19.7</v>
      </c>
      <c r="K2150" s="9">
        <v>1212</v>
      </c>
      <c r="M2150" s="12">
        <f t="shared" si="666"/>
        <v>16</v>
      </c>
      <c r="N2150" s="20">
        <f t="shared" si="663"/>
        <v>8</v>
      </c>
      <c r="O2150" s="20">
        <f t="shared" si="664"/>
        <v>1</v>
      </c>
      <c r="P2150" s="20">
        <f t="shared" si="665"/>
        <v>2</v>
      </c>
      <c r="R2150" s="21">
        <f t="shared" si="667"/>
        <v>0.17795801526717558</v>
      </c>
    </row>
    <row r="2151" spans="1:19" ht="15.75" x14ac:dyDescent="0.25">
      <c r="A2151" s="6" t="s">
        <v>12</v>
      </c>
      <c r="B2151" s="8">
        <v>266</v>
      </c>
      <c r="C2151" s="8">
        <v>3</v>
      </c>
      <c r="D2151" s="2">
        <v>1.1000000000000001</v>
      </c>
      <c r="E2151" s="10" t="s">
        <v>13</v>
      </c>
      <c r="F2151" s="8">
        <v>1</v>
      </c>
      <c r="G2151" s="2">
        <v>0.4</v>
      </c>
      <c r="H2151" s="2" t="s">
        <v>13</v>
      </c>
      <c r="I2151" s="8">
        <v>2</v>
      </c>
      <c r="J2151" s="2">
        <v>0.8</v>
      </c>
      <c r="K2151" s="2" t="s">
        <v>13</v>
      </c>
      <c r="M2151" s="12">
        <f t="shared" si="666"/>
        <v>3</v>
      </c>
      <c r="N2151" s="12">
        <f t="shared" si="663"/>
        <v>0</v>
      </c>
      <c r="O2151" s="12">
        <f t="shared" si="664"/>
        <v>0</v>
      </c>
      <c r="P2151" s="12">
        <f t="shared" si="665"/>
        <v>0</v>
      </c>
      <c r="R2151" s="21">
        <f t="shared" si="667"/>
        <v>2.044711014176663E-4</v>
      </c>
    </row>
    <row r="2152" spans="1:19" x14ac:dyDescent="0.25">
      <c r="A2152" s="25"/>
      <c r="O2152" s="104" t="s">
        <v>873</v>
      </c>
      <c r="P2152" s="103">
        <f>SUM(P2149:P2150)/P2139</f>
        <v>0.5714285714285714</v>
      </c>
    </row>
    <row r="2153" spans="1:19" x14ac:dyDescent="0.25">
      <c r="A2153" t="s">
        <v>1290</v>
      </c>
    </row>
    <row r="2154" spans="1:19" x14ac:dyDescent="0.25">
      <c r="A2154" t="s">
        <v>776</v>
      </c>
    </row>
    <row r="2155" spans="1:19" x14ac:dyDescent="0.25">
      <c r="A2155" s="15" t="s">
        <v>17</v>
      </c>
      <c r="B2155" s="14" t="s">
        <v>18</v>
      </c>
      <c r="C2155" s="270" t="s">
        <v>19</v>
      </c>
      <c r="D2155" s="270"/>
      <c r="E2155" s="270"/>
      <c r="F2155" s="270" t="s">
        <v>20</v>
      </c>
      <c r="G2155" s="270"/>
      <c r="H2155" s="270"/>
      <c r="I2155" s="270" t="s">
        <v>21</v>
      </c>
      <c r="J2155" s="270"/>
      <c r="K2155" s="270"/>
      <c r="M2155" s="270" t="s">
        <v>889</v>
      </c>
      <c r="N2155" s="270"/>
      <c r="O2155" s="270"/>
      <c r="P2155" s="270"/>
    </row>
    <row r="2156" spans="1:19" x14ac:dyDescent="0.25">
      <c r="B2156" s="14" t="s">
        <v>14</v>
      </c>
      <c r="C2156" s="14" t="s">
        <v>14</v>
      </c>
      <c r="D2156" s="14" t="s">
        <v>15</v>
      </c>
      <c r="E2156" s="14" t="s">
        <v>16</v>
      </c>
      <c r="F2156" s="14" t="s">
        <v>14</v>
      </c>
      <c r="G2156" s="14" t="s">
        <v>15</v>
      </c>
      <c r="H2156" s="14" t="s">
        <v>16</v>
      </c>
      <c r="I2156" s="14" t="s">
        <v>14</v>
      </c>
      <c r="J2156" s="14" t="s">
        <v>15</v>
      </c>
      <c r="K2156" s="14" t="s">
        <v>16</v>
      </c>
      <c r="M2156" s="14" t="s">
        <v>18</v>
      </c>
      <c r="N2156" s="13" t="s">
        <v>19</v>
      </c>
      <c r="O2156" s="14" t="s">
        <v>20</v>
      </c>
      <c r="P2156" s="13" t="s">
        <v>21</v>
      </c>
      <c r="R2156" s="13" t="s">
        <v>41</v>
      </c>
      <c r="S2156" s="14" t="s">
        <v>29</v>
      </c>
    </row>
    <row r="2157" spans="1:19" ht="15.75" x14ac:dyDescent="0.25">
      <c r="A2157" s="14" t="s">
        <v>0</v>
      </c>
      <c r="B2157" s="7">
        <v>328189</v>
      </c>
      <c r="C2157" s="7">
        <v>14634</v>
      </c>
      <c r="D2157" s="1">
        <v>4.5</v>
      </c>
      <c r="E2157" s="9">
        <v>330.9</v>
      </c>
      <c r="F2157" s="7">
        <v>2832</v>
      </c>
      <c r="G2157" s="1">
        <v>0.9</v>
      </c>
      <c r="H2157" s="1">
        <v>64</v>
      </c>
      <c r="I2157" s="7">
        <v>3164</v>
      </c>
      <c r="J2157" s="1">
        <v>1</v>
      </c>
      <c r="K2157" s="1">
        <v>71.599999999999994</v>
      </c>
      <c r="M2157" s="12">
        <f>B2157-B2175</f>
        <v>484</v>
      </c>
      <c r="N2157" s="12">
        <f t="shared" ref="N2157:N2169" si="668">C2157-C2175</f>
        <v>26</v>
      </c>
      <c r="O2157" s="12">
        <f t="shared" ref="O2157:O2169" si="669">F2157-F2175</f>
        <v>1</v>
      </c>
      <c r="P2157" s="12">
        <f t="shared" ref="P2157:P2169" si="670">I2157-I2175</f>
        <v>5</v>
      </c>
      <c r="R2157" s="26">
        <f>C2157/B2157</f>
        <v>4.4590159938328218E-2</v>
      </c>
    </row>
    <row r="2158" spans="1:19" ht="15.75" x14ac:dyDescent="0.25">
      <c r="A2158" s="5" t="s">
        <v>1</v>
      </c>
      <c r="B2158" s="7">
        <v>2006</v>
      </c>
      <c r="C2158" s="7">
        <v>94</v>
      </c>
      <c r="D2158" s="1">
        <v>4.7</v>
      </c>
      <c r="E2158" s="9">
        <v>181.7</v>
      </c>
      <c r="F2158" s="7">
        <v>22</v>
      </c>
      <c r="G2158" s="1">
        <v>1.1000000000000001</v>
      </c>
      <c r="H2158" s="1">
        <v>42.5</v>
      </c>
      <c r="I2158" s="7">
        <v>0</v>
      </c>
      <c r="J2158" s="1">
        <v>0</v>
      </c>
      <c r="K2158" s="1">
        <v>0</v>
      </c>
      <c r="M2158" s="12">
        <f t="shared" ref="M2158:M2169" si="671">B2158-B2176</f>
        <v>2</v>
      </c>
      <c r="N2158" s="20">
        <f t="shared" si="668"/>
        <v>0</v>
      </c>
      <c r="O2158" s="12">
        <f t="shared" si="669"/>
        <v>0</v>
      </c>
      <c r="P2158" s="12">
        <f t="shared" si="670"/>
        <v>0</v>
      </c>
      <c r="R2158" s="21">
        <f>C2158/$C$2157</f>
        <v>6.4233975673090062E-3</v>
      </c>
    </row>
    <row r="2159" spans="1:19" ht="15.75" x14ac:dyDescent="0.25">
      <c r="A2159" s="6" t="s">
        <v>2</v>
      </c>
      <c r="B2159" s="8">
        <v>12794</v>
      </c>
      <c r="C2159" s="8">
        <v>77</v>
      </c>
      <c r="D2159" s="2">
        <v>0.6</v>
      </c>
      <c r="E2159" s="10">
        <v>35.4</v>
      </c>
      <c r="F2159" s="8">
        <v>14</v>
      </c>
      <c r="G2159" s="2">
        <v>0.1</v>
      </c>
      <c r="H2159" s="2">
        <v>6.4</v>
      </c>
      <c r="I2159" s="8">
        <v>0</v>
      </c>
      <c r="J2159" s="2">
        <v>0</v>
      </c>
      <c r="K2159" s="2">
        <v>0</v>
      </c>
      <c r="M2159" s="12">
        <f t="shared" si="671"/>
        <v>16</v>
      </c>
      <c r="N2159" s="20">
        <f t="shared" si="668"/>
        <v>0</v>
      </c>
      <c r="O2159" s="12">
        <f t="shared" si="669"/>
        <v>0</v>
      </c>
      <c r="P2159" s="12">
        <f t="shared" si="670"/>
        <v>0</v>
      </c>
      <c r="R2159" s="21">
        <f t="shared" ref="R2159:R2169" si="672">C2159/$C$2157</f>
        <v>5.2617192838595051E-3</v>
      </c>
    </row>
    <row r="2160" spans="1:19" ht="15.75" x14ac:dyDescent="0.25">
      <c r="A2160" s="5" t="s">
        <v>3</v>
      </c>
      <c r="B2160" s="7">
        <v>20445</v>
      </c>
      <c r="C2160" s="7">
        <v>43</v>
      </c>
      <c r="D2160" s="1">
        <v>0.2</v>
      </c>
      <c r="E2160" s="9">
        <v>15.5</v>
      </c>
      <c r="F2160" s="7">
        <v>14</v>
      </c>
      <c r="G2160" s="1">
        <v>0.1</v>
      </c>
      <c r="H2160" s="1">
        <v>5</v>
      </c>
      <c r="I2160" s="7">
        <v>0</v>
      </c>
      <c r="J2160" s="1">
        <v>0</v>
      </c>
      <c r="K2160" s="1">
        <v>0</v>
      </c>
      <c r="M2160" s="12">
        <f t="shared" si="671"/>
        <v>67</v>
      </c>
      <c r="N2160" s="20">
        <f t="shared" si="668"/>
        <v>0</v>
      </c>
      <c r="O2160" s="20">
        <f t="shared" si="669"/>
        <v>0</v>
      </c>
      <c r="P2160" s="12">
        <f t="shared" si="670"/>
        <v>0</v>
      </c>
      <c r="R2160" s="21">
        <f t="shared" si="672"/>
        <v>2.938362716960503E-3</v>
      </c>
    </row>
    <row r="2161" spans="1:19" ht="15.75" x14ac:dyDescent="0.25">
      <c r="A2161" s="6" t="s">
        <v>4</v>
      </c>
      <c r="B2161" s="8">
        <v>45384</v>
      </c>
      <c r="C2161" s="8">
        <v>234</v>
      </c>
      <c r="D2161" s="2">
        <v>0.5</v>
      </c>
      <c r="E2161" s="10">
        <v>43.9</v>
      </c>
      <c r="F2161" s="8">
        <v>32</v>
      </c>
      <c r="G2161" s="2">
        <v>0.1</v>
      </c>
      <c r="H2161" s="2">
        <v>6</v>
      </c>
      <c r="I2161" s="8">
        <v>1</v>
      </c>
      <c r="J2161" s="2">
        <v>0</v>
      </c>
      <c r="K2161" s="2">
        <v>0.2</v>
      </c>
      <c r="M2161" s="12">
        <f t="shared" si="671"/>
        <v>81</v>
      </c>
      <c r="N2161" s="20">
        <f t="shared" si="668"/>
        <v>0</v>
      </c>
      <c r="O2161" s="12">
        <f t="shared" si="669"/>
        <v>0</v>
      </c>
      <c r="P2161" s="12">
        <f t="shared" si="670"/>
        <v>0</v>
      </c>
      <c r="R2161" s="21">
        <f t="shared" si="672"/>
        <v>1.5990159901599015E-2</v>
      </c>
      <c r="S2161" s="24">
        <f>R2160+R2161</f>
        <v>1.8928522618559519E-2</v>
      </c>
    </row>
    <row r="2162" spans="1:19" ht="15.75" x14ac:dyDescent="0.25">
      <c r="A2162" s="5" t="s">
        <v>5</v>
      </c>
      <c r="B2162" s="7">
        <v>58129</v>
      </c>
      <c r="C2162" s="7">
        <v>820</v>
      </c>
      <c r="D2162" s="1">
        <v>1.4</v>
      </c>
      <c r="E2162" s="9">
        <v>138.6</v>
      </c>
      <c r="F2162" s="7">
        <v>111</v>
      </c>
      <c r="G2162" s="1">
        <v>0.2</v>
      </c>
      <c r="H2162" s="1">
        <v>18.8</v>
      </c>
      <c r="I2162" s="7">
        <v>14</v>
      </c>
      <c r="J2162" s="1">
        <v>0</v>
      </c>
      <c r="K2162" s="1">
        <v>2.4</v>
      </c>
      <c r="M2162" s="12">
        <f t="shared" si="671"/>
        <v>50</v>
      </c>
      <c r="N2162" s="20">
        <f t="shared" si="668"/>
        <v>0</v>
      </c>
      <c r="O2162" s="12">
        <f t="shared" si="669"/>
        <v>0</v>
      </c>
      <c r="P2162" s="12">
        <f t="shared" si="670"/>
        <v>0</v>
      </c>
      <c r="R2162" s="21">
        <f t="shared" si="672"/>
        <v>5.6033893672270053E-2</v>
      </c>
    </row>
    <row r="2163" spans="1:19" ht="15.75" x14ac:dyDescent="0.25">
      <c r="A2163" s="6" t="s">
        <v>6</v>
      </c>
      <c r="B2163" s="8">
        <v>62822</v>
      </c>
      <c r="C2163" s="8">
        <v>1495</v>
      </c>
      <c r="D2163" s="2">
        <v>2.4</v>
      </c>
      <c r="E2163" s="10">
        <v>208.9</v>
      </c>
      <c r="F2163" s="8">
        <v>240</v>
      </c>
      <c r="G2163" s="2">
        <v>0.4</v>
      </c>
      <c r="H2163" s="2">
        <v>33.5</v>
      </c>
      <c r="I2163" s="8">
        <v>31</v>
      </c>
      <c r="J2163" s="2">
        <v>0</v>
      </c>
      <c r="K2163" s="2">
        <v>4.3</v>
      </c>
      <c r="M2163" s="12">
        <f t="shared" si="671"/>
        <v>90</v>
      </c>
      <c r="N2163" s="20">
        <f t="shared" si="668"/>
        <v>2</v>
      </c>
      <c r="O2163" s="20">
        <f t="shared" si="669"/>
        <v>0</v>
      </c>
      <c r="P2163" s="12">
        <f t="shared" si="670"/>
        <v>0</v>
      </c>
      <c r="R2163" s="21">
        <f t="shared" si="672"/>
        <v>0.10215935492688261</v>
      </c>
    </row>
    <row r="2164" spans="1:19" ht="15.75" x14ac:dyDescent="0.25">
      <c r="A2164" s="5" t="s">
        <v>7</v>
      </c>
      <c r="B2164" s="7">
        <v>50278</v>
      </c>
      <c r="C2164" s="7">
        <v>1772</v>
      </c>
      <c r="D2164" s="1">
        <v>3.5</v>
      </c>
      <c r="E2164" s="9">
        <v>291.2</v>
      </c>
      <c r="F2164" s="7">
        <v>384</v>
      </c>
      <c r="G2164" s="1">
        <v>0.8</v>
      </c>
      <c r="H2164" s="1">
        <v>63.1</v>
      </c>
      <c r="I2164" s="7">
        <v>74</v>
      </c>
      <c r="J2164" s="1">
        <v>0.1</v>
      </c>
      <c r="K2164" s="1">
        <v>12.2</v>
      </c>
      <c r="M2164" s="12">
        <f t="shared" si="671"/>
        <v>76</v>
      </c>
      <c r="N2164" s="20">
        <f t="shared" si="668"/>
        <v>4</v>
      </c>
      <c r="O2164" s="20">
        <f t="shared" si="669"/>
        <v>0</v>
      </c>
      <c r="P2164" s="12">
        <f t="shared" si="670"/>
        <v>1</v>
      </c>
      <c r="R2164" s="21">
        <f t="shared" si="672"/>
        <v>0.12108787754544212</v>
      </c>
    </row>
    <row r="2165" spans="1:19" ht="15.75" x14ac:dyDescent="0.25">
      <c r="A2165" s="6" t="s">
        <v>8</v>
      </c>
      <c r="B2165" s="8">
        <v>36002</v>
      </c>
      <c r="C2165" s="8">
        <v>2473</v>
      </c>
      <c r="D2165" s="2">
        <v>6.9</v>
      </c>
      <c r="E2165" s="10">
        <v>449</v>
      </c>
      <c r="F2165" s="8">
        <v>659</v>
      </c>
      <c r="G2165" s="2">
        <v>1.8</v>
      </c>
      <c r="H2165" s="2">
        <v>119.7</v>
      </c>
      <c r="I2165" s="8">
        <v>194</v>
      </c>
      <c r="J2165" s="2">
        <v>0.5</v>
      </c>
      <c r="K2165" s="2">
        <v>35.200000000000003</v>
      </c>
      <c r="M2165" s="12">
        <f t="shared" si="671"/>
        <v>44</v>
      </c>
      <c r="N2165" s="20">
        <f t="shared" si="668"/>
        <v>4</v>
      </c>
      <c r="O2165" s="20">
        <f t="shared" si="669"/>
        <v>0</v>
      </c>
      <c r="P2165" s="12">
        <f t="shared" si="670"/>
        <v>0</v>
      </c>
      <c r="R2165" s="21">
        <f t="shared" si="672"/>
        <v>0.16899002323356566</v>
      </c>
    </row>
    <row r="2166" spans="1:19" ht="15.75" x14ac:dyDescent="0.25">
      <c r="A2166" s="5" t="s">
        <v>9</v>
      </c>
      <c r="B2166" s="7">
        <v>21703</v>
      </c>
      <c r="C2166" s="7">
        <v>2634</v>
      </c>
      <c r="D2166" s="1">
        <v>12.1</v>
      </c>
      <c r="E2166" s="9">
        <v>555.20000000000005</v>
      </c>
      <c r="F2166" s="7">
        <v>752</v>
      </c>
      <c r="G2166" s="1">
        <v>3.5</v>
      </c>
      <c r="H2166" s="1">
        <v>158.5</v>
      </c>
      <c r="I2166" s="7">
        <v>428</v>
      </c>
      <c r="J2166" s="1">
        <v>2</v>
      </c>
      <c r="K2166" s="1">
        <v>90.2</v>
      </c>
      <c r="M2166" s="12">
        <f t="shared" si="671"/>
        <v>30</v>
      </c>
      <c r="N2166" s="20">
        <f t="shared" si="668"/>
        <v>6</v>
      </c>
      <c r="O2166" s="20">
        <f t="shared" si="669"/>
        <v>1</v>
      </c>
      <c r="P2166" s="20">
        <f t="shared" si="670"/>
        <v>1</v>
      </c>
      <c r="R2166" s="21">
        <f t="shared" si="672"/>
        <v>0.17999179991799918</v>
      </c>
    </row>
    <row r="2167" spans="1:19" ht="15.75" x14ac:dyDescent="0.25">
      <c r="A2167" s="6" t="s">
        <v>10</v>
      </c>
      <c r="B2167" s="8">
        <v>9762</v>
      </c>
      <c r="C2167" s="8">
        <v>2386</v>
      </c>
      <c r="D2167" s="2">
        <v>24.4</v>
      </c>
      <c r="E2167" s="10">
        <v>915.5</v>
      </c>
      <c r="F2167" s="8">
        <v>481</v>
      </c>
      <c r="G2167" s="2">
        <v>4.9000000000000004</v>
      </c>
      <c r="H2167" s="2">
        <v>184.5</v>
      </c>
      <c r="I2167" s="8">
        <v>722</v>
      </c>
      <c r="J2167" s="2">
        <v>7.4</v>
      </c>
      <c r="K2167" s="2">
        <v>277</v>
      </c>
      <c r="M2167" s="12">
        <f t="shared" si="671"/>
        <v>17</v>
      </c>
      <c r="N2167" s="20">
        <f t="shared" si="668"/>
        <v>6</v>
      </c>
      <c r="O2167" s="20">
        <f t="shared" si="669"/>
        <v>0</v>
      </c>
      <c r="P2167" s="20">
        <f t="shared" si="670"/>
        <v>2</v>
      </c>
      <c r="R2167" s="21">
        <f t="shared" si="672"/>
        <v>0.16304496378297118</v>
      </c>
    </row>
    <row r="2168" spans="1:19" ht="15.75" x14ac:dyDescent="0.25">
      <c r="A2168" s="5" t="s">
        <v>11</v>
      </c>
      <c r="B2168" s="7">
        <v>8601</v>
      </c>
      <c r="C2168" s="7">
        <v>2603</v>
      </c>
      <c r="D2168" s="1">
        <v>30.3</v>
      </c>
      <c r="E2168" s="9">
        <v>1855.7</v>
      </c>
      <c r="F2168" s="7">
        <v>122</v>
      </c>
      <c r="G2168" s="1">
        <v>1.4</v>
      </c>
      <c r="H2168" s="1">
        <v>87</v>
      </c>
      <c r="I2168" s="7">
        <v>1698</v>
      </c>
      <c r="J2168" s="1">
        <v>19.7</v>
      </c>
      <c r="K2168" s="9">
        <v>1210.5</v>
      </c>
      <c r="M2168" s="12">
        <f t="shared" si="671"/>
        <v>9</v>
      </c>
      <c r="N2168" s="20">
        <f t="shared" si="668"/>
        <v>4</v>
      </c>
      <c r="O2168" s="20">
        <f t="shared" si="669"/>
        <v>0</v>
      </c>
      <c r="P2168" s="20">
        <f t="shared" si="670"/>
        <v>2</v>
      </c>
      <c r="R2168" s="21">
        <f t="shared" si="672"/>
        <v>0.17787344540112068</v>
      </c>
    </row>
    <row r="2169" spans="1:19" ht="15.75" x14ac:dyDescent="0.25">
      <c r="A2169" s="6" t="s">
        <v>12</v>
      </c>
      <c r="B2169" s="8">
        <v>263</v>
      </c>
      <c r="C2169" s="8">
        <v>3</v>
      </c>
      <c r="D2169" s="2">
        <v>1.1000000000000001</v>
      </c>
      <c r="E2169" s="10" t="s">
        <v>13</v>
      </c>
      <c r="F2169" s="8">
        <v>1</v>
      </c>
      <c r="G2169" s="2">
        <v>0.4</v>
      </c>
      <c r="H2169" s="2" t="s">
        <v>13</v>
      </c>
      <c r="I2169" s="8">
        <v>2</v>
      </c>
      <c r="J2169" s="2">
        <v>0.8</v>
      </c>
      <c r="K2169" s="2" t="s">
        <v>13</v>
      </c>
      <c r="M2169" s="12">
        <f t="shared" si="671"/>
        <v>2</v>
      </c>
      <c r="N2169" s="12">
        <f t="shared" si="668"/>
        <v>0</v>
      </c>
      <c r="O2169" s="12">
        <f t="shared" si="669"/>
        <v>0</v>
      </c>
      <c r="P2169" s="12">
        <f t="shared" si="670"/>
        <v>-1</v>
      </c>
      <c r="R2169" s="21">
        <f t="shared" si="672"/>
        <v>2.0500205002050019E-4</v>
      </c>
    </row>
    <row r="2170" spans="1:19" x14ac:dyDescent="0.25">
      <c r="A2170" s="25"/>
      <c r="O2170" s="104" t="s">
        <v>873</v>
      </c>
      <c r="P2170" s="103">
        <f>SUM(P2167:P2168)/P2157</f>
        <v>0.8</v>
      </c>
    </row>
    <row r="2171" spans="1:19" x14ac:dyDescent="0.25">
      <c r="A2171" t="s">
        <v>1291</v>
      </c>
    </row>
    <row r="2172" spans="1:19" x14ac:dyDescent="0.25">
      <c r="A2172" t="s">
        <v>776</v>
      </c>
    </row>
    <row r="2173" spans="1:19" x14ac:dyDescent="0.25">
      <c r="A2173" s="15" t="s">
        <v>17</v>
      </c>
      <c r="B2173" s="14" t="s">
        <v>18</v>
      </c>
      <c r="C2173" s="270" t="s">
        <v>19</v>
      </c>
      <c r="D2173" s="270"/>
      <c r="E2173" s="270"/>
      <c r="F2173" s="270" t="s">
        <v>20</v>
      </c>
      <c r="G2173" s="270"/>
      <c r="H2173" s="270"/>
      <c r="I2173" s="270" t="s">
        <v>21</v>
      </c>
      <c r="J2173" s="270"/>
      <c r="K2173" s="270"/>
      <c r="M2173" s="270" t="s">
        <v>887</v>
      </c>
      <c r="N2173" s="270"/>
      <c r="O2173" s="270"/>
      <c r="P2173" s="270"/>
    </row>
    <row r="2174" spans="1:19" x14ac:dyDescent="0.25">
      <c r="B2174" s="14" t="s">
        <v>14</v>
      </c>
      <c r="C2174" s="14" t="s">
        <v>14</v>
      </c>
      <c r="D2174" s="14" t="s">
        <v>15</v>
      </c>
      <c r="E2174" s="14" t="s">
        <v>16</v>
      </c>
      <c r="F2174" s="14" t="s">
        <v>14</v>
      </c>
      <c r="G2174" s="14" t="s">
        <v>15</v>
      </c>
      <c r="H2174" s="14" t="s">
        <v>16</v>
      </c>
      <c r="I2174" s="14" t="s">
        <v>14</v>
      </c>
      <c r="J2174" s="14" t="s">
        <v>15</v>
      </c>
      <c r="K2174" s="14" t="s">
        <v>16</v>
      </c>
      <c r="M2174" s="14" t="s">
        <v>18</v>
      </c>
      <c r="N2174" s="13" t="s">
        <v>19</v>
      </c>
      <c r="O2174" s="14" t="s">
        <v>20</v>
      </c>
      <c r="P2174" s="13" t="s">
        <v>21</v>
      </c>
      <c r="R2174" s="13" t="s">
        <v>41</v>
      </c>
      <c r="S2174" s="14" t="s">
        <v>29</v>
      </c>
    </row>
    <row r="2175" spans="1:19" ht="15.75" x14ac:dyDescent="0.25">
      <c r="A2175" s="14" t="s">
        <v>0</v>
      </c>
      <c r="B2175" s="7">
        <v>327705</v>
      </c>
      <c r="C2175" s="7">
        <v>14608</v>
      </c>
      <c r="D2175" s="1">
        <v>4.5</v>
      </c>
      <c r="E2175" s="9">
        <v>330.4</v>
      </c>
      <c r="F2175" s="7">
        <v>2831</v>
      </c>
      <c r="G2175" s="1">
        <v>0.9</v>
      </c>
      <c r="H2175" s="1">
        <v>64</v>
      </c>
      <c r="I2175" s="7">
        <v>3159</v>
      </c>
      <c r="J2175" s="1">
        <v>1</v>
      </c>
      <c r="K2175" s="1">
        <v>71.400000000000006</v>
      </c>
      <c r="M2175" s="12">
        <f>B2175-B2193</f>
        <v>422</v>
      </c>
      <c r="N2175" s="12">
        <f t="shared" ref="N2175:N2187" si="673">C2175-C2193</f>
        <v>39</v>
      </c>
      <c r="O2175" s="12">
        <f t="shared" ref="O2175:O2187" si="674">F2175-F2193</f>
        <v>17</v>
      </c>
      <c r="P2175" s="12">
        <f t="shared" ref="P2175:P2187" si="675">I2175-I2193</f>
        <v>4</v>
      </c>
      <c r="R2175" s="26">
        <f>C2175/B2175</f>
        <v>4.4576677194427913E-2</v>
      </c>
    </row>
    <row r="2176" spans="1:19" ht="15.75" x14ac:dyDescent="0.25">
      <c r="A2176" s="5" t="s">
        <v>1</v>
      </c>
      <c r="B2176" s="7">
        <v>2004</v>
      </c>
      <c r="C2176" s="7">
        <v>94</v>
      </c>
      <c r="D2176" s="1">
        <v>4.7</v>
      </c>
      <c r="E2176" s="9">
        <v>181.7</v>
      </c>
      <c r="F2176" s="7">
        <v>22</v>
      </c>
      <c r="G2176" s="1">
        <v>1.1000000000000001</v>
      </c>
      <c r="H2176" s="1">
        <v>42.5</v>
      </c>
      <c r="I2176" s="7">
        <v>0</v>
      </c>
      <c r="J2176" s="1">
        <v>0</v>
      </c>
      <c r="K2176" s="1">
        <v>0</v>
      </c>
      <c r="M2176" s="12">
        <f t="shared" ref="M2176:M2187" si="676">B2176-B2194</f>
        <v>0</v>
      </c>
      <c r="N2176" s="20">
        <f t="shared" si="673"/>
        <v>1</v>
      </c>
      <c r="O2176" s="12">
        <f t="shared" si="674"/>
        <v>0</v>
      </c>
      <c r="P2176" s="12">
        <f t="shared" si="675"/>
        <v>0</v>
      </c>
      <c r="R2176" s="21">
        <f>C2176/$C$2175</f>
        <v>6.4348302300109529E-3</v>
      </c>
    </row>
    <row r="2177" spans="1:19" ht="15.75" x14ac:dyDescent="0.25">
      <c r="A2177" s="6" t="s">
        <v>2</v>
      </c>
      <c r="B2177" s="8">
        <v>12778</v>
      </c>
      <c r="C2177" s="8">
        <v>77</v>
      </c>
      <c r="D2177" s="2">
        <v>0.6</v>
      </c>
      <c r="E2177" s="10">
        <v>35.4</v>
      </c>
      <c r="F2177" s="8">
        <v>14</v>
      </c>
      <c r="G2177" s="2">
        <v>0.1</v>
      </c>
      <c r="H2177" s="2">
        <v>6.4</v>
      </c>
      <c r="I2177" s="8">
        <v>0</v>
      </c>
      <c r="J2177" s="2">
        <v>0</v>
      </c>
      <c r="K2177" s="2">
        <v>0</v>
      </c>
      <c r="M2177" s="12">
        <f t="shared" si="676"/>
        <v>21</v>
      </c>
      <c r="N2177" s="20">
        <f t="shared" si="673"/>
        <v>1</v>
      </c>
      <c r="O2177" s="12">
        <f t="shared" si="674"/>
        <v>0</v>
      </c>
      <c r="P2177" s="12">
        <f t="shared" si="675"/>
        <v>0</v>
      </c>
      <c r="R2177" s="21">
        <f t="shared" ref="R2177:R2187" si="677">C2177/$C$2175</f>
        <v>5.2710843373493972E-3</v>
      </c>
    </row>
    <row r="2178" spans="1:19" ht="15.75" x14ac:dyDescent="0.25">
      <c r="A2178" s="5" t="s">
        <v>3</v>
      </c>
      <c r="B2178" s="7">
        <v>20378</v>
      </c>
      <c r="C2178" s="7">
        <v>43</v>
      </c>
      <c r="D2178" s="1">
        <v>0.2</v>
      </c>
      <c r="E2178" s="9">
        <v>15.5</v>
      </c>
      <c r="F2178" s="7">
        <v>14</v>
      </c>
      <c r="G2178" s="1">
        <v>0.1</v>
      </c>
      <c r="H2178" s="1">
        <v>5</v>
      </c>
      <c r="I2178" s="7">
        <v>0</v>
      </c>
      <c r="J2178" s="1">
        <v>0</v>
      </c>
      <c r="K2178" s="1">
        <v>0</v>
      </c>
      <c r="M2178" s="12">
        <f t="shared" si="676"/>
        <v>50</v>
      </c>
      <c r="N2178" s="20">
        <f t="shared" si="673"/>
        <v>0</v>
      </c>
      <c r="O2178" s="20">
        <f t="shared" si="674"/>
        <v>0</v>
      </c>
      <c r="P2178" s="12">
        <f t="shared" si="675"/>
        <v>0</v>
      </c>
      <c r="R2178" s="21">
        <f t="shared" si="677"/>
        <v>2.9435925520262872E-3</v>
      </c>
    </row>
    <row r="2179" spans="1:19" ht="15.75" x14ac:dyDescent="0.25">
      <c r="A2179" s="6" t="s">
        <v>4</v>
      </c>
      <c r="B2179" s="8">
        <v>45303</v>
      </c>
      <c r="C2179" s="8">
        <v>234</v>
      </c>
      <c r="D2179" s="2">
        <v>0.5</v>
      </c>
      <c r="E2179" s="10">
        <v>43.9</v>
      </c>
      <c r="F2179" s="8">
        <v>32</v>
      </c>
      <c r="G2179" s="2">
        <v>0.1</v>
      </c>
      <c r="H2179" s="2">
        <v>6</v>
      </c>
      <c r="I2179" s="8">
        <v>1</v>
      </c>
      <c r="J2179" s="2">
        <v>0</v>
      </c>
      <c r="K2179" s="2">
        <v>0.2</v>
      </c>
      <c r="M2179" s="12">
        <f t="shared" si="676"/>
        <v>74</v>
      </c>
      <c r="N2179" s="20">
        <f t="shared" si="673"/>
        <v>0</v>
      </c>
      <c r="O2179" s="12">
        <f t="shared" si="674"/>
        <v>0</v>
      </c>
      <c r="P2179" s="12">
        <f t="shared" si="675"/>
        <v>0</v>
      </c>
      <c r="R2179" s="21">
        <f t="shared" si="677"/>
        <v>1.6018619934282583E-2</v>
      </c>
      <c r="S2179" s="24">
        <f>R2178+R2179</f>
        <v>1.8962212486308871E-2</v>
      </c>
    </row>
    <row r="2180" spans="1:19" ht="15.75" x14ac:dyDescent="0.25">
      <c r="A2180" s="5" t="s">
        <v>5</v>
      </c>
      <c r="B2180" s="7">
        <v>58079</v>
      </c>
      <c r="C2180" s="7">
        <v>820</v>
      </c>
      <c r="D2180" s="1">
        <v>1.4</v>
      </c>
      <c r="E2180" s="9">
        <v>138.6</v>
      </c>
      <c r="F2180" s="7">
        <v>111</v>
      </c>
      <c r="G2180" s="1">
        <v>0.2</v>
      </c>
      <c r="H2180" s="1">
        <v>18.8</v>
      </c>
      <c r="I2180" s="7">
        <v>14</v>
      </c>
      <c r="J2180" s="1">
        <v>0</v>
      </c>
      <c r="K2180" s="1">
        <v>2.4</v>
      </c>
      <c r="M2180" s="12">
        <f t="shared" si="676"/>
        <v>43</v>
      </c>
      <c r="N2180" s="20">
        <f t="shared" si="673"/>
        <v>7</v>
      </c>
      <c r="O2180" s="12">
        <f t="shared" si="674"/>
        <v>1</v>
      </c>
      <c r="P2180" s="12">
        <f t="shared" si="675"/>
        <v>-1</v>
      </c>
      <c r="R2180" s="21">
        <f t="shared" si="677"/>
        <v>5.6133625410733842E-2</v>
      </c>
    </row>
    <row r="2181" spans="1:19" ht="15.75" x14ac:dyDescent="0.25">
      <c r="A2181" s="6" t="s">
        <v>6</v>
      </c>
      <c r="B2181" s="8">
        <v>62732</v>
      </c>
      <c r="C2181" s="8">
        <v>1493</v>
      </c>
      <c r="D2181" s="2">
        <v>2.4</v>
      </c>
      <c r="E2181" s="10">
        <v>208.7</v>
      </c>
      <c r="F2181" s="8">
        <v>240</v>
      </c>
      <c r="G2181" s="2">
        <v>0.4</v>
      </c>
      <c r="H2181" s="2">
        <v>33.5</v>
      </c>
      <c r="I2181" s="8">
        <v>31</v>
      </c>
      <c r="J2181" s="2">
        <v>0</v>
      </c>
      <c r="K2181" s="2">
        <v>4.3</v>
      </c>
      <c r="M2181" s="12">
        <f t="shared" si="676"/>
        <v>84</v>
      </c>
      <c r="N2181" s="20">
        <f t="shared" si="673"/>
        <v>2</v>
      </c>
      <c r="O2181" s="20">
        <f t="shared" si="674"/>
        <v>0</v>
      </c>
      <c r="P2181" s="12">
        <f t="shared" si="675"/>
        <v>0</v>
      </c>
      <c r="R2181" s="21">
        <f t="shared" si="677"/>
        <v>0.10220427163198248</v>
      </c>
    </row>
    <row r="2182" spans="1:19" ht="15.75" x14ac:dyDescent="0.25">
      <c r="A2182" s="5" t="s">
        <v>7</v>
      </c>
      <c r="B2182" s="7">
        <v>50202</v>
      </c>
      <c r="C2182" s="7">
        <v>1768</v>
      </c>
      <c r="D2182" s="1">
        <v>3.5</v>
      </c>
      <c r="E2182" s="9">
        <v>290.60000000000002</v>
      </c>
      <c r="F2182" s="7">
        <v>384</v>
      </c>
      <c r="G2182" s="1">
        <v>0.8</v>
      </c>
      <c r="H2182" s="1">
        <v>63.1</v>
      </c>
      <c r="I2182" s="7">
        <v>73</v>
      </c>
      <c r="J2182" s="1">
        <v>0.1</v>
      </c>
      <c r="K2182" s="1">
        <v>12</v>
      </c>
      <c r="M2182" s="12">
        <f t="shared" si="676"/>
        <v>64</v>
      </c>
      <c r="N2182" s="20">
        <f t="shared" si="673"/>
        <v>7</v>
      </c>
      <c r="O2182" s="20">
        <f t="shared" si="674"/>
        <v>3</v>
      </c>
      <c r="P2182" s="12">
        <f t="shared" si="675"/>
        <v>0</v>
      </c>
      <c r="R2182" s="21">
        <f t="shared" si="677"/>
        <v>0.12102957283680175</v>
      </c>
    </row>
    <row r="2183" spans="1:19" ht="15.75" x14ac:dyDescent="0.25">
      <c r="A2183" s="6" t="s">
        <v>8</v>
      </c>
      <c r="B2183" s="8">
        <v>35958</v>
      </c>
      <c r="C2183" s="8">
        <v>2469</v>
      </c>
      <c r="D2183" s="2">
        <v>6.9</v>
      </c>
      <c r="E2183" s="10">
        <v>448.3</v>
      </c>
      <c r="F2183" s="8">
        <v>659</v>
      </c>
      <c r="G2183" s="2">
        <v>1.8</v>
      </c>
      <c r="H2183" s="2">
        <v>119.7</v>
      </c>
      <c r="I2183" s="8">
        <v>194</v>
      </c>
      <c r="J2183" s="2">
        <v>0.5</v>
      </c>
      <c r="K2183" s="2">
        <v>35.200000000000003</v>
      </c>
      <c r="M2183" s="12">
        <f t="shared" si="676"/>
        <v>31</v>
      </c>
      <c r="N2183" s="20">
        <f t="shared" si="673"/>
        <v>5</v>
      </c>
      <c r="O2183" s="20">
        <f t="shared" si="674"/>
        <v>3</v>
      </c>
      <c r="P2183" s="12">
        <f t="shared" si="675"/>
        <v>-1</v>
      </c>
      <c r="R2183" s="21">
        <f t="shared" si="677"/>
        <v>0.16901697699890472</v>
      </c>
    </row>
    <row r="2184" spans="1:19" ht="15.75" x14ac:dyDescent="0.25">
      <c r="A2184" s="5" t="s">
        <v>9</v>
      </c>
      <c r="B2184" s="7">
        <v>21673</v>
      </c>
      <c r="C2184" s="7">
        <v>2628</v>
      </c>
      <c r="D2184" s="1">
        <v>12.1</v>
      </c>
      <c r="E2184" s="9">
        <v>553.9</v>
      </c>
      <c r="F2184" s="7">
        <v>751</v>
      </c>
      <c r="G2184" s="1">
        <v>3.5</v>
      </c>
      <c r="H2184" s="1">
        <v>158.30000000000001</v>
      </c>
      <c r="I2184" s="7">
        <v>427</v>
      </c>
      <c r="J2184" s="1">
        <v>2</v>
      </c>
      <c r="K2184" s="1">
        <v>90</v>
      </c>
      <c r="M2184" s="12">
        <f t="shared" si="676"/>
        <v>31</v>
      </c>
      <c r="N2184" s="20">
        <f t="shared" si="673"/>
        <v>5</v>
      </c>
      <c r="O2184" s="20">
        <f t="shared" si="674"/>
        <v>6</v>
      </c>
      <c r="P2184" s="20">
        <f t="shared" si="675"/>
        <v>4</v>
      </c>
      <c r="R2184" s="21">
        <f t="shared" si="677"/>
        <v>0.17990142387732749</v>
      </c>
    </row>
    <row r="2185" spans="1:19" ht="15.75" x14ac:dyDescent="0.25">
      <c r="A2185" s="6" t="s">
        <v>10</v>
      </c>
      <c r="B2185" s="8">
        <v>9745</v>
      </c>
      <c r="C2185" s="8">
        <v>2380</v>
      </c>
      <c r="D2185" s="2">
        <v>24.4</v>
      </c>
      <c r="E2185" s="10">
        <v>913.2</v>
      </c>
      <c r="F2185" s="8">
        <v>481</v>
      </c>
      <c r="G2185" s="2">
        <v>4.9000000000000004</v>
      </c>
      <c r="H2185" s="2">
        <v>184.5</v>
      </c>
      <c r="I2185" s="8">
        <v>720</v>
      </c>
      <c r="J2185" s="2">
        <v>7.4</v>
      </c>
      <c r="K2185" s="2">
        <v>276.2</v>
      </c>
      <c r="M2185" s="12">
        <f t="shared" si="676"/>
        <v>21</v>
      </c>
      <c r="N2185" s="20">
        <f t="shared" si="673"/>
        <v>9</v>
      </c>
      <c r="O2185" s="20">
        <f t="shared" si="674"/>
        <v>4</v>
      </c>
      <c r="P2185" s="20">
        <f t="shared" si="675"/>
        <v>2</v>
      </c>
      <c r="R2185" s="21">
        <f t="shared" si="677"/>
        <v>0.16292442497261775</v>
      </c>
    </row>
    <row r="2186" spans="1:19" ht="15.75" x14ac:dyDescent="0.25">
      <c r="A2186" s="5" t="s">
        <v>11</v>
      </c>
      <c r="B2186" s="7">
        <v>8592</v>
      </c>
      <c r="C2186" s="7">
        <v>2599</v>
      </c>
      <c r="D2186" s="1">
        <v>30.2</v>
      </c>
      <c r="E2186" s="9">
        <v>1852.9</v>
      </c>
      <c r="F2186" s="7">
        <v>122</v>
      </c>
      <c r="G2186" s="1">
        <v>1.4</v>
      </c>
      <c r="H2186" s="1">
        <v>87</v>
      </c>
      <c r="I2186" s="7">
        <v>1696</v>
      </c>
      <c r="J2186" s="1">
        <v>19.7</v>
      </c>
      <c r="K2186" s="9">
        <v>1209.0999999999999</v>
      </c>
      <c r="M2186" s="12">
        <f t="shared" si="676"/>
        <v>2</v>
      </c>
      <c r="N2186" s="20">
        <f t="shared" si="673"/>
        <v>2</v>
      </c>
      <c r="O2186" s="20">
        <f t="shared" si="674"/>
        <v>0</v>
      </c>
      <c r="P2186" s="20">
        <f t="shared" si="675"/>
        <v>-1</v>
      </c>
      <c r="R2186" s="21">
        <f t="shared" si="677"/>
        <v>0.17791621029572838</v>
      </c>
    </row>
    <row r="2187" spans="1:19" ht="15.75" x14ac:dyDescent="0.25">
      <c r="A2187" s="6" t="s">
        <v>12</v>
      </c>
      <c r="B2187" s="8">
        <v>261</v>
      </c>
      <c r="C2187" s="8">
        <v>3</v>
      </c>
      <c r="D2187" s="2">
        <v>1.1000000000000001</v>
      </c>
      <c r="E2187" s="10" t="s">
        <v>13</v>
      </c>
      <c r="F2187" s="8">
        <v>1</v>
      </c>
      <c r="G2187" s="2">
        <v>0.4</v>
      </c>
      <c r="H2187" s="2" t="s">
        <v>13</v>
      </c>
      <c r="I2187" s="8">
        <v>3</v>
      </c>
      <c r="J2187" s="2">
        <v>1.1000000000000001</v>
      </c>
      <c r="K2187" s="2" t="s">
        <v>13</v>
      </c>
      <c r="M2187" s="12">
        <f t="shared" si="676"/>
        <v>1</v>
      </c>
      <c r="N2187" s="12">
        <f t="shared" si="673"/>
        <v>0</v>
      </c>
      <c r="O2187" s="12">
        <f t="shared" si="674"/>
        <v>0</v>
      </c>
      <c r="P2187" s="12">
        <f t="shared" si="675"/>
        <v>1</v>
      </c>
      <c r="R2187" s="21">
        <f t="shared" si="677"/>
        <v>2.0536692223439211E-4</v>
      </c>
    </row>
    <row r="2188" spans="1:19" x14ac:dyDescent="0.25">
      <c r="A2188" s="25"/>
      <c r="O2188" s="104" t="s">
        <v>873</v>
      </c>
      <c r="P2188" s="103">
        <f>SUM(P2185:P2186)/P2175</f>
        <v>0.25</v>
      </c>
    </row>
    <row r="2189" spans="1:19" x14ac:dyDescent="0.25">
      <c r="A2189" t="s">
        <v>1292</v>
      </c>
    </row>
    <row r="2190" spans="1:19" x14ac:dyDescent="0.25">
      <c r="A2190" t="s">
        <v>776</v>
      </c>
    </row>
    <row r="2191" spans="1:19" x14ac:dyDescent="0.25">
      <c r="A2191" s="15" t="s">
        <v>17</v>
      </c>
      <c r="B2191" s="14" t="s">
        <v>18</v>
      </c>
      <c r="C2191" s="270" t="s">
        <v>19</v>
      </c>
      <c r="D2191" s="270"/>
      <c r="E2191" s="270"/>
      <c r="F2191" s="270" t="s">
        <v>20</v>
      </c>
      <c r="G2191" s="270"/>
      <c r="H2191" s="270"/>
      <c r="I2191" s="270" t="s">
        <v>21</v>
      </c>
      <c r="J2191" s="270"/>
      <c r="K2191" s="270"/>
      <c r="M2191" s="270" t="s">
        <v>880</v>
      </c>
      <c r="N2191" s="270"/>
      <c r="O2191" s="270"/>
      <c r="P2191" s="270"/>
    </row>
    <row r="2192" spans="1:19" x14ac:dyDescent="0.25">
      <c r="B2192" s="14" t="s">
        <v>14</v>
      </c>
      <c r="C2192" s="14" t="s">
        <v>14</v>
      </c>
      <c r="D2192" s="14" t="s">
        <v>15</v>
      </c>
      <c r="E2192" s="14" t="s">
        <v>16</v>
      </c>
      <c r="F2192" s="14" t="s">
        <v>14</v>
      </c>
      <c r="G2192" s="14" t="s">
        <v>15</v>
      </c>
      <c r="H2192" s="14" t="s">
        <v>16</v>
      </c>
      <c r="I2192" s="14" t="s">
        <v>14</v>
      </c>
      <c r="J2192" s="14" t="s">
        <v>15</v>
      </c>
      <c r="K2192" s="14" t="s">
        <v>16</v>
      </c>
      <c r="M2192" s="14" t="s">
        <v>18</v>
      </c>
      <c r="N2192" s="13" t="s">
        <v>19</v>
      </c>
      <c r="O2192" s="14" t="s">
        <v>20</v>
      </c>
      <c r="P2192" s="13" t="s">
        <v>21</v>
      </c>
      <c r="R2192" s="13" t="s">
        <v>41</v>
      </c>
      <c r="S2192" s="14" t="s">
        <v>29</v>
      </c>
    </row>
    <row r="2193" spans="1:27" ht="15.75" x14ac:dyDescent="0.25">
      <c r="A2193" s="14" t="s">
        <v>0</v>
      </c>
      <c r="B2193" s="7">
        <v>327283</v>
      </c>
      <c r="C2193" s="7">
        <v>14569</v>
      </c>
      <c r="D2193" s="1">
        <v>4.5</v>
      </c>
      <c r="E2193" s="9">
        <v>329.5</v>
      </c>
      <c r="F2193" s="7">
        <v>2814</v>
      </c>
      <c r="G2193" s="1">
        <v>0.9</v>
      </c>
      <c r="H2193" s="1">
        <v>63.6</v>
      </c>
      <c r="I2193" s="7">
        <v>3155</v>
      </c>
      <c r="J2193" s="1">
        <v>1</v>
      </c>
      <c r="K2193" s="1">
        <v>71.3</v>
      </c>
      <c r="M2193" s="12">
        <f>B2193-B2211</f>
        <v>1300</v>
      </c>
      <c r="N2193" s="12">
        <f t="shared" ref="N2193:N2205" si="678">C2193-C2211</f>
        <v>53</v>
      </c>
      <c r="O2193" s="12">
        <f t="shared" ref="O2193:O2205" si="679">F2193-F2211</f>
        <v>11</v>
      </c>
      <c r="P2193" s="12">
        <f t="shared" ref="P2193:P2205" si="680">I2193-I2211</f>
        <v>13</v>
      </c>
      <c r="R2193" s="26">
        <f>C2193/B2193</f>
        <v>4.4514991612763267E-2</v>
      </c>
    </row>
    <row r="2194" spans="1:27" ht="15.75" x14ac:dyDescent="0.25">
      <c r="A2194" s="5" t="s">
        <v>1</v>
      </c>
      <c r="B2194" s="7">
        <v>2004</v>
      </c>
      <c r="C2194" s="7">
        <v>93</v>
      </c>
      <c r="D2194" s="1">
        <v>4.5999999999999996</v>
      </c>
      <c r="E2194" s="9">
        <v>179.8</v>
      </c>
      <c r="F2194" s="7">
        <v>22</v>
      </c>
      <c r="G2194" s="1">
        <v>1.1000000000000001</v>
      </c>
      <c r="H2194" s="1">
        <v>42.5</v>
      </c>
      <c r="I2194" s="7">
        <v>0</v>
      </c>
      <c r="J2194" s="1">
        <v>0</v>
      </c>
      <c r="K2194" s="1">
        <v>0</v>
      </c>
      <c r="M2194" s="12">
        <f t="shared" ref="M2194:M2205" si="681">B2194-B2212</f>
        <v>13</v>
      </c>
      <c r="N2194" s="20">
        <f t="shared" si="678"/>
        <v>1</v>
      </c>
      <c r="O2194" s="12">
        <f t="shared" si="679"/>
        <v>0</v>
      </c>
      <c r="P2194" s="12">
        <f t="shared" si="680"/>
        <v>0</v>
      </c>
      <c r="R2194" s="21">
        <f>C2194/$C$2193</f>
        <v>6.3834168439838015E-3</v>
      </c>
    </row>
    <row r="2195" spans="1:27" ht="15.75" x14ac:dyDescent="0.25">
      <c r="A2195" s="6" t="s">
        <v>2</v>
      </c>
      <c r="B2195" s="8">
        <v>12757</v>
      </c>
      <c r="C2195" s="8">
        <v>76</v>
      </c>
      <c r="D2195" s="2">
        <v>0.6</v>
      </c>
      <c r="E2195" s="10">
        <v>35</v>
      </c>
      <c r="F2195" s="8">
        <v>14</v>
      </c>
      <c r="G2195" s="2">
        <v>0.1</v>
      </c>
      <c r="H2195" s="2">
        <v>6.4</v>
      </c>
      <c r="I2195" s="8">
        <v>0</v>
      </c>
      <c r="J2195" s="2">
        <v>0</v>
      </c>
      <c r="K2195" s="2">
        <v>0</v>
      </c>
      <c r="M2195" s="12">
        <f t="shared" si="681"/>
        <v>59</v>
      </c>
      <c r="N2195" s="20">
        <f t="shared" si="678"/>
        <v>2</v>
      </c>
      <c r="O2195" s="12">
        <f t="shared" si="679"/>
        <v>1</v>
      </c>
      <c r="P2195" s="12">
        <f t="shared" si="680"/>
        <v>0</v>
      </c>
      <c r="R2195" s="21">
        <f t="shared" ref="R2195:R2205" si="682">C2195/$C$2193</f>
        <v>5.2165557004598805E-3</v>
      </c>
      <c r="U2195" s="30" t="s">
        <v>882</v>
      </c>
      <c r="V2195" s="30"/>
      <c r="W2195" s="30"/>
      <c r="X2195" s="30"/>
      <c r="Y2195" s="30"/>
    </row>
    <row r="2196" spans="1:27" ht="15.75" x14ac:dyDescent="0.25">
      <c r="A2196" s="5" t="s">
        <v>3</v>
      </c>
      <c r="B2196" s="7">
        <v>20328</v>
      </c>
      <c r="C2196" s="7">
        <v>43</v>
      </c>
      <c r="D2196" s="1">
        <v>0.2</v>
      </c>
      <c r="E2196" s="9">
        <v>15.5</v>
      </c>
      <c r="F2196" s="7">
        <v>14</v>
      </c>
      <c r="G2196" s="1">
        <v>0.1</v>
      </c>
      <c r="H2196" s="1">
        <v>5</v>
      </c>
      <c r="I2196" s="7">
        <v>0</v>
      </c>
      <c r="J2196" s="1">
        <v>0</v>
      </c>
      <c r="K2196" s="1">
        <v>0</v>
      </c>
      <c r="M2196" s="12">
        <f t="shared" si="681"/>
        <v>189</v>
      </c>
      <c r="N2196" s="20">
        <f t="shared" si="678"/>
        <v>2</v>
      </c>
      <c r="O2196" s="20">
        <f t="shared" si="679"/>
        <v>1</v>
      </c>
      <c r="P2196" s="12">
        <f t="shared" si="680"/>
        <v>0</v>
      </c>
      <c r="R2196" s="21">
        <f t="shared" si="682"/>
        <v>2.9514723042075642E-3</v>
      </c>
      <c r="U2196" s="30"/>
      <c r="V2196" s="30"/>
      <c r="W2196" s="30"/>
      <c r="X2196" s="30"/>
      <c r="Y2196" s="30"/>
      <c r="Z2196" s="30"/>
    </row>
    <row r="2197" spans="1:27" ht="15.75" x14ac:dyDescent="0.25">
      <c r="A2197" s="6" t="s">
        <v>4</v>
      </c>
      <c r="B2197" s="8">
        <v>45229</v>
      </c>
      <c r="C2197" s="8">
        <v>234</v>
      </c>
      <c r="D2197" s="2">
        <v>0.5</v>
      </c>
      <c r="E2197" s="10">
        <v>43.9</v>
      </c>
      <c r="F2197" s="8">
        <v>32</v>
      </c>
      <c r="G2197" s="2">
        <v>0.1</v>
      </c>
      <c r="H2197" s="2">
        <v>6</v>
      </c>
      <c r="I2197" s="8">
        <v>1</v>
      </c>
      <c r="J2197" s="2">
        <v>0</v>
      </c>
      <c r="K2197" s="2">
        <v>0.2</v>
      </c>
      <c r="M2197" s="12">
        <f t="shared" si="681"/>
        <v>222</v>
      </c>
      <c r="N2197" s="20">
        <f t="shared" si="678"/>
        <v>1</v>
      </c>
      <c r="O2197" s="12">
        <f t="shared" si="679"/>
        <v>0</v>
      </c>
      <c r="P2197" s="12">
        <f t="shared" si="680"/>
        <v>0</v>
      </c>
      <c r="R2197" s="21">
        <f t="shared" si="682"/>
        <v>1.6061500446152791E-2</v>
      </c>
      <c r="S2197" s="24">
        <f>R2196+R2197</f>
        <v>1.9012972750360357E-2</v>
      </c>
      <c r="U2197" s="30" t="s">
        <v>883</v>
      </c>
      <c r="V2197" s="30"/>
      <c r="W2197" s="30"/>
      <c r="X2197" s="30"/>
      <c r="Y2197" s="30"/>
      <c r="Z2197" s="30"/>
    </row>
    <row r="2198" spans="1:27" ht="15.75" x14ac:dyDescent="0.25">
      <c r="A2198" s="5" t="s">
        <v>5</v>
      </c>
      <c r="B2198" s="7">
        <v>58036</v>
      </c>
      <c r="C2198" s="7">
        <v>813</v>
      </c>
      <c r="D2198" s="1">
        <v>1.4</v>
      </c>
      <c r="E2198" s="9">
        <v>137.4</v>
      </c>
      <c r="F2198" s="7">
        <v>110</v>
      </c>
      <c r="G2198" s="1">
        <v>0.2</v>
      </c>
      <c r="H2198" s="1">
        <v>18.600000000000001</v>
      </c>
      <c r="I2198" s="7">
        <v>15</v>
      </c>
      <c r="J2198" s="1">
        <v>0</v>
      </c>
      <c r="K2198" s="1">
        <v>2.5</v>
      </c>
      <c r="M2198" s="12">
        <f t="shared" si="681"/>
        <v>118</v>
      </c>
      <c r="N2198" s="20">
        <f t="shared" si="678"/>
        <v>0</v>
      </c>
      <c r="O2198" s="12">
        <f t="shared" si="679"/>
        <v>0</v>
      </c>
      <c r="P2198" s="12">
        <f t="shared" si="680"/>
        <v>0</v>
      </c>
      <c r="R2198" s="21">
        <f t="shared" si="682"/>
        <v>5.5803418216761616E-2</v>
      </c>
      <c r="U2198" s="30" t="s">
        <v>884</v>
      </c>
      <c r="V2198" s="30"/>
      <c r="W2198" s="30"/>
      <c r="X2198" s="30"/>
      <c r="Y2198" s="30"/>
      <c r="Z2198" s="30"/>
    </row>
    <row r="2199" spans="1:27" ht="15.75" x14ac:dyDescent="0.25">
      <c r="A2199" s="6" t="s">
        <v>6</v>
      </c>
      <c r="B2199" s="8">
        <v>62648</v>
      </c>
      <c r="C2199" s="8">
        <v>1491</v>
      </c>
      <c r="D2199" s="2">
        <v>2.4</v>
      </c>
      <c r="E2199" s="10">
        <v>208.4</v>
      </c>
      <c r="F2199" s="8">
        <v>240</v>
      </c>
      <c r="G2199" s="2">
        <v>0.4</v>
      </c>
      <c r="H2199" s="2">
        <v>33.5</v>
      </c>
      <c r="I2199" s="8">
        <v>31</v>
      </c>
      <c r="J2199" s="2">
        <v>0</v>
      </c>
      <c r="K2199" s="2">
        <v>4.3</v>
      </c>
      <c r="M2199" s="12">
        <f t="shared" si="681"/>
        <v>255</v>
      </c>
      <c r="N2199" s="20">
        <f t="shared" si="678"/>
        <v>3</v>
      </c>
      <c r="O2199" s="20">
        <f t="shared" si="679"/>
        <v>1</v>
      </c>
      <c r="P2199" s="12">
        <f t="shared" si="680"/>
        <v>0</v>
      </c>
      <c r="R2199" s="21">
        <f t="shared" si="682"/>
        <v>0.10234058617612739</v>
      </c>
      <c r="U2199" s="30" t="s">
        <v>885</v>
      </c>
      <c r="V2199" s="30"/>
      <c r="W2199" s="30"/>
      <c r="X2199" s="30"/>
      <c r="Y2199" s="30"/>
      <c r="Z2199" s="30"/>
      <c r="AA2199" s="31">
        <f>4470643*0.691</f>
        <v>3089214.3129999996</v>
      </c>
    </row>
    <row r="2200" spans="1:27" ht="15.75" x14ac:dyDescent="0.25">
      <c r="A2200" s="5" t="s">
        <v>7</v>
      </c>
      <c r="B2200" s="7">
        <v>50138</v>
      </c>
      <c r="C2200" s="7">
        <v>1761</v>
      </c>
      <c r="D2200" s="1">
        <v>3.5</v>
      </c>
      <c r="E2200" s="9">
        <v>289.39999999999998</v>
      </c>
      <c r="F2200" s="7">
        <v>381</v>
      </c>
      <c r="G2200" s="1">
        <v>0.8</v>
      </c>
      <c r="H2200" s="1">
        <v>62.6</v>
      </c>
      <c r="I2200" s="7">
        <v>73</v>
      </c>
      <c r="J2200" s="1">
        <v>0.1</v>
      </c>
      <c r="K2200" s="1">
        <v>12</v>
      </c>
      <c r="M2200" s="12">
        <f t="shared" si="681"/>
        <v>196</v>
      </c>
      <c r="N2200" s="20">
        <f t="shared" si="678"/>
        <v>9</v>
      </c>
      <c r="O2200" s="20">
        <f t="shared" si="679"/>
        <v>3</v>
      </c>
      <c r="P2200" s="12">
        <f t="shared" si="680"/>
        <v>1</v>
      </c>
      <c r="R2200" s="21">
        <f t="shared" si="682"/>
        <v>0.12087308669091908</v>
      </c>
      <c r="V2200" t="s">
        <v>56</v>
      </c>
      <c r="W2200" s="32">
        <v>0.1</v>
      </c>
      <c r="X2200" s="33">
        <f>AA2199*W2200</f>
        <v>308921.4313</v>
      </c>
    </row>
    <row r="2201" spans="1:27" ht="15.75" x14ac:dyDescent="0.25">
      <c r="A2201" s="6" t="s">
        <v>8</v>
      </c>
      <c r="B2201" s="8">
        <v>35927</v>
      </c>
      <c r="C2201" s="8">
        <v>2464</v>
      </c>
      <c r="D2201" s="2">
        <v>6.9</v>
      </c>
      <c r="E2201" s="10">
        <v>447.4</v>
      </c>
      <c r="F2201" s="8">
        <v>656</v>
      </c>
      <c r="G2201" s="2">
        <v>1.8</v>
      </c>
      <c r="H2201" s="2">
        <v>119.1</v>
      </c>
      <c r="I2201" s="8">
        <v>195</v>
      </c>
      <c r="J2201" s="2">
        <v>0.5</v>
      </c>
      <c r="K2201" s="2">
        <v>35.4</v>
      </c>
      <c r="M2201" s="12">
        <f t="shared" si="681"/>
        <v>100</v>
      </c>
      <c r="N2201" s="20">
        <f t="shared" si="678"/>
        <v>12</v>
      </c>
      <c r="O2201" s="20">
        <f t="shared" si="679"/>
        <v>2</v>
      </c>
      <c r="P2201" s="12">
        <f t="shared" si="680"/>
        <v>2</v>
      </c>
      <c r="R2201" s="21">
        <f t="shared" si="682"/>
        <v>0.16912622692017296</v>
      </c>
      <c r="V2201" t="s">
        <v>886</v>
      </c>
      <c r="X2201" s="34">
        <v>6387</v>
      </c>
      <c r="Y2201" s="69">
        <f>X2201/4470643</f>
        <v>1.4286535516255716E-3</v>
      </c>
      <c r="Z2201" t="s">
        <v>186</v>
      </c>
    </row>
    <row r="2202" spans="1:27" ht="15.75" x14ac:dyDescent="0.25">
      <c r="A2202" s="5" t="s">
        <v>9</v>
      </c>
      <c r="B2202" s="7">
        <v>21642</v>
      </c>
      <c r="C2202" s="7">
        <v>2623</v>
      </c>
      <c r="D2202" s="1">
        <v>12.1</v>
      </c>
      <c r="E2202" s="9">
        <v>552.9</v>
      </c>
      <c r="F2202" s="7">
        <v>745</v>
      </c>
      <c r="G2202" s="1">
        <v>3.4</v>
      </c>
      <c r="H2202" s="1">
        <v>157</v>
      </c>
      <c r="I2202" s="7">
        <v>423</v>
      </c>
      <c r="J2202" s="1">
        <v>2</v>
      </c>
      <c r="K2202" s="1">
        <v>89.2</v>
      </c>
      <c r="M2202" s="12">
        <f t="shared" si="681"/>
        <v>92</v>
      </c>
      <c r="N2202" s="20">
        <f t="shared" si="678"/>
        <v>10</v>
      </c>
      <c r="O2202" s="20">
        <f t="shared" si="679"/>
        <v>1</v>
      </c>
      <c r="P2202" s="20">
        <f t="shared" si="680"/>
        <v>3</v>
      </c>
      <c r="R2202" s="21">
        <f t="shared" si="682"/>
        <v>0.18003981055666141</v>
      </c>
    </row>
    <row r="2203" spans="1:27" ht="15.75" x14ac:dyDescent="0.25">
      <c r="A2203" s="6" t="s">
        <v>10</v>
      </c>
      <c r="B2203" s="8">
        <v>9724</v>
      </c>
      <c r="C2203" s="8">
        <v>2371</v>
      </c>
      <c r="D2203" s="2">
        <v>24.4</v>
      </c>
      <c r="E2203" s="10">
        <v>909.7</v>
      </c>
      <c r="F2203" s="8">
        <v>477</v>
      </c>
      <c r="G2203" s="2">
        <v>4.9000000000000004</v>
      </c>
      <c r="H2203" s="2">
        <v>183</v>
      </c>
      <c r="I2203" s="8">
        <v>718</v>
      </c>
      <c r="J2203" s="2">
        <v>7.4</v>
      </c>
      <c r="K2203" s="2">
        <v>275.5</v>
      </c>
      <c r="M2203" s="12">
        <f t="shared" si="681"/>
        <v>44</v>
      </c>
      <c r="N2203" s="20">
        <f t="shared" si="678"/>
        <v>7</v>
      </c>
      <c r="O2203" s="20">
        <f t="shared" si="679"/>
        <v>2</v>
      </c>
      <c r="P2203" s="20">
        <f t="shared" si="680"/>
        <v>5</v>
      </c>
      <c r="R2203" s="21">
        <f t="shared" si="682"/>
        <v>0.16274281007618918</v>
      </c>
    </row>
    <row r="2204" spans="1:27" ht="15.75" x14ac:dyDescent="0.25">
      <c r="A2204" s="5" t="s">
        <v>11</v>
      </c>
      <c r="B2204" s="7">
        <v>8590</v>
      </c>
      <c r="C2204" s="7">
        <v>2597</v>
      </c>
      <c r="D2204" s="1">
        <v>30.2</v>
      </c>
      <c r="E2204" s="9">
        <v>1851.4</v>
      </c>
      <c r="F2204" s="7">
        <v>122</v>
      </c>
      <c r="G2204" s="1">
        <v>1.4</v>
      </c>
      <c r="H2204" s="1">
        <v>87</v>
      </c>
      <c r="I2204" s="7">
        <v>1697</v>
      </c>
      <c r="J2204" s="1">
        <v>19.8</v>
      </c>
      <c r="K2204" s="9">
        <v>1209.8</v>
      </c>
      <c r="M2204" s="12">
        <f t="shared" si="681"/>
        <v>12</v>
      </c>
      <c r="N2204" s="20">
        <f t="shared" si="678"/>
        <v>6</v>
      </c>
      <c r="O2204" s="20">
        <f t="shared" si="679"/>
        <v>0</v>
      </c>
      <c r="P2204" s="20">
        <f t="shared" si="680"/>
        <v>2</v>
      </c>
      <c r="R2204" s="21">
        <f t="shared" si="682"/>
        <v>0.17825519939597775</v>
      </c>
    </row>
    <row r="2205" spans="1:27" ht="15.75" x14ac:dyDescent="0.25">
      <c r="A2205" s="6" t="s">
        <v>12</v>
      </c>
      <c r="B2205" s="8">
        <v>260</v>
      </c>
      <c r="C2205" s="8">
        <v>3</v>
      </c>
      <c r="D2205" s="2">
        <v>1.2</v>
      </c>
      <c r="E2205" s="10" t="s">
        <v>13</v>
      </c>
      <c r="F2205" s="8">
        <v>1</v>
      </c>
      <c r="G2205" s="2">
        <v>0.4</v>
      </c>
      <c r="H2205" s="2" t="s">
        <v>13</v>
      </c>
      <c r="I2205" s="8">
        <v>2</v>
      </c>
      <c r="J2205" s="2">
        <v>0.8</v>
      </c>
      <c r="K2205" s="2" t="s">
        <v>13</v>
      </c>
      <c r="M2205" s="12">
        <f t="shared" si="681"/>
        <v>0</v>
      </c>
      <c r="N2205" s="12">
        <f t="shared" si="678"/>
        <v>0</v>
      </c>
      <c r="O2205" s="12">
        <f t="shared" si="679"/>
        <v>0</v>
      </c>
      <c r="P2205" s="12">
        <f t="shared" si="680"/>
        <v>0</v>
      </c>
      <c r="R2205" s="21">
        <f t="shared" si="682"/>
        <v>2.0591667238657423E-4</v>
      </c>
    </row>
    <row r="2206" spans="1:27" x14ac:dyDescent="0.25">
      <c r="A2206" s="25"/>
      <c r="O2206" s="104" t="s">
        <v>873</v>
      </c>
      <c r="P2206" s="103">
        <f>SUM(P2203:P2204)/P2193</f>
        <v>0.53846153846153844</v>
      </c>
    </row>
    <row r="2207" spans="1:27" x14ac:dyDescent="0.25">
      <c r="A2207" t="s">
        <v>1293</v>
      </c>
    </row>
    <row r="2208" spans="1:27" x14ac:dyDescent="0.25">
      <c r="A2208" t="s">
        <v>776</v>
      </c>
    </row>
    <row r="2209" spans="1:19" x14ac:dyDescent="0.25">
      <c r="A2209" s="15" t="s">
        <v>17</v>
      </c>
      <c r="B2209" s="14" t="s">
        <v>18</v>
      </c>
      <c r="C2209" s="270" t="s">
        <v>19</v>
      </c>
      <c r="D2209" s="270"/>
      <c r="E2209" s="270"/>
      <c r="F2209" s="270" t="s">
        <v>20</v>
      </c>
      <c r="G2209" s="270"/>
      <c r="H2209" s="270"/>
      <c r="I2209" s="270" t="s">
        <v>21</v>
      </c>
      <c r="J2209" s="270"/>
      <c r="K2209" s="270"/>
      <c r="M2209" s="270" t="s">
        <v>879</v>
      </c>
      <c r="N2209" s="270"/>
      <c r="O2209" s="270"/>
      <c r="P2209" s="270"/>
    </row>
    <row r="2210" spans="1:19" x14ac:dyDescent="0.25">
      <c r="B2210" s="14" t="s">
        <v>14</v>
      </c>
      <c r="C2210" s="14" t="s">
        <v>14</v>
      </c>
      <c r="D2210" s="14" t="s">
        <v>15</v>
      </c>
      <c r="E2210" s="14" t="s">
        <v>16</v>
      </c>
      <c r="F2210" s="14" t="s">
        <v>14</v>
      </c>
      <c r="G2210" s="14" t="s">
        <v>15</v>
      </c>
      <c r="H2210" s="14" t="s">
        <v>16</v>
      </c>
      <c r="I2210" s="14" t="s">
        <v>14</v>
      </c>
      <c r="J2210" s="14" t="s">
        <v>15</v>
      </c>
      <c r="K2210" s="14" t="s">
        <v>16</v>
      </c>
      <c r="M2210" s="14" t="s">
        <v>18</v>
      </c>
      <c r="N2210" s="13" t="s">
        <v>19</v>
      </c>
      <c r="O2210" s="14" t="s">
        <v>20</v>
      </c>
      <c r="P2210" s="13" t="s">
        <v>21</v>
      </c>
      <c r="R2210" s="13" t="s">
        <v>41</v>
      </c>
      <c r="S2210" s="14" t="s">
        <v>29</v>
      </c>
    </row>
    <row r="2211" spans="1:19" ht="15.75" x14ac:dyDescent="0.25">
      <c r="A2211" s="14" t="s">
        <v>0</v>
      </c>
      <c r="B2211" s="7">
        <v>325983</v>
      </c>
      <c r="C2211" s="7">
        <v>14516</v>
      </c>
      <c r="D2211" s="1">
        <v>4.5</v>
      </c>
      <c r="E2211" s="9">
        <v>328.3</v>
      </c>
      <c r="F2211" s="7">
        <v>2803</v>
      </c>
      <c r="G2211" s="1">
        <v>0.9</v>
      </c>
      <c r="H2211" s="1">
        <v>63.4</v>
      </c>
      <c r="I2211" s="7">
        <v>3142</v>
      </c>
      <c r="J2211" s="1">
        <v>1</v>
      </c>
      <c r="K2211" s="1">
        <v>71.099999999999994</v>
      </c>
      <c r="M2211" s="12">
        <f>B2211-B2229</f>
        <v>466</v>
      </c>
      <c r="N2211" s="12">
        <f t="shared" ref="N2211:N2223" si="683">C2211-C2229</f>
        <v>33</v>
      </c>
      <c r="O2211" s="12">
        <f t="shared" ref="O2211:O2223" si="684">F2211-F2229</f>
        <v>5</v>
      </c>
      <c r="P2211" s="12">
        <f t="shared" ref="P2211:P2223" si="685">I2211-I2229</f>
        <v>5</v>
      </c>
      <c r="R2211" s="26">
        <f>C2211/B2211</f>
        <v>4.4529929474849912E-2</v>
      </c>
    </row>
    <row r="2212" spans="1:19" ht="15.75" x14ac:dyDescent="0.25">
      <c r="A2212" s="5" t="s">
        <v>1</v>
      </c>
      <c r="B2212" s="7">
        <v>1991</v>
      </c>
      <c r="C2212" s="7">
        <v>92</v>
      </c>
      <c r="D2212" s="1">
        <v>4.5999999999999996</v>
      </c>
      <c r="E2212" s="9">
        <v>177.9</v>
      </c>
      <c r="F2212" s="7">
        <v>22</v>
      </c>
      <c r="G2212" s="1">
        <v>1.1000000000000001</v>
      </c>
      <c r="H2212" s="1">
        <v>42.5</v>
      </c>
      <c r="I2212" s="7">
        <v>0</v>
      </c>
      <c r="J2212" s="1">
        <v>0</v>
      </c>
      <c r="K2212" s="1">
        <v>0</v>
      </c>
      <c r="M2212" s="12">
        <f t="shared" ref="M2212:M2223" si="686">B2212-B2230</f>
        <v>2</v>
      </c>
      <c r="N2212" s="20">
        <f t="shared" si="683"/>
        <v>0</v>
      </c>
      <c r="O2212" s="12">
        <f t="shared" si="684"/>
        <v>0</v>
      </c>
      <c r="P2212" s="12">
        <f t="shared" si="685"/>
        <v>0</v>
      </c>
      <c r="R2212" s="21">
        <f>C2212/$C$2211</f>
        <v>6.3378341140810143E-3</v>
      </c>
    </row>
    <row r="2213" spans="1:19" ht="15.75" x14ac:dyDescent="0.25">
      <c r="A2213" s="6" t="s">
        <v>2</v>
      </c>
      <c r="B2213" s="8">
        <v>12698</v>
      </c>
      <c r="C2213" s="8">
        <v>74</v>
      </c>
      <c r="D2213" s="2">
        <v>0.6</v>
      </c>
      <c r="E2213" s="10">
        <v>34</v>
      </c>
      <c r="F2213" s="8">
        <v>13</v>
      </c>
      <c r="G2213" s="2">
        <v>0.1</v>
      </c>
      <c r="H2213" s="2">
        <v>6</v>
      </c>
      <c r="I2213" s="8">
        <v>0</v>
      </c>
      <c r="J2213" s="2">
        <v>0</v>
      </c>
      <c r="K2213" s="2">
        <v>0</v>
      </c>
      <c r="M2213" s="12">
        <f t="shared" si="686"/>
        <v>27</v>
      </c>
      <c r="N2213" s="20">
        <f t="shared" si="683"/>
        <v>0</v>
      </c>
      <c r="O2213" s="12">
        <f t="shared" si="684"/>
        <v>-1</v>
      </c>
      <c r="P2213" s="12">
        <f t="shared" si="685"/>
        <v>0</v>
      </c>
      <c r="R2213" s="21">
        <f t="shared" ref="R2213:R2223" si="687">C2213/$C$2211</f>
        <v>5.0978230917608156E-3</v>
      </c>
    </row>
    <row r="2214" spans="1:19" ht="15.75" x14ac:dyDescent="0.25">
      <c r="A2214" s="5" t="s">
        <v>3</v>
      </c>
      <c r="B2214" s="7">
        <v>20139</v>
      </c>
      <c r="C2214" s="7">
        <v>41</v>
      </c>
      <c r="D2214" s="1">
        <v>0.2</v>
      </c>
      <c r="E2214" s="9">
        <v>14.8</v>
      </c>
      <c r="F2214" s="7">
        <v>13</v>
      </c>
      <c r="G2214" s="1">
        <v>0.1</v>
      </c>
      <c r="H2214" s="1">
        <v>4.7</v>
      </c>
      <c r="I2214" s="7">
        <v>0</v>
      </c>
      <c r="J2214" s="1">
        <v>0</v>
      </c>
      <c r="K2214" s="1">
        <v>0</v>
      </c>
      <c r="M2214" s="12">
        <f t="shared" si="686"/>
        <v>53</v>
      </c>
      <c r="N2214" s="20">
        <f t="shared" si="683"/>
        <v>0</v>
      </c>
      <c r="O2214" s="20">
        <f t="shared" si="684"/>
        <v>0</v>
      </c>
      <c r="P2214" s="12">
        <f t="shared" si="685"/>
        <v>0</v>
      </c>
      <c r="R2214" s="21">
        <f t="shared" si="687"/>
        <v>2.8244695508404518E-3</v>
      </c>
    </row>
    <row r="2215" spans="1:19" ht="15.75" x14ac:dyDescent="0.25">
      <c r="A2215" s="6" t="s">
        <v>4</v>
      </c>
      <c r="B2215" s="8">
        <v>45007</v>
      </c>
      <c r="C2215" s="8">
        <v>233</v>
      </c>
      <c r="D2215" s="2">
        <v>0.5</v>
      </c>
      <c r="E2215" s="10">
        <v>43.7</v>
      </c>
      <c r="F2215" s="8">
        <v>32</v>
      </c>
      <c r="G2215" s="2">
        <v>0.1</v>
      </c>
      <c r="H2215" s="2">
        <v>6</v>
      </c>
      <c r="I2215" s="8">
        <v>1</v>
      </c>
      <c r="J2215" s="2">
        <v>0</v>
      </c>
      <c r="K2215" s="2">
        <v>0.2</v>
      </c>
      <c r="M2215" s="12">
        <f t="shared" si="686"/>
        <v>84</v>
      </c>
      <c r="N2215" s="20">
        <f t="shared" si="683"/>
        <v>0</v>
      </c>
      <c r="O2215" s="12">
        <f t="shared" si="684"/>
        <v>0</v>
      </c>
      <c r="P2215" s="12">
        <f t="shared" si="685"/>
        <v>0</v>
      </c>
      <c r="R2215" s="21">
        <f t="shared" si="687"/>
        <v>1.6051253788922568E-2</v>
      </c>
      <c r="S2215" s="24">
        <f>R2214+R2215</f>
        <v>1.887572333976302E-2</v>
      </c>
    </row>
    <row r="2216" spans="1:19" ht="15.75" x14ac:dyDescent="0.25">
      <c r="A2216" s="5" t="s">
        <v>5</v>
      </c>
      <c r="B2216" s="7">
        <v>57918</v>
      </c>
      <c r="C2216" s="7">
        <v>813</v>
      </c>
      <c r="D2216" s="1">
        <v>1.4</v>
      </c>
      <c r="E2216" s="9">
        <v>137.4</v>
      </c>
      <c r="F2216" s="7">
        <v>110</v>
      </c>
      <c r="G2216" s="1">
        <v>0.2</v>
      </c>
      <c r="H2216" s="1">
        <v>18.600000000000001</v>
      </c>
      <c r="I2216" s="7">
        <v>15</v>
      </c>
      <c r="J2216" s="1">
        <v>0</v>
      </c>
      <c r="K2216" s="1">
        <v>2.5</v>
      </c>
      <c r="M2216" s="12">
        <f t="shared" si="686"/>
        <v>54</v>
      </c>
      <c r="N2216" s="20">
        <f t="shared" si="683"/>
        <v>3</v>
      </c>
      <c r="O2216" s="12">
        <f t="shared" si="684"/>
        <v>0</v>
      </c>
      <c r="P2216" s="12">
        <f t="shared" si="685"/>
        <v>1</v>
      </c>
      <c r="R2216" s="21">
        <f t="shared" si="687"/>
        <v>5.6007164508128961E-2</v>
      </c>
    </row>
    <row r="2217" spans="1:19" ht="15.75" x14ac:dyDescent="0.25">
      <c r="A2217" s="6" t="s">
        <v>6</v>
      </c>
      <c r="B2217" s="8">
        <v>62393</v>
      </c>
      <c r="C2217" s="8">
        <v>1488</v>
      </c>
      <c r="D2217" s="2">
        <v>2.4</v>
      </c>
      <c r="E2217" s="10">
        <v>208</v>
      </c>
      <c r="F2217" s="8">
        <v>239</v>
      </c>
      <c r="G2217" s="2">
        <v>0.4</v>
      </c>
      <c r="H2217" s="2">
        <v>33.4</v>
      </c>
      <c r="I2217" s="8">
        <v>31</v>
      </c>
      <c r="J2217" s="2">
        <v>0</v>
      </c>
      <c r="K2217" s="2">
        <v>4.3</v>
      </c>
      <c r="M2217" s="12">
        <f t="shared" si="686"/>
        <v>79</v>
      </c>
      <c r="N2217" s="20">
        <f t="shared" si="683"/>
        <v>4</v>
      </c>
      <c r="O2217" s="20">
        <f t="shared" si="684"/>
        <v>1</v>
      </c>
      <c r="P2217" s="12">
        <f t="shared" si="685"/>
        <v>0</v>
      </c>
      <c r="R2217" s="21">
        <f t="shared" si="687"/>
        <v>0.10250757784513641</v>
      </c>
    </row>
    <row r="2218" spans="1:19" ht="15.75" x14ac:dyDescent="0.25">
      <c r="A2218" s="5" t="s">
        <v>7</v>
      </c>
      <c r="B2218" s="7">
        <v>49942</v>
      </c>
      <c r="C2218" s="7">
        <v>1752</v>
      </c>
      <c r="D2218" s="1">
        <v>3.5</v>
      </c>
      <c r="E2218" s="9">
        <v>288</v>
      </c>
      <c r="F2218" s="7">
        <v>378</v>
      </c>
      <c r="G2218" s="1">
        <v>0.8</v>
      </c>
      <c r="H2218" s="1">
        <v>62.1</v>
      </c>
      <c r="I2218" s="7">
        <v>72</v>
      </c>
      <c r="J2218" s="1">
        <v>0.1</v>
      </c>
      <c r="K2218" s="1">
        <v>11.8</v>
      </c>
      <c r="M2218" s="12">
        <f t="shared" si="686"/>
        <v>74</v>
      </c>
      <c r="N2218" s="20">
        <f t="shared" si="683"/>
        <v>4</v>
      </c>
      <c r="O2218" s="20">
        <f t="shared" si="684"/>
        <v>1</v>
      </c>
      <c r="P2218" s="12">
        <f t="shared" si="685"/>
        <v>1</v>
      </c>
      <c r="R2218" s="21">
        <f t="shared" si="687"/>
        <v>0.12069440617249931</v>
      </c>
    </row>
    <row r="2219" spans="1:19" ht="15.75" x14ac:dyDescent="0.25">
      <c r="A2219" s="6" t="s">
        <v>8</v>
      </c>
      <c r="B2219" s="8">
        <v>35827</v>
      </c>
      <c r="C2219" s="8">
        <v>2452</v>
      </c>
      <c r="D2219" s="2">
        <v>6.8</v>
      </c>
      <c r="E2219" s="10">
        <v>445.2</v>
      </c>
      <c r="F2219" s="8">
        <v>654</v>
      </c>
      <c r="G2219" s="2">
        <v>1.8</v>
      </c>
      <c r="H2219" s="2">
        <v>118.7</v>
      </c>
      <c r="I2219" s="8">
        <v>193</v>
      </c>
      <c r="J2219" s="2">
        <v>0.5</v>
      </c>
      <c r="K2219" s="2">
        <v>35</v>
      </c>
      <c r="M2219" s="12">
        <f t="shared" si="686"/>
        <v>43</v>
      </c>
      <c r="N2219" s="20">
        <f t="shared" si="683"/>
        <v>4</v>
      </c>
      <c r="O2219" s="20">
        <f t="shared" si="684"/>
        <v>1</v>
      </c>
      <c r="P2219" s="12">
        <f t="shared" si="685"/>
        <v>0</v>
      </c>
      <c r="R2219" s="21">
        <f t="shared" si="687"/>
        <v>0.16891705704050702</v>
      </c>
    </row>
    <row r="2220" spans="1:19" ht="15.75" x14ac:dyDescent="0.25">
      <c r="A2220" s="5" t="s">
        <v>9</v>
      </c>
      <c r="B2220" s="7">
        <v>21550</v>
      </c>
      <c r="C2220" s="7">
        <v>2613</v>
      </c>
      <c r="D2220" s="1">
        <v>12.1</v>
      </c>
      <c r="E2220" s="9">
        <v>550.79999999999995</v>
      </c>
      <c r="F2220" s="7">
        <v>744</v>
      </c>
      <c r="G2220" s="1">
        <v>3.5</v>
      </c>
      <c r="H2220" s="1">
        <v>156.80000000000001</v>
      </c>
      <c r="I2220" s="7">
        <v>420</v>
      </c>
      <c r="J2220" s="1">
        <v>1.9</v>
      </c>
      <c r="K2220" s="1">
        <v>88.5</v>
      </c>
      <c r="M2220" s="12">
        <f t="shared" si="686"/>
        <v>24</v>
      </c>
      <c r="N2220" s="20">
        <f t="shared" si="683"/>
        <v>6</v>
      </c>
      <c r="O2220" s="20">
        <f t="shared" si="684"/>
        <v>0</v>
      </c>
      <c r="P2220" s="20">
        <f t="shared" si="685"/>
        <v>1</v>
      </c>
      <c r="R2220" s="21">
        <f t="shared" si="687"/>
        <v>0.1800082667401488</v>
      </c>
    </row>
    <row r="2221" spans="1:19" ht="15.75" x14ac:dyDescent="0.25">
      <c r="A2221" s="6" t="s">
        <v>10</v>
      </c>
      <c r="B2221" s="8">
        <v>9680</v>
      </c>
      <c r="C2221" s="8">
        <v>2364</v>
      </c>
      <c r="D2221" s="2">
        <v>24.4</v>
      </c>
      <c r="E2221" s="10">
        <v>907</v>
      </c>
      <c r="F2221" s="8">
        <v>475</v>
      </c>
      <c r="G2221" s="2">
        <v>4.9000000000000004</v>
      </c>
      <c r="H2221" s="2">
        <v>182.2</v>
      </c>
      <c r="I2221" s="8">
        <v>713</v>
      </c>
      <c r="J2221" s="2">
        <v>7.4</v>
      </c>
      <c r="K2221" s="2">
        <v>273.60000000000002</v>
      </c>
      <c r="M2221" s="12">
        <f t="shared" si="686"/>
        <v>18</v>
      </c>
      <c r="N2221" s="20">
        <f t="shared" si="683"/>
        <v>9</v>
      </c>
      <c r="O2221" s="20">
        <f t="shared" si="684"/>
        <v>3</v>
      </c>
      <c r="P2221" s="20">
        <f t="shared" si="685"/>
        <v>0</v>
      </c>
      <c r="R2221" s="21">
        <f t="shared" si="687"/>
        <v>0.16285478093138606</v>
      </c>
    </row>
    <row r="2222" spans="1:19" ht="15.75" x14ac:dyDescent="0.25">
      <c r="A2222" s="5" t="s">
        <v>11</v>
      </c>
      <c r="B2222" s="7">
        <v>8578</v>
      </c>
      <c r="C2222" s="7">
        <v>2591</v>
      </c>
      <c r="D2222" s="1">
        <v>30.2</v>
      </c>
      <c r="E2222" s="9">
        <v>1847.2</v>
      </c>
      <c r="F2222" s="7">
        <v>122</v>
      </c>
      <c r="G2222" s="1">
        <v>1.4</v>
      </c>
      <c r="H2222" s="1">
        <v>87</v>
      </c>
      <c r="I2222" s="7">
        <v>1695</v>
      </c>
      <c r="J2222" s="1">
        <v>19.8</v>
      </c>
      <c r="K2222" s="9">
        <v>1208.4000000000001</v>
      </c>
      <c r="M2222" s="12">
        <f t="shared" si="686"/>
        <v>5</v>
      </c>
      <c r="N2222" s="20">
        <f t="shared" si="683"/>
        <v>3</v>
      </c>
      <c r="O2222" s="20">
        <f t="shared" si="684"/>
        <v>0</v>
      </c>
      <c r="P2222" s="20">
        <f t="shared" si="685"/>
        <v>2</v>
      </c>
      <c r="R2222" s="21">
        <f t="shared" si="687"/>
        <v>0.17849269771286855</v>
      </c>
    </row>
    <row r="2223" spans="1:19" ht="15.75" x14ac:dyDescent="0.25">
      <c r="A2223" s="6" t="s">
        <v>12</v>
      </c>
      <c r="B2223" s="8">
        <v>260</v>
      </c>
      <c r="C2223" s="8">
        <v>3</v>
      </c>
      <c r="D2223" s="2">
        <v>1.2</v>
      </c>
      <c r="E2223" s="10" t="s">
        <v>13</v>
      </c>
      <c r="F2223" s="8">
        <v>1</v>
      </c>
      <c r="G2223" s="2">
        <v>0.4</v>
      </c>
      <c r="H2223" s="2" t="s">
        <v>13</v>
      </c>
      <c r="I2223" s="8">
        <v>2</v>
      </c>
      <c r="J2223" s="2">
        <v>0.8</v>
      </c>
      <c r="K2223" s="2" t="s">
        <v>13</v>
      </c>
      <c r="M2223" s="12">
        <f t="shared" si="686"/>
        <v>3</v>
      </c>
      <c r="N2223" s="12">
        <f t="shared" si="683"/>
        <v>0</v>
      </c>
      <c r="O2223" s="12">
        <f t="shared" si="684"/>
        <v>0</v>
      </c>
      <c r="P2223" s="12">
        <f t="shared" si="685"/>
        <v>0</v>
      </c>
      <c r="R2223" s="21">
        <f t="shared" si="687"/>
        <v>2.0666850372003307E-4</v>
      </c>
    </row>
    <row r="2224" spans="1:19" x14ac:dyDescent="0.25">
      <c r="A2224" s="25"/>
      <c r="O2224" s="104" t="s">
        <v>873</v>
      </c>
      <c r="P2224" s="103">
        <f>SUM(P2221:P2222)/P2211</f>
        <v>0.4</v>
      </c>
    </row>
    <row r="2225" spans="1:19" x14ac:dyDescent="0.25">
      <c r="A2225" t="s">
        <v>1294</v>
      </c>
    </row>
    <row r="2226" spans="1:19" x14ac:dyDescent="0.25">
      <c r="A2226" t="s">
        <v>776</v>
      </c>
    </row>
    <row r="2227" spans="1:19" x14ac:dyDescent="0.25">
      <c r="A2227" s="15" t="s">
        <v>17</v>
      </c>
      <c r="B2227" s="14" t="s">
        <v>18</v>
      </c>
      <c r="C2227" s="270" t="s">
        <v>19</v>
      </c>
      <c r="D2227" s="270"/>
      <c r="E2227" s="270"/>
      <c r="F2227" s="270" t="s">
        <v>20</v>
      </c>
      <c r="G2227" s="270"/>
      <c r="H2227" s="270"/>
      <c r="I2227" s="270" t="s">
        <v>21</v>
      </c>
      <c r="J2227" s="270"/>
      <c r="K2227" s="270"/>
      <c r="M2227" s="270" t="s">
        <v>877</v>
      </c>
      <c r="N2227" s="270"/>
      <c r="O2227" s="270"/>
      <c r="P2227" s="270"/>
    </row>
    <row r="2228" spans="1:19" x14ac:dyDescent="0.25">
      <c r="B2228" s="14" t="s">
        <v>14</v>
      </c>
      <c r="C2228" s="14" t="s">
        <v>14</v>
      </c>
      <c r="D2228" s="14" t="s">
        <v>15</v>
      </c>
      <c r="E2228" s="14" t="s">
        <v>16</v>
      </c>
      <c r="F2228" s="14" t="s">
        <v>14</v>
      </c>
      <c r="G2228" s="14" t="s">
        <v>15</v>
      </c>
      <c r="H2228" s="14" t="s">
        <v>16</v>
      </c>
      <c r="I2228" s="14" t="s">
        <v>14</v>
      </c>
      <c r="J2228" s="14" t="s">
        <v>15</v>
      </c>
      <c r="K2228" s="14" t="s">
        <v>16</v>
      </c>
      <c r="M2228" s="14" t="s">
        <v>18</v>
      </c>
      <c r="N2228" s="13" t="s">
        <v>19</v>
      </c>
      <c r="O2228" s="14" t="s">
        <v>20</v>
      </c>
      <c r="P2228" s="13" t="s">
        <v>21</v>
      </c>
      <c r="R2228" s="13" t="s">
        <v>41</v>
      </c>
      <c r="S2228" s="14" t="s">
        <v>29</v>
      </c>
    </row>
    <row r="2229" spans="1:19" ht="15.75" x14ac:dyDescent="0.25">
      <c r="A2229" s="14" t="s">
        <v>0</v>
      </c>
      <c r="B2229" s="7">
        <v>325517</v>
      </c>
      <c r="C2229" s="7">
        <v>14483</v>
      </c>
      <c r="D2229" s="1">
        <v>4.4000000000000004</v>
      </c>
      <c r="E2229" s="9">
        <v>327.5</v>
      </c>
      <c r="F2229" s="7">
        <v>2798</v>
      </c>
      <c r="G2229" s="1">
        <v>0.9</v>
      </c>
      <c r="H2229" s="1">
        <v>63.3</v>
      </c>
      <c r="I2229" s="7">
        <v>3137</v>
      </c>
      <c r="J2229" s="1">
        <v>1</v>
      </c>
      <c r="K2229" s="1">
        <v>70.900000000000006</v>
      </c>
      <c r="M2229" s="12">
        <f>B2229-B2247</f>
        <v>516</v>
      </c>
      <c r="N2229" s="12">
        <f t="shared" ref="N2229:N2241" si="688">C2229-C2247</f>
        <v>33</v>
      </c>
      <c r="O2229" s="12">
        <f t="shared" ref="O2229:O2241" si="689">F2229-F2247</f>
        <v>6</v>
      </c>
      <c r="P2229" s="12">
        <f t="shared" ref="P2229:P2241" si="690">I2229-I2247</f>
        <v>4</v>
      </c>
      <c r="R2229" s="26">
        <f>C2229/B2229</f>
        <v>4.4492299941324108E-2</v>
      </c>
    </row>
    <row r="2230" spans="1:19" ht="15.75" x14ac:dyDescent="0.25">
      <c r="A2230" s="5" t="s">
        <v>1</v>
      </c>
      <c r="B2230" s="7">
        <v>1989</v>
      </c>
      <c r="C2230" s="7">
        <v>92</v>
      </c>
      <c r="D2230" s="1">
        <v>4.5999999999999996</v>
      </c>
      <c r="E2230" s="9">
        <v>177.9</v>
      </c>
      <c r="F2230" s="7">
        <v>22</v>
      </c>
      <c r="G2230" s="1">
        <v>1.1000000000000001</v>
      </c>
      <c r="H2230" s="1">
        <v>42.5</v>
      </c>
      <c r="I2230" s="7">
        <v>0</v>
      </c>
      <c r="J2230" s="1">
        <v>0</v>
      </c>
      <c r="K2230" s="1">
        <v>0</v>
      </c>
      <c r="M2230" s="12">
        <f t="shared" ref="M2230:M2241" si="691">B2230-B2248</f>
        <v>3</v>
      </c>
      <c r="N2230" s="20">
        <f t="shared" si="688"/>
        <v>0</v>
      </c>
      <c r="O2230" s="12">
        <f t="shared" si="689"/>
        <v>0</v>
      </c>
      <c r="P2230" s="12">
        <f t="shared" si="690"/>
        <v>0</v>
      </c>
      <c r="R2230" s="21">
        <f>C2230/$C$2229</f>
        <v>6.3522750811296005E-3</v>
      </c>
    </row>
    <row r="2231" spans="1:19" ht="15.75" x14ac:dyDescent="0.25">
      <c r="A2231" s="6" t="s">
        <v>2</v>
      </c>
      <c r="B2231" s="8">
        <v>12671</v>
      </c>
      <c r="C2231" s="8">
        <v>74</v>
      </c>
      <c r="D2231" s="2">
        <v>0.6</v>
      </c>
      <c r="E2231" s="10">
        <v>34</v>
      </c>
      <c r="F2231" s="8">
        <v>14</v>
      </c>
      <c r="G2231" s="2">
        <v>0.1</v>
      </c>
      <c r="H2231" s="2">
        <v>6.4</v>
      </c>
      <c r="I2231" s="8">
        <v>0</v>
      </c>
      <c r="J2231" s="2">
        <v>0</v>
      </c>
      <c r="K2231" s="2">
        <v>0</v>
      </c>
      <c r="M2231" s="12">
        <f t="shared" si="691"/>
        <v>24</v>
      </c>
      <c r="N2231" s="20">
        <f t="shared" si="688"/>
        <v>0</v>
      </c>
      <c r="O2231" s="12">
        <f t="shared" si="689"/>
        <v>0</v>
      </c>
      <c r="P2231" s="12">
        <f t="shared" si="690"/>
        <v>0</v>
      </c>
      <c r="R2231" s="21">
        <f t="shared" ref="R2231:R2241" si="692">C2231/$C$2229</f>
        <v>5.109438652212939E-3</v>
      </c>
    </row>
    <row r="2232" spans="1:19" ht="15.75" x14ac:dyDescent="0.25">
      <c r="A2232" s="5" t="s">
        <v>3</v>
      </c>
      <c r="B2232" s="7">
        <v>20086</v>
      </c>
      <c r="C2232" s="7">
        <v>41</v>
      </c>
      <c r="D2232" s="1">
        <v>0.2</v>
      </c>
      <c r="E2232" s="9">
        <v>14.8</v>
      </c>
      <c r="F2232" s="7">
        <v>13</v>
      </c>
      <c r="G2232" s="1">
        <v>0.1</v>
      </c>
      <c r="H2232" s="1">
        <v>4.7</v>
      </c>
      <c r="I2232" s="7">
        <v>0</v>
      </c>
      <c r="J2232" s="1">
        <v>0</v>
      </c>
      <c r="K2232" s="1">
        <v>0</v>
      </c>
      <c r="M2232" s="12">
        <f t="shared" si="691"/>
        <v>70</v>
      </c>
      <c r="N2232" s="20">
        <f t="shared" si="688"/>
        <v>0</v>
      </c>
      <c r="O2232" s="20">
        <f t="shared" si="689"/>
        <v>0</v>
      </c>
      <c r="P2232" s="12">
        <f t="shared" si="690"/>
        <v>0</v>
      </c>
      <c r="R2232" s="21">
        <f t="shared" si="692"/>
        <v>2.8309051991990608E-3</v>
      </c>
    </row>
    <row r="2233" spans="1:19" ht="15.75" x14ac:dyDescent="0.25">
      <c r="A2233" s="6" t="s">
        <v>4</v>
      </c>
      <c r="B2233" s="8">
        <v>44923</v>
      </c>
      <c r="C2233" s="8">
        <v>233</v>
      </c>
      <c r="D2233" s="2">
        <v>0.5</v>
      </c>
      <c r="E2233" s="10">
        <v>43.7</v>
      </c>
      <c r="F2233" s="8">
        <v>32</v>
      </c>
      <c r="G2233" s="2">
        <v>0.1</v>
      </c>
      <c r="H2233" s="2">
        <v>6</v>
      </c>
      <c r="I2233" s="8">
        <v>1</v>
      </c>
      <c r="J2233" s="2">
        <v>0</v>
      </c>
      <c r="K2233" s="2">
        <v>0.2</v>
      </c>
      <c r="M2233" s="12">
        <f t="shared" si="691"/>
        <v>97</v>
      </c>
      <c r="N2233" s="20">
        <f t="shared" si="688"/>
        <v>1</v>
      </c>
      <c r="O2233" s="12">
        <f t="shared" si="689"/>
        <v>0</v>
      </c>
      <c r="P2233" s="12">
        <f t="shared" si="690"/>
        <v>0</v>
      </c>
      <c r="R2233" s="21">
        <f t="shared" si="692"/>
        <v>1.6087827107643445E-2</v>
      </c>
      <c r="S2233" s="24">
        <f>R2232+R2233</f>
        <v>1.8918732306842507E-2</v>
      </c>
    </row>
    <row r="2234" spans="1:19" ht="15.75" x14ac:dyDescent="0.25">
      <c r="A2234" s="5" t="s">
        <v>5</v>
      </c>
      <c r="B2234" s="7">
        <v>57864</v>
      </c>
      <c r="C2234" s="7">
        <v>810</v>
      </c>
      <c r="D2234" s="1">
        <v>1.4</v>
      </c>
      <c r="E2234" s="9">
        <v>136.9</v>
      </c>
      <c r="F2234" s="7">
        <v>110</v>
      </c>
      <c r="G2234" s="1">
        <v>0.2</v>
      </c>
      <c r="H2234" s="1">
        <v>18.600000000000001</v>
      </c>
      <c r="I2234" s="7">
        <v>14</v>
      </c>
      <c r="J2234" s="1">
        <v>0</v>
      </c>
      <c r="K2234" s="1">
        <v>2.4</v>
      </c>
      <c r="M2234" s="12">
        <f t="shared" si="691"/>
        <v>51</v>
      </c>
      <c r="N2234" s="20">
        <f t="shared" si="688"/>
        <v>1</v>
      </c>
      <c r="O2234" s="12">
        <f t="shared" si="689"/>
        <v>1</v>
      </c>
      <c r="P2234" s="12">
        <f t="shared" si="690"/>
        <v>0</v>
      </c>
      <c r="R2234" s="21">
        <f t="shared" si="692"/>
        <v>5.5927639301249742E-2</v>
      </c>
    </row>
    <row r="2235" spans="1:19" ht="15.75" x14ac:dyDescent="0.25">
      <c r="A2235" s="6" t="s">
        <v>6</v>
      </c>
      <c r="B2235" s="8">
        <v>62314</v>
      </c>
      <c r="C2235" s="8">
        <v>1484</v>
      </c>
      <c r="D2235" s="2">
        <v>2.4</v>
      </c>
      <c r="E2235" s="10">
        <v>207.4</v>
      </c>
      <c r="F2235" s="8">
        <v>238</v>
      </c>
      <c r="G2235" s="2">
        <v>0.4</v>
      </c>
      <c r="H2235" s="2">
        <v>33.299999999999997</v>
      </c>
      <c r="I2235" s="8">
        <v>31</v>
      </c>
      <c r="J2235" s="2">
        <v>0</v>
      </c>
      <c r="K2235" s="2">
        <v>4.3</v>
      </c>
      <c r="M2235" s="12">
        <f t="shared" si="691"/>
        <v>94</v>
      </c>
      <c r="N2235" s="20">
        <f t="shared" si="688"/>
        <v>5</v>
      </c>
      <c r="O2235" s="20">
        <f t="shared" si="689"/>
        <v>2</v>
      </c>
      <c r="P2235" s="12">
        <f t="shared" si="690"/>
        <v>0</v>
      </c>
      <c r="R2235" s="21">
        <f t="shared" si="692"/>
        <v>0.10246495891735138</v>
      </c>
    </row>
    <row r="2236" spans="1:19" ht="15.75" x14ac:dyDescent="0.25">
      <c r="A2236" s="5" t="s">
        <v>7</v>
      </c>
      <c r="B2236" s="7">
        <v>49868</v>
      </c>
      <c r="C2236" s="7">
        <v>1748</v>
      </c>
      <c r="D2236" s="1">
        <v>3.5</v>
      </c>
      <c r="E2236" s="9">
        <v>287.3</v>
      </c>
      <c r="F2236" s="7">
        <v>377</v>
      </c>
      <c r="G2236" s="1">
        <v>0.8</v>
      </c>
      <c r="H2236" s="1">
        <v>62</v>
      </c>
      <c r="I2236" s="7">
        <v>71</v>
      </c>
      <c r="J2236" s="1">
        <v>0.1</v>
      </c>
      <c r="K2236" s="1">
        <v>11.7</v>
      </c>
      <c r="M2236" s="12">
        <f t="shared" si="691"/>
        <v>73</v>
      </c>
      <c r="N2236" s="20">
        <f t="shared" si="688"/>
        <v>4</v>
      </c>
      <c r="O2236" s="20">
        <f t="shared" si="689"/>
        <v>0</v>
      </c>
      <c r="P2236" s="12">
        <f t="shared" si="690"/>
        <v>0</v>
      </c>
      <c r="R2236" s="21">
        <f t="shared" si="692"/>
        <v>0.1206932265414624</v>
      </c>
    </row>
    <row r="2237" spans="1:19" ht="15.75" x14ac:dyDescent="0.25">
      <c r="A2237" s="6" t="s">
        <v>8</v>
      </c>
      <c r="B2237" s="8">
        <v>35784</v>
      </c>
      <c r="C2237" s="8">
        <v>2448</v>
      </c>
      <c r="D2237" s="2">
        <v>6.8</v>
      </c>
      <c r="E2237" s="10">
        <v>444.5</v>
      </c>
      <c r="F2237" s="8">
        <v>653</v>
      </c>
      <c r="G2237" s="2">
        <v>1.8</v>
      </c>
      <c r="H2237" s="2">
        <v>118.6</v>
      </c>
      <c r="I2237" s="8">
        <v>193</v>
      </c>
      <c r="J2237" s="2">
        <v>0.5</v>
      </c>
      <c r="K2237" s="2">
        <v>35</v>
      </c>
      <c r="M2237" s="12">
        <f t="shared" si="691"/>
        <v>49</v>
      </c>
      <c r="N2237" s="20">
        <f t="shared" si="688"/>
        <v>5</v>
      </c>
      <c r="O2237" s="20">
        <f t="shared" si="689"/>
        <v>2</v>
      </c>
      <c r="P2237" s="12">
        <f t="shared" si="690"/>
        <v>1</v>
      </c>
      <c r="R2237" s="21">
        <f t="shared" si="692"/>
        <v>0.1690257543326659</v>
      </c>
    </row>
    <row r="2238" spans="1:19" ht="15.75" x14ac:dyDescent="0.25">
      <c r="A2238" s="5" t="s">
        <v>9</v>
      </c>
      <c r="B2238" s="7">
        <v>21526</v>
      </c>
      <c r="C2238" s="7">
        <v>2607</v>
      </c>
      <c r="D2238" s="1">
        <v>12.1</v>
      </c>
      <c r="E2238" s="9">
        <v>549.5</v>
      </c>
      <c r="F2238" s="7">
        <v>744</v>
      </c>
      <c r="G2238" s="1">
        <v>3.5</v>
      </c>
      <c r="H2238" s="1">
        <v>156.80000000000001</v>
      </c>
      <c r="I2238" s="7">
        <v>419</v>
      </c>
      <c r="J2238" s="1">
        <v>1.9</v>
      </c>
      <c r="K2238" s="1">
        <v>88.3</v>
      </c>
      <c r="M2238" s="12">
        <f t="shared" si="691"/>
        <v>41</v>
      </c>
      <c r="N2238" s="20">
        <f t="shared" si="688"/>
        <v>4</v>
      </c>
      <c r="O2238" s="20">
        <f t="shared" si="689"/>
        <v>0</v>
      </c>
      <c r="P2238" s="20">
        <f t="shared" si="690"/>
        <v>1</v>
      </c>
      <c r="R2238" s="21">
        <f t="shared" si="692"/>
        <v>0.1800041427880964</v>
      </c>
    </row>
    <row r="2239" spans="1:19" ht="15.75" x14ac:dyDescent="0.25">
      <c r="A2239" s="6" t="s">
        <v>10</v>
      </c>
      <c r="B2239" s="8">
        <v>9662</v>
      </c>
      <c r="C2239" s="8">
        <v>2355</v>
      </c>
      <c r="D2239" s="2">
        <v>24.4</v>
      </c>
      <c r="E2239" s="10">
        <v>903.6</v>
      </c>
      <c r="F2239" s="8">
        <v>472</v>
      </c>
      <c r="G2239" s="2">
        <v>4.9000000000000004</v>
      </c>
      <c r="H2239" s="2">
        <v>181.1</v>
      </c>
      <c r="I2239" s="8">
        <v>713</v>
      </c>
      <c r="J2239" s="2">
        <v>7.4</v>
      </c>
      <c r="K2239" s="2">
        <v>273.60000000000002</v>
      </c>
      <c r="M2239" s="12">
        <f t="shared" si="691"/>
        <v>9</v>
      </c>
      <c r="N2239" s="20">
        <f t="shared" si="688"/>
        <v>10</v>
      </c>
      <c r="O2239" s="20">
        <f t="shared" si="689"/>
        <v>1</v>
      </c>
      <c r="P2239" s="20">
        <f t="shared" si="690"/>
        <v>1</v>
      </c>
      <c r="R2239" s="21">
        <f t="shared" si="692"/>
        <v>0.16260443278326314</v>
      </c>
    </row>
    <row r="2240" spans="1:19" ht="15.75" x14ac:dyDescent="0.25">
      <c r="A2240" s="5" t="s">
        <v>11</v>
      </c>
      <c r="B2240" s="7">
        <v>8573</v>
      </c>
      <c r="C2240" s="7">
        <v>2588</v>
      </c>
      <c r="D2240" s="1">
        <v>30.2</v>
      </c>
      <c r="E2240" s="9">
        <v>1845</v>
      </c>
      <c r="F2240" s="7">
        <v>122</v>
      </c>
      <c r="G2240" s="1">
        <v>1.4</v>
      </c>
      <c r="H2240" s="1">
        <v>87</v>
      </c>
      <c r="I2240" s="7">
        <v>1693</v>
      </c>
      <c r="J2240" s="1">
        <v>19.7</v>
      </c>
      <c r="K2240" s="9">
        <v>1207</v>
      </c>
      <c r="M2240" s="12">
        <f t="shared" si="691"/>
        <v>1</v>
      </c>
      <c r="N2240" s="20">
        <f t="shared" si="688"/>
        <v>3</v>
      </c>
      <c r="O2240" s="20">
        <f t="shared" si="689"/>
        <v>0</v>
      </c>
      <c r="P2240" s="20">
        <f t="shared" si="690"/>
        <v>1</v>
      </c>
      <c r="R2240" s="21">
        <f t="shared" si="692"/>
        <v>0.17869225989090659</v>
      </c>
    </row>
    <row r="2241" spans="1:19" ht="15.75" x14ac:dyDescent="0.25">
      <c r="A2241" s="6" t="s">
        <v>12</v>
      </c>
      <c r="B2241" s="8">
        <v>257</v>
      </c>
      <c r="C2241" s="8">
        <v>3</v>
      </c>
      <c r="D2241" s="2">
        <v>1.2</v>
      </c>
      <c r="E2241" s="10" t="s">
        <v>13</v>
      </c>
      <c r="F2241" s="8">
        <v>1</v>
      </c>
      <c r="G2241" s="2">
        <v>0.4</v>
      </c>
      <c r="H2241" s="2" t="s">
        <v>13</v>
      </c>
      <c r="I2241" s="8">
        <v>2</v>
      </c>
      <c r="J2241" s="2">
        <v>0.8</v>
      </c>
      <c r="K2241" s="2" t="s">
        <v>13</v>
      </c>
      <c r="M2241" s="12">
        <f t="shared" si="691"/>
        <v>4</v>
      </c>
      <c r="N2241" s="12">
        <f t="shared" si="688"/>
        <v>0</v>
      </c>
      <c r="O2241" s="12">
        <f t="shared" si="689"/>
        <v>0</v>
      </c>
      <c r="P2241" s="12">
        <f t="shared" si="690"/>
        <v>0</v>
      </c>
      <c r="R2241" s="21">
        <f t="shared" si="692"/>
        <v>2.0713940481944349E-4</v>
      </c>
    </row>
    <row r="2242" spans="1:19" x14ac:dyDescent="0.25">
      <c r="A2242" s="25"/>
      <c r="O2242" s="104" t="s">
        <v>873</v>
      </c>
      <c r="P2242" s="103">
        <f>SUM(P2239:P2240)/P2229</f>
        <v>0.5</v>
      </c>
    </row>
    <row r="2243" spans="1:19" x14ac:dyDescent="0.25">
      <c r="A2243" t="s">
        <v>1295</v>
      </c>
    </row>
    <row r="2244" spans="1:19" x14ac:dyDescent="0.25">
      <c r="A2244" t="s">
        <v>776</v>
      </c>
    </row>
    <row r="2245" spans="1:19" x14ac:dyDescent="0.25">
      <c r="A2245" s="15" t="s">
        <v>17</v>
      </c>
      <c r="B2245" s="14" t="s">
        <v>18</v>
      </c>
      <c r="C2245" s="270" t="s">
        <v>19</v>
      </c>
      <c r="D2245" s="270"/>
      <c r="E2245" s="270"/>
      <c r="F2245" s="270" t="s">
        <v>20</v>
      </c>
      <c r="G2245" s="270"/>
      <c r="H2245" s="270"/>
      <c r="I2245" s="270" t="s">
        <v>21</v>
      </c>
      <c r="J2245" s="270"/>
      <c r="K2245" s="270"/>
      <c r="M2245" s="270" t="s">
        <v>875</v>
      </c>
      <c r="N2245" s="270"/>
      <c r="O2245" s="270"/>
      <c r="P2245" s="270"/>
    </row>
    <row r="2246" spans="1:19" x14ac:dyDescent="0.25">
      <c r="B2246" s="14" t="s">
        <v>14</v>
      </c>
      <c r="C2246" s="14" t="s">
        <v>14</v>
      </c>
      <c r="D2246" s="14" t="s">
        <v>15</v>
      </c>
      <c r="E2246" s="14" t="s">
        <v>16</v>
      </c>
      <c r="F2246" s="14" t="s">
        <v>14</v>
      </c>
      <c r="G2246" s="14" t="s">
        <v>15</v>
      </c>
      <c r="H2246" s="14" t="s">
        <v>16</v>
      </c>
      <c r="I2246" s="14" t="s">
        <v>14</v>
      </c>
      <c r="J2246" s="14" t="s">
        <v>15</v>
      </c>
      <c r="K2246" s="14" t="s">
        <v>16</v>
      </c>
      <c r="M2246" s="14" t="s">
        <v>18</v>
      </c>
      <c r="N2246" s="13" t="s">
        <v>19</v>
      </c>
      <c r="O2246" s="14" t="s">
        <v>20</v>
      </c>
      <c r="P2246" s="13" t="s">
        <v>21</v>
      </c>
      <c r="R2246" s="13" t="s">
        <v>41</v>
      </c>
      <c r="S2246" s="14" t="s">
        <v>29</v>
      </c>
    </row>
    <row r="2247" spans="1:19" ht="15.75" x14ac:dyDescent="0.25">
      <c r="A2247" s="14" t="s">
        <v>0</v>
      </c>
      <c r="B2247" s="7">
        <v>325001</v>
      </c>
      <c r="C2247" s="7">
        <v>14450</v>
      </c>
      <c r="D2247" s="1">
        <v>4.4000000000000004</v>
      </c>
      <c r="E2247" s="9">
        <v>326.8</v>
      </c>
      <c r="F2247" s="7">
        <v>2792</v>
      </c>
      <c r="G2247" s="1">
        <v>0.9</v>
      </c>
      <c r="H2247" s="1">
        <v>63.1</v>
      </c>
      <c r="I2247" s="7">
        <v>3133</v>
      </c>
      <c r="J2247" s="1">
        <v>1</v>
      </c>
      <c r="K2247" s="1">
        <v>70.900000000000006</v>
      </c>
      <c r="M2247" s="12">
        <f>B2247-B2265</f>
        <v>487</v>
      </c>
      <c r="N2247" s="12">
        <f t="shared" ref="N2247:N2259" si="693">C2247-C2265</f>
        <v>45</v>
      </c>
      <c r="O2247" s="12">
        <f t="shared" ref="O2247:O2259" si="694">F2247-F2265</f>
        <v>8</v>
      </c>
      <c r="P2247" s="12">
        <f t="shared" ref="P2247:P2259" si="695">I2247-I2265</f>
        <v>14</v>
      </c>
      <c r="R2247" s="26">
        <f>C2247/B2247</f>
        <v>4.4461401657225667E-2</v>
      </c>
    </row>
    <row r="2248" spans="1:19" ht="15.75" x14ac:dyDescent="0.25">
      <c r="A2248" s="5" t="s">
        <v>1</v>
      </c>
      <c r="B2248" s="7">
        <v>1986</v>
      </c>
      <c r="C2248" s="7">
        <v>92</v>
      </c>
      <c r="D2248" s="1">
        <v>4.5999999999999996</v>
      </c>
      <c r="E2248" s="9">
        <v>177.9</v>
      </c>
      <c r="F2248" s="7">
        <v>22</v>
      </c>
      <c r="G2248" s="1">
        <v>1.1000000000000001</v>
      </c>
      <c r="H2248" s="1">
        <v>42.5</v>
      </c>
      <c r="I2248" s="7">
        <v>0</v>
      </c>
      <c r="J2248" s="1">
        <v>0</v>
      </c>
      <c r="K2248" s="1">
        <v>0</v>
      </c>
      <c r="M2248" s="12">
        <f t="shared" ref="M2248:M2259" si="696">B2248-B2266</f>
        <v>6</v>
      </c>
      <c r="N2248" s="20">
        <f t="shared" si="693"/>
        <v>1</v>
      </c>
      <c r="O2248" s="12">
        <f t="shared" si="694"/>
        <v>0</v>
      </c>
      <c r="P2248" s="12">
        <f t="shared" si="695"/>
        <v>0</v>
      </c>
      <c r="R2248" s="21">
        <f>C2248/$C$2247</f>
        <v>6.3667820069204153E-3</v>
      </c>
    </row>
    <row r="2249" spans="1:19" ht="15.75" x14ac:dyDescent="0.25">
      <c r="A2249" s="6" t="s">
        <v>2</v>
      </c>
      <c r="B2249" s="8">
        <v>12647</v>
      </c>
      <c r="C2249" s="8">
        <v>74</v>
      </c>
      <c r="D2249" s="2">
        <v>0.6</v>
      </c>
      <c r="E2249" s="10">
        <v>34</v>
      </c>
      <c r="F2249" s="8">
        <v>14</v>
      </c>
      <c r="G2249" s="2">
        <v>0.1</v>
      </c>
      <c r="H2249" s="2">
        <v>6.4</v>
      </c>
      <c r="I2249" s="8">
        <v>0</v>
      </c>
      <c r="J2249" s="2">
        <v>0</v>
      </c>
      <c r="K2249" s="2">
        <v>0</v>
      </c>
      <c r="M2249" s="12">
        <f t="shared" si="696"/>
        <v>19</v>
      </c>
      <c r="N2249" s="20">
        <f t="shared" si="693"/>
        <v>0</v>
      </c>
      <c r="O2249" s="12">
        <f t="shared" si="694"/>
        <v>0</v>
      </c>
      <c r="P2249" s="12">
        <f t="shared" si="695"/>
        <v>0</v>
      </c>
      <c r="R2249" s="21">
        <f t="shared" ref="R2249:R2259" si="697">C2249/$C$2247</f>
        <v>5.1211072664359859E-3</v>
      </c>
    </row>
    <row r="2250" spans="1:19" ht="15.75" x14ac:dyDescent="0.25">
      <c r="A2250" s="5" t="s">
        <v>3</v>
      </c>
      <c r="B2250" s="7">
        <v>20016</v>
      </c>
      <c r="C2250" s="7">
        <v>41</v>
      </c>
      <c r="D2250" s="1">
        <v>0.2</v>
      </c>
      <c r="E2250" s="9">
        <v>14.8</v>
      </c>
      <c r="F2250" s="7">
        <v>13</v>
      </c>
      <c r="G2250" s="1">
        <v>0.1</v>
      </c>
      <c r="H2250" s="1">
        <v>4.7</v>
      </c>
      <c r="I2250" s="7">
        <v>0</v>
      </c>
      <c r="J2250" s="1">
        <v>0</v>
      </c>
      <c r="K2250" s="1">
        <v>0</v>
      </c>
      <c r="M2250" s="12">
        <f t="shared" si="696"/>
        <v>56</v>
      </c>
      <c r="N2250" s="20">
        <f t="shared" si="693"/>
        <v>0</v>
      </c>
      <c r="O2250" s="20">
        <f t="shared" si="694"/>
        <v>0</v>
      </c>
      <c r="P2250" s="12">
        <f t="shared" si="695"/>
        <v>0</v>
      </c>
      <c r="R2250" s="21">
        <f t="shared" si="697"/>
        <v>2.8373702422145328E-3</v>
      </c>
    </row>
    <row r="2251" spans="1:19" ht="15.75" x14ac:dyDescent="0.25">
      <c r="A2251" s="6" t="s">
        <v>4</v>
      </c>
      <c r="B2251" s="8">
        <v>44826</v>
      </c>
      <c r="C2251" s="8">
        <v>232</v>
      </c>
      <c r="D2251" s="2">
        <v>0.5</v>
      </c>
      <c r="E2251" s="10">
        <v>43.5</v>
      </c>
      <c r="F2251" s="8">
        <v>32</v>
      </c>
      <c r="G2251" s="2">
        <v>0.1</v>
      </c>
      <c r="H2251" s="2">
        <v>6</v>
      </c>
      <c r="I2251" s="8">
        <v>1</v>
      </c>
      <c r="J2251" s="2">
        <v>0</v>
      </c>
      <c r="K2251" s="2">
        <v>0.2</v>
      </c>
      <c r="M2251" s="12">
        <f t="shared" si="696"/>
        <v>73</v>
      </c>
      <c r="N2251" s="20">
        <f t="shared" si="693"/>
        <v>1</v>
      </c>
      <c r="O2251" s="12">
        <f t="shared" si="694"/>
        <v>0</v>
      </c>
      <c r="P2251" s="12">
        <f t="shared" si="695"/>
        <v>0</v>
      </c>
      <c r="R2251" s="21">
        <f t="shared" si="697"/>
        <v>1.6055363321799309E-2</v>
      </c>
      <c r="S2251" s="24">
        <f>R2250+R2251</f>
        <v>1.8892733564013841E-2</v>
      </c>
    </row>
    <row r="2252" spans="1:19" ht="15.75" x14ac:dyDescent="0.25">
      <c r="A2252" s="5" t="s">
        <v>5</v>
      </c>
      <c r="B2252" s="7">
        <v>57813</v>
      </c>
      <c r="C2252" s="7">
        <v>809</v>
      </c>
      <c r="D2252" s="1">
        <v>1.4</v>
      </c>
      <c r="E2252" s="9">
        <v>136.69999999999999</v>
      </c>
      <c r="F2252" s="7">
        <v>109</v>
      </c>
      <c r="G2252" s="1">
        <v>0.2</v>
      </c>
      <c r="H2252" s="1">
        <v>18.399999999999999</v>
      </c>
      <c r="I2252" s="7">
        <v>14</v>
      </c>
      <c r="J2252" s="1">
        <v>0</v>
      </c>
      <c r="K2252" s="1">
        <v>2.4</v>
      </c>
      <c r="M2252" s="12">
        <f t="shared" si="696"/>
        <v>39</v>
      </c>
      <c r="N2252" s="20">
        <f t="shared" si="693"/>
        <v>2</v>
      </c>
      <c r="O2252" s="12">
        <f t="shared" si="694"/>
        <v>0</v>
      </c>
      <c r="P2252" s="12">
        <f t="shared" si="695"/>
        <v>0</v>
      </c>
      <c r="R2252" s="21">
        <f t="shared" si="697"/>
        <v>5.5986159169550173E-2</v>
      </c>
    </row>
    <row r="2253" spans="1:19" ht="15.75" x14ac:dyDescent="0.25">
      <c r="A2253" s="6" t="s">
        <v>6</v>
      </c>
      <c r="B2253" s="8">
        <v>62220</v>
      </c>
      <c r="C2253" s="8">
        <v>1479</v>
      </c>
      <c r="D2253" s="2">
        <v>2.4</v>
      </c>
      <c r="E2253" s="10">
        <v>206.7</v>
      </c>
      <c r="F2253" s="8">
        <v>236</v>
      </c>
      <c r="G2253" s="2">
        <v>0.4</v>
      </c>
      <c r="H2253" s="2">
        <v>33</v>
      </c>
      <c r="I2253" s="8">
        <v>31</v>
      </c>
      <c r="J2253" s="2">
        <v>0</v>
      </c>
      <c r="K2253" s="2">
        <v>4.3</v>
      </c>
      <c r="M2253" s="12">
        <f t="shared" si="696"/>
        <v>99</v>
      </c>
      <c r="N2253" s="20">
        <f t="shared" si="693"/>
        <v>6</v>
      </c>
      <c r="O2253" s="20">
        <f t="shared" si="694"/>
        <v>0</v>
      </c>
      <c r="P2253" s="12">
        <f t="shared" si="695"/>
        <v>0</v>
      </c>
      <c r="R2253" s="21">
        <f t="shared" si="697"/>
        <v>0.10235294117647059</v>
      </c>
    </row>
    <row r="2254" spans="1:19" ht="15.75" x14ac:dyDescent="0.25">
      <c r="A2254" s="5" t="s">
        <v>7</v>
      </c>
      <c r="B2254" s="7">
        <v>49795</v>
      </c>
      <c r="C2254" s="7">
        <v>1744</v>
      </c>
      <c r="D2254" s="1">
        <v>3.5</v>
      </c>
      <c r="E2254" s="9">
        <v>286.60000000000002</v>
      </c>
      <c r="F2254" s="7">
        <v>377</v>
      </c>
      <c r="G2254" s="1">
        <v>0.8</v>
      </c>
      <c r="H2254" s="1">
        <v>62</v>
      </c>
      <c r="I2254" s="7">
        <v>71</v>
      </c>
      <c r="J2254" s="1">
        <v>0.1</v>
      </c>
      <c r="K2254" s="1">
        <v>11.7</v>
      </c>
      <c r="M2254" s="12">
        <f t="shared" si="696"/>
        <v>84</v>
      </c>
      <c r="N2254" s="20">
        <f t="shared" si="693"/>
        <v>8</v>
      </c>
      <c r="O2254" s="20">
        <f t="shared" si="694"/>
        <v>2</v>
      </c>
      <c r="P2254" s="12">
        <f t="shared" si="695"/>
        <v>0</v>
      </c>
      <c r="R2254" s="21">
        <f t="shared" si="697"/>
        <v>0.12069204152249136</v>
      </c>
    </row>
    <row r="2255" spans="1:19" ht="15.75" x14ac:dyDescent="0.25">
      <c r="A2255" s="6" t="s">
        <v>8</v>
      </c>
      <c r="B2255" s="8">
        <v>35735</v>
      </c>
      <c r="C2255" s="8">
        <v>2443</v>
      </c>
      <c r="D2255" s="2">
        <v>6.8</v>
      </c>
      <c r="E2255" s="10">
        <v>443.6</v>
      </c>
      <c r="F2255" s="8">
        <v>651</v>
      </c>
      <c r="G2255" s="2">
        <v>1.8</v>
      </c>
      <c r="H2255" s="2">
        <v>118.2</v>
      </c>
      <c r="I2255" s="8">
        <v>192</v>
      </c>
      <c r="J2255" s="2">
        <v>0.5</v>
      </c>
      <c r="K2255" s="2">
        <v>34.9</v>
      </c>
      <c r="M2255" s="12">
        <f t="shared" si="696"/>
        <v>55</v>
      </c>
      <c r="N2255" s="20">
        <f t="shared" si="693"/>
        <v>8</v>
      </c>
      <c r="O2255" s="20">
        <f t="shared" si="694"/>
        <v>2</v>
      </c>
      <c r="P2255" s="12">
        <f t="shared" si="695"/>
        <v>2</v>
      </c>
      <c r="R2255" s="21">
        <f t="shared" si="697"/>
        <v>0.16906574394463666</v>
      </c>
    </row>
    <row r="2256" spans="1:19" ht="15.75" x14ac:dyDescent="0.25">
      <c r="A2256" s="5" t="s">
        <v>9</v>
      </c>
      <c r="B2256" s="7">
        <v>21485</v>
      </c>
      <c r="C2256" s="7">
        <v>2603</v>
      </c>
      <c r="D2256" s="1">
        <v>12.1</v>
      </c>
      <c r="E2256" s="9">
        <v>548.70000000000005</v>
      </c>
      <c r="F2256" s="7">
        <v>744</v>
      </c>
      <c r="G2256" s="1">
        <v>3.5</v>
      </c>
      <c r="H2256" s="1">
        <v>156.80000000000001</v>
      </c>
      <c r="I2256" s="7">
        <v>418</v>
      </c>
      <c r="J2256" s="1">
        <v>1.9</v>
      </c>
      <c r="K2256" s="1">
        <v>88.1</v>
      </c>
      <c r="M2256" s="12">
        <f t="shared" si="696"/>
        <v>30</v>
      </c>
      <c r="N2256" s="20">
        <f t="shared" si="693"/>
        <v>5</v>
      </c>
      <c r="O2256" s="20">
        <f t="shared" si="694"/>
        <v>3</v>
      </c>
      <c r="P2256" s="20">
        <f t="shared" si="695"/>
        <v>1</v>
      </c>
      <c r="R2256" s="21">
        <f t="shared" si="697"/>
        <v>0.18013840830449826</v>
      </c>
    </row>
    <row r="2257" spans="1:19" ht="15.75" x14ac:dyDescent="0.25">
      <c r="A2257" s="6" t="s">
        <v>10</v>
      </c>
      <c r="B2257" s="8">
        <v>9653</v>
      </c>
      <c r="C2257" s="8">
        <v>2345</v>
      </c>
      <c r="D2257" s="2">
        <v>24.3</v>
      </c>
      <c r="E2257" s="10">
        <v>899.7</v>
      </c>
      <c r="F2257" s="8">
        <v>471</v>
      </c>
      <c r="G2257" s="2">
        <v>4.9000000000000004</v>
      </c>
      <c r="H2257" s="2">
        <v>180.7</v>
      </c>
      <c r="I2257" s="8">
        <v>712</v>
      </c>
      <c r="J2257" s="2">
        <v>7.4</v>
      </c>
      <c r="K2257" s="2">
        <v>273.2</v>
      </c>
      <c r="M2257" s="12">
        <f t="shared" si="696"/>
        <v>13</v>
      </c>
      <c r="N2257" s="20">
        <f t="shared" si="693"/>
        <v>8</v>
      </c>
      <c r="O2257" s="20">
        <f t="shared" si="694"/>
        <v>2</v>
      </c>
      <c r="P2257" s="20">
        <f t="shared" si="695"/>
        <v>5</v>
      </c>
      <c r="R2257" s="21">
        <f t="shared" si="697"/>
        <v>0.16228373702422144</v>
      </c>
    </row>
    <row r="2258" spans="1:19" ht="15.75" x14ac:dyDescent="0.25">
      <c r="A2258" s="5" t="s">
        <v>11</v>
      </c>
      <c r="B2258" s="7">
        <v>8572</v>
      </c>
      <c r="C2258" s="7">
        <v>2585</v>
      </c>
      <c r="D2258" s="1">
        <v>30.2</v>
      </c>
      <c r="E2258" s="9">
        <v>1842.9</v>
      </c>
      <c r="F2258" s="7">
        <v>122</v>
      </c>
      <c r="G2258" s="1">
        <v>1.4</v>
      </c>
      <c r="H2258" s="1">
        <v>87</v>
      </c>
      <c r="I2258" s="7">
        <v>1692</v>
      </c>
      <c r="J2258" s="1">
        <v>19.7</v>
      </c>
      <c r="K2258" s="9">
        <v>1206.3</v>
      </c>
      <c r="M2258" s="12">
        <f t="shared" si="696"/>
        <v>7</v>
      </c>
      <c r="N2258" s="20">
        <f t="shared" si="693"/>
        <v>6</v>
      </c>
      <c r="O2258" s="20">
        <f t="shared" si="694"/>
        <v>-1</v>
      </c>
      <c r="P2258" s="20">
        <f t="shared" si="695"/>
        <v>5</v>
      </c>
      <c r="R2258" s="21">
        <f t="shared" si="697"/>
        <v>0.17889273356401383</v>
      </c>
    </row>
    <row r="2259" spans="1:19" ht="15.75" x14ac:dyDescent="0.25">
      <c r="A2259" s="6" t="s">
        <v>12</v>
      </c>
      <c r="B2259" s="8">
        <v>253</v>
      </c>
      <c r="C2259" s="8">
        <v>3</v>
      </c>
      <c r="D2259" s="2">
        <v>1.2</v>
      </c>
      <c r="E2259" s="10" t="s">
        <v>13</v>
      </c>
      <c r="F2259" s="8">
        <v>1</v>
      </c>
      <c r="G2259" s="2">
        <v>0.4</v>
      </c>
      <c r="H2259" s="2" t="s">
        <v>13</v>
      </c>
      <c r="I2259" s="8">
        <v>2</v>
      </c>
      <c r="J2259" s="2">
        <v>0.8</v>
      </c>
      <c r="K2259" s="2" t="s">
        <v>13</v>
      </c>
      <c r="M2259" s="12">
        <f t="shared" si="696"/>
        <v>6</v>
      </c>
      <c r="N2259" s="12">
        <f t="shared" si="693"/>
        <v>0</v>
      </c>
      <c r="O2259" s="12">
        <f t="shared" si="694"/>
        <v>0</v>
      </c>
      <c r="P2259" s="12">
        <f t="shared" si="695"/>
        <v>1</v>
      </c>
      <c r="R2259" s="21">
        <f t="shared" si="697"/>
        <v>2.0761245674740485E-4</v>
      </c>
    </row>
    <row r="2260" spans="1:19" x14ac:dyDescent="0.25">
      <c r="A2260" s="25"/>
      <c r="O2260" s="104" t="s">
        <v>873</v>
      </c>
      <c r="P2260" s="103">
        <f>SUM(P2257:P2258)/P2247</f>
        <v>0.7142857142857143</v>
      </c>
    </row>
    <row r="2261" spans="1:19" x14ac:dyDescent="0.25">
      <c r="A2261" t="s">
        <v>1296</v>
      </c>
    </row>
    <row r="2262" spans="1:19" x14ac:dyDescent="0.25">
      <c r="A2262" t="s">
        <v>776</v>
      </c>
    </row>
    <row r="2263" spans="1:19" x14ac:dyDescent="0.25">
      <c r="A2263" s="15" t="s">
        <v>17</v>
      </c>
      <c r="B2263" s="14" t="s">
        <v>18</v>
      </c>
      <c r="C2263" s="270" t="s">
        <v>19</v>
      </c>
      <c r="D2263" s="270"/>
      <c r="E2263" s="270"/>
      <c r="F2263" s="270" t="s">
        <v>20</v>
      </c>
      <c r="G2263" s="270"/>
      <c r="H2263" s="270"/>
      <c r="I2263" s="270" t="s">
        <v>21</v>
      </c>
      <c r="J2263" s="270"/>
      <c r="K2263" s="270"/>
      <c r="M2263" s="270" t="s">
        <v>874</v>
      </c>
      <c r="N2263" s="270"/>
      <c r="O2263" s="270"/>
      <c r="P2263" s="270"/>
    </row>
    <row r="2264" spans="1:19" x14ac:dyDescent="0.25">
      <c r="B2264" s="14" t="s">
        <v>14</v>
      </c>
      <c r="C2264" s="14" t="s">
        <v>14</v>
      </c>
      <c r="D2264" s="14" t="s">
        <v>15</v>
      </c>
      <c r="E2264" s="14" t="s">
        <v>16</v>
      </c>
      <c r="F2264" s="14" t="s">
        <v>14</v>
      </c>
      <c r="G2264" s="14" t="s">
        <v>15</v>
      </c>
      <c r="H2264" s="14" t="s">
        <v>16</v>
      </c>
      <c r="I2264" s="14" t="s">
        <v>14</v>
      </c>
      <c r="J2264" s="14" t="s">
        <v>15</v>
      </c>
      <c r="K2264" s="14" t="s">
        <v>16</v>
      </c>
      <c r="M2264" s="14" t="s">
        <v>18</v>
      </c>
      <c r="N2264" s="13" t="s">
        <v>19</v>
      </c>
      <c r="O2264" s="14" t="s">
        <v>20</v>
      </c>
      <c r="P2264" s="13" t="s">
        <v>21</v>
      </c>
      <c r="R2264" s="13" t="s">
        <v>41</v>
      </c>
      <c r="S2264" s="14" t="s">
        <v>29</v>
      </c>
    </row>
    <row r="2265" spans="1:19" ht="15.75" x14ac:dyDescent="0.25">
      <c r="A2265" s="14" t="s">
        <v>0</v>
      </c>
      <c r="B2265" s="7">
        <v>324514</v>
      </c>
      <c r="C2265" s="7">
        <v>14405</v>
      </c>
      <c r="D2265" s="1">
        <v>4.4000000000000004</v>
      </c>
      <c r="E2265" s="9">
        <v>325.8</v>
      </c>
      <c r="F2265" s="7">
        <v>2784</v>
      </c>
      <c r="G2265" s="1">
        <v>0.9</v>
      </c>
      <c r="H2265" s="1">
        <v>63</v>
      </c>
      <c r="I2265" s="7">
        <v>3119</v>
      </c>
      <c r="J2265" s="1">
        <v>1</v>
      </c>
      <c r="K2265" s="1">
        <v>70.5</v>
      </c>
      <c r="M2265" s="12">
        <f>B2265-B2283</f>
        <v>315</v>
      </c>
      <c r="N2265" s="12">
        <f t="shared" ref="N2265:N2277" si="698">C2265-C2283</f>
        <v>39</v>
      </c>
      <c r="O2265" s="12">
        <f t="shared" ref="O2265:O2277" si="699">F2265-F2283</f>
        <v>9</v>
      </c>
      <c r="P2265" s="12">
        <f t="shared" ref="P2265:P2277" si="700">I2265-I2283</f>
        <v>8</v>
      </c>
      <c r="R2265" s="26">
        <f>C2265/B2265</f>
        <v>4.4389456233013061E-2</v>
      </c>
    </row>
    <row r="2266" spans="1:19" ht="15.75" x14ac:dyDescent="0.25">
      <c r="A2266" s="5" t="s">
        <v>1</v>
      </c>
      <c r="B2266" s="7">
        <v>1980</v>
      </c>
      <c r="C2266" s="7">
        <v>91</v>
      </c>
      <c r="D2266" s="1">
        <v>4.5999999999999996</v>
      </c>
      <c r="E2266" s="9">
        <v>175.9</v>
      </c>
      <c r="F2266" s="7">
        <v>22</v>
      </c>
      <c r="G2266" s="1">
        <v>1.1000000000000001</v>
      </c>
      <c r="H2266" s="1">
        <v>42.5</v>
      </c>
      <c r="I2266" s="7">
        <v>0</v>
      </c>
      <c r="J2266" s="1">
        <v>0</v>
      </c>
      <c r="K2266" s="1">
        <v>0</v>
      </c>
      <c r="M2266" s="12">
        <f t="shared" ref="M2266:M2277" si="701">B2266-B2284</f>
        <v>2</v>
      </c>
      <c r="N2266" s="20">
        <f t="shared" si="698"/>
        <v>0</v>
      </c>
      <c r="O2266" s="12">
        <f t="shared" si="699"/>
        <v>0</v>
      </c>
      <c r="P2266" s="12">
        <f t="shared" si="700"/>
        <v>0</v>
      </c>
      <c r="R2266" s="21">
        <f>C2266/$C$2265</f>
        <v>6.3172509545296775E-3</v>
      </c>
    </row>
    <row r="2267" spans="1:19" ht="15.75" x14ac:dyDescent="0.25">
      <c r="A2267" s="6" t="s">
        <v>2</v>
      </c>
      <c r="B2267" s="8">
        <v>12628</v>
      </c>
      <c r="C2267" s="8">
        <v>74</v>
      </c>
      <c r="D2267" s="2">
        <v>0.6</v>
      </c>
      <c r="E2267" s="10">
        <v>34</v>
      </c>
      <c r="F2267" s="8">
        <v>14</v>
      </c>
      <c r="G2267" s="2">
        <v>0.1</v>
      </c>
      <c r="H2267" s="2">
        <v>6.4</v>
      </c>
      <c r="I2267" s="8">
        <v>0</v>
      </c>
      <c r="J2267" s="2">
        <v>0</v>
      </c>
      <c r="K2267" s="2">
        <v>0</v>
      </c>
      <c r="M2267" s="12">
        <f t="shared" si="701"/>
        <v>15</v>
      </c>
      <c r="N2267" s="20">
        <f t="shared" si="698"/>
        <v>2</v>
      </c>
      <c r="O2267" s="12">
        <f t="shared" si="699"/>
        <v>2</v>
      </c>
      <c r="P2267" s="12">
        <f t="shared" si="700"/>
        <v>0</v>
      </c>
      <c r="R2267" s="21">
        <f t="shared" ref="R2267:R2277" si="702">C2267/$C$2265</f>
        <v>5.1371051718153418E-3</v>
      </c>
    </row>
    <row r="2268" spans="1:19" ht="15.75" x14ac:dyDescent="0.25">
      <c r="A2268" s="5" t="s">
        <v>3</v>
      </c>
      <c r="B2268" s="7">
        <v>19960</v>
      </c>
      <c r="C2268" s="7">
        <v>41</v>
      </c>
      <c r="D2268" s="1">
        <v>0.2</v>
      </c>
      <c r="E2268" s="9">
        <v>14.8</v>
      </c>
      <c r="F2268" s="7">
        <v>13</v>
      </c>
      <c r="G2268" s="1">
        <v>0.1</v>
      </c>
      <c r="H2268" s="1">
        <v>4.7</v>
      </c>
      <c r="I2268" s="7">
        <v>0</v>
      </c>
      <c r="J2268" s="1">
        <v>0</v>
      </c>
      <c r="K2268" s="1">
        <v>0</v>
      </c>
      <c r="M2268" s="12">
        <f t="shared" si="701"/>
        <v>41</v>
      </c>
      <c r="N2268" s="20">
        <f t="shared" si="698"/>
        <v>1</v>
      </c>
      <c r="O2268" s="20">
        <f t="shared" si="699"/>
        <v>0</v>
      </c>
      <c r="P2268" s="12">
        <f t="shared" si="700"/>
        <v>0</v>
      </c>
      <c r="R2268" s="21">
        <f t="shared" si="702"/>
        <v>2.8462339465463379E-3</v>
      </c>
    </row>
    <row r="2269" spans="1:19" ht="15.75" x14ac:dyDescent="0.25">
      <c r="A2269" s="6" t="s">
        <v>4</v>
      </c>
      <c r="B2269" s="8">
        <v>44753</v>
      </c>
      <c r="C2269" s="8">
        <v>231</v>
      </c>
      <c r="D2269" s="2">
        <v>0.5</v>
      </c>
      <c r="E2269" s="10">
        <v>43.3</v>
      </c>
      <c r="F2269" s="8">
        <v>32</v>
      </c>
      <c r="G2269" s="2">
        <v>0.1</v>
      </c>
      <c r="H2269" s="2">
        <v>6</v>
      </c>
      <c r="I2269" s="8">
        <v>1</v>
      </c>
      <c r="J2269" s="2">
        <v>0</v>
      </c>
      <c r="K2269" s="2">
        <v>0.2</v>
      </c>
      <c r="M2269" s="12">
        <f t="shared" si="701"/>
        <v>27</v>
      </c>
      <c r="N2269" s="20">
        <f t="shared" si="698"/>
        <v>2</v>
      </c>
      <c r="O2269" s="12">
        <f t="shared" si="699"/>
        <v>0</v>
      </c>
      <c r="P2269" s="12">
        <f t="shared" si="700"/>
        <v>0</v>
      </c>
      <c r="R2269" s="21">
        <f t="shared" si="702"/>
        <v>1.6036098576883026E-2</v>
      </c>
      <c r="S2269" s="24">
        <f>R2268+R2269</f>
        <v>1.8882332523429364E-2</v>
      </c>
    </row>
    <row r="2270" spans="1:19" ht="15.75" x14ac:dyDescent="0.25">
      <c r="A2270" s="5" t="s">
        <v>5</v>
      </c>
      <c r="B2270" s="7">
        <v>57774</v>
      </c>
      <c r="C2270" s="7">
        <v>807</v>
      </c>
      <c r="D2270" s="1">
        <v>1.4</v>
      </c>
      <c r="E2270" s="9">
        <v>136.4</v>
      </c>
      <c r="F2270" s="7">
        <v>109</v>
      </c>
      <c r="G2270" s="1">
        <v>0.2</v>
      </c>
      <c r="H2270" s="1">
        <v>18.399999999999999</v>
      </c>
      <c r="I2270" s="7">
        <v>14</v>
      </c>
      <c r="J2270" s="1">
        <v>0</v>
      </c>
      <c r="K2270" s="1">
        <v>2.4</v>
      </c>
      <c r="M2270" s="12">
        <f t="shared" si="701"/>
        <v>37</v>
      </c>
      <c r="N2270" s="20">
        <f t="shared" si="698"/>
        <v>2</v>
      </c>
      <c r="O2270" s="12">
        <f t="shared" si="699"/>
        <v>2</v>
      </c>
      <c r="P2270" s="12">
        <f t="shared" si="700"/>
        <v>0</v>
      </c>
      <c r="R2270" s="21">
        <f t="shared" si="702"/>
        <v>5.6022214508851094E-2</v>
      </c>
    </row>
    <row r="2271" spans="1:19" ht="15.75" x14ac:dyDescent="0.25">
      <c r="A2271" s="6" t="s">
        <v>6</v>
      </c>
      <c r="B2271" s="8">
        <v>62121</v>
      </c>
      <c r="C2271" s="8">
        <v>1473</v>
      </c>
      <c r="D2271" s="2">
        <v>2.4</v>
      </c>
      <c r="E2271" s="10">
        <v>205.9</v>
      </c>
      <c r="F2271" s="8">
        <v>236</v>
      </c>
      <c r="G2271" s="2">
        <v>0.4</v>
      </c>
      <c r="H2271" s="2">
        <v>33</v>
      </c>
      <c r="I2271" s="8">
        <v>31</v>
      </c>
      <c r="J2271" s="2">
        <v>0</v>
      </c>
      <c r="K2271" s="2">
        <v>4.3</v>
      </c>
      <c r="M2271" s="12">
        <f t="shared" si="701"/>
        <v>66</v>
      </c>
      <c r="N2271" s="20">
        <f t="shared" si="698"/>
        <v>4</v>
      </c>
      <c r="O2271" s="20">
        <f t="shared" si="699"/>
        <v>0</v>
      </c>
      <c r="P2271" s="12">
        <f t="shared" si="700"/>
        <v>0</v>
      </c>
      <c r="R2271" s="21">
        <f t="shared" si="702"/>
        <v>0.10225616105518917</v>
      </c>
    </row>
    <row r="2272" spans="1:19" ht="15.75" x14ac:dyDescent="0.25">
      <c r="A2272" s="5" t="s">
        <v>7</v>
      </c>
      <c r="B2272" s="7">
        <v>49711</v>
      </c>
      <c r="C2272" s="7">
        <v>1736</v>
      </c>
      <c r="D2272" s="1">
        <v>3.5</v>
      </c>
      <c r="E2272" s="9">
        <v>285.3</v>
      </c>
      <c r="F2272" s="7">
        <v>375</v>
      </c>
      <c r="G2272" s="1">
        <v>0.8</v>
      </c>
      <c r="H2272" s="1">
        <v>61.6</v>
      </c>
      <c r="I2272" s="7">
        <v>71</v>
      </c>
      <c r="J2272" s="1">
        <v>0.1</v>
      </c>
      <c r="K2272" s="1">
        <v>11.7</v>
      </c>
      <c r="M2272" s="12">
        <f t="shared" si="701"/>
        <v>70</v>
      </c>
      <c r="N2272" s="20">
        <f t="shared" si="698"/>
        <v>8</v>
      </c>
      <c r="O2272" s="20">
        <f t="shared" si="699"/>
        <v>2</v>
      </c>
      <c r="P2272" s="12">
        <f t="shared" si="700"/>
        <v>0</v>
      </c>
      <c r="R2272" s="21">
        <f t="shared" si="702"/>
        <v>0.12051371051718153</v>
      </c>
    </row>
    <row r="2273" spans="1:26" ht="15.75" x14ac:dyDescent="0.25">
      <c r="A2273" s="6" t="s">
        <v>8</v>
      </c>
      <c r="B2273" s="8">
        <v>35680</v>
      </c>
      <c r="C2273" s="8">
        <v>2435</v>
      </c>
      <c r="D2273" s="2">
        <v>6.8</v>
      </c>
      <c r="E2273" s="10">
        <v>442.1</v>
      </c>
      <c r="F2273" s="8">
        <v>649</v>
      </c>
      <c r="G2273" s="2">
        <v>1.8</v>
      </c>
      <c r="H2273" s="2">
        <v>117.8</v>
      </c>
      <c r="I2273" s="8">
        <v>190</v>
      </c>
      <c r="J2273" s="2">
        <v>0.5</v>
      </c>
      <c r="K2273" s="2">
        <v>34.5</v>
      </c>
      <c r="M2273" s="12">
        <f t="shared" si="701"/>
        <v>19</v>
      </c>
      <c r="N2273" s="20">
        <f t="shared" si="698"/>
        <v>2</v>
      </c>
      <c r="O2273" s="20">
        <f t="shared" si="699"/>
        <v>0</v>
      </c>
      <c r="P2273" s="12">
        <f t="shared" si="700"/>
        <v>0</v>
      </c>
      <c r="R2273" s="21">
        <f t="shared" si="702"/>
        <v>0.16903852828878863</v>
      </c>
    </row>
    <row r="2274" spans="1:26" ht="15.75" x14ac:dyDescent="0.25">
      <c r="A2274" s="5" t="s">
        <v>9</v>
      </c>
      <c r="B2274" s="7">
        <v>21455</v>
      </c>
      <c r="C2274" s="7">
        <v>2598</v>
      </c>
      <c r="D2274" s="1">
        <v>12.1</v>
      </c>
      <c r="E2274" s="9">
        <v>547.6</v>
      </c>
      <c r="F2274" s="7">
        <v>741</v>
      </c>
      <c r="G2274" s="1">
        <v>3.5</v>
      </c>
      <c r="H2274" s="1">
        <v>156.19999999999999</v>
      </c>
      <c r="I2274" s="7">
        <v>417</v>
      </c>
      <c r="J2274" s="1">
        <v>1.9</v>
      </c>
      <c r="K2274" s="1">
        <v>87.9</v>
      </c>
      <c r="M2274" s="12">
        <f t="shared" si="701"/>
        <v>19</v>
      </c>
      <c r="N2274" s="20">
        <f t="shared" si="698"/>
        <v>9</v>
      </c>
      <c r="O2274" s="20">
        <f t="shared" si="699"/>
        <v>1</v>
      </c>
      <c r="P2274" s="20">
        <f t="shared" si="700"/>
        <v>3</v>
      </c>
      <c r="R2274" s="21">
        <f t="shared" si="702"/>
        <v>0.18035404373481431</v>
      </c>
    </row>
    <row r="2275" spans="1:26" ht="15.75" x14ac:dyDescent="0.25">
      <c r="A2275" s="6" t="s">
        <v>10</v>
      </c>
      <c r="B2275" s="8">
        <v>9640</v>
      </c>
      <c r="C2275" s="8">
        <v>2337</v>
      </c>
      <c r="D2275" s="2">
        <v>24.2</v>
      </c>
      <c r="E2275" s="10">
        <v>896.7</v>
      </c>
      <c r="F2275" s="8">
        <v>469</v>
      </c>
      <c r="G2275" s="2">
        <v>4.9000000000000004</v>
      </c>
      <c r="H2275" s="2">
        <v>179.9</v>
      </c>
      <c r="I2275" s="8">
        <v>707</v>
      </c>
      <c r="J2275" s="2">
        <v>7.3</v>
      </c>
      <c r="K2275" s="2">
        <v>271.3</v>
      </c>
      <c r="M2275" s="12">
        <f t="shared" si="701"/>
        <v>10</v>
      </c>
      <c r="N2275" s="20">
        <f t="shared" si="698"/>
        <v>5</v>
      </c>
      <c r="O2275" s="20">
        <f t="shared" si="699"/>
        <v>2</v>
      </c>
      <c r="P2275" s="20">
        <f t="shared" si="700"/>
        <v>4</v>
      </c>
      <c r="R2275" s="21">
        <f t="shared" si="702"/>
        <v>0.16223533495314127</v>
      </c>
    </row>
    <row r="2276" spans="1:26" ht="15.75" x14ac:dyDescent="0.25">
      <c r="A2276" s="5" t="s">
        <v>11</v>
      </c>
      <c r="B2276" s="7">
        <v>8565</v>
      </c>
      <c r="C2276" s="7">
        <v>2579</v>
      </c>
      <c r="D2276" s="1">
        <v>30.1</v>
      </c>
      <c r="E2276" s="9">
        <v>1838.6</v>
      </c>
      <c r="F2276" s="7">
        <v>123</v>
      </c>
      <c r="G2276" s="1">
        <v>1.4</v>
      </c>
      <c r="H2276" s="1">
        <v>87.7</v>
      </c>
      <c r="I2276" s="7">
        <v>1687</v>
      </c>
      <c r="J2276" s="1">
        <v>19.7</v>
      </c>
      <c r="K2276" s="9">
        <v>1202.7</v>
      </c>
      <c r="M2276" s="12">
        <f t="shared" si="701"/>
        <v>7</v>
      </c>
      <c r="N2276" s="20">
        <f t="shared" si="698"/>
        <v>4</v>
      </c>
      <c r="O2276" s="20">
        <f t="shared" si="699"/>
        <v>0</v>
      </c>
      <c r="P2276" s="20">
        <f t="shared" si="700"/>
        <v>1</v>
      </c>
      <c r="R2276" s="21">
        <f t="shared" si="702"/>
        <v>0.17903505727178062</v>
      </c>
    </row>
    <row r="2277" spans="1:26" ht="15.75" x14ac:dyDescent="0.25">
      <c r="A2277" s="6" t="s">
        <v>12</v>
      </c>
      <c r="B2277" s="8">
        <v>247</v>
      </c>
      <c r="C2277" s="8">
        <v>3</v>
      </c>
      <c r="D2277" s="2">
        <v>1.2</v>
      </c>
      <c r="E2277" s="10" t="s">
        <v>13</v>
      </c>
      <c r="F2277" s="8">
        <v>1</v>
      </c>
      <c r="G2277" s="2">
        <v>0.4</v>
      </c>
      <c r="H2277" s="2" t="s">
        <v>13</v>
      </c>
      <c r="I2277" s="8">
        <v>1</v>
      </c>
      <c r="J2277" s="2">
        <v>0.4</v>
      </c>
      <c r="K2277" s="2" t="s">
        <v>13</v>
      </c>
      <c r="M2277" s="12">
        <f t="shared" si="701"/>
        <v>2</v>
      </c>
      <c r="N2277" s="12">
        <f t="shared" si="698"/>
        <v>0</v>
      </c>
      <c r="O2277" s="12">
        <f t="shared" si="699"/>
        <v>0</v>
      </c>
      <c r="P2277" s="12">
        <f t="shared" si="700"/>
        <v>0</v>
      </c>
      <c r="R2277" s="21">
        <f t="shared" si="702"/>
        <v>2.0826102047900034E-4</v>
      </c>
    </row>
    <row r="2278" spans="1:26" x14ac:dyDescent="0.25">
      <c r="A2278" s="25"/>
      <c r="O2278" s="104" t="s">
        <v>873</v>
      </c>
      <c r="P2278" s="103">
        <f>SUM(P2275:P2276)/P2265</f>
        <v>0.625</v>
      </c>
    </row>
    <row r="2279" spans="1:26" x14ac:dyDescent="0.25">
      <c r="A2279" t="s">
        <v>1297</v>
      </c>
    </row>
    <row r="2280" spans="1:26" x14ac:dyDescent="0.25">
      <c r="A2280" t="s">
        <v>776</v>
      </c>
    </row>
    <row r="2281" spans="1:26" x14ac:dyDescent="0.25">
      <c r="A2281" s="15" t="s">
        <v>17</v>
      </c>
      <c r="B2281" s="14" t="s">
        <v>18</v>
      </c>
      <c r="C2281" s="270" t="s">
        <v>19</v>
      </c>
      <c r="D2281" s="270"/>
      <c r="E2281" s="270"/>
      <c r="F2281" s="270" t="s">
        <v>20</v>
      </c>
      <c r="G2281" s="270"/>
      <c r="H2281" s="270"/>
      <c r="I2281" s="270" t="s">
        <v>21</v>
      </c>
      <c r="J2281" s="270"/>
      <c r="K2281" s="270"/>
      <c r="M2281" s="270" t="s">
        <v>866</v>
      </c>
      <c r="N2281" s="270"/>
      <c r="O2281" s="270"/>
      <c r="P2281" s="270"/>
    </row>
    <row r="2282" spans="1:26" x14ac:dyDescent="0.25">
      <c r="B2282" s="14" t="s">
        <v>14</v>
      </c>
      <c r="C2282" s="14" t="s">
        <v>14</v>
      </c>
      <c r="D2282" s="14" t="s">
        <v>15</v>
      </c>
      <c r="E2282" s="14" t="s">
        <v>16</v>
      </c>
      <c r="F2282" s="14" t="s">
        <v>14</v>
      </c>
      <c r="G2282" s="14" t="s">
        <v>15</v>
      </c>
      <c r="H2282" s="14" t="s">
        <v>16</v>
      </c>
      <c r="I2282" s="14" t="s">
        <v>14</v>
      </c>
      <c r="J2282" s="14" t="s">
        <v>15</v>
      </c>
      <c r="K2282" s="14" t="s">
        <v>16</v>
      </c>
      <c r="M2282" s="14" t="s">
        <v>18</v>
      </c>
      <c r="N2282" s="13" t="s">
        <v>19</v>
      </c>
      <c r="O2282" s="14" t="s">
        <v>20</v>
      </c>
      <c r="P2282" s="13" t="s">
        <v>21</v>
      </c>
      <c r="R2282" s="13" t="s">
        <v>41</v>
      </c>
      <c r="S2282" s="14" t="s">
        <v>29</v>
      </c>
    </row>
    <row r="2283" spans="1:26" ht="15.75" x14ac:dyDescent="0.25">
      <c r="A2283" s="14" t="s">
        <v>0</v>
      </c>
      <c r="B2283" s="7">
        <v>324199</v>
      </c>
      <c r="C2283" s="7">
        <v>14366</v>
      </c>
      <c r="D2283" s="1">
        <v>4.4000000000000004</v>
      </c>
      <c r="E2283" s="9">
        <v>324.89999999999998</v>
      </c>
      <c r="F2283" s="7">
        <v>2775</v>
      </c>
      <c r="G2283" s="1">
        <v>0.9</v>
      </c>
      <c r="H2283" s="1">
        <v>62.8</v>
      </c>
      <c r="I2283" s="7">
        <v>3111</v>
      </c>
      <c r="J2283" s="1">
        <v>1</v>
      </c>
      <c r="K2283" s="1">
        <v>70.400000000000006</v>
      </c>
      <c r="M2283" s="12">
        <f>B2283-B2301</f>
        <v>1210</v>
      </c>
      <c r="N2283" s="12">
        <f t="shared" ref="N2283:N2295" si="703">C2283-C2301</f>
        <v>67</v>
      </c>
      <c r="O2283" s="12">
        <f t="shared" ref="O2283:O2295" si="704">F2283-F2301</f>
        <v>12</v>
      </c>
      <c r="P2283" s="12">
        <f t="shared" ref="P2283:P2295" si="705">I2283-I2301</f>
        <v>18</v>
      </c>
      <c r="R2283" s="26">
        <f>C2283/B2283</f>
        <v>4.4312289673934836E-2</v>
      </c>
    </row>
    <row r="2284" spans="1:26" ht="15.75" x14ac:dyDescent="0.25">
      <c r="A2284" s="5" t="s">
        <v>1</v>
      </c>
      <c r="B2284" s="7">
        <v>1978</v>
      </c>
      <c r="C2284" s="7">
        <v>91</v>
      </c>
      <c r="D2284" s="1">
        <v>4.5999999999999996</v>
      </c>
      <c r="E2284" s="9">
        <v>175.9</v>
      </c>
      <c r="F2284" s="7">
        <v>22</v>
      </c>
      <c r="G2284" s="1">
        <v>1.1000000000000001</v>
      </c>
      <c r="H2284" s="1">
        <v>42.5</v>
      </c>
      <c r="I2284" s="7">
        <v>0</v>
      </c>
      <c r="J2284" s="1">
        <v>0</v>
      </c>
      <c r="K2284" s="1">
        <v>0</v>
      </c>
      <c r="M2284" s="12">
        <f t="shared" ref="M2284:M2295" si="706">B2284-B2302</f>
        <v>7</v>
      </c>
      <c r="N2284" s="20">
        <f t="shared" si="703"/>
        <v>0</v>
      </c>
      <c r="O2284" s="12">
        <f t="shared" si="704"/>
        <v>0</v>
      </c>
      <c r="P2284" s="12">
        <f t="shared" si="705"/>
        <v>0</v>
      </c>
      <c r="R2284" s="21">
        <f>C2284/$C$2283</f>
        <v>6.3344006682444663E-3</v>
      </c>
    </row>
    <row r="2285" spans="1:26" ht="15.75" x14ac:dyDescent="0.25">
      <c r="A2285" s="6" t="s">
        <v>2</v>
      </c>
      <c r="B2285" s="8">
        <v>12613</v>
      </c>
      <c r="C2285" s="8">
        <v>72</v>
      </c>
      <c r="D2285" s="2">
        <v>0.6</v>
      </c>
      <c r="E2285" s="10">
        <v>33.1</v>
      </c>
      <c r="F2285" s="8">
        <v>12</v>
      </c>
      <c r="G2285" s="2">
        <v>0.1</v>
      </c>
      <c r="H2285" s="2">
        <v>5.5</v>
      </c>
      <c r="I2285" s="8">
        <v>0</v>
      </c>
      <c r="J2285" s="2">
        <v>0</v>
      </c>
      <c r="K2285" s="2">
        <v>0</v>
      </c>
      <c r="M2285" s="12">
        <f t="shared" si="706"/>
        <v>48</v>
      </c>
      <c r="N2285" s="20">
        <f t="shared" si="703"/>
        <v>2</v>
      </c>
      <c r="O2285" s="12">
        <f t="shared" si="704"/>
        <v>0</v>
      </c>
      <c r="P2285" s="12">
        <f t="shared" si="705"/>
        <v>0</v>
      </c>
      <c r="R2285" s="21">
        <f t="shared" ref="R2285:R2295" si="707">C2285/$C$2283</f>
        <v>5.0118334957538636E-3</v>
      </c>
      <c r="U2285" s="30" t="s">
        <v>868</v>
      </c>
      <c r="V2285" s="30"/>
      <c r="W2285" s="30"/>
      <c r="X2285" s="30"/>
      <c r="Y2285" s="30"/>
    </row>
    <row r="2286" spans="1:26" ht="15.75" x14ac:dyDescent="0.25">
      <c r="A2286" s="5" t="s">
        <v>3</v>
      </c>
      <c r="B2286" s="7">
        <v>19919</v>
      </c>
      <c r="C2286" s="7">
        <v>40</v>
      </c>
      <c r="D2286" s="1">
        <v>0.2</v>
      </c>
      <c r="E2286" s="9">
        <v>14.4</v>
      </c>
      <c r="F2286" s="7">
        <v>13</v>
      </c>
      <c r="G2286" s="1">
        <v>0.1</v>
      </c>
      <c r="H2286" s="1">
        <v>4.7</v>
      </c>
      <c r="I2286" s="7">
        <v>0</v>
      </c>
      <c r="J2286" s="1">
        <v>0</v>
      </c>
      <c r="K2286" s="1">
        <v>0</v>
      </c>
      <c r="M2286" s="12">
        <f t="shared" si="706"/>
        <v>121</v>
      </c>
      <c r="N2286" s="20">
        <f t="shared" si="703"/>
        <v>1</v>
      </c>
      <c r="O2286" s="20">
        <f t="shared" si="704"/>
        <v>0</v>
      </c>
      <c r="P2286" s="12">
        <f t="shared" si="705"/>
        <v>0</v>
      </c>
      <c r="R2286" s="21">
        <f t="shared" si="707"/>
        <v>2.7843519420854795E-3</v>
      </c>
      <c r="U2286" s="30"/>
      <c r="V2286" s="30"/>
      <c r="W2286" s="30"/>
      <c r="X2286" s="30"/>
      <c r="Y2286" s="30"/>
      <c r="Z2286" s="30"/>
    </row>
    <row r="2287" spans="1:26" ht="15.75" x14ac:dyDescent="0.25">
      <c r="A2287" s="6" t="s">
        <v>4</v>
      </c>
      <c r="B2287" s="8">
        <v>44726</v>
      </c>
      <c r="C2287" s="8">
        <v>229</v>
      </c>
      <c r="D2287" s="2">
        <v>0.5</v>
      </c>
      <c r="E2287" s="10">
        <v>43</v>
      </c>
      <c r="F2287" s="8">
        <v>32</v>
      </c>
      <c r="G2287" s="2">
        <v>0.1</v>
      </c>
      <c r="H2287" s="2">
        <v>6</v>
      </c>
      <c r="I2287" s="8">
        <v>1</v>
      </c>
      <c r="J2287" s="2">
        <v>0</v>
      </c>
      <c r="K2287" s="2">
        <v>0.2</v>
      </c>
      <c r="M2287" s="12">
        <f t="shared" si="706"/>
        <v>159</v>
      </c>
      <c r="N2287" s="20">
        <f t="shared" si="703"/>
        <v>1</v>
      </c>
      <c r="O2287" s="12">
        <f t="shared" si="704"/>
        <v>0</v>
      </c>
      <c r="P2287" s="12">
        <f t="shared" si="705"/>
        <v>0</v>
      </c>
      <c r="R2287" s="21">
        <f t="shared" si="707"/>
        <v>1.5940414868439372E-2</v>
      </c>
      <c r="S2287" s="24">
        <f>R2286+R2287</f>
        <v>1.8724766810524852E-2</v>
      </c>
      <c r="U2287" s="30" t="s">
        <v>869</v>
      </c>
      <c r="V2287" s="30"/>
      <c r="W2287" s="30"/>
      <c r="X2287" s="30"/>
      <c r="Y2287" s="30"/>
      <c r="Z2287" s="30"/>
    </row>
    <row r="2288" spans="1:26" ht="15.75" x14ac:dyDescent="0.25">
      <c r="A2288" s="5" t="s">
        <v>5</v>
      </c>
      <c r="B2288" s="7">
        <v>57737</v>
      </c>
      <c r="C2288" s="7">
        <v>805</v>
      </c>
      <c r="D2288" s="1">
        <v>1.4</v>
      </c>
      <c r="E2288" s="9">
        <v>136</v>
      </c>
      <c r="F2288" s="7">
        <v>107</v>
      </c>
      <c r="G2288" s="1">
        <v>0.2</v>
      </c>
      <c r="H2288" s="1">
        <v>18.100000000000001</v>
      </c>
      <c r="I2288" s="7">
        <v>14</v>
      </c>
      <c r="J2288" s="1">
        <v>0</v>
      </c>
      <c r="K2288" s="1">
        <v>2.4</v>
      </c>
      <c r="M2288" s="12">
        <f t="shared" si="706"/>
        <v>159</v>
      </c>
      <c r="N2288" s="20">
        <f t="shared" si="703"/>
        <v>3</v>
      </c>
      <c r="O2288" s="12">
        <f t="shared" si="704"/>
        <v>0</v>
      </c>
      <c r="P2288" s="12">
        <f t="shared" si="705"/>
        <v>0</v>
      </c>
      <c r="R2288" s="21">
        <f t="shared" si="707"/>
        <v>5.6035082834470278E-2</v>
      </c>
      <c r="U2288" s="30" t="s">
        <v>870</v>
      </c>
      <c r="V2288" s="30"/>
      <c r="W2288" s="30"/>
      <c r="X2288" s="30"/>
      <c r="Y2288" s="30"/>
      <c r="Z2288" s="30"/>
    </row>
    <row r="2289" spans="1:27" ht="15.75" x14ac:dyDescent="0.25">
      <c r="A2289" s="6" t="s">
        <v>6</v>
      </c>
      <c r="B2289" s="8">
        <v>62055</v>
      </c>
      <c r="C2289" s="8">
        <v>1469</v>
      </c>
      <c r="D2289" s="2">
        <v>2.4</v>
      </c>
      <c r="E2289" s="10">
        <v>205.3</v>
      </c>
      <c r="F2289" s="8">
        <v>236</v>
      </c>
      <c r="G2289" s="2">
        <v>0.4</v>
      </c>
      <c r="H2289" s="2">
        <v>33</v>
      </c>
      <c r="I2289" s="8">
        <v>31</v>
      </c>
      <c r="J2289" s="2">
        <v>0</v>
      </c>
      <c r="K2289" s="2">
        <v>4.3</v>
      </c>
      <c r="M2289" s="12">
        <f t="shared" si="706"/>
        <v>218</v>
      </c>
      <c r="N2289" s="20">
        <f t="shared" si="703"/>
        <v>2</v>
      </c>
      <c r="O2289" s="20">
        <f t="shared" si="704"/>
        <v>2</v>
      </c>
      <c r="P2289" s="12">
        <f t="shared" si="705"/>
        <v>0</v>
      </c>
      <c r="R2289" s="21">
        <f t="shared" si="707"/>
        <v>0.10225532507308924</v>
      </c>
      <c r="U2289" s="30" t="s">
        <v>871</v>
      </c>
      <c r="V2289" s="30"/>
      <c r="W2289" s="30"/>
      <c r="X2289" s="30"/>
      <c r="Y2289" s="30"/>
      <c r="Z2289" s="30"/>
      <c r="AA2289" s="31">
        <f>4470643*0.683</f>
        <v>3053449.1690000002</v>
      </c>
    </row>
    <row r="2290" spans="1:27" ht="15.75" x14ac:dyDescent="0.25">
      <c r="A2290" s="5" t="s">
        <v>7</v>
      </c>
      <c r="B2290" s="7">
        <v>49641</v>
      </c>
      <c r="C2290" s="7">
        <v>1728</v>
      </c>
      <c r="D2290" s="1">
        <v>3.5</v>
      </c>
      <c r="E2290" s="9">
        <v>284</v>
      </c>
      <c r="F2290" s="7">
        <v>373</v>
      </c>
      <c r="G2290" s="1">
        <v>0.8</v>
      </c>
      <c r="H2290" s="1">
        <v>61.3</v>
      </c>
      <c r="I2290" s="7">
        <v>71</v>
      </c>
      <c r="J2290" s="1">
        <v>0.1</v>
      </c>
      <c r="K2290" s="1">
        <v>11.7</v>
      </c>
      <c r="M2290" s="12">
        <f t="shared" si="706"/>
        <v>202</v>
      </c>
      <c r="N2290" s="20">
        <f t="shared" si="703"/>
        <v>11</v>
      </c>
      <c r="O2290" s="20">
        <f t="shared" si="704"/>
        <v>3</v>
      </c>
      <c r="P2290" s="12">
        <f t="shared" si="705"/>
        <v>2</v>
      </c>
      <c r="R2290" s="21">
        <f t="shared" si="707"/>
        <v>0.12028400389809273</v>
      </c>
      <c r="V2290" t="s">
        <v>56</v>
      </c>
      <c r="W2290" s="32">
        <v>0.1</v>
      </c>
      <c r="X2290" s="33">
        <f>AA2289*W2290</f>
        <v>305344.91690000001</v>
      </c>
    </row>
    <row r="2291" spans="1:27" ht="15.75" x14ac:dyDescent="0.25">
      <c r="A2291" s="6" t="s">
        <v>8</v>
      </c>
      <c r="B2291" s="8">
        <v>35661</v>
      </c>
      <c r="C2291" s="8">
        <v>2433</v>
      </c>
      <c r="D2291" s="2">
        <v>6.8</v>
      </c>
      <c r="E2291" s="10">
        <v>441.8</v>
      </c>
      <c r="F2291" s="8">
        <v>649</v>
      </c>
      <c r="G2291" s="2">
        <v>1.8</v>
      </c>
      <c r="H2291" s="2">
        <v>117.8</v>
      </c>
      <c r="I2291" s="8">
        <v>190</v>
      </c>
      <c r="J2291" s="2">
        <v>0.5</v>
      </c>
      <c r="K2291" s="2">
        <v>34.5</v>
      </c>
      <c r="M2291" s="12">
        <f t="shared" si="706"/>
        <v>140</v>
      </c>
      <c r="N2291" s="20">
        <f t="shared" si="703"/>
        <v>11</v>
      </c>
      <c r="O2291" s="20">
        <f t="shared" si="704"/>
        <v>2</v>
      </c>
      <c r="P2291" s="12">
        <f t="shared" si="705"/>
        <v>1</v>
      </c>
      <c r="R2291" s="21">
        <f t="shared" si="707"/>
        <v>0.16935820687734929</v>
      </c>
      <c r="V2291" t="s">
        <v>872</v>
      </c>
      <c r="X2291" s="34">
        <v>7580</v>
      </c>
      <c r="Y2291" s="69">
        <f>X2291/4470643</f>
        <v>1.6955055458465372E-3</v>
      </c>
      <c r="Z2291" t="s">
        <v>186</v>
      </c>
    </row>
    <row r="2292" spans="1:27" ht="15.75" x14ac:dyDescent="0.25">
      <c r="A2292" s="5" t="s">
        <v>9</v>
      </c>
      <c r="B2292" s="7">
        <v>21436</v>
      </c>
      <c r="C2292" s="7">
        <v>2589</v>
      </c>
      <c r="D2292" s="1">
        <v>12.1</v>
      </c>
      <c r="E2292" s="9">
        <v>545.70000000000005</v>
      </c>
      <c r="F2292" s="7">
        <v>740</v>
      </c>
      <c r="G2292" s="1">
        <v>3.5</v>
      </c>
      <c r="H2292" s="1">
        <v>156</v>
      </c>
      <c r="I2292" s="7">
        <v>414</v>
      </c>
      <c r="J2292" s="1">
        <v>1.9</v>
      </c>
      <c r="K2292" s="1">
        <v>87.3</v>
      </c>
      <c r="M2292" s="12">
        <f t="shared" si="706"/>
        <v>88</v>
      </c>
      <c r="N2292" s="20">
        <f t="shared" si="703"/>
        <v>13</v>
      </c>
      <c r="O2292" s="20">
        <f t="shared" si="704"/>
        <v>0</v>
      </c>
      <c r="P2292" s="20">
        <f t="shared" si="705"/>
        <v>0</v>
      </c>
      <c r="R2292" s="21">
        <f t="shared" si="707"/>
        <v>0.18021717945148266</v>
      </c>
    </row>
    <row r="2293" spans="1:27" ht="15.75" x14ac:dyDescent="0.25">
      <c r="A2293" s="6" t="s">
        <v>10</v>
      </c>
      <c r="B2293" s="8">
        <v>9630</v>
      </c>
      <c r="C2293" s="8">
        <v>2332</v>
      </c>
      <c r="D2293" s="2">
        <v>24.2</v>
      </c>
      <c r="E2293" s="10">
        <v>894.7</v>
      </c>
      <c r="F2293" s="8">
        <v>467</v>
      </c>
      <c r="G2293" s="2">
        <v>4.8</v>
      </c>
      <c r="H2293" s="2">
        <v>179.2</v>
      </c>
      <c r="I2293" s="8">
        <v>703</v>
      </c>
      <c r="J2293" s="2">
        <v>7.3</v>
      </c>
      <c r="K2293" s="2">
        <v>269.7</v>
      </c>
      <c r="M2293" s="12">
        <f t="shared" si="706"/>
        <v>47</v>
      </c>
      <c r="N2293" s="20">
        <f t="shared" si="703"/>
        <v>12</v>
      </c>
      <c r="O2293" s="20">
        <f t="shared" si="704"/>
        <v>2</v>
      </c>
      <c r="P2293" s="20">
        <f t="shared" si="705"/>
        <v>4</v>
      </c>
      <c r="R2293" s="21">
        <f t="shared" si="707"/>
        <v>0.16232771822358347</v>
      </c>
    </row>
    <row r="2294" spans="1:27" ht="15.75" x14ac:dyDescent="0.25">
      <c r="A2294" s="5" t="s">
        <v>11</v>
      </c>
      <c r="B2294" s="7">
        <v>8558</v>
      </c>
      <c r="C2294" s="7">
        <v>2575</v>
      </c>
      <c r="D2294" s="1">
        <v>30.1</v>
      </c>
      <c r="E2294" s="9">
        <v>1835.8</v>
      </c>
      <c r="F2294" s="7">
        <v>123</v>
      </c>
      <c r="G2294" s="1">
        <v>1.4</v>
      </c>
      <c r="H2294" s="1">
        <v>87.7</v>
      </c>
      <c r="I2294" s="7">
        <v>1686</v>
      </c>
      <c r="J2294" s="1">
        <v>19.7</v>
      </c>
      <c r="K2294" s="9">
        <v>1202</v>
      </c>
      <c r="M2294" s="12">
        <f t="shared" si="706"/>
        <v>21</v>
      </c>
      <c r="N2294" s="20">
        <f t="shared" si="703"/>
        <v>11</v>
      </c>
      <c r="O2294" s="20">
        <f t="shared" si="704"/>
        <v>3</v>
      </c>
      <c r="P2294" s="20">
        <f t="shared" si="705"/>
        <v>11</v>
      </c>
      <c r="R2294" s="21">
        <f t="shared" si="707"/>
        <v>0.17924265627175276</v>
      </c>
    </row>
    <row r="2295" spans="1:27" ht="15.75" x14ac:dyDescent="0.25">
      <c r="A2295" s="6" t="s">
        <v>12</v>
      </c>
      <c r="B2295" s="8">
        <v>245</v>
      </c>
      <c r="C2295" s="8">
        <v>3</v>
      </c>
      <c r="D2295" s="2">
        <v>1.2</v>
      </c>
      <c r="E2295" s="10" t="s">
        <v>13</v>
      </c>
      <c r="F2295" s="8">
        <v>1</v>
      </c>
      <c r="G2295" s="2">
        <v>0.4</v>
      </c>
      <c r="H2295" s="2" t="s">
        <v>13</v>
      </c>
      <c r="I2295" s="8">
        <v>1</v>
      </c>
      <c r="J2295" s="2">
        <v>0.4</v>
      </c>
      <c r="K2295" s="2" t="s">
        <v>13</v>
      </c>
      <c r="M2295" s="12">
        <f t="shared" si="706"/>
        <v>0</v>
      </c>
      <c r="N2295" s="12">
        <f t="shared" si="703"/>
        <v>0</v>
      </c>
      <c r="O2295" s="12">
        <f t="shared" si="704"/>
        <v>0</v>
      </c>
      <c r="P2295" s="12">
        <f t="shared" si="705"/>
        <v>0</v>
      </c>
      <c r="R2295" s="21">
        <f t="shared" si="707"/>
        <v>2.0882639565641096E-4</v>
      </c>
    </row>
    <row r="2296" spans="1:27" x14ac:dyDescent="0.25">
      <c r="A2296" s="25"/>
      <c r="O2296" s="104" t="s">
        <v>873</v>
      </c>
      <c r="P2296" s="103">
        <f>SUM(P2293:P2294)/P2283</f>
        <v>0.83333333333333337</v>
      </c>
    </row>
    <row r="2297" spans="1:27" x14ac:dyDescent="0.25">
      <c r="A2297" t="s">
        <v>1298</v>
      </c>
    </row>
    <row r="2298" spans="1:27" x14ac:dyDescent="0.25">
      <c r="A2298" t="s">
        <v>776</v>
      </c>
    </row>
    <row r="2299" spans="1:27" x14ac:dyDescent="0.25">
      <c r="A2299" s="15" t="s">
        <v>17</v>
      </c>
      <c r="B2299" s="14" t="s">
        <v>18</v>
      </c>
      <c r="C2299" s="270" t="s">
        <v>19</v>
      </c>
      <c r="D2299" s="270"/>
      <c r="E2299" s="270"/>
      <c r="F2299" s="270" t="s">
        <v>20</v>
      </c>
      <c r="G2299" s="270"/>
      <c r="H2299" s="270"/>
      <c r="I2299" s="270" t="s">
        <v>21</v>
      </c>
      <c r="J2299" s="270"/>
      <c r="K2299" s="270"/>
      <c r="M2299" s="270" t="s">
        <v>864</v>
      </c>
      <c r="N2299" s="270"/>
      <c r="O2299" s="270"/>
      <c r="P2299" s="270"/>
    </row>
    <row r="2300" spans="1:27" x14ac:dyDescent="0.25">
      <c r="B2300" s="14" t="s">
        <v>14</v>
      </c>
      <c r="C2300" s="14" t="s">
        <v>14</v>
      </c>
      <c r="D2300" s="14" t="s">
        <v>15</v>
      </c>
      <c r="E2300" s="14" t="s">
        <v>16</v>
      </c>
      <c r="F2300" s="14" t="s">
        <v>14</v>
      </c>
      <c r="G2300" s="14" t="s">
        <v>15</v>
      </c>
      <c r="H2300" s="14" t="s">
        <v>16</v>
      </c>
      <c r="I2300" s="14" t="s">
        <v>14</v>
      </c>
      <c r="J2300" s="14" t="s">
        <v>15</v>
      </c>
      <c r="K2300" s="14" t="s">
        <v>16</v>
      </c>
      <c r="M2300" s="14" t="s">
        <v>18</v>
      </c>
      <c r="N2300" s="13" t="s">
        <v>19</v>
      </c>
      <c r="O2300" s="14" t="s">
        <v>20</v>
      </c>
      <c r="P2300" s="13" t="s">
        <v>21</v>
      </c>
      <c r="R2300" s="13" t="s">
        <v>41</v>
      </c>
      <c r="S2300" s="14" t="s">
        <v>29</v>
      </c>
    </row>
    <row r="2301" spans="1:27" ht="15.75" x14ac:dyDescent="0.25">
      <c r="A2301" s="14" t="s">
        <v>0</v>
      </c>
      <c r="B2301" s="7">
        <v>322989</v>
      </c>
      <c r="C2301" s="7">
        <v>14299</v>
      </c>
      <c r="D2301" s="1">
        <v>4.4000000000000004</v>
      </c>
      <c r="E2301" s="9">
        <v>323.39999999999998</v>
      </c>
      <c r="F2301" s="7">
        <v>2763</v>
      </c>
      <c r="G2301" s="1">
        <v>0.9</v>
      </c>
      <c r="H2301" s="1">
        <v>62.5</v>
      </c>
      <c r="I2301" s="7">
        <v>3093</v>
      </c>
      <c r="J2301" s="1">
        <v>1</v>
      </c>
      <c r="K2301" s="1">
        <v>69.900000000000006</v>
      </c>
      <c r="M2301" s="12">
        <f>B2301-B2319</f>
        <v>603</v>
      </c>
      <c r="N2301" s="12">
        <f t="shared" ref="N2301:N2313" si="708">C2301-C2319</f>
        <v>37</v>
      </c>
      <c r="O2301" s="12">
        <f t="shared" ref="O2301:O2313" si="709">F2301-F2319</f>
        <v>3</v>
      </c>
      <c r="P2301" s="12">
        <f t="shared" ref="P2301:P2313" si="710">I2301-I2319</f>
        <v>8</v>
      </c>
      <c r="R2301" s="26">
        <f>C2301/B2301</f>
        <v>4.4270857521463577E-2</v>
      </c>
    </row>
    <row r="2302" spans="1:27" ht="15.75" x14ac:dyDescent="0.25">
      <c r="A2302" s="5" t="s">
        <v>1</v>
      </c>
      <c r="B2302" s="7">
        <v>1971</v>
      </c>
      <c r="C2302" s="7">
        <v>91</v>
      </c>
      <c r="D2302" s="1">
        <v>4.5999999999999996</v>
      </c>
      <c r="E2302" s="9">
        <v>175.9</v>
      </c>
      <c r="F2302" s="7">
        <v>22</v>
      </c>
      <c r="G2302" s="1">
        <v>1.1000000000000001</v>
      </c>
      <c r="H2302" s="1">
        <v>42.5</v>
      </c>
      <c r="I2302" s="7">
        <v>0</v>
      </c>
      <c r="J2302" s="1">
        <v>0</v>
      </c>
      <c r="K2302" s="1">
        <v>0</v>
      </c>
      <c r="M2302" s="12">
        <f t="shared" ref="M2302:M2313" si="711">B2302-B2320</f>
        <v>5</v>
      </c>
      <c r="N2302" s="20">
        <f t="shared" si="708"/>
        <v>1</v>
      </c>
      <c r="O2302" s="12">
        <f t="shared" si="709"/>
        <v>1</v>
      </c>
      <c r="P2302" s="12">
        <f t="shared" si="710"/>
        <v>0</v>
      </c>
      <c r="R2302" s="21">
        <f>C2302/$C$2301</f>
        <v>6.3640814042940069E-3</v>
      </c>
    </row>
    <row r="2303" spans="1:27" ht="15.75" x14ac:dyDescent="0.25">
      <c r="A2303" s="6" t="s">
        <v>2</v>
      </c>
      <c r="B2303" s="8">
        <v>12565</v>
      </c>
      <c r="C2303" s="8">
        <v>70</v>
      </c>
      <c r="D2303" s="2">
        <v>0.6</v>
      </c>
      <c r="E2303" s="10">
        <v>32.200000000000003</v>
      </c>
      <c r="F2303" s="8">
        <v>12</v>
      </c>
      <c r="G2303" s="2">
        <v>0.1</v>
      </c>
      <c r="H2303" s="2">
        <v>5.5</v>
      </c>
      <c r="I2303" s="8">
        <v>0</v>
      </c>
      <c r="J2303" s="2">
        <v>0</v>
      </c>
      <c r="K2303" s="2">
        <v>0</v>
      </c>
      <c r="M2303" s="12">
        <f t="shared" si="711"/>
        <v>35</v>
      </c>
      <c r="N2303" s="20">
        <f t="shared" si="708"/>
        <v>0</v>
      </c>
      <c r="O2303" s="12">
        <f t="shared" si="709"/>
        <v>0</v>
      </c>
      <c r="P2303" s="12">
        <f t="shared" si="710"/>
        <v>0</v>
      </c>
      <c r="R2303" s="21">
        <f t="shared" ref="R2303:R2313" si="712">C2303/$C$2301</f>
        <v>4.8954472340723126E-3</v>
      </c>
    </row>
    <row r="2304" spans="1:27" ht="15.75" x14ac:dyDescent="0.25">
      <c r="A2304" s="5" t="s">
        <v>3</v>
      </c>
      <c r="B2304" s="7">
        <v>19798</v>
      </c>
      <c r="C2304" s="7">
        <v>39</v>
      </c>
      <c r="D2304" s="1">
        <v>0.2</v>
      </c>
      <c r="E2304" s="9">
        <v>14</v>
      </c>
      <c r="F2304" s="7">
        <v>13</v>
      </c>
      <c r="G2304" s="1">
        <v>0.1</v>
      </c>
      <c r="H2304" s="1">
        <v>4.7</v>
      </c>
      <c r="I2304" s="7">
        <v>0</v>
      </c>
      <c r="J2304" s="1">
        <v>0</v>
      </c>
      <c r="K2304" s="1">
        <v>0</v>
      </c>
      <c r="M2304" s="12">
        <f t="shared" si="711"/>
        <v>73</v>
      </c>
      <c r="N2304" s="20">
        <f t="shared" si="708"/>
        <v>0</v>
      </c>
      <c r="O2304" s="20">
        <f t="shared" si="709"/>
        <v>0</v>
      </c>
      <c r="P2304" s="12">
        <f t="shared" si="710"/>
        <v>0</v>
      </c>
      <c r="R2304" s="23">
        <f t="shared" si="712"/>
        <v>2.7274634589831456E-3</v>
      </c>
    </row>
    <row r="2305" spans="1:19" ht="15.75" x14ac:dyDescent="0.25">
      <c r="A2305" s="6" t="s">
        <v>4</v>
      </c>
      <c r="B2305" s="8">
        <v>44567</v>
      </c>
      <c r="C2305" s="8">
        <v>228</v>
      </c>
      <c r="D2305" s="2">
        <v>0.5</v>
      </c>
      <c r="E2305" s="10">
        <v>42.8</v>
      </c>
      <c r="F2305" s="8">
        <v>32</v>
      </c>
      <c r="G2305" s="2">
        <v>0.1</v>
      </c>
      <c r="H2305" s="2">
        <v>6</v>
      </c>
      <c r="I2305" s="8">
        <v>1</v>
      </c>
      <c r="J2305" s="2">
        <v>0</v>
      </c>
      <c r="K2305" s="2">
        <v>0.2</v>
      </c>
      <c r="M2305" s="12">
        <f t="shared" si="711"/>
        <v>76</v>
      </c>
      <c r="N2305" s="20">
        <f t="shared" si="708"/>
        <v>3</v>
      </c>
      <c r="O2305" s="12">
        <f t="shared" si="709"/>
        <v>0</v>
      </c>
      <c r="P2305" s="12">
        <f t="shared" si="710"/>
        <v>0</v>
      </c>
      <c r="R2305" s="23">
        <f t="shared" si="712"/>
        <v>1.5945170990978391E-2</v>
      </c>
      <c r="S2305" s="24">
        <f>R2304+R2305</f>
        <v>1.8672634449961537E-2</v>
      </c>
    </row>
    <row r="2306" spans="1:19" ht="15.75" x14ac:dyDescent="0.25">
      <c r="A2306" s="5" t="s">
        <v>5</v>
      </c>
      <c r="B2306" s="7">
        <v>57578</v>
      </c>
      <c r="C2306" s="7">
        <v>802</v>
      </c>
      <c r="D2306" s="1">
        <v>1.4</v>
      </c>
      <c r="E2306" s="9">
        <v>135.5</v>
      </c>
      <c r="F2306" s="7">
        <v>107</v>
      </c>
      <c r="G2306" s="1">
        <v>0.2</v>
      </c>
      <c r="H2306" s="1">
        <v>18.100000000000001</v>
      </c>
      <c r="I2306" s="7">
        <v>14</v>
      </c>
      <c r="J2306" s="1">
        <v>0</v>
      </c>
      <c r="K2306" s="1">
        <v>2.4</v>
      </c>
      <c r="M2306" s="12">
        <f t="shared" si="711"/>
        <v>63</v>
      </c>
      <c r="N2306" s="20">
        <f t="shared" si="708"/>
        <v>3</v>
      </c>
      <c r="O2306" s="12">
        <f t="shared" si="709"/>
        <v>0</v>
      </c>
      <c r="P2306" s="12">
        <f t="shared" si="710"/>
        <v>0</v>
      </c>
      <c r="R2306" s="21">
        <f t="shared" si="712"/>
        <v>5.6087838310371355E-2</v>
      </c>
    </row>
    <row r="2307" spans="1:19" ht="15.75" x14ac:dyDescent="0.25">
      <c r="A2307" s="6" t="s">
        <v>6</v>
      </c>
      <c r="B2307" s="8">
        <v>61837</v>
      </c>
      <c r="C2307" s="8">
        <v>1467</v>
      </c>
      <c r="D2307" s="2">
        <v>2.4</v>
      </c>
      <c r="E2307" s="10">
        <v>205</v>
      </c>
      <c r="F2307" s="8">
        <v>234</v>
      </c>
      <c r="G2307" s="2">
        <v>0.4</v>
      </c>
      <c r="H2307" s="2">
        <v>32.700000000000003</v>
      </c>
      <c r="I2307" s="8">
        <v>31</v>
      </c>
      <c r="J2307" s="2">
        <v>0.1</v>
      </c>
      <c r="K2307" s="2">
        <v>4.3</v>
      </c>
      <c r="M2307" s="12">
        <f t="shared" si="711"/>
        <v>123</v>
      </c>
      <c r="N2307" s="20">
        <f t="shared" si="708"/>
        <v>2</v>
      </c>
      <c r="O2307" s="20">
        <f t="shared" si="709"/>
        <v>2</v>
      </c>
      <c r="P2307" s="12">
        <f t="shared" si="710"/>
        <v>0</v>
      </c>
      <c r="R2307" s="21">
        <f t="shared" si="712"/>
        <v>0.10259458703405833</v>
      </c>
    </row>
    <row r="2308" spans="1:19" ht="15.75" x14ac:dyDescent="0.25">
      <c r="A2308" s="5" t="s">
        <v>7</v>
      </c>
      <c r="B2308" s="7">
        <v>49439</v>
      </c>
      <c r="C2308" s="7">
        <v>1717</v>
      </c>
      <c r="D2308" s="1">
        <v>3.5</v>
      </c>
      <c r="E2308" s="9">
        <v>282.2</v>
      </c>
      <c r="F2308" s="7">
        <v>370</v>
      </c>
      <c r="G2308" s="1">
        <v>0.7</v>
      </c>
      <c r="H2308" s="1">
        <v>60.8</v>
      </c>
      <c r="I2308" s="7">
        <v>69</v>
      </c>
      <c r="J2308" s="1">
        <v>0.1</v>
      </c>
      <c r="K2308" s="1">
        <v>11.3</v>
      </c>
      <c r="M2308" s="12">
        <f t="shared" si="711"/>
        <v>78</v>
      </c>
      <c r="N2308" s="20">
        <f t="shared" si="708"/>
        <v>5</v>
      </c>
      <c r="O2308" s="20">
        <f t="shared" si="709"/>
        <v>0</v>
      </c>
      <c r="P2308" s="12">
        <f t="shared" si="710"/>
        <v>0</v>
      </c>
      <c r="R2308" s="21">
        <f t="shared" si="712"/>
        <v>0.12007832715574515</v>
      </c>
    </row>
    <row r="2309" spans="1:19" ht="15.75" x14ac:dyDescent="0.25">
      <c r="A2309" s="6" t="s">
        <v>8</v>
      </c>
      <c r="B2309" s="8">
        <v>35521</v>
      </c>
      <c r="C2309" s="8">
        <v>2422</v>
      </c>
      <c r="D2309" s="2">
        <v>6.8</v>
      </c>
      <c r="E2309" s="10">
        <v>439.8</v>
      </c>
      <c r="F2309" s="8">
        <v>647</v>
      </c>
      <c r="G2309" s="2">
        <v>1.8</v>
      </c>
      <c r="H2309" s="2">
        <v>117.5</v>
      </c>
      <c r="I2309" s="8">
        <v>189</v>
      </c>
      <c r="J2309" s="2">
        <v>0.5</v>
      </c>
      <c r="K2309" s="2">
        <v>34.299999999999997</v>
      </c>
      <c r="M2309" s="12">
        <f t="shared" si="711"/>
        <v>62</v>
      </c>
      <c r="N2309" s="20">
        <f t="shared" si="708"/>
        <v>3</v>
      </c>
      <c r="O2309" s="20">
        <f t="shared" si="709"/>
        <v>0</v>
      </c>
      <c r="P2309" s="12">
        <f t="shared" si="710"/>
        <v>0</v>
      </c>
      <c r="R2309" s="21">
        <f t="shared" si="712"/>
        <v>0.16938247429890202</v>
      </c>
    </row>
    <row r="2310" spans="1:19" ht="15.75" x14ac:dyDescent="0.25">
      <c r="A2310" s="5" t="s">
        <v>9</v>
      </c>
      <c r="B2310" s="7">
        <v>21348</v>
      </c>
      <c r="C2310" s="7">
        <v>2576</v>
      </c>
      <c r="D2310" s="1">
        <v>12.1</v>
      </c>
      <c r="E2310" s="9">
        <v>543</v>
      </c>
      <c r="F2310" s="7">
        <v>740</v>
      </c>
      <c r="G2310" s="1">
        <v>3.5</v>
      </c>
      <c r="H2310" s="1">
        <v>156</v>
      </c>
      <c r="I2310" s="7">
        <v>414</v>
      </c>
      <c r="J2310" s="1">
        <v>1.9</v>
      </c>
      <c r="K2310" s="1">
        <v>87.3</v>
      </c>
      <c r="M2310" s="12">
        <f t="shared" si="711"/>
        <v>47</v>
      </c>
      <c r="N2310" s="20">
        <f t="shared" si="708"/>
        <v>7</v>
      </c>
      <c r="O2310" s="20">
        <f t="shared" si="709"/>
        <v>-1</v>
      </c>
      <c r="P2310" s="20">
        <f t="shared" si="710"/>
        <v>2</v>
      </c>
      <c r="R2310" s="21">
        <f t="shared" si="712"/>
        <v>0.18015245821386111</v>
      </c>
    </row>
    <row r="2311" spans="1:19" ht="15.75" x14ac:dyDescent="0.25">
      <c r="A2311" s="6" t="s">
        <v>10</v>
      </c>
      <c r="B2311" s="8">
        <v>9583</v>
      </c>
      <c r="C2311" s="8">
        <v>2320</v>
      </c>
      <c r="D2311" s="2">
        <v>24.2</v>
      </c>
      <c r="E2311" s="10">
        <v>890.1</v>
      </c>
      <c r="F2311" s="8">
        <v>465</v>
      </c>
      <c r="G2311" s="2">
        <v>4.9000000000000004</v>
      </c>
      <c r="H2311" s="2">
        <v>178.4</v>
      </c>
      <c r="I2311" s="8">
        <v>699</v>
      </c>
      <c r="J2311" s="2">
        <v>7.3</v>
      </c>
      <c r="K2311" s="2">
        <v>268.2</v>
      </c>
      <c r="M2311" s="12">
        <f t="shared" si="711"/>
        <v>25</v>
      </c>
      <c r="N2311" s="20">
        <f t="shared" si="708"/>
        <v>7</v>
      </c>
      <c r="O2311" s="20">
        <f t="shared" si="709"/>
        <v>1</v>
      </c>
      <c r="P2311" s="20">
        <f t="shared" si="710"/>
        <v>3</v>
      </c>
      <c r="R2311" s="21">
        <f t="shared" si="712"/>
        <v>0.16224910832925379</v>
      </c>
    </row>
    <row r="2312" spans="1:19" ht="15.75" x14ac:dyDescent="0.25">
      <c r="A2312" s="5" t="s">
        <v>11</v>
      </c>
      <c r="B2312" s="7">
        <v>8537</v>
      </c>
      <c r="C2312" s="7">
        <v>2564</v>
      </c>
      <c r="D2312" s="1">
        <v>30</v>
      </c>
      <c r="E2312" s="9">
        <v>1827.9</v>
      </c>
      <c r="F2312" s="7">
        <v>120</v>
      </c>
      <c r="G2312" s="1">
        <v>1.4</v>
      </c>
      <c r="H2312" s="1">
        <v>85.6</v>
      </c>
      <c r="I2312" s="7">
        <v>1675</v>
      </c>
      <c r="J2312" s="1">
        <v>19.600000000000001</v>
      </c>
      <c r="K2312" s="9">
        <v>1194.0999999999999</v>
      </c>
      <c r="M2312" s="12">
        <f t="shared" si="711"/>
        <v>13</v>
      </c>
      <c r="N2312" s="20">
        <f t="shared" si="708"/>
        <v>6</v>
      </c>
      <c r="O2312" s="20">
        <f t="shared" si="709"/>
        <v>0</v>
      </c>
      <c r="P2312" s="20">
        <f t="shared" si="710"/>
        <v>3</v>
      </c>
      <c r="R2312" s="21">
        <f t="shared" si="712"/>
        <v>0.17931323868802015</v>
      </c>
    </row>
    <row r="2313" spans="1:19" ht="15.75" x14ac:dyDescent="0.25">
      <c r="A2313" s="6" t="s">
        <v>12</v>
      </c>
      <c r="B2313" s="8">
        <v>245</v>
      </c>
      <c r="C2313" s="8">
        <v>3</v>
      </c>
      <c r="D2313" s="2">
        <v>1.2</v>
      </c>
      <c r="E2313" s="10" t="s">
        <v>13</v>
      </c>
      <c r="F2313" s="8">
        <v>1</v>
      </c>
      <c r="G2313" s="2">
        <v>0.4</v>
      </c>
      <c r="H2313" s="2" t="s">
        <v>13</v>
      </c>
      <c r="I2313" s="8">
        <v>1</v>
      </c>
      <c r="J2313" s="2">
        <v>0.4</v>
      </c>
      <c r="K2313" s="2" t="s">
        <v>13</v>
      </c>
      <c r="M2313" s="12">
        <f t="shared" si="711"/>
        <v>3</v>
      </c>
      <c r="N2313" s="12">
        <f t="shared" si="708"/>
        <v>0</v>
      </c>
      <c r="O2313" s="12">
        <f t="shared" si="709"/>
        <v>0</v>
      </c>
      <c r="P2313" s="12">
        <f t="shared" si="710"/>
        <v>0</v>
      </c>
      <c r="R2313" s="21">
        <f t="shared" si="712"/>
        <v>2.0980488146024197E-4</v>
      </c>
    </row>
    <row r="2314" spans="1:19" x14ac:dyDescent="0.25">
      <c r="A2314" s="25"/>
      <c r="O2314" s="104" t="s">
        <v>873</v>
      </c>
      <c r="P2314" s="103">
        <f>SUM(P2311:P2312)/P2301</f>
        <v>0.75</v>
      </c>
    </row>
    <row r="2315" spans="1:19" x14ac:dyDescent="0.25">
      <c r="A2315" t="s">
        <v>1299</v>
      </c>
    </row>
    <row r="2316" spans="1:19" x14ac:dyDescent="0.25">
      <c r="A2316" t="s">
        <v>776</v>
      </c>
    </row>
    <row r="2317" spans="1:19" x14ac:dyDescent="0.25">
      <c r="A2317" s="15" t="s">
        <v>17</v>
      </c>
      <c r="B2317" s="14" t="s">
        <v>18</v>
      </c>
      <c r="C2317" s="270" t="s">
        <v>19</v>
      </c>
      <c r="D2317" s="270"/>
      <c r="E2317" s="270"/>
      <c r="F2317" s="270" t="s">
        <v>20</v>
      </c>
      <c r="G2317" s="270"/>
      <c r="H2317" s="270"/>
      <c r="I2317" s="270" t="s">
        <v>21</v>
      </c>
      <c r="J2317" s="270"/>
      <c r="K2317" s="270"/>
      <c r="M2317" s="270" t="s">
        <v>863</v>
      </c>
      <c r="N2317" s="270"/>
      <c r="O2317" s="270"/>
      <c r="P2317" s="270"/>
    </row>
    <row r="2318" spans="1:19" x14ac:dyDescent="0.25">
      <c r="B2318" s="14" t="s">
        <v>14</v>
      </c>
      <c r="C2318" s="14" t="s">
        <v>14</v>
      </c>
      <c r="D2318" s="14" t="s">
        <v>15</v>
      </c>
      <c r="E2318" s="14" t="s">
        <v>16</v>
      </c>
      <c r="F2318" s="14" t="s">
        <v>14</v>
      </c>
      <c r="G2318" s="14" t="s">
        <v>15</v>
      </c>
      <c r="H2318" s="14" t="s">
        <v>16</v>
      </c>
      <c r="I2318" s="14" t="s">
        <v>14</v>
      </c>
      <c r="J2318" s="14" t="s">
        <v>15</v>
      </c>
      <c r="K2318" s="14" t="s">
        <v>16</v>
      </c>
      <c r="M2318" s="14" t="s">
        <v>18</v>
      </c>
      <c r="N2318" s="13" t="s">
        <v>19</v>
      </c>
      <c r="O2318" s="14" t="s">
        <v>20</v>
      </c>
      <c r="P2318" s="13" t="s">
        <v>21</v>
      </c>
      <c r="R2318" s="13" t="s">
        <v>41</v>
      </c>
      <c r="S2318" s="14" t="s">
        <v>29</v>
      </c>
    </row>
    <row r="2319" spans="1:19" ht="15.75" x14ac:dyDescent="0.25">
      <c r="A2319" s="14" t="s">
        <v>0</v>
      </c>
      <c r="B2319" s="7">
        <v>322386</v>
      </c>
      <c r="C2319" s="7">
        <v>14262</v>
      </c>
      <c r="D2319" s="1">
        <v>4.4000000000000004</v>
      </c>
      <c r="E2319" s="9">
        <v>322.5</v>
      </c>
      <c r="F2319" s="7">
        <v>2760</v>
      </c>
      <c r="G2319" s="1">
        <v>0.9</v>
      </c>
      <c r="H2319" s="1">
        <v>62.4</v>
      </c>
      <c r="I2319" s="7">
        <v>3085</v>
      </c>
      <c r="J2319" s="1">
        <v>1</v>
      </c>
      <c r="K2319" s="1">
        <v>69.8</v>
      </c>
      <c r="M2319" s="12">
        <f>B2319-B2337</f>
        <v>531</v>
      </c>
      <c r="N2319" s="12">
        <f t="shared" ref="N2319:N2331" si="713">C2319-C2337</f>
        <v>39</v>
      </c>
      <c r="O2319" s="12">
        <f t="shared" ref="O2319:O2331" si="714">F2319-F2337</f>
        <v>11</v>
      </c>
      <c r="P2319" s="12">
        <f t="shared" ref="P2319:P2331" si="715">I2319-I2337</f>
        <v>12</v>
      </c>
      <c r="R2319" s="26">
        <f>C2319/B2319</f>
        <v>4.4238893748487836E-2</v>
      </c>
    </row>
    <row r="2320" spans="1:19" ht="15.75" x14ac:dyDescent="0.25">
      <c r="A2320" s="5" t="s">
        <v>1</v>
      </c>
      <c r="B2320" s="7">
        <v>1966</v>
      </c>
      <c r="C2320" s="7">
        <v>90</v>
      </c>
      <c r="D2320" s="1">
        <v>4.5999999999999996</v>
      </c>
      <c r="E2320" s="9">
        <v>174</v>
      </c>
      <c r="F2320" s="7">
        <v>21</v>
      </c>
      <c r="G2320" s="1">
        <v>1.1000000000000001</v>
      </c>
      <c r="H2320" s="1">
        <v>40.6</v>
      </c>
      <c r="I2320" s="7">
        <v>0</v>
      </c>
      <c r="J2320" s="1">
        <v>0</v>
      </c>
      <c r="K2320" s="1">
        <v>0</v>
      </c>
      <c r="M2320" s="12">
        <f t="shared" ref="M2320:M2331" si="716">B2320-B2338</f>
        <v>3</v>
      </c>
      <c r="N2320" s="20">
        <f t="shared" si="713"/>
        <v>0</v>
      </c>
      <c r="O2320" s="12">
        <f t="shared" si="714"/>
        <v>0</v>
      </c>
      <c r="P2320" s="12">
        <f t="shared" si="715"/>
        <v>0</v>
      </c>
      <c r="R2320" s="21">
        <f>C2320/$C$2319</f>
        <v>6.3104753891459822E-3</v>
      </c>
    </row>
    <row r="2321" spans="1:19" ht="15.75" x14ac:dyDescent="0.25">
      <c r="A2321" s="6" t="s">
        <v>2</v>
      </c>
      <c r="B2321" s="8">
        <v>12530</v>
      </c>
      <c r="C2321" s="8">
        <v>70</v>
      </c>
      <c r="D2321" s="2">
        <v>0.6</v>
      </c>
      <c r="E2321" s="10">
        <v>32.200000000000003</v>
      </c>
      <c r="F2321" s="8">
        <v>12</v>
      </c>
      <c r="G2321" s="2">
        <v>0.1</v>
      </c>
      <c r="H2321" s="2">
        <v>5.5</v>
      </c>
      <c r="I2321" s="8">
        <v>0</v>
      </c>
      <c r="J2321" s="2">
        <v>0</v>
      </c>
      <c r="K2321" s="2">
        <v>0</v>
      </c>
      <c r="M2321" s="12">
        <f t="shared" si="716"/>
        <v>15</v>
      </c>
      <c r="N2321" s="20">
        <f t="shared" si="713"/>
        <v>0</v>
      </c>
      <c r="O2321" s="12">
        <f t="shared" si="714"/>
        <v>0</v>
      </c>
      <c r="P2321" s="12">
        <f t="shared" si="715"/>
        <v>0</v>
      </c>
      <c r="R2321" s="21">
        <f t="shared" ref="R2321:R2331" si="717">C2321/$C$2319</f>
        <v>4.9081475248913195E-3</v>
      </c>
    </row>
    <row r="2322" spans="1:19" ht="15.75" x14ac:dyDescent="0.25">
      <c r="A2322" s="5" t="s">
        <v>3</v>
      </c>
      <c r="B2322" s="7">
        <v>19725</v>
      </c>
      <c r="C2322" s="7">
        <v>39</v>
      </c>
      <c r="D2322" s="1">
        <v>0.2</v>
      </c>
      <c r="E2322" s="9">
        <v>14</v>
      </c>
      <c r="F2322" s="7">
        <v>13</v>
      </c>
      <c r="G2322" s="1">
        <v>0.1</v>
      </c>
      <c r="H2322" s="1">
        <v>4.7</v>
      </c>
      <c r="I2322" s="7">
        <v>0</v>
      </c>
      <c r="J2322" s="1">
        <v>0</v>
      </c>
      <c r="K2322" s="1">
        <v>0</v>
      </c>
      <c r="M2322" s="12">
        <f t="shared" si="716"/>
        <v>71</v>
      </c>
      <c r="N2322" s="20">
        <f t="shared" si="713"/>
        <v>0</v>
      </c>
      <c r="O2322" s="20">
        <f t="shared" si="714"/>
        <v>0</v>
      </c>
      <c r="P2322" s="12">
        <f t="shared" si="715"/>
        <v>0</v>
      </c>
      <c r="R2322" s="23">
        <f t="shared" si="717"/>
        <v>2.7345393352965924E-3</v>
      </c>
    </row>
    <row r="2323" spans="1:19" ht="15.75" x14ac:dyDescent="0.25">
      <c r="A2323" s="6" t="s">
        <v>4</v>
      </c>
      <c r="B2323" s="8">
        <v>44491</v>
      </c>
      <c r="C2323" s="8">
        <v>225</v>
      </c>
      <c r="D2323" s="2">
        <v>0.5</v>
      </c>
      <c r="E2323" s="10">
        <v>42.2</v>
      </c>
      <c r="F2323" s="8">
        <v>32</v>
      </c>
      <c r="G2323" s="2">
        <v>0.1</v>
      </c>
      <c r="H2323" s="2">
        <v>6</v>
      </c>
      <c r="I2323" s="8">
        <v>1</v>
      </c>
      <c r="J2323" s="2">
        <v>0</v>
      </c>
      <c r="K2323" s="2">
        <v>0.2</v>
      </c>
      <c r="M2323" s="12">
        <f t="shared" si="716"/>
        <v>96</v>
      </c>
      <c r="N2323" s="20">
        <f t="shared" si="713"/>
        <v>0</v>
      </c>
      <c r="O2323" s="12">
        <f t="shared" si="714"/>
        <v>0</v>
      </c>
      <c r="P2323" s="12">
        <f t="shared" si="715"/>
        <v>0</v>
      </c>
      <c r="R2323" s="23">
        <f t="shared" si="717"/>
        <v>1.5776188472864956E-2</v>
      </c>
      <c r="S2323" s="24">
        <f>R2322+R2323</f>
        <v>1.8510727808161549E-2</v>
      </c>
    </row>
    <row r="2324" spans="1:19" ht="15.75" x14ac:dyDescent="0.25">
      <c r="A2324" s="5" t="s">
        <v>5</v>
      </c>
      <c r="B2324" s="7">
        <v>57515</v>
      </c>
      <c r="C2324" s="7">
        <v>799</v>
      </c>
      <c r="D2324" s="1">
        <v>1.4</v>
      </c>
      <c r="E2324" s="9">
        <v>135</v>
      </c>
      <c r="F2324" s="7">
        <v>107</v>
      </c>
      <c r="G2324" s="1">
        <v>0.2</v>
      </c>
      <c r="H2324" s="1">
        <v>18.100000000000001</v>
      </c>
      <c r="I2324" s="7">
        <v>14</v>
      </c>
      <c r="J2324" s="1">
        <v>0</v>
      </c>
      <c r="K2324" s="1">
        <v>2.4</v>
      </c>
      <c r="M2324" s="12">
        <f t="shared" si="716"/>
        <v>43</v>
      </c>
      <c r="N2324" s="20">
        <f t="shared" si="713"/>
        <v>2</v>
      </c>
      <c r="O2324" s="12">
        <f t="shared" si="714"/>
        <v>1</v>
      </c>
      <c r="P2324" s="12">
        <f t="shared" si="715"/>
        <v>0</v>
      </c>
      <c r="R2324" s="21">
        <f t="shared" si="717"/>
        <v>5.6022998176973773E-2</v>
      </c>
    </row>
    <row r="2325" spans="1:19" ht="15.75" x14ac:dyDescent="0.25">
      <c r="A2325" s="6" t="s">
        <v>6</v>
      </c>
      <c r="B2325" s="8">
        <v>61714</v>
      </c>
      <c r="C2325" s="8">
        <v>1465</v>
      </c>
      <c r="D2325" s="2">
        <v>2.4</v>
      </c>
      <c r="E2325" s="10">
        <v>204.7</v>
      </c>
      <c r="F2325" s="8">
        <v>232</v>
      </c>
      <c r="G2325" s="2">
        <v>0.4</v>
      </c>
      <c r="H2325" s="2">
        <v>32.4</v>
      </c>
      <c r="I2325" s="8">
        <v>31</v>
      </c>
      <c r="J2325" s="2">
        <v>0.1</v>
      </c>
      <c r="K2325" s="2">
        <v>4.3</v>
      </c>
      <c r="M2325" s="12">
        <f t="shared" si="716"/>
        <v>106</v>
      </c>
      <c r="N2325" s="20">
        <f t="shared" si="713"/>
        <v>5</v>
      </c>
      <c r="O2325" s="20">
        <f t="shared" si="714"/>
        <v>1</v>
      </c>
      <c r="P2325" s="12">
        <f t="shared" si="715"/>
        <v>0</v>
      </c>
      <c r="R2325" s="21">
        <f t="shared" si="717"/>
        <v>0.10272051605665404</v>
      </c>
    </row>
    <row r="2326" spans="1:19" ht="15.75" x14ac:dyDescent="0.25">
      <c r="A2326" s="5" t="s">
        <v>7</v>
      </c>
      <c r="B2326" s="7">
        <v>49361</v>
      </c>
      <c r="C2326" s="7">
        <v>1712</v>
      </c>
      <c r="D2326" s="1">
        <v>3.5</v>
      </c>
      <c r="E2326" s="9">
        <v>281.39999999999998</v>
      </c>
      <c r="F2326" s="7">
        <v>370</v>
      </c>
      <c r="G2326" s="1">
        <v>0.7</v>
      </c>
      <c r="H2326" s="1">
        <v>60.8</v>
      </c>
      <c r="I2326" s="7">
        <v>69</v>
      </c>
      <c r="J2326" s="1">
        <v>0.1</v>
      </c>
      <c r="K2326" s="1">
        <v>11.3</v>
      </c>
      <c r="M2326" s="12">
        <f t="shared" si="716"/>
        <v>67</v>
      </c>
      <c r="N2326" s="20">
        <f t="shared" si="713"/>
        <v>3</v>
      </c>
      <c r="O2326" s="20">
        <f t="shared" si="714"/>
        <v>1</v>
      </c>
      <c r="P2326" s="12">
        <f t="shared" si="715"/>
        <v>1</v>
      </c>
      <c r="R2326" s="21">
        <f t="shared" si="717"/>
        <v>0.12003926518019913</v>
      </c>
    </row>
    <row r="2327" spans="1:19" ht="15.75" x14ac:dyDescent="0.25">
      <c r="A2327" s="6" t="s">
        <v>8</v>
      </c>
      <c r="B2327" s="8">
        <v>35459</v>
      </c>
      <c r="C2327" s="8">
        <v>2419</v>
      </c>
      <c r="D2327" s="2">
        <v>6.8</v>
      </c>
      <c r="E2327" s="10">
        <v>439.2</v>
      </c>
      <c r="F2327" s="8">
        <v>647</v>
      </c>
      <c r="G2327" s="2">
        <v>1.8</v>
      </c>
      <c r="H2327" s="2">
        <v>117.5</v>
      </c>
      <c r="I2327" s="8">
        <v>189</v>
      </c>
      <c r="J2327" s="2">
        <v>0.5</v>
      </c>
      <c r="K2327" s="2">
        <v>34.299999999999997</v>
      </c>
      <c r="M2327" s="12">
        <f t="shared" si="716"/>
        <v>57</v>
      </c>
      <c r="N2327" s="20">
        <f t="shared" si="713"/>
        <v>6</v>
      </c>
      <c r="O2327" s="20">
        <f t="shared" si="714"/>
        <v>1</v>
      </c>
      <c r="P2327" s="12">
        <f t="shared" si="715"/>
        <v>1</v>
      </c>
      <c r="R2327" s="21">
        <f t="shared" si="717"/>
        <v>0.16961155518160145</v>
      </c>
    </row>
    <row r="2328" spans="1:19" ht="15.75" x14ac:dyDescent="0.25">
      <c r="A2328" s="5" t="s">
        <v>9</v>
      </c>
      <c r="B2328" s="7">
        <v>21301</v>
      </c>
      <c r="C2328" s="7">
        <v>2569</v>
      </c>
      <c r="D2328" s="1">
        <v>12.1</v>
      </c>
      <c r="E2328" s="9">
        <v>541.5</v>
      </c>
      <c r="F2328" s="7">
        <v>741</v>
      </c>
      <c r="G2328" s="1">
        <v>3.5</v>
      </c>
      <c r="H2328" s="1">
        <v>156.19999999999999</v>
      </c>
      <c r="I2328" s="7">
        <v>412</v>
      </c>
      <c r="J2328" s="1">
        <v>1.9</v>
      </c>
      <c r="K2328" s="1">
        <v>86.8</v>
      </c>
      <c r="M2328" s="12">
        <f t="shared" si="716"/>
        <v>45</v>
      </c>
      <c r="N2328" s="20">
        <f t="shared" si="713"/>
        <v>8</v>
      </c>
      <c r="O2328" s="20">
        <f t="shared" si="714"/>
        <v>3</v>
      </c>
      <c r="P2328" s="20">
        <f t="shared" si="715"/>
        <v>3</v>
      </c>
      <c r="R2328" s="21">
        <f t="shared" si="717"/>
        <v>0.18012901416351143</v>
      </c>
    </row>
    <row r="2329" spans="1:19" ht="15.75" x14ac:dyDescent="0.25">
      <c r="A2329" s="6" t="s">
        <v>10</v>
      </c>
      <c r="B2329" s="8">
        <v>9558</v>
      </c>
      <c r="C2329" s="8">
        <v>2313</v>
      </c>
      <c r="D2329" s="2">
        <v>24.2</v>
      </c>
      <c r="E2329" s="10">
        <v>887.5</v>
      </c>
      <c r="F2329" s="8">
        <v>464</v>
      </c>
      <c r="G2329" s="2">
        <v>4.9000000000000004</v>
      </c>
      <c r="H2329" s="2">
        <v>178</v>
      </c>
      <c r="I2329" s="8">
        <v>696</v>
      </c>
      <c r="J2329" s="2">
        <v>7.3</v>
      </c>
      <c r="K2329" s="2">
        <v>267</v>
      </c>
      <c r="M2329" s="12">
        <f t="shared" si="716"/>
        <v>19</v>
      </c>
      <c r="N2329" s="20">
        <f t="shared" si="713"/>
        <v>12</v>
      </c>
      <c r="O2329" s="20">
        <f t="shared" si="714"/>
        <v>4</v>
      </c>
      <c r="P2329" s="20">
        <f t="shared" si="715"/>
        <v>4</v>
      </c>
      <c r="R2329" s="21">
        <f t="shared" si="717"/>
        <v>0.16217921750105174</v>
      </c>
    </row>
    <row r="2330" spans="1:19" ht="15.75" x14ac:dyDescent="0.25">
      <c r="A2330" s="5" t="s">
        <v>11</v>
      </c>
      <c r="B2330" s="7">
        <v>8524</v>
      </c>
      <c r="C2330" s="7">
        <v>2558</v>
      </c>
      <c r="D2330" s="1">
        <v>30</v>
      </c>
      <c r="E2330" s="9">
        <v>1823.6</v>
      </c>
      <c r="F2330" s="7">
        <v>120</v>
      </c>
      <c r="G2330" s="1">
        <v>1.4</v>
      </c>
      <c r="H2330" s="1">
        <v>85.6</v>
      </c>
      <c r="I2330" s="7">
        <v>1672</v>
      </c>
      <c r="J2330" s="1">
        <v>19.600000000000001</v>
      </c>
      <c r="K2330" s="9">
        <v>1192</v>
      </c>
      <c r="M2330" s="12">
        <f t="shared" si="716"/>
        <v>4</v>
      </c>
      <c r="N2330" s="20">
        <f t="shared" si="713"/>
        <v>3</v>
      </c>
      <c r="O2330" s="20">
        <f t="shared" si="714"/>
        <v>0</v>
      </c>
      <c r="P2330" s="20">
        <f t="shared" si="715"/>
        <v>3</v>
      </c>
      <c r="R2330" s="21">
        <f t="shared" si="717"/>
        <v>0.17935773383817136</v>
      </c>
    </row>
    <row r="2331" spans="1:19" ht="15.75" x14ac:dyDescent="0.25">
      <c r="A2331" s="6" t="s">
        <v>12</v>
      </c>
      <c r="B2331" s="8">
        <v>242</v>
      </c>
      <c r="C2331" s="8">
        <v>3</v>
      </c>
      <c r="D2331" s="2">
        <v>1.2</v>
      </c>
      <c r="E2331" s="10" t="s">
        <v>13</v>
      </c>
      <c r="F2331" s="8">
        <v>1</v>
      </c>
      <c r="G2331" s="2">
        <v>0.4</v>
      </c>
      <c r="H2331" s="2" t="s">
        <v>13</v>
      </c>
      <c r="I2331" s="8">
        <v>1</v>
      </c>
      <c r="J2331" s="2">
        <v>0.4</v>
      </c>
      <c r="K2331" s="2" t="s">
        <v>13</v>
      </c>
      <c r="M2331" s="12">
        <f t="shared" si="716"/>
        <v>5</v>
      </c>
      <c r="N2331" s="12">
        <f t="shared" si="713"/>
        <v>0</v>
      </c>
      <c r="O2331" s="12">
        <f t="shared" si="714"/>
        <v>0</v>
      </c>
      <c r="P2331" s="12">
        <f t="shared" si="715"/>
        <v>0</v>
      </c>
      <c r="R2331" s="21">
        <f t="shared" si="717"/>
        <v>2.1034917963819942E-4</v>
      </c>
    </row>
    <row r="2332" spans="1:19" x14ac:dyDescent="0.25">
      <c r="A2332" s="25"/>
      <c r="O2332" s="104" t="s">
        <v>873</v>
      </c>
      <c r="P2332" s="103">
        <f>SUM(P2329:P2330)/P2319</f>
        <v>0.58333333333333337</v>
      </c>
    </row>
    <row r="2333" spans="1:19" x14ac:dyDescent="0.25">
      <c r="A2333" t="s">
        <v>1300</v>
      </c>
    </row>
    <row r="2334" spans="1:19" x14ac:dyDescent="0.25">
      <c r="A2334" t="s">
        <v>776</v>
      </c>
    </row>
    <row r="2335" spans="1:19" x14ac:dyDescent="0.25">
      <c r="A2335" s="15" t="s">
        <v>17</v>
      </c>
      <c r="B2335" s="14" t="s">
        <v>18</v>
      </c>
      <c r="C2335" s="270" t="s">
        <v>19</v>
      </c>
      <c r="D2335" s="270"/>
      <c r="E2335" s="270"/>
      <c r="F2335" s="270" t="s">
        <v>20</v>
      </c>
      <c r="G2335" s="270"/>
      <c r="H2335" s="270"/>
      <c r="I2335" s="270" t="s">
        <v>21</v>
      </c>
      <c r="J2335" s="270"/>
      <c r="K2335" s="270"/>
      <c r="M2335" s="270" t="s">
        <v>861</v>
      </c>
      <c r="N2335" s="270"/>
      <c r="O2335" s="270"/>
      <c r="P2335" s="270"/>
    </row>
    <row r="2336" spans="1:19" x14ac:dyDescent="0.25">
      <c r="B2336" s="14" t="s">
        <v>14</v>
      </c>
      <c r="C2336" s="14" t="s">
        <v>14</v>
      </c>
      <c r="D2336" s="14" t="s">
        <v>15</v>
      </c>
      <c r="E2336" s="14" t="s">
        <v>16</v>
      </c>
      <c r="F2336" s="14" t="s">
        <v>14</v>
      </c>
      <c r="G2336" s="14" t="s">
        <v>15</v>
      </c>
      <c r="H2336" s="14" t="s">
        <v>16</v>
      </c>
      <c r="I2336" s="14" t="s">
        <v>14</v>
      </c>
      <c r="J2336" s="14" t="s">
        <v>15</v>
      </c>
      <c r="K2336" s="14" t="s">
        <v>16</v>
      </c>
      <c r="M2336" s="14" t="s">
        <v>18</v>
      </c>
      <c r="N2336" s="13" t="s">
        <v>19</v>
      </c>
      <c r="O2336" s="14" t="s">
        <v>20</v>
      </c>
      <c r="P2336" s="13" t="s">
        <v>21</v>
      </c>
      <c r="R2336" s="13" t="s">
        <v>41</v>
      </c>
      <c r="S2336" s="14" t="s">
        <v>29</v>
      </c>
    </row>
    <row r="2337" spans="1:19" ht="15.75" x14ac:dyDescent="0.25">
      <c r="A2337" s="14" t="s">
        <v>0</v>
      </c>
      <c r="B2337" s="7">
        <v>321855</v>
      </c>
      <c r="C2337" s="7">
        <v>14223</v>
      </c>
      <c r="D2337" s="1">
        <v>4.4000000000000004</v>
      </c>
      <c r="E2337" s="9">
        <v>321.60000000000002</v>
      </c>
      <c r="F2337" s="7">
        <v>2749</v>
      </c>
      <c r="G2337" s="1">
        <v>0.9</v>
      </c>
      <c r="H2337" s="1">
        <v>62.2</v>
      </c>
      <c r="I2337" s="7">
        <v>3073</v>
      </c>
      <c r="J2337" s="1">
        <v>1</v>
      </c>
      <c r="K2337" s="1">
        <v>69.5</v>
      </c>
      <c r="M2337" s="12">
        <f>B2337-B2355</f>
        <v>645</v>
      </c>
      <c r="N2337" s="12">
        <f t="shared" ref="N2337:N2349" si="718">C2337-C2355</f>
        <v>21</v>
      </c>
      <c r="O2337" s="12">
        <f t="shared" ref="O2337:O2349" si="719">F2337-F2355</f>
        <v>6</v>
      </c>
      <c r="P2337" s="12">
        <f t="shared" ref="P2337:P2349" si="720">I2337-I2355</f>
        <v>10</v>
      </c>
      <c r="R2337" s="26">
        <f>C2337/B2337</f>
        <v>4.4190706995386124E-2</v>
      </c>
    </row>
    <row r="2338" spans="1:19" ht="15.75" x14ac:dyDescent="0.25">
      <c r="A2338" s="5" t="s">
        <v>1</v>
      </c>
      <c r="B2338" s="7">
        <v>1963</v>
      </c>
      <c r="C2338" s="7">
        <v>90</v>
      </c>
      <c r="D2338" s="1">
        <v>4.5999999999999996</v>
      </c>
      <c r="E2338" s="9">
        <v>174</v>
      </c>
      <c r="F2338" s="7">
        <v>21</v>
      </c>
      <c r="G2338" s="1">
        <v>1.1000000000000001</v>
      </c>
      <c r="H2338" s="1">
        <v>40.6</v>
      </c>
      <c r="I2338" s="7">
        <v>0</v>
      </c>
      <c r="J2338" s="1">
        <v>0</v>
      </c>
      <c r="K2338" s="1">
        <v>0</v>
      </c>
      <c r="M2338" s="12">
        <f t="shared" ref="M2338:M2349" si="721">B2338-B2356</f>
        <v>1</v>
      </c>
      <c r="N2338" s="20">
        <f t="shared" si="718"/>
        <v>1</v>
      </c>
      <c r="O2338" s="12">
        <f t="shared" si="719"/>
        <v>0</v>
      </c>
      <c r="P2338" s="12">
        <f t="shared" si="720"/>
        <v>0</v>
      </c>
      <c r="R2338" s="21">
        <f>C2338/$C$2337</f>
        <v>6.3277789495886942E-3</v>
      </c>
    </row>
    <row r="2339" spans="1:19" ht="15.75" x14ac:dyDescent="0.25">
      <c r="A2339" s="6" t="s">
        <v>2</v>
      </c>
      <c r="B2339" s="8">
        <v>12515</v>
      </c>
      <c r="C2339" s="8">
        <v>70</v>
      </c>
      <c r="D2339" s="2">
        <v>0.6</v>
      </c>
      <c r="E2339" s="10">
        <v>32.200000000000003</v>
      </c>
      <c r="F2339" s="8">
        <v>12</v>
      </c>
      <c r="G2339" s="2">
        <v>0.1</v>
      </c>
      <c r="H2339" s="2">
        <v>5.5</v>
      </c>
      <c r="I2339" s="8">
        <v>0</v>
      </c>
      <c r="J2339" s="2">
        <v>0</v>
      </c>
      <c r="K2339" s="2">
        <v>0</v>
      </c>
      <c r="M2339" s="12">
        <f t="shared" si="721"/>
        <v>21</v>
      </c>
      <c r="N2339" s="20">
        <f t="shared" si="718"/>
        <v>0</v>
      </c>
      <c r="O2339" s="12">
        <f t="shared" si="719"/>
        <v>0</v>
      </c>
      <c r="P2339" s="12">
        <f t="shared" si="720"/>
        <v>0</v>
      </c>
      <c r="R2339" s="21">
        <f t="shared" ref="R2339:R2349" si="722">C2339/$C$2337</f>
        <v>4.9216058496800953E-3</v>
      </c>
    </row>
    <row r="2340" spans="1:19" ht="15.75" x14ac:dyDescent="0.25">
      <c r="A2340" s="5" t="s">
        <v>3</v>
      </c>
      <c r="B2340" s="7">
        <v>19654</v>
      </c>
      <c r="C2340" s="7">
        <v>39</v>
      </c>
      <c r="D2340" s="1">
        <v>0.2</v>
      </c>
      <c r="E2340" s="9">
        <v>14</v>
      </c>
      <c r="F2340" s="7">
        <v>13</v>
      </c>
      <c r="G2340" s="1">
        <v>0.1</v>
      </c>
      <c r="H2340" s="1">
        <v>4.7</v>
      </c>
      <c r="I2340" s="7">
        <v>0</v>
      </c>
      <c r="J2340" s="1">
        <v>0</v>
      </c>
      <c r="K2340" s="1">
        <v>0</v>
      </c>
      <c r="M2340" s="12">
        <f t="shared" si="721"/>
        <v>59</v>
      </c>
      <c r="N2340" s="20">
        <f t="shared" si="718"/>
        <v>0</v>
      </c>
      <c r="O2340" s="20">
        <f t="shared" si="719"/>
        <v>0</v>
      </c>
      <c r="P2340" s="12">
        <f t="shared" si="720"/>
        <v>0</v>
      </c>
      <c r="R2340" s="23">
        <f t="shared" si="722"/>
        <v>2.7420375448217677E-3</v>
      </c>
    </row>
    <row r="2341" spans="1:19" ht="15.75" x14ac:dyDescent="0.25">
      <c r="A2341" s="6" t="s">
        <v>4</v>
      </c>
      <c r="B2341" s="8">
        <v>44395</v>
      </c>
      <c r="C2341" s="8">
        <v>225</v>
      </c>
      <c r="D2341" s="2">
        <v>0.5</v>
      </c>
      <c r="E2341" s="10">
        <v>42.2</v>
      </c>
      <c r="F2341" s="8">
        <v>32</v>
      </c>
      <c r="G2341" s="2">
        <v>0.1</v>
      </c>
      <c r="H2341" s="2">
        <v>6</v>
      </c>
      <c r="I2341" s="8">
        <v>1</v>
      </c>
      <c r="J2341" s="2">
        <v>0</v>
      </c>
      <c r="K2341" s="2">
        <v>0.2</v>
      </c>
      <c r="M2341" s="12">
        <f t="shared" si="721"/>
        <v>104</v>
      </c>
      <c r="N2341" s="20">
        <f t="shared" si="718"/>
        <v>2</v>
      </c>
      <c r="O2341" s="12">
        <f t="shared" si="719"/>
        <v>0</v>
      </c>
      <c r="P2341" s="12">
        <f t="shared" si="720"/>
        <v>0</v>
      </c>
      <c r="R2341" s="23">
        <f t="shared" si="722"/>
        <v>1.5819447373971736E-2</v>
      </c>
      <c r="S2341" s="24">
        <f>R2340+R2341</f>
        <v>1.8561484918793503E-2</v>
      </c>
    </row>
    <row r="2342" spans="1:19" ht="15.75" x14ac:dyDescent="0.25">
      <c r="A2342" s="5" t="s">
        <v>5</v>
      </c>
      <c r="B2342" s="7">
        <v>57472</v>
      </c>
      <c r="C2342" s="7">
        <v>797</v>
      </c>
      <c r="D2342" s="1">
        <v>1.4</v>
      </c>
      <c r="E2342" s="9">
        <v>134.69999999999999</v>
      </c>
      <c r="F2342" s="7">
        <v>106</v>
      </c>
      <c r="G2342" s="1">
        <v>0.2</v>
      </c>
      <c r="H2342" s="1">
        <v>17.899999999999999</v>
      </c>
      <c r="I2342" s="7">
        <v>14</v>
      </c>
      <c r="J2342" s="1">
        <v>0</v>
      </c>
      <c r="K2342" s="1">
        <v>2.4</v>
      </c>
      <c r="M2342" s="12">
        <f t="shared" si="721"/>
        <v>75</v>
      </c>
      <c r="N2342" s="20">
        <f t="shared" si="718"/>
        <v>0</v>
      </c>
      <c r="O2342" s="12">
        <f t="shared" si="719"/>
        <v>0</v>
      </c>
      <c r="P2342" s="12">
        <f t="shared" si="720"/>
        <v>0</v>
      </c>
      <c r="R2342" s="21">
        <f t="shared" si="722"/>
        <v>5.6035998031357663E-2</v>
      </c>
    </row>
    <row r="2343" spans="1:19" ht="15.75" x14ac:dyDescent="0.25">
      <c r="A2343" s="6" t="s">
        <v>6</v>
      </c>
      <c r="B2343" s="8">
        <v>61608</v>
      </c>
      <c r="C2343" s="8">
        <v>1460</v>
      </c>
      <c r="D2343" s="2">
        <v>2.4</v>
      </c>
      <c r="E2343" s="10">
        <v>204</v>
      </c>
      <c r="F2343" s="8">
        <v>231</v>
      </c>
      <c r="G2343" s="2">
        <v>0.4</v>
      </c>
      <c r="H2343" s="2">
        <v>32.299999999999997</v>
      </c>
      <c r="I2343" s="8">
        <v>31</v>
      </c>
      <c r="J2343" s="2">
        <v>0.1</v>
      </c>
      <c r="K2343" s="2">
        <v>4.3</v>
      </c>
      <c r="M2343" s="12">
        <f t="shared" si="721"/>
        <v>131</v>
      </c>
      <c r="N2343" s="20">
        <f t="shared" si="718"/>
        <v>5</v>
      </c>
      <c r="O2343" s="20">
        <f t="shared" si="719"/>
        <v>3</v>
      </c>
      <c r="P2343" s="12">
        <f t="shared" si="720"/>
        <v>1</v>
      </c>
      <c r="R2343" s="21">
        <f t="shared" si="722"/>
        <v>0.10265063629332771</v>
      </c>
    </row>
    <row r="2344" spans="1:19" ht="15.75" x14ac:dyDescent="0.25">
      <c r="A2344" s="5" t="s">
        <v>7</v>
      </c>
      <c r="B2344" s="7">
        <v>49294</v>
      </c>
      <c r="C2344" s="7">
        <v>1709</v>
      </c>
      <c r="D2344" s="1">
        <v>3.5</v>
      </c>
      <c r="E2344" s="9">
        <v>280.89999999999998</v>
      </c>
      <c r="F2344" s="7">
        <v>369</v>
      </c>
      <c r="G2344" s="1">
        <v>0.7</v>
      </c>
      <c r="H2344" s="1">
        <v>60.6</v>
      </c>
      <c r="I2344" s="7">
        <v>68</v>
      </c>
      <c r="J2344" s="1">
        <v>0.1</v>
      </c>
      <c r="K2344" s="1">
        <v>11.2</v>
      </c>
      <c r="M2344" s="12">
        <f t="shared" si="721"/>
        <v>94</v>
      </c>
      <c r="N2344" s="20">
        <f t="shared" si="718"/>
        <v>0</v>
      </c>
      <c r="O2344" s="20">
        <f t="shared" si="719"/>
        <v>0</v>
      </c>
      <c r="P2344" s="12">
        <f t="shared" si="720"/>
        <v>0</v>
      </c>
      <c r="R2344" s="21">
        <f t="shared" si="722"/>
        <v>0.12015749138718976</v>
      </c>
    </row>
    <row r="2345" spans="1:19" ht="15.75" x14ac:dyDescent="0.25">
      <c r="A2345" s="6" t="s">
        <v>8</v>
      </c>
      <c r="B2345" s="8">
        <v>35402</v>
      </c>
      <c r="C2345" s="8">
        <v>2413</v>
      </c>
      <c r="D2345" s="2">
        <v>6.8</v>
      </c>
      <c r="E2345" s="10">
        <v>438.1</v>
      </c>
      <c r="F2345" s="8">
        <v>646</v>
      </c>
      <c r="G2345" s="2">
        <v>1.8</v>
      </c>
      <c r="H2345" s="2">
        <v>117.3</v>
      </c>
      <c r="I2345" s="8">
        <v>188</v>
      </c>
      <c r="J2345" s="2">
        <v>0.5</v>
      </c>
      <c r="K2345" s="2">
        <v>34.1</v>
      </c>
      <c r="M2345" s="12">
        <f t="shared" si="721"/>
        <v>75</v>
      </c>
      <c r="N2345" s="20">
        <f t="shared" si="718"/>
        <v>4</v>
      </c>
      <c r="O2345" s="20">
        <f t="shared" si="719"/>
        <v>1</v>
      </c>
      <c r="P2345" s="12">
        <f t="shared" si="720"/>
        <v>3</v>
      </c>
      <c r="R2345" s="21">
        <f t="shared" si="722"/>
        <v>0.16965478450397245</v>
      </c>
    </row>
    <row r="2346" spans="1:19" ht="15.75" x14ac:dyDescent="0.25">
      <c r="A2346" s="5" t="s">
        <v>9</v>
      </c>
      <c r="B2346" s="7">
        <v>21256</v>
      </c>
      <c r="C2346" s="7">
        <v>2561</v>
      </c>
      <c r="D2346" s="1">
        <v>12</v>
      </c>
      <c r="E2346" s="9">
        <v>539.79999999999995</v>
      </c>
      <c r="F2346" s="7">
        <v>738</v>
      </c>
      <c r="G2346" s="1">
        <v>3.5</v>
      </c>
      <c r="H2346" s="1">
        <v>155.6</v>
      </c>
      <c r="I2346" s="7">
        <v>409</v>
      </c>
      <c r="J2346" s="1">
        <v>1.9</v>
      </c>
      <c r="K2346" s="1">
        <v>86.2</v>
      </c>
      <c r="M2346" s="12">
        <f t="shared" si="721"/>
        <v>43</v>
      </c>
      <c r="N2346" s="20">
        <f t="shared" si="718"/>
        <v>4</v>
      </c>
      <c r="O2346" s="20">
        <f t="shared" si="719"/>
        <v>2</v>
      </c>
      <c r="P2346" s="20">
        <f t="shared" si="720"/>
        <v>0</v>
      </c>
      <c r="R2346" s="21">
        <f t="shared" si="722"/>
        <v>0.18006046544329607</v>
      </c>
    </row>
    <row r="2347" spans="1:19" ht="15.75" x14ac:dyDescent="0.25">
      <c r="A2347" s="6" t="s">
        <v>10</v>
      </c>
      <c r="B2347" s="8">
        <v>9539</v>
      </c>
      <c r="C2347" s="8">
        <v>2301</v>
      </c>
      <c r="D2347" s="2">
        <v>24.1</v>
      </c>
      <c r="E2347" s="10">
        <v>882.8</v>
      </c>
      <c r="F2347" s="8">
        <v>460</v>
      </c>
      <c r="G2347" s="2">
        <v>4.8</v>
      </c>
      <c r="H2347" s="2">
        <v>176.5</v>
      </c>
      <c r="I2347" s="8">
        <v>692</v>
      </c>
      <c r="J2347" s="2">
        <v>7.3</v>
      </c>
      <c r="K2347" s="2">
        <v>265.5</v>
      </c>
      <c r="M2347" s="12">
        <f t="shared" si="721"/>
        <v>20</v>
      </c>
      <c r="N2347" s="20">
        <f t="shared" si="718"/>
        <v>3</v>
      </c>
      <c r="O2347" s="20">
        <f t="shared" si="719"/>
        <v>0</v>
      </c>
      <c r="P2347" s="20">
        <f t="shared" si="720"/>
        <v>3</v>
      </c>
      <c r="R2347" s="21">
        <f t="shared" si="722"/>
        <v>0.16178021514448429</v>
      </c>
    </row>
    <row r="2348" spans="1:19" ht="15.75" x14ac:dyDescent="0.25">
      <c r="A2348" s="5" t="s">
        <v>11</v>
      </c>
      <c r="B2348" s="7">
        <v>8520</v>
      </c>
      <c r="C2348" s="7">
        <v>2555</v>
      </c>
      <c r="D2348" s="1">
        <v>30</v>
      </c>
      <c r="E2348" s="9">
        <v>1821.5</v>
      </c>
      <c r="F2348" s="7">
        <v>120</v>
      </c>
      <c r="G2348" s="1">
        <v>1.4</v>
      </c>
      <c r="H2348" s="1">
        <v>85.6</v>
      </c>
      <c r="I2348" s="7">
        <v>1669</v>
      </c>
      <c r="J2348" s="1">
        <v>19.600000000000001</v>
      </c>
      <c r="K2348" s="9">
        <v>1189.9000000000001</v>
      </c>
      <c r="M2348" s="12">
        <f t="shared" si="721"/>
        <v>17</v>
      </c>
      <c r="N2348" s="20">
        <f t="shared" si="718"/>
        <v>2</v>
      </c>
      <c r="O2348" s="20">
        <f t="shared" si="719"/>
        <v>0</v>
      </c>
      <c r="P2348" s="20">
        <f t="shared" si="720"/>
        <v>3</v>
      </c>
      <c r="R2348" s="21">
        <f t="shared" si="722"/>
        <v>0.1796386135133235</v>
      </c>
    </row>
    <row r="2349" spans="1:19" ht="15.75" x14ac:dyDescent="0.25">
      <c r="A2349" s="6" t="s">
        <v>12</v>
      </c>
      <c r="B2349" s="8">
        <v>237</v>
      </c>
      <c r="C2349" s="8">
        <v>3</v>
      </c>
      <c r="D2349" s="2">
        <v>1.3</v>
      </c>
      <c r="E2349" s="10" t="s">
        <v>13</v>
      </c>
      <c r="F2349" s="8">
        <v>1</v>
      </c>
      <c r="G2349" s="2">
        <v>0.4</v>
      </c>
      <c r="H2349" s="2" t="s">
        <v>13</v>
      </c>
      <c r="I2349" s="8">
        <v>1</v>
      </c>
      <c r="J2349" s="2">
        <v>0.4</v>
      </c>
      <c r="K2349" s="2" t="s">
        <v>13</v>
      </c>
      <c r="M2349" s="12">
        <f t="shared" si="721"/>
        <v>5</v>
      </c>
      <c r="N2349" s="12">
        <f t="shared" si="718"/>
        <v>0</v>
      </c>
      <c r="O2349" s="12">
        <f t="shared" si="719"/>
        <v>0</v>
      </c>
      <c r="P2349" s="12">
        <f t="shared" si="720"/>
        <v>0</v>
      </c>
      <c r="R2349" s="21">
        <f t="shared" si="722"/>
        <v>2.1092596498628981E-4</v>
      </c>
    </row>
    <row r="2350" spans="1:19" x14ac:dyDescent="0.25">
      <c r="A2350" s="25"/>
      <c r="O2350" s="104" t="s">
        <v>873</v>
      </c>
      <c r="P2350" s="103">
        <f>SUM(P2347:P2348)/P2337</f>
        <v>0.6</v>
      </c>
    </row>
    <row r="2351" spans="1:19" x14ac:dyDescent="0.25">
      <c r="A2351" t="s">
        <v>1301</v>
      </c>
    </row>
    <row r="2352" spans="1:19" x14ac:dyDescent="0.25">
      <c r="A2352" t="s">
        <v>776</v>
      </c>
    </row>
    <row r="2353" spans="1:19" x14ac:dyDescent="0.25">
      <c r="A2353" s="15" t="s">
        <v>17</v>
      </c>
      <c r="B2353" s="14" t="s">
        <v>18</v>
      </c>
      <c r="C2353" s="270" t="s">
        <v>19</v>
      </c>
      <c r="D2353" s="270"/>
      <c r="E2353" s="270"/>
      <c r="F2353" s="270" t="s">
        <v>20</v>
      </c>
      <c r="G2353" s="270"/>
      <c r="H2353" s="270"/>
      <c r="I2353" s="270" t="s">
        <v>21</v>
      </c>
      <c r="J2353" s="270"/>
      <c r="K2353" s="270"/>
      <c r="M2353" s="270" t="s">
        <v>860</v>
      </c>
      <c r="N2353" s="270"/>
      <c r="O2353" s="270"/>
      <c r="P2353" s="270"/>
    </row>
    <row r="2354" spans="1:19" x14ac:dyDescent="0.25">
      <c r="B2354" s="14" t="s">
        <v>14</v>
      </c>
      <c r="C2354" s="14" t="s">
        <v>14</v>
      </c>
      <c r="D2354" s="14" t="s">
        <v>15</v>
      </c>
      <c r="E2354" s="14" t="s">
        <v>16</v>
      </c>
      <c r="F2354" s="14" t="s">
        <v>14</v>
      </c>
      <c r="G2354" s="14" t="s">
        <v>15</v>
      </c>
      <c r="H2354" s="14" t="s">
        <v>16</v>
      </c>
      <c r="I2354" s="14" t="s">
        <v>14</v>
      </c>
      <c r="J2354" s="14" t="s">
        <v>15</v>
      </c>
      <c r="K2354" s="14" t="s">
        <v>16</v>
      </c>
      <c r="M2354" s="14" t="s">
        <v>18</v>
      </c>
      <c r="N2354" s="13" t="s">
        <v>19</v>
      </c>
      <c r="O2354" s="14" t="s">
        <v>20</v>
      </c>
      <c r="P2354" s="13" t="s">
        <v>21</v>
      </c>
      <c r="R2354" s="13" t="s">
        <v>41</v>
      </c>
      <c r="S2354" s="14" t="s">
        <v>29</v>
      </c>
    </row>
    <row r="2355" spans="1:19" ht="15.75" x14ac:dyDescent="0.25">
      <c r="A2355" s="14" t="s">
        <v>0</v>
      </c>
      <c r="B2355" s="7">
        <v>321210</v>
      </c>
      <c r="C2355" s="7">
        <v>14202</v>
      </c>
      <c r="D2355" s="1">
        <v>4.4000000000000004</v>
      </c>
      <c r="E2355" s="9">
        <v>321.2</v>
      </c>
      <c r="F2355" s="7">
        <v>2743</v>
      </c>
      <c r="G2355" s="1">
        <v>0.9</v>
      </c>
      <c r="H2355" s="1">
        <v>62</v>
      </c>
      <c r="I2355" s="7">
        <v>3063</v>
      </c>
      <c r="J2355" s="1">
        <v>1</v>
      </c>
      <c r="K2355" s="1">
        <v>69.3</v>
      </c>
      <c r="M2355" s="12">
        <f>B2355-B2373</f>
        <v>442</v>
      </c>
      <c r="N2355" s="12">
        <f t="shared" ref="N2355:N2367" si="723">C2355-C2373</f>
        <v>79</v>
      </c>
      <c r="O2355" s="12">
        <f t="shared" ref="O2355:O2367" si="724">F2355-F2373</f>
        <v>13</v>
      </c>
      <c r="P2355" s="12">
        <f t="shared" ref="P2355:P2367" si="725">I2355-I2373</f>
        <v>12</v>
      </c>
      <c r="R2355" s="26">
        <f>C2355/B2355</f>
        <v>4.4214065564583918E-2</v>
      </c>
    </row>
    <row r="2356" spans="1:19" ht="15.75" x14ac:dyDescent="0.25">
      <c r="A2356" s="5" t="s">
        <v>1</v>
      </c>
      <c r="B2356" s="7">
        <v>1962</v>
      </c>
      <c r="C2356" s="7">
        <v>89</v>
      </c>
      <c r="D2356" s="1">
        <v>4.5</v>
      </c>
      <c r="E2356" s="9">
        <v>172.1</v>
      </c>
      <c r="F2356" s="7">
        <v>21</v>
      </c>
      <c r="G2356" s="1">
        <v>1.1000000000000001</v>
      </c>
      <c r="H2356" s="1">
        <v>40.6</v>
      </c>
      <c r="I2356" s="7">
        <v>0</v>
      </c>
      <c r="J2356" s="1">
        <v>0</v>
      </c>
      <c r="K2356" s="1">
        <v>0</v>
      </c>
      <c r="M2356" s="12">
        <f t="shared" ref="M2356:M2367" si="726">B2356-B2374</f>
        <v>4</v>
      </c>
      <c r="N2356" s="20">
        <f t="shared" si="723"/>
        <v>1</v>
      </c>
      <c r="O2356" s="12">
        <f t="shared" si="724"/>
        <v>0</v>
      </c>
      <c r="P2356" s="12">
        <f t="shared" si="725"/>
        <v>0</v>
      </c>
      <c r="R2356" s="21">
        <f>C2356/$C$2355</f>
        <v>6.2667229967610198E-3</v>
      </c>
    </row>
    <row r="2357" spans="1:19" ht="15.75" x14ac:dyDescent="0.25">
      <c r="A2357" s="6" t="s">
        <v>2</v>
      </c>
      <c r="B2357" s="8">
        <v>12494</v>
      </c>
      <c r="C2357" s="8">
        <v>70</v>
      </c>
      <c r="D2357" s="2">
        <v>0.6</v>
      </c>
      <c r="E2357" s="10">
        <v>32.200000000000003</v>
      </c>
      <c r="F2357" s="8">
        <v>12</v>
      </c>
      <c r="G2357" s="2">
        <v>0.1</v>
      </c>
      <c r="H2357" s="2">
        <v>5.5</v>
      </c>
      <c r="I2357" s="8">
        <v>0</v>
      </c>
      <c r="J2357" s="2">
        <v>0</v>
      </c>
      <c r="K2357" s="2">
        <v>0</v>
      </c>
      <c r="M2357" s="12">
        <f t="shared" si="726"/>
        <v>15</v>
      </c>
      <c r="N2357" s="20">
        <f t="shared" si="723"/>
        <v>0</v>
      </c>
      <c r="O2357" s="12">
        <f t="shared" si="724"/>
        <v>0</v>
      </c>
      <c r="P2357" s="12">
        <f t="shared" si="725"/>
        <v>0</v>
      </c>
      <c r="R2357" s="21">
        <f t="shared" ref="R2357:R2367" si="727">C2357/$C$2355</f>
        <v>4.9288832558794533E-3</v>
      </c>
    </row>
    <row r="2358" spans="1:19" ht="15.75" x14ac:dyDescent="0.25">
      <c r="A2358" s="5" t="s">
        <v>3</v>
      </c>
      <c r="B2358" s="7">
        <v>19595</v>
      </c>
      <c r="C2358" s="7">
        <v>39</v>
      </c>
      <c r="D2358" s="1">
        <v>0.2</v>
      </c>
      <c r="E2358" s="9">
        <v>14</v>
      </c>
      <c r="F2358" s="7">
        <v>13</v>
      </c>
      <c r="G2358" s="1">
        <v>0.1</v>
      </c>
      <c r="H2358" s="1">
        <v>4.7</v>
      </c>
      <c r="I2358" s="7">
        <v>0</v>
      </c>
      <c r="J2358" s="1">
        <v>0</v>
      </c>
      <c r="K2358" s="1">
        <v>0</v>
      </c>
      <c r="M2358" s="12">
        <f t="shared" si="726"/>
        <v>47</v>
      </c>
      <c r="N2358" s="20">
        <f t="shared" si="723"/>
        <v>0</v>
      </c>
      <c r="O2358" s="20">
        <f t="shared" si="724"/>
        <v>0</v>
      </c>
      <c r="P2358" s="12">
        <f t="shared" si="725"/>
        <v>0</v>
      </c>
      <c r="R2358" s="23">
        <f t="shared" si="727"/>
        <v>2.7460920997042669E-3</v>
      </c>
    </row>
    <row r="2359" spans="1:19" ht="15.75" x14ac:dyDescent="0.25">
      <c r="A2359" s="6" t="s">
        <v>4</v>
      </c>
      <c r="B2359" s="8">
        <v>44291</v>
      </c>
      <c r="C2359" s="8">
        <v>223</v>
      </c>
      <c r="D2359" s="2">
        <v>0.5</v>
      </c>
      <c r="E2359" s="10">
        <v>41.8</v>
      </c>
      <c r="F2359" s="8">
        <v>32</v>
      </c>
      <c r="G2359" s="2">
        <v>0.1</v>
      </c>
      <c r="H2359" s="2">
        <v>6</v>
      </c>
      <c r="I2359" s="8">
        <v>1</v>
      </c>
      <c r="J2359" s="2">
        <v>0</v>
      </c>
      <c r="K2359" s="2">
        <v>0.2</v>
      </c>
      <c r="M2359" s="12">
        <f t="shared" si="726"/>
        <v>72</v>
      </c>
      <c r="N2359" s="20">
        <f t="shared" si="723"/>
        <v>1</v>
      </c>
      <c r="O2359" s="12">
        <f t="shared" si="724"/>
        <v>0</v>
      </c>
      <c r="P2359" s="12">
        <f t="shared" si="725"/>
        <v>0</v>
      </c>
      <c r="R2359" s="23">
        <f t="shared" si="727"/>
        <v>1.5702013800873115E-2</v>
      </c>
      <c r="S2359" s="24">
        <f>R2358+R2359</f>
        <v>1.8448105900577383E-2</v>
      </c>
    </row>
    <row r="2360" spans="1:19" ht="15.75" x14ac:dyDescent="0.25">
      <c r="A2360" s="5" t="s">
        <v>5</v>
      </c>
      <c r="B2360" s="7">
        <v>57397</v>
      </c>
      <c r="C2360" s="7">
        <v>797</v>
      </c>
      <c r="D2360" s="1">
        <v>1.4</v>
      </c>
      <c r="E2360" s="9">
        <v>134.69999999999999</v>
      </c>
      <c r="F2360" s="7">
        <v>106</v>
      </c>
      <c r="G2360" s="1">
        <v>0.2</v>
      </c>
      <c r="H2360" s="1">
        <v>17.899999999999999</v>
      </c>
      <c r="I2360" s="7">
        <v>14</v>
      </c>
      <c r="J2360" s="1">
        <v>0</v>
      </c>
      <c r="K2360" s="1">
        <v>2.4</v>
      </c>
      <c r="M2360" s="12">
        <f t="shared" si="726"/>
        <v>51</v>
      </c>
      <c r="N2360" s="20">
        <f t="shared" si="723"/>
        <v>7</v>
      </c>
      <c r="O2360" s="12">
        <f t="shared" si="724"/>
        <v>1</v>
      </c>
      <c r="P2360" s="12">
        <f t="shared" si="725"/>
        <v>0</v>
      </c>
      <c r="R2360" s="21">
        <f t="shared" si="727"/>
        <v>5.6118856499084636E-2</v>
      </c>
    </row>
    <row r="2361" spans="1:19" ht="15.75" x14ac:dyDescent="0.25">
      <c r="A2361" s="6" t="s">
        <v>6</v>
      </c>
      <c r="B2361" s="8">
        <v>61477</v>
      </c>
      <c r="C2361" s="8">
        <v>1455</v>
      </c>
      <c r="D2361" s="2">
        <v>2.4</v>
      </c>
      <c r="E2361" s="10">
        <v>203.3</v>
      </c>
      <c r="F2361" s="8">
        <v>228</v>
      </c>
      <c r="G2361" s="2">
        <v>0.4</v>
      </c>
      <c r="H2361" s="2">
        <v>31.9</v>
      </c>
      <c r="I2361" s="8">
        <v>30</v>
      </c>
      <c r="J2361" s="2">
        <v>0</v>
      </c>
      <c r="K2361" s="2">
        <v>4.2</v>
      </c>
      <c r="M2361" s="12">
        <f t="shared" si="726"/>
        <v>82</v>
      </c>
      <c r="N2361" s="20">
        <f t="shared" si="723"/>
        <v>9</v>
      </c>
      <c r="O2361" s="20">
        <f t="shared" si="724"/>
        <v>3</v>
      </c>
      <c r="P2361" s="12">
        <f t="shared" si="725"/>
        <v>0</v>
      </c>
      <c r="R2361" s="21">
        <f t="shared" si="727"/>
        <v>0.1024503591043515</v>
      </c>
    </row>
    <row r="2362" spans="1:19" ht="15.75" x14ac:dyDescent="0.25">
      <c r="A2362" s="5" t="s">
        <v>7</v>
      </c>
      <c r="B2362" s="7">
        <v>49200</v>
      </c>
      <c r="C2362" s="7">
        <v>1709</v>
      </c>
      <c r="D2362" s="1">
        <v>3.5</v>
      </c>
      <c r="E2362" s="9">
        <v>280.89999999999998</v>
      </c>
      <c r="F2362" s="7">
        <v>369</v>
      </c>
      <c r="G2362" s="1">
        <v>0.8</v>
      </c>
      <c r="H2362" s="1">
        <v>60.6</v>
      </c>
      <c r="I2362" s="7">
        <v>68</v>
      </c>
      <c r="J2362" s="1">
        <v>0.1</v>
      </c>
      <c r="K2362" s="1">
        <v>11.2</v>
      </c>
      <c r="M2362" s="12">
        <f t="shared" si="726"/>
        <v>66</v>
      </c>
      <c r="N2362" s="20">
        <f t="shared" si="723"/>
        <v>14</v>
      </c>
      <c r="O2362" s="20">
        <f t="shared" si="724"/>
        <v>2</v>
      </c>
      <c r="P2362" s="12">
        <f t="shared" si="725"/>
        <v>0</v>
      </c>
      <c r="R2362" s="21">
        <f t="shared" si="727"/>
        <v>0.1203351640613998</v>
      </c>
    </row>
    <row r="2363" spans="1:19" ht="15.75" x14ac:dyDescent="0.25">
      <c r="A2363" s="6" t="s">
        <v>8</v>
      </c>
      <c r="B2363" s="8">
        <v>35327</v>
      </c>
      <c r="C2363" s="8">
        <v>2409</v>
      </c>
      <c r="D2363" s="2">
        <v>6.8</v>
      </c>
      <c r="E2363" s="10">
        <v>437.4</v>
      </c>
      <c r="F2363" s="8">
        <v>645</v>
      </c>
      <c r="G2363" s="2">
        <v>1.8</v>
      </c>
      <c r="H2363" s="2">
        <v>117.1</v>
      </c>
      <c r="I2363" s="8">
        <v>185</v>
      </c>
      <c r="J2363" s="2">
        <v>0.5</v>
      </c>
      <c r="K2363" s="2">
        <v>33.6</v>
      </c>
      <c r="M2363" s="12">
        <f t="shared" si="726"/>
        <v>42</v>
      </c>
      <c r="N2363" s="20">
        <f t="shared" si="723"/>
        <v>12</v>
      </c>
      <c r="O2363" s="20">
        <f t="shared" si="724"/>
        <v>3</v>
      </c>
      <c r="P2363" s="12">
        <f t="shared" si="725"/>
        <v>2</v>
      </c>
      <c r="R2363" s="21">
        <f t="shared" si="727"/>
        <v>0.16962399662019434</v>
      </c>
    </row>
    <row r="2364" spans="1:19" ht="15.75" x14ac:dyDescent="0.25">
      <c r="A2364" s="5" t="s">
        <v>9</v>
      </c>
      <c r="B2364" s="7">
        <v>21213</v>
      </c>
      <c r="C2364" s="7">
        <v>2557</v>
      </c>
      <c r="D2364" s="1">
        <v>12.1</v>
      </c>
      <c r="E2364" s="9">
        <v>539</v>
      </c>
      <c r="F2364" s="7">
        <v>736</v>
      </c>
      <c r="G2364" s="1">
        <v>3.5</v>
      </c>
      <c r="H2364" s="1">
        <v>155.1</v>
      </c>
      <c r="I2364" s="7">
        <v>409</v>
      </c>
      <c r="J2364" s="1">
        <v>1.9</v>
      </c>
      <c r="K2364" s="1">
        <v>86.2</v>
      </c>
      <c r="M2364" s="12">
        <f t="shared" si="726"/>
        <v>38</v>
      </c>
      <c r="N2364" s="20">
        <f t="shared" si="723"/>
        <v>14</v>
      </c>
      <c r="O2364" s="20">
        <f t="shared" si="724"/>
        <v>3</v>
      </c>
      <c r="P2364" s="20">
        <f t="shared" si="725"/>
        <v>3</v>
      </c>
      <c r="R2364" s="21">
        <f t="shared" si="727"/>
        <v>0.18004506407548232</v>
      </c>
    </row>
    <row r="2365" spans="1:19" ht="15.75" x14ac:dyDescent="0.25">
      <c r="A2365" s="6" t="s">
        <v>10</v>
      </c>
      <c r="B2365" s="8">
        <v>9519</v>
      </c>
      <c r="C2365" s="8">
        <v>2298</v>
      </c>
      <c r="D2365" s="2">
        <v>24.1</v>
      </c>
      <c r="E2365" s="10">
        <v>881.7</v>
      </c>
      <c r="F2365" s="8">
        <v>460</v>
      </c>
      <c r="G2365" s="2">
        <v>4.8</v>
      </c>
      <c r="H2365" s="2">
        <v>176.5</v>
      </c>
      <c r="I2365" s="8">
        <v>689</v>
      </c>
      <c r="J2365" s="2">
        <v>7.2</v>
      </c>
      <c r="K2365" s="2">
        <v>264.39999999999998</v>
      </c>
      <c r="M2365" s="12">
        <f t="shared" si="726"/>
        <v>21</v>
      </c>
      <c r="N2365" s="20">
        <f t="shared" si="723"/>
        <v>16</v>
      </c>
      <c r="O2365" s="20">
        <f t="shared" si="724"/>
        <v>1</v>
      </c>
      <c r="P2365" s="20">
        <f t="shared" si="725"/>
        <v>3</v>
      </c>
      <c r="R2365" s="21">
        <f t="shared" si="727"/>
        <v>0.16180819602872834</v>
      </c>
    </row>
    <row r="2366" spans="1:19" ht="15.75" x14ac:dyDescent="0.25">
      <c r="A2366" s="5" t="s">
        <v>11</v>
      </c>
      <c r="B2366" s="7">
        <v>8503</v>
      </c>
      <c r="C2366" s="7">
        <v>2553</v>
      </c>
      <c r="D2366" s="1">
        <v>30</v>
      </c>
      <c r="E2366" s="9">
        <v>1820.1</v>
      </c>
      <c r="F2366" s="7">
        <v>120</v>
      </c>
      <c r="G2366" s="1">
        <v>1.4</v>
      </c>
      <c r="H2366" s="1">
        <v>85.6</v>
      </c>
      <c r="I2366" s="7">
        <v>1666</v>
      </c>
      <c r="J2366" s="1">
        <v>19.600000000000001</v>
      </c>
      <c r="K2366" s="9">
        <v>1187.7</v>
      </c>
      <c r="M2366" s="12">
        <f t="shared" si="726"/>
        <v>4</v>
      </c>
      <c r="N2366" s="20">
        <f t="shared" si="723"/>
        <v>5</v>
      </c>
      <c r="O2366" s="20">
        <f t="shared" si="724"/>
        <v>0</v>
      </c>
      <c r="P2366" s="20">
        <f t="shared" si="725"/>
        <v>4</v>
      </c>
      <c r="R2366" s="21">
        <f t="shared" si="727"/>
        <v>0.17976341360371778</v>
      </c>
    </row>
    <row r="2367" spans="1:19" ht="15.75" x14ac:dyDescent="0.25">
      <c r="A2367" s="6" t="s">
        <v>12</v>
      </c>
      <c r="B2367" s="8">
        <v>232</v>
      </c>
      <c r="C2367" s="8">
        <v>3</v>
      </c>
      <c r="D2367" s="2">
        <v>1.3</v>
      </c>
      <c r="E2367" s="10" t="s">
        <v>13</v>
      </c>
      <c r="F2367" s="8">
        <v>1</v>
      </c>
      <c r="G2367" s="2">
        <v>0.4</v>
      </c>
      <c r="H2367" s="2" t="s">
        <v>13</v>
      </c>
      <c r="I2367" s="8">
        <v>1</v>
      </c>
      <c r="J2367" s="2">
        <v>0.4</v>
      </c>
      <c r="K2367" s="2" t="s">
        <v>13</v>
      </c>
      <c r="M2367" s="12">
        <f t="shared" si="726"/>
        <v>0</v>
      </c>
      <c r="N2367" s="12">
        <f t="shared" si="723"/>
        <v>0</v>
      </c>
      <c r="O2367" s="12">
        <f t="shared" si="724"/>
        <v>0</v>
      </c>
      <c r="P2367" s="12">
        <f t="shared" si="725"/>
        <v>0</v>
      </c>
      <c r="R2367" s="21">
        <f t="shared" si="727"/>
        <v>2.1123785382340515E-4</v>
      </c>
    </row>
    <row r="2368" spans="1:19" x14ac:dyDescent="0.25">
      <c r="A2368" s="25"/>
      <c r="O2368" s="104" t="s">
        <v>873</v>
      </c>
      <c r="P2368" s="103">
        <f>SUM(P2365:P2366)/P2355</f>
        <v>0.58333333333333337</v>
      </c>
    </row>
    <row r="2369" spans="1:27" x14ac:dyDescent="0.25">
      <c r="A2369" t="s">
        <v>1302</v>
      </c>
    </row>
    <row r="2370" spans="1:27" x14ac:dyDescent="0.25">
      <c r="A2370" t="s">
        <v>776</v>
      </c>
    </row>
    <row r="2371" spans="1:27" x14ac:dyDescent="0.25">
      <c r="A2371" s="15" t="s">
        <v>17</v>
      </c>
      <c r="B2371" s="14" t="s">
        <v>18</v>
      </c>
      <c r="C2371" s="270" t="s">
        <v>19</v>
      </c>
      <c r="D2371" s="270"/>
      <c r="E2371" s="270"/>
      <c r="F2371" s="270" t="s">
        <v>20</v>
      </c>
      <c r="G2371" s="270"/>
      <c r="H2371" s="270"/>
      <c r="I2371" s="270" t="s">
        <v>21</v>
      </c>
      <c r="J2371" s="270"/>
      <c r="K2371" s="270"/>
      <c r="M2371" s="270" t="s">
        <v>852</v>
      </c>
      <c r="N2371" s="270"/>
      <c r="O2371" s="270"/>
      <c r="P2371" s="270"/>
    </row>
    <row r="2372" spans="1:27" x14ac:dyDescent="0.25">
      <c r="B2372" s="14" t="s">
        <v>14</v>
      </c>
      <c r="C2372" s="14" t="s">
        <v>14</v>
      </c>
      <c r="D2372" s="14" t="s">
        <v>15</v>
      </c>
      <c r="E2372" s="14" t="s">
        <v>16</v>
      </c>
      <c r="F2372" s="14" t="s">
        <v>14</v>
      </c>
      <c r="G2372" s="14" t="s">
        <v>15</v>
      </c>
      <c r="H2372" s="14" t="s">
        <v>16</v>
      </c>
      <c r="I2372" s="14" t="s">
        <v>14</v>
      </c>
      <c r="J2372" s="14" t="s">
        <v>15</v>
      </c>
      <c r="K2372" s="14" t="s">
        <v>16</v>
      </c>
      <c r="M2372" s="14" t="s">
        <v>18</v>
      </c>
      <c r="N2372" s="13" t="s">
        <v>19</v>
      </c>
      <c r="O2372" s="14" t="s">
        <v>20</v>
      </c>
      <c r="P2372" s="13" t="s">
        <v>21</v>
      </c>
      <c r="R2372" s="13" t="s">
        <v>41</v>
      </c>
      <c r="S2372" s="14" t="s">
        <v>29</v>
      </c>
    </row>
    <row r="2373" spans="1:27" ht="15.75" x14ac:dyDescent="0.25">
      <c r="A2373" s="14" t="s">
        <v>0</v>
      </c>
      <c r="B2373" s="7">
        <v>320768</v>
      </c>
      <c r="C2373" s="7">
        <v>14123</v>
      </c>
      <c r="D2373" s="1">
        <v>4.4000000000000004</v>
      </c>
      <c r="E2373" s="9">
        <v>319.39999999999998</v>
      </c>
      <c r="F2373" s="7">
        <v>2730</v>
      </c>
      <c r="G2373" s="1">
        <v>0.9</v>
      </c>
      <c r="H2373" s="1">
        <v>61.7</v>
      </c>
      <c r="I2373" s="7">
        <v>3051</v>
      </c>
      <c r="J2373" s="1">
        <v>1</v>
      </c>
      <c r="K2373" s="1">
        <v>69</v>
      </c>
      <c r="M2373" s="12">
        <f>B2373-B2391</f>
        <v>1592</v>
      </c>
      <c r="N2373" s="12">
        <f t="shared" ref="N2373:N2385" si="728">C2373-C2391</f>
        <v>73</v>
      </c>
      <c r="O2373" s="12">
        <f t="shared" ref="O2373:O2385" si="729">F2373-F2391</f>
        <v>10</v>
      </c>
      <c r="P2373" s="12">
        <f t="shared" ref="P2373:P2385" si="730">I2373-I2391</f>
        <v>25</v>
      </c>
      <c r="R2373" s="26">
        <f>C2373/B2373</f>
        <v>4.4028706105347169E-2</v>
      </c>
    </row>
    <row r="2374" spans="1:27" ht="15.75" x14ac:dyDescent="0.25">
      <c r="A2374" s="5" t="s">
        <v>1</v>
      </c>
      <c r="B2374" s="7">
        <v>1958</v>
      </c>
      <c r="C2374" s="7">
        <v>88</v>
      </c>
      <c r="D2374" s="1">
        <v>4.5</v>
      </c>
      <c r="E2374" s="9">
        <v>170.1</v>
      </c>
      <c r="F2374" s="7">
        <v>21</v>
      </c>
      <c r="G2374" s="1">
        <v>1.1000000000000001</v>
      </c>
      <c r="H2374" s="1">
        <v>40.6</v>
      </c>
      <c r="I2374" s="7">
        <v>0</v>
      </c>
      <c r="J2374" s="1">
        <v>0</v>
      </c>
      <c r="K2374" s="1">
        <v>0</v>
      </c>
      <c r="M2374" s="12">
        <f t="shared" ref="M2374:M2385" si="731">B2374-B2392</f>
        <v>14</v>
      </c>
      <c r="N2374" s="20">
        <f t="shared" si="728"/>
        <v>1</v>
      </c>
      <c r="O2374" s="12">
        <f t="shared" si="729"/>
        <v>0</v>
      </c>
      <c r="P2374" s="12">
        <f t="shared" si="730"/>
        <v>0</v>
      </c>
      <c r="R2374" s="21">
        <f>C2374/$C$2373</f>
        <v>6.2309707569213344E-3</v>
      </c>
    </row>
    <row r="2375" spans="1:27" ht="15.75" x14ac:dyDescent="0.25">
      <c r="A2375" s="6" t="s">
        <v>2</v>
      </c>
      <c r="B2375" s="8">
        <v>12479</v>
      </c>
      <c r="C2375" s="8">
        <v>70</v>
      </c>
      <c r="D2375" s="2">
        <v>0.6</v>
      </c>
      <c r="E2375" s="10">
        <v>32.200000000000003</v>
      </c>
      <c r="F2375" s="8">
        <v>12</v>
      </c>
      <c r="G2375" s="2">
        <v>0.1</v>
      </c>
      <c r="H2375" s="2">
        <v>5.5</v>
      </c>
      <c r="I2375" s="8">
        <v>0</v>
      </c>
      <c r="J2375" s="2">
        <v>0</v>
      </c>
      <c r="K2375" s="2">
        <v>0</v>
      </c>
      <c r="M2375" s="12">
        <f t="shared" si="731"/>
        <v>72</v>
      </c>
      <c r="N2375" s="20">
        <f t="shared" si="728"/>
        <v>0</v>
      </c>
      <c r="O2375" s="12">
        <f t="shared" si="729"/>
        <v>0</v>
      </c>
      <c r="P2375" s="12">
        <f t="shared" si="730"/>
        <v>0</v>
      </c>
      <c r="R2375" s="21">
        <f t="shared" ref="R2375:R2385" si="732">C2375/$C$2373</f>
        <v>4.956454011187425E-3</v>
      </c>
      <c r="U2375" s="30" t="s">
        <v>853</v>
      </c>
      <c r="V2375" s="30"/>
      <c r="W2375" s="30"/>
      <c r="X2375" s="30"/>
      <c r="Y2375" s="30"/>
    </row>
    <row r="2376" spans="1:27" ht="15.75" x14ac:dyDescent="0.25">
      <c r="A2376" s="5" t="s">
        <v>3</v>
      </c>
      <c r="B2376" s="7">
        <v>19548</v>
      </c>
      <c r="C2376" s="7">
        <v>39</v>
      </c>
      <c r="D2376" s="1">
        <v>0.2</v>
      </c>
      <c r="E2376" s="9">
        <v>14</v>
      </c>
      <c r="F2376" s="7">
        <v>13</v>
      </c>
      <c r="G2376" s="1">
        <v>0.1</v>
      </c>
      <c r="H2376" s="1">
        <v>4.7</v>
      </c>
      <c r="I2376" s="7">
        <v>0</v>
      </c>
      <c r="J2376" s="1">
        <v>0</v>
      </c>
      <c r="K2376" s="1">
        <v>0</v>
      </c>
      <c r="M2376" s="12">
        <f t="shared" si="731"/>
        <v>150</v>
      </c>
      <c r="N2376" s="20">
        <f t="shared" si="728"/>
        <v>0</v>
      </c>
      <c r="O2376" s="20">
        <f t="shared" si="729"/>
        <v>0</v>
      </c>
      <c r="P2376" s="12">
        <f t="shared" si="730"/>
        <v>0</v>
      </c>
      <c r="R2376" s="23">
        <f t="shared" si="732"/>
        <v>2.7614529490901365E-3</v>
      </c>
      <c r="U2376" s="30"/>
      <c r="V2376" s="30"/>
      <c r="W2376" s="30"/>
      <c r="X2376" s="30"/>
      <c r="Y2376" s="30"/>
      <c r="Z2376" s="30"/>
    </row>
    <row r="2377" spans="1:27" ht="15.75" x14ac:dyDescent="0.25">
      <c r="A2377" s="6" t="s">
        <v>4</v>
      </c>
      <c r="B2377" s="8">
        <v>44219</v>
      </c>
      <c r="C2377" s="8">
        <v>222</v>
      </c>
      <c r="D2377" s="2">
        <v>0.5</v>
      </c>
      <c r="E2377" s="10">
        <v>41.6</v>
      </c>
      <c r="F2377" s="8">
        <v>32</v>
      </c>
      <c r="G2377" s="2">
        <v>0.1</v>
      </c>
      <c r="H2377" s="2">
        <v>6</v>
      </c>
      <c r="I2377" s="8">
        <v>1</v>
      </c>
      <c r="J2377" s="2">
        <v>0</v>
      </c>
      <c r="K2377" s="2">
        <v>0.2</v>
      </c>
      <c r="M2377" s="12">
        <f t="shared" si="731"/>
        <v>239</v>
      </c>
      <c r="N2377" s="20">
        <f t="shared" si="728"/>
        <v>1</v>
      </c>
      <c r="O2377" s="12">
        <f t="shared" si="729"/>
        <v>0</v>
      </c>
      <c r="P2377" s="12">
        <f t="shared" si="730"/>
        <v>0</v>
      </c>
      <c r="R2377" s="23">
        <f t="shared" si="732"/>
        <v>1.5719039864051546E-2</v>
      </c>
      <c r="S2377" s="24">
        <f>R2376+R2377</f>
        <v>1.8480492813141684E-2</v>
      </c>
      <c r="U2377" s="30" t="s">
        <v>854</v>
      </c>
      <c r="V2377" s="30"/>
      <c r="W2377" s="30"/>
      <c r="X2377" s="30"/>
      <c r="Y2377" s="30"/>
      <c r="Z2377" s="30"/>
    </row>
    <row r="2378" spans="1:27" ht="15.75" x14ac:dyDescent="0.25">
      <c r="A2378" s="5" t="s">
        <v>5</v>
      </c>
      <c r="B2378" s="7">
        <v>57346</v>
      </c>
      <c r="C2378" s="7">
        <v>790</v>
      </c>
      <c r="D2378" s="1">
        <v>1.4</v>
      </c>
      <c r="E2378" s="9">
        <v>133.5</v>
      </c>
      <c r="F2378" s="7">
        <v>105</v>
      </c>
      <c r="G2378" s="1">
        <v>0.2</v>
      </c>
      <c r="H2378" s="1">
        <v>17.7</v>
      </c>
      <c r="I2378" s="7">
        <v>14</v>
      </c>
      <c r="J2378" s="1">
        <v>0</v>
      </c>
      <c r="K2378" s="1">
        <v>2.4</v>
      </c>
      <c r="M2378" s="12">
        <f t="shared" si="731"/>
        <v>184</v>
      </c>
      <c r="N2378" s="20">
        <f t="shared" si="728"/>
        <v>6</v>
      </c>
      <c r="O2378" s="12">
        <f t="shared" si="729"/>
        <v>1</v>
      </c>
      <c r="P2378" s="12">
        <f t="shared" si="730"/>
        <v>1</v>
      </c>
      <c r="R2378" s="21">
        <f t="shared" si="732"/>
        <v>5.5937123840543793E-2</v>
      </c>
      <c r="U2378" s="30" t="s">
        <v>855</v>
      </c>
      <c r="V2378" s="30"/>
      <c r="W2378" s="30"/>
      <c r="X2378" s="30"/>
      <c r="Y2378" s="30"/>
      <c r="Z2378" s="30"/>
    </row>
    <row r="2379" spans="1:27" ht="15.75" x14ac:dyDescent="0.25">
      <c r="A2379" s="6" t="s">
        <v>6</v>
      </c>
      <c r="B2379" s="8">
        <v>61395</v>
      </c>
      <c r="C2379" s="8">
        <v>1446</v>
      </c>
      <c r="D2379" s="2">
        <v>2.4</v>
      </c>
      <c r="E2379" s="10">
        <v>202.1</v>
      </c>
      <c r="F2379" s="8">
        <v>225</v>
      </c>
      <c r="G2379" s="2">
        <v>0.4</v>
      </c>
      <c r="H2379" s="2">
        <v>31.4</v>
      </c>
      <c r="I2379" s="8">
        <v>30</v>
      </c>
      <c r="J2379" s="2">
        <v>0</v>
      </c>
      <c r="K2379" s="2">
        <v>4.2</v>
      </c>
      <c r="M2379" s="12">
        <f t="shared" si="731"/>
        <v>298</v>
      </c>
      <c r="N2379" s="20">
        <f t="shared" si="728"/>
        <v>8</v>
      </c>
      <c r="O2379" s="20">
        <f t="shared" si="729"/>
        <v>0</v>
      </c>
      <c r="P2379" s="12">
        <f t="shared" si="730"/>
        <v>2</v>
      </c>
      <c r="R2379" s="21">
        <f t="shared" si="732"/>
        <v>0.10238617857395738</v>
      </c>
      <c r="U2379" s="30" t="s">
        <v>856</v>
      </c>
      <c r="V2379" s="30"/>
      <c r="W2379" s="30"/>
      <c r="X2379" s="30"/>
      <c r="Y2379" s="30"/>
      <c r="Z2379" s="30"/>
      <c r="AA2379" s="31">
        <f>4470643*0.671</f>
        <v>2999801.4530000002</v>
      </c>
    </row>
    <row r="2380" spans="1:27" ht="15.75" x14ac:dyDescent="0.25">
      <c r="A2380" s="5" t="s">
        <v>7</v>
      </c>
      <c r="B2380" s="7">
        <v>49134</v>
      </c>
      <c r="C2380" s="7">
        <v>1695</v>
      </c>
      <c r="D2380" s="1">
        <v>3.4</v>
      </c>
      <c r="E2380" s="9">
        <v>278.60000000000002</v>
      </c>
      <c r="F2380" s="7">
        <v>367</v>
      </c>
      <c r="G2380" s="1">
        <v>0.7</v>
      </c>
      <c r="H2380" s="1">
        <v>60.3</v>
      </c>
      <c r="I2380" s="7">
        <v>68</v>
      </c>
      <c r="J2380" s="1">
        <v>0.1</v>
      </c>
      <c r="K2380" s="1">
        <v>11.2</v>
      </c>
      <c r="M2380" s="12">
        <f t="shared" si="731"/>
        <v>240</v>
      </c>
      <c r="N2380" s="20">
        <f t="shared" si="728"/>
        <v>8</v>
      </c>
      <c r="O2380" s="20">
        <f t="shared" si="729"/>
        <v>2</v>
      </c>
      <c r="P2380" s="12">
        <f t="shared" si="730"/>
        <v>0</v>
      </c>
      <c r="R2380" s="21">
        <f t="shared" si="732"/>
        <v>0.12001699355660979</v>
      </c>
      <c r="V2380" t="s">
        <v>56</v>
      </c>
      <c r="W2380" s="32">
        <v>0.1</v>
      </c>
      <c r="X2380" s="33">
        <f>AA2379*W2380</f>
        <v>299980.14530000003</v>
      </c>
    </row>
    <row r="2381" spans="1:27" ht="15.75" x14ac:dyDescent="0.25">
      <c r="A2381" s="6" t="s">
        <v>8</v>
      </c>
      <c r="B2381" s="8">
        <v>35285</v>
      </c>
      <c r="C2381" s="8">
        <v>2397</v>
      </c>
      <c r="D2381" s="2">
        <v>6.8</v>
      </c>
      <c r="E2381" s="10">
        <v>435.2</v>
      </c>
      <c r="F2381" s="8">
        <v>642</v>
      </c>
      <c r="G2381" s="2">
        <v>1.8</v>
      </c>
      <c r="H2381" s="2">
        <v>116.6</v>
      </c>
      <c r="I2381" s="8">
        <v>183</v>
      </c>
      <c r="J2381" s="2">
        <v>0.5</v>
      </c>
      <c r="K2381" s="2">
        <v>33.200000000000003</v>
      </c>
      <c r="M2381" s="12">
        <f t="shared" si="731"/>
        <v>178</v>
      </c>
      <c r="N2381" s="20">
        <f t="shared" si="728"/>
        <v>10</v>
      </c>
      <c r="O2381" s="20">
        <f t="shared" si="729"/>
        <v>1</v>
      </c>
      <c r="P2381" s="12">
        <f t="shared" si="730"/>
        <v>4</v>
      </c>
      <c r="R2381" s="21">
        <f t="shared" si="732"/>
        <v>0.16972314664023225</v>
      </c>
      <c r="V2381" t="s">
        <v>859</v>
      </c>
      <c r="X2381" s="34">
        <v>9481</v>
      </c>
      <c r="Y2381" s="69">
        <f>X2381/4470643</f>
        <v>2.1207240211307413E-3</v>
      </c>
      <c r="Z2381" t="s">
        <v>186</v>
      </c>
    </row>
    <row r="2382" spans="1:27" ht="15.75" x14ac:dyDescent="0.25">
      <c r="A2382" s="5" t="s">
        <v>9</v>
      </c>
      <c r="B2382" s="7">
        <v>21175</v>
      </c>
      <c r="C2382" s="7">
        <v>2543</v>
      </c>
      <c r="D2382" s="1">
        <v>12</v>
      </c>
      <c r="E2382" s="9">
        <v>536</v>
      </c>
      <c r="F2382" s="7">
        <v>733</v>
      </c>
      <c r="G2382" s="1">
        <v>3.5</v>
      </c>
      <c r="H2382" s="1">
        <v>154.5</v>
      </c>
      <c r="I2382" s="7">
        <v>406</v>
      </c>
      <c r="J2382" s="1">
        <v>1.9</v>
      </c>
      <c r="K2382" s="1">
        <v>85.6</v>
      </c>
      <c r="M2382" s="12">
        <f t="shared" si="731"/>
        <v>113</v>
      </c>
      <c r="N2382" s="20">
        <f t="shared" si="728"/>
        <v>15</v>
      </c>
      <c r="O2382" s="20">
        <f t="shared" si="729"/>
        <v>4</v>
      </c>
      <c r="P2382" s="20">
        <f t="shared" si="730"/>
        <v>5</v>
      </c>
      <c r="R2382" s="21">
        <f t="shared" si="732"/>
        <v>0.18006089357785174</v>
      </c>
    </row>
    <row r="2383" spans="1:27" ht="15.75" x14ac:dyDescent="0.25">
      <c r="A2383" s="6" t="s">
        <v>10</v>
      </c>
      <c r="B2383" s="8">
        <v>9498</v>
      </c>
      <c r="C2383" s="8">
        <v>2282</v>
      </c>
      <c r="D2383" s="2">
        <v>24</v>
      </c>
      <c r="E2383" s="10">
        <v>875.6</v>
      </c>
      <c r="F2383" s="8">
        <v>459</v>
      </c>
      <c r="G2383" s="2">
        <v>4.8</v>
      </c>
      <c r="H2383" s="2">
        <v>176.1</v>
      </c>
      <c r="I2383" s="8">
        <v>686</v>
      </c>
      <c r="J2383" s="2">
        <v>7.2</v>
      </c>
      <c r="K2383" s="2">
        <v>263.2</v>
      </c>
      <c r="M2383" s="12">
        <f t="shared" si="731"/>
        <v>62</v>
      </c>
      <c r="N2383" s="20">
        <f t="shared" si="728"/>
        <v>10</v>
      </c>
      <c r="O2383" s="20">
        <f t="shared" si="729"/>
        <v>0</v>
      </c>
      <c r="P2383" s="20">
        <f t="shared" si="730"/>
        <v>6</v>
      </c>
      <c r="R2383" s="21">
        <f t="shared" si="732"/>
        <v>0.16158040076471006</v>
      </c>
    </row>
    <row r="2384" spans="1:27" ht="15.75" x14ac:dyDescent="0.25">
      <c r="A2384" s="5" t="s">
        <v>11</v>
      </c>
      <c r="B2384" s="7">
        <v>8499</v>
      </c>
      <c r="C2384" s="7">
        <v>2548</v>
      </c>
      <c r="D2384" s="1">
        <v>30</v>
      </c>
      <c r="E2384" s="9">
        <v>1816.5</v>
      </c>
      <c r="F2384" s="7">
        <v>120</v>
      </c>
      <c r="G2384" s="1">
        <v>1.4</v>
      </c>
      <c r="H2384" s="1">
        <v>85.6</v>
      </c>
      <c r="I2384" s="7">
        <v>1662</v>
      </c>
      <c r="J2384" s="1">
        <v>19.600000000000001</v>
      </c>
      <c r="K2384" s="9">
        <v>1184.9000000000001</v>
      </c>
      <c r="M2384" s="12">
        <f t="shared" si="731"/>
        <v>39</v>
      </c>
      <c r="N2384" s="20">
        <f t="shared" si="728"/>
        <v>14</v>
      </c>
      <c r="O2384" s="20">
        <f t="shared" si="729"/>
        <v>2</v>
      </c>
      <c r="P2384" s="20">
        <f t="shared" si="730"/>
        <v>7</v>
      </c>
      <c r="R2384" s="21">
        <f t="shared" si="732"/>
        <v>0.18041492600722225</v>
      </c>
    </row>
    <row r="2385" spans="1:19" ht="15.75" x14ac:dyDescent="0.25">
      <c r="A2385" s="6" t="s">
        <v>12</v>
      </c>
      <c r="B2385" s="8">
        <v>232</v>
      </c>
      <c r="C2385" s="8">
        <v>3</v>
      </c>
      <c r="D2385" s="2">
        <v>1.3</v>
      </c>
      <c r="E2385" s="10" t="s">
        <v>13</v>
      </c>
      <c r="F2385" s="8">
        <v>1</v>
      </c>
      <c r="G2385" s="2">
        <v>0.4</v>
      </c>
      <c r="H2385" s="2" t="s">
        <v>13</v>
      </c>
      <c r="I2385" s="8">
        <v>1</v>
      </c>
      <c r="J2385" s="2">
        <v>0.4</v>
      </c>
      <c r="K2385" s="2" t="s">
        <v>13</v>
      </c>
      <c r="M2385" s="12">
        <f t="shared" si="731"/>
        <v>3</v>
      </c>
      <c r="N2385" s="12">
        <f t="shared" si="728"/>
        <v>0</v>
      </c>
      <c r="O2385" s="12">
        <f t="shared" si="729"/>
        <v>0</v>
      </c>
      <c r="P2385" s="12">
        <f t="shared" si="730"/>
        <v>0</v>
      </c>
      <c r="R2385" s="21">
        <f t="shared" si="732"/>
        <v>2.124194576223182E-4</v>
      </c>
    </row>
    <row r="2386" spans="1:19" x14ac:dyDescent="0.25">
      <c r="A2386" s="25"/>
      <c r="O2386" s="104" t="s">
        <v>873</v>
      </c>
      <c r="P2386" s="103">
        <f>SUM(P2383:P2384)/P2373</f>
        <v>0.52</v>
      </c>
    </row>
    <row r="2387" spans="1:19" x14ac:dyDescent="0.25">
      <c r="A2387" t="s">
        <v>1303</v>
      </c>
    </row>
    <row r="2388" spans="1:19" x14ac:dyDescent="0.25">
      <c r="A2388" t="s">
        <v>776</v>
      </c>
    </row>
    <row r="2389" spans="1:19" x14ac:dyDescent="0.25">
      <c r="A2389" s="15" t="s">
        <v>17</v>
      </c>
      <c r="B2389" s="14" t="s">
        <v>18</v>
      </c>
      <c r="C2389" s="270" t="s">
        <v>19</v>
      </c>
      <c r="D2389" s="270"/>
      <c r="E2389" s="270"/>
      <c r="F2389" s="270" t="s">
        <v>20</v>
      </c>
      <c r="G2389" s="270"/>
      <c r="H2389" s="270"/>
      <c r="I2389" s="270" t="s">
        <v>21</v>
      </c>
      <c r="J2389" s="270"/>
      <c r="K2389" s="270"/>
      <c r="M2389" s="270" t="s">
        <v>851</v>
      </c>
      <c r="N2389" s="270"/>
      <c r="O2389" s="270"/>
      <c r="P2389" s="270"/>
    </row>
    <row r="2390" spans="1:19" x14ac:dyDescent="0.25">
      <c r="B2390" s="14" t="s">
        <v>14</v>
      </c>
      <c r="C2390" s="14" t="s">
        <v>14</v>
      </c>
      <c r="D2390" s="14" t="s">
        <v>15</v>
      </c>
      <c r="E2390" s="14" t="s">
        <v>16</v>
      </c>
      <c r="F2390" s="14" t="s">
        <v>14</v>
      </c>
      <c r="G2390" s="14" t="s">
        <v>15</v>
      </c>
      <c r="H2390" s="14" t="s">
        <v>16</v>
      </c>
      <c r="I2390" s="14" t="s">
        <v>14</v>
      </c>
      <c r="J2390" s="14" t="s">
        <v>15</v>
      </c>
      <c r="K2390" s="14" t="s">
        <v>16</v>
      </c>
      <c r="M2390" s="14" t="s">
        <v>18</v>
      </c>
      <c r="N2390" s="13" t="s">
        <v>19</v>
      </c>
      <c r="O2390" s="14" t="s">
        <v>20</v>
      </c>
      <c r="P2390" s="13" t="s">
        <v>21</v>
      </c>
      <c r="R2390" s="13" t="s">
        <v>41</v>
      </c>
      <c r="S2390" s="14" t="s">
        <v>29</v>
      </c>
    </row>
    <row r="2391" spans="1:19" ht="15.75" x14ac:dyDescent="0.25">
      <c r="A2391" s="14" t="s">
        <v>0</v>
      </c>
      <c r="B2391" s="7">
        <v>319176</v>
      </c>
      <c r="C2391" s="7">
        <v>14050</v>
      </c>
      <c r="D2391" s="1">
        <v>4.4000000000000004</v>
      </c>
      <c r="E2391" s="9">
        <v>317.7</v>
      </c>
      <c r="F2391" s="7">
        <v>2720</v>
      </c>
      <c r="G2391" s="1">
        <v>0.9</v>
      </c>
      <c r="H2391" s="1">
        <v>61.5</v>
      </c>
      <c r="I2391" s="7">
        <v>3026</v>
      </c>
      <c r="J2391" s="1">
        <v>0.9</v>
      </c>
      <c r="K2391" s="1">
        <v>68.400000000000006</v>
      </c>
      <c r="M2391" s="12">
        <f>B2391-B2409</f>
        <v>656</v>
      </c>
      <c r="N2391" s="12">
        <f t="shared" ref="N2391:N2403" si="733">C2391-C2409</f>
        <v>40</v>
      </c>
      <c r="O2391" s="12">
        <f t="shared" ref="O2391:O2403" si="734">F2391-F2409</f>
        <v>13</v>
      </c>
      <c r="P2391" s="12">
        <f t="shared" ref="P2391:P2403" si="735">I2391-I2409</f>
        <v>12</v>
      </c>
      <c r="R2391" s="26">
        <f>C2391/B2391</f>
        <v>4.4019600471213373E-2</v>
      </c>
    </row>
    <row r="2392" spans="1:19" ht="15.75" x14ac:dyDescent="0.25">
      <c r="A2392" s="5" t="s">
        <v>1</v>
      </c>
      <c r="B2392" s="7">
        <v>1944</v>
      </c>
      <c r="C2392" s="7">
        <v>87</v>
      </c>
      <c r="D2392" s="1">
        <v>4.5</v>
      </c>
      <c r="E2392" s="9">
        <v>168.2</v>
      </c>
      <c r="F2392" s="7">
        <v>21</v>
      </c>
      <c r="G2392" s="1">
        <v>1.1000000000000001</v>
      </c>
      <c r="H2392" s="1">
        <v>40.6</v>
      </c>
      <c r="I2392" s="7">
        <v>0</v>
      </c>
      <c r="J2392" s="1">
        <v>0</v>
      </c>
      <c r="K2392" s="1">
        <v>0</v>
      </c>
      <c r="M2392" s="12">
        <f t="shared" ref="M2392:M2403" si="736">B2392-B2410</f>
        <v>4</v>
      </c>
      <c r="N2392" s="20">
        <f t="shared" si="733"/>
        <v>0</v>
      </c>
      <c r="O2392" s="12">
        <f t="shared" si="734"/>
        <v>0</v>
      </c>
      <c r="P2392" s="12">
        <f t="shared" si="735"/>
        <v>0</v>
      </c>
      <c r="R2392" s="21">
        <f>C2392/$C$2391</f>
        <v>6.1921708185053385E-3</v>
      </c>
    </row>
    <row r="2393" spans="1:19" ht="15.75" x14ac:dyDescent="0.25">
      <c r="A2393" s="6" t="s">
        <v>2</v>
      </c>
      <c r="B2393" s="8">
        <v>12407</v>
      </c>
      <c r="C2393" s="8">
        <v>70</v>
      </c>
      <c r="D2393" s="2">
        <v>0.6</v>
      </c>
      <c r="E2393" s="10">
        <v>32.200000000000003</v>
      </c>
      <c r="F2393" s="8">
        <v>12</v>
      </c>
      <c r="G2393" s="2">
        <v>0.1</v>
      </c>
      <c r="H2393" s="2">
        <v>5.5</v>
      </c>
      <c r="I2393" s="8">
        <v>0</v>
      </c>
      <c r="J2393" s="2">
        <v>0</v>
      </c>
      <c r="K2393" s="2">
        <v>0</v>
      </c>
      <c r="M2393" s="12">
        <f t="shared" si="736"/>
        <v>27</v>
      </c>
      <c r="N2393" s="20">
        <f t="shared" si="733"/>
        <v>0</v>
      </c>
      <c r="O2393" s="12">
        <f t="shared" si="734"/>
        <v>0</v>
      </c>
      <c r="P2393" s="12">
        <f t="shared" si="735"/>
        <v>0</v>
      </c>
      <c r="R2393" s="21">
        <f t="shared" ref="R2393:R2403" si="737">C2393/$C$2391</f>
        <v>4.9822064056939501E-3</v>
      </c>
    </row>
    <row r="2394" spans="1:19" ht="15.75" x14ac:dyDescent="0.25">
      <c r="A2394" s="5" t="s">
        <v>3</v>
      </c>
      <c r="B2394" s="7">
        <v>19398</v>
      </c>
      <c r="C2394" s="7">
        <v>39</v>
      </c>
      <c r="D2394" s="1">
        <v>0.2</v>
      </c>
      <c r="E2394" s="9">
        <v>14</v>
      </c>
      <c r="F2394" s="7">
        <v>13</v>
      </c>
      <c r="G2394" s="1">
        <v>0.1</v>
      </c>
      <c r="H2394" s="1">
        <v>4.7</v>
      </c>
      <c r="I2394" s="7">
        <v>0</v>
      </c>
      <c r="J2394" s="1">
        <v>0</v>
      </c>
      <c r="K2394" s="1">
        <v>0</v>
      </c>
      <c r="M2394" s="12">
        <f t="shared" si="736"/>
        <v>65</v>
      </c>
      <c r="N2394" s="20">
        <f t="shared" si="733"/>
        <v>0</v>
      </c>
      <c r="O2394" s="20">
        <f t="shared" si="734"/>
        <v>0</v>
      </c>
      <c r="P2394" s="12">
        <f t="shared" si="735"/>
        <v>0</v>
      </c>
      <c r="R2394" s="23">
        <f t="shared" si="737"/>
        <v>2.7758007117437721E-3</v>
      </c>
    </row>
    <row r="2395" spans="1:19" ht="15.75" x14ac:dyDescent="0.25">
      <c r="A2395" s="6" t="s">
        <v>4</v>
      </c>
      <c r="B2395" s="8">
        <v>43980</v>
      </c>
      <c r="C2395" s="8">
        <v>221</v>
      </c>
      <c r="D2395" s="2">
        <v>0.5</v>
      </c>
      <c r="E2395" s="10">
        <v>41.5</v>
      </c>
      <c r="F2395" s="8">
        <v>32</v>
      </c>
      <c r="G2395" s="2">
        <v>0.1</v>
      </c>
      <c r="H2395" s="2">
        <v>6</v>
      </c>
      <c r="I2395" s="8">
        <v>1</v>
      </c>
      <c r="J2395" s="2">
        <v>0</v>
      </c>
      <c r="K2395" s="2">
        <v>0.2</v>
      </c>
      <c r="M2395" s="12">
        <f t="shared" si="736"/>
        <v>103</v>
      </c>
      <c r="N2395" s="20">
        <f t="shared" si="733"/>
        <v>0</v>
      </c>
      <c r="O2395" s="12">
        <f t="shared" si="734"/>
        <v>0</v>
      </c>
      <c r="P2395" s="12">
        <f t="shared" si="735"/>
        <v>0</v>
      </c>
      <c r="R2395" s="23">
        <f t="shared" si="737"/>
        <v>1.5729537366548044E-2</v>
      </c>
      <c r="S2395" s="24">
        <f>R2394+R2395</f>
        <v>1.8505338078291817E-2</v>
      </c>
    </row>
    <row r="2396" spans="1:19" ht="15.75" x14ac:dyDescent="0.25">
      <c r="A2396" s="5" t="s">
        <v>5</v>
      </c>
      <c r="B2396" s="7">
        <v>57162</v>
      </c>
      <c r="C2396" s="7">
        <v>784</v>
      </c>
      <c r="D2396" s="1">
        <v>1.4</v>
      </c>
      <c r="E2396" s="9">
        <v>132.5</v>
      </c>
      <c r="F2396" s="7">
        <v>104</v>
      </c>
      <c r="G2396" s="1">
        <v>0.2</v>
      </c>
      <c r="H2396" s="1">
        <v>17.600000000000001</v>
      </c>
      <c r="I2396" s="7">
        <v>13</v>
      </c>
      <c r="J2396" s="1">
        <v>0</v>
      </c>
      <c r="K2396" s="1">
        <v>2.2000000000000002</v>
      </c>
      <c r="M2396" s="12">
        <f t="shared" si="736"/>
        <v>91</v>
      </c>
      <c r="N2396" s="20">
        <f t="shared" si="733"/>
        <v>3</v>
      </c>
      <c r="O2396" s="12">
        <f t="shared" si="734"/>
        <v>1</v>
      </c>
      <c r="P2396" s="12">
        <f t="shared" si="735"/>
        <v>0</v>
      </c>
      <c r="R2396" s="21">
        <f t="shared" si="737"/>
        <v>5.5800711743772241E-2</v>
      </c>
    </row>
    <row r="2397" spans="1:19" ht="15.75" x14ac:dyDescent="0.25">
      <c r="A2397" s="6" t="s">
        <v>6</v>
      </c>
      <c r="B2397" s="8">
        <v>61097</v>
      </c>
      <c r="C2397" s="8">
        <v>1438</v>
      </c>
      <c r="D2397" s="2">
        <v>2.4</v>
      </c>
      <c r="E2397" s="10">
        <v>201</v>
      </c>
      <c r="F2397" s="8">
        <v>225</v>
      </c>
      <c r="G2397" s="2">
        <v>0.4</v>
      </c>
      <c r="H2397" s="2">
        <v>31.4</v>
      </c>
      <c r="I2397" s="8">
        <v>28</v>
      </c>
      <c r="J2397" s="2">
        <v>0</v>
      </c>
      <c r="K2397" s="2">
        <v>3.9</v>
      </c>
      <c r="M2397" s="12">
        <f t="shared" si="736"/>
        <v>109</v>
      </c>
      <c r="N2397" s="20">
        <f t="shared" si="733"/>
        <v>4</v>
      </c>
      <c r="O2397" s="20">
        <f t="shared" si="734"/>
        <v>1</v>
      </c>
      <c r="P2397" s="12">
        <f t="shared" si="735"/>
        <v>0</v>
      </c>
      <c r="R2397" s="21">
        <f t="shared" si="737"/>
        <v>0.10234875444839858</v>
      </c>
    </row>
    <row r="2398" spans="1:19" ht="15.75" x14ac:dyDescent="0.25">
      <c r="A2398" s="5" t="s">
        <v>7</v>
      </c>
      <c r="B2398" s="7">
        <v>48894</v>
      </c>
      <c r="C2398" s="7">
        <v>1687</v>
      </c>
      <c r="D2398" s="1">
        <v>3.5</v>
      </c>
      <c r="E2398" s="9">
        <v>277.3</v>
      </c>
      <c r="F2398" s="7">
        <v>365</v>
      </c>
      <c r="G2398" s="1">
        <v>0.7</v>
      </c>
      <c r="H2398" s="1">
        <v>60</v>
      </c>
      <c r="I2398" s="7">
        <v>68</v>
      </c>
      <c r="J2398" s="1">
        <v>0.1</v>
      </c>
      <c r="K2398" s="1">
        <v>11.2</v>
      </c>
      <c r="M2398" s="12">
        <f t="shared" si="736"/>
        <v>106</v>
      </c>
      <c r="N2398" s="20">
        <f t="shared" si="733"/>
        <v>6</v>
      </c>
      <c r="O2398" s="20">
        <f t="shared" si="734"/>
        <v>1</v>
      </c>
      <c r="P2398" s="12">
        <f t="shared" si="735"/>
        <v>0</v>
      </c>
      <c r="R2398" s="21">
        <f t="shared" si="737"/>
        <v>0.1200711743772242</v>
      </c>
    </row>
    <row r="2399" spans="1:19" ht="15.75" x14ac:dyDescent="0.25">
      <c r="A2399" s="6" t="s">
        <v>8</v>
      </c>
      <c r="B2399" s="8">
        <v>35107</v>
      </c>
      <c r="C2399" s="8">
        <v>2387</v>
      </c>
      <c r="D2399" s="2">
        <v>6.8</v>
      </c>
      <c r="E2399" s="10">
        <v>433.4</v>
      </c>
      <c r="F2399" s="8">
        <v>641</v>
      </c>
      <c r="G2399" s="2">
        <v>1.8</v>
      </c>
      <c r="H2399" s="2">
        <v>116.4</v>
      </c>
      <c r="I2399" s="8">
        <v>179</v>
      </c>
      <c r="J2399" s="2">
        <v>0.5</v>
      </c>
      <c r="K2399" s="2">
        <v>32.5</v>
      </c>
      <c r="M2399" s="12">
        <f t="shared" si="736"/>
        <v>63</v>
      </c>
      <c r="N2399" s="20">
        <f t="shared" si="733"/>
        <v>4</v>
      </c>
      <c r="O2399" s="20">
        <f t="shared" si="734"/>
        <v>3</v>
      </c>
      <c r="P2399" s="12">
        <f t="shared" si="735"/>
        <v>3</v>
      </c>
      <c r="R2399" s="21">
        <f t="shared" si="737"/>
        <v>0.16989323843416371</v>
      </c>
    </row>
    <row r="2400" spans="1:19" ht="15.75" x14ac:dyDescent="0.25">
      <c r="A2400" s="5" t="s">
        <v>9</v>
      </c>
      <c r="B2400" s="7">
        <v>21062</v>
      </c>
      <c r="C2400" s="7">
        <v>2528</v>
      </c>
      <c r="D2400" s="1">
        <v>12</v>
      </c>
      <c r="E2400" s="9">
        <v>532.9</v>
      </c>
      <c r="F2400" s="7">
        <v>729</v>
      </c>
      <c r="G2400" s="1">
        <v>3.5</v>
      </c>
      <c r="H2400" s="1">
        <v>153.69999999999999</v>
      </c>
      <c r="I2400" s="7">
        <v>401</v>
      </c>
      <c r="J2400" s="1">
        <v>1.9</v>
      </c>
      <c r="K2400" s="1">
        <v>84.5</v>
      </c>
      <c r="M2400" s="12">
        <f t="shared" si="736"/>
        <v>50</v>
      </c>
      <c r="N2400" s="20">
        <f t="shared" si="733"/>
        <v>8</v>
      </c>
      <c r="O2400" s="20">
        <f t="shared" si="734"/>
        <v>2</v>
      </c>
      <c r="P2400" s="20">
        <f t="shared" si="735"/>
        <v>2</v>
      </c>
      <c r="R2400" s="21">
        <f t="shared" si="737"/>
        <v>0.17992882562277579</v>
      </c>
    </row>
    <row r="2401" spans="1:19" ht="15.75" x14ac:dyDescent="0.25">
      <c r="A2401" s="6" t="s">
        <v>10</v>
      </c>
      <c r="B2401" s="8">
        <v>9436</v>
      </c>
      <c r="C2401" s="8">
        <v>2272</v>
      </c>
      <c r="D2401" s="2">
        <v>24.1</v>
      </c>
      <c r="E2401" s="10">
        <v>871.7</v>
      </c>
      <c r="F2401" s="8">
        <v>459</v>
      </c>
      <c r="G2401" s="2">
        <v>4.9000000000000004</v>
      </c>
      <c r="H2401" s="2">
        <v>176.1</v>
      </c>
      <c r="I2401" s="8">
        <v>680</v>
      </c>
      <c r="J2401" s="2">
        <v>7.2</v>
      </c>
      <c r="K2401" s="2">
        <v>260.89999999999998</v>
      </c>
      <c r="M2401" s="12">
        <f t="shared" si="736"/>
        <v>26</v>
      </c>
      <c r="N2401" s="20">
        <f t="shared" si="733"/>
        <v>11</v>
      </c>
      <c r="O2401" s="20">
        <f t="shared" si="734"/>
        <v>4</v>
      </c>
      <c r="P2401" s="20">
        <f t="shared" si="735"/>
        <v>1</v>
      </c>
      <c r="R2401" s="21">
        <f t="shared" si="737"/>
        <v>0.16170818505338078</v>
      </c>
    </row>
    <row r="2402" spans="1:19" ht="15.75" x14ac:dyDescent="0.25">
      <c r="A2402" s="5" t="s">
        <v>11</v>
      </c>
      <c r="B2402" s="7">
        <v>8460</v>
      </c>
      <c r="C2402" s="7">
        <v>2534</v>
      </c>
      <c r="D2402" s="1">
        <v>30</v>
      </c>
      <c r="E2402" s="9">
        <v>1806.5</v>
      </c>
      <c r="F2402" s="7">
        <v>118</v>
      </c>
      <c r="G2402" s="1">
        <v>1.4</v>
      </c>
      <c r="H2402" s="1">
        <v>84.1</v>
      </c>
      <c r="I2402" s="7">
        <v>1655</v>
      </c>
      <c r="J2402" s="1">
        <v>19.600000000000001</v>
      </c>
      <c r="K2402" s="9">
        <v>1179.9000000000001</v>
      </c>
      <c r="M2402" s="12">
        <f t="shared" si="736"/>
        <v>12</v>
      </c>
      <c r="N2402" s="20">
        <f t="shared" si="733"/>
        <v>4</v>
      </c>
      <c r="O2402" s="20">
        <f t="shared" si="734"/>
        <v>1</v>
      </c>
      <c r="P2402" s="20">
        <f t="shared" si="735"/>
        <v>6</v>
      </c>
      <c r="R2402" s="21">
        <f t="shared" si="737"/>
        <v>0.18035587188612098</v>
      </c>
    </row>
    <row r="2403" spans="1:19" ht="15.75" x14ac:dyDescent="0.25">
      <c r="A2403" s="6" t="s">
        <v>12</v>
      </c>
      <c r="B2403" s="8">
        <v>229</v>
      </c>
      <c r="C2403" s="8">
        <v>3</v>
      </c>
      <c r="D2403" s="2">
        <v>1.3</v>
      </c>
      <c r="E2403" s="10" t="s">
        <v>13</v>
      </c>
      <c r="F2403" s="8">
        <v>1</v>
      </c>
      <c r="G2403" s="2">
        <v>0.4</v>
      </c>
      <c r="H2403" s="2" t="s">
        <v>13</v>
      </c>
      <c r="I2403" s="8">
        <v>1</v>
      </c>
      <c r="J2403" s="2">
        <v>0.4</v>
      </c>
      <c r="K2403" s="2" t="s">
        <v>13</v>
      </c>
      <c r="M2403" s="12">
        <f t="shared" si="736"/>
        <v>0</v>
      </c>
      <c r="N2403" s="12">
        <f t="shared" si="733"/>
        <v>0</v>
      </c>
      <c r="O2403" s="12">
        <f t="shared" si="734"/>
        <v>0</v>
      </c>
      <c r="P2403" s="12">
        <f t="shared" si="735"/>
        <v>0</v>
      </c>
      <c r="R2403" s="21">
        <f t="shared" si="737"/>
        <v>2.1352313167259787E-4</v>
      </c>
    </row>
    <row r="2404" spans="1:19" x14ac:dyDescent="0.25">
      <c r="A2404" s="25"/>
      <c r="O2404" s="104" t="s">
        <v>873</v>
      </c>
      <c r="P2404" s="103">
        <f>SUM(P2401:P2402)/P2391</f>
        <v>0.58333333333333337</v>
      </c>
    </row>
    <row r="2405" spans="1:19" x14ac:dyDescent="0.25">
      <c r="A2405" t="s">
        <v>1304</v>
      </c>
    </row>
    <row r="2406" spans="1:19" x14ac:dyDescent="0.25">
      <c r="A2406" t="s">
        <v>776</v>
      </c>
    </row>
    <row r="2407" spans="1:19" x14ac:dyDescent="0.25">
      <c r="A2407" s="15" t="s">
        <v>17</v>
      </c>
      <c r="B2407" s="14" t="s">
        <v>18</v>
      </c>
      <c r="C2407" s="270" t="s">
        <v>19</v>
      </c>
      <c r="D2407" s="270"/>
      <c r="E2407" s="270"/>
      <c r="F2407" s="270" t="s">
        <v>20</v>
      </c>
      <c r="G2407" s="270"/>
      <c r="H2407" s="270"/>
      <c r="I2407" s="270" t="s">
        <v>21</v>
      </c>
      <c r="J2407" s="270"/>
      <c r="K2407" s="270"/>
      <c r="M2407" s="270" t="s">
        <v>849</v>
      </c>
      <c r="N2407" s="270"/>
      <c r="O2407" s="270"/>
      <c r="P2407" s="270"/>
    </row>
    <row r="2408" spans="1:19" x14ac:dyDescent="0.25">
      <c r="B2408" s="14" t="s">
        <v>14</v>
      </c>
      <c r="C2408" s="14" t="s">
        <v>14</v>
      </c>
      <c r="D2408" s="14" t="s">
        <v>15</v>
      </c>
      <c r="E2408" s="14" t="s">
        <v>16</v>
      </c>
      <c r="F2408" s="14" t="s">
        <v>14</v>
      </c>
      <c r="G2408" s="14" t="s">
        <v>15</v>
      </c>
      <c r="H2408" s="14" t="s">
        <v>16</v>
      </c>
      <c r="I2408" s="14" t="s">
        <v>14</v>
      </c>
      <c r="J2408" s="14" t="s">
        <v>15</v>
      </c>
      <c r="K2408" s="14" t="s">
        <v>16</v>
      </c>
      <c r="M2408" s="14" t="s">
        <v>18</v>
      </c>
      <c r="N2408" s="13" t="s">
        <v>19</v>
      </c>
      <c r="O2408" s="14" t="s">
        <v>20</v>
      </c>
      <c r="P2408" s="13" t="s">
        <v>21</v>
      </c>
      <c r="R2408" s="13" t="s">
        <v>41</v>
      </c>
      <c r="S2408" s="14" t="s">
        <v>29</v>
      </c>
    </row>
    <row r="2409" spans="1:19" ht="15.75" x14ac:dyDescent="0.25">
      <c r="A2409" s="14" t="s">
        <v>0</v>
      </c>
      <c r="B2409" s="7">
        <v>318520</v>
      </c>
      <c r="C2409" s="7">
        <v>14010</v>
      </c>
      <c r="D2409" s="1">
        <v>4.4000000000000004</v>
      </c>
      <c r="E2409" s="9">
        <v>316.8</v>
      </c>
      <c r="F2409" s="7">
        <v>2707</v>
      </c>
      <c r="G2409" s="1">
        <v>0.8</v>
      </c>
      <c r="H2409" s="1">
        <v>61.2</v>
      </c>
      <c r="I2409" s="7">
        <v>3014</v>
      </c>
      <c r="J2409" s="1">
        <v>0.9</v>
      </c>
      <c r="K2409" s="1">
        <v>68.2</v>
      </c>
      <c r="M2409" s="12">
        <f>B2409-B2427</f>
        <v>770</v>
      </c>
      <c r="N2409" s="12">
        <f t="shared" ref="N2409:N2421" si="738">C2409-C2427</f>
        <v>49</v>
      </c>
      <c r="O2409" s="12">
        <f t="shared" ref="O2409:O2421" si="739">F2409-F2427</f>
        <v>10</v>
      </c>
      <c r="P2409" s="12">
        <f t="shared" ref="P2409:P2421" si="740">I2409-I2427</f>
        <v>8</v>
      </c>
      <c r="R2409" s="26">
        <f>C2409/B2409</f>
        <v>4.3984679141027251E-2</v>
      </c>
    </row>
    <row r="2410" spans="1:19" ht="15.75" x14ac:dyDescent="0.25">
      <c r="A2410" s="5" t="s">
        <v>1</v>
      </c>
      <c r="B2410" s="7">
        <v>1940</v>
      </c>
      <c r="C2410" s="7">
        <v>87</v>
      </c>
      <c r="D2410" s="1">
        <v>4.5</v>
      </c>
      <c r="E2410" s="9">
        <v>168.2</v>
      </c>
      <c r="F2410" s="7">
        <v>21</v>
      </c>
      <c r="G2410" s="1">
        <v>1.1000000000000001</v>
      </c>
      <c r="H2410" s="1">
        <v>40.6</v>
      </c>
      <c r="I2410" s="7">
        <v>0</v>
      </c>
      <c r="J2410" s="1">
        <v>0</v>
      </c>
      <c r="K2410" s="1">
        <v>0</v>
      </c>
      <c r="M2410" s="12">
        <f t="shared" ref="M2410:M2421" si="741">B2410-B2428</f>
        <v>7</v>
      </c>
      <c r="N2410" s="20">
        <f t="shared" si="738"/>
        <v>0</v>
      </c>
      <c r="O2410" s="12">
        <f t="shared" si="739"/>
        <v>0</v>
      </c>
      <c r="P2410" s="12">
        <f t="shared" si="740"/>
        <v>0</v>
      </c>
      <c r="R2410" s="21">
        <f>C2410/$C$2409</f>
        <v>6.2098501070663812E-3</v>
      </c>
    </row>
    <row r="2411" spans="1:19" ht="15.75" x14ac:dyDescent="0.25">
      <c r="A2411" s="6" t="s">
        <v>2</v>
      </c>
      <c r="B2411" s="8">
        <v>12380</v>
      </c>
      <c r="C2411" s="8">
        <v>70</v>
      </c>
      <c r="D2411" s="2">
        <v>0.6</v>
      </c>
      <c r="E2411" s="10">
        <v>32.200000000000003</v>
      </c>
      <c r="F2411" s="8">
        <v>12</v>
      </c>
      <c r="G2411" s="2">
        <v>0.1</v>
      </c>
      <c r="H2411" s="2">
        <v>5.5</v>
      </c>
      <c r="I2411" s="8">
        <v>0</v>
      </c>
      <c r="J2411" s="2">
        <v>0</v>
      </c>
      <c r="K2411" s="2">
        <v>0</v>
      </c>
      <c r="M2411" s="12">
        <f t="shared" si="741"/>
        <v>44</v>
      </c>
      <c r="N2411" s="20">
        <f t="shared" si="738"/>
        <v>0</v>
      </c>
      <c r="O2411" s="12">
        <f t="shared" si="739"/>
        <v>0</v>
      </c>
      <c r="P2411" s="12">
        <f t="shared" si="740"/>
        <v>0</v>
      </c>
      <c r="R2411" s="21">
        <f t="shared" ref="R2411:R2421" si="742">C2411/$C$2409</f>
        <v>4.9964311206281229E-3</v>
      </c>
    </row>
    <row r="2412" spans="1:19" ht="15.75" x14ac:dyDescent="0.25">
      <c r="A2412" s="5" t="s">
        <v>3</v>
      </c>
      <c r="B2412" s="7">
        <v>19333</v>
      </c>
      <c r="C2412" s="7">
        <v>39</v>
      </c>
      <c r="D2412" s="1">
        <v>0.2</v>
      </c>
      <c r="E2412" s="9">
        <v>14</v>
      </c>
      <c r="F2412" s="7">
        <v>13</v>
      </c>
      <c r="G2412" s="1">
        <v>0.1</v>
      </c>
      <c r="H2412" s="1">
        <v>4.7</v>
      </c>
      <c r="I2412" s="7">
        <v>0</v>
      </c>
      <c r="J2412" s="1">
        <v>0</v>
      </c>
      <c r="K2412" s="1">
        <v>0</v>
      </c>
      <c r="M2412" s="12">
        <f t="shared" si="741"/>
        <v>64</v>
      </c>
      <c r="N2412" s="20">
        <f t="shared" si="738"/>
        <v>1</v>
      </c>
      <c r="O2412" s="20">
        <f t="shared" si="739"/>
        <v>0</v>
      </c>
      <c r="P2412" s="12">
        <f t="shared" si="740"/>
        <v>0</v>
      </c>
      <c r="R2412" s="23">
        <f t="shared" si="742"/>
        <v>2.78372591006424E-3</v>
      </c>
    </row>
    <row r="2413" spans="1:19" ht="15.75" x14ac:dyDescent="0.25">
      <c r="A2413" s="6" t="s">
        <v>4</v>
      </c>
      <c r="B2413" s="8">
        <v>43877</v>
      </c>
      <c r="C2413" s="8">
        <v>221</v>
      </c>
      <c r="D2413" s="2">
        <v>0.5</v>
      </c>
      <c r="E2413" s="10">
        <v>41.5</v>
      </c>
      <c r="F2413" s="8">
        <v>32</v>
      </c>
      <c r="G2413" s="2">
        <v>0.1</v>
      </c>
      <c r="H2413" s="2">
        <v>6</v>
      </c>
      <c r="I2413" s="8">
        <v>1</v>
      </c>
      <c r="J2413" s="2">
        <v>0</v>
      </c>
      <c r="K2413" s="2">
        <v>0.2</v>
      </c>
      <c r="M2413" s="12">
        <f t="shared" si="741"/>
        <v>111</v>
      </c>
      <c r="N2413" s="20">
        <f t="shared" si="738"/>
        <v>1</v>
      </c>
      <c r="O2413" s="12">
        <f t="shared" si="739"/>
        <v>0</v>
      </c>
      <c r="P2413" s="12">
        <f t="shared" si="740"/>
        <v>0</v>
      </c>
      <c r="R2413" s="23">
        <f t="shared" si="742"/>
        <v>1.5774446823697358E-2</v>
      </c>
      <c r="S2413" s="24">
        <f>R2412+R2413</f>
        <v>1.8558172733761598E-2</v>
      </c>
    </row>
    <row r="2414" spans="1:19" ht="15.75" x14ac:dyDescent="0.25">
      <c r="A2414" s="5" t="s">
        <v>5</v>
      </c>
      <c r="B2414" s="7">
        <v>57071</v>
      </c>
      <c r="C2414" s="7">
        <v>781</v>
      </c>
      <c r="D2414" s="1">
        <v>1.4</v>
      </c>
      <c r="E2414" s="9">
        <v>132</v>
      </c>
      <c r="F2414" s="7">
        <v>103</v>
      </c>
      <c r="G2414" s="1">
        <v>0.2</v>
      </c>
      <c r="H2414" s="1">
        <v>17.399999999999999</v>
      </c>
      <c r="I2414" s="7">
        <v>13</v>
      </c>
      <c r="J2414" s="1">
        <v>0</v>
      </c>
      <c r="K2414" s="1">
        <v>2.2000000000000002</v>
      </c>
      <c r="M2414" s="12">
        <f t="shared" si="741"/>
        <v>92</v>
      </c>
      <c r="N2414" s="20">
        <f t="shared" si="738"/>
        <v>-1</v>
      </c>
      <c r="O2414" s="12">
        <f t="shared" si="739"/>
        <v>-1</v>
      </c>
      <c r="P2414" s="12">
        <f t="shared" si="740"/>
        <v>0</v>
      </c>
      <c r="R2414" s="21">
        <f t="shared" si="742"/>
        <v>5.5745895788722341E-2</v>
      </c>
    </row>
    <row r="2415" spans="1:19" ht="15.75" x14ac:dyDescent="0.25">
      <c r="A2415" s="6" t="s">
        <v>6</v>
      </c>
      <c r="B2415" s="8">
        <v>60988</v>
      </c>
      <c r="C2415" s="8">
        <v>1434</v>
      </c>
      <c r="D2415" s="2">
        <v>2.4</v>
      </c>
      <c r="E2415" s="10">
        <v>200.4</v>
      </c>
      <c r="F2415" s="8">
        <v>224</v>
      </c>
      <c r="G2415" s="2">
        <v>0.4</v>
      </c>
      <c r="H2415" s="2">
        <v>31.3</v>
      </c>
      <c r="I2415" s="8">
        <v>28</v>
      </c>
      <c r="J2415" s="2">
        <v>0</v>
      </c>
      <c r="K2415" s="2">
        <v>3.9</v>
      </c>
      <c r="M2415" s="12">
        <f t="shared" si="741"/>
        <v>151</v>
      </c>
      <c r="N2415" s="20">
        <f t="shared" si="738"/>
        <v>8</v>
      </c>
      <c r="O2415" s="20">
        <f t="shared" si="739"/>
        <v>1</v>
      </c>
      <c r="P2415" s="12">
        <f t="shared" si="740"/>
        <v>1</v>
      </c>
      <c r="R2415" s="21">
        <f t="shared" si="742"/>
        <v>0.10235546038543897</v>
      </c>
    </row>
    <row r="2416" spans="1:19" ht="15.75" x14ac:dyDescent="0.25">
      <c r="A2416" s="5" t="s">
        <v>7</v>
      </c>
      <c r="B2416" s="7">
        <v>48788</v>
      </c>
      <c r="C2416" s="7">
        <v>1681</v>
      </c>
      <c r="D2416" s="1">
        <v>3.4</v>
      </c>
      <c r="E2416" s="9">
        <v>276.3</v>
      </c>
      <c r="F2416" s="7">
        <v>364</v>
      </c>
      <c r="G2416" s="1">
        <v>0.7</v>
      </c>
      <c r="H2416" s="1">
        <v>59.8</v>
      </c>
      <c r="I2416" s="7">
        <v>68</v>
      </c>
      <c r="J2416" s="1">
        <v>0.1</v>
      </c>
      <c r="K2416" s="1">
        <v>11.2</v>
      </c>
      <c r="M2416" s="12">
        <f t="shared" si="741"/>
        <v>116</v>
      </c>
      <c r="N2416" s="20">
        <f t="shared" si="738"/>
        <v>5</v>
      </c>
      <c r="O2416" s="20">
        <f t="shared" si="739"/>
        <v>1</v>
      </c>
      <c r="P2416" s="12">
        <f t="shared" si="740"/>
        <v>0</v>
      </c>
      <c r="R2416" s="21">
        <f t="shared" si="742"/>
        <v>0.11998572448251249</v>
      </c>
    </row>
    <row r="2417" spans="1:19" ht="15.75" x14ac:dyDescent="0.25">
      <c r="A2417" s="6" t="s">
        <v>8</v>
      </c>
      <c r="B2417" s="8">
        <v>35044</v>
      </c>
      <c r="C2417" s="8">
        <v>2383</v>
      </c>
      <c r="D2417" s="2">
        <v>6.8</v>
      </c>
      <c r="E2417" s="10">
        <v>432.7</v>
      </c>
      <c r="F2417" s="8">
        <v>638</v>
      </c>
      <c r="G2417" s="2">
        <v>1.8</v>
      </c>
      <c r="H2417" s="2">
        <v>115.8</v>
      </c>
      <c r="I2417" s="8">
        <v>176</v>
      </c>
      <c r="J2417" s="2">
        <v>0.5</v>
      </c>
      <c r="K2417" s="2">
        <v>32</v>
      </c>
      <c r="M2417" s="12">
        <f t="shared" si="741"/>
        <v>81</v>
      </c>
      <c r="N2417" s="20">
        <f t="shared" si="738"/>
        <v>10</v>
      </c>
      <c r="O2417" s="20">
        <f t="shared" si="739"/>
        <v>2</v>
      </c>
      <c r="P2417" s="12">
        <f t="shared" si="740"/>
        <v>3</v>
      </c>
      <c r="R2417" s="21">
        <f t="shared" si="742"/>
        <v>0.1700927908636688</v>
      </c>
    </row>
    <row r="2418" spans="1:19" ht="15.75" x14ac:dyDescent="0.25">
      <c r="A2418" s="5" t="s">
        <v>9</v>
      </c>
      <c r="B2418" s="7">
        <v>21012</v>
      </c>
      <c r="C2418" s="7">
        <v>2520</v>
      </c>
      <c r="D2418" s="1">
        <v>12</v>
      </c>
      <c r="E2418" s="9">
        <v>531.20000000000005</v>
      </c>
      <c r="F2418" s="7">
        <v>727</v>
      </c>
      <c r="G2418" s="1">
        <v>3.5</v>
      </c>
      <c r="H2418" s="1">
        <v>153.19999999999999</v>
      </c>
      <c r="I2418" s="7">
        <v>399</v>
      </c>
      <c r="J2418" s="1">
        <v>1.9</v>
      </c>
      <c r="K2418" s="1">
        <v>84.1</v>
      </c>
      <c r="M2418" s="12">
        <f t="shared" si="741"/>
        <v>69</v>
      </c>
      <c r="N2418" s="20">
        <f t="shared" si="738"/>
        <v>9</v>
      </c>
      <c r="O2418" s="20">
        <f t="shared" si="739"/>
        <v>5</v>
      </c>
      <c r="P2418" s="20">
        <f t="shared" si="740"/>
        <v>0</v>
      </c>
      <c r="R2418" s="21">
        <f t="shared" si="742"/>
        <v>0.17987152034261242</v>
      </c>
    </row>
    <row r="2419" spans="1:19" ht="15.75" x14ac:dyDescent="0.25">
      <c r="A2419" s="6" t="s">
        <v>10</v>
      </c>
      <c r="B2419" s="8">
        <v>9410</v>
      </c>
      <c r="C2419" s="8">
        <v>2261</v>
      </c>
      <c r="D2419" s="2">
        <v>24</v>
      </c>
      <c r="E2419" s="10">
        <v>867.5</v>
      </c>
      <c r="F2419" s="8">
        <v>455</v>
      </c>
      <c r="G2419" s="2">
        <v>4.8</v>
      </c>
      <c r="H2419" s="2">
        <v>174.6</v>
      </c>
      <c r="I2419" s="8">
        <v>679</v>
      </c>
      <c r="J2419" s="2">
        <v>7.2</v>
      </c>
      <c r="K2419" s="2">
        <v>260.5</v>
      </c>
      <c r="M2419" s="12">
        <f t="shared" si="741"/>
        <v>23</v>
      </c>
      <c r="N2419" s="20">
        <f t="shared" si="738"/>
        <v>9</v>
      </c>
      <c r="O2419" s="20">
        <f t="shared" si="739"/>
        <v>2</v>
      </c>
      <c r="P2419" s="20">
        <f t="shared" si="740"/>
        <v>2</v>
      </c>
      <c r="R2419" s="21">
        <f t="shared" si="742"/>
        <v>0.16138472519628835</v>
      </c>
    </row>
    <row r="2420" spans="1:19" ht="15.75" x14ac:dyDescent="0.25">
      <c r="A2420" s="5" t="s">
        <v>11</v>
      </c>
      <c r="B2420" s="7">
        <v>8448</v>
      </c>
      <c r="C2420" s="7">
        <v>2530</v>
      </c>
      <c r="D2420" s="1">
        <v>29.9</v>
      </c>
      <c r="E2420" s="9">
        <v>1803.7</v>
      </c>
      <c r="F2420" s="7">
        <v>117</v>
      </c>
      <c r="G2420" s="1">
        <v>1.4</v>
      </c>
      <c r="H2420" s="1">
        <v>83.4</v>
      </c>
      <c r="I2420" s="7">
        <v>1649</v>
      </c>
      <c r="J2420" s="1">
        <v>19.5</v>
      </c>
      <c r="K2420" s="9">
        <v>1175.5999999999999</v>
      </c>
      <c r="M2420" s="12">
        <f t="shared" si="741"/>
        <v>10</v>
      </c>
      <c r="N2420" s="20">
        <f t="shared" si="738"/>
        <v>7</v>
      </c>
      <c r="O2420" s="20">
        <f t="shared" si="739"/>
        <v>0</v>
      </c>
      <c r="P2420" s="20">
        <f t="shared" si="740"/>
        <v>2</v>
      </c>
      <c r="R2420" s="21">
        <f t="shared" si="742"/>
        <v>0.18058529621698788</v>
      </c>
    </row>
    <row r="2421" spans="1:19" ht="15.75" x14ac:dyDescent="0.25">
      <c r="A2421" s="6" t="s">
        <v>12</v>
      </c>
      <c r="B2421" s="8">
        <v>229</v>
      </c>
      <c r="C2421" s="8">
        <v>3</v>
      </c>
      <c r="D2421" s="2">
        <v>1.3</v>
      </c>
      <c r="E2421" s="10" t="s">
        <v>13</v>
      </c>
      <c r="F2421" s="8">
        <v>1</v>
      </c>
      <c r="G2421" s="2">
        <v>0.4</v>
      </c>
      <c r="H2421" s="2" t="s">
        <v>13</v>
      </c>
      <c r="I2421" s="8">
        <v>1</v>
      </c>
      <c r="J2421" s="2">
        <v>0.4</v>
      </c>
      <c r="K2421" s="2" t="s">
        <v>13</v>
      </c>
      <c r="M2421" s="12">
        <f t="shared" si="741"/>
        <v>2</v>
      </c>
      <c r="N2421" s="12">
        <f t="shared" si="738"/>
        <v>0</v>
      </c>
      <c r="O2421" s="12">
        <f t="shared" si="739"/>
        <v>0</v>
      </c>
      <c r="P2421" s="12">
        <f t="shared" si="740"/>
        <v>0</v>
      </c>
      <c r="R2421" s="21">
        <f t="shared" si="742"/>
        <v>2.1413276231263382E-4</v>
      </c>
    </row>
    <row r="2422" spans="1:19" x14ac:dyDescent="0.25">
      <c r="A2422" s="25"/>
      <c r="O2422" s="104" t="s">
        <v>873</v>
      </c>
      <c r="P2422" s="103">
        <f>SUM(P2419:P2420)/P2409</f>
        <v>0.5</v>
      </c>
    </row>
    <row r="2423" spans="1:19" x14ac:dyDescent="0.25">
      <c r="A2423" t="s">
        <v>1305</v>
      </c>
    </row>
    <row r="2424" spans="1:19" x14ac:dyDescent="0.25">
      <c r="A2424" t="s">
        <v>776</v>
      </c>
    </row>
    <row r="2425" spans="1:19" x14ac:dyDescent="0.25">
      <c r="A2425" s="15" t="s">
        <v>17</v>
      </c>
      <c r="B2425" s="14" t="s">
        <v>18</v>
      </c>
      <c r="C2425" s="270" t="s">
        <v>19</v>
      </c>
      <c r="D2425" s="270"/>
      <c r="E2425" s="270"/>
      <c r="F2425" s="270" t="s">
        <v>20</v>
      </c>
      <c r="G2425" s="270"/>
      <c r="H2425" s="270"/>
      <c r="I2425" s="270" t="s">
        <v>21</v>
      </c>
      <c r="J2425" s="270"/>
      <c r="K2425" s="270"/>
      <c r="M2425" s="270" t="s">
        <v>848</v>
      </c>
      <c r="N2425" s="270"/>
      <c r="O2425" s="270"/>
      <c r="P2425" s="270"/>
    </row>
    <row r="2426" spans="1:19" x14ac:dyDescent="0.25">
      <c r="B2426" s="14" t="s">
        <v>14</v>
      </c>
      <c r="C2426" s="14" t="s">
        <v>14</v>
      </c>
      <c r="D2426" s="14" t="s">
        <v>15</v>
      </c>
      <c r="E2426" s="14" t="s">
        <v>16</v>
      </c>
      <c r="F2426" s="14" t="s">
        <v>14</v>
      </c>
      <c r="G2426" s="14" t="s">
        <v>15</v>
      </c>
      <c r="H2426" s="14" t="s">
        <v>16</v>
      </c>
      <c r="I2426" s="14" t="s">
        <v>14</v>
      </c>
      <c r="J2426" s="14" t="s">
        <v>15</v>
      </c>
      <c r="K2426" s="14" t="s">
        <v>16</v>
      </c>
      <c r="M2426" s="14" t="s">
        <v>18</v>
      </c>
      <c r="N2426" s="13" t="s">
        <v>19</v>
      </c>
      <c r="O2426" s="14" t="s">
        <v>20</v>
      </c>
      <c r="P2426" s="13" t="s">
        <v>21</v>
      </c>
      <c r="R2426" s="13" t="s">
        <v>41</v>
      </c>
      <c r="S2426" s="14" t="s">
        <v>29</v>
      </c>
    </row>
    <row r="2427" spans="1:19" ht="15.75" x14ac:dyDescent="0.25">
      <c r="A2427" s="14" t="s">
        <v>0</v>
      </c>
      <c r="B2427" s="7">
        <v>317750</v>
      </c>
      <c r="C2427" s="7">
        <v>13961</v>
      </c>
      <c r="D2427" s="1">
        <v>4.4000000000000004</v>
      </c>
      <c r="E2427" s="9">
        <v>315.7</v>
      </c>
      <c r="F2427" s="7">
        <v>2697</v>
      </c>
      <c r="G2427" s="1">
        <v>0.8</v>
      </c>
      <c r="H2427" s="1">
        <v>61</v>
      </c>
      <c r="I2427" s="7">
        <v>3006</v>
      </c>
      <c r="J2427" s="1">
        <v>0.9</v>
      </c>
      <c r="K2427" s="1">
        <v>68</v>
      </c>
      <c r="M2427" s="12">
        <f>B2427-B2445</f>
        <v>786</v>
      </c>
      <c r="N2427" s="12">
        <f t="shared" ref="N2427:N2439" si="743">C2427-C2445</f>
        <v>42</v>
      </c>
      <c r="O2427" s="12">
        <f t="shared" ref="O2427:O2439" si="744">F2427-F2445</f>
        <v>1</v>
      </c>
      <c r="P2427" s="12">
        <f t="shared" ref="P2427:P2439" si="745">I2427-I2445</f>
        <v>18</v>
      </c>
      <c r="R2427" s="26">
        <f>C2427/B2427</f>
        <v>4.3937057435090479E-2</v>
      </c>
    </row>
    <row r="2428" spans="1:19" ht="15.75" x14ac:dyDescent="0.25">
      <c r="A2428" s="5" t="s">
        <v>1</v>
      </c>
      <c r="B2428" s="7">
        <v>1933</v>
      </c>
      <c r="C2428" s="7">
        <v>87</v>
      </c>
      <c r="D2428" s="1">
        <v>4.5</v>
      </c>
      <c r="E2428" s="9">
        <v>168.2</v>
      </c>
      <c r="F2428" s="7">
        <v>21</v>
      </c>
      <c r="G2428" s="1">
        <v>1.1000000000000001</v>
      </c>
      <c r="H2428" s="1">
        <v>40.6</v>
      </c>
      <c r="I2428" s="7">
        <v>0</v>
      </c>
      <c r="J2428" s="1">
        <v>0</v>
      </c>
      <c r="K2428" s="1">
        <v>0</v>
      </c>
      <c r="M2428" s="12">
        <f t="shared" ref="M2428:M2439" si="746">B2428-B2446</f>
        <v>4</v>
      </c>
      <c r="N2428" s="20">
        <f t="shared" si="743"/>
        <v>0</v>
      </c>
      <c r="O2428" s="12">
        <f t="shared" si="744"/>
        <v>0</v>
      </c>
      <c r="P2428" s="12">
        <f t="shared" si="745"/>
        <v>0</v>
      </c>
      <c r="R2428" s="21">
        <f>C2428/$C$2427</f>
        <v>6.2316452976147844E-3</v>
      </c>
    </row>
    <row r="2429" spans="1:19" ht="15.75" x14ac:dyDescent="0.25">
      <c r="A2429" s="6" t="s">
        <v>2</v>
      </c>
      <c r="B2429" s="8">
        <v>12336</v>
      </c>
      <c r="C2429" s="8">
        <v>70</v>
      </c>
      <c r="D2429" s="2">
        <v>0.6</v>
      </c>
      <c r="E2429" s="10">
        <v>32.200000000000003</v>
      </c>
      <c r="F2429" s="8">
        <v>12</v>
      </c>
      <c r="G2429" s="2">
        <v>0.1</v>
      </c>
      <c r="H2429" s="2">
        <v>5.5</v>
      </c>
      <c r="I2429" s="8">
        <v>0</v>
      </c>
      <c r="J2429" s="2">
        <v>0</v>
      </c>
      <c r="K2429" s="2">
        <v>0</v>
      </c>
      <c r="M2429" s="12">
        <f t="shared" si="746"/>
        <v>35</v>
      </c>
      <c r="N2429" s="20">
        <f t="shared" si="743"/>
        <v>1</v>
      </c>
      <c r="O2429" s="12">
        <f t="shared" si="744"/>
        <v>0</v>
      </c>
      <c r="P2429" s="12">
        <f t="shared" si="745"/>
        <v>0</v>
      </c>
      <c r="R2429" s="21">
        <f t="shared" ref="R2429:R2439" si="747">C2429/$C$2427</f>
        <v>5.0139674808394813E-3</v>
      </c>
    </row>
    <row r="2430" spans="1:19" ht="15.75" x14ac:dyDescent="0.25">
      <c r="A2430" s="5" t="s">
        <v>3</v>
      </c>
      <c r="B2430" s="7">
        <v>19269</v>
      </c>
      <c r="C2430" s="7">
        <v>38</v>
      </c>
      <c r="D2430" s="1">
        <v>0.2</v>
      </c>
      <c r="E2430" s="9">
        <v>13.7</v>
      </c>
      <c r="F2430" s="7">
        <v>13</v>
      </c>
      <c r="G2430" s="1">
        <v>0.1</v>
      </c>
      <c r="H2430" s="1">
        <v>4.7</v>
      </c>
      <c r="I2430" s="7">
        <v>0</v>
      </c>
      <c r="J2430" s="1">
        <v>0</v>
      </c>
      <c r="K2430" s="1">
        <v>0</v>
      </c>
      <c r="M2430" s="12">
        <f t="shared" si="746"/>
        <v>79</v>
      </c>
      <c r="N2430" s="20">
        <f t="shared" si="743"/>
        <v>1</v>
      </c>
      <c r="O2430" s="20">
        <f t="shared" si="744"/>
        <v>0</v>
      </c>
      <c r="P2430" s="12">
        <f t="shared" si="745"/>
        <v>0</v>
      </c>
      <c r="R2430" s="23">
        <f t="shared" si="747"/>
        <v>2.721868061027147E-3</v>
      </c>
    </row>
    <row r="2431" spans="1:19" ht="15.75" x14ac:dyDescent="0.25">
      <c r="A2431" s="6" t="s">
        <v>4</v>
      </c>
      <c r="B2431" s="8">
        <v>43766</v>
      </c>
      <c r="C2431" s="8">
        <v>220</v>
      </c>
      <c r="D2431" s="2">
        <v>0.5</v>
      </c>
      <c r="E2431" s="10">
        <v>41.3</v>
      </c>
      <c r="F2431" s="8">
        <v>32</v>
      </c>
      <c r="G2431" s="2">
        <v>0.1</v>
      </c>
      <c r="H2431" s="2">
        <v>6</v>
      </c>
      <c r="I2431" s="8">
        <v>1</v>
      </c>
      <c r="J2431" s="2">
        <v>0</v>
      </c>
      <c r="K2431" s="2">
        <v>0.2</v>
      </c>
      <c r="M2431" s="12">
        <f t="shared" si="746"/>
        <v>127</v>
      </c>
      <c r="N2431" s="20">
        <f t="shared" si="743"/>
        <v>1</v>
      </c>
      <c r="O2431" s="12">
        <f t="shared" si="744"/>
        <v>0</v>
      </c>
      <c r="P2431" s="12">
        <f t="shared" si="745"/>
        <v>0</v>
      </c>
      <c r="R2431" s="23">
        <f t="shared" si="747"/>
        <v>1.5758183511209799E-2</v>
      </c>
      <c r="S2431" s="24">
        <f>R2430+R2431</f>
        <v>1.8480051572236946E-2</v>
      </c>
    </row>
    <row r="2432" spans="1:19" ht="15.75" x14ac:dyDescent="0.25">
      <c r="A2432" s="5" t="s">
        <v>5</v>
      </c>
      <c r="B2432" s="7">
        <v>56979</v>
      </c>
      <c r="C2432" s="7">
        <v>782</v>
      </c>
      <c r="D2432" s="1">
        <v>1.4</v>
      </c>
      <c r="E2432" s="9">
        <v>132.1</v>
      </c>
      <c r="F2432" s="7">
        <v>104</v>
      </c>
      <c r="G2432" s="1">
        <v>0.2</v>
      </c>
      <c r="H2432" s="1">
        <v>17.600000000000001</v>
      </c>
      <c r="I2432" s="7">
        <v>13</v>
      </c>
      <c r="J2432" s="1">
        <v>0</v>
      </c>
      <c r="K2432" s="1">
        <v>2.2000000000000002</v>
      </c>
      <c r="M2432" s="12">
        <f t="shared" si="746"/>
        <v>107</v>
      </c>
      <c r="N2432" s="20">
        <f t="shared" si="743"/>
        <v>1</v>
      </c>
      <c r="O2432" s="12">
        <f t="shared" si="744"/>
        <v>1</v>
      </c>
      <c r="P2432" s="12">
        <f t="shared" si="745"/>
        <v>0</v>
      </c>
      <c r="R2432" s="21">
        <f t="shared" si="747"/>
        <v>5.6013179571663921E-2</v>
      </c>
    </row>
    <row r="2433" spans="1:26" ht="15.75" x14ac:dyDescent="0.25">
      <c r="A2433" s="6" t="s">
        <v>6</v>
      </c>
      <c r="B2433" s="8">
        <v>60837</v>
      </c>
      <c r="C2433" s="8">
        <v>1426</v>
      </c>
      <c r="D2433" s="2">
        <v>2.2999999999999998</v>
      </c>
      <c r="E2433" s="10">
        <v>199.3</v>
      </c>
      <c r="F2433" s="8">
        <v>223</v>
      </c>
      <c r="G2433" s="2">
        <v>0.4</v>
      </c>
      <c r="H2433" s="2">
        <v>31.2</v>
      </c>
      <c r="I2433" s="8">
        <v>27</v>
      </c>
      <c r="J2433" s="2">
        <v>0</v>
      </c>
      <c r="K2433" s="2">
        <v>3.8</v>
      </c>
      <c r="M2433" s="12">
        <f t="shared" si="746"/>
        <v>153</v>
      </c>
      <c r="N2433" s="20">
        <f t="shared" si="743"/>
        <v>3</v>
      </c>
      <c r="O2433" s="20">
        <f t="shared" si="744"/>
        <v>-1</v>
      </c>
      <c r="P2433" s="12">
        <f t="shared" si="745"/>
        <v>1</v>
      </c>
      <c r="R2433" s="21">
        <f t="shared" si="747"/>
        <v>0.10214168039538715</v>
      </c>
    </row>
    <row r="2434" spans="1:26" ht="15.75" x14ac:dyDescent="0.25">
      <c r="A2434" s="5" t="s">
        <v>7</v>
      </c>
      <c r="B2434" s="7">
        <v>48672</v>
      </c>
      <c r="C2434" s="7">
        <v>1676</v>
      </c>
      <c r="D2434" s="1">
        <v>3.4</v>
      </c>
      <c r="E2434" s="9">
        <v>275.5</v>
      </c>
      <c r="F2434" s="7">
        <v>363</v>
      </c>
      <c r="G2434" s="1">
        <v>0.7</v>
      </c>
      <c r="H2434" s="1">
        <v>59.7</v>
      </c>
      <c r="I2434" s="7">
        <v>68</v>
      </c>
      <c r="J2434" s="1">
        <v>0.1</v>
      </c>
      <c r="K2434" s="1">
        <v>11.2</v>
      </c>
      <c r="M2434" s="12">
        <f t="shared" si="746"/>
        <v>103</v>
      </c>
      <c r="N2434" s="20">
        <f t="shared" si="743"/>
        <v>2</v>
      </c>
      <c r="O2434" s="20">
        <f t="shared" si="744"/>
        <v>0</v>
      </c>
      <c r="P2434" s="12">
        <f t="shared" si="745"/>
        <v>1</v>
      </c>
      <c r="R2434" s="21">
        <f t="shared" si="747"/>
        <v>0.12004870711267102</v>
      </c>
    </row>
    <row r="2435" spans="1:26" ht="15.75" x14ac:dyDescent="0.25">
      <c r="A2435" s="6" t="s">
        <v>8</v>
      </c>
      <c r="B2435" s="8">
        <v>34963</v>
      </c>
      <c r="C2435" s="8">
        <v>2373</v>
      </c>
      <c r="D2435" s="2">
        <v>6.8</v>
      </c>
      <c r="E2435" s="10">
        <v>430.9</v>
      </c>
      <c r="F2435" s="8">
        <v>636</v>
      </c>
      <c r="G2435" s="2">
        <v>1.8</v>
      </c>
      <c r="H2435" s="2">
        <v>115.5</v>
      </c>
      <c r="I2435" s="8">
        <v>173</v>
      </c>
      <c r="J2435" s="2">
        <v>0.5</v>
      </c>
      <c r="K2435" s="2">
        <v>31.4</v>
      </c>
      <c r="M2435" s="12">
        <f t="shared" si="746"/>
        <v>83</v>
      </c>
      <c r="N2435" s="20">
        <f t="shared" si="743"/>
        <v>8</v>
      </c>
      <c r="O2435" s="20">
        <f t="shared" si="744"/>
        <v>0</v>
      </c>
      <c r="P2435" s="12">
        <f t="shared" si="745"/>
        <v>1</v>
      </c>
      <c r="R2435" s="21">
        <f t="shared" si="747"/>
        <v>0.16997349760045841</v>
      </c>
    </row>
    <row r="2436" spans="1:26" ht="15.75" x14ac:dyDescent="0.25">
      <c r="A2436" s="5" t="s">
        <v>9</v>
      </c>
      <c r="B2436" s="7">
        <v>20943</v>
      </c>
      <c r="C2436" s="7">
        <v>2511</v>
      </c>
      <c r="D2436" s="1">
        <v>12</v>
      </c>
      <c r="E2436" s="9">
        <v>529.29999999999995</v>
      </c>
      <c r="F2436" s="7">
        <v>722</v>
      </c>
      <c r="G2436" s="1">
        <v>3.4</v>
      </c>
      <c r="H2436" s="1">
        <v>152.19999999999999</v>
      </c>
      <c r="I2436" s="7">
        <v>399</v>
      </c>
      <c r="J2436" s="1">
        <v>1.9</v>
      </c>
      <c r="K2436" s="1">
        <v>84.1</v>
      </c>
      <c r="M2436" s="12">
        <f t="shared" si="746"/>
        <v>52</v>
      </c>
      <c r="N2436" s="20">
        <f t="shared" si="743"/>
        <v>12</v>
      </c>
      <c r="O2436" s="20">
        <f t="shared" si="744"/>
        <v>0</v>
      </c>
      <c r="P2436" s="20">
        <f t="shared" si="745"/>
        <v>3</v>
      </c>
      <c r="R2436" s="21">
        <f t="shared" si="747"/>
        <v>0.17985817634839912</v>
      </c>
    </row>
    <row r="2437" spans="1:26" ht="15.75" x14ac:dyDescent="0.25">
      <c r="A2437" s="6" t="s">
        <v>10</v>
      </c>
      <c r="B2437" s="8">
        <v>9387</v>
      </c>
      <c r="C2437" s="8">
        <v>2252</v>
      </c>
      <c r="D2437" s="2">
        <v>24</v>
      </c>
      <c r="E2437" s="10">
        <v>864</v>
      </c>
      <c r="F2437" s="8">
        <v>453</v>
      </c>
      <c r="G2437" s="2">
        <v>4.8</v>
      </c>
      <c r="H2437" s="2">
        <v>173.8</v>
      </c>
      <c r="I2437" s="8">
        <v>677</v>
      </c>
      <c r="J2437" s="2">
        <v>7.2</v>
      </c>
      <c r="K2437" s="2">
        <v>259.8</v>
      </c>
      <c r="M2437" s="12">
        <f t="shared" si="746"/>
        <v>26</v>
      </c>
      <c r="N2437" s="20">
        <f t="shared" si="743"/>
        <v>7</v>
      </c>
      <c r="O2437" s="20">
        <f t="shared" si="744"/>
        <v>1</v>
      </c>
      <c r="P2437" s="20">
        <f t="shared" si="745"/>
        <v>6</v>
      </c>
      <c r="R2437" s="21">
        <f t="shared" si="747"/>
        <v>0.16130649666929303</v>
      </c>
    </row>
    <row r="2438" spans="1:26" ht="15.75" x14ac:dyDescent="0.25">
      <c r="A2438" s="5" t="s">
        <v>11</v>
      </c>
      <c r="B2438" s="7">
        <v>8438</v>
      </c>
      <c r="C2438" s="7">
        <v>2523</v>
      </c>
      <c r="D2438" s="1">
        <v>29.9</v>
      </c>
      <c r="E2438" s="9">
        <v>1798.7</v>
      </c>
      <c r="F2438" s="7">
        <v>117</v>
      </c>
      <c r="G2438" s="1">
        <v>1.4</v>
      </c>
      <c r="H2438" s="1">
        <v>83.4</v>
      </c>
      <c r="I2438" s="7">
        <v>1647</v>
      </c>
      <c r="J2438" s="1">
        <v>19.5</v>
      </c>
      <c r="K2438" s="9">
        <v>1174.2</v>
      </c>
      <c r="M2438" s="12">
        <f t="shared" si="746"/>
        <v>15</v>
      </c>
      <c r="N2438" s="20">
        <f t="shared" si="743"/>
        <v>6</v>
      </c>
      <c r="O2438" s="20">
        <f t="shared" si="744"/>
        <v>0</v>
      </c>
      <c r="P2438" s="20">
        <f t="shared" si="745"/>
        <v>6</v>
      </c>
      <c r="R2438" s="21">
        <f t="shared" si="747"/>
        <v>0.18071771363082872</v>
      </c>
    </row>
    <row r="2439" spans="1:26" ht="15.75" x14ac:dyDescent="0.25">
      <c r="A2439" s="6" t="s">
        <v>12</v>
      </c>
      <c r="B2439" s="8">
        <v>227</v>
      </c>
      <c r="C2439" s="8">
        <v>3</v>
      </c>
      <c r="D2439" s="2">
        <v>1.3</v>
      </c>
      <c r="E2439" s="10" t="s">
        <v>13</v>
      </c>
      <c r="F2439" s="8">
        <v>1</v>
      </c>
      <c r="G2439" s="2">
        <v>0.4</v>
      </c>
      <c r="H2439" s="2" t="s">
        <v>13</v>
      </c>
      <c r="I2439" s="8">
        <v>1</v>
      </c>
      <c r="J2439" s="2">
        <v>0.4</v>
      </c>
      <c r="K2439" s="2" t="s">
        <v>13</v>
      </c>
      <c r="M2439" s="12">
        <f t="shared" si="746"/>
        <v>2</v>
      </c>
      <c r="N2439" s="12">
        <f t="shared" si="743"/>
        <v>0</v>
      </c>
      <c r="O2439" s="12">
        <f t="shared" si="744"/>
        <v>0</v>
      </c>
      <c r="P2439" s="12">
        <f t="shared" si="745"/>
        <v>0</v>
      </c>
      <c r="R2439" s="21">
        <f t="shared" si="747"/>
        <v>2.1488432060740636E-4</v>
      </c>
    </row>
    <row r="2440" spans="1:26" x14ac:dyDescent="0.25">
      <c r="A2440" s="25"/>
      <c r="O2440" s="104" t="s">
        <v>873</v>
      </c>
      <c r="P2440" s="103">
        <f>SUM(P2437:P2438)/P2427</f>
        <v>0.66666666666666663</v>
      </c>
    </row>
    <row r="2441" spans="1:26" x14ac:dyDescent="0.25">
      <c r="A2441" t="s">
        <v>1306</v>
      </c>
    </row>
    <row r="2442" spans="1:26" x14ac:dyDescent="0.25">
      <c r="A2442" t="s">
        <v>776</v>
      </c>
    </row>
    <row r="2443" spans="1:26" x14ac:dyDescent="0.25">
      <c r="A2443" s="15" t="s">
        <v>17</v>
      </c>
      <c r="B2443" s="14" t="s">
        <v>18</v>
      </c>
      <c r="C2443" s="270" t="s">
        <v>19</v>
      </c>
      <c r="D2443" s="270"/>
      <c r="E2443" s="270"/>
      <c r="F2443" s="270" t="s">
        <v>20</v>
      </c>
      <c r="G2443" s="270"/>
      <c r="H2443" s="270"/>
      <c r="I2443" s="270" t="s">
        <v>21</v>
      </c>
      <c r="J2443" s="270"/>
      <c r="K2443" s="270"/>
      <c r="M2443" s="270" t="s">
        <v>836</v>
      </c>
      <c r="N2443" s="270"/>
      <c r="O2443" s="270"/>
      <c r="P2443" s="270"/>
    </row>
    <row r="2444" spans="1:26" x14ac:dyDescent="0.25">
      <c r="B2444" s="14" t="s">
        <v>14</v>
      </c>
      <c r="C2444" s="14" t="s">
        <v>14</v>
      </c>
      <c r="D2444" s="14" t="s">
        <v>15</v>
      </c>
      <c r="E2444" s="14" t="s">
        <v>16</v>
      </c>
      <c r="F2444" s="14" t="s">
        <v>14</v>
      </c>
      <c r="G2444" s="14" t="s">
        <v>15</v>
      </c>
      <c r="H2444" s="14" t="s">
        <v>16</v>
      </c>
      <c r="I2444" s="14" t="s">
        <v>14</v>
      </c>
      <c r="J2444" s="14" t="s">
        <v>15</v>
      </c>
      <c r="K2444" s="14" t="s">
        <v>16</v>
      </c>
      <c r="M2444" s="14" t="s">
        <v>18</v>
      </c>
      <c r="N2444" s="13" t="s">
        <v>19</v>
      </c>
      <c r="O2444" s="14" t="s">
        <v>20</v>
      </c>
      <c r="P2444" s="13" t="s">
        <v>21</v>
      </c>
      <c r="R2444" s="13" t="s">
        <v>41</v>
      </c>
      <c r="S2444" s="14" t="s">
        <v>29</v>
      </c>
    </row>
    <row r="2445" spans="1:26" ht="15.75" x14ac:dyDescent="0.25">
      <c r="A2445" s="14" t="s">
        <v>0</v>
      </c>
      <c r="B2445" s="7">
        <v>316964</v>
      </c>
      <c r="C2445" s="7">
        <v>13919</v>
      </c>
      <c r="D2445" s="1">
        <v>4.4000000000000004</v>
      </c>
      <c r="E2445" s="9">
        <v>314.8</v>
      </c>
      <c r="F2445" s="7">
        <v>2696</v>
      </c>
      <c r="G2445" s="1">
        <v>0.9</v>
      </c>
      <c r="H2445" s="1">
        <v>61</v>
      </c>
      <c r="I2445" s="7">
        <v>2988</v>
      </c>
      <c r="J2445" s="1">
        <v>0.9</v>
      </c>
      <c r="K2445" s="1">
        <v>67.599999999999994</v>
      </c>
      <c r="M2445" s="12">
        <f>B2445-B2463</f>
        <v>531</v>
      </c>
      <c r="N2445" s="12">
        <f t="shared" ref="N2445:N2457" si="748">C2445-C2463</f>
        <v>74</v>
      </c>
      <c r="O2445" s="12">
        <f t="shared" ref="O2445:O2457" si="749">F2445-F2463</f>
        <v>22</v>
      </c>
      <c r="P2445" s="12">
        <f t="shared" ref="P2445:P2457" si="750">I2445-I2463</f>
        <v>12</v>
      </c>
      <c r="R2445" s="26">
        <f>C2445/B2445</f>
        <v>4.3913504372736334E-2</v>
      </c>
    </row>
    <row r="2446" spans="1:26" ht="15.75" x14ac:dyDescent="0.25">
      <c r="A2446" s="5" t="s">
        <v>1</v>
      </c>
      <c r="B2446" s="7">
        <v>1929</v>
      </c>
      <c r="C2446" s="7">
        <v>87</v>
      </c>
      <c r="D2446" s="1">
        <v>4.5</v>
      </c>
      <c r="E2446" s="9">
        <v>168.2</v>
      </c>
      <c r="F2446" s="7">
        <v>21</v>
      </c>
      <c r="G2446" s="1">
        <v>1.1000000000000001</v>
      </c>
      <c r="H2446" s="1">
        <v>40.6</v>
      </c>
      <c r="I2446" s="7">
        <v>0</v>
      </c>
      <c r="J2446" s="1">
        <v>0</v>
      </c>
      <c r="K2446" s="1">
        <v>0</v>
      </c>
      <c r="M2446" s="12">
        <f t="shared" ref="M2446:M2457" si="751">B2446-B2464</f>
        <v>4</v>
      </c>
      <c r="N2446" s="20">
        <f t="shared" si="748"/>
        <v>1</v>
      </c>
      <c r="O2446" s="12">
        <f t="shared" si="749"/>
        <v>0</v>
      </c>
      <c r="P2446" s="12">
        <f t="shared" si="750"/>
        <v>0</v>
      </c>
      <c r="R2446" s="21">
        <f>C2446/$C$2445</f>
        <v>6.2504490265105255E-3</v>
      </c>
    </row>
    <row r="2447" spans="1:26" ht="15.75" x14ac:dyDescent="0.25">
      <c r="A2447" s="6" t="s">
        <v>2</v>
      </c>
      <c r="B2447" s="8">
        <v>12301</v>
      </c>
      <c r="C2447" s="8">
        <v>69</v>
      </c>
      <c r="D2447" s="2">
        <v>0.6</v>
      </c>
      <c r="E2447" s="10">
        <v>31.7</v>
      </c>
      <c r="F2447" s="8">
        <v>12</v>
      </c>
      <c r="G2447" s="2">
        <v>0.1</v>
      </c>
      <c r="H2447" s="2">
        <v>5.5</v>
      </c>
      <c r="I2447" s="8">
        <v>0</v>
      </c>
      <c r="J2447" s="2">
        <v>0</v>
      </c>
      <c r="K2447" s="2">
        <v>0</v>
      </c>
      <c r="M2447" s="12">
        <f t="shared" si="751"/>
        <v>28</v>
      </c>
      <c r="N2447" s="20">
        <f t="shared" si="748"/>
        <v>0</v>
      </c>
      <c r="O2447" s="12">
        <f t="shared" si="749"/>
        <v>0</v>
      </c>
      <c r="P2447" s="12">
        <f t="shared" si="750"/>
        <v>0</v>
      </c>
      <c r="R2447" s="21">
        <f t="shared" ref="R2447:R2457" si="752">C2447/$C$2445</f>
        <v>4.9572526761980026E-3</v>
      </c>
      <c r="U2447" s="30" t="s">
        <v>843</v>
      </c>
      <c r="V2447" s="30"/>
      <c r="W2447" s="30"/>
      <c r="X2447" s="30"/>
      <c r="Y2447" s="30"/>
    </row>
    <row r="2448" spans="1:26" ht="15.75" x14ac:dyDescent="0.25">
      <c r="A2448" s="5" t="s">
        <v>3</v>
      </c>
      <c r="B2448" s="7">
        <v>19190</v>
      </c>
      <c r="C2448" s="7">
        <v>37</v>
      </c>
      <c r="D2448" s="1">
        <v>0.2</v>
      </c>
      <c r="E2448" s="9">
        <v>13.3</v>
      </c>
      <c r="F2448" s="7">
        <v>13</v>
      </c>
      <c r="G2448" s="1">
        <v>0.1</v>
      </c>
      <c r="H2448" s="1">
        <v>4.7</v>
      </c>
      <c r="I2448" s="7">
        <v>0</v>
      </c>
      <c r="J2448" s="1">
        <v>0</v>
      </c>
      <c r="K2448" s="1">
        <v>0</v>
      </c>
      <c r="M2448" s="12">
        <f t="shared" si="751"/>
        <v>52</v>
      </c>
      <c r="N2448" s="20">
        <f t="shared" si="748"/>
        <v>1</v>
      </c>
      <c r="O2448" s="20">
        <f t="shared" si="749"/>
        <v>0</v>
      </c>
      <c r="P2448" s="12">
        <f t="shared" si="750"/>
        <v>0</v>
      </c>
      <c r="R2448" s="23">
        <f t="shared" si="752"/>
        <v>2.6582369423090741E-3</v>
      </c>
      <c r="U2448" s="30"/>
      <c r="V2448" s="30"/>
      <c r="W2448" s="30"/>
      <c r="X2448" s="30"/>
      <c r="Y2448" s="30"/>
      <c r="Z2448" s="30"/>
    </row>
    <row r="2449" spans="1:27" ht="15.75" x14ac:dyDescent="0.25">
      <c r="A2449" s="6" t="s">
        <v>4</v>
      </c>
      <c r="B2449" s="8">
        <v>43639</v>
      </c>
      <c r="C2449" s="8">
        <v>219</v>
      </c>
      <c r="D2449" s="2">
        <v>0.5</v>
      </c>
      <c r="E2449" s="10">
        <v>41.1</v>
      </c>
      <c r="F2449" s="8">
        <v>32</v>
      </c>
      <c r="G2449" s="2">
        <v>0.1</v>
      </c>
      <c r="H2449" s="2">
        <v>6</v>
      </c>
      <c r="I2449" s="8">
        <v>1</v>
      </c>
      <c r="J2449" s="2">
        <v>0</v>
      </c>
      <c r="K2449" s="2">
        <v>0.2</v>
      </c>
      <c r="M2449" s="12">
        <f t="shared" si="751"/>
        <v>77</v>
      </c>
      <c r="N2449" s="20">
        <f t="shared" si="748"/>
        <v>2</v>
      </c>
      <c r="O2449" s="12">
        <f t="shared" si="749"/>
        <v>1</v>
      </c>
      <c r="P2449" s="12">
        <f t="shared" si="750"/>
        <v>0</v>
      </c>
      <c r="R2449" s="23">
        <f t="shared" si="752"/>
        <v>1.5733888928802356E-2</v>
      </c>
      <c r="S2449" s="24">
        <f>R2448+R2449</f>
        <v>1.8392125871111428E-2</v>
      </c>
      <c r="U2449" s="30" t="s">
        <v>844</v>
      </c>
      <c r="V2449" s="30"/>
      <c r="W2449" s="30"/>
      <c r="X2449" s="30"/>
      <c r="Y2449" s="30"/>
      <c r="Z2449" s="30"/>
    </row>
    <row r="2450" spans="1:27" ht="15.75" x14ac:dyDescent="0.25">
      <c r="A2450" s="5" t="s">
        <v>5</v>
      </c>
      <c r="B2450" s="7">
        <v>56872</v>
      </c>
      <c r="C2450" s="7">
        <v>781</v>
      </c>
      <c r="D2450" s="1">
        <v>1.4</v>
      </c>
      <c r="E2450" s="9">
        <v>132</v>
      </c>
      <c r="F2450" s="7">
        <v>103</v>
      </c>
      <c r="G2450" s="1">
        <v>0.2</v>
      </c>
      <c r="H2450" s="1">
        <v>17.399999999999999</v>
      </c>
      <c r="I2450" s="7">
        <v>13</v>
      </c>
      <c r="J2450" s="1">
        <v>0</v>
      </c>
      <c r="K2450" s="1">
        <v>2.2000000000000002</v>
      </c>
      <c r="M2450" s="12">
        <f t="shared" si="751"/>
        <v>63</v>
      </c>
      <c r="N2450" s="20">
        <f t="shared" si="748"/>
        <v>3</v>
      </c>
      <c r="O2450" s="12">
        <f t="shared" si="749"/>
        <v>2</v>
      </c>
      <c r="P2450" s="12">
        <f t="shared" si="750"/>
        <v>0</v>
      </c>
      <c r="R2450" s="21">
        <f t="shared" si="752"/>
        <v>5.6110352755226668E-2</v>
      </c>
      <c r="U2450" s="30" t="s">
        <v>845</v>
      </c>
      <c r="V2450" s="30"/>
      <c r="W2450" s="30"/>
      <c r="X2450" s="30"/>
      <c r="Y2450" s="30"/>
      <c r="Z2450" s="30"/>
    </row>
    <row r="2451" spans="1:27" ht="15.75" x14ac:dyDescent="0.25">
      <c r="A2451" s="6" t="s">
        <v>6</v>
      </c>
      <c r="B2451" s="8">
        <v>60684</v>
      </c>
      <c r="C2451" s="8">
        <v>1423</v>
      </c>
      <c r="D2451" s="2">
        <v>2.2999999999999998</v>
      </c>
      <c r="E2451" s="10">
        <v>198.9</v>
      </c>
      <c r="F2451" s="8">
        <v>224</v>
      </c>
      <c r="G2451" s="2">
        <v>0.4</v>
      </c>
      <c r="H2451" s="2">
        <v>31.3</v>
      </c>
      <c r="I2451" s="8">
        <v>26</v>
      </c>
      <c r="J2451" s="2">
        <v>0</v>
      </c>
      <c r="K2451" s="2">
        <v>3.6</v>
      </c>
      <c r="M2451" s="12">
        <f t="shared" si="751"/>
        <v>110</v>
      </c>
      <c r="N2451" s="20">
        <f t="shared" si="748"/>
        <v>5</v>
      </c>
      <c r="O2451" s="20">
        <f t="shared" si="749"/>
        <v>1</v>
      </c>
      <c r="P2451" s="12">
        <f t="shared" si="750"/>
        <v>0</v>
      </c>
      <c r="R2451" s="21">
        <f t="shared" si="752"/>
        <v>0.10223435591637331</v>
      </c>
      <c r="U2451" s="30" t="s">
        <v>846</v>
      </c>
      <c r="V2451" s="30"/>
      <c r="W2451" s="30"/>
      <c r="X2451" s="30"/>
      <c r="Y2451" s="30"/>
      <c r="Z2451" s="30"/>
      <c r="AA2451" s="31">
        <f>4470643*0.66</f>
        <v>2950624.3800000004</v>
      </c>
    </row>
    <row r="2452" spans="1:27" ht="15.75" x14ac:dyDescent="0.25">
      <c r="A2452" s="5" t="s">
        <v>7</v>
      </c>
      <c r="B2452" s="7">
        <v>48569</v>
      </c>
      <c r="C2452" s="7">
        <v>1674</v>
      </c>
      <c r="D2452" s="1">
        <v>3.4</v>
      </c>
      <c r="E2452" s="9">
        <v>275.10000000000002</v>
      </c>
      <c r="F2452" s="7">
        <v>363</v>
      </c>
      <c r="G2452" s="1">
        <v>0.7</v>
      </c>
      <c r="H2452" s="1">
        <v>59.7</v>
      </c>
      <c r="I2452" s="7">
        <v>67</v>
      </c>
      <c r="J2452" s="1">
        <v>0.1</v>
      </c>
      <c r="K2452" s="1">
        <v>11</v>
      </c>
      <c r="M2452" s="12">
        <f t="shared" si="751"/>
        <v>69</v>
      </c>
      <c r="N2452" s="20">
        <f t="shared" si="748"/>
        <v>7</v>
      </c>
      <c r="O2452" s="20">
        <f t="shared" si="749"/>
        <v>1</v>
      </c>
      <c r="P2452" s="12">
        <f t="shared" si="750"/>
        <v>0</v>
      </c>
      <c r="R2452" s="21">
        <f t="shared" si="752"/>
        <v>0.12026726057906459</v>
      </c>
      <c r="V2452" t="s">
        <v>56</v>
      </c>
      <c r="W2452" s="32">
        <v>0.1</v>
      </c>
      <c r="X2452" s="33">
        <f>AA2451*W2452</f>
        <v>295062.43800000002</v>
      </c>
    </row>
    <row r="2453" spans="1:27" ht="15.75" x14ac:dyDescent="0.25">
      <c r="A2453" s="6" t="s">
        <v>8</v>
      </c>
      <c r="B2453" s="8">
        <v>34880</v>
      </c>
      <c r="C2453" s="8">
        <v>2365</v>
      </c>
      <c r="D2453" s="2">
        <v>6.8</v>
      </c>
      <c r="E2453" s="10">
        <v>429.4</v>
      </c>
      <c r="F2453" s="8">
        <v>636</v>
      </c>
      <c r="G2453" s="2">
        <v>1.8</v>
      </c>
      <c r="H2453" s="2">
        <v>115.5</v>
      </c>
      <c r="I2453" s="8">
        <v>172</v>
      </c>
      <c r="J2453" s="2">
        <v>0.5</v>
      </c>
      <c r="K2453" s="2">
        <v>31.2</v>
      </c>
      <c r="M2453" s="12">
        <f t="shared" si="751"/>
        <v>55</v>
      </c>
      <c r="N2453" s="20">
        <f t="shared" si="748"/>
        <v>14</v>
      </c>
      <c r="O2453" s="20">
        <f t="shared" si="749"/>
        <v>7</v>
      </c>
      <c r="P2453" s="12">
        <f t="shared" si="750"/>
        <v>2</v>
      </c>
      <c r="R2453" s="21">
        <f t="shared" si="752"/>
        <v>0.16991163158272865</v>
      </c>
      <c r="V2453" t="s">
        <v>847</v>
      </c>
      <c r="X2453" s="34">
        <v>11402</v>
      </c>
      <c r="Y2453" s="69">
        <f>X2453/4470643</f>
        <v>2.5504161258235111E-3</v>
      </c>
      <c r="Z2453" t="s">
        <v>186</v>
      </c>
    </row>
    <row r="2454" spans="1:27" ht="15.75" x14ac:dyDescent="0.25">
      <c r="A2454" s="5" t="s">
        <v>9</v>
      </c>
      <c r="B2454" s="7">
        <v>20891</v>
      </c>
      <c r="C2454" s="7">
        <v>2499</v>
      </c>
      <c r="D2454" s="1">
        <v>12</v>
      </c>
      <c r="E2454" s="9">
        <v>526.79999999999995</v>
      </c>
      <c r="F2454" s="7">
        <v>722</v>
      </c>
      <c r="G2454" s="1">
        <v>3.5</v>
      </c>
      <c r="H2454" s="1">
        <v>152.19999999999999</v>
      </c>
      <c r="I2454" s="7">
        <v>396</v>
      </c>
      <c r="J2454" s="1">
        <v>1.9</v>
      </c>
      <c r="K2454" s="1">
        <v>83.5</v>
      </c>
      <c r="M2454" s="12">
        <f t="shared" si="751"/>
        <v>42</v>
      </c>
      <c r="N2454" s="20">
        <f t="shared" si="748"/>
        <v>16</v>
      </c>
      <c r="O2454" s="20">
        <f t="shared" si="749"/>
        <v>7</v>
      </c>
      <c r="P2454" s="20">
        <f t="shared" si="750"/>
        <v>2</v>
      </c>
      <c r="R2454" s="21">
        <f t="shared" si="752"/>
        <v>0.17953875996838853</v>
      </c>
    </row>
    <row r="2455" spans="1:27" ht="15.75" x14ac:dyDescent="0.25">
      <c r="A2455" s="6" t="s">
        <v>10</v>
      </c>
      <c r="B2455" s="8">
        <v>9361</v>
      </c>
      <c r="C2455" s="8">
        <v>2245</v>
      </c>
      <c r="D2455" s="2">
        <v>24</v>
      </c>
      <c r="E2455" s="10">
        <v>861.4</v>
      </c>
      <c r="F2455" s="8">
        <v>452</v>
      </c>
      <c r="G2455" s="2">
        <v>4.8</v>
      </c>
      <c r="H2455" s="2">
        <v>173.4</v>
      </c>
      <c r="I2455" s="8">
        <v>671</v>
      </c>
      <c r="J2455" s="2">
        <v>7.2</v>
      </c>
      <c r="K2455" s="2">
        <v>257.39999999999998</v>
      </c>
      <c r="M2455" s="12">
        <f t="shared" si="751"/>
        <v>22</v>
      </c>
      <c r="N2455" s="20">
        <f t="shared" si="748"/>
        <v>17</v>
      </c>
      <c r="O2455" s="20">
        <f t="shared" si="749"/>
        <v>3</v>
      </c>
      <c r="P2455" s="20">
        <f t="shared" si="750"/>
        <v>3</v>
      </c>
      <c r="R2455" s="21">
        <f t="shared" si="752"/>
        <v>0.16129032258064516</v>
      </c>
    </row>
    <row r="2456" spans="1:27" ht="15.75" x14ac:dyDescent="0.25">
      <c r="A2456" s="5" t="s">
        <v>11</v>
      </c>
      <c r="B2456" s="7">
        <v>8423</v>
      </c>
      <c r="C2456" s="7">
        <v>2517</v>
      </c>
      <c r="D2456" s="1">
        <v>29.9</v>
      </c>
      <c r="E2456" s="9">
        <v>1794.4</v>
      </c>
      <c r="F2456" s="7">
        <v>117</v>
      </c>
      <c r="G2456" s="1">
        <v>1.4</v>
      </c>
      <c r="H2456" s="1">
        <v>83.4</v>
      </c>
      <c r="I2456" s="7">
        <v>1641</v>
      </c>
      <c r="J2456" s="1">
        <v>19.5</v>
      </c>
      <c r="K2456" s="9">
        <v>1169.9000000000001</v>
      </c>
      <c r="M2456" s="12">
        <f t="shared" si="751"/>
        <v>10</v>
      </c>
      <c r="N2456" s="20">
        <f t="shared" si="748"/>
        <v>8</v>
      </c>
      <c r="O2456" s="20">
        <f t="shared" si="749"/>
        <v>0</v>
      </c>
      <c r="P2456" s="20">
        <f t="shared" si="750"/>
        <v>5</v>
      </c>
      <c r="R2456" s="21">
        <f t="shared" si="752"/>
        <v>0.18083195631870105</v>
      </c>
    </row>
    <row r="2457" spans="1:27" ht="15.75" x14ac:dyDescent="0.25">
      <c r="A2457" s="6" t="s">
        <v>12</v>
      </c>
      <c r="B2457" s="8">
        <v>225</v>
      </c>
      <c r="C2457" s="8">
        <v>3</v>
      </c>
      <c r="D2457" s="2">
        <v>1.3</v>
      </c>
      <c r="E2457" s="10" t="s">
        <v>13</v>
      </c>
      <c r="F2457" s="8">
        <v>1</v>
      </c>
      <c r="G2457" s="2">
        <v>0.4</v>
      </c>
      <c r="H2457" s="2" t="s">
        <v>13</v>
      </c>
      <c r="I2457" s="8">
        <v>1</v>
      </c>
      <c r="J2457" s="2">
        <v>0.4</v>
      </c>
      <c r="K2457" s="2" t="s">
        <v>13</v>
      </c>
      <c r="M2457" s="12">
        <f t="shared" si="751"/>
        <v>-1</v>
      </c>
      <c r="N2457" s="12">
        <f t="shared" si="748"/>
        <v>0</v>
      </c>
      <c r="O2457" s="12">
        <f t="shared" si="749"/>
        <v>0</v>
      </c>
      <c r="P2457" s="12">
        <f t="shared" si="750"/>
        <v>0</v>
      </c>
      <c r="R2457" s="21">
        <f t="shared" si="752"/>
        <v>2.1553272505208708E-4</v>
      </c>
    </row>
    <row r="2458" spans="1:27" x14ac:dyDescent="0.25">
      <c r="A2458" s="25"/>
      <c r="O2458" s="104" t="s">
        <v>873</v>
      </c>
      <c r="P2458" s="103">
        <f>SUM(P2455:P2456)/P2445</f>
        <v>0.66666666666666663</v>
      </c>
    </row>
    <row r="2459" spans="1:27" x14ac:dyDescent="0.25">
      <c r="A2459" t="s">
        <v>1307</v>
      </c>
    </row>
    <row r="2460" spans="1:27" x14ac:dyDescent="0.25">
      <c r="A2460" t="s">
        <v>776</v>
      </c>
    </row>
    <row r="2461" spans="1:27" x14ac:dyDescent="0.25">
      <c r="A2461" s="15" t="s">
        <v>17</v>
      </c>
      <c r="B2461" s="14" t="s">
        <v>18</v>
      </c>
      <c r="C2461" s="270" t="s">
        <v>19</v>
      </c>
      <c r="D2461" s="270"/>
      <c r="E2461" s="270"/>
      <c r="F2461" s="270" t="s">
        <v>20</v>
      </c>
      <c r="G2461" s="270"/>
      <c r="H2461" s="270"/>
      <c r="I2461" s="270" t="s">
        <v>21</v>
      </c>
      <c r="J2461" s="270"/>
      <c r="K2461" s="270"/>
      <c r="M2461" s="270" t="s">
        <v>830</v>
      </c>
      <c r="N2461" s="270"/>
      <c r="O2461" s="270"/>
      <c r="P2461" s="270"/>
    </row>
    <row r="2462" spans="1:27" x14ac:dyDescent="0.25">
      <c r="B2462" s="14" t="s">
        <v>14</v>
      </c>
      <c r="C2462" s="14" t="s">
        <v>14</v>
      </c>
      <c r="D2462" s="14" t="s">
        <v>15</v>
      </c>
      <c r="E2462" s="14" t="s">
        <v>16</v>
      </c>
      <c r="F2462" s="14" t="s">
        <v>14</v>
      </c>
      <c r="G2462" s="14" t="s">
        <v>15</v>
      </c>
      <c r="H2462" s="14" t="s">
        <v>16</v>
      </c>
      <c r="I2462" s="14" t="s">
        <v>14</v>
      </c>
      <c r="J2462" s="14" t="s">
        <v>15</v>
      </c>
      <c r="K2462" s="14" t="s">
        <v>16</v>
      </c>
      <c r="M2462" s="14" t="s">
        <v>18</v>
      </c>
      <c r="N2462" s="13" t="s">
        <v>19</v>
      </c>
      <c r="O2462" s="14" t="s">
        <v>20</v>
      </c>
      <c r="P2462" s="13" t="s">
        <v>21</v>
      </c>
      <c r="R2462" s="13" t="s">
        <v>41</v>
      </c>
      <c r="S2462" s="14" t="s">
        <v>29</v>
      </c>
    </row>
    <row r="2463" spans="1:27" ht="15.75" x14ac:dyDescent="0.25">
      <c r="A2463" s="14" t="s">
        <v>0</v>
      </c>
      <c r="B2463" s="7">
        <v>316433</v>
      </c>
      <c r="C2463" s="7">
        <v>13845</v>
      </c>
      <c r="D2463" s="1">
        <v>4.4000000000000004</v>
      </c>
      <c r="E2463" s="9">
        <v>313.10000000000002</v>
      </c>
      <c r="F2463" s="7">
        <v>2674</v>
      </c>
      <c r="G2463" s="1">
        <v>0.8</v>
      </c>
      <c r="H2463" s="1">
        <v>60.5</v>
      </c>
      <c r="I2463" s="7">
        <v>2976</v>
      </c>
      <c r="J2463" s="1">
        <v>0.9</v>
      </c>
      <c r="K2463" s="1">
        <v>67.3</v>
      </c>
      <c r="M2463" s="12">
        <f>B2463-B2481</f>
        <v>2181</v>
      </c>
      <c r="N2463" s="12">
        <f t="shared" ref="N2463:N2475" si="753">C2463-C2481</f>
        <v>89</v>
      </c>
      <c r="O2463" s="12">
        <f t="shared" ref="O2463:O2475" si="754">F2463-F2481</f>
        <v>20</v>
      </c>
      <c r="P2463" s="12">
        <f t="shared" ref="P2463:P2475" si="755">I2463-I2481</f>
        <v>30</v>
      </c>
      <c r="R2463" s="26">
        <f>C2463/B2463</f>
        <v>4.3753337989400599E-2</v>
      </c>
    </row>
    <row r="2464" spans="1:27" ht="15.75" x14ac:dyDescent="0.25">
      <c r="A2464" s="5" t="s">
        <v>1</v>
      </c>
      <c r="B2464" s="7">
        <v>1925</v>
      </c>
      <c r="C2464" s="7">
        <v>86</v>
      </c>
      <c r="D2464" s="1">
        <v>4.5</v>
      </c>
      <c r="E2464" s="9">
        <v>166.3</v>
      </c>
      <c r="F2464" s="7">
        <v>21</v>
      </c>
      <c r="G2464" s="1">
        <v>1.1000000000000001</v>
      </c>
      <c r="H2464" s="1">
        <v>40.6</v>
      </c>
      <c r="I2464" s="7">
        <v>0</v>
      </c>
      <c r="J2464" s="1">
        <v>0</v>
      </c>
      <c r="K2464" s="1">
        <v>0</v>
      </c>
      <c r="M2464" s="12">
        <f t="shared" ref="M2464:M2475" si="756">B2464-B2482</f>
        <v>11</v>
      </c>
      <c r="N2464" s="20">
        <f t="shared" si="753"/>
        <v>0</v>
      </c>
      <c r="O2464" s="12">
        <f t="shared" si="754"/>
        <v>0</v>
      </c>
      <c r="P2464" s="12">
        <f t="shared" si="755"/>
        <v>0</v>
      </c>
      <c r="R2464" s="21">
        <f>C2464/$C$2463</f>
        <v>6.2116287468400146E-3</v>
      </c>
    </row>
    <row r="2465" spans="1:19" ht="15.75" x14ac:dyDescent="0.25">
      <c r="A2465" s="6" t="s">
        <v>2</v>
      </c>
      <c r="B2465" s="8">
        <v>12273</v>
      </c>
      <c r="C2465" s="8">
        <v>69</v>
      </c>
      <c r="D2465" s="2">
        <v>0.6</v>
      </c>
      <c r="E2465" s="10">
        <v>31.7</v>
      </c>
      <c r="F2465" s="8">
        <v>12</v>
      </c>
      <c r="G2465" s="2">
        <v>0.1</v>
      </c>
      <c r="H2465" s="2">
        <v>5.5</v>
      </c>
      <c r="I2465" s="8">
        <v>0</v>
      </c>
      <c r="J2465" s="2">
        <v>0</v>
      </c>
      <c r="K2465" s="2">
        <v>0</v>
      </c>
      <c r="M2465" s="12">
        <f t="shared" si="756"/>
        <v>100</v>
      </c>
      <c r="N2465" s="20">
        <f t="shared" si="753"/>
        <v>1</v>
      </c>
      <c r="O2465" s="12">
        <f t="shared" si="754"/>
        <v>0</v>
      </c>
      <c r="P2465" s="12">
        <f t="shared" si="755"/>
        <v>0</v>
      </c>
      <c r="R2465" s="21">
        <f t="shared" ref="R2465:R2475" si="757">C2465/$C$2463</f>
        <v>4.9837486457204767E-3</v>
      </c>
    </row>
    <row r="2466" spans="1:19" ht="15.75" x14ac:dyDescent="0.25">
      <c r="A2466" s="5" t="s">
        <v>3</v>
      </c>
      <c r="B2466" s="7">
        <v>19138</v>
      </c>
      <c r="C2466" s="7">
        <v>36</v>
      </c>
      <c r="D2466" s="1">
        <v>0.2</v>
      </c>
      <c r="E2466" s="9">
        <v>13</v>
      </c>
      <c r="F2466" s="7">
        <v>13</v>
      </c>
      <c r="G2466" s="1">
        <v>0.1</v>
      </c>
      <c r="H2466" s="1">
        <v>4.7</v>
      </c>
      <c r="I2466" s="7">
        <v>0</v>
      </c>
      <c r="J2466" s="1">
        <v>0</v>
      </c>
      <c r="K2466" s="1">
        <v>0</v>
      </c>
      <c r="M2466" s="12">
        <f t="shared" si="756"/>
        <v>213</v>
      </c>
      <c r="N2466" s="20">
        <f t="shared" si="753"/>
        <v>-1</v>
      </c>
      <c r="O2466" s="20">
        <f t="shared" si="754"/>
        <v>0</v>
      </c>
      <c r="P2466" s="12">
        <f t="shared" si="755"/>
        <v>0</v>
      </c>
      <c r="R2466" s="23">
        <f t="shared" si="757"/>
        <v>2.6002166847237272E-3</v>
      </c>
    </row>
    <row r="2467" spans="1:19" ht="15.75" x14ac:dyDescent="0.25">
      <c r="A2467" s="6" t="s">
        <v>4</v>
      </c>
      <c r="B2467" s="8">
        <v>43562</v>
      </c>
      <c r="C2467" s="8">
        <v>217</v>
      </c>
      <c r="D2467" s="2">
        <v>0.5</v>
      </c>
      <c r="E2467" s="10">
        <v>40.700000000000003</v>
      </c>
      <c r="F2467" s="8">
        <v>31</v>
      </c>
      <c r="G2467" s="2">
        <v>0.1</v>
      </c>
      <c r="H2467" s="2">
        <v>5.8</v>
      </c>
      <c r="I2467" s="8">
        <v>1</v>
      </c>
      <c r="J2467" s="2">
        <v>0</v>
      </c>
      <c r="K2467" s="2">
        <v>0.2</v>
      </c>
      <c r="M2467" s="12">
        <f t="shared" si="756"/>
        <v>294</v>
      </c>
      <c r="N2467" s="20">
        <f t="shared" si="753"/>
        <v>-2</v>
      </c>
      <c r="O2467" s="12">
        <f t="shared" si="754"/>
        <v>1</v>
      </c>
      <c r="P2467" s="12">
        <f t="shared" si="755"/>
        <v>0</v>
      </c>
      <c r="R2467" s="23">
        <f t="shared" si="757"/>
        <v>1.5673528349584687E-2</v>
      </c>
      <c r="S2467" s="24">
        <f>R2466+R2467</f>
        <v>1.8273745034308415E-2</v>
      </c>
    </row>
    <row r="2468" spans="1:19" ht="15.75" x14ac:dyDescent="0.25">
      <c r="A2468" s="5" t="s">
        <v>5</v>
      </c>
      <c r="B2468" s="7">
        <v>56809</v>
      </c>
      <c r="C2468" s="7">
        <v>778</v>
      </c>
      <c r="D2468" s="1">
        <v>1.4</v>
      </c>
      <c r="E2468" s="9">
        <v>131.5</v>
      </c>
      <c r="F2468" s="7">
        <v>101</v>
      </c>
      <c r="G2468" s="1">
        <v>0.2</v>
      </c>
      <c r="H2468" s="1">
        <v>17.100000000000001</v>
      </c>
      <c r="I2468" s="7">
        <v>13</v>
      </c>
      <c r="J2468" s="1">
        <v>0</v>
      </c>
      <c r="K2468" s="1">
        <v>2.2000000000000002</v>
      </c>
      <c r="M2468" s="12">
        <f t="shared" si="756"/>
        <v>276</v>
      </c>
      <c r="N2468" s="20">
        <f t="shared" si="753"/>
        <v>5</v>
      </c>
      <c r="O2468" s="12">
        <f t="shared" si="754"/>
        <v>2</v>
      </c>
      <c r="P2468" s="12">
        <f t="shared" si="755"/>
        <v>0</v>
      </c>
      <c r="R2468" s="21">
        <f t="shared" si="757"/>
        <v>5.6193571686529435E-2</v>
      </c>
    </row>
    <row r="2469" spans="1:19" ht="15.75" x14ac:dyDescent="0.25">
      <c r="A2469" s="6" t="s">
        <v>6</v>
      </c>
      <c r="B2469" s="8">
        <v>60574</v>
      </c>
      <c r="C2469" s="8">
        <v>1418</v>
      </c>
      <c r="D2469" s="2">
        <v>2.2999999999999998</v>
      </c>
      <c r="E2469" s="10">
        <v>198.2</v>
      </c>
      <c r="F2469" s="8">
        <v>223</v>
      </c>
      <c r="G2469" s="2">
        <v>0.4</v>
      </c>
      <c r="H2469" s="2">
        <v>31.2</v>
      </c>
      <c r="I2469" s="8">
        <v>26</v>
      </c>
      <c r="J2469" s="2">
        <v>0</v>
      </c>
      <c r="K2469" s="2">
        <v>3.6</v>
      </c>
      <c r="M2469" s="12">
        <f t="shared" si="756"/>
        <v>409</v>
      </c>
      <c r="N2469" s="20">
        <f t="shared" si="753"/>
        <v>6</v>
      </c>
      <c r="O2469" s="20">
        <f t="shared" si="754"/>
        <v>2</v>
      </c>
      <c r="P2469" s="12">
        <f t="shared" si="755"/>
        <v>1</v>
      </c>
      <c r="R2469" s="21">
        <f t="shared" si="757"/>
        <v>0.10241964608161791</v>
      </c>
    </row>
    <row r="2470" spans="1:19" ht="15.75" x14ac:dyDescent="0.25">
      <c r="A2470" s="5" t="s">
        <v>7</v>
      </c>
      <c r="B2470" s="7">
        <v>48500</v>
      </c>
      <c r="C2470" s="7">
        <v>1667</v>
      </c>
      <c r="D2470" s="1">
        <v>3.4</v>
      </c>
      <c r="E2470" s="9">
        <v>274</v>
      </c>
      <c r="F2470" s="7">
        <v>362</v>
      </c>
      <c r="G2470" s="1">
        <v>0.7</v>
      </c>
      <c r="H2470" s="1">
        <v>59.5</v>
      </c>
      <c r="I2470" s="7">
        <v>67</v>
      </c>
      <c r="J2470" s="1">
        <v>0.1</v>
      </c>
      <c r="K2470" s="1">
        <v>11</v>
      </c>
      <c r="M2470" s="12">
        <f t="shared" si="756"/>
        <v>333</v>
      </c>
      <c r="N2470" s="20">
        <f t="shared" si="753"/>
        <v>4</v>
      </c>
      <c r="O2470" s="20">
        <f t="shared" si="754"/>
        <v>1</v>
      </c>
      <c r="P2470" s="12">
        <f t="shared" si="755"/>
        <v>2</v>
      </c>
      <c r="R2470" s="21">
        <f t="shared" si="757"/>
        <v>0.12040447815095702</v>
      </c>
    </row>
    <row r="2471" spans="1:19" ht="15.75" x14ac:dyDescent="0.25">
      <c r="A2471" s="6" t="s">
        <v>8</v>
      </c>
      <c r="B2471" s="8">
        <v>34825</v>
      </c>
      <c r="C2471" s="8">
        <v>2351</v>
      </c>
      <c r="D2471" s="2">
        <v>6.8</v>
      </c>
      <c r="E2471" s="10">
        <v>426.9</v>
      </c>
      <c r="F2471" s="8">
        <v>629</v>
      </c>
      <c r="G2471" s="2">
        <v>1.8</v>
      </c>
      <c r="H2471" s="2">
        <v>114.2</v>
      </c>
      <c r="I2471" s="8">
        <v>170</v>
      </c>
      <c r="J2471" s="2">
        <v>0.5</v>
      </c>
      <c r="K2471" s="2">
        <v>30.9</v>
      </c>
      <c r="M2471" s="12">
        <f t="shared" si="756"/>
        <v>228</v>
      </c>
      <c r="N2471" s="20">
        <f t="shared" si="753"/>
        <v>15</v>
      </c>
      <c r="O2471" s="20">
        <f t="shared" si="754"/>
        <v>6</v>
      </c>
      <c r="P2471" s="12">
        <f t="shared" si="755"/>
        <v>0</v>
      </c>
      <c r="R2471" s="21">
        <f t="shared" si="757"/>
        <v>0.16980859516070784</v>
      </c>
    </row>
    <row r="2472" spans="1:19" ht="15.75" x14ac:dyDescent="0.25">
      <c r="A2472" s="5" t="s">
        <v>9</v>
      </c>
      <c r="B2472" s="7">
        <v>20849</v>
      </c>
      <c r="C2472" s="7">
        <v>2483</v>
      </c>
      <c r="D2472" s="1">
        <v>11.9</v>
      </c>
      <c r="E2472" s="9">
        <v>523.4</v>
      </c>
      <c r="F2472" s="7">
        <v>715</v>
      </c>
      <c r="G2472" s="1">
        <v>3.4</v>
      </c>
      <c r="H2472" s="1">
        <v>150.69999999999999</v>
      </c>
      <c r="I2472" s="7">
        <v>394</v>
      </c>
      <c r="J2472" s="1">
        <v>1.9</v>
      </c>
      <c r="K2472" s="1">
        <v>83.1</v>
      </c>
      <c r="M2472" s="12">
        <f t="shared" si="756"/>
        <v>170</v>
      </c>
      <c r="N2472" s="20">
        <f t="shared" si="753"/>
        <v>15</v>
      </c>
      <c r="O2472" s="20">
        <f t="shared" si="754"/>
        <v>4</v>
      </c>
      <c r="P2472" s="20">
        <f t="shared" si="755"/>
        <v>5</v>
      </c>
      <c r="R2472" s="21">
        <f t="shared" si="757"/>
        <v>0.17934272300469484</v>
      </c>
    </row>
    <row r="2473" spans="1:19" ht="15.75" x14ac:dyDescent="0.25">
      <c r="A2473" s="6" t="s">
        <v>10</v>
      </c>
      <c r="B2473" s="8">
        <v>9339</v>
      </c>
      <c r="C2473" s="8">
        <v>2228</v>
      </c>
      <c r="D2473" s="2">
        <v>23.9</v>
      </c>
      <c r="E2473" s="10">
        <v>854.8</v>
      </c>
      <c r="F2473" s="8">
        <v>449</v>
      </c>
      <c r="G2473" s="2">
        <v>4.8</v>
      </c>
      <c r="H2473" s="2">
        <v>172.3</v>
      </c>
      <c r="I2473" s="8">
        <v>668</v>
      </c>
      <c r="J2473" s="2">
        <v>7.2</v>
      </c>
      <c r="K2473" s="2">
        <v>256.3</v>
      </c>
      <c r="M2473" s="12">
        <f t="shared" si="756"/>
        <v>96</v>
      </c>
      <c r="N2473" s="20">
        <f t="shared" si="753"/>
        <v>22</v>
      </c>
      <c r="O2473" s="20">
        <f t="shared" si="754"/>
        <v>2</v>
      </c>
      <c r="P2473" s="20">
        <f t="shared" si="755"/>
        <v>6</v>
      </c>
      <c r="R2473" s="21">
        <f t="shared" si="757"/>
        <v>0.16092452148790176</v>
      </c>
    </row>
    <row r="2474" spans="1:19" ht="15.75" x14ac:dyDescent="0.25">
      <c r="A2474" s="5" t="s">
        <v>11</v>
      </c>
      <c r="B2474" s="7">
        <v>8413</v>
      </c>
      <c r="C2474" s="7">
        <v>2509</v>
      </c>
      <c r="D2474" s="1">
        <v>29.8</v>
      </c>
      <c r="E2474" s="9">
        <v>1788.7</v>
      </c>
      <c r="F2474" s="7">
        <v>117</v>
      </c>
      <c r="G2474" s="1">
        <v>1.4</v>
      </c>
      <c r="H2474" s="1">
        <v>83.4</v>
      </c>
      <c r="I2474" s="7">
        <v>1636</v>
      </c>
      <c r="J2474" s="1">
        <v>19.399999999999999</v>
      </c>
      <c r="K2474" s="9">
        <v>1166.3</v>
      </c>
      <c r="M2474" s="12">
        <f t="shared" si="756"/>
        <v>49</v>
      </c>
      <c r="N2474" s="20">
        <f t="shared" si="753"/>
        <v>24</v>
      </c>
      <c r="O2474" s="20">
        <f t="shared" si="754"/>
        <v>2</v>
      </c>
      <c r="P2474" s="20">
        <f t="shared" si="755"/>
        <v>16</v>
      </c>
      <c r="R2474" s="21">
        <f t="shared" si="757"/>
        <v>0.1812206572769953</v>
      </c>
    </row>
    <row r="2475" spans="1:19" ht="15.75" x14ac:dyDescent="0.25">
      <c r="A2475" s="6" t="s">
        <v>12</v>
      </c>
      <c r="B2475" s="8">
        <v>226</v>
      </c>
      <c r="C2475" s="8">
        <v>3</v>
      </c>
      <c r="D2475" s="2">
        <v>1.3</v>
      </c>
      <c r="E2475" s="10" t="s">
        <v>13</v>
      </c>
      <c r="F2475" s="8">
        <v>1</v>
      </c>
      <c r="G2475" s="2">
        <v>0.4</v>
      </c>
      <c r="H2475" s="2" t="s">
        <v>13</v>
      </c>
      <c r="I2475" s="8">
        <v>1</v>
      </c>
      <c r="J2475" s="2">
        <v>0.4</v>
      </c>
      <c r="K2475" s="2" t="s">
        <v>13</v>
      </c>
      <c r="M2475" s="12">
        <f t="shared" si="756"/>
        <v>2</v>
      </c>
      <c r="N2475" s="12">
        <f t="shared" si="753"/>
        <v>0</v>
      </c>
      <c r="O2475" s="12">
        <f t="shared" si="754"/>
        <v>0</v>
      </c>
      <c r="P2475" s="12">
        <f t="shared" si="755"/>
        <v>0</v>
      </c>
      <c r="R2475" s="21">
        <f t="shared" si="757"/>
        <v>2.1668472372697725E-4</v>
      </c>
    </row>
    <row r="2476" spans="1:19" x14ac:dyDescent="0.25">
      <c r="A2476" s="25"/>
      <c r="O2476" s="104" t="s">
        <v>873</v>
      </c>
      <c r="P2476" s="103">
        <f>SUM(P2473:P2474)/P2463</f>
        <v>0.73333333333333328</v>
      </c>
    </row>
    <row r="2477" spans="1:19" x14ac:dyDescent="0.25">
      <c r="A2477" t="s">
        <v>1308</v>
      </c>
    </row>
    <row r="2478" spans="1:19" x14ac:dyDescent="0.25">
      <c r="A2478" t="s">
        <v>776</v>
      </c>
    </row>
    <row r="2479" spans="1:19" x14ac:dyDescent="0.25">
      <c r="A2479" s="15" t="s">
        <v>17</v>
      </c>
      <c r="B2479" s="14" t="s">
        <v>18</v>
      </c>
      <c r="C2479" s="270" t="s">
        <v>19</v>
      </c>
      <c r="D2479" s="270"/>
      <c r="E2479" s="270"/>
      <c r="F2479" s="270" t="s">
        <v>20</v>
      </c>
      <c r="G2479" s="270"/>
      <c r="H2479" s="270"/>
      <c r="I2479" s="270" t="s">
        <v>21</v>
      </c>
      <c r="J2479" s="270"/>
      <c r="K2479" s="270"/>
      <c r="M2479" s="270" t="s">
        <v>824</v>
      </c>
      <c r="N2479" s="270"/>
      <c r="O2479" s="270"/>
      <c r="P2479" s="270"/>
    </row>
    <row r="2480" spans="1:19" x14ac:dyDescent="0.25">
      <c r="B2480" s="14" t="s">
        <v>14</v>
      </c>
      <c r="C2480" s="14" t="s">
        <v>14</v>
      </c>
      <c r="D2480" s="14" t="s">
        <v>15</v>
      </c>
      <c r="E2480" s="14" t="s">
        <v>16</v>
      </c>
      <c r="F2480" s="14" t="s">
        <v>14</v>
      </c>
      <c r="G2480" s="14" t="s">
        <v>15</v>
      </c>
      <c r="H2480" s="14" t="s">
        <v>16</v>
      </c>
      <c r="I2480" s="14" t="s">
        <v>14</v>
      </c>
      <c r="J2480" s="14" t="s">
        <v>15</v>
      </c>
      <c r="K2480" s="14" t="s">
        <v>16</v>
      </c>
      <c r="M2480" s="14" t="s">
        <v>18</v>
      </c>
      <c r="N2480" s="13" t="s">
        <v>19</v>
      </c>
      <c r="O2480" s="14" t="s">
        <v>20</v>
      </c>
      <c r="P2480" s="13" t="s">
        <v>21</v>
      </c>
      <c r="R2480" s="13" t="s">
        <v>41</v>
      </c>
      <c r="S2480" s="14" t="s">
        <v>29</v>
      </c>
    </row>
    <row r="2481" spans="1:19" ht="15.75" x14ac:dyDescent="0.25">
      <c r="A2481" s="14" t="s">
        <v>0</v>
      </c>
      <c r="B2481" s="7">
        <v>314252</v>
      </c>
      <c r="C2481" s="7">
        <v>13756</v>
      </c>
      <c r="D2481" s="1">
        <v>4.4000000000000004</v>
      </c>
      <c r="E2481" s="9">
        <v>311.10000000000002</v>
      </c>
      <c r="F2481" s="7">
        <v>2654</v>
      </c>
      <c r="G2481" s="1">
        <v>0.8</v>
      </c>
      <c r="H2481" s="1">
        <v>60</v>
      </c>
      <c r="I2481" s="7">
        <v>2946</v>
      </c>
      <c r="J2481" s="1">
        <v>0.9</v>
      </c>
      <c r="K2481" s="1">
        <v>66.599999999999994</v>
      </c>
      <c r="M2481" s="12">
        <f>B2481-B2499</f>
        <v>1051</v>
      </c>
      <c r="N2481" s="12">
        <f t="shared" ref="N2481:N2493" si="758">C2481-C2499</f>
        <v>51</v>
      </c>
      <c r="O2481" s="12">
        <f t="shared" ref="O2481:O2493" si="759">F2481-F2499</f>
        <v>6</v>
      </c>
      <c r="P2481" s="12">
        <f t="shared" ref="P2481:P2493" si="760">I2481-I2499</f>
        <v>16</v>
      </c>
      <c r="R2481" s="26">
        <f>C2481/B2481</f>
        <v>4.3773786642567113E-2</v>
      </c>
    </row>
    <row r="2482" spans="1:19" ht="15.75" x14ac:dyDescent="0.25">
      <c r="A2482" s="5" t="s">
        <v>1</v>
      </c>
      <c r="B2482" s="7">
        <v>1914</v>
      </c>
      <c r="C2482" s="7">
        <v>86</v>
      </c>
      <c r="D2482" s="1">
        <v>4.5</v>
      </c>
      <c r="E2482" s="9">
        <v>166.3</v>
      </c>
      <c r="F2482" s="7">
        <v>21</v>
      </c>
      <c r="G2482" s="1">
        <v>1.1000000000000001</v>
      </c>
      <c r="H2482" s="1">
        <v>40.6</v>
      </c>
      <c r="I2482" s="7">
        <v>0</v>
      </c>
      <c r="J2482" s="1">
        <v>0</v>
      </c>
      <c r="K2482" s="1">
        <v>0</v>
      </c>
      <c r="M2482" s="12">
        <f t="shared" ref="M2482:M2493" si="761">B2482-B2500</f>
        <v>6</v>
      </c>
      <c r="N2482" s="20">
        <f t="shared" si="758"/>
        <v>0</v>
      </c>
      <c r="O2482" s="12">
        <f t="shared" si="759"/>
        <v>0</v>
      </c>
      <c r="P2482" s="12">
        <f t="shared" si="760"/>
        <v>0</v>
      </c>
      <c r="R2482" s="21">
        <f>C2482/$C$2481</f>
        <v>6.2518173887758073E-3</v>
      </c>
    </row>
    <row r="2483" spans="1:19" ht="15.75" x14ac:dyDescent="0.25">
      <c r="A2483" s="6" t="s">
        <v>2</v>
      </c>
      <c r="B2483" s="8">
        <v>12173</v>
      </c>
      <c r="C2483" s="8">
        <v>68</v>
      </c>
      <c r="D2483" s="2">
        <v>0.6</v>
      </c>
      <c r="E2483" s="10">
        <v>31.3</v>
      </c>
      <c r="F2483" s="8">
        <v>12</v>
      </c>
      <c r="G2483" s="2">
        <v>0.1</v>
      </c>
      <c r="H2483" s="2">
        <v>5.5</v>
      </c>
      <c r="I2483" s="8">
        <v>0</v>
      </c>
      <c r="J2483" s="2">
        <v>0</v>
      </c>
      <c r="K2483" s="2">
        <v>0</v>
      </c>
      <c r="M2483" s="12">
        <f t="shared" si="761"/>
        <v>52</v>
      </c>
      <c r="N2483" s="20">
        <f t="shared" si="758"/>
        <v>2</v>
      </c>
      <c r="O2483" s="12">
        <f t="shared" si="759"/>
        <v>0</v>
      </c>
      <c r="P2483" s="12">
        <f t="shared" si="760"/>
        <v>0</v>
      </c>
      <c r="R2483" s="21">
        <f t="shared" ref="R2483:R2493" si="762">C2483/$C$2481</f>
        <v>4.9432974701948242E-3</v>
      </c>
    </row>
    <row r="2484" spans="1:19" ht="15.75" x14ac:dyDescent="0.25">
      <c r="A2484" s="5" t="s">
        <v>3</v>
      </c>
      <c r="B2484" s="7">
        <v>18925</v>
      </c>
      <c r="C2484" s="7">
        <v>37</v>
      </c>
      <c r="D2484" s="1">
        <v>0.2</v>
      </c>
      <c r="E2484" s="9">
        <v>13.3</v>
      </c>
      <c r="F2484" s="7">
        <v>13</v>
      </c>
      <c r="G2484" s="1">
        <v>0.1</v>
      </c>
      <c r="H2484" s="1">
        <v>4.7</v>
      </c>
      <c r="I2484" s="7">
        <v>0</v>
      </c>
      <c r="J2484" s="1">
        <v>0</v>
      </c>
      <c r="K2484" s="1">
        <v>0</v>
      </c>
      <c r="M2484" s="12">
        <f t="shared" si="761"/>
        <v>99</v>
      </c>
      <c r="N2484" s="20">
        <f t="shared" si="758"/>
        <v>0</v>
      </c>
      <c r="O2484" s="20">
        <f t="shared" si="759"/>
        <v>0</v>
      </c>
      <c r="P2484" s="12">
        <f t="shared" si="760"/>
        <v>0</v>
      </c>
      <c r="R2484" s="23">
        <f t="shared" si="762"/>
        <v>2.6897353881942423E-3</v>
      </c>
    </row>
    <row r="2485" spans="1:19" ht="15.75" x14ac:dyDescent="0.25">
      <c r="A2485" s="6" t="s">
        <v>4</v>
      </c>
      <c r="B2485" s="8">
        <v>43268</v>
      </c>
      <c r="C2485" s="8">
        <v>219</v>
      </c>
      <c r="D2485" s="2">
        <v>0.5</v>
      </c>
      <c r="E2485" s="10">
        <v>41.1</v>
      </c>
      <c r="F2485" s="8">
        <v>30</v>
      </c>
      <c r="G2485" s="2">
        <v>0.1</v>
      </c>
      <c r="H2485" s="2">
        <v>5.6</v>
      </c>
      <c r="I2485" s="8">
        <v>1</v>
      </c>
      <c r="J2485" s="2">
        <v>0</v>
      </c>
      <c r="K2485" s="2">
        <v>0.2</v>
      </c>
      <c r="M2485" s="12">
        <f t="shared" si="761"/>
        <v>166</v>
      </c>
      <c r="N2485" s="20">
        <f t="shared" si="758"/>
        <v>2</v>
      </c>
      <c r="O2485" s="12">
        <f t="shared" si="759"/>
        <v>0</v>
      </c>
      <c r="P2485" s="12">
        <f t="shared" si="760"/>
        <v>0</v>
      </c>
      <c r="R2485" s="23">
        <f t="shared" si="762"/>
        <v>1.5920325676068624E-2</v>
      </c>
      <c r="S2485" s="24">
        <f>R2484+R2485</f>
        <v>1.8610061064262867E-2</v>
      </c>
    </row>
    <row r="2486" spans="1:19" ht="15.75" x14ac:dyDescent="0.25">
      <c r="A2486" s="5" t="s">
        <v>5</v>
      </c>
      <c r="B2486" s="7">
        <v>56533</v>
      </c>
      <c r="C2486" s="7">
        <v>773</v>
      </c>
      <c r="D2486" s="1">
        <v>1.4</v>
      </c>
      <c r="E2486" s="9">
        <v>130.6</v>
      </c>
      <c r="F2486" s="7">
        <v>99</v>
      </c>
      <c r="G2486" s="1">
        <v>0.2</v>
      </c>
      <c r="H2486" s="1">
        <v>16.7</v>
      </c>
      <c r="I2486" s="7">
        <v>13</v>
      </c>
      <c r="J2486" s="1">
        <v>0</v>
      </c>
      <c r="K2486" s="1">
        <v>2.2000000000000002</v>
      </c>
      <c r="M2486" s="12">
        <f t="shared" si="761"/>
        <v>128</v>
      </c>
      <c r="N2486" s="20">
        <f t="shared" si="758"/>
        <v>3</v>
      </c>
      <c r="O2486" s="12">
        <f t="shared" si="759"/>
        <v>0</v>
      </c>
      <c r="P2486" s="12">
        <f t="shared" si="760"/>
        <v>0</v>
      </c>
      <c r="R2486" s="21">
        <f t="shared" si="762"/>
        <v>5.6193660947949989E-2</v>
      </c>
    </row>
    <row r="2487" spans="1:19" ht="15.75" x14ac:dyDescent="0.25">
      <c r="A2487" s="6" t="s">
        <v>6</v>
      </c>
      <c r="B2487" s="8">
        <v>60165</v>
      </c>
      <c r="C2487" s="8">
        <v>1412</v>
      </c>
      <c r="D2487" s="2">
        <v>2.2999999999999998</v>
      </c>
      <c r="E2487" s="10">
        <v>197.3</v>
      </c>
      <c r="F2487" s="8">
        <v>221</v>
      </c>
      <c r="G2487" s="2">
        <v>0.4</v>
      </c>
      <c r="H2487" s="2">
        <v>30.9</v>
      </c>
      <c r="I2487" s="8">
        <v>25</v>
      </c>
      <c r="J2487" s="2">
        <v>0</v>
      </c>
      <c r="K2487" s="2">
        <v>3.5</v>
      </c>
      <c r="M2487" s="12">
        <f t="shared" si="761"/>
        <v>188</v>
      </c>
      <c r="N2487" s="20">
        <f t="shared" si="758"/>
        <v>6</v>
      </c>
      <c r="O2487" s="20">
        <f t="shared" si="759"/>
        <v>0</v>
      </c>
      <c r="P2487" s="12">
        <f t="shared" si="760"/>
        <v>0</v>
      </c>
      <c r="R2487" s="21">
        <f t="shared" si="762"/>
        <v>0.10264611805757487</v>
      </c>
    </row>
    <row r="2488" spans="1:19" ht="15.75" x14ac:dyDescent="0.25">
      <c r="A2488" s="5" t="s">
        <v>7</v>
      </c>
      <c r="B2488" s="7">
        <v>48167</v>
      </c>
      <c r="C2488" s="7">
        <v>1663</v>
      </c>
      <c r="D2488" s="1">
        <v>3.5</v>
      </c>
      <c r="E2488" s="9">
        <v>273.3</v>
      </c>
      <c r="F2488" s="7">
        <v>361</v>
      </c>
      <c r="G2488" s="1">
        <v>0.7</v>
      </c>
      <c r="H2488" s="1">
        <v>59.3</v>
      </c>
      <c r="I2488" s="7">
        <v>65</v>
      </c>
      <c r="J2488" s="1">
        <v>0.1</v>
      </c>
      <c r="K2488" s="1">
        <v>10.7</v>
      </c>
      <c r="M2488" s="12">
        <f t="shared" si="761"/>
        <v>158</v>
      </c>
      <c r="N2488" s="20">
        <f t="shared" si="758"/>
        <v>1</v>
      </c>
      <c r="O2488" s="20">
        <f t="shared" si="759"/>
        <v>0</v>
      </c>
      <c r="P2488" s="12">
        <f t="shared" si="760"/>
        <v>0</v>
      </c>
      <c r="R2488" s="21">
        <f t="shared" si="762"/>
        <v>0.12089270136667636</v>
      </c>
    </row>
    <row r="2489" spans="1:19" ht="15.75" x14ac:dyDescent="0.25">
      <c r="A2489" s="6" t="s">
        <v>8</v>
      </c>
      <c r="B2489" s="8">
        <v>34597</v>
      </c>
      <c r="C2489" s="8">
        <v>2336</v>
      </c>
      <c r="D2489" s="2">
        <v>6.8</v>
      </c>
      <c r="E2489" s="10">
        <v>424.1</v>
      </c>
      <c r="F2489" s="8">
        <v>623</v>
      </c>
      <c r="G2489" s="2">
        <v>1.8</v>
      </c>
      <c r="H2489" s="2">
        <v>113.1</v>
      </c>
      <c r="I2489" s="8">
        <v>170</v>
      </c>
      <c r="J2489" s="2">
        <v>0.5</v>
      </c>
      <c r="K2489" s="2">
        <v>30.9</v>
      </c>
      <c r="M2489" s="12">
        <f t="shared" si="761"/>
        <v>109</v>
      </c>
      <c r="N2489" s="20">
        <f t="shared" si="758"/>
        <v>7</v>
      </c>
      <c r="O2489" s="20">
        <f t="shared" si="759"/>
        <v>2</v>
      </c>
      <c r="P2489" s="12">
        <f t="shared" si="760"/>
        <v>1</v>
      </c>
      <c r="R2489" s="21">
        <f t="shared" si="762"/>
        <v>0.16981680721139866</v>
      </c>
    </row>
    <row r="2490" spans="1:19" ht="15.75" x14ac:dyDescent="0.25">
      <c r="A2490" s="5" t="s">
        <v>9</v>
      </c>
      <c r="B2490" s="7">
        <v>20679</v>
      </c>
      <c r="C2490" s="7">
        <v>2468</v>
      </c>
      <c r="D2490" s="1">
        <v>11.9</v>
      </c>
      <c r="E2490" s="9">
        <v>520.20000000000005</v>
      </c>
      <c r="F2490" s="7">
        <v>711</v>
      </c>
      <c r="G2490" s="1">
        <v>3.4</v>
      </c>
      <c r="H2490" s="1">
        <v>149.9</v>
      </c>
      <c r="I2490" s="7">
        <v>389</v>
      </c>
      <c r="J2490" s="1">
        <v>1.9</v>
      </c>
      <c r="K2490" s="1">
        <v>82</v>
      </c>
      <c r="M2490" s="12">
        <f t="shared" si="761"/>
        <v>75</v>
      </c>
      <c r="N2490" s="20">
        <f t="shared" si="758"/>
        <v>11</v>
      </c>
      <c r="O2490" s="20">
        <f t="shared" si="759"/>
        <v>3</v>
      </c>
      <c r="P2490" s="20">
        <f t="shared" si="760"/>
        <v>2</v>
      </c>
      <c r="R2490" s="21">
        <f t="shared" si="762"/>
        <v>0.1794126199476592</v>
      </c>
    </row>
    <row r="2491" spans="1:19" ht="15.75" x14ac:dyDescent="0.25">
      <c r="A2491" s="6" t="s">
        <v>10</v>
      </c>
      <c r="B2491" s="8">
        <v>9243</v>
      </c>
      <c r="C2491" s="8">
        <v>2206</v>
      </c>
      <c r="D2491" s="2">
        <v>23.9</v>
      </c>
      <c r="E2491" s="10">
        <v>846.4</v>
      </c>
      <c r="F2491" s="8">
        <v>447</v>
      </c>
      <c r="G2491" s="2">
        <v>4.8</v>
      </c>
      <c r="H2491" s="2">
        <v>171.5</v>
      </c>
      <c r="I2491" s="8">
        <v>662</v>
      </c>
      <c r="J2491" s="2">
        <v>7.2</v>
      </c>
      <c r="K2491" s="2">
        <v>254</v>
      </c>
      <c r="M2491" s="12">
        <f t="shared" si="761"/>
        <v>44</v>
      </c>
      <c r="N2491" s="20">
        <f t="shared" si="758"/>
        <v>9</v>
      </c>
      <c r="O2491" s="20">
        <f t="shared" si="759"/>
        <v>1</v>
      </c>
      <c r="P2491" s="20">
        <f t="shared" si="760"/>
        <v>5</v>
      </c>
      <c r="R2491" s="21">
        <f t="shared" si="762"/>
        <v>0.16036638557720267</v>
      </c>
    </row>
    <row r="2492" spans="1:19" ht="15.75" x14ac:dyDescent="0.25">
      <c r="A2492" s="5" t="s">
        <v>11</v>
      </c>
      <c r="B2492" s="7">
        <v>8364</v>
      </c>
      <c r="C2492" s="7">
        <v>2485</v>
      </c>
      <c r="D2492" s="1">
        <v>29.7</v>
      </c>
      <c r="E2492" s="9">
        <v>1771.6</v>
      </c>
      <c r="F2492" s="7">
        <v>115</v>
      </c>
      <c r="G2492" s="1">
        <v>1.4</v>
      </c>
      <c r="H2492" s="1">
        <v>82</v>
      </c>
      <c r="I2492" s="7">
        <v>1620</v>
      </c>
      <c r="J2492" s="1">
        <v>19.399999999999999</v>
      </c>
      <c r="K2492" s="9">
        <v>1154.9000000000001</v>
      </c>
      <c r="M2492" s="12">
        <f t="shared" si="761"/>
        <v>26</v>
      </c>
      <c r="N2492" s="20">
        <f t="shared" si="758"/>
        <v>10</v>
      </c>
      <c r="O2492" s="20">
        <f t="shared" si="759"/>
        <v>0</v>
      </c>
      <c r="P2492" s="20">
        <f t="shared" si="760"/>
        <v>8</v>
      </c>
      <c r="R2492" s="21">
        <f t="shared" si="762"/>
        <v>0.18064844431520791</v>
      </c>
    </row>
    <row r="2493" spans="1:19" ht="15.75" x14ac:dyDescent="0.25">
      <c r="A2493" s="6" t="s">
        <v>12</v>
      </c>
      <c r="B2493" s="8">
        <v>224</v>
      </c>
      <c r="C2493" s="8">
        <v>3</v>
      </c>
      <c r="D2493" s="2">
        <v>1.3</v>
      </c>
      <c r="E2493" s="10" t="s">
        <v>13</v>
      </c>
      <c r="F2493" s="8">
        <v>1</v>
      </c>
      <c r="G2493" s="2">
        <v>0.4</v>
      </c>
      <c r="H2493" s="2" t="s">
        <v>13</v>
      </c>
      <c r="I2493" s="8">
        <v>1</v>
      </c>
      <c r="J2493" s="2">
        <v>0.4</v>
      </c>
      <c r="K2493" s="2" t="s">
        <v>13</v>
      </c>
      <c r="M2493" s="12">
        <f t="shared" si="761"/>
        <v>0</v>
      </c>
      <c r="N2493" s="12">
        <f t="shared" si="758"/>
        <v>0</v>
      </c>
      <c r="O2493" s="12">
        <f t="shared" si="759"/>
        <v>0</v>
      </c>
      <c r="P2493" s="12">
        <f t="shared" si="760"/>
        <v>0</v>
      </c>
      <c r="R2493" s="21">
        <f t="shared" si="762"/>
        <v>2.1808665309683048E-4</v>
      </c>
    </row>
    <row r="2494" spans="1:19" x14ac:dyDescent="0.25">
      <c r="A2494" s="25"/>
      <c r="O2494" s="104" t="s">
        <v>873</v>
      </c>
      <c r="P2494" s="103">
        <f>SUM(P2491:P2492)/P2481</f>
        <v>0.8125</v>
      </c>
    </row>
    <row r="2495" spans="1:19" x14ac:dyDescent="0.25">
      <c r="A2495" t="s">
        <v>1309</v>
      </c>
    </row>
    <row r="2496" spans="1:19" x14ac:dyDescent="0.25">
      <c r="A2496" t="s">
        <v>776</v>
      </c>
    </row>
    <row r="2497" spans="1:19" x14ac:dyDescent="0.25">
      <c r="A2497" s="15" t="s">
        <v>17</v>
      </c>
      <c r="B2497" s="14" t="s">
        <v>18</v>
      </c>
      <c r="C2497" s="270" t="s">
        <v>19</v>
      </c>
      <c r="D2497" s="270"/>
      <c r="E2497" s="270"/>
      <c r="F2497" s="270" t="s">
        <v>20</v>
      </c>
      <c r="G2497" s="270"/>
      <c r="H2497" s="270"/>
      <c r="I2497" s="270" t="s">
        <v>21</v>
      </c>
      <c r="J2497" s="270"/>
      <c r="K2497" s="270"/>
      <c r="M2497" s="270" t="s">
        <v>822</v>
      </c>
      <c r="N2497" s="270"/>
      <c r="O2497" s="270"/>
      <c r="P2497" s="270"/>
    </row>
    <row r="2498" spans="1:19" x14ac:dyDescent="0.25">
      <c r="B2498" s="14" t="s">
        <v>14</v>
      </c>
      <c r="C2498" s="14" t="s">
        <v>14</v>
      </c>
      <c r="D2498" s="14" t="s">
        <v>15</v>
      </c>
      <c r="E2498" s="14" t="s">
        <v>16</v>
      </c>
      <c r="F2498" s="14" t="s">
        <v>14</v>
      </c>
      <c r="G2498" s="14" t="s">
        <v>15</v>
      </c>
      <c r="H2498" s="14" t="s">
        <v>16</v>
      </c>
      <c r="I2498" s="14" t="s">
        <v>14</v>
      </c>
      <c r="J2498" s="14" t="s">
        <v>15</v>
      </c>
      <c r="K2498" s="14" t="s">
        <v>16</v>
      </c>
      <c r="M2498" s="14" t="s">
        <v>18</v>
      </c>
      <c r="N2498" s="13" t="s">
        <v>19</v>
      </c>
      <c r="O2498" s="14" t="s">
        <v>20</v>
      </c>
      <c r="P2498" s="13" t="s">
        <v>21</v>
      </c>
      <c r="R2498" s="13" t="s">
        <v>41</v>
      </c>
      <c r="S2498" s="14" t="s">
        <v>29</v>
      </c>
    </row>
    <row r="2499" spans="1:19" ht="15.75" x14ac:dyDescent="0.25">
      <c r="A2499" s="14" t="s">
        <v>0</v>
      </c>
      <c r="B2499" s="7">
        <v>313201</v>
      </c>
      <c r="C2499" s="7">
        <v>13705</v>
      </c>
      <c r="D2499" s="1">
        <v>4.4000000000000004</v>
      </c>
      <c r="E2499" s="9">
        <v>309.89999999999998</v>
      </c>
      <c r="F2499" s="7">
        <v>2648</v>
      </c>
      <c r="G2499" s="1">
        <v>0.8</v>
      </c>
      <c r="H2499" s="1">
        <v>59.9</v>
      </c>
      <c r="I2499" s="7">
        <v>2930</v>
      </c>
      <c r="J2499" s="1">
        <v>0.9</v>
      </c>
      <c r="K2499" s="1">
        <v>66.3</v>
      </c>
      <c r="M2499" s="12">
        <f>B2499-B2517</f>
        <v>916</v>
      </c>
      <c r="N2499" s="12">
        <f t="shared" ref="N2499:N2511" si="763">C2499-C2517</f>
        <v>67</v>
      </c>
      <c r="O2499" s="12">
        <f t="shared" ref="O2499:O2511" si="764">F2499-F2517</f>
        <v>19</v>
      </c>
      <c r="P2499" s="12">
        <f t="shared" ref="P2499:P2511" si="765">I2499-I2517</f>
        <v>29</v>
      </c>
      <c r="R2499" s="26">
        <f>C2499/B2499</f>
        <v>4.3757842407910572E-2</v>
      </c>
    </row>
    <row r="2500" spans="1:19" ht="15.75" x14ac:dyDescent="0.25">
      <c r="A2500" s="5" t="s">
        <v>1</v>
      </c>
      <c r="B2500" s="7">
        <v>1908</v>
      </c>
      <c r="C2500" s="7">
        <v>86</v>
      </c>
      <c r="D2500" s="1">
        <v>4.5</v>
      </c>
      <c r="E2500" s="9">
        <v>166.3</v>
      </c>
      <c r="F2500" s="7">
        <v>21</v>
      </c>
      <c r="G2500" s="1">
        <v>1.1000000000000001</v>
      </c>
      <c r="H2500" s="1">
        <v>40.6</v>
      </c>
      <c r="I2500" s="7">
        <v>0</v>
      </c>
      <c r="J2500" s="1">
        <v>0</v>
      </c>
      <c r="K2500" s="1">
        <v>0</v>
      </c>
      <c r="M2500" s="12">
        <f t="shared" ref="M2500:M2511" si="766">B2500-B2518</f>
        <v>3</v>
      </c>
      <c r="N2500" s="20">
        <f t="shared" si="763"/>
        <v>0</v>
      </c>
      <c r="O2500" s="12">
        <f t="shared" si="764"/>
        <v>0</v>
      </c>
      <c r="P2500" s="12">
        <f t="shared" si="765"/>
        <v>0</v>
      </c>
      <c r="R2500" s="21">
        <f>C2500/$C$2499</f>
        <v>6.2750820868296246E-3</v>
      </c>
    </row>
    <row r="2501" spans="1:19" ht="15.75" x14ac:dyDescent="0.25">
      <c r="A2501" s="6" t="s">
        <v>2</v>
      </c>
      <c r="B2501" s="8">
        <v>12121</v>
      </c>
      <c r="C2501" s="8">
        <v>66</v>
      </c>
      <c r="D2501" s="2">
        <v>0.5</v>
      </c>
      <c r="E2501" s="10">
        <v>30.4</v>
      </c>
      <c r="F2501" s="8">
        <v>12</v>
      </c>
      <c r="G2501" s="2">
        <v>0.1</v>
      </c>
      <c r="H2501" s="2">
        <v>5.5</v>
      </c>
      <c r="I2501" s="8">
        <v>0</v>
      </c>
      <c r="J2501" s="2">
        <v>0</v>
      </c>
      <c r="K2501" s="2">
        <v>0</v>
      </c>
      <c r="M2501" s="12">
        <f t="shared" si="766"/>
        <v>42</v>
      </c>
      <c r="N2501" s="20">
        <f t="shared" si="763"/>
        <v>0</v>
      </c>
      <c r="O2501" s="12">
        <f t="shared" si="764"/>
        <v>0</v>
      </c>
      <c r="P2501" s="12">
        <f t="shared" si="765"/>
        <v>0</v>
      </c>
      <c r="R2501" s="21">
        <f t="shared" ref="R2501:R2511" si="767">C2501/$C$2499</f>
        <v>4.8157606712878514E-3</v>
      </c>
    </row>
    <row r="2502" spans="1:19" ht="15.75" x14ac:dyDescent="0.25">
      <c r="A2502" s="5" t="s">
        <v>3</v>
      </c>
      <c r="B2502" s="7">
        <v>18826</v>
      </c>
      <c r="C2502" s="7">
        <v>37</v>
      </c>
      <c r="D2502" s="1">
        <v>0.2</v>
      </c>
      <c r="E2502" s="9">
        <v>13.3</v>
      </c>
      <c r="F2502" s="7">
        <v>13</v>
      </c>
      <c r="G2502" s="1">
        <v>0.1</v>
      </c>
      <c r="H2502" s="1">
        <v>4.7</v>
      </c>
      <c r="I2502" s="7">
        <v>0</v>
      </c>
      <c r="J2502" s="1">
        <v>0</v>
      </c>
      <c r="K2502" s="1">
        <v>0</v>
      </c>
      <c r="M2502" s="12">
        <f t="shared" si="766"/>
        <v>83</v>
      </c>
      <c r="N2502" s="20">
        <f t="shared" si="763"/>
        <v>2</v>
      </c>
      <c r="O2502" s="20">
        <f t="shared" si="764"/>
        <v>1</v>
      </c>
      <c r="P2502" s="12">
        <f t="shared" si="765"/>
        <v>0</v>
      </c>
      <c r="R2502" s="23">
        <f t="shared" si="767"/>
        <v>2.6997446187522803E-3</v>
      </c>
    </row>
    <row r="2503" spans="1:19" ht="15.75" x14ac:dyDescent="0.25">
      <c r="A2503" s="6" t="s">
        <v>4</v>
      </c>
      <c r="B2503" s="8">
        <v>43102</v>
      </c>
      <c r="C2503" s="8">
        <v>217</v>
      </c>
      <c r="D2503" s="2">
        <v>0.5</v>
      </c>
      <c r="E2503" s="10">
        <v>40.700000000000003</v>
      </c>
      <c r="F2503" s="8">
        <v>30</v>
      </c>
      <c r="G2503" s="2">
        <v>0.1</v>
      </c>
      <c r="H2503" s="2">
        <v>5.6</v>
      </c>
      <c r="I2503" s="96">
        <v>1</v>
      </c>
      <c r="J2503" s="2">
        <v>0</v>
      </c>
      <c r="K2503" s="2">
        <v>0.2</v>
      </c>
      <c r="M2503" s="12">
        <f t="shared" si="766"/>
        <v>120</v>
      </c>
      <c r="N2503" s="20">
        <f t="shared" si="763"/>
        <v>0</v>
      </c>
      <c r="O2503" s="12">
        <f t="shared" si="764"/>
        <v>0</v>
      </c>
      <c r="P2503" s="12">
        <f t="shared" si="765"/>
        <v>-1</v>
      </c>
      <c r="R2503" s="23">
        <f t="shared" si="767"/>
        <v>1.5833637358628239E-2</v>
      </c>
      <c r="S2503" s="24">
        <f>R2502+R2503</f>
        <v>1.8533381977380518E-2</v>
      </c>
    </row>
    <row r="2504" spans="1:19" ht="15.75" x14ac:dyDescent="0.25">
      <c r="A2504" s="5" t="s">
        <v>5</v>
      </c>
      <c r="B2504" s="7">
        <v>56405</v>
      </c>
      <c r="C2504" s="7">
        <v>770</v>
      </c>
      <c r="D2504" s="1">
        <v>1.4</v>
      </c>
      <c r="E2504" s="9">
        <v>130.1</v>
      </c>
      <c r="F2504" s="7">
        <v>99</v>
      </c>
      <c r="G2504" s="1">
        <v>0.2</v>
      </c>
      <c r="H2504" s="1">
        <v>16.7</v>
      </c>
      <c r="I2504" s="7">
        <v>13</v>
      </c>
      <c r="J2504" s="1">
        <v>0</v>
      </c>
      <c r="K2504" s="1">
        <v>2.2000000000000002</v>
      </c>
      <c r="M2504" s="12">
        <f t="shared" si="766"/>
        <v>111</v>
      </c>
      <c r="N2504" s="20">
        <f t="shared" si="763"/>
        <v>7</v>
      </c>
      <c r="O2504" s="12">
        <f t="shared" si="764"/>
        <v>0</v>
      </c>
      <c r="P2504" s="12">
        <f t="shared" si="765"/>
        <v>0</v>
      </c>
      <c r="R2504" s="21">
        <f t="shared" si="767"/>
        <v>5.6183874498358266E-2</v>
      </c>
    </row>
    <row r="2505" spans="1:19" ht="15.75" x14ac:dyDescent="0.25">
      <c r="A2505" s="6" t="s">
        <v>6</v>
      </c>
      <c r="B2505" s="8">
        <v>59977</v>
      </c>
      <c r="C2505" s="8">
        <v>1406</v>
      </c>
      <c r="D2505" s="2">
        <v>2.2999999999999998</v>
      </c>
      <c r="E2505" s="10">
        <v>196.5</v>
      </c>
      <c r="F2505" s="8">
        <v>221</v>
      </c>
      <c r="G2505" s="2">
        <v>0.4</v>
      </c>
      <c r="H2505" s="2">
        <v>30.9</v>
      </c>
      <c r="I2505" s="8">
        <v>25</v>
      </c>
      <c r="J2505" s="2">
        <v>0</v>
      </c>
      <c r="K2505" s="2">
        <v>3.5</v>
      </c>
      <c r="M2505" s="12">
        <f t="shared" si="766"/>
        <v>194</v>
      </c>
      <c r="N2505" s="20">
        <f t="shared" si="763"/>
        <v>3</v>
      </c>
      <c r="O2505" s="20">
        <f t="shared" si="764"/>
        <v>2</v>
      </c>
      <c r="P2505" s="12">
        <f t="shared" si="765"/>
        <v>0</v>
      </c>
      <c r="R2505" s="21">
        <f t="shared" si="767"/>
        <v>0.10259029551258665</v>
      </c>
    </row>
    <row r="2506" spans="1:19" ht="15.75" x14ac:dyDescent="0.25">
      <c r="A2506" s="5" t="s">
        <v>7</v>
      </c>
      <c r="B2506" s="7">
        <v>48009</v>
      </c>
      <c r="C2506" s="7">
        <v>1662</v>
      </c>
      <c r="D2506" s="1">
        <v>3.5</v>
      </c>
      <c r="E2506" s="9">
        <v>273.2</v>
      </c>
      <c r="F2506" s="7">
        <v>361</v>
      </c>
      <c r="G2506" s="1">
        <v>0.8</v>
      </c>
      <c r="H2506" s="1">
        <v>59.3</v>
      </c>
      <c r="I2506" s="7">
        <v>65</v>
      </c>
      <c r="J2506" s="1">
        <v>0.1</v>
      </c>
      <c r="K2506" s="1">
        <v>10.7</v>
      </c>
      <c r="M2506" s="12">
        <f t="shared" si="766"/>
        <v>129</v>
      </c>
      <c r="N2506" s="20">
        <f t="shared" si="763"/>
        <v>10</v>
      </c>
      <c r="O2506" s="20">
        <f t="shared" si="764"/>
        <v>2</v>
      </c>
      <c r="P2506" s="12">
        <f t="shared" si="765"/>
        <v>0</v>
      </c>
      <c r="R2506" s="21">
        <f t="shared" si="767"/>
        <v>0.12126960963152134</v>
      </c>
    </row>
    <row r="2507" spans="1:19" ht="15.75" x14ac:dyDescent="0.25">
      <c r="A2507" s="6" t="s">
        <v>8</v>
      </c>
      <c r="B2507" s="8">
        <v>34488</v>
      </c>
      <c r="C2507" s="8">
        <v>2329</v>
      </c>
      <c r="D2507" s="2">
        <v>6.8</v>
      </c>
      <c r="E2507" s="10">
        <v>422.9</v>
      </c>
      <c r="F2507" s="8">
        <v>621</v>
      </c>
      <c r="G2507" s="2">
        <v>1.8</v>
      </c>
      <c r="H2507" s="2">
        <v>112.8</v>
      </c>
      <c r="I2507" s="8">
        <v>169</v>
      </c>
      <c r="J2507" s="2">
        <v>0.5</v>
      </c>
      <c r="K2507" s="2">
        <v>30.7</v>
      </c>
      <c r="M2507" s="12">
        <f t="shared" si="766"/>
        <v>107</v>
      </c>
      <c r="N2507" s="20">
        <f t="shared" si="763"/>
        <v>10</v>
      </c>
      <c r="O2507" s="20">
        <f t="shared" si="764"/>
        <v>2</v>
      </c>
      <c r="P2507" s="12">
        <f t="shared" si="765"/>
        <v>1</v>
      </c>
      <c r="R2507" s="21">
        <f t="shared" si="767"/>
        <v>0.16993797883983947</v>
      </c>
    </row>
    <row r="2508" spans="1:19" ht="15.75" x14ac:dyDescent="0.25">
      <c r="A2508" s="5" t="s">
        <v>9</v>
      </c>
      <c r="B2508" s="7">
        <v>20604</v>
      </c>
      <c r="C2508" s="7">
        <v>2457</v>
      </c>
      <c r="D2508" s="1">
        <v>11.9</v>
      </c>
      <c r="E2508" s="9">
        <v>517.9</v>
      </c>
      <c r="F2508" s="7">
        <v>708</v>
      </c>
      <c r="G2508" s="1">
        <v>3.4</v>
      </c>
      <c r="H2508" s="1">
        <v>149.19999999999999</v>
      </c>
      <c r="I2508" s="7">
        <v>387</v>
      </c>
      <c r="J2508" s="1">
        <v>1.9</v>
      </c>
      <c r="K2508" s="1">
        <v>81.599999999999994</v>
      </c>
      <c r="M2508" s="12">
        <f t="shared" si="766"/>
        <v>85</v>
      </c>
      <c r="N2508" s="20">
        <f t="shared" si="763"/>
        <v>20</v>
      </c>
      <c r="O2508" s="20">
        <f t="shared" si="764"/>
        <v>7</v>
      </c>
      <c r="P2508" s="20">
        <f t="shared" si="765"/>
        <v>2</v>
      </c>
      <c r="R2508" s="21">
        <f t="shared" si="767"/>
        <v>0.17927763589930681</v>
      </c>
    </row>
    <row r="2509" spans="1:19" ht="15.75" x14ac:dyDescent="0.25">
      <c r="A2509" s="6" t="s">
        <v>10</v>
      </c>
      <c r="B2509" s="8">
        <v>9199</v>
      </c>
      <c r="C2509" s="8">
        <v>2197</v>
      </c>
      <c r="D2509" s="2">
        <v>23.9</v>
      </c>
      <c r="E2509" s="10">
        <v>842.9</v>
      </c>
      <c r="F2509" s="8">
        <v>446</v>
      </c>
      <c r="G2509" s="2">
        <v>4.8</v>
      </c>
      <c r="H2509" s="2">
        <v>171.1</v>
      </c>
      <c r="I2509" s="8">
        <v>657</v>
      </c>
      <c r="J2509" s="2">
        <v>7.1</v>
      </c>
      <c r="K2509" s="2">
        <v>252.1</v>
      </c>
      <c r="M2509" s="12">
        <f t="shared" si="766"/>
        <v>31</v>
      </c>
      <c r="N2509" s="20">
        <f t="shared" si="763"/>
        <v>6</v>
      </c>
      <c r="O2509" s="20">
        <f t="shared" si="764"/>
        <v>4</v>
      </c>
      <c r="P2509" s="20">
        <f t="shared" si="765"/>
        <v>12</v>
      </c>
      <c r="R2509" s="21">
        <f t="shared" si="767"/>
        <v>0.16030645749726377</v>
      </c>
    </row>
    <row r="2510" spans="1:19" ht="15.75" x14ac:dyDescent="0.25">
      <c r="A2510" s="5" t="s">
        <v>11</v>
      </c>
      <c r="B2510" s="7">
        <v>8338</v>
      </c>
      <c r="C2510" s="7">
        <v>2475</v>
      </c>
      <c r="D2510" s="1">
        <v>29.7</v>
      </c>
      <c r="E2510" s="9">
        <v>1764.5</v>
      </c>
      <c r="F2510" s="7">
        <v>115</v>
      </c>
      <c r="G2510" s="1">
        <v>1.4</v>
      </c>
      <c r="H2510" s="1">
        <v>82</v>
      </c>
      <c r="I2510" s="7">
        <v>1612</v>
      </c>
      <c r="J2510" s="1">
        <v>19.3</v>
      </c>
      <c r="K2510" s="9">
        <v>1149.2</v>
      </c>
      <c r="M2510" s="12">
        <f t="shared" si="766"/>
        <v>10</v>
      </c>
      <c r="N2510" s="20">
        <f t="shared" si="763"/>
        <v>9</v>
      </c>
      <c r="O2510" s="20">
        <f t="shared" si="764"/>
        <v>1</v>
      </c>
      <c r="P2510" s="20">
        <f t="shared" si="765"/>
        <v>15</v>
      </c>
      <c r="R2510" s="21">
        <f t="shared" si="767"/>
        <v>0.18059102517329442</v>
      </c>
    </row>
    <row r="2511" spans="1:19" ht="15.75" x14ac:dyDescent="0.25">
      <c r="A2511" s="6" t="s">
        <v>12</v>
      </c>
      <c r="B2511" s="8">
        <v>224</v>
      </c>
      <c r="C2511" s="8">
        <v>3</v>
      </c>
      <c r="D2511" s="2">
        <v>1.3</v>
      </c>
      <c r="E2511" s="10" t="s">
        <v>13</v>
      </c>
      <c r="F2511" s="8">
        <v>1</v>
      </c>
      <c r="G2511" s="2">
        <v>0.4</v>
      </c>
      <c r="H2511" s="2" t="s">
        <v>13</v>
      </c>
      <c r="I2511" s="8">
        <v>1</v>
      </c>
      <c r="J2511" s="2">
        <v>0.4</v>
      </c>
      <c r="K2511" s="2" t="s">
        <v>13</v>
      </c>
      <c r="M2511" s="12">
        <f t="shared" si="766"/>
        <v>1</v>
      </c>
      <c r="N2511" s="12">
        <f t="shared" si="763"/>
        <v>0</v>
      </c>
      <c r="O2511" s="12">
        <f t="shared" si="764"/>
        <v>0</v>
      </c>
      <c r="P2511" s="12">
        <f t="shared" si="765"/>
        <v>0</v>
      </c>
      <c r="R2511" s="21">
        <f t="shared" si="767"/>
        <v>2.1889821233126596E-4</v>
      </c>
    </row>
    <row r="2512" spans="1:19" x14ac:dyDescent="0.25">
      <c r="A2512" s="25"/>
      <c r="O2512" s="104" t="s">
        <v>873</v>
      </c>
      <c r="P2512" s="103">
        <f>SUM(P2509:P2510)/P2499</f>
        <v>0.93103448275862066</v>
      </c>
    </row>
    <row r="2513" spans="1:19" x14ac:dyDescent="0.25">
      <c r="A2513" t="s">
        <v>1310</v>
      </c>
    </row>
    <row r="2514" spans="1:19" x14ac:dyDescent="0.25">
      <c r="A2514" t="s">
        <v>776</v>
      </c>
    </row>
    <row r="2515" spans="1:19" x14ac:dyDescent="0.25">
      <c r="A2515" s="15" t="s">
        <v>17</v>
      </c>
      <c r="B2515" s="14" t="s">
        <v>18</v>
      </c>
      <c r="C2515" s="270" t="s">
        <v>19</v>
      </c>
      <c r="D2515" s="270"/>
      <c r="E2515" s="270"/>
      <c r="F2515" s="270" t="s">
        <v>20</v>
      </c>
      <c r="G2515" s="270"/>
      <c r="H2515" s="270"/>
      <c r="I2515" s="270" t="s">
        <v>21</v>
      </c>
      <c r="J2515" s="270"/>
      <c r="K2515" s="270"/>
      <c r="M2515" s="270" t="s">
        <v>823</v>
      </c>
      <c r="N2515" s="270"/>
      <c r="O2515" s="270"/>
      <c r="P2515" s="270"/>
    </row>
    <row r="2516" spans="1:19" x14ac:dyDescent="0.25">
      <c r="B2516" s="14" t="s">
        <v>14</v>
      </c>
      <c r="C2516" s="14" t="s">
        <v>14</v>
      </c>
      <c r="D2516" s="14" t="s">
        <v>15</v>
      </c>
      <c r="E2516" s="14" t="s">
        <v>16</v>
      </c>
      <c r="F2516" s="14" t="s">
        <v>14</v>
      </c>
      <c r="G2516" s="14" t="s">
        <v>15</v>
      </c>
      <c r="H2516" s="14" t="s">
        <v>16</v>
      </c>
      <c r="I2516" s="14" t="s">
        <v>14</v>
      </c>
      <c r="J2516" s="14" t="s">
        <v>15</v>
      </c>
      <c r="K2516" s="14" t="s">
        <v>16</v>
      </c>
      <c r="M2516" s="14" t="s">
        <v>18</v>
      </c>
      <c r="N2516" s="13" t="s">
        <v>19</v>
      </c>
      <c r="O2516" s="14" t="s">
        <v>20</v>
      </c>
      <c r="P2516" s="13" t="s">
        <v>21</v>
      </c>
      <c r="R2516" s="13" t="s">
        <v>41</v>
      </c>
      <c r="S2516" s="14" t="s">
        <v>29</v>
      </c>
    </row>
    <row r="2517" spans="1:19" ht="15.75" x14ac:dyDescent="0.25">
      <c r="A2517" s="14" t="s">
        <v>0</v>
      </c>
      <c r="B2517" s="7">
        <v>312285</v>
      </c>
      <c r="C2517" s="7">
        <v>13638</v>
      </c>
      <c r="D2517" s="1">
        <v>4.4000000000000004</v>
      </c>
      <c r="E2517" s="9">
        <v>308.39999999999998</v>
      </c>
      <c r="F2517" s="7">
        <v>2629</v>
      </c>
      <c r="G2517" s="1">
        <v>0.8</v>
      </c>
      <c r="H2517" s="1">
        <v>59.5</v>
      </c>
      <c r="I2517" s="7">
        <v>2901</v>
      </c>
      <c r="J2517" s="1">
        <v>0.9</v>
      </c>
      <c r="K2517" s="1">
        <v>65.599999999999994</v>
      </c>
      <c r="M2517" s="12">
        <f>B2517-B2535</f>
        <v>652</v>
      </c>
      <c r="N2517" s="12">
        <f t="shared" ref="N2517:N2529" si="768">C2517-C2535</f>
        <v>107</v>
      </c>
      <c r="O2517" s="12">
        <f t="shared" ref="O2517:O2529" si="769">F2517-F2535</f>
        <v>47</v>
      </c>
      <c r="P2517" s="12">
        <f t="shared" ref="P2517:P2529" si="770">I2517-I2535</f>
        <v>38</v>
      </c>
      <c r="R2517" s="26">
        <f>C2517/B2517</f>
        <v>4.3671646092511646E-2</v>
      </c>
    </row>
    <row r="2518" spans="1:19" ht="15.75" x14ac:dyDescent="0.25">
      <c r="A2518" s="5" t="s">
        <v>1</v>
      </c>
      <c r="B2518" s="7">
        <v>1905</v>
      </c>
      <c r="C2518" s="7">
        <v>86</v>
      </c>
      <c r="D2518" s="1">
        <v>4.5</v>
      </c>
      <c r="E2518" s="9">
        <v>166.3</v>
      </c>
      <c r="F2518" s="7">
        <v>21</v>
      </c>
      <c r="G2518" s="1">
        <v>1.1000000000000001</v>
      </c>
      <c r="H2518" s="1">
        <v>40.6</v>
      </c>
      <c r="I2518" s="7">
        <v>0</v>
      </c>
      <c r="J2518" s="1">
        <v>0</v>
      </c>
      <c r="K2518" s="1">
        <v>0</v>
      </c>
      <c r="M2518" s="12">
        <f t="shared" ref="M2518:M2529" si="771">B2518-B2536</f>
        <v>5</v>
      </c>
      <c r="N2518" s="20">
        <f t="shared" si="768"/>
        <v>0</v>
      </c>
      <c r="O2518" s="12">
        <f t="shared" si="769"/>
        <v>0</v>
      </c>
      <c r="P2518" s="12">
        <f t="shared" si="770"/>
        <v>0</v>
      </c>
      <c r="R2518" s="21">
        <f>C2518/$C$2535</f>
        <v>6.3557756263395168E-3</v>
      </c>
    </row>
    <row r="2519" spans="1:19" ht="15.75" x14ac:dyDescent="0.25">
      <c r="A2519" s="6" t="s">
        <v>2</v>
      </c>
      <c r="B2519" s="8">
        <v>12079</v>
      </c>
      <c r="C2519" s="8">
        <v>66</v>
      </c>
      <c r="D2519" s="2">
        <v>0.5</v>
      </c>
      <c r="E2519" s="10">
        <v>30.4</v>
      </c>
      <c r="F2519" s="8">
        <v>12</v>
      </c>
      <c r="G2519" s="2">
        <v>0.1</v>
      </c>
      <c r="H2519" s="2">
        <v>5.5</v>
      </c>
      <c r="I2519" s="8">
        <v>0</v>
      </c>
      <c r="J2519" s="2">
        <v>0</v>
      </c>
      <c r="K2519" s="2">
        <v>0</v>
      </c>
      <c r="M2519" s="12">
        <f t="shared" si="771"/>
        <v>32</v>
      </c>
      <c r="N2519" s="20">
        <f t="shared" si="768"/>
        <v>0</v>
      </c>
      <c r="O2519" s="12">
        <f t="shared" si="769"/>
        <v>0</v>
      </c>
      <c r="P2519" s="12">
        <f t="shared" si="770"/>
        <v>0</v>
      </c>
      <c r="R2519" s="21">
        <f t="shared" ref="R2519:R2529" si="772">C2519/$C$2535</f>
        <v>4.8776882713768384E-3</v>
      </c>
    </row>
    <row r="2520" spans="1:19" ht="15.75" x14ac:dyDescent="0.25">
      <c r="A2520" s="5" t="s">
        <v>3</v>
      </c>
      <c r="B2520" s="7">
        <v>18743</v>
      </c>
      <c r="C2520" s="7">
        <v>35</v>
      </c>
      <c r="D2520" s="1">
        <v>0.2</v>
      </c>
      <c r="E2520" s="9">
        <v>12.6</v>
      </c>
      <c r="F2520" s="7">
        <v>12</v>
      </c>
      <c r="G2520" s="1">
        <v>0.1</v>
      </c>
      <c r="H2520" s="1">
        <v>4.3</v>
      </c>
      <c r="I2520" s="7">
        <v>0</v>
      </c>
      <c r="J2520" s="1">
        <v>0</v>
      </c>
      <c r="K2520" s="1">
        <v>0</v>
      </c>
      <c r="M2520" s="12">
        <f t="shared" si="771"/>
        <v>61</v>
      </c>
      <c r="N2520" s="20">
        <f t="shared" si="768"/>
        <v>1</v>
      </c>
      <c r="O2520" s="20">
        <f t="shared" si="769"/>
        <v>0</v>
      </c>
      <c r="P2520" s="12">
        <f t="shared" si="770"/>
        <v>0</v>
      </c>
      <c r="R2520" s="23">
        <f t="shared" si="772"/>
        <v>2.5866528711846869E-3</v>
      </c>
    </row>
    <row r="2521" spans="1:19" ht="15.75" x14ac:dyDescent="0.25">
      <c r="A2521" s="6" t="s">
        <v>4</v>
      </c>
      <c r="B2521" s="8">
        <v>42982</v>
      </c>
      <c r="C2521" s="8">
        <v>217</v>
      </c>
      <c r="D2521" s="2">
        <v>0.5</v>
      </c>
      <c r="E2521" s="10">
        <v>40.700000000000003</v>
      </c>
      <c r="F2521" s="8">
        <v>30</v>
      </c>
      <c r="G2521" s="2">
        <v>0.1</v>
      </c>
      <c r="H2521" s="2">
        <v>5.6</v>
      </c>
      <c r="I2521" s="96">
        <v>2</v>
      </c>
      <c r="J2521" s="2">
        <v>0</v>
      </c>
      <c r="K2521" s="2">
        <v>0.4</v>
      </c>
      <c r="M2521" s="12">
        <f t="shared" si="771"/>
        <v>93</v>
      </c>
      <c r="N2521" s="20">
        <f t="shared" si="768"/>
        <v>1</v>
      </c>
      <c r="O2521" s="12">
        <f t="shared" si="769"/>
        <v>1</v>
      </c>
      <c r="P2521" s="12">
        <f t="shared" si="770"/>
        <v>0</v>
      </c>
      <c r="R2521" s="23">
        <f t="shared" si="772"/>
        <v>1.6037247801345061E-2</v>
      </c>
      <c r="S2521" s="24">
        <f>R2520+R2521</f>
        <v>1.8623900672529746E-2</v>
      </c>
    </row>
    <row r="2522" spans="1:19" ht="15.75" x14ac:dyDescent="0.25">
      <c r="A2522" s="5" t="s">
        <v>5</v>
      </c>
      <c r="B2522" s="7">
        <v>56294</v>
      </c>
      <c r="C2522" s="7">
        <v>763</v>
      </c>
      <c r="D2522" s="1">
        <v>1.4</v>
      </c>
      <c r="E2522" s="9">
        <v>128.9</v>
      </c>
      <c r="F2522" s="7">
        <v>99</v>
      </c>
      <c r="G2522" s="1">
        <v>0.2</v>
      </c>
      <c r="H2522" s="1">
        <v>16.7</v>
      </c>
      <c r="I2522" s="7">
        <v>13</v>
      </c>
      <c r="J2522" s="1">
        <v>0</v>
      </c>
      <c r="K2522" s="1">
        <v>2.2000000000000002</v>
      </c>
      <c r="M2522" s="12">
        <f t="shared" si="771"/>
        <v>71</v>
      </c>
      <c r="N2522" s="20">
        <f t="shared" si="768"/>
        <v>6</v>
      </c>
      <c r="O2522" s="12">
        <f t="shared" si="769"/>
        <v>4</v>
      </c>
      <c r="P2522" s="12">
        <f t="shared" si="770"/>
        <v>0</v>
      </c>
      <c r="R2522" s="21">
        <f t="shared" si="772"/>
        <v>5.6389032591826177E-2</v>
      </c>
    </row>
    <row r="2523" spans="1:19" ht="15.75" x14ac:dyDescent="0.25">
      <c r="A2523" s="6" t="s">
        <v>6</v>
      </c>
      <c r="B2523" s="8">
        <v>59783</v>
      </c>
      <c r="C2523" s="8">
        <v>1403</v>
      </c>
      <c r="D2523" s="2">
        <v>2.2999999999999998</v>
      </c>
      <c r="E2523" s="10">
        <v>196.1</v>
      </c>
      <c r="F2523" s="8">
        <v>219</v>
      </c>
      <c r="G2523" s="2">
        <v>0.4</v>
      </c>
      <c r="H2523" s="2">
        <v>30.6</v>
      </c>
      <c r="I2523" s="8">
        <v>25</v>
      </c>
      <c r="J2523" s="2">
        <v>0</v>
      </c>
      <c r="K2523" s="2">
        <v>3.5</v>
      </c>
      <c r="M2523" s="12">
        <f t="shared" si="771"/>
        <v>126</v>
      </c>
      <c r="N2523" s="20">
        <f t="shared" si="768"/>
        <v>15</v>
      </c>
      <c r="O2523" s="20">
        <f t="shared" si="769"/>
        <v>4</v>
      </c>
      <c r="P2523" s="12">
        <f t="shared" si="770"/>
        <v>2</v>
      </c>
      <c r="R2523" s="21">
        <f t="shared" si="772"/>
        <v>0.10368782795063189</v>
      </c>
    </row>
    <row r="2524" spans="1:19" ht="15.75" x14ac:dyDescent="0.25">
      <c r="A2524" s="5" t="s">
        <v>7</v>
      </c>
      <c r="B2524" s="7">
        <v>47880</v>
      </c>
      <c r="C2524" s="7">
        <v>1652</v>
      </c>
      <c r="D2524" s="1">
        <v>3.5</v>
      </c>
      <c r="E2524" s="9">
        <v>271.5</v>
      </c>
      <c r="F2524" s="7">
        <v>359</v>
      </c>
      <c r="G2524" s="1">
        <v>0.7</v>
      </c>
      <c r="H2524" s="1">
        <v>59</v>
      </c>
      <c r="I2524" s="7">
        <v>65</v>
      </c>
      <c r="J2524" s="1">
        <v>0.1</v>
      </c>
      <c r="K2524" s="1">
        <v>10.7</v>
      </c>
      <c r="M2524" s="12">
        <f t="shared" si="771"/>
        <v>104</v>
      </c>
      <c r="N2524" s="20">
        <f t="shared" si="768"/>
        <v>19</v>
      </c>
      <c r="O2524" s="20">
        <f t="shared" si="769"/>
        <v>6</v>
      </c>
      <c r="P2524" s="12">
        <f t="shared" si="770"/>
        <v>3</v>
      </c>
      <c r="R2524" s="21">
        <f t="shared" si="772"/>
        <v>0.12209001551991723</v>
      </c>
    </row>
    <row r="2525" spans="1:19" ht="15.75" x14ac:dyDescent="0.25">
      <c r="A2525" s="6" t="s">
        <v>8</v>
      </c>
      <c r="B2525" s="8">
        <v>34381</v>
      </c>
      <c r="C2525" s="8">
        <v>2319</v>
      </c>
      <c r="D2525" s="2">
        <v>6.7</v>
      </c>
      <c r="E2525" s="10">
        <v>421.1</v>
      </c>
      <c r="F2525" s="8">
        <v>619</v>
      </c>
      <c r="G2525" s="2">
        <v>1.8</v>
      </c>
      <c r="H2525" s="2">
        <v>112.4</v>
      </c>
      <c r="I2525" s="8">
        <v>168</v>
      </c>
      <c r="J2525" s="2">
        <v>0.5</v>
      </c>
      <c r="K2525" s="2">
        <v>30.5</v>
      </c>
      <c r="M2525" s="12">
        <f t="shared" si="771"/>
        <v>72</v>
      </c>
      <c r="N2525" s="20">
        <f t="shared" si="768"/>
        <v>18</v>
      </c>
      <c r="O2525" s="20">
        <f t="shared" si="769"/>
        <v>10</v>
      </c>
      <c r="P2525" s="12">
        <f t="shared" si="770"/>
        <v>6</v>
      </c>
      <c r="R2525" s="21">
        <f t="shared" si="772"/>
        <v>0.17138422880792256</v>
      </c>
    </row>
    <row r="2526" spans="1:19" ht="15.75" x14ac:dyDescent="0.25">
      <c r="A2526" s="5" t="s">
        <v>9</v>
      </c>
      <c r="B2526" s="7">
        <v>20519</v>
      </c>
      <c r="C2526" s="7">
        <v>2437</v>
      </c>
      <c r="D2526" s="1">
        <v>11.9</v>
      </c>
      <c r="E2526" s="9">
        <v>513.70000000000005</v>
      </c>
      <c r="F2526" s="7">
        <v>701</v>
      </c>
      <c r="G2526" s="1">
        <v>3.4</v>
      </c>
      <c r="H2526" s="1">
        <v>147.80000000000001</v>
      </c>
      <c r="I2526" s="7">
        <v>385</v>
      </c>
      <c r="J2526" s="1">
        <v>1.9</v>
      </c>
      <c r="K2526" s="1">
        <v>81.2</v>
      </c>
      <c r="M2526" s="12">
        <f t="shared" si="771"/>
        <v>55</v>
      </c>
      <c r="N2526" s="20">
        <f t="shared" si="768"/>
        <v>13</v>
      </c>
      <c r="O2526" s="20">
        <f t="shared" si="769"/>
        <v>12</v>
      </c>
      <c r="P2526" s="20">
        <f t="shared" si="770"/>
        <v>5</v>
      </c>
      <c r="R2526" s="21">
        <f t="shared" si="772"/>
        <v>0.18010494420220236</v>
      </c>
    </row>
    <row r="2527" spans="1:19" ht="15.75" x14ac:dyDescent="0.25">
      <c r="A2527" s="6" t="s">
        <v>10</v>
      </c>
      <c r="B2527" s="8">
        <v>9168</v>
      </c>
      <c r="C2527" s="8">
        <v>2191</v>
      </c>
      <c r="D2527" s="2">
        <v>23.9</v>
      </c>
      <c r="E2527" s="10">
        <v>840.6</v>
      </c>
      <c r="F2527" s="8">
        <v>442</v>
      </c>
      <c r="G2527" s="2">
        <v>4.8</v>
      </c>
      <c r="H2527" s="2">
        <v>169.6</v>
      </c>
      <c r="I2527" s="8">
        <v>645</v>
      </c>
      <c r="J2527" s="2">
        <v>7</v>
      </c>
      <c r="K2527" s="2">
        <v>247.5</v>
      </c>
      <c r="M2527" s="12">
        <f t="shared" si="771"/>
        <v>21</v>
      </c>
      <c r="N2527" s="20">
        <f t="shared" si="768"/>
        <v>18</v>
      </c>
      <c r="O2527" s="20">
        <f t="shared" si="769"/>
        <v>7</v>
      </c>
      <c r="P2527" s="20">
        <f t="shared" si="770"/>
        <v>11</v>
      </c>
      <c r="R2527" s="21">
        <f t="shared" si="772"/>
        <v>0.1619244697361614</v>
      </c>
    </row>
    <row r="2528" spans="1:19" ht="15.75" x14ac:dyDescent="0.25">
      <c r="A2528" s="5" t="s">
        <v>11</v>
      </c>
      <c r="B2528" s="7">
        <v>8328</v>
      </c>
      <c r="C2528" s="7">
        <v>2466</v>
      </c>
      <c r="D2528" s="1">
        <v>29.6</v>
      </c>
      <c r="E2528" s="9">
        <v>1758.1</v>
      </c>
      <c r="F2528" s="7">
        <v>114</v>
      </c>
      <c r="G2528" s="1">
        <v>1.4</v>
      </c>
      <c r="H2528" s="1">
        <v>81.3</v>
      </c>
      <c r="I2528" s="7">
        <v>1597</v>
      </c>
      <c r="J2528" s="1">
        <v>19.2</v>
      </c>
      <c r="K2528" s="9">
        <v>1138.5</v>
      </c>
      <c r="M2528" s="12">
        <f t="shared" si="771"/>
        <v>13</v>
      </c>
      <c r="N2528" s="20">
        <f t="shared" si="768"/>
        <v>16</v>
      </c>
      <c r="O2528" s="20">
        <f t="shared" si="769"/>
        <v>3</v>
      </c>
      <c r="P2528" s="20">
        <f t="shared" si="770"/>
        <v>11</v>
      </c>
      <c r="R2528" s="21">
        <f t="shared" si="772"/>
        <v>0.18224817086689823</v>
      </c>
    </row>
    <row r="2529" spans="1:19" ht="15.75" x14ac:dyDescent="0.25">
      <c r="A2529" s="6" t="s">
        <v>12</v>
      </c>
      <c r="B2529" s="8">
        <v>223</v>
      </c>
      <c r="C2529" s="8">
        <v>3</v>
      </c>
      <c r="D2529" s="2">
        <v>1.3</v>
      </c>
      <c r="E2529" s="10" t="s">
        <v>13</v>
      </c>
      <c r="F2529" s="8">
        <v>1</v>
      </c>
      <c r="G2529" s="2">
        <v>0.4</v>
      </c>
      <c r="H2529" s="2" t="s">
        <v>13</v>
      </c>
      <c r="I2529" s="8">
        <v>1</v>
      </c>
      <c r="J2529" s="2">
        <v>0.4</v>
      </c>
      <c r="K2529" s="2" t="s">
        <v>13</v>
      </c>
      <c r="M2529" s="12">
        <f t="shared" si="771"/>
        <v>-1</v>
      </c>
      <c r="N2529" s="12">
        <f t="shared" si="768"/>
        <v>0</v>
      </c>
      <c r="O2529" s="12">
        <f t="shared" si="769"/>
        <v>0</v>
      </c>
      <c r="P2529" s="12">
        <f t="shared" si="770"/>
        <v>0</v>
      </c>
      <c r="R2529" s="21">
        <f t="shared" si="772"/>
        <v>2.2171310324440175E-4</v>
      </c>
    </row>
    <row r="2530" spans="1:19" x14ac:dyDescent="0.25">
      <c r="A2530" s="25"/>
      <c r="O2530" s="104" t="s">
        <v>873</v>
      </c>
      <c r="P2530" s="103">
        <f>SUM(P2527:P2528)/P2517</f>
        <v>0.57894736842105265</v>
      </c>
    </row>
    <row r="2531" spans="1:19" x14ac:dyDescent="0.25">
      <c r="A2531" t="s">
        <v>1311</v>
      </c>
    </row>
    <row r="2532" spans="1:19" x14ac:dyDescent="0.25">
      <c r="A2532" t="s">
        <v>776</v>
      </c>
    </row>
    <row r="2533" spans="1:19" x14ac:dyDescent="0.25">
      <c r="A2533" s="15" t="s">
        <v>17</v>
      </c>
      <c r="B2533" s="14" t="s">
        <v>18</v>
      </c>
      <c r="C2533" s="270" t="s">
        <v>19</v>
      </c>
      <c r="D2533" s="270"/>
      <c r="E2533" s="270"/>
      <c r="F2533" s="270" t="s">
        <v>20</v>
      </c>
      <c r="G2533" s="270"/>
      <c r="H2533" s="270"/>
      <c r="I2533" s="270" t="s">
        <v>21</v>
      </c>
      <c r="J2533" s="270"/>
      <c r="K2533" s="270"/>
      <c r="M2533" s="270" t="s">
        <v>821</v>
      </c>
      <c r="N2533" s="270"/>
      <c r="O2533" s="270"/>
      <c r="P2533" s="270"/>
    </row>
    <row r="2534" spans="1:19" x14ac:dyDescent="0.25">
      <c r="B2534" s="14" t="s">
        <v>14</v>
      </c>
      <c r="C2534" s="14" t="s">
        <v>14</v>
      </c>
      <c r="D2534" s="14" t="s">
        <v>15</v>
      </c>
      <c r="E2534" s="14" t="s">
        <v>16</v>
      </c>
      <c r="F2534" s="14" t="s">
        <v>14</v>
      </c>
      <c r="G2534" s="14" t="s">
        <v>15</v>
      </c>
      <c r="H2534" s="14" t="s">
        <v>16</v>
      </c>
      <c r="I2534" s="14" t="s">
        <v>14</v>
      </c>
      <c r="J2534" s="14" t="s">
        <v>15</v>
      </c>
      <c r="K2534" s="14" t="s">
        <v>16</v>
      </c>
      <c r="M2534" s="14" t="s">
        <v>18</v>
      </c>
      <c r="N2534" s="13" t="s">
        <v>19</v>
      </c>
      <c r="O2534" s="14" t="s">
        <v>20</v>
      </c>
      <c r="P2534" s="13" t="s">
        <v>21</v>
      </c>
      <c r="R2534" s="13" t="s">
        <v>41</v>
      </c>
      <c r="S2534" s="14" t="s">
        <v>29</v>
      </c>
    </row>
    <row r="2535" spans="1:19" ht="15.75" x14ac:dyDescent="0.25">
      <c r="A2535" s="14" t="s">
        <v>0</v>
      </c>
      <c r="B2535" s="7">
        <v>311633</v>
      </c>
      <c r="C2535" s="7">
        <v>13531</v>
      </c>
      <c r="D2535" s="1">
        <v>4.3</v>
      </c>
      <c r="E2535" s="9">
        <v>306</v>
      </c>
      <c r="F2535" s="7">
        <v>2582</v>
      </c>
      <c r="G2535" s="1">
        <v>0.8</v>
      </c>
      <c r="H2535" s="1">
        <v>58.4</v>
      </c>
      <c r="I2535" s="7">
        <v>2863</v>
      </c>
      <c r="J2535" s="1">
        <v>0.9</v>
      </c>
      <c r="K2535" s="1">
        <v>64.7</v>
      </c>
      <c r="M2535" s="12">
        <f>B2535-B2553</f>
        <v>3358</v>
      </c>
      <c r="N2535" s="12">
        <f t="shared" ref="N2535:N2547" si="773">C2535-C2553</f>
        <v>148</v>
      </c>
      <c r="O2535" s="12">
        <f t="shared" ref="O2535:O2547" si="774">F2535-F2553</f>
        <v>17</v>
      </c>
      <c r="P2535" s="12">
        <f t="shared" ref="P2535:P2547" si="775">I2535-I2553</f>
        <v>33</v>
      </c>
      <c r="R2535" s="26">
        <f>C2535/B2535</f>
        <v>4.3419663514454504E-2</v>
      </c>
    </row>
    <row r="2536" spans="1:19" ht="15.75" x14ac:dyDescent="0.25">
      <c r="A2536" s="5" t="s">
        <v>1</v>
      </c>
      <c r="B2536" s="7">
        <v>1900</v>
      </c>
      <c r="C2536" s="7">
        <v>86</v>
      </c>
      <c r="D2536" s="1">
        <v>4.5</v>
      </c>
      <c r="E2536" s="9">
        <v>166.3</v>
      </c>
      <c r="F2536" s="7">
        <v>21</v>
      </c>
      <c r="G2536" s="1">
        <v>1.1000000000000001</v>
      </c>
      <c r="H2536" s="1">
        <v>40.6</v>
      </c>
      <c r="I2536" s="7">
        <v>0</v>
      </c>
      <c r="J2536" s="1">
        <v>0</v>
      </c>
      <c r="K2536" s="1">
        <v>0</v>
      </c>
      <c r="M2536" s="12">
        <f t="shared" ref="M2536:M2547" si="776">B2536-B2554</f>
        <v>30</v>
      </c>
      <c r="N2536" s="20">
        <f t="shared" si="773"/>
        <v>0</v>
      </c>
      <c r="O2536" s="12">
        <f t="shared" si="774"/>
        <v>0</v>
      </c>
      <c r="P2536" s="12">
        <f t="shared" si="775"/>
        <v>0</v>
      </c>
      <c r="R2536" s="21">
        <f>C2536/$C$2535</f>
        <v>6.3557756263395168E-3</v>
      </c>
    </row>
    <row r="2537" spans="1:19" ht="15.75" x14ac:dyDescent="0.25">
      <c r="A2537" s="6" t="s">
        <v>2</v>
      </c>
      <c r="B2537" s="8">
        <v>12047</v>
      </c>
      <c r="C2537" s="8">
        <v>66</v>
      </c>
      <c r="D2537" s="2">
        <v>0.5</v>
      </c>
      <c r="E2537" s="10">
        <v>30.4</v>
      </c>
      <c r="F2537" s="8">
        <v>12</v>
      </c>
      <c r="G2537" s="2">
        <v>0.1</v>
      </c>
      <c r="H2537" s="2">
        <v>5.5</v>
      </c>
      <c r="I2537" s="8">
        <v>0</v>
      </c>
      <c r="J2537" s="2">
        <v>0</v>
      </c>
      <c r="K2537" s="2">
        <v>0</v>
      </c>
      <c r="M2537" s="12">
        <f t="shared" si="776"/>
        <v>129</v>
      </c>
      <c r="N2537" s="20">
        <f t="shared" si="773"/>
        <v>-1</v>
      </c>
      <c r="O2537" s="12">
        <f t="shared" si="774"/>
        <v>0</v>
      </c>
      <c r="P2537" s="12">
        <f t="shared" si="775"/>
        <v>0</v>
      </c>
      <c r="R2537" s="21">
        <f t="shared" ref="R2537:R2547" si="777">C2537/$C$2535</f>
        <v>4.8776882713768384E-3</v>
      </c>
    </row>
    <row r="2538" spans="1:19" ht="15.75" x14ac:dyDescent="0.25">
      <c r="A2538" s="5" t="s">
        <v>3</v>
      </c>
      <c r="B2538" s="7">
        <v>18682</v>
      </c>
      <c r="C2538" s="7">
        <v>34</v>
      </c>
      <c r="D2538" s="1">
        <v>0.2</v>
      </c>
      <c r="E2538" s="9">
        <v>12.2</v>
      </c>
      <c r="F2538" s="7">
        <v>12</v>
      </c>
      <c r="G2538" s="1">
        <v>0.1</v>
      </c>
      <c r="H2538" s="1">
        <v>4.3</v>
      </c>
      <c r="I2538" s="7">
        <v>0</v>
      </c>
      <c r="J2538" s="1">
        <v>0</v>
      </c>
      <c r="K2538" s="1">
        <v>0</v>
      </c>
      <c r="M2538" s="12">
        <f t="shared" si="776"/>
        <v>355</v>
      </c>
      <c r="N2538" s="20">
        <f t="shared" si="773"/>
        <v>0</v>
      </c>
      <c r="O2538" s="20">
        <f t="shared" si="774"/>
        <v>0</v>
      </c>
      <c r="P2538" s="12">
        <f t="shared" si="775"/>
        <v>0</v>
      </c>
      <c r="R2538" s="23">
        <f t="shared" si="777"/>
        <v>2.5127485034365533E-3</v>
      </c>
    </row>
    <row r="2539" spans="1:19" ht="15.75" x14ac:dyDescent="0.25">
      <c r="A2539" s="6" t="s">
        <v>4</v>
      </c>
      <c r="B2539" s="8">
        <v>42889</v>
      </c>
      <c r="C2539" s="8">
        <v>216</v>
      </c>
      <c r="D2539" s="2">
        <v>0.5</v>
      </c>
      <c r="E2539" s="10">
        <v>40.5</v>
      </c>
      <c r="F2539" s="8">
        <v>29</v>
      </c>
      <c r="G2539" s="2">
        <v>0.1</v>
      </c>
      <c r="H2539" s="2">
        <v>5.4</v>
      </c>
      <c r="I2539" s="8">
        <v>2</v>
      </c>
      <c r="J2539" s="2">
        <v>0</v>
      </c>
      <c r="K2539" s="2">
        <v>0.4</v>
      </c>
      <c r="M2539" s="12">
        <f t="shared" si="776"/>
        <v>470</v>
      </c>
      <c r="N2539" s="20">
        <f t="shared" si="773"/>
        <v>3</v>
      </c>
      <c r="O2539" s="12">
        <f t="shared" si="774"/>
        <v>0</v>
      </c>
      <c r="P2539" s="12">
        <f t="shared" si="775"/>
        <v>1</v>
      </c>
      <c r="R2539" s="23">
        <f t="shared" si="777"/>
        <v>1.5963343433596927E-2</v>
      </c>
      <c r="S2539" s="24">
        <f>R2538+R2539</f>
        <v>1.8476091937033479E-2</v>
      </c>
    </row>
    <row r="2540" spans="1:19" ht="15.75" x14ac:dyDescent="0.25">
      <c r="A2540" s="5" t="s">
        <v>5</v>
      </c>
      <c r="B2540" s="7">
        <v>56223</v>
      </c>
      <c r="C2540" s="7">
        <v>757</v>
      </c>
      <c r="D2540" s="1">
        <v>1.3</v>
      </c>
      <c r="E2540" s="9">
        <v>127.9</v>
      </c>
      <c r="F2540" s="7">
        <v>95</v>
      </c>
      <c r="G2540" s="1">
        <v>0.2</v>
      </c>
      <c r="H2540" s="1">
        <v>16.100000000000001</v>
      </c>
      <c r="I2540" s="7">
        <v>13</v>
      </c>
      <c r="J2540" s="1">
        <v>0</v>
      </c>
      <c r="K2540" s="1">
        <v>2.2000000000000002</v>
      </c>
      <c r="M2540" s="12">
        <f t="shared" si="776"/>
        <v>428</v>
      </c>
      <c r="N2540" s="20">
        <f t="shared" si="773"/>
        <v>13</v>
      </c>
      <c r="O2540" s="12">
        <f t="shared" si="774"/>
        <v>1</v>
      </c>
      <c r="P2540" s="12">
        <f t="shared" si="775"/>
        <v>0</v>
      </c>
      <c r="R2540" s="21">
        <f t="shared" si="777"/>
        <v>5.5945606385337375E-2</v>
      </c>
    </row>
    <row r="2541" spans="1:19" ht="15.75" x14ac:dyDescent="0.25">
      <c r="A2541" s="6" t="s">
        <v>6</v>
      </c>
      <c r="B2541" s="8">
        <v>59657</v>
      </c>
      <c r="C2541" s="8">
        <v>1388</v>
      </c>
      <c r="D2541" s="2">
        <v>2.2999999999999998</v>
      </c>
      <c r="E2541" s="10">
        <v>194</v>
      </c>
      <c r="F2541" s="8">
        <v>215</v>
      </c>
      <c r="G2541" s="2">
        <v>0.4</v>
      </c>
      <c r="H2541" s="2">
        <v>30</v>
      </c>
      <c r="I2541" s="8">
        <v>23</v>
      </c>
      <c r="J2541" s="2">
        <v>0</v>
      </c>
      <c r="K2541" s="2">
        <v>3.2</v>
      </c>
      <c r="M2541" s="12">
        <f t="shared" si="776"/>
        <v>649</v>
      </c>
      <c r="N2541" s="20">
        <f t="shared" si="773"/>
        <v>11</v>
      </c>
      <c r="O2541" s="20">
        <f t="shared" si="774"/>
        <v>2</v>
      </c>
      <c r="P2541" s="12">
        <f t="shared" si="775"/>
        <v>1</v>
      </c>
      <c r="R2541" s="21">
        <f t="shared" si="777"/>
        <v>0.10257926243440987</v>
      </c>
    </row>
    <row r="2542" spans="1:19" ht="15.75" x14ac:dyDescent="0.25">
      <c r="A2542" s="5" t="s">
        <v>7</v>
      </c>
      <c r="B2542" s="7">
        <v>47776</v>
      </c>
      <c r="C2542" s="7">
        <v>1633</v>
      </c>
      <c r="D2542" s="1">
        <v>3.4</v>
      </c>
      <c r="E2542" s="9">
        <v>268.39999999999998</v>
      </c>
      <c r="F2542" s="7">
        <v>353</v>
      </c>
      <c r="G2542" s="1">
        <v>0.7</v>
      </c>
      <c r="H2542" s="1">
        <v>58</v>
      </c>
      <c r="I2542" s="7">
        <v>62</v>
      </c>
      <c r="J2542" s="1">
        <v>0.1</v>
      </c>
      <c r="K2542" s="1">
        <v>10.199999999999999</v>
      </c>
      <c r="M2542" s="12">
        <f t="shared" si="776"/>
        <v>486</v>
      </c>
      <c r="N2542" s="20">
        <f t="shared" si="773"/>
        <v>16</v>
      </c>
      <c r="O2542" s="20">
        <f t="shared" si="774"/>
        <v>1</v>
      </c>
      <c r="P2542" s="12">
        <f t="shared" si="775"/>
        <v>1</v>
      </c>
      <c r="R2542" s="21">
        <f t="shared" si="777"/>
        <v>0.12068583253270268</v>
      </c>
    </row>
    <row r="2543" spans="1:19" ht="15.75" x14ac:dyDescent="0.25">
      <c r="A2543" s="6" t="s">
        <v>8</v>
      </c>
      <c r="B2543" s="8">
        <v>34309</v>
      </c>
      <c r="C2543" s="8">
        <v>2301</v>
      </c>
      <c r="D2543" s="2">
        <v>6.7</v>
      </c>
      <c r="E2543" s="10">
        <v>417.8</v>
      </c>
      <c r="F2543" s="8">
        <v>609</v>
      </c>
      <c r="G2543" s="2">
        <v>1.8</v>
      </c>
      <c r="H2543" s="2">
        <v>110.6</v>
      </c>
      <c r="I2543" s="8">
        <v>162</v>
      </c>
      <c r="J2543" s="2">
        <v>0.5</v>
      </c>
      <c r="K2543" s="2">
        <v>29.4</v>
      </c>
      <c r="M2543" s="12">
        <f t="shared" si="776"/>
        <v>331</v>
      </c>
      <c r="N2543" s="20">
        <f t="shared" si="773"/>
        <v>25</v>
      </c>
      <c r="O2543" s="20">
        <f t="shared" si="774"/>
        <v>5</v>
      </c>
      <c r="P2543" s="12">
        <f t="shared" si="775"/>
        <v>5</v>
      </c>
      <c r="R2543" s="21">
        <f t="shared" si="777"/>
        <v>0.17005395018845615</v>
      </c>
    </row>
    <row r="2544" spans="1:19" ht="15.75" x14ac:dyDescent="0.25">
      <c r="A2544" s="5" t="s">
        <v>9</v>
      </c>
      <c r="B2544" s="7">
        <v>20464</v>
      </c>
      <c r="C2544" s="7">
        <v>2424</v>
      </c>
      <c r="D2544" s="1">
        <v>11.8</v>
      </c>
      <c r="E2544" s="9">
        <v>510.9</v>
      </c>
      <c r="F2544" s="7">
        <v>689</v>
      </c>
      <c r="G2544" s="1">
        <v>3.4</v>
      </c>
      <c r="H2544" s="1">
        <v>145.19999999999999</v>
      </c>
      <c r="I2544" s="7">
        <v>380</v>
      </c>
      <c r="J2544" s="1">
        <v>1.9</v>
      </c>
      <c r="K2544" s="1">
        <v>80.099999999999994</v>
      </c>
      <c r="M2544" s="12">
        <f t="shared" si="776"/>
        <v>255</v>
      </c>
      <c r="N2544" s="20">
        <f t="shared" si="773"/>
        <v>33</v>
      </c>
      <c r="O2544" s="20">
        <f t="shared" si="774"/>
        <v>5</v>
      </c>
      <c r="P2544" s="20">
        <f t="shared" si="775"/>
        <v>4</v>
      </c>
      <c r="R2544" s="21">
        <f t="shared" si="777"/>
        <v>0.17914418742147661</v>
      </c>
    </row>
    <row r="2545" spans="1:19" ht="15.75" x14ac:dyDescent="0.25">
      <c r="A2545" s="6" t="s">
        <v>10</v>
      </c>
      <c r="B2545" s="8">
        <v>9147</v>
      </c>
      <c r="C2545" s="8">
        <v>2173</v>
      </c>
      <c r="D2545" s="2">
        <v>23.8</v>
      </c>
      <c r="E2545" s="10">
        <v>833.7</v>
      </c>
      <c r="F2545" s="8">
        <v>435</v>
      </c>
      <c r="G2545" s="2">
        <v>4.8</v>
      </c>
      <c r="H2545" s="2">
        <v>166.9</v>
      </c>
      <c r="I2545" s="8">
        <v>634</v>
      </c>
      <c r="J2545" s="2">
        <v>6.9</v>
      </c>
      <c r="K2545" s="2">
        <v>243.3</v>
      </c>
      <c r="M2545" s="12">
        <f t="shared" si="776"/>
        <v>114</v>
      </c>
      <c r="N2545" s="20">
        <f t="shared" si="773"/>
        <v>17</v>
      </c>
      <c r="O2545" s="20">
        <f t="shared" si="774"/>
        <v>2</v>
      </c>
      <c r="P2545" s="20">
        <f t="shared" si="775"/>
        <v>7</v>
      </c>
      <c r="R2545" s="21">
        <f t="shared" si="777"/>
        <v>0.16059419111669498</v>
      </c>
    </row>
    <row r="2546" spans="1:19" ht="15.75" x14ac:dyDescent="0.25">
      <c r="A2546" s="5" t="s">
        <v>11</v>
      </c>
      <c r="B2546" s="7">
        <v>8315</v>
      </c>
      <c r="C2546" s="7">
        <v>2450</v>
      </c>
      <c r="D2546" s="1">
        <v>29.5</v>
      </c>
      <c r="E2546" s="9">
        <v>1746.6</v>
      </c>
      <c r="F2546" s="7">
        <v>111</v>
      </c>
      <c r="G2546" s="1">
        <v>1.3</v>
      </c>
      <c r="H2546" s="1">
        <v>79.099999999999994</v>
      </c>
      <c r="I2546" s="7">
        <v>1586</v>
      </c>
      <c r="J2546" s="1">
        <v>19.100000000000001</v>
      </c>
      <c r="K2546" s="9">
        <v>1130.7</v>
      </c>
      <c r="M2546" s="12">
        <f t="shared" si="776"/>
        <v>108</v>
      </c>
      <c r="N2546" s="20">
        <f t="shared" si="773"/>
        <v>31</v>
      </c>
      <c r="O2546" s="20">
        <f t="shared" si="774"/>
        <v>1</v>
      </c>
      <c r="P2546" s="20">
        <f t="shared" si="775"/>
        <v>14</v>
      </c>
      <c r="R2546" s="21">
        <f t="shared" si="777"/>
        <v>0.1810657009829281</v>
      </c>
    </row>
    <row r="2547" spans="1:19" ht="15.75" x14ac:dyDescent="0.25">
      <c r="A2547" s="6" t="s">
        <v>12</v>
      </c>
      <c r="B2547" s="8">
        <v>224</v>
      </c>
      <c r="C2547" s="8">
        <v>3</v>
      </c>
      <c r="D2547" s="2">
        <v>1.3</v>
      </c>
      <c r="E2547" s="10" t="s">
        <v>13</v>
      </c>
      <c r="F2547" s="8">
        <v>1</v>
      </c>
      <c r="G2547" s="2">
        <v>0.4</v>
      </c>
      <c r="H2547" s="2" t="s">
        <v>13</v>
      </c>
      <c r="I2547" s="8">
        <v>1</v>
      </c>
      <c r="J2547" s="2">
        <v>0.4</v>
      </c>
      <c r="K2547" s="2" t="s">
        <v>13</v>
      </c>
      <c r="M2547" s="12">
        <f t="shared" si="776"/>
        <v>3</v>
      </c>
      <c r="N2547" s="12">
        <f t="shared" si="773"/>
        <v>0</v>
      </c>
      <c r="O2547" s="12">
        <f t="shared" si="774"/>
        <v>0</v>
      </c>
      <c r="P2547" s="12">
        <f t="shared" si="775"/>
        <v>0</v>
      </c>
      <c r="R2547" s="21">
        <f t="shared" si="777"/>
        <v>2.2171310324440175E-4</v>
      </c>
    </row>
    <row r="2548" spans="1:19" x14ac:dyDescent="0.25">
      <c r="A2548" s="25"/>
      <c r="O2548" s="104" t="s">
        <v>873</v>
      </c>
      <c r="P2548" s="103">
        <f>SUM(P2545:P2546)/P2535</f>
        <v>0.63636363636363635</v>
      </c>
    </row>
    <row r="2549" spans="1:19" x14ac:dyDescent="0.25">
      <c r="A2549" t="s">
        <v>1312</v>
      </c>
    </row>
    <row r="2550" spans="1:19" x14ac:dyDescent="0.25">
      <c r="A2550" t="s">
        <v>776</v>
      </c>
    </row>
    <row r="2551" spans="1:19" x14ac:dyDescent="0.25">
      <c r="A2551" s="15" t="s">
        <v>17</v>
      </c>
      <c r="B2551" s="14" t="s">
        <v>18</v>
      </c>
      <c r="C2551" s="270" t="s">
        <v>19</v>
      </c>
      <c r="D2551" s="270"/>
      <c r="E2551" s="270"/>
      <c r="F2551" s="270" t="s">
        <v>20</v>
      </c>
      <c r="G2551" s="270"/>
      <c r="H2551" s="270"/>
      <c r="I2551" s="270" t="s">
        <v>21</v>
      </c>
      <c r="J2551" s="270"/>
      <c r="K2551" s="270"/>
      <c r="M2551" s="270" t="s">
        <v>819</v>
      </c>
      <c r="N2551" s="270"/>
      <c r="O2551" s="270"/>
      <c r="P2551" s="270"/>
    </row>
    <row r="2552" spans="1:19" x14ac:dyDescent="0.25">
      <c r="B2552" s="14" t="s">
        <v>14</v>
      </c>
      <c r="C2552" s="14" t="s">
        <v>14</v>
      </c>
      <c r="D2552" s="14" t="s">
        <v>15</v>
      </c>
      <c r="E2552" s="14" t="s">
        <v>16</v>
      </c>
      <c r="F2552" s="14" t="s">
        <v>14</v>
      </c>
      <c r="G2552" s="14" t="s">
        <v>15</v>
      </c>
      <c r="H2552" s="14" t="s">
        <v>16</v>
      </c>
      <c r="I2552" s="14" t="s">
        <v>14</v>
      </c>
      <c r="J2552" s="14" t="s">
        <v>15</v>
      </c>
      <c r="K2552" s="14" t="s">
        <v>16</v>
      </c>
      <c r="M2552" s="14" t="s">
        <v>18</v>
      </c>
      <c r="N2552" s="13" t="s">
        <v>19</v>
      </c>
      <c r="O2552" s="14" t="s">
        <v>20</v>
      </c>
      <c r="P2552" s="13" t="s">
        <v>21</v>
      </c>
      <c r="R2552" s="13" t="s">
        <v>41</v>
      </c>
      <c r="S2552" s="14" t="s">
        <v>29</v>
      </c>
    </row>
    <row r="2553" spans="1:19" ht="15.75" x14ac:dyDescent="0.25">
      <c r="A2553" s="14" t="s">
        <v>0</v>
      </c>
      <c r="B2553" s="7">
        <v>308275</v>
      </c>
      <c r="C2553" s="7">
        <v>13383</v>
      </c>
      <c r="D2553" s="1">
        <v>4.3</v>
      </c>
      <c r="E2553" s="9">
        <v>302.7</v>
      </c>
      <c r="F2553" s="7">
        <v>2565</v>
      </c>
      <c r="G2553" s="1">
        <v>0.8</v>
      </c>
      <c r="H2553" s="1">
        <v>58</v>
      </c>
      <c r="I2553" s="7">
        <v>2830</v>
      </c>
      <c r="J2553" s="1">
        <v>0.9</v>
      </c>
      <c r="K2553" s="1">
        <v>64</v>
      </c>
      <c r="M2553" s="12">
        <f>B2553-B2571</f>
        <v>1256</v>
      </c>
      <c r="N2553" s="12">
        <f t="shared" ref="N2553:N2565" si="778">C2553-C2571</f>
        <v>97</v>
      </c>
      <c r="O2553" s="12">
        <f t="shared" ref="O2553:O2565" si="779">F2553-F2571</f>
        <v>16</v>
      </c>
      <c r="P2553" s="12">
        <f t="shared" ref="P2553:P2565" si="780">I2553-I2571</f>
        <v>16</v>
      </c>
      <c r="R2553" s="26">
        <f>C2553/B2553</f>
        <v>4.3412537507095936E-2</v>
      </c>
    </row>
    <row r="2554" spans="1:19" ht="15.75" x14ac:dyDescent="0.25">
      <c r="A2554" s="5" t="s">
        <v>1</v>
      </c>
      <c r="B2554" s="7">
        <v>1870</v>
      </c>
      <c r="C2554" s="7">
        <v>86</v>
      </c>
      <c r="D2554" s="1">
        <v>4.5999999999999996</v>
      </c>
      <c r="E2554" s="9">
        <v>166.3</v>
      </c>
      <c r="F2554" s="7">
        <v>21</v>
      </c>
      <c r="G2554" s="1">
        <v>1.1000000000000001</v>
      </c>
      <c r="H2554" s="1">
        <v>40.6</v>
      </c>
      <c r="I2554" s="7">
        <v>0</v>
      </c>
      <c r="J2554" s="1">
        <v>0</v>
      </c>
      <c r="K2554" s="1">
        <v>0</v>
      </c>
      <c r="M2554" s="12">
        <f t="shared" ref="M2554:M2565" si="781">B2554-B2572</f>
        <v>3</v>
      </c>
      <c r="N2554" s="20">
        <f t="shared" si="778"/>
        <v>0</v>
      </c>
      <c r="O2554" s="12">
        <f t="shared" si="779"/>
        <v>0</v>
      </c>
      <c r="P2554" s="12">
        <f t="shared" si="780"/>
        <v>0</v>
      </c>
      <c r="R2554" s="21">
        <f>C2554/$C$2553</f>
        <v>6.4260629156392439E-3</v>
      </c>
    </row>
    <row r="2555" spans="1:19" ht="15.75" x14ac:dyDescent="0.25">
      <c r="A2555" s="6" t="s">
        <v>2</v>
      </c>
      <c r="B2555" s="8">
        <v>11918</v>
      </c>
      <c r="C2555" s="8">
        <v>67</v>
      </c>
      <c r="D2555" s="2">
        <v>0.6</v>
      </c>
      <c r="E2555" s="10">
        <v>30.8</v>
      </c>
      <c r="F2555" s="8">
        <v>12</v>
      </c>
      <c r="G2555" s="2">
        <v>0.1</v>
      </c>
      <c r="H2555" s="2">
        <v>5.5</v>
      </c>
      <c r="I2555" s="8">
        <v>0</v>
      </c>
      <c r="J2555" s="2">
        <v>0</v>
      </c>
      <c r="K2555" s="2">
        <v>0</v>
      </c>
      <c r="M2555" s="12">
        <f t="shared" si="781"/>
        <v>54</v>
      </c>
      <c r="N2555" s="20">
        <f t="shared" si="778"/>
        <v>1</v>
      </c>
      <c r="O2555" s="12">
        <f t="shared" si="779"/>
        <v>0</v>
      </c>
      <c r="P2555" s="12">
        <f t="shared" si="780"/>
        <v>0</v>
      </c>
      <c r="R2555" s="21">
        <f t="shared" ref="R2555:R2565" si="782">C2555/$C$2553</f>
        <v>5.0063513412538299E-3</v>
      </c>
    </row>
    <row r="2556" spans="1:19" ht="15.75" x14ac:dyDescent="0.25">
      <c r="A2556" s="5" t="s">
        <v>3</v>
      </c>
      <c r="B2556" s="7">
        <v>18327</v>
      </c>
      <c r="C2556" s="7">
        <v>34</v>
      </c>
      <c r="D2556" s="1">
        <v>0.2</v>
      </c>
      <c r="E2556" s="9">
        <v>12.2</v>
      </c>
      <c r="F2556" s="7">
        <v>12</v>
      </c>
      <c r="G2556" s="1">
        <v>0.1</v>
      </c>
      <c r="H2556" s="1">
        <v>4.3</v>
      </c>
      <c r="I2556" s="7">
        <v>0</v>
      </c>
      <c r="J2556" s="1">
        <v>0</v>
      </c>
      <c r="K2556" s="1">
        <v>0</v>
      </c>
      <c r="M2556" s="12">
        <f t="shared" si="781"/>
        <v>131</v>
      </c>
      <c r="N2556" s="20">
        <f t="shared" si="778"/>
        <v>1</v>
      </c>
      <c r="O2556" s="20">
        <f t="shared" si="779"/>
        <v>0</v>
      </c>
      <c r="P2556" s="12">
        <f t="shared" si="780"/>
        <v>0</v>
      </c>
      <c r="R2556" s="23">
        <f t="shared" si="782"/>
        <v>2.5405365015317939E-3</v>
      </c>
    </row>
    <row r="2557" spans="1:19" ht="15.75" x14ac:dyDescent="0.25">
      <c r="A2557" s="6" t="s">
        <v>4</v>
      </c>
      <c r="B2557" s="8">
        <v>42419</v>
      </c>
      <c r="C2557" s="8">
        <v>213</v>
      </c>
      <c r="D2557" s="2">
        <v>0.5</v>
      </c>
      <c r="E2557" s="10">
        <v>40</v>
      </c>
      <c r="F2557" s="8">
        <v>29</v>
      </c>
      <c r="G2557" s="2">
        <v>0.1</v>
      </c>
      <c r="H2557" s="2">
        <v>5.4</v>
      </c>
      <c r="I2557" s="8">
        <v>1</v>
      </c>
      <c r="J2557" s="2">
        <v>0</v>
      </c>
      <c r="K2557" s="2">
        <v>0.2</v>
      </c>
      <c r="M2557" s="12">
        <f t="shared" si="781"/>
        <v>181</v>
      </c>
      <c r="N2557" s="20">
        <f t="shared" si="778"/>
        <v>2</v>
      </c>
      <c r="O2557" s="12">
        <f t="shared" si="779"/>
        <v>0</v>
      </c>
      <c r="P2557" s="12">
        <f t="shared" si="780"/>
        <v>0</v>
      </c>
      <c r="R2557" s="23">
        <f t="shared" si="782"/>
        <v>1.5915713965478591E-2</v>
      </c>
      <c r="S2557" s="24">
        <f>R2556+R2557</f>
        <v>1.8456250467010386E-2</v>
      </c>
    </row>
    <row r="2558" spans="1:19" ht="15.75" x14ac:dyDescent="0.25">
      <c r="A2558" s="5" t="s">
        <v>5</v>
      </c>
      <c r="B2558" s="7">
        <v>55795</v>
      </c>
      <c r="C2558" s="7">
        <v>744</v>
      </c>
      <c r="D2558" s="1">
        <v>1.3</v>
      </c>
      <c r="E2558" s="9">
        <v>125.7</v>
      </c>
      <c r="F2558" s="7">
        <v>94</v>
      </c>
      <c r="G2558" s="1">
        <v>0.2</v>
      </c>
      <c r="H2558" s="1">
        <v>15.9</v>
      </c>
      <c r="I2558" s="7">
        <v>13</v>
      </c>
      <c r="J2558" s="1">
        <v>0</v>
      </c>
      <c r="K2558" s="1">
        <v>2.2000000000000002</v>
      </c>
      <c r="M2558" s="12">
        <f t="shared" si="781"/>
        <v>167</v>
      </c>
      <c r="N2558" s="20">
        <f t="shared" si="778"/>
        <v>3</v>
      </c>
      <c r="O2558" s="12">
        <f t="shared" si="779"/>
        <v>1</v>
      </c>
      <c r="P2558" s="12">
        <f t="shared" si="780"/>
        <v>0</v>
      </c>
      <c r="R2558" s="21">
        <f t="shared" si="782"/>
        <v>5.5592916386460432E-2</v>
      </c>
    </row>
    <row r="2559" spans="1:19" ht="15.75" x14ac:dyDescent="0.25">
      <c r="A2559" s="6" t="s">
        <v>6</v>
      </c>
      <c r="B2559" s="8">
        <v>59008</v>
      </c>
      <c r="C2559" s="8">
        <v>1377</v>
      </c>
      <c r="D2559" s="2">
        <v>2.2999999999999998</v>
      </c>
      <c r="E2559" s="10">
        <v>192.4</v>
      </c>
      <c r="F2559" s="8">
        <v>213</v>
      </c>
      <c r="G2559" s="2">
        <v>0.4</v>
      </c>
      <c r="H2559" s="2">
        <v>29.8</v>
      </c>
      <c r="I2559" s="8">
        <v>22</v>
      </c>
      <c r="J2559" s="2">
        <v>0</v>
      </c>
      <c r="K2559" s="2">
        <v>3.1</v>
      </c>
      <c r="M2559" s="12">
        <f t="shared" si="781"/>
        <v>217</v>
      </c>
      <c r="N2559" s="20">
        <f t="shared" si="778"/>
        <v>8</v>
      </c>
      <c r="O2559" s="20">
        <f t="shared" si="779"/>
        <v>1</v>
      </c>
      <c r="P2559" s="12">
        <f t="shared" si="780"/>
        <v>0</v>
      </c>
      <c r="R2559" s="21">
        <f t="shared" si="782"/>
        <v>0.10289172831203766</v>
      </c>
    </row>
    <row r="2560" spans="1:19" ht="15.75" x14ac:dyDescent="0.25">
      <c r="A2560" s="5" t="s">
        <v>7</v>
      </c>
      <c r="B2560" s="7">
        <v>47290</v>
      </c>
      <c r="C2560" s="7">
        <v>1617</v>
      </c>
      <c r="D2560" s="1">
        <v>3.4</v>
      </c>
      <c r="E2560" s="9">
        <v>265.8</v>
      </c>
      <c r="F2560" s="7">
        <v>352</v>
      </c>
      <c r="G2560" s="1">
        <v>0.7</v>
      </c>
      <c r="H2560" s="1">
        <v>57.9</v>
      </c>
      <c r="I2560" s="7">
        <v>61</v>
      </c>
      <c r="J2560" s="1">
        <v>0.1</v>
      </c>
      <c r="K2560" s="1">
        <v>10</v>
      </c>
      <c r="M2560" s="12">
        <f t="shared" si="781"/>
        <v>192</v>
      </c>
      <c r="N2560" s="20">
        <f t="shared" si="778"/>
        <v>9</v>
      </c>
      <c r="O2560" s="20">
        <f t="shared" si="779"/>
        <v>2</v>
      </c>
      <c r="P2560" s="12">
        <f t="shared" si="780"/>
        <v>0</v>
      </c>
      <c r="R2560" s="21">
        <f t="shared" si="782"/>
        <v>0.12082492714637974</v>
      </c>
    </row>
    <row r="2561" spans="1:26" ht="15.75" x14ac:dyDescent="0.25">
      <c r="A2561" s="6" t="s">
        <v>8</v>
      </c>
      <c r="B2561" s="8">
        <v>33978</v>
      </c>
      <c r="C2561" s="8">
        <v>2276</v>
      </c>
      <c r="D2561" s="2">
        <v>6.7</v>
      </c>
      <c r="E2561" s="10">
        <v>413.3</v>
      </c>
      <c r="F2561" s="8">
        <v>604</v>
      </c>
      <c r="G2561" s="2">
        <v>1.8</v>
      </c>
      <c r="H2561" s="2">
        <v>109.7</v>
      </c>
      <c r="I2561" s="8">
        <v>157</v>
      </c>
      <c r="J2561" s="2">
        <v>0.5</v>
      </c>
      <c r="K2561" s="2">
        <v>28.5</v>
      </c>
      <c r="M2561" s="12">
        <f t="shared" si="781"/>
        <v>131</v>
      </c>
      <c r="N2561" s="20">
        <f t="shared" si="778"/>
        <v>11</v>
      </c>
      <c r="O2561" s="20">
        <f t="shared" si="779"/>
        <v>6</v>
      </c>
      <c r="P2561" s="12">
        <f t="shared" si="780"/>
        <v>2</v>
      </c>
      <c r="R2561" s="21">
        <f t="shared" si="782"/>
        <v>0.17006650227901068</v>
      </c>
    </row>
    <row r="2562" spans="1:26" ht="15.75" x14ac:dyDescent="0.25">
      <c r="A2562" s="5" t="s">
        <v>9</v>
      </c>
      <c r="B2562" s="7">
        <v>20209</v>
      </c>
      <c r="C2562" s="7">
        <v>2391</v>
      </c>
      <c r="D2562" s="1">
        <v>11.8</v>
      </c>
      <c r="E2562" s="9">
        <v>504</v>
      </c>
      <c r="F2562" s="7">
        <v>684</v>
      </c>
      <c r="G2562" s="1">
        <v>3.4</v>
      </c>
      <c r="H2562" s="1">
        <v>144.19999999999999</v>
      </c>
      <c r="I2562" s="7">
        <v>376</v>
      </c>
      <c r="J2562" s="1">
        <v>1.9</v>
      </c>
      <c r="K2562" s="1">
        <v>79.3</v>
      </c>
      <c r="M2562" s="12">
        <f t="shared" si="781"/>
        <v>96</v>
      </c>
      <c r="N2562" s="20">
        <f t="shared" si="778"/>
        <v>27</v>
      </c>
      <c r="O2562" s="20">
        <f t="shared" si="779"/>
        <v>3</v>
      </c>
      <c r="P2562" s="20">
        <f t="shared" si="780"/>
        <v>1</v>
      </c>
      <c r="R2562" s="21">
        <f t="shared" si="782"/>
        <v>0.17865949338713294</v>
      </c>
    </row>
    <row r="2563" spans="1:26" ht="15.75" x14ac:dyDescent="0.25">
      <c r="A2563" s="6" t="s">
        <v>10</v>
      </c>
      <c r="B2563" s="8">
        <v>9033</v>
      </c>
      <c r="C2563" s="8">
        <v>2156</v>
      </c>
      <c r="D2563" s="2">
        <v>23.9</v>
      </c>
      <c r="E2563" s="10">
        <v>827.2</v>
      </c>
      <c r="F2563" s="8">
        <v>433</v>
      </c>
      <c r="G2563" s="2">
        <v>4.8</v>
      </c>
      <c r="H2563" s="2">
        <v>166.1</v>
      </c>
      <c r="I2563" s="8">
        <v>627</v>
      </c>
      <c r="J2563" s="2">
        <v>6.9</v>
      </c>
      <c r="K2563" s="2">
        <v>240.6</v>
      </c>
      <c r="M2563" s="12">
        <f t="shared" si="781"/>
        <v>50</v>
      </c>
      <c r="N2563" s="20">
        <f t="shared" si="778"/>
        <v>21</v>
      </c>
      <c r="O2563" s="20">
        <f t="shared" si="779"/>
        <v>2</v>
      </c>
      <c r="P2563" s="20">
        <f t="shared" si="780"/>
        <v>5</v>
      </c>
      <c r="R2563" s="21">
        <f t="shared" si="782"/>
        <v>0.16109990286183964</v>
      </c>
    </row>
    <row r="2564" spans="1:26" ht="15.75" x14ac:dyDescent="0.25">
      <c r="A2564" s="5" t="s">
        <v>11</v>
      </c>
      <c r="B2564" s="7">
        <v>8207</v>
      </c>
      <c r="C2564" s="7">
        <v>2419</v>
      </c>
      <c r="D2564" s="1">
        <v>29.5</v>
      </c>
      <c r="E2564" s="9">
        <v>1724.5</v>
      </c>
      <c r="F2564" s="7">
        <v>110</v>
      </c>
      <c r="G2564" s="1">
        <v>1.3</v>
      </c>
      <c r="H2564" s="1">
        <v>78.400000000000006</v>
      </c>
      <c r="I2564" s="7">
        <v>1572</v>
      </c>
      <c r="J2564" s="1">
        <v>19.2</v>
      </c>
      <c r="K2564" s="9">
        <v>1120.7</v>
      </c>
      <c r="M2564" s="12">
        <f t="shared" si="781"/>
        <v>32</v>
      </c>
      <c r="N2564" s="20">
        <f t="shared" si="778"/>
        <v>14</v>
      </c>
      <c r="O2564" s="20">
        <f t="shared" si="779"/>
        <v>1</v>
      </c>
      <c r="P2564" s="20">
        <f t="shared" si="780"/>
        <v>8</v>
      </c>
      <c r="R2564" s="21">
        <f t="shared" si="782"/>
        <v>0.18075169991780618</v>
      </c>
    </row>
    <row r="2565" spans="1:26" ht="15.75" x14ac:dyDescent="0.25">
      <c r="A2565" s="6" t="s">
        <v>12</v>
      </c>
      <c r="B2565" s="8">
        <v>221</v>
      </c>
      <c r="C2565" s="8">
        <v>3</v>
      </c>
      <c r="D2565" s="2">
        <v>1.4</v>
      </c>
      <c r="E2565" s="10" t="s">
        <v>13</v>
      </c>
      <c r="F2565" s="8">
        <v>1</v>
      </c>
      <c r="G2565" s="2">
        <v>0.5</v>
      </c>
      <c r="H2565" s="2" t="s">
        <v>13</v>
      </c>
      <c r="I2565" s="8">
        <v>1</v>
      </c>
      <c r="J2565" s="2">
        <v>0.5</v>
      </c>
      <c r="K2565" s="2" t="s">
        <v>13</v>
      </c>
      <c r="M2565" s="12">
        <f t="shared" si="781"/>
        <v>2</v>
      </c>
      <c r="N2565" s="12">
        <f t="shared" si="778"/>
        <v>0</v>
      </c>
      <c r="O2565" s="12">
        <f t="shared" si="779"/>
        <v>0</v>
      </c>
      <c r="P2565" s="12">
        <f t="shared" si="780"/>
        <v>0</v>
      </c>
      <c r="R2565" s="21">
        <f t="shared" si="782"/>
        <v>2.2416498542927594E-4</v>
      </c>
    </row>
    <row r="2566" spans="1:26" x14ac:dyDescent="0.25">
      <c r="A2566" s="25"/>
      <c r="O2566" s="104" t="s">
        <v>873</v>
      </c>
      <c r="P2566" s="103">
        <f>SUM(P2563:P2564)/P2553</f>
        <v>0.8125</v>
      </c>
    </row>
    <row r="2567" spans="1:26" x14ac:dyDescent="0.25">
      <c r="A2567" t="s">
        <v>1313</v>
      </c>
    </row>
    <row r="2568" spans="1:26" x14ac:dyDescent="0.25">
      <c r="A2568" t="s">
        <v>776</v>
      </c>
    </row>
    <row r="2569" spans="1:26" x14ac:dyDescent="0.25">
      <c r="A2569" s="15" t="s">
        <v>17</v>
      </c>
      <c r="B2569" s="14" t="s">
        <v>18</v>
      </c>
      <c r="C2569" s="270" t="s">
        <v>19</v>
      </c>
      <c r="D2569" s="270"/>
      <c r="E2569" s="270"/>
      <c r="F2569" s="270" t="s">
        <v>20</v>
      </c>
      <c r="G2569" s="270"/>
      <c r="H2569" s="270"/>
      <c r="I2569" s="270" t="s">
        <v>21</v>
      </c>
      <c r="J2569" s="270"/>
      <c r="K2569" s="270"/>
      <c r="M2569" s="270" t="s">
        <v>812</v>
      </c>
      <c r="N2569" s="270"/>
      <c r="O2569" s="270"/>
      <c r="P2569" s="270"/>
    </row>
    <row r="2570" spans="1:26" x14ac:dyDescent="0.25">
      <c r="B2570" s="14" t="s">
        <v>14</v>
      </c>
      <c r="C2570" s="14" t="s">
        <v>14</v>
      </c>
      <c r="D2570" s="14" t="s">
        <v>15</v>
      </c>
      <c r="E2570" s="14" t="s">
        <v>16</v>
      </c>
      <c r="F2570" s="14" t="s">
        <v>14</v>
      </c>
      <c r="G2570" s="14" t="s">
        <v>15</v>
      </c>
      <c r="H2570" s="14" t="s">
        <v>16</v>
      </c>
      <c r="I2570" s="14" t="s">
        <v>14</v>
      </c>
      <c r="J2570" s="14" t="s">
        <v>15</v>
      </c>
      <c r="K2570" s="14" t="s">
        <v>16</v>
      </c>
      <c r="M2570" s="14" t="s">
        <v>18</v>
      </c>
      <c r="N2570" s="13" t="s">
        <v>19</v>
      </c>
      <c r="O2570" s="14" t="s">
        <v>20</v>
      </c>
      <c r="P2570" s="13" t="s">
        <v>21</v>
      </c>
      <c r="R2570" s="13" t="s">
        <v>41</v>
      </c>
      <c r="S2570" s="14" t="s">
        <v>29</v>
      </c>
    </row>
    <row r="2571" spans="1:26" ht="15.75" x14ac:dyDescent="0.25">
      <c r="A2571" s="14" t="s">
        <v>0</v>
      </c>
      <c r="B2571" s="7">
        <v>307019</v>
      </c>
      <c r="C2571" s="7">
        <v>13286</v>
      </c>
      <c r="D2571" s="1">
        <v>4.3</v>
      </c>
      <c r="E2571" s="9">
        <v>300.5</v>
      </c>
      <c r="F2571" s="7">
        <v>2549</v>
      </c>
      <c r="G2571" s="1">
        <v>0.8</v>
      </c>
      <c r="H2571" s="1">
        <v>57.6</v>
      </c>
      <c r="I2571" s="7">
        <v>2814</v>
      </c>
      <c r="J2571" s="1">
        <v>0.9</v>
      </c>
      <c r="K2571" s="1">
        <v>63.6</v>
      </c>
      <c r="M2571" s="12">
        <f>B2571-B2589</f>
        <v>1254</v>
      </c>
      <c r="N2571" s="12">
        <f t="shared" ref="N2571:N2583" si="783">C2571-C2589</f>
        <v>91</v>
      </c>
      <c r="O2571" s="12">
        <f t="shared" ref="O2571:O2583" si="784">F2571-F2589</f>
        <v>15</v>
      </c>
      <c r="P2571" s="12">
        <f t="shared" ref="P2571:P2583" si="785">I2571-I2589</f>
        <v>10</v>
      </c>
      <c r="R2571" s="26">
        <f>C2571/B2571</f>
        <v>4.32741947566763E-2</v>
      </c>
    </row>
    <row r="2572" spans="1:26" ht="15.75" x14ac:dyDescent="0.25">
      <c r="A2572" s="5" t="s">
        <v>1</v>
      </c>
      <c r="B2572" s="7">
        <v>1867</v>
      </c>
      <c r="C2572" s="7">
        <v>86</v>
      </c>
      <c r="D2572" s="1">
        <v>4.5999999999999996</v>
      </c>
      <c r="E2572" s="9">
        <v>166.3</v>
      </c>
      <c r="F2572" s="7">
        <v>21</v>
      </c>
      <c r="G2572" s="1">
        <v>1.1000000000000001</v>
      </c>
      <c r="H2572" s="1">
        <v>40.6</v>
      </c>
      <c r="I2572" s="7">
        <v>0</v>
      </c>
      <c r="J2572" s="1">
        <v>0</v>
      </c>
      <c r="K2572" s="1">
        <v>0</v>
      </c>
      <c r="M2572" s="12">
        <f t="shared" ref="M2572:M2583" si="786">B2572-B2590</f>
        <v>7</v>
      </c>
      <c r="N2572" s="20">
        <f t="shared" si="783"/>
        <v>1</v>
      </c>
      <c r="O2572" s="12">
        <f t="shared" si="784"/>
        <v>0</v>
      </c>
      <c r="P2572" s="12">
        <f t="shared" si="785"/>
        <v>0</v>
      </c>
      <c r="R2572" s="21">
        <f>C2572/$C$2571</f>
        <v>6.4729790757188021E-3</v>
      </c>
    </row>
    <row r="2573" spans="1:26" ht="15.75" x14ac:dyDescent="0.25">
      <c r="A2573" s="6" t="s">
        <v>2</v>
      </c>
      <c r="B2573" s="8">
        <v>11864</v>
      </c>
      <c r="C2573" s="8">
        <v>66</v>
      </c>
      <c r="D2573" s="2">
        <v>0.6</v>
      </c>
      <c r="E2573" s="10">
        <v>30.4</v>
      </c>
      <c r="F2573" s="8">
        <v>12</v>
      </c>
      <c r="G2573" s="2">
        <v>0.1</v>
      </c>
      <c r="H2573" s="2">
        <v>5.5</v>
      </c>
      <c r="I2573" s="8">
        <v>0</v>
      </c>
      <c r="J2573" s="2">
        <v>0</v>
      </c>
      <c r="K2573" s="2">
        <v>0</v>
      </c>
      <c r="M2573" s="12">
        <f t="shared" si="786"/>
        <v>54</v>
      </c>
      <c r="N2573" s="20">
        <f t="shared" si="783"/>
        <v>-1</v>
      </c>
      <c r="O2573" s="12">
        <f t="shared" si="784"/>
        <v>0</v>
      </c>
      <c r="P2573" s="12">
        <f t="shared" si="785"/>
        <v>0</v>
      </c>
      <c r="R2573" s="21">
        <f t="shared" ref="R2573:R2583" si="787">C2573/$C$2571</f>
        <v>4.9676351046214059E-3</v>
      </c>
      <c r="U2573" s="30" t="s">
        <v>813</v>
      </c>
      <c r="V2573" s="30"/>
      <c r="W2573" s="30"/>
      <c r="X2573" s="30"/>
      <c r="Y2573" s="30"/>
    </row>
    <row r="2574" spans="1:26" ht="15.75" x14ac:dyDescent="0.25">
      <c r="A2574" s="5" t="s">
        <v>3</v>
      </c>
      <c r="B2574" s="7">
        <v>18196</v>
      </c>
      <c r="C2574" s="7">
        <v>33</v>
      </c>
      <c r="D2574" s="1">
        <v>0.2</v>
      </c>
      <c r="E2574" s="9">
        <v>11.9</v>
      </c>
      <c r="F2574" s="7">
        <v>12</v>
      </c>
      <c r="G2574" s="1">
        <v>0.1</v>
      </c>
      <c r="H2574" s="1">
        <v>4.3</v>
      </c>
      <c r="I2574" s="7">
        <v>0</v>
      </c>
      <c r="J2574" s="1">
        <v>0</v>
      </c>
      <c r="K2574" s="1">
        <v>0</v>
      </c>
      <c r="M2574" s="12">
        <f t="shared" si="786"/>
        <v>134</v>
      </c>
      <c r="N2574" s="20">
        <f t="shared" si="783"/>
        <v>0</v>
      </c>
      <c r="O2574" s="20">
        <f t="shared" si="784"/>
        <v>0</v>
      </c>
      <c r="P2574" s="12">
        <f t="shared" si="785"/>
        <v>0</v>
      </c>
      <c r="R2574" s="23">
        <f t="shared" si="787"/>
        <v>2.483817552310703E-3</v>
      </c>
      <c r="U2574" s="30"/>
      <c r="V2574" s="30"/>
      <c r="W2574" s="30"/>
      <c r="X2574" s="30"/>
      <c r="Y2574" s="30"/>
      <c r="Z2574" s="30"/>
    </row>
    <row r="2575" spans="1:26" ht="15.75" x14ac:dyDescent="0.25">
      <c r="A2575" s="6" t="s">
        <v>4</v>
      </c>
      <c r="B2575" s="8">
        <v>42238</v>
      </c>
      <c r="C2575" s="8">
        <v>211</v>
      </c>
      <c r="D2575" s="2">
        <v>0.5</v>
      </c>
      <c r="E2575" s="10">
        <v>39.6</v>
      </c>
      <c r="F2575" s="8">
        <v>29</v>
      </c>
      <c r="G2575" s="2">
        <v>0.1</v>
      </c>
      <c r="H2575" s="2">
        <v>5.4</v>
      </c>
      <c r="I2575" s="8">
        <v>1</v>
      </c>
      <c r="J2575" s="2">
        <v>0</v>
      </c>
      <c r="K2575" s="2">
        <v>0.2</v>
      </c>
      <c r="M2575" s="12">
        <f t="shared" si="786"/>
        <v>201</v>
      </c>
      <c r="N2575" s="20">
        <f t="shared" si="783"/>
        <v>3</v>
      </c>
      <c r="O2575" s="12">
        <f t="shared" si="784"/>
        <v>1</v>
      </c>
      <c r="P2575" s="12">
        <f t="shared" si="785"/>
        <v>0</v>
      </c>
      <c r="R2575" s="23">
        <f t="shared" si="787"/>
        <v>1.5881378895077524E-2</v>
      </c>
      <c r="S2575" s="24">
        <f>R2574+R2575</f>
        <v>1.8365196447388227E-2</v>
      </c>
      <c r="U2575" s="30" t="s">
        <v>814</v>
      </c>
      <c r="V2575" s="30"/>
      <c r="W2575" s="30"/>
      <c r="X2575" s="30"/>
      <c r="Y2575" s="30"/>
      <c r="Z2575" s="30"/>
    </row>
    <row r="2576" spans="1:26" ht="15.75" x14ac:dyDescent="0.25">
      <c r="A2576" s="5" t="s">
        <v>5</v>
      </c>
      <c r="B2576" s="7">
        <v>55628</v>
      </c>
      <c r="C2576" s="7">
        <v>741</v>
      </c>
      <c r="D2576" s="1">
        <v>1.3</v>
      </c>
      <c r="E2576" s="9">
        <v>125.2</v>
      </c>
      <c r="F2576" s="7">
        <v>93</v>
      </c>
      <c r="G2576" s="1">
        <v>0.2</v>
      </c>
      <c r="H2576" s="1">
        <v>15.7</v>
      </c>
      <c r="I2576" s="7">
        <v>13</v>
      </c>
      <c r="J2576" s="1">
        <v>0</v>
      </c>
      <c r="K2576" s="1">
        <v>2.2000000000000002</v>
      </c>
      <c r="M2576" s="12">
        <f t="shared" si="786"/>
        <v>156</v>
      </c>
      <c r="N2576" s="20">
        <f t="shared" si="783"/>
        <v>4</v>
      </c>
      <c r="O2576" s="12">
        <f t="shared" si="784"/>
        <v>1</v>
      </c>
      <c r="P2576" s="12">
        <f t="shared" si="785"/>
        <v>0</v>
      </c>
      <c r="R2576" s="21">
        <f t="shared" si="787"/>
        <v>5.577299412915851E-2</v>
      </c>
      <c r="U2576" s="30" t="s">
        <v>815</v>
      </c>
      <c r="V2576" s="30"/>
      <c r="W2576" s="30"/>
      <c r="X2576" s="30"/>
      <c r="Y2576" s="30"/>
      <c r="Z2576" s="30"/>
    </row>
    <row r="2577" spans="1:27" ht="15.75" x14ac:dyDescent="0.25">
      <c r="A2577" s="6" t="s">
        <v>6</v>
      </c>
      <c r="B2577" s="8">
        <v>58791</v>
      </c>
      <c r="C2577" s="8">
        <v>1369</v>
      </c>
      <c r="D2577" s="2">
        <v>2.2999999999999998</v>
      </c>
      <c r="E2577" s="10">
        <v>191.3</v>
      </c>
      <c r="F2577" s="8">
        <v>212</v>
      </c>
      <c r="G2577" s="2">
        <v>0.4</v>
      </c>
      <c r="H2577" s="2">
        <v>29.6</v>
      </c>
      <c r="I2577" s="8">
        <v>22</v>
      </c>
      <c r="J2577" s="2">
        <v>0</v>
      </c>
      <c r="K2577" s="2">
        <v>3.1</v>
      </c>
      <c r="M2577" s="12">
        <f t="shared" si="786"/>
        <v>232</v>
      </c>
      <c r="N2577" s="20">
        <f t="shared" si="783"/>
        <v>14</v>
      </c>
      <c r="O2577" s="20">
        <f t="shared" si="784"/>
        <v>1</v>
      </c>
      <c r="P2577" s="12">
        <f t="shared" si="785"/>
        <v>0</v>
      </c>
      <c r="R2577" s="21">
        <f t="shared" si="787"/>
        <v>0.10304079482161674</v>
      </c>
      <c r="U2577" s="30" t="s">
        <v>816</v>
      </c>
      <c r="V2577" s="30"/>
      <c r="W2577" s="30"/>
      <c r="X2577" s="30"/>
      <c r="Y2577" s="30"/>
      <c r="Z2577" s="30"/>
      <c r="AA2577" s="31">
        <f>4470643*0.641</f>
        <v>2865682.1630000002</v>
      </c>
    </row>
    <row r="2578" spans="1:27" ht="15.75" x14ac:dyDescent="0.25">
      <c r="A2578" s="5" t="s">
        <v>7</v>
      </c>
      <c r="B2578" s="7">
        <v>47098</v>
      </c>
      <c r="C2578" s="7">
        <v>1608</v>
      </c>
      <c r="D2578" s="1">
        <v>3.4</v>
      </c>
      <c r="E2578" s="9">
        <v>264.3</v>
      </c>
      <c r="F2578" s="7">
        <v>350</v>
      </c>
      <c r="G2578" s="1">
        <v>0.7</v>
      </c>
      <c r="H2578" s="1">
        <v>57.5</v>
      </c>
      <c r="I2578" s="7">
        <v>61</v>
      </c>
      <c r="J2578" s="1">
        <v>0.1</v>
      </c>
      <c r="K2578" s="1">
        <v>10</v>
      </c>
      <c r="M2578" s="12">
        <f t="shared" si="786"/>
        <v>204</v>
      </c>
      <c r="N2578" s="20">
        <f t="shared" si="783"/>
        <v>6</v>
      </c>
      <c r="O2578" s="20">
        <f t="shared" si="784"/>
        <v>0</v>
      </c>
      <c r="P2578" s="12">
        <f t="shared" si="785"/>
        <v>0</v>
      </c>
      <c r="R2578" s="21">
        <f t="shared" si="787"/>
        <v>0.12102965527623062</v>
      </c>
      <c r="V2578" t="s">
        <v>56</v>
      </c>
      <c r="W2578" s="32">
        <v>0.1</v>
      </c>
      <c r="X2578" s="33">
        <f>AA2577*W2578</f>
        <v>286568.21630000003</v>
      </c>
    </row>
    <row r="2579" spans="1:27" ht="15.75" x14ac:dyDescent="0.25">
      <c r="A2579" s="6" t="s">
        <v>8</v>
      </c>
      <c r="B2579" s="8">
        <v>33847</v>
      </c>
      <c r="C2579" s="8">
        <v>2265</v>
      </c>
      <c r="D2579" s="2">
        <v>6.7</v>
      </c>
      <c r="E2579" s="10">
        <v>411.3</v>
      </c>
      <c r="F2579" s="8">
        <v>598</v>
      </c>
      <c r="G2579" s="2">
        <v>1.8</v>
      </c>
      <c r="H2579" s="2">
        <v>108.6</v>
      </c>
      <c r="I2579" s="8">
        <v>155</v>
      </c>
      <c r="J2579" s="2">
        <v>0.5</v>
      </c>
      <c r="K2579" s="2">
        <v>28.1</v>
      </c>
      <c r="M2579" s="12">
        <f t="shared" si="786"/>
        <v>118</v>
      </c>
      <c r="N2579" s="20">
        <f t="shared" si="783"/>
        <v>10</v>
      </c>
      <c r="O2579" s="20">
        <f t="shared" si="784"/>
        <v>2</v>
      </c>
      <c r="P2579" s="12">
        <f t="shared" si="785"/>
        <v>0</v>
      </c>
      <c r="R2579" s="21">
        <f t="shared" si="787"/>
        <v>0.17048020472678008</v>
      </c>
      <c r="V2579" t="s">
        <v>817</v>
      </c>
      <c r="X2579" s="34">
        <v>18411</v>
      </c>
      <c r="Y2579" s="69">
        <f>X2579/4470643</f>
        <v>4.1181995520554876E-3</v>
      </c>
      <c r="Z2579" t="s">
        <v>186</v>
      </c>
    </row>
    <row r="2580" spans="1:27" ht="15.75" x14ac:dyDescent="0.25">
      <c r="A2580" s="5" t="s">
        <v>9</v>
      </c>
      <c r="B2580" s="7">
        <v>20113</v>
      </c>
      <c r="C2580" s="7">
        <v>2364</v>
      </c>
      <c r="D2580" s="1">
        <v>11.8</v>
      </c>
      <c r="E2580" s="9">
        <v>498.3</v>
      </c>
      <c r="F2580" s="7">
        <v>681</v>
      </c>
      <c r="G2580" s="1">
        <v>3.4</v>
      </c>
      <c r="H2580" s="1">
        <v>143.5</v>
      </c>
      <c r="I2580" s="7">
        <v>375</v>
      </c>
      <c r="J2580" s="1">
        <v>1.9</v>
      </c>
      <c r="K2580" s="1">
        <v>79</v>
      </c>
      <c r="M2580" s="12">
        <f t="shared" si="786"/>
        <v>77</v>
      </c>
      <c r="N2580" s="20">
        <f t="shared" si="783"/>
        <v>17</v>
      </c>
      <c r="O2580" s="20">
        <f t="shared" si="784"/>
        <v>8</v>
      </c>
      <c r="P2580" s="20">
        <f t="shared" si="785"/>
        <v>2</v>
      </c>
      <c r="R2580" s="21">
        <f t="shared" si="787"/>
        <v>0.17793165738371217</v>
      </c>
    </row>
    <row r="2581" spans="1:27" ht="15.75" x14ac:dyDescent="0.25">
      <c r="A2581" s="6" t="s">
        <v>10</v>
      </c>
      <c r="B2581" s="8">
        <v>8983</v>
      </c>
      <c r="C2581" s="8">
        <v>2135</v>
      </c>
      <c r="D2581" s="2">
        <v>23.8</v>
      </c>
      <c r="E2581" s="10">
        <v>819.2</v>
      </c>
      <c r="F2581" s="8">
        <v>431</v>
      </c>
      <c r="G2581" s="2">
        <v>4.8</v>
      </c>
      <c r="H2581" s="2">
        <v>165.4</v>
      </c>
      <c r="I2581" s="8">
        <v>622</v>
      </c>
      <c r="J2581" s="2">
        <v>6.9</v>
      </c>
      <c r="K2581" s="2">
        <v>238.6</v>
      </c>
      <c r="M2581" s="12">
        <f t="shared" si="786"/>
        <v>41</v>
      </c>
      <c r="N2581" s="20">
        <f t="shared" si="783"/>
        <v>20</v>
      </c>
      <c r="O2581" s="20">
        <f t="shared" si="784"/>
        <v>1</v>
      </c>
      <c r="P2581" s="20">
        <f t="shared" si="785"/>
        <v>0</v>
      </c>
      <c r="R2581" s="21">
        <f t="shared" si="787"/>
        <v>0.160695468914647</v>
      </c>
    </row>
    <row r="2582" spans="1:27" ht="15.75" x14ac:dyDescent="0.25">
      <c r="A2582" s="5" t="s">
        <v>11</v>
      </c>
      <c r="B2582" s="7">
        <v>8175</v>
      </c>
      <c r="C2582" s="7">
        <v>2405</v>
      </c>
      <c r="D2582" s="1">
        <v>29.4</v>
      </c>
      <c r="E2582" s="9">
        <v>1714.6</v>
      </c>
      <c r="F2582" s="7">
        <v>109</v>
      </c>
      <c r="G2582" s="1">
        <v>1.3</v>
      </c>
      <c r="H2582" s="1">
        <v>77.7</v>
      </c>
      <c r="I2582" s="7">
        <v>1564</v>
      </c>
      <c r="J2582" s="1">
        <v>19.100000000000001</v>
      </c>
      <c r="K2582" s="9">
        <v>1115</v>
      </c>
      <c r="M2582" s="12">
        <f t="shared" si="786"/>
        <v>28</v>
      </c>
      <c r="N2582" s="20">
        <f t="shared" si="783"/>
        <v>17</v>
      </c>
      <c r="O2582" s="20">
        <f t="shared" si="784"/>
        <v>1</v>
      </c>
      <c r="P2582" s="20">
        <f t="shared" si="785"/>
        <v>8</v>
      </c>
      <c r="R2582" s="21">
        <f t="shared" si="787"/>
        <v>0.18101761252446183</v>
      </c>
    </row>
    <row r="2583" spans="1:27" ht="15.75" x14ac:dyDescent="0.25">
      <c r="A2583" s="6" t="s">
        <v>12</v>
      </c>
      <c r="B2583" s="8">
        <v>219</v>
      </c>
      <c r="C2583" s="8">
        <v>3</v>
      </c>
      <c r="D2583" s="2">
        <v>1.4</v>
      </c>
      <c r="E2583" s="10" t="s">
        <v>13</v>
      </c>
      <c r="F2583" s="8">
        <v>1</v>
      </c>
      <c r="G2583" s="2">
        <v>0.5</v>
      </c>
      <c r="H2583" s="2" t="s">
        <v>13</v>
      </c>
      <c r="I2583" s="8">
        <v>1</v>
      </c>
      <c r="J2583" s="2">
        <v>0.5</v>
      </c>
      <c r="K2583" s="2" t="s">
        <v>13</v>
      </c>
      <c r="M2583" s="12">
        <f t="shared" si="786"/>
        <v>2</v>
      </c>
      <c r="N2583" s="12">
        <f t="shared" si="783"/>
        <v>0</v>
      </c>
      <c r="O2583" s="12">
        <f t="shared" si="784"/>
        <v>0</v>
      </c>
      <c r="P2583" s="12">
        <f t="shared" si="785"/>
        <v>0</v>
      </c>
      <c r="R2583" s="21">
        <f t="shared" si="787"/>
        <v>2.2580159566460935E-4</v>
      </c>
    </row>
    <row r="2584" spans="1:27" x14ac:dyDescent="0.25">
      <c r="A2584" s="25"/>
      <c r="O2584" s="104" t="s">
        <v>873</v>
      </c>
      <c r="P2584" s="103">
        <f>SUM(P2581:P2582)/P2571</f>
        <v>0.8</v>
      </c>
    </row>
    <row r="2585" spans="1:27" x14ac:dyDescent="0.25">
      <c r="A2585" t="s">
        <v>1314</v>
      </c>
    </row>
    <row r="2586" spans="1:27" x14ac:dyDescent="0.25">
      <c r="A2586" t="s">
        <v>776</v>
      </c>
    </row>
    <row r="2587" spans="1:27" x14ac:dyDescent="0.25">
      <c r="A2587" s="15" t="s">
        <v>17</v>
      </c>
      <c r="B2587" s="14" t="s">
        <v>18</v>
      </c>
      <c r="C2587" s="270" t="s">
        <v>19</v>
      </c>
      <c r="D2587" s="270"/>
      <c r="E2587" s="270"/>
      <c r="F2587" s="270" t="s">
        <v>20</v>
      </c>
      <c r="G2587" s="270"/>
      <c r="H2587" s="270"/>
      <c r="I2587" s="270" t="s">
        <v>21</v>
      </c>
      <c r="J2587" s="270"/>
      <c r="K2587" s="270"/>
      <c r="M2587" s="270" t="s">
        <v>811</v>
      </c>
      <c r="N2587" s="270"/>
      <c r="O2587" s="270"/>
      <c r="P2587" s="270"/>
    </row>
    <row r="2588" spans="1:27" x14ac:dyDescent="0.25">
      <c r="B2588" s="14" t="s">
        <v>14</v>
      </c>
      <c r="C2588" s="14" t="s">
        <v>14</v>
      </c>
      <c r="D2588" s="14" t="s">
        <v>15</v>
      </c>
      <c r="E2588" s="14" t="s">
        <v>16</v>
      </c>
      <c r="F2588" s="14" t="s">
        <v>14</v>
      </c>
      <c r="G2588" s="14" t="s">
        <v>15</v>
      </c>
      <c r="H2588" s="14" t="s">
        <v>16</v>
      </c>
      <c r="I2588" s="14" t="s">
        <v>14</v>
      </c>
      <c r="J2588" s="14" t="s">
        <v>15</v>
      </c>
      <c r="K2588" s="14" t="s">
        <v>16</v>
      </c>
      <c r="M2588" s="14" t="s">
        <v>18</v>
      </c>
      <c r="N2588" s="13" t="s">
        <v>19</v>
      </c>
      <c r="O2588" s="14" t="s">
        <v>20</v>
      </c>
      <c r="P2588" s="13" t="s">
        <v>21</v>
      </c>
      <c r="R2588" s="13" t="s">
        <v>41</v>
      </c>
      <c r="S2588" s="14" t="s">
        <v>29</v>
      </c>
    </row>
    <row r="2589" spans="1:27" ht="15.75" x14ac:dyDescent="0.25">
      <c r="A2589" s="14" t="s">
        <v>0</v>
      </c>
      <c r="B2589" s="7">
        <v>305765</v>
      </c>
      <c r="C2589" s="7">
        <v>13195</v>
      </c>
      <c r="D2589" s="1">
        <v>4.3</v>
      </c>
      <c r="E2589" s="9">
        <v>298.39999999999998</v>
      </c>
      <c r="F2589" s="7">
        <v>2534</v>
      </c>
      <c r="G2589" s="1">
        <v>0.8</v>
      </c>
      <c r="H2589" s="1">
        <v>57.3</v>
      </c>
      <c r="I2589" s="7">
        <v>2804</v>
      </c>
      <c r="J2589" s="1">
        <v>0.9</v>
      </c>
      <c r="K2589" s="1">
        <v>63.4</v>
      </c>
      <c r="M2589" s="12">
        <f>B2589-B2607</f>
        <v>1263</v>
      </c>
      <c r="N2589" s="12">
        <f t="shared" ref="N2589:N2601" si="788">C2589-C2607</f>
        <v>73</v>
      </c>
      <c r="O2589" s="12">
        <f t="shared" ref="O2589:O2601" si="789">F2589-F2607</f>
        <v>11</v>
      </c>
      <c r="P2589" s="12">
        <f t="shared" ref="P2589:P2601" si="790">I2589-I2607</f>
        <v>26</v>
      </c>
      <c r="R2589" s="26">
        <f>C2589/B2589</f>
        <v>4.3154056219645805E-2</v>
      </c>
    </row>
    <row r="2590" spans="1:27" ht="15.75" x14ac:dyDescent="0.25">
      <c r="A2590" s="5" t="s">
        <v>1</v>
      </c>
      <c r="B2590" s="7">
        <v>1860</v>
      </c>
      <c r="C2590" s="7">
        <v>85</v>
      </c>
      <c r="D2590" s="1">
        <v>4.5999999999999996</v>
      </c>
      <c r="E2590" s="9">
        <v>164.3</v>
      </c>
      <c r="F2590" s="7">
        <v>21</v>
      </c>
      <c r="G2590" s="1">
        <v>1.1000000000000001</v>
      </c>
      <c r="H2590" s="1">
        <v>40.6</v>
      </c>
      <c r="I2590" s="7">
        <v>0</v>
      </c>
      <c r="J2590" s="1">
        <v>0</v>
      </c>
      <c r="K2590" s="1">
        <v>0</v>
      </c>
      <c r="M2590" s="12">
        <f t="shared" ref="M2590:M2601" si="791">B2590-B2608</f>
        <v>7</v>
      </c>
      <c r="N2590" s="20">
        <f t="shared" si="788"/>
        <v>0</v>
      </c>
      <c r="O2590" s="12">
        <f t="shared" si="789"/>
        <v>0</v>
      </c>
      <c r="P2590" s="12">
        <f t="shared" si="790"/>
        <v>0</v>
      </c>
      <c r="R2590" s="21">
        <f>C2590/$C$2589</f>
        <v>6.4418340280409242E-3</v>
      </c>
    </row>
    <row r="2591" spans="1:27" ht="15.75" x14ac:dyDescent="0.25">
      <c r="A2591" s="6" t="s">
        <v>2</v>
      </c>
      <c r="B2591" s="8">
        <v>11810</v>
      </c>
      <c r="C2591" s="8">
        <v>67</v>
      </c>
      <c r="D2591" s="2">
        <v>0.6</v>
      </c>
      <c r="E2591" s="10">
        <v>30.8</v>
      </c>
      <c r="F2591" s="8">
        <v>12</v>
      </c>
      <c r="G2591" s="2">
        <v>0.1</v>
      </c>
      <c r="H2591" s="2">
        <v>5.5</v>
      </c>
      <c r="I2591" s="8">
        <v>0</v>
      </c>
      <c r="J2591" s="2">
        <v>0</v>
      </c>
      <c r="K2591" s="2">
        <v>0</v>
      </c>
      <c r="M2591" s="12">
        <f t="shared" si="791"/>
        <v>48</v>
      </c>
      <c r="N2591" s="20">
        <f t="shared" si="788"/>
        <v>2</v>
      </c>
      <c r="O2591" s="12">
        <f t="shared" si="789"/>
        <v>1</v>
      </c>
      <c r="P2591" s="12">
        <f t="shared" si="790"/>
        <v>0</v>
      </c>
      <c r="R2591" s="21">
        <f t="shared" ref="R2591:R2601" si="792">C2591/$C$2589</f>
        <v>5.0776809397499048E-3</v>
      </c>
    </row>
    <row r="2592" spans="1:27" ht="15.75" x14ac:dyDescent="0.25">
      <c r="A2592" s="5" t="s">
        <v>3</v>
      </c>
      <c r="B2592" s="7">
        <v>18062</v>
      </c>
      <c r="C2592" s="7">
        <v>33</v>
      </c>
      <c r="D2592" s="1">
        <v>0.2</v>
      </c>
      <c r="E2592" s="9">
        <v>11.9</v>
      </c>
      <c r="F2592" s="7">
        <v>12</v>
      </c>
      <c r="G2592" s="1">
        <v>0.1</v>
      </c>
      <c r="H2592" s="1">
        <v>4.3</v>
      </c>
      <c r="I2592" s="7">
        <v>0</v>
      </c>
      <c r="J2592" s="1">
        <v>0</v>
      </c>
      <c r="K2592" s="1">
        <v>0</v>
      </c>
      <c r="M2592" s="12">
        <f t="shared" si="791"/>
        <v>119</v>
      </c>
      <c r="N2592" s="20">
        <f t="shared" si="788"/>
        <v>-2</v>
      </c>
      <c r="O2592" s="20">
        <f t="shared" si="789"/>
        <v>0</v>
      </c>
      <c r="P2592" s="12">
        <f t="shared" si="790"/>
        <v>0</v>
      </c>
      <c r="R2592" s="23">
        <f t="shared" si="792"/>
        <v>2.5009473285335353E-3</v>
      </c>
    </row>
    <row r="2593" spans="1:19" ht="15.75" x14ac:dyDescent="0.25">
      <c r="A2593" s="6" t="s">
        <v>4</v>
      </c>
      <c r="B2593" s="8">
        <v>42037</v>
      </c>
      <c r="C2593" s="8">
        <v>208</v>
      </c>
      <c r="D2593" s="2">
        <v>0.5</v>
      </c>
      <c r="E2593" s="10">
        <v>39</v>
      </c>
      <c r="F2593" s="8">
        <v>28</v>
      </c>
      <c r="G2593" s="2">
        <v>0.1</v>
      </c>
      <c r="H2593" s="2">
        <v>5.3</v>
      </c>
      <c r="I2593" s="8">
        <v>1</v>
      </c>
      <c r="J2593" s="2">
        <v>0</v>
      </c>
      <c r="K2593" s="2">
        <v>0.2</v>
      </c>
      <c r="M2593" s="12">
        <f t="shared" si="791"/>
        <v>199</v>
      </c>
      <c r="N2593" s="20">
        <f t="shared" si="788"/>
        <v>0</v>
      </c>
      <c r="O2593" s="12">
        <f t="shared" si="789"/>
        <v>0</v>
      </c>
      <c r="P2593" s="12">
        <f t="shared" si="790"/>
        <v>0</v>
      </c>
      <c r="R2593" s="23">
        <f t="shared" si="792"/>
        <v>1.5763546798029555E-2</v>
      </c>
      <c r="S2593" s="24">
        <f>R2592+R2593</f>
        <v>1.8264494126563093E-2</v>
      </c>
    </row>
    <row r="2594" spans="1:19" ht="15.75" x14ac:dyDescent="0.25">
      <c r="A2594" s="5" t="s">
        <v>5</v>
      </c>
      <c r="B2594" s="7">
        <v>55472</v>
      </c>
      <c r="C2594" s="7">
        <v>737</v>
      </c>
      <c r="D2594" s="1">
        <v>1.3</v>
      </c>
      <c r="E2594" s="9">
        <v>124.5</v>
      </c>
      <c r="F2594" s="7">
        <v>92</v>
      </c>
      <c r="G2594" s="1">
        <v>0.2</v>
      </c>
      <c r="H2594" s="1">
        <v>15.5</v>
      </c>
      <c r="I2594" s="7">
        <v>13</v>
      </c>
      <c r="J2594" s="1">
        <v>0</v>
      </c>
      <c r="K2594" s="1">
        <v>2.2000000000000002</v>
      </c>
      <c r="M2594" s="12">
        <f t="shared" si="791"/>
        <v>145</v>
      </c>
      <c r="N2594" s="20">
        <f t="shared" si="788"/>
        <v>4</v>
      </c>
      <c r="O2594" s="12">
        <f t="shared" si="789"/>
        <v>1</v>
      </c>
      <c r="P2594" s="12">
        <f t="shared" si="790"/>
        <v>1</v>
      </c>
      <c r="R2594" s="21">
        <f t="shared" si="792"/>
        <v>5.5854490337248958E-2</v>
      </c>
    </row>
    <row r="2595" spans="1:19" ht="15.75" x14ac:dyDescent="0.25">
      <c r="A2595" s="6" t="s">
        <v>6</v>
      </c>
      <c r="B2595" s="8">
        <v>58559</v>
      </c>
      <c r="C2595" s="8">
        <v>1355</v>
      </c>
      <c r="D2595" s="2">
        <v>2.2999999999999998</v>
      </c>
      <c r="E2595" s="10">
        <v>189.4</v>
      </c>
      <c r="F2595" s="8">
        <v>211</v>
      </c>
      <c r="G2595" s="2">
        <v>0.4</v>
      </c>
      <c r="H2595" s="2">
        <v>29.5</v>
      </c>
      <c r="I2595" s="8">
        <v>22</v>
      </c>
      <c r="J2595" s="2">
        <v>0</v>
      </c>
      <c r="K2595" s="2">
        <v>3.1</v>
      </c>
      <c r="M2595" s="12">
        <f t="shared" si="791"/>
        <v>250</v>
      </c>
      <c r="N2595" s="20">
        <f t="shared" si="788"/>
        <v>11</v>
      </c>
      <c r="O2595" s="20">
        <f t="shared" si="789"/>
        <v>1</v>
      </c>
      <c r="P2595" s="12">
        <f t="shared" si="790"/>
        <v>1</v>
      </c>
      <c r="R2595" s="21">
        <f t="shared" si="792"/>
        <v>0.10269041303524062</v>
      </c>
    </row>
    <row r="2596" spans="1:19" ht="15.75" x14ac:dyDescent="0.25">
      <c r="A2596" s="5" t="s">
        <v>7</v>
      </c>
      <c r="B2596" s="7">
        <v>46894</v>
      </c>
      <c r="C2596" s="7">
        <v>1602</v>
      </c>
      <c r="D2596" s="1">
        <v>3.4</v>
      </c>
      <c r="E2596" s="9">
        <v>263.3</v>
      </c>
      <c r="F2596" s="7">
        <v>350</v>
      </c>
      <c r="G2596" s="1">
        <v>0.7</v>
      </c>
      <c r="H2596" s="1">
        <v>57.5</v>
      </c>
      <c r="I2596" s="7">
        <v>61</v>
      </c>
      <c r="J2596" s="1">
        <v>0.1</v>
      </c>
      <c r="K2596" s="1">
        <v>10</v>
      </c>
      <c r="M2596" s="12">
        <f t="shared" si="791"/>
        <v>185</v>
      </c>
      <c r="N2596" s="20">
        <f t="shared" si="788"/>
        <v>4</v>
      </c>
      <c r="O2596" s="20">
        <f t="shared" si="789"/>
        <v>2</v>
      </c>
      <c r="P2596" s="12">
        <f t="shared" si="790"/>
        <v>0</v>
      </c>
      <c r="R2596" s="21">
        <f t="shared" si="792"/>
        <v>0.12140962485790072</v>
      </c>
    </row>
    <row r="2597" spans="1:19" ht="15.75" x14ac:dyDescent="0.25">
      <c r="A2597" s="6" t="s">
        <v>8</v>
      </c>
      <c r="B2597" s="8">
        <v>33729</v>
      </c>
      <c r="C2597" s="8">
        <v>2255</v>
      </c>
      <c r="D2597" s="2">
        <v>6.7</v>
      </c>
      <c r="E2597" s="10">
        <v>409.4</v>
      </c>
      <c r="F2597" s="8">
        <v>596</v>
      </c>
      <c r="G2597" s="2">
        <v>1.8</v>
      </c>
      <c r="H2597" s="2">
        <v>108.2</v>
      </c>
      <c r="I2597" s="8">
        <v>155</v>
      </c>
      <c r="J2597" s="2">
        <v>0.5</v>
      </c>
      <c r="K2597" s="2">
        <v>28.1</v>
      </c>
      <c r="M2597" s="12">
        <f t="shared" si="791"/>
        <v>114</v>
      </c>
      <c r="N2597" s="20">
        <f t="shared" si="788"/>
        <v>12</v>
      </c>
      <c r="O2597" s="20">
        <f t="shared" si="789"/>
        <v>3</v>
      </c>
      <c r="P2597" s="12">
        <f t="shared" si="790"/>
        <v>2</v>
      </c>
      <c r="R2597" s="21">
        <f t="shared" si="792"/>
        <v>0.17089806744979158</v>
      </c>
    </row>
    <row r="2598" spans="1:19" ht="15.75" x14ac:dyDescent="0.25">
      <c r="A2598" s="5" t="s">
        <v>9</v>
      </c>
      <c r="B2598" s="7">
        <v>20036</v>
      </c>
      <c r="C2598" s="7">
        <v>2347</v>
      </c>
      <c r="D2598" s="1">
        <v>11.7</v>
      </c>
      <c r="E2598" s="9">
        <v>494.7</v>
      </c>
      <c r="F2598" s="7">
        <v>673</v>
      </c>
      <c r="G2598" s="1">
        <v>3.4</v>
      </c>
      <c r="H2598" s="1">
        <v>141.9</v>
      </c>
      <c r="I2598" s="7">
        <v>373</v>
      </c>
      <c r="J2598" s="1">
        <v>1.9</v>
      </c>
      <c r="K2598" s="1">
        <v>78.599999999999994</v>
      </c>
      <c r="M2598" s="12">
        <f t="shared" si="791"/>
        <v>100</v>
      </c>
      <c r="N2598" s="20">
        <f t="shared" si="788"/>
        <v>13</v>
      </c>
      <c r="O2598" s="20">
        <f t="shared" si="789"/>
        <v>2</v>
      </c>
      <c r="P2598" s="20">
        <f t="shared" si="790"/>
        <v>7</v>
      </c>
      <c r="R2598" s="21">
        <f t="shared" si="792"/>
        <v>0.17787040545661234</v>
      </c>
    </row>
    <row r="2599" spans="1:19" ht="15.75" x14ac:dyDescent="0.25">
      <c r="A2599" s="6" t="s">
        <v>10</v>
      </c>
      <c r="B2599" s="8">
        <v>8942</v>
      </c>
      <c r="C2599" s="8">
        <v>2115</v>
      </c>
      <c r="D2599" s="2">
        <v>23.7</v>
      </c>
      <c r="E2599" s="10">
        <v>811.5</v>
      </c>
      <c r="F2599" s="8">
        <v>430</v>
      </c>
      <c r="G2599" s="2">
        <v>4.8</v>
      </c>
      <c r="H2599" s="2">
        <v>165</v>
      </c>
      <c r="I2599" s="8">
        <v>622</v>
      </c>
      <c r="J2599" s="2">
        <v>7</v>
      </c>
      <c r="K2599" s="2">
        <v>238.6</v>
      </c>
      <c r="M2599" s="12">
        <f t="shared" si="791"/>
        <v>54</v>
      </c>
      <c r="N2599" s="20">
        <f t="shared" si="788"/>
        <v>13</v>
      </c>
      <c r="O2599" s="20">
        <f t="shared" si="789"/>
        <v>2</v>
      </c>
      <c r="P2599" s="20">
        <f t="shared" si="790"/>
        <v>5</v>
      </c>
      <c r="R2599" s="21">
        <f t="shared" si="792"/>
        <v>0.16028798787419477</v>
      </c>
    </row>
    <row r="2600" spans="1:19" ht="15.75" x14ac:dyDescent="0.25">
      <c r="A2600" s="5" t="s">
        <v>11</v>
      </c>
      <c r="B2600" s="7">
        <v>8147</v>
      </c>
      <c r="C2600" s="7">
        <v>2388</v>
      </c>
      <c r="D2600" s="1">
        <v>29.3</v>
      </c>
      <c r="E2600" s="9">
        <v>1702.4</v>
      </c>
      <c r="F2600" s="7">
        <v>108</v>
      </c>
      <c r="G2600" s="1">
        <v>1.3</v>
      </c>
      <c r="H2600" s="1">
        <v>77</v>
      </c>
      <c r="I2600" s="7">
        <v>1556</v>
      </c>
      <c r="J2600" s="1">
        <v>19.100000000000001</v>
      </c>
      <c r="K2600" s="9">
        <v>1109.3</v>
      </c>
      <c r="M2600" s="12">
        <f t="shared" si="791"/>
        <v>41</v>
      </c>
      <c r="N2600" s="20">
        <f t="shared" si="788"/>
        <v>17</v>
      </c>
      <c r="O2600" s="20">
        <f t="shared" si="789"/>
        <v>0</v>
      </c>
      <c r="P2600" s="20">
        <f t="shared" si="790"/>
        <v>10</v>
      </c>
      <c r="R2600" s="21">
        <f t="shared" si="792"/>
        <v>0.18097764304660857</v>
      </c>
    </row>
    <row r="2601" spans="1:19" ht="15.75" x14ac:dyDescent="0.25">
      <c r="A2601" s="6" t="s">
        <v>12</v>
      </c>
      <c r="B2601" s="8">
        <v>217</v>
      </c>
      <c r="C2601" s="8">
        <v>3</v>
      </c>
      <c r="D2601" s="2">
        <v>1.4</v>
      </c>
      <c r="E2601" s="10" t="s">
        <v>13</v>
      </c>
      <c r="F2601" s="8">
        <v>1</v>
      </c>
      <c r="G2601" s="2">
        <v>0.5</v>
      </c>
      <c r="H2601" s="2" t="s">
        <v>13</v>
      </c>
      <c r="I2601" s="8">
        <v>1</v>
      </c>
      <c r="J2601" s="2">
        <v>0.5</v>
      </c>
      <c r="K2601" s="2" t="s">
        <v>13</v>
      </c>
      <c r="M2601" s="12">
        <f t="shared" si="791"/>
        <v>1</v>
      </c>
      <c r="N2601" s="12">
        <f t="shared" si="788"/>
        <v>-1</v>
      </c>
      <c r="O2601" s="12">
        <f t="shared" si="789"/>
        <v>-1</v>
      </c>
      <c r="P2601" s="12">
        <f t="shared" si="790"/>
        <v>0</v>
      </c>
      <c r="R2601" s="21">
        <f t="shared" si="792"/>
        <v>2.2735884804850321E-4</v>
      </c>
    </row>
    <row r="2602" spans="1:19" x14ac:dyDescent="0.25">
      <c r="A2602" s="25"/>
      <c r="O2602" s="104" t="s">
        <v>873</v>
      </c>
      <c r="P2602" s="103">
        <f>SUM(P2599:P2600)/P2589</f>
        <v>0.57692307692307687</v>
      </c>
    </row>
    <row r="2603" spans="1:19" x14ac:dyDescent="0.25">
      <c r="A2603" t="s">
        <v>1315</v>
      </c>
    </row>
    <row r="2604" spans="1:19" x14ac:dyDescent="0.25">
      <c r="A2604" t="s">
        <v>776</v>
      </c>
    </row>
    <row r="2605" spans="1:19" x14ac:dyDescent="0.25">
      <c r="A2605" s="15" t="s">
        <v>17</v>
      </c>
      <c r="B2605" s="14" t="s">
        <v>18</v>
      </c>
      <c r="C2605" s="270" t="s">
        <v>19</v>
      </c>
      <c r="D2605" s="270"/>
      <c r="E2605" s="270"/>
      <c r="F2605" s="270" t="s">
        <v>20</v>
      </c>
      <c r="G2605" s="270"/>
      <c r="H2605" s="270"/>
      <c r="I2605" s="270" t="s">
        <v>21</v>
      </c>
      <c r="J2605" s="270"/>
      <c r="K2605" s="270"/>
      <c r="M2605" s="270" t="s">
        <v>810</v>
      </c>
      <c r="N2605" s="270"/>
      <c r="O2605" s="270"/>
      <c r="P2605" s="270"/>
    </row>
    <row r="2606" spans="1:19" x14ac:dyDescent="0.25">
      <c r="B2606" s="14" t="s">
        <v>14</v>
      </c>
      <c r="C2606" s="14" t="s">
        <v>14</v>
      </c>
      <c r="D2606" s="14" t="s">
        <v>15</v>
      </c>
      <c r="E2606" s="14" t="s">
        <v>16</v>
      </c>
      <c r="F2606" s="14" t="s">
        <v>14</v>
      </c>
      <c r="G2606" s="14" t="s">
        <v>15</v>
      </c>
      <c r="H2606" s="14" t="s">
        <v>16</v>
      </c>
      <c r="I2606" s="14" t="s">
        <v>14</v>
      </c>
      <c r="J2606" s="14" t="s">
        <v>15</v>
      </c>
      <c r="K2606" s="14" t="s">
        <v>16</v>
      </c>
      <c r="M2606" s="14" t="s">
        <v>18</v>
      </c>
      <c r="N2606" s="13" t="s">
        <v>19</v>
      </c>
      <c r="O2606" s="14" t="s">
        <v>20</v>
      </c>
      <c r="P2606" s="13" t="s">
        <v>21</v>
      </c>
      <c r="R2606" s="13" t="s">
        <v>41</v>
      </c>
      <c r="S2606" s="14" t="s">
        <v>29</v>
      </c>
    </row>
    <row r="2607" spans="1:19" ht="15.75" x14ac:dyDescent="0.25">
      <c r="A2607" s="14" t="s">
        <v>0</v>
      </c>
      <c r="B2607" s="7">
        <v>304502</v>
      </c>
      <c r="C2607" s="7">
        <v>13122</v>
      </c>
      <c r="D2607" s="1">
        <v>4.3</v>
      </c>
      <c r="E2607" s="9">
        <v>296.8</v>
      </c>
      <c r="F2607" s="7">
        <v>2523</v>
      </c>
      <c r="G2607" s="1">
        <v>0.8</v>
      </c>
      <c r="H2607" s="1">
        <v>57.1</v>
      </c>
      <c r="I2607" s="7">
        <v>2778</v>
      </c>
      <c r="J2607" s="1">
        <v>0.9</v>
      </c>
      <c r="K2607" s="1">
        <v>62.8</v>
      </c>
      <c r="M2607" s="12">
        <f>B2607-B2625</f>
        <v>663</v>
      </c>
      <c r="N2607" s="12">
        <f t="shared" ref="N2607:N2619" si="793">C2607-C2625</f>
        <v>119</v>
      </c>
      <c r="O2607" s="12">
        <f t="shared" ref="O2607:O2619" si="794">F2607-F2625</f>
        <v>29</v>
      </c>
      <c r="P2607" s="12">
        <f t="shared" ref="P2607:P2619" si="795">I2607-I2625</f>
        <v>26</v>
      </c>
      <c r="R2607" s="26">
        <f>C2607/B2607</f>
        <v>4.3093313016006461E-2</v>
      </c>
    </row>
    <row r="2608" spans="1:19" ht="15.75" x14ac:dyDescent="0.25">
      <c r="A2608" s="5" t="s">
        <v>1</v>
      </c>
      <c r="B2608" s="7">
        <v>1853</v>
      </c>
      <c r="C2608" s="7">
        <v>85</v>
      </c>
      <c r="D2608" s="1">
        <v>4.5999999999999996</v>
      </c>
      <c r="E2608" s="9">
        <v>164.3</v>
      </c>
      <c r="F2608" s="7">
        <v>21</v>
      </c>
      <c r="G2608" s="1">
        <v>1.1000000000000001</v>
      </c>
      <c r="H2608" s="1">
        <v>40.6</v>
      </c>
      <c r="I2608" s="7">
        <v>0</v>
      </c>
      <c r="J2608" s="1">
        <v>0</v>
      </c>
      <c r="K2608" s="1">
        <v>0</v>
      </c>
      <c r="M2608" s="12">
        <f t="shared" ref="M2608:M2619" si="796">B2608-B2626</f>
        <v>5</v>
      </c>
      <c r="N2608" s="20">
        <f t="shared" si="793"/>
        <v>0</v>
      </c>
      <c r="O2608" s="12">
        <f t="shared" si="794"/>
        <v>0</v>
      </c>
      <c r="P2608" s="12">
        <f t="shared" si="795"/>
        <v>0</v>
      </c>
      <c r="R2608" s="21">
        <f>C2608/$C$2607</f>
        <v>6.4776710867245849E-3</v>
      </c>
    </row>
    <row r="2609" spans="1:19" ht="15.75" x14ac:dyDescent="0.25">
      <c r="A2609" s="6" t="s">
        <v>2</v>
      </c>
      <c r="B2609" s="8">
        <v>11762</v>
      </c>
      <c r="C2609" s="8">
        <v>65</v>
      </c>
      <c r="D2609" s="2">
        <v>0.6</v>
      </c>
      <c r="E2609" s="10">
        <v>29.9</v>
      </c>
      <c r="F2609" s="8">
        <v>11</v>
      </c>
      <c r="G2609" s="2">
        <v>0.1</v>
      </c>
      <c r="H2609" s="2">
        <v>5.0999999999999996</v>
      </c>
      <c r="I2609" s="8">
        <v>0</v>
      </c>
      <c r="J2609" s="2">
        <v>0</v>
      </c>
      <c r="K2609" s="2">
        <v>0</v>
      </c>
      <c r="M2609" s="12">
        <f t="shared" si="796"/>
        <v>26</v>
      </c>
      <c r="N2609" s="20">
        <f t="shared" si="793"/>
        <v>0</v>
      </c>
      <c r="O2609" s="12">
        <f t="shared" si="794"/>
        <v>0</v>
      </c>
      <c r="P2609" s="12">
        <f t="shared" si="795"/>
        <v>0</v>
      </c>
      <c r="R2609" s="21">
        <f t="shared" ref="R2609:R2619" si="797">C2609/$C$2607</f>
        <v>4.9535131839658587E-3</v>
      </c>
    </row>
    <row r="2610" spans="1:19" ht="15.75" x14ac:dyDescent="0.25">
      <c r="A2610" s="5" t="s">
        <v>3</v>
      </c>
      <c r="B2610" s="7">
        <v>17943</v>
      </c>
      <c r="C2610" s="7">
        <v>35</v>
      </c>
      <c r="D2610" s="1">
        <v>0.2</v>
      </c>
      <c r="E2610" s="9">
        <v>12.6</v>
      </c>
      <c r="F2610" s="7">
        <v>12</v>
      </c>
      <c r="G2610" s="1">
        <v>0.1</v>
      </c>
      <c r="H2610" s="1">
        <v>4.3</v>
      </c>
      <c r="I2610" s="7">
        <v>0</v>
      </c>
      <c r="J2610" s="1">
        <v>0</v>
      </c>
      <c r="K2610" s="1">
        <v>0</v>
      </c>
      <c r="M2610" s="12">
        <f t="shared" si="796"/>
        <v>65</v>
      </c>
      <c r="N2610" s="20">
        <f t="shared" si="793"/>
        <v>0</v>
      </c>
      <c r="O2610" s="20">
        <f t="shared" si="794"/>
        <v>0</v>
      </c>
      <c r="P2610" s="12">
        <f t="shared" si="795"/>
        <v>0</v>
      </c>
      <c r="R2610" s="23">
        <f t="shared" si="797"/>
        <v>2.6672763298277702E-3</v>
      </c>
    </row>
    <row r="2611" spans="1:19" ht="15.75" x14ac:dyDescent="0.25">
      <c r="A2611" s="6" t="s">
        <v>4</v>
      </c>
      <c r="B2611" s="8">
        <v>41838</v>
      </c>
      <c r="C2611" s="8">
        <v>208</v>
      </c>
      <c r="D2611" s="2">
        <v>0.5</v>
      </c>
      <c r="E2611" s="10">
        <v>39</v>
      </c>
      <c r="F2611" s="8">
        <v>28</v>
      </c>
      <c r="G2611" s="2">
        <v>0.1</v>
      </c>
      <c r="H2611" s="2">
        <v>5.3</v>
      </c>
      <c r="I2611" s="8">
        <v>1</v>
      </c>
      <c r="J2611" s="2">
        <v>0</v>
      </c>
      <c r="K2611" s="2">
        <v>0.2</v>
      </c>
      <c r="M2611" s="12">
        <f t="shared" si="796"/>
        <v>89</v>
      </c>
      <c r="N2611" s="20">
        <f t="shared" si="793"/>
        <v>0</v>
      </c>
      <c r="O2611" s="12">
        <f t="shared" si="794"/>
        <v>0</v>
      </c>
      <c r="P2611" s="12">
        <f t="shared" si="795"/>
        <v>0</v>
      </c>
      <c r="R2611" s="23">
        <f t="shared" si="797"/>
        <v>1.5851242188690749E-2</v>
      </c>
      <c r="S2611" s="24">
        <f>R2610+R2611</f>
        <v>1.8518518518518517E-2</v>
      </c>
    </row>
    <row r="2612" spans="1:19" ht="15.75" x14ac:dyDescent="0.25">
      <c r="A2612" s="5" t="s">
        <v>5</v>
      </c>
      <c r="B2612" s="7">
        <v>55327</v>
      </c>
      <c r="C2612" s="7">
        <v>733</v>
      </c>
      <c r="D2612" s="1">
        <v>1.3</v>
      </c>
      <c r="E2612" s="9">
        <v>123.9</v>
      </c>
      <c r="F2612" s="7">
        <v>91</v>
      </c>
      <c r="G2612" s="1">
        <v>0.2</v>
      </c>
      <c r="H2612" s="1">
        <v>15.4</v>
      </c>
      <c r="I2612" s="7">
        <v>12</v>
      </c>
      <c r="J2612" s="1">
        <v>0</v>
      </c>
      <c r="K2612" s="1">
        <v>2</v>
      </c>
      <c r="M2612" s="12">
        <f t="shared" si="796"/>
        <v>77</v>
      </c>
      <c r="N2612" s="20">
        <f t="shared" si="793"/>
        <v>2</v>
      </c>
      <c r="O2612" s="12">
        <f t="shared" si="794"/>
        <v>0</v>
      </c>
      <c r="P2612" s="12">
        <f t="shared" si="795"/>
        <v>0</v>
      </c>
      <c r="R2612" s="21">
        <f t="shared" si="797"/>
        <v>5.5860387136107303E-2</v>
      </c>
    </row>
    <row r="2613" spans="1:19" ht="15.75" x14ac:dyDescent="0.25">
      <c r="A2613" s="6" t="s">
        <v>6</v>
      </c>
      <c r="B2613" s="8">
        <v>58309</v>
      </c>
      <c r="C2613" s="8">
        <v>1344</v>
      </c>
      <c r="D2613" s="2">
        <v>2.2999999999999998</v>
      </c>
      <c r="E2613" s="10">
        <v>187.8</v>
      </c>
      <c r="F2613" s="8">
        <v>210</v>
      </c>
      <c r="G2613" s="2">
        <v>0.4</v>
      </c>
      <c r="H2613" s="2">
        <v>29.3</v>
      </c>
      <c r="I2613" s="8">
        <v>21</v>
      </c>
      <c r="J2613" s="2">
        <v>0</v>
      </c>
      <c r="K2613" s="2">
        <v>2.9</v>
      </c>
      <c r="M2613" s="12">
        <f t="shared" si="796"/>
        <v>145</v>
      </c>
      <c r="N2613" s="20">
        <f t="shared" si="793"/>
        <v>20</v>
      </c>
      <c r="O2613" s="20">
        <f t="shared" si="794"/>
        <v>2</v>
      </c>
      <c r="P2613" s="12">
        <f t="shared" si="795"/>
        <v>0</v>
      </c>
      <c r="R2613" s="21">
        <f t="shared" si="797"/>
        <v>0.10242341106538637</v>
      </c>
    </row>
    <row r="2614" spans="1:19" ht="15.75" x14ac:dyDescent="0.25">
      <c r="A2614" s="5" t="s">
        <v>7</v>
      </c>
      <c r="B2614" s="7">
        <v>46709</v>
      </c>
      <c r="C2614" s="7">
        <v>1598</v>
      </c>
      <c r="D2614" s="1">
        <v>3.4</v>
      </c>
      <c r="E2614" s="9">
        <v>262.60000000000002</v>
      </c>
      <c r="F2614" s="7">
        <v>348</v>
      </c>
      <c r="G2614" s="1">
        <v>0.7</v>
      </c>
      <c r="H2614" s="1">
        <v>57.2</v>
      </c>
      <c r="I2614" s="7">
        <v>61</v>
      </c>
      <c r="J2614" s="1">
        <v>0.1</v>
      </c>
      <c r="K2614" s="1">
        <v>10</v>
      </c>
      <c r="M2614" s="12">
        <f t="shared" si="796"/>
        <v>93</v>
      </c>
      <c r="N2614" s="20">
        <f t="shared" si="793"/>
        <v>13</v>
      </c>
      <c r="O2614" s="20">
        <f t="shared" si="794"/>
        <v>4</v>
      </c>
      <c r="P2614" s="12">
        <f t="shared" si="795"/>
        <v>1</v>
      </c>
      <c r="R2614" s="21">
        <f t="shared" si="797"/>
        <v>0.12178021643042219</v>
      </c>
    </row>
    <row r="2615" spans="1:19" ht="15.75" x14ac:dyDescent="0.25">
      <c r="A2615" s="6" t="s">
        <v>8</v>
      </c>
      <c r="B2615" s="8">
        <v>33615</v>
      </c>
      <c r="C2615" s="8">
        <v>2243</v>
      </c>
      <c r="D2615" s="2">
        <v>6.7</v>
      </c>
      <c r="E2615" s="10">
        <v>407.3</v>
      </c>
      <c r="F2615" s="8">
        <v>593</v>
      </c>
      <c r="G2615" s="2">
        <v>1.8</v>
      </c>
      <c r="H2615" s="2">
        <v>107.7</v>
      </c>
      <c r="I2615" s="8">
        <v>153</v>
      </c>
      <c r="J2615" s="2">
        <v>0.5</v>
      </c>
      <c r="K2615" s="2">
        <v>27.8</v>
      </c>
      <c r="M2615" s="12">
        <f t="shared" si="796"/>
        <v>60</v>
      </c>
      <c r="N2615" s="20">
        <f t="shared" si="793"/>
        <v>28</v>
      </c>
      <c r="O2615" s="20">
        <f t="shared" si="794"/>
        <v>10</v>
      </c>
      <c r="P2615" s="12">
        <f t="shared" si="795"/>
        <v>2</v>
      </c>
      <c r="R2615" s="21">
        <f t="shared" si="797"/>
        <v>0.17093430879439109</v>
      </c>
    </row>
    <row r="2616" spans="1:19" ht="15.75" x14ac:dyDescent="0.25">
      <c r="A2616" s="5" t="s">
        <v>9</v>
      </c>
      <c r="B2616" s="7">
        <v>19936</v>
      </c>
      <c r="C2616" s="7">
        <v>2334</v>
      </c>
      <c r="D2616" s="1">
        <v>11.7</v>
      </c>
      <c r="E2616" s="9">
        <v>492</v>
      </c>
      <c r="F2616" s="7">
        <v>671</v>
      </c>
      <c r="G2616" s="1">
        <v>3.4</v>
      </c>
      <c r="H2616" s="1">
        <v>141.4</v>
      </c>
      <c r="I2616" s="7">
        <v>366</v>
      </c>
      <c r="J2616" s="1">
        <v>1.8</v>
      </c>
      <c r="K2616" s="1">
        <v>77.099999999999994</v>
      </c>
      <c r="M2616" s="12">
        <f t="shared" si="796"/>
        <v>57</v>
      </c>
      <c r="N2616" s="20">
        <f t="shared" si="793"/>
        <v>18</v>
      </c>
      <c r="O2616" s="20">
        <f t="shared" si="794"/>
        <v>7</v>
      </c>
      <c r="P2616" s="20">
        <f t="shared" si="795"/>
        <v>7</v>
      </c>
      <c r="R2616" s="21">
        <f t="shared" si="797"/>
        <v>0.17786922725194329</v>
      </c>
    </row>
    <row r="2617" spans="1:19" ht="15.75" x14ac:dyDescent="0.25">
      <c r="A2617" s="6" t="s">
        <v>10</v>
      </c>
      <c r="B2617" s="8">
        <v>8888</v>
      </c>
      <c r="C2617" s="8">
        <v>2102</v>
      </c>
      <c r="D2617" s="2">
        <v>23.6</v>
      </c>
      <c r="E2617" s="10">
        <v>806.5</v>
      </c>
      <c r="F2617" s="8">
        <v>428</v>
      </c>
      <c r="G2617" s="2">
        <v>4.8</v>
      </c>
      <c r="H2617" s="2">
        <v>164.2</v>
      </c>
      <c r="I2617" s="8">
        <v>617</v>
      </c>
      <c r="J2617" s="2">
        <v>6.9</v>
      </c>
      <c r="K2617" s="2">
        <v>236.7</v>
      </c>
      <c r="M2617" s="12">
        <f t="shared" si="796"/>
        <v>25</v>
      </c>
      <c r="N2617" s="20">
        <f t="shared" si="793"/>
        <v>17</v>
      </c>
      <c r="O2617" s="20">
        <f t="shared" si="794"/>
        <v>5</v>
      </c>
      <c r="P2617" s="20">
        <f t="shared" si="795"/>
        <v>10</v>
      </c>
      <c r="R2617" s="21">
        <f t="shared" si="797"/>
        <v>0.1601889955799421</v>
      </c>
    </row>
    <row r="2618" spans="1:19" ht="15.75" x14ac:dyDescent="0.25">
      <c r="A2618" s="5" t="s">
        <v>11</v>
      </c>
      <c r="B2618" s="7">
        <v>8106</v>
      </c>
      <c r="C2618" s="7">
        <v>2371</v>
      </c>
      <c r="D2618" s="1">
        <v>29.2</v>
      </c>
      <c r="E2618" s="9">
        <v>1690.3</v>
      </c>
      <c r="F2618" s="7">
        <v>108</v>
      </c>
      <c r="G2618" s="1">
        <v>1.3</v>
      </c>
      <c r="H2618" s="1">
        <v>77</v>
      </c>
      <c r="I2618" s="7">
        <v>1546</v>
      </c>
      <c r="J2618" s="1">
        <v>19.100000000000001</v>
      </c>
      <c r="K2618" s="9">
        <v>1102.2</v>
      </c>
      <c r="M2618" s="12">
        <f t="shared" si="796"/>
        <v>20</v>
      </c>
      <c r="N2618" s="20">
        <f t="shared" si="793"/>
        <v>20</v>
      </c>
      <c r="O2618" s="20">
        <f t="shared" si="794"/>
        <v>0</v>
      </c>
      <c r="P2618" s="20">
        <f t="shared" si="795"/>
        <v>6</v>
      </c>
      <c r="R2618" s="21">
        <f t="shared" si="797"/>
        <v>0.18068891937204695</v>
      </c>
    </row>
    <row r="2619" spans="1:19" ht="15.75" x14ac:dyDescent="0.25">
      <c r="A2619" s="6" t="s">
        <v>12</v>
      </c>
      <c r="B2619" s="8">
        <v>216</v>
      </c>
      <c r="C2619" s="8">
        <v>4</v>
      </c>
      <c r="D2619" s="2">
        <v>1.9</v>
      </c>
      <c r="E2619" s="10" t="s">
        <v>13</v>
      </c>
      <c r="F2619" s="8">
        <v>2</v>
      </c>
      <c r="G2619" s="2">
        <v>0.9</v>
      </c>
      <c r="H2619" s="2" t="s">
        <v>13</v>
      </c>
      <c r="I2619" s="8">
        <v>1</v>
      </c>
      <c r="J2619" s="2">
        <v>0.5</v>
      </c>
      <c r="K2619" s="2" t="s">
        <v>13</v>
      </c>
      <c r="M2619" s="12">
        <f t="shared" si="796"/>
        <v>1</v>
      </c>
      <c r="N2619" s="12">
        <f t="shared" si="793"/>
        <v>1</v>
      </c>
      <c r="O2619" s="12">
        <f t="shared" si="794"/>
        <v>1</v>
      </c>
      <c r="P2619" s="12">
        <f t="shared" si="795"/>
        <v>0</v>
      </c>
      <c r="R2619" s="21">
        <f t="shared" si="797"/>
        <v>3.0483158055174517E-4</v>
      </c>
    </row>
    <row r="2620" spans="1:19" x14ac:dyDescent="0.25">
      <c r="A2620" s="25"/>
      <c r="O2620" s="104" t="s">
        <v>873</v>
      </c>
      <c r="P2620" s="103">
        <f>SUM(P2617:P2618)/P2607</f>
        <v>0.61538461538461542</v>
      </c>
    </row>
    <row r="2621" spans="1:19" x14ac:dyDescent="0.25">
      <c r="A2621" t="s">
        <v>1316</v>
      </c>
      <c r="M2621" s="52">
        <f>SUM(M2610:M2611)/M2607</f>
        <v>0.23227752639517346</v>
      </c>
    </row>
    <row r="2622" spans="1:19" x14ac:dyDescent="0.25">
      <c r="A2622" t="s">
        <v>776</v>
      </c>
    </row>
    <row r="2623" spans="1:19" x14ac:dyDescent="0.25">
      <c r="A2623" s="15" t="s">
        <v>17</v>
      </c>
      <c r="B2623" s="14" t="s">
        <v>18</v>
      </c>
      <c r="C2623" s="270" t="s">
        <v>19</v>
      </c>
      <c r="D2623" s="270"/>
      <c r="E2623" s="270"/>
      <c r="F2623" s="270" t="s">
        <v>20</v>
      </c>
      <c r="G2623" s="270"/>
      <c r="H2623" s="270"/>
      <c r="I2623" s="270" t="s">
        <v>21</v>
      </c>
      <c r="J2623" s="270"/>
      <c r="K2623" s="270"/>
      <c r="M2623" s="270" t="s">
        <v>802</v>
      </c>
      <c r="N2623" s="270"/>
      <c r="O2623" s="270"/>
      <c r="P2623" s="270"/>
    </row>
    <row r="2624" spans="1:19" x14ac:dyDescent="0.25">
      <c r="B2624" s="14" t="s">
        <v>14</v>
      </c>
      <c r="C2624" s="14" t="s">
        <v>14</v>
      </c>
      <c r="D2624" s="14" t="s">
        <v>15</v>
      </c>
      <c r="E2624" s="14" t="s">
        <v>16</v>
      </c>
      <c r="F2624" s="14" t="s">
        <v>14</v>
      </c>
      <c r="G2624" s="14" t="s">
        <v>15</v>
      </c>
      <c r="H2624" s="14" t="s">
        <v>16</v>
      </c>
      <c r="I2624" s="14" t="s">
        <v>14</v>
      </c>
      <c r="J2624" s="14" t="s">
        <v>15</v>
      </c>
      <c r="K2624" s="14" t="s">
        <v>16</v>
      </c>
      <c r="M2624" s="14" t="s">
        <v>18</v>
      </c>
      <c r="N2624" s="13" t="s">
        <v>19</v>
      </c>
      <c r="O2624" s="14" t="s">
        <v>20</v>
      </c>
      <c r="P2624" s="13" t="s">
        <v>21</v>
      </c>
      <c r="R2624" s="13" t="s">
        <v>41</v>
      </c>
      <c r="S2624" s="14" t="s">
        <v>29</v>
      </c>
    </row>
    <row r="2625" spans="1:27" ht="15.75" x14ac:dyDescent="0.25">
      <c r="A2625" s="14" t="s">
        <v>0</v>
      </c>
      <c r="B2625" s="7">
        <v>303839</v>
      </c>
      <c r="C2625" s="7">
        <v>13003</v>
      </c>
      <c r="D2625" s="1">
        <v>4.3</v>
      </c>
      <c r="E2625" s="9">
        <v>294.10000000000002</v>
      </c>
      <c r="F2625" s="7">
        <v>2494</v>
      </c>
      <c r="G2625" s="1">
        <v>0.8</v>
      </c>
      <c r="H2625" s="1">
        <v>56.4</v>
      </c>
      <c r="I2625" s="7">
        <v>2752</v>
      </c>
      <c r="J2625" s="1">
        <v>0.9</v>
      </c>
      <c r="K2625" s="1">
        <v>62.2</v>
      </c>
      <c r="M2625" s="12">
        <f>B2625-B2643</f>
        <v>4037</v>
      </c>
      <c r="N2625" s="12">
        <f t="shared" ref="N2625:N2637" si="798">C2625-C2643</f>
        <v>166</v>
      </c>
      <c r="O2625" s="12">
        <f t="shared" ref="O2625:O2637" si="799">F2625-F2643</f>
        <v>22</v>
      </c>
      <c r="P2625" s="12">
        <f t="shared" ref="P2625:P2637" si="800">I2625-I2643</f>
        <v>21</v>
      </c>
      <c r="R2625" s="26">
        <f>C2625/B2625</f>
        <v>4.27956911390572E-2</v>
      </c>
    </row>
    <row r="2626" spans="1:27" ht="15.75" x14ac:dyDescent="0.25">
      <c r="A2626" s="5" t="s">
        <v>1</v>
      </c>
      <c r="B2626" s="7">
        <v>1848</v>
      </c>
      <c r="C2626" s="7">
        <v>85</v>
      </c>
      <c r="D2626" s="1">
        <v>4.5999999999999996</v>
      </c>
      <c r="E2626" s="9">
        <v>164.3</v>
      </c>
      <c r="F2626" s="7">
        <v>21</v>
      </c>
      <c r="G2626" s="1">
        <v>1.1000000000000001</v>
      </c>
      <c r="H2626" s="1">
        <v>40.6</v>
      </c>
      <c r="I2626" s="7">
        <v>0</v>
      </c>
      <c r="J2626" s="1">
        <v>0</v>
      </c>
      <c r="K2626" s="1">
        <v>0</v>
      </c>
      <c r="M2626" s="12">
        <f t="shared" ref="M2626:M2637" si="801">B2626-B2644</f>
        <v>34</v>
      </c>
      <c r="N2626" s="20">
        <f t="shared" si="798"/>
        <v>1</v>
      </c>
      <c r="O2626" s="12">
        <f t="shared" si="799"/>
        <v>1</v>
      </c>
      <c r="P2626" s="12">
        <f t="shared" si="800"/>
        <v>0</v>
      </c>
      <c r="R2626" s="21">
        <f>C2626/$C$2625</f>
        <v>6.5369530108436514E-3</v>
      </c>
    </row>
    <row r="2627" spans="1:27" ht="15.75" x14ac:dyDescent="0.25">
      <c r="A2627" s="6" t="s">
        <v>2</v>
      </c>
      <c r="B2627" s="8">
        <v>11736</v>
      </c>
      <c r="C2627" s="8">
        <v>65</v>
      </c>
      <c r="D2627" s="2">
        <v>0.6</v>
      </c>
      <c r="E2627" s="10">
        <v>29.9</v>
      </c>
      <c r="F2627" s="8">
        <v>11</v>
      </c>
      <c r="G2627" s="2">
        <v>0.1</v>
      </c>
      <c r="H2627" s="2">
        <v>5.0999999999999996</v>
      </c>
      <c r="I2627" s="8">
        <v>0</v>
      </c>
      <c r="J2627" s="2">
        <v>0</v>
      </c>
      <c r="K2627" s="2">
        <v>0</v>
      </c>
      <c r="M2627" s="12">
        <f t="shared" si="801"/>
        <v>197</v>
      </c>
      <c r="N2627" s="20">
        <f t="shared" si="798"/>
        <v>1</v>
      </c>
      <c r="O2627" s="12">
        <f t="shared" si="799"/>
        <v>1</v>
      </c>
      <c r="P2627" s="12">
        <f t="shared" si="800"/>
        <v>0</v>
      </c>
      <c r="R2627" s="21">
        <f t="shared" ref="R2627:R2637" si="802">C2627/$C$2625</f>
        <v>4.9988464200569098E-3</v>
      </c>
    </row>
    <row r="2628" spans="1:27" ht="15.75" x14ac:dyDescent="0.25">
      <c r="A2628" s="5" t="s">
        <v>3</v>
      </c>
      <c r="B2628" s="7">
        <v>17878</v>
      </c>
      <c r="C2628" s="7">
        <v>35</v>
      </c>
      <c r="D2628" s="1">
        <v>0.2</v>
      </c>
      <c r="E2628" s="9">
        <v>12.6</v>
      </c>
      <c r="F2628" s="7">
        <v>12</v>
      </c>
      <c r="G2628" s="1">
        <v>0.1</v>
      </c>
      <c r="H2628" s="1">
        <v>4.3</v>
      </c>
      <c r="I2628" s="7">
        <v>0</v>
      </c>
      <c r="J2628" s="1">
        <v>0</v>
      </c>
      <c r="K2628" s="1">
        <v>0</v>
      </c>
      <c r="M2628" s="12">
        <f t="shared" si="801"/>
        <v>449</v>
      </c>
      <c r="N2628" s="20">
        <f t="shared" si="798"/>
        <v>0</v>
      </c>
      <c r="O2628" s="20">
        <f t="shared" si="799"/>
        <v>0</v>
      </c>
      <c r="P2628" s="12">
        <f t="shared" si="800"/>
        <v>0</v>
      </c>
      <c r="R2628" s="23">
        <f t="shared" si="802"/>
        <v>2.6916865338767978E-3</v>
      </c>
      <c r="U2628" s="30" t="s">
        <v>803</v>
      </c>
      <c r="V2628" s="30"/>
      <c r="W2628" s="30"/>
      <c r="X2628" s="30"/>
      <c r="Y2628" s="30"/>
    </row>
    <row r="2629" spans="1:27" ht="15.75" x14ac:dyDescent="0.25">
      <c r="A2629" s="6" t="s">
        <v>4</v>
      </c>
      <c r="B2629" s="8">
        <v>41749</v>
      </c>
      <c r="C2629" s="8">
        <v>208</v>
      </c>
      <c r="D2629" s="2">
        <v>0.5</v>
      </c>
      <c r="E2629" s="10">
        <v>39</v>
      </c>
      <c r="F2629" s="8">
        <v>28</v>
      </c>
      <c r="G2629" s="2">
        <v>0.1</v>
      </c>
      <c r="H2629" s="2">
        <v>5.3</v>
      </c>
      <c r="I2629" s="8">
        <v>1</v>
      </c>
      <c r="J2629" s="2">
        <v>0</v>
      </c>
      <c r="K2629" s="2">
        <v>0.2</v>
      </c>
      <c r="M2629" s="12">
        <f t="shared" si="801"/>
        <v>611</v>
      </c>
      <c r="N2629" s="20">
        <f t="shared" si="798"/>
        <v>4</v>
      </c>
      <c r="O2629" s="12">
        <f t="shared" si="799"/>
        <v>0</v>
      </c>
      <c r="P2629" s="12">
        <f t="shared" si="800"/>
        <v>0</v>
      </c>
      <c r="R2629" s="23">
        <f t="shared" si="802"/>
        <v>1.5996308544182113E-2</v>
      </c>
      <c r="S2629" s="24">
        <f>R2628+R2629</f>
        <v>1.8687995078058912E-2</v>
      </c>
      <c r="U2629" s="30"/>
      <c r="V2629" s="30"/>
      <c r="W2629" s="30"/>
      <c r="X2629" s="30"/>
      <c r="Y2629" s="30"/>
      <c r="Z2629" s="30"/>
    </row>
    <row r="2630" spans="1:27" ht="15.75" x14ac:dyDescent="0.25">
      <c r="A2630" s="5" t="s">
        <v>5</v>
      </c>
      <c r="B2630" s="7">
        <v>55250</v>
      </c>
      <c r="C2630" s="7">
        <v>731</v>
      </c>
      <c r="D2630" s="1">
        <v>1.3</v>
      </c>
      <c r="E2630" s="9">
        <v>123.5</v>
      </c>
      <c r="F2630" s="7">
        <v>91</v>
      </c>
      <c r="G2630" s="1">
        <v>0.2</v>
      </c>
      <c r="H2630" s="1">
        <v>15.4</v>
      </c>
      <c r="I2630" s="7">
        <v>12</v>
      </c>
      <c r="J2630" s="1">
        <v>0</v>
      </c>
      <c r="K2630" s="1">
        <v>2</v>
      </c>
      <c r="M2630" s="12">
        <f t="shared" si="801"/>
        <v>478</v>
      </c>
      <c r="N2630" s="20">
        <f t="shared" si="798"/>
        <v>7</v>
      </c>
      <c r="O2630" s="12">
        <f t="shared" si="799"/>
        <v>0</v>
      </c>
      <c r="P2630" s="12">
        <f t="shared" si="800"/>
        <v>0</v>
      </c>
      <c r="R2630" s="21">
        <f t="shared" si="802"/>
        <v>5.6217795893255401E-2</v>
      </c>
      <c r="U2630" s="30" t="s">
        <v>804</v>
      </c>
      <c r="V2630" s="30"/>
      <c r="W2630" s="30"/>
      <c r="X2630" s="30"/>
      <c r="Y2630" s="30"/>
      <c r="Z2630" s="30"/>
    </row>
    <row r="2631" spans="1:27" ht="15.75" x14ac:dyDescent="0.25">
      <c r="A2631" s="6" t="s">
        <v>6</v>
      </c>
      <c r="B2631" s="8">
        <v>58164</v>
      </c>
      <c r="C2631" s="8">
        <v>1324</v>
      </c>
      <c r="D2631" s="2">
        <v>2.2999999999999998</v>
      </c>
      <c r="E2631" s="10">
        <v>185</v>
      </c>
      <c r="F2631" s="8">
        <v>208</v>
      </c>
      <c r="G2631" s="2">
        <v>0.4</v>
      </c>
      <c r="H2631" s="2">
        <v>29.1</v>
      </c>
      <c r="I2631" s="8">
        <v>21</v>
      </c>
      <c r="J2631" s="2">
        <v>0</v>
      </c>
      <c r="K2631" s="2">
        <v>2.9</v>
      </c>
      <c r="M2631" s="12">
        <f t="shared" si="801"/>
        <v>733</v>
      </c>
      <c r="N2631" s="20">
        <f t="shared" si="798"/>
        <v>14</v>
      </c>
      <c r="O2631" s="20">
        <f t="shared" si="799"/>
        <v>1</v>
      </c>
      <c r="P2631" s="12">
        <f t="shared" si="800"/>
        <v>0</v>
      </c>
      <c r="R2631" s="21">
        <f t="shared" si="802"/>
        <v>0.10182265631008229</v>
      </c>
      <c r="U2631" s="30" t="s">
        <v>805</v>
      </c>
      <c r="V2631" s="30"/>
      <c r="W2631" s="30"/>
      <c r="X2631" s="30"/>
      <c r="Y2631" s="30"/>
      <c r="Z2631" s="30"/>
    </row>
    <row r="2632" spans="1:27" ht="15.75" x14ac:dyDescent="0.25">
      <c r="A2632" s="5" t="s">
        <v>7</v>
      </c>
      <c r="B2632" s="7">
        <v>46616</v>
      </c>
      <c r="C2632" s="7">
        <v>1585</v>
      </c>
      <c r="D2632" s="1">
        <v>3.4</v>
      </c>
      <c r="E2632" s="9">
        <v>260.5</v>
      </c>
      <c r="F2632" s="7">
        <v>344</v>
      </c>
      <c r="G2632" s="1">
        <v>0.7</v>
      </c>
      <c r="H2632" s="1">
        <v>56.5</v>
      </c>
      <c r="I2632" s="7">
        <v>60</v>
      </c>
      <c r="J2632" s="1">
        <v>0.1</v>
      </c>
      <c r="K2632" s="1">
        <v>9.9</v>
      </c>
      <c r="M2632" s="12">
        <f t="shared" si="801"/>
        <v>601</v>
      </c>
      <c r="N2632" s="20">
        <f t="shared" si="798"/>
        <v>19</v>
      </c>
      <c r="O2632" s="20">
        <f t="shared" si="799"/>
        <v>4</v>
      </c>
      <c r="P2632" s="12">
        <f t="shared" si="800"/>
        <v>1</v>
      </c>
      <c r="R2632" s="21">
        <f t="shared" si="802"/>
        <v>0.12189494731984926</v>
      </c>
      <c r="U2632" s="30" t="s">
        <v>806</v>
      </c>
      <c r="V2632" s="30"/>
      <c r="W2632" s="30"/>
      <c r="X2632" s="30"/>
      <c r="Y2632" s="30"/>
      <c r="Z2632" s="30"/>
      <c r="AA2632" s="31">
        <f>4470643*0.637</f>
        <v>2847799.591</v>
      </c>
    </row>
    <row r="2633" spans="1:27" ht="15.75" x14ac:dyDescent="0.25">
      <c r="A2633" s="6" t="s">
        <v>8</v>
      </c>
      <c r="B2633" s="8">
        <v>33555</v>
      </c>
      <c r="C2633" s="8">
        <v>2215</v>
      </c>
      <c r="D2633" s="2">
        <v>6.6</v>
      </c>
      <c r="E2633" s="10">
        <v>402.2</v>
      </c>
      <c r="F2633" s="8">
        <v>583</v>
      </c>
      <c r="G2633" s="2">
        <v>1.7</v>
      </c>
      <c r="H2633" s="2">
        <v>105.9</v>
      </c>
      <c r="I2633" s="8">
        <v>151</v>
      </c>
      <c r="J2633" s="2">
        <v>0.5</v>
      </c>
      <c r="K2633" s="2">
        <v>27.4</v>
      </c>
      <c r="M2633" s="12">
        <f t="shared" si="801"/>
        <v>403</v>
      </c>
      <c r="N2633" s="20">
        <f t="shared" si="798"/>
        <v>31</v>
      </c>
      <c r="O2633" s="20">
        <f t="shared" si="799"/>
        <v>6</v>
      </c>
      <c r="P2633" s="12">
        <f t="shared" si="800"/>
        <v>4</v>
      </c>
      <c r="R2633" s="21">
        <f t="shared" si="802"/>
        <v>0.17034530492963162</v>
      </c>
      <c r="V2633" t="s">
        <v>56</v>
      </c>
      <c r="W2633" s="32">
        <v>0.1</v>
      </c>
      <c r="X2633" s="33">
        <f>AA2632*W2633</f>
        <v>284779.95910000004</v>
      </c>
    </row>
    <row r="2634" spans="1:27" ht="15.75" x14ac:dyDescent="0.25">
      <c r="A2634" s="5" t="s">
        <v>9</v>
      </c>
      <c r="B2634" s="7">
        <v>19879</v>
      </c>
      <c r="C2634" s="7">
        <v>2316</v>
      </c>
      <c r="D2634" s="1">
        <v>11.7</v>
      </c>
      <c r="E2634" s="9">
        <v>488.2</v>
      </c>
      <c r="F2634" s="7">
        <v>664</v>
      </c>
      <c r="G2634" s="1">
        <v>3.3</v>
      </c>
      <c r="H2634" s="1">
        <v>140</v>
      </c>
      <c r="I2634" s="7">
        <v>359</v>
      </c>
      <c r="J2634" s="1">
        <v>1.8</v>
      </c>
      <c r="K2634" s="1">
        <v>75.7</v>
      </c>
      <c r="M2634" s="12">
        <f t="shared" si="801"/>
        <v>256</v>
      </c>
      <c r="N2634" s="20">
        <f t="shared" si="798"/>
        <v>31</v>
      </c>
      <c r="O2634" s="20">
        <f t="shared" si="799"/>
        <v>4</v>
      </c>
      <c r="P2634" s="20">
        <f t="shared" si="800"/>
        <v>4</v>
      </c>
      <c r="R2634" s="21">
        <f t="shared" si="802"/>
        <v>0.17811274321310466</v>
      </c>
      <c r="V2634" t="s">
        <v>808</v>
      </c>
      <c r="X2634" s="34">
        <v>20674</v>
      </c>
      <c r="Y2634" s="69">
        <f>X2634/4470643</f>
        <v>4.6243907196347371E-3</v>
      </c>
      <c r="Z2634" t="s">
        <v>186</v>
      </c>
    </row>
    <row r="2635" spans="1:27" ht="15.75" x14ac:dyDescent="0.25">
      <c r="A2635" s="6" t="s">
        <v>10</v>
      </c>
      <c r="B2635" s="8">
        <v>8863</v>
      </c>
      <c r="C2635" s="8">
        <v>2085</v>
      </c>
      <c r="D2635" s="2">
        <v>23.5</v>
      </c>
      <c r="E2635" s="10">
        <v>800</v>
      </c>
      <c r="F2635" s="8">
        <v>423</v>
      </c>
      <c r="G2635" s="2">
        <v>4.8</v>
      </c>
      <c r="H2635" s="2">
        <v>162.30000000000001</v>
      </c>
      <c r="I2635" s="8">
        <v>607</v>
      </c>
      <c r="J2635" s="2">
        <v>6.8</v>
      </c>
      <c r="K2635" s="2">
        <v>232.9</v>
      </c>
      <c r="M2635" s="12">
        <f t="shared" si="801"/>
        <v>150</v>
      </c>
      <c r="N2635" s="20">
        <f t="shared" si="798"/>
        <v>23</v>
      </c>
      <c r="O2635" s="20">
        <f t="shared" si="799"/>
        <v>4</v>
      </c>
      <c r="P2635" s="20">
        <f t="shared" si="800"/>
        <v>4</v>
      </c>
      <c r="R2635" s="21">
        <f t="shared" si="802"/>
        <v>0.16034761208951781</v>
      </c>
      <c r="W2635" s="46" t="s">
        <v>185</v>
      </c>
      <c r="X2635" s="47"/>
    </row>
    <row r="2636" spans="1:27" ht="15.75" x14ac:dyDescent="0.25">
      <c r="A2636" s="5" t="s">
        <v>11</v>
      </c>
      <c r="B2636" s="7">
        <v>8086</v>
      </c>
      <c r="C2636" s="7">
        <v>2351</v>
      </c>
      <c r="D2636" s="1">
        <v>29.1</v>
      </c>
      <c r="E2636" s="9">
        <v>1676.1</v>
      </c>
      <c r="F2636" s="7">
        <v>108</v>
      </c>
      <c r="G2636" s="1">
        <v>1.3</v>
      </c>
      <c r="H2636" s="1">
        <v>77</v>
      </c>
      <c r="I2636" s="7">
        <v>1540</v>
      </c>
      <c r="J2636" s="1">
        <v>19</v>
      </c>
      <c r="K2636" s="9">
        <v>1097.9000000000001</v>
      </c>
      <c r="M2636" s="12">
        <f t="shared" si="801"/>
        <v>124</v>
      </c>
      <c r="N2636" s="20">
        <f t="shared" si="798"/>
        <v>35</v>
      </c>
      <c r="O2636" s="20">
        <f t="shared" si="799"/>
        <v>1</v>
      </c>
      <c r="P2636" s="20">
        <f t="shared" si="800"/>
        <v>8</v>
      </c>
      <c r="R2636" s="21">
        <f t="shared" si="802"/>
        <v>0.18080442974698147</v>
      </c>
    </row>
    <row r="2637" spans="1:27" ht="15.75" x14ac:dyDescent="0.25">
      <c r="A2637" s="6" t="s">
        <v>12</v>
      </c>
      <c r="B2637" s="8">
        <v>215</v>
      </c>
      <c r="C2637" s="8">
        <v>3</v>
      </c>
      <c r="D2637" s="2">
        <v>1.4</v>
      </c>
      <c r="E2637" s="10" t="s">
        <v>13</v>
      </c>
      <c r="F2637" s="8">
        <v>1</v>
      </c>
      <c r="G2637" s="2">
        <v>0.5</v>
      </c>
      <c r="H2637" s="2" t="s">
        <v>13</v>
      </c>
      <c r="I2637" s="8">
        <v>1</v>
      </c>
      <c r="J2637" s="2">
        <v>0.5</v>
      </c>
      <c r="K2637" s="2" t="s">
        <v>13</v>
      </c>
      <c r="M2637" s="12">
        <f t="shared" si="801"/>
        <v>1</v>
      </c>
      <c r="N2637" s="12">
        <f t="shared" si="798"/>
        <v>0</v>
      </c>
      <c r="O2637" s="12">
        <f t="shared" si="799"/>
        <v>0</v>
      </c>
      <c r="P2637" s="12">
        <f t="shared" si="800"/>
        <v>0</v>
      </c>
      <c r="R2637" s="21">
        <f t="shared" si="802"/>
        <v>2.3071598861801123E-4</v>
      </c>
    </row>
    <row r="2638" spans="1:27" x14ac:dyDescent="0.25">
      <c r="A2638" s="25"/>
      <c r="O2638" s="104" t="s">
        <v>873</v>
      </c>
      <c r="P2638" s="103">
        <f>SUM(P2635:P2636)/P2625</f>
        <v>0.5714285714285714</v>
      </c>
    </row>
    <row r="2639" spans="1:27" x14ac:dyDescent="0.25">
      <c r="A2639" t="s">
        <v>1317</v>
      </c>
      <c r="M2639" s="52">
        <f>SUM(M2628:M2629)/M2625</f>
        <v>0.26257121624969038</v>
      </c>
    </row>
    <row r="2640" spans="1:27" x14ac:dyDescent="0.25">
      <c r="A2640" t="s">
        <v>776</v>
      </c>
    </row>
    <row r="2641" spans="1:19" x14ac:dyDescent="0.25">
      <c r="A2641" s="15" t="s">
        <v>17</v>
      </c>
      <c r="B2641" s="14" t="s">
        <v>18</v>
      </c>
      <c r="C2641" s="270" t="s">
        <v>19</v>
      </c>
      <c r="D2641" s="270"/>
      <c r="E2641" s="270"/>
      <c r="F2641" s="270" t="s">
        <v>20</v>
      </c>
      <c r="G2641" s="270"/>
      <c r="H2641" s="270"/>
      <c r="I2641" s="270" t="s">
        <v>21</v>
      </c>
      <c r="J2641" s="270"/>
      <c r="K2641" s="270"/>
      <c r="M2641" s="270" t="s">
        <v>801</v>
      </c>
      <c r="N2641" s="270"/>
      <c r="O2641" s="270"/>
      <c r="P2641" s="270"/>
    </row>
    <row r="2642" spans="1:19" x14ac:dyDescent="0.25">
      <c r="B2642" s="14" t="s">
        <v>14</v>
      </c>
      <c r="C2642" s="14" t="s">
        <v>14</v>
      </c>
      <c r="D2642" s="14" t="s">
        <v>15</v>
      </c>
      <c r="E2642" s="14" t="s">
        <v>16</v>
      </c>
      <c r="F2642" s="14" t="s">
        <v>14</v>
      </c>
      <c r="G2642" s="14" t="s">
        <v>15</v>
      </c>
      <c r="H2642" s="14" t="s">
        <v>16</v>
      </c>
      <c r="I2642" s="14" t="s">
        <v>14</v>
      </c>
      <c r="J2642" s="14" t="s">
        <v>15</v>
      </c>
      <c r="K2642" s="14" t="s">
        <v>16</v>
      </c>
      <c r="M2642" s="14" t="s">
        <v>18</v>
      </c>
      <c r="N2642" s="13" t="s">
        <v>19</v>
      </c>
      <c r="O2642" s="14" t="s">
        <v>20</v>
      </c>
      <c r="P2642" s="13" t="s">
        <v>21</v>
      </c>
      <c r="R2642" s="13" t="s">
        <v>41</v>
      </c>
      <c r="S2642" s="14" t="s">
        <v>29</v>
      </c>
    </row>
    <row r="2643" spans="1:19" ht="15.75" x14ac:dyDescent="0.25">
      <c r="A2643" s="14" t="s">
        <v>0</v>
      </c>
      <c r="B2643" s="7">
        <v>299802</v>
      </c>
      <c r="C2643" s="7">
        <v>12837</v>
      </c>
      <c r="D2643" s="1">
        <v>4.3</v>
      </c>
      <c r="E2643" s="9">
        <v>290.3</v>
      </c>
      <c r="F2643" s="7">
        <v>2472</v>
      </c>
      <c r="G2643" s="1">
        <v>0.8</v>
      </c>
      <c r="H2643" s="1">
        <v>55.9</v>
      </c>
      <c r="I2643" s="7">
        <v>2731</v>
      </c>
      <c r="J2643" s="1">
        <v>0.9</v>
      </c>
      <c r="K2643" s="1">
        <v>61.8</v>
      </c>
      <c r="M2643" s="12">
        <f>B2643-B2661</f>
        <v>1630</v>
      </c>
      <c r="N2643" s="12">
        <f t="shared" ref="N2643:N2655" si="803">C2643-C2661</f>
        <v>98</v>
      </c>
      <c r="O2643" s="12">
        <f t="shared" ref="O2643:O2655" si="804">F2643-F2661</f>
        <v>13</v>
      </c>
      <c r="P2643" s="12">
        <f t="shared" ref="P2643:P2655" si="805">I2643-I2661</f>
        <v>14</v>
      </c>
      <c r="R2643" s="26">
        <f>C2643/B2643</f>
        <v>4.2818260051634076E-2</v>
      </c>
    </row>
    <row r="2644" spans="1:19" ht="15.75" x14ac:dyDescent="0.25">
      <c r="A2644" s="5" t="s">
        <v>1</v>
      </c>
      <c r="B2644" s="7">
        <v>1814</v>
      </c>
      <c r="C2644" s="7">
        <v>84</v>
      </c>
      <c r="D2644" s="1">
        <v>4.5999999999999996</v>
      </c>
      <c r="E2644" s="9">
        <v>162.4</v>
      </c>
      <c r="F2644" s="7">
        <v>20</v>
      </c>
      <c r="G2644" s="1">
        <v>1.1000000000000001</v>
      </c>
      <c r="H2644" s="1">
        <v>38.700000000000003</v>
      </c>
      <c r="I2644" s="7">
        <v>0</v>
      </c>
      <c r="J2644" s="1">
        <v>0</v>
      </c>
      <c r="K2644" s="1">
        <v>0</v>
      </c>
      <c r="M2644" s="12">
        <f t="shared" ref="M2644:M2655" si="806">B2644-B2662</f>
        <v>5</v>
      </c>
      <c r="N2644" s="20">
        <f t="shared" si="803"/>
        <v>0</v>
      </c>
      <c r="O2644" s="12">
        <f t="shared" si="804"/>
        <v>0</v>
      </c>
      <c r="P2644" s="12">
        <f t="shared" si="805"/>
        <v>0</v>
      </c>
      <c r="R2644" s="21">
        <f>C2644/$C$2643</f>
        <v>6.543584949754616E-3</v>
      </c>
    </row>
    <row r="2645" spans="1:19" ht="15.75" x14ac:dyDescent="0.25">
      <c r="A2645" s="6" t="s">
        <v>2</v>
      </c>
      <c r="B2645" s="8">
        <v>11539</v>
      </c>
      <c r="C2645" s="8">
        <v>64</v>
      </c>
      <c r="D2645" s="2">
        <v>0.6</v>
      </c>
      <c r="E2645" s="10">
        <v>29.4</v>
      </c>
      <c r="F2645" s="8">
        <v>10</v>
      </c>
      <c r="G2645" s="2">
        <v>0.1</v>
      </c>
      <c r="H2645" s="2">
        <v>4.5999999999999996</v>
      </c>
      <c r="I2645" s="8">
        <v>0</v>
      </c>
      <c r="J2645" s="2">
        <v>0</v>
      </c>
      <c r="K2645" s="2">
        <v>0</v>
      </c>
      <c r="M2645" s="12">
        <f t="shared" si="806"/>
        <v>88</v>
      </c>
      <c r="N2645" s="20">
        <f t="shared" si="803"/>
        <v>0</v>
      </c>
      <c r="O2645" s="12">
        <f t="shared" si="804"/>
        <v>0</v>
      </c>
      <c r="P2645" s="12">
        <f t="shared" si="805"/>
        <v>0</v>
      </c>
      <c r="R2645" s="21">
        <f t="shared" ref="R2645:R2655" si="807">C2645/$C$2643</f>
        <v>4.9855885331463734E-3</v>
      </c>
    </row>
    <row r="2646" spans="1:19" ht="15.75" x14ac:dyDescent="0.25">
      <c r="A2646" s="5" t="s">
        <v>3</v>
      </c>
      <c r="B2646" s="7">
        <v>17429</v>
      </c>
      <c r="C2646" s="7">
        <v>35</v>
      </c>
      <c r="D2646" s="1">
        <v>0.2</v>
      </c>
      <c r="E2646" s="9">
        <v>12.6</v>
      </c>
      <c r="F2646" s="7">
        <v>12</v>
      </c>
      <c r="G2646" s="1">
        <v>0.1</v>
      </c>
      <c r="H2646" s="1">
        <v>4.3</v>
      </c>
      <c r="I2646" s="7">
        <v>0</v>
      </c>
      <c r="J2646" s="1">
        <v>0</v>
      </c>
      <c r="K2646" s="1">
        <v>0</v>
      </c>
      <c r="M2646" s="12">
        <f t="shared" si="806"/>
        <v>173</v>
      </c>
      <c r="N2646" s="20">
        <f t="shared" si="803"/>
        <v>1</v>
      </c>
      <c r="O2646" s="20">
        <f t="shared" si="804"/>
        <v>0</v>
      </c>
      <c r="P2646" s="12">
        <f t="shared" si="805"/>
        <v>0</v>
      </c>
      <c r="R2646" s="23">
        <f t="shared" si="807"/>
        <v>2.726493729064423E-3</v>
      </c>
    </row>
    <row r="2647" spans="1:19" ht="15.75" x14ac:dyDescent="0.25">
      <c r="A2647" s="6" t="s">
        <v>4</v>
      </c>
      <c r="B2647" s="8">
        <v>41138</v>
      </c>
      <c r="C2647" s="8">
        <v>204</v>
      </c>
      <c r="D2647" s="2">
        <v>0.5</v>
      </c>
      <c r="E2647" s="10">
        <v>38.299999999999997</v>
      </c>
      <c r="F2647" s="8">
        <v>28</v>
      </c>
      <c r="G2647" s="2">
        <v>0.1</v>
      </c>
      <c r="H2647" s="2">
        <v>5.3</v>
      </c>
      <c r="I2647" s="8">
        <v>1</v>
      </c>
      <c r="J2647" s="2">
        <v>0</v>
      </c>
      <c r="K2647" s="2">
        <v>0.2</v>
      </c>
      <c r="M2647" s="12">
        <f t="shared" si="806"/>
        <v>263</v>
      </c>
      <c r="N2647" s="20">
        <f t="shared" si="803"/>
        <v>1</v>
      </c>
      <c r="O2647" s="12">
        <f t="shared" si="804"/>
        <v>1</v>
      </c>
      <c r="P2647" s="12">
        <f t="shared" si="805"/>
        <v>0</v>
      </c>
      <c r="R2647" s="23">
        <f t="shared" si="807"/>
        <v>1.5891563449404067E-2</v>
      </c>
      <c r="S2647" s="24">
        <f>R2646+R2647</f>
        <v>1.861805717846849E-2</v>
      </c>
    </row>
    <row r="2648" spans="1:19" ht="15.75" x14ac:dyDescent="0.25">
      <c r="A2648" s="5" t="s">
        <v>5</v>
      </c>
      <c r="B2648" s="7">
        <v>54772</v>
      </c>
      <c r="C2648" s="7">
        <v>724</v>
      </c>
      <c r="D2648" s="1">
        <v>1.3</v>
      </c>
      <c r="E2648" s="9">
        <v>122.3</v>
      </c>
      <c r="F2648" s="7">
        <v>91</v>
      </c>
      <c r="G2648" s="1">
        <v>0.2</v>
      </c>
      <c r="H2648" s="1">
        <v>15.4</v>
      </c>
      <c r="I2648" s="7">
        <v>12</v>
      </c>
      <c r="J2648" s="1">
        <v>0</v>
      </c>
      <c r="K2648" s="1">
        <v>2</v>
      </c>
      <c r="M2648" s="12">
        <f t="shared" si="806"/>
        <v>205</v>
      </c>
      <c r="N2648" s="20">
        <f t="shared" si="803"/>
        <v>8</v>
      </c>
      <c r="O2648" s="12">
        <f t="shared" si="804"/>
        <v>0</v>
      </c>
      <c r="P2648" s="12">
        <f t="shared" si="805"/>
        <v>0</v>
      </c>
      <c r="R2648" s="21">
        <f t="shared" si="807"/>
        <v>5.6399470281218354E-2</v>
      </c>
    </row>
    <row r="2649" spans="1:19" ht="15.75" x14ac:dyDescent="0.25">
      <c r="A2649" s="6" t="s">
        <v>6</v>
      </c>
      <c r="B2649" s="8">
        <v>57431</v>
      </c>
      <c r="C2649" s="8">
        <v>1310</v>
      </c>
      <c r="D2649" s="2">
        <v>2.2999999999999998</v>
      </c>
      <c r="E2649" s="10">
        <v>183.1</v>
      </c>
      <c r="F2649" s="8">
        <v>207</v>
      </c>
      <c r="G2649" s="2">
        <v>0.4</v>
      </c>
      <c r="H2649" s="2">
        <v>28.9</v>
      </c>
      <c r="I2649" s="8">
        <v>21</v>
      </c>
      <c r="J2649" s="2">
        <v>0</v>
      </c>
      <c r="K2649" s="2">
        <v>2.9</v>
      </c>
      <c r="M2649" s="12">
        <f t="shared" si="806"/>
        <v>284</v>
      </c>
      <c r="N2649" s="20">
        <f t="shared" si="803"/>
        <v>10</v>
      </c>
      <c r="O2649" s="20">
        <f t="shared" si="804"/>
        <v>2</v>
      </c>
      <c r="P2649" s="12">
        <f t="shared" si="805"/>
        <v>0</v>
      </c>
      <c r="R2649" s="21">
        <f t="shared" si="807"/>
        <v>0.10204876528783983</v>
      </c>
    </row>
    <row r="2650" spans="1:19" ht="15.75" x14ac:dyDescent="0.25">
      <c r="A2650" s="5" t="s">
        <v>7</v>
      </c>
      <c r="B2650" s="7">
        <v>46015</v>
      </c>
      <c r="C2650" s="7">
        <v>1566</v>
      </c>
      <c r="D2650" s="1">
        <v>3.4</v>
      </c>
      <c r="E2650" s="9">
        <v>257.39999999999998</v>
      </c>
      <c r="F2650" s="7">
        <v>340</v>
      </c>
      <c r="G2650" s="1">
        <v>0.7</v>
      </c>
      <c r="H2650" s="1">
        <v>55.9</v>
      </c>
      <c r="I2650" s="7">
        <v>59</v>
      </c>
      <c r="J2650" s="1">
        <v>0.1</v>
      </c>
      <c r="K2650" s="1">
        <v>9.6999999999999993</v>
      </c>
      <c r="M2650" s="12">
        <f t="shared" si="806"/>
        <v>256</v>
      </c>
      <c r="N2650" s="20">
        <f t="shared" si="803"/>
        <v>12</v>
      </c>
      <c r="O2650" s="20">
        <f t="shared" si="804"/>
        <v>3</v>
      </c>
      <c r="P2650" s="12">
        <f t="shared" si="805"/>
        <v>1</v>
      </c>
      <c r="R2650" s="21">
        <f t="shared" si="807"/>
        <v>0.12199111942042533</v>
      </c>
    </row>
    <row r="2651" spans="1:19" ht="15.75" x14ac:dyDescent="0.25">
      <c r="A2651" s="6" t="s">
        <v>8</v>
      </c>
      <c r="B2651" s="8">
        <v>33152</v>
      </c>
      <c r="C2651" s="8">
        <v>2184</v>
      </c>
      <c r="D2651" s="2">
        <v>6.6</v>
      </c>
      <c r="E2651" s="10">
        <v>396.6</v>
      </c>
      <c r="F2651" s="8">
        <v>577</v>
      </c>
      <c r="G2651" s="2">
        <v>1.7</v>
      </c>
      <c r="H2651" s="2">
        <v>104.8</v>
      </c>
      <c r="I2651" s="8">
        <v>147</v>
      </c>
      <c r="J2651" s="2">
        <v>0.4</v>
      </c>
      <c r="K2651" s="2">
        <v>26.7</v>
      </c>
      <c r="M2651" s="12">
        <f t="shared" si="806"/>
        <v>162</v>
      </c>
      <c r="N2651" s="20">
        <f t="shared" si="803"/>
        <v>11</v>
      </c>
      <c r="O2651" s="20">
        <f t="shared" si="804"/>
        <v>4</v>
      </c>
      <c r="P2651" s="12">
        <f t="shared" si="805"/>
        <v>1</v>
      </c>
      <c r="R2651" s="21">
        <f t="shared" si="807"/>
        <v>0.17013320869362</v>
      </c>
    </row>
    <row r="2652" spans="1:19" ht="15.75" x14ac:dyDescent="0.25">
      <c r="A2652" s="5" t="s">
        <v>9</v>
      </c>
      <c r="B2652" s="7">
        <v>19623</v>
      </c>
      <c r="C2652" s="7">
        <v>2285</v>
      </c>
      <c r="D2652" s="1">
        <v>11.6</v>
      </c>
      <c r="E2652" s="9">
        <v>481.6</v>
      </c>
      <c r="F2652" s="7">
        <v>660</v>
      </c>
      <c r="G2652" s="1">
        <v>3.4</v>
      </c>
      <c r="H2652" s="1">
        <v>139.1</v>
      </c>
      <c r="I2652" s="7">
        <v>355</v>
      </c>
      <c r="J2652" s="1">
        <v>1.8</v>
      </c>
      <c r="K2652" s="1">
        <v>74.8</v>
      </c>
      <c r="M2652" s="12">
        <f t="shared" si="806"/>
        <v>116</v>
      </c>
      <c r="N2652" s="20">
        <f t="shared" si="803"/>
        <v>20</v>
      </c>
      <c r="O2652" s="20">
        <f t="shared" si="804"/>
        <v>2</v>
      </c>
      <c r="P2652" s="20">
        <f t="shared" si="805"/>
        <v>1</v>
      </c>
      <c r="R2652" s="21">
        <f t="shared" si="807"/>
        <v>0.17800109059749161</v>
      </c>
    </row>
    <row r="2653" spans="1:19" ht="15.75" x14ac:dyDescent="0.25">
      <c r="A2653" s="6" t="s">
        <v>10</v>
      </c>
      <c r="B2653" s="8">
        <v>8713</v>
      </c>
      <c r="C2653" s="8">
        <v>2062</v>
      </c>
      <c r="D2653" s="2">
        <v>23.7</v>
      </c>
      <c r="E2653" s="10">
        <v>791.1</v>
      </c>
      <c r="F2653" s="8">
        <v>419</v>
      </c>
      <c r="G2653" s="2">
        <v>4.8</v>
      </c>
      <c r="H2653" s="2">
        <v>160.80000000000001</v>
      </c>
      <c r="I2653" s="8">
        <v>603</v>
      </c>
      <c r="J2653" s="2">
        <v>6.9</v>
      </c>
      <c r="K2653" s="2">
        <v>231.4</v>
      </c>
      <c r="M2653" s="12">
        <f t="shared" si="806"/>
        <v>45</v>
      </c>
      <c r="N2653" s="20">
        <f t="shared" si="803"/>
        <v>16</v>
      </c>
      <c r="O2653" s="20">
        <f t="shared" si="804"/>
        <v>0</v>
      </c>
      <c r="P2653" s="20">
        <f t="shared" si="805"/>
        <v>7</v>
      </c>
      <c r="R2653" s="21">
        <f t="shared" si="807"/>
        <v>0.16062943055230974</v>
      </c>
    </row>
    <row r="2654" spans="1:19" ht="15.75" x14ac:dyDescent="0.25">
      <c r="A2654" s="5" t="s">
        <v>11</v>
      </c>
      <c r="B2654" s="7">
        <v>7962</v>
      </c>
      <c r="C2654" s="7">
        <v>2316</v>
      </c>
      <c r="D2654" s="1">
        <v>29.1</v>
      </c>
      <c r="E2654" s="9">
        <v>1651.1</v>
      </c>
      <c r="F2654" s="7">
        <v>107</v>
      </c>
      <c r="G2654" s="1">
        <v>1.3</v>
      </c>
      <c r="H2654" s="1">
        <v>76.3</v>
      </c>
      <c r="I2654" s="7">
        <v>1532</v>
      </c>
      <c r="J2654" s="1">
        <v>19.2</v>
      </c>
      <c r="K2654" s="9">
        <v>1092.2</v>
      </c>
      <c r="M2654" s="12">
        <f t="shared" si="806"/>
        <v>32</v>
      </c>
      <c r="N2654" s="20">
        <f t="shared" si="803"/>
        <v>19</v>
      </c>
      <c r="O2654" s="20">
        <f t="shared" si="804"/>
        <v>1</v>
      </c>
      <c r="P2654" s="20">
        <f t="shared" si="805"/>
        <v>4</v>
      </c>
      <c r="R2654" s="21">
        <f t="shared" si="807"/>
        <v>0.18041598504323439</v>
      </c>
    </row>
    <row r="2655" spans="1:19" ht="15.75" x14ac:dyDescent="0.25">
      <c r="A2655" s="6" t="s">
        <v>12</v>
      </c>
      <c r="B2655" s="8">
        <v>214</v>
      </c>
      <c r="C2655" s="8">
        <v>3</v>
      </c>
      <c r="D2655" s="2">
        <v>1.4</v>
      </c>
      <c r="E2655" s="10" t="s">
        <v>13</v>
      </c>
      <c r="F2655" s="8">
        <v>1</v>
      </c>
      <c r="G2655" s="2">
        <v>0.5</v>
      </c>
      <c r="H2655" s="2" t="s">
        <v>13</v>
      </c>
      <c r="I2655" s="8">
        <v>1</v>
      </c>
      <c r="J2655" s="2">
        <v>0.5</v>
      </c>
      <c r="K2655" s="2" t="s">
        <v>13</v>
      </c>
      <c r="M2655" s="12">
        <f t="shared" si="806"/>
        <v>1</v>
      </c>
      <c r="N2655" s="12">
        <f t="shared" si="803"/>
        <v>0</v>
      </c>
      <c r="O2655" s="12">
        <f t="shared" si="804"/>
        <v>0</v>
      </c>
      <c r="P2655" s="12">
        <f t="shared" si="805"/>
        <v>0</v>
      </c>
      <c r="R2655" s="21">
        <f t="shared" si="807"/>
        <v>2.3369946249123628E-4</v>
      </c>
    </row>
    <row r="2656" spans="1:19" x14ac:dyDescent="0.25">
      <c r="A2656" s="25"/>
      <c r="O2656" s="104" t="s">
        <v>873</v>
      </c>
      <c r="P2656" s="103">
        <f>SUM(P2653:P2654)/P2643</f>
        <v>0.7857142857142857</v>
      </c>
    </row>
    <row r="2657" spans="1:19" x14ac:dyDescent="0.25">
      <c r="A2657" t="s">
        <v>1318</v>
      </c>
    </row>
    <row r="2658" spans="1:19" x14ac:dyDescent="0.25">
      <c r="A2658" t="s">
        <v>776</v>
      </c>
    </row>
    <row r="2659" spans="1:19" x14ac:dyDescent="0.25">
      <c r="A2659" s="15" t="s">
        <v>17</v>
      </c>
      <c r="B2659" s="14" t="s">
        <v>18</v>
      </c>
      <c r="C2659" s="270" t="s">
        <v>19</v>
      </c>
      <c r="D2659" s="270"/>
      <c r="E2659" s="270"/>
      <c r="F2659" s="270" t="s">
        <v>20</v>
      </c>
      <c r="G2659" s="270"/>
      <c r="H2659" s="270"/>
      <c r="I2659" s="270" t="s">
        <v>21</v>
      </c>
      <c r="J2659" s="270"/>
      <c r="K2659" s="270"/>
      <c r="M2659" s="270" t="s">
        <v>798</v>
      </c>
      <c r="N2659" s="270"/>
      <c r="O2659" s="270"/>
      <c r="P2659" s="270"/>
    </row>
    <row r="2660" spans="1:19" x14ac:dyDescent="0.25">
      <c r="B2660" s="14" t="s">
        <v>14</v>
      </c>
      <c r="C2660" s="14" t="s">
        <v>14</v>
      </c>
      <c r="D2660" s="14" t="s">
        <v>15</v>
      </c>
      <c r="E2660" s="14" t="s">
        <v>16</v>
      </c>
      <c r="F2660" s="14" t="s">
        <v>14</v>
      </c>
      <c r="G2660" s="14" t="s">
        <v>15</v>
      </c>
      <c r="H2660" s="14" t="s">
        <v>16</v>
      </c>
      <c r="I2660" s="14" t="s">
        <v>14</v>
      </c>
      <c r="J2660" s="14" t="s">
        <v>15</v>
      </c>
      <c r="K2660" s="14" t="s">
        <v>16</v>
      </c>
      <c r="M2660" s="14" t="s">
        <v>18</v>
      </c>
      <c r="N2660" s="13" t="s">
        <v>19</v>
      </c>
      <c r="O2660" s="14" t="s">
        <v>20</v>
      </c>
      <c r="P2660" s="13" t="s">
        <v>21</v>
      </c>
      <c r="R2660" s="13" t="s">
        <v>41</v>
      </c>
      <c r="S2660" s="14" t="s">
        <v>29</v>
      </c>
    </row>
    <row r="2661" spans="1:19" ht="15.75" x14ac:dyDescent="0.25">
      <c r="A2661" s="14" t="s">
        <v>0</v>
      </c>
      <c r="B2661" s="7">
        <v>298172</v>
      </c>
      <c r="C2661" s="7">
        <v>12739</v>
      </c>
      <c r="D2661" s="1">
        <v>4.3</v>
      </c>
      <c r="E2661" s="9">
        <v>288.10000000000002</v>
      </c>
      <c r="F2661" s="7">
        <v>2459</v>
      </c>
      <c r="G2661" s="1">
        <v>0.8</v>
      </c>
      <c r="H2661" s="1">
        <v>55.6</v>
      </c>
      <c r="I2661" s="7">
        <v>2717</v>
      </c>
      <c r="J2661" s="1">
        <v>0.9</v>
      </c>
      <c r="K2661" s="1">
        <v>61.4</v>
      </c>
      <c r="M2661" s="12">
        <f>B2661-B2679</f>
        <v>1706</v>
      </c>
      <c r="N2661" s="12">
        <f t="shared" ref="N2661:N2673" si="808">C2661-C2679</f>
        <v>70</v>
      </c>
      <c r="O2661" s="12">
        <f t="shared" ref="O2661:O2673" si="809">F2661-F2679</f>
        <v>19</v>
      </c>
      <c r="P2661" s="12">
        <f t="shared" ref="P2661:P2673" si="810">I2661-I2679</f>
        <v>20</v>
      </c>
      <c r="R2661" s="26">
        <f>C2661/B2661</f>
        <v>4.2723662852313431E-2</v>
      </c>
    </row>
    <row r="2662" spans="1:19" ht="15.75" x14ac:dyDescent="0.25">
      <c r="A2662" s="5" t="s">
        <v>1</v>
      </c>
      <c r="B2662" s="7">
        <v>1809</v>
      </c>
      <c r="C2662" s="7">
        <v>84</v>
      </c>
      <c r="D2662" s="1">
        <v>4.5999999999999996</v>
      </c>
      <c r="E2662" s="9">
        <v>162.4</v>
      </c>
      <c r="F2662" s="7">
        <v>20</v>
      </c>
      <c r="G2662" s="1">
        <v>1.1000000000000001</v>
      </c>
      <c r="H2662" s="1">
        <v>38.700000000000003</v>
      </c>
      <c r="I2662" s="7">
        <v>0</v>
      </c>
      <c r="J2662" s="1">
        <v>0</v>
      </c>
      <c r="K2662" s="1">
        <v>0</v>
      </c>
      <c r="M2662" s="12">
        <f t="shared" ref="M2662:M2673" si="811">B2662-B2680</f>
        <v>15</v>
      </c>
      <c r="N2662" s="20">
        <f t="shared" si="808"/>
        <v>1</v>
      </c>
      <c r="O2662" s="12">
        <f t="shared" si="809"/>
        <v>0</v>
      </c>
      <c r="P2662" s="12">
        <f t="shared" si="810"/>
        <v>0</v>
      </c>
      <c r="R2662" s="21">
        <f>C2662/$C$2661</f>
        <v>6.5939241698720463E-3</v>
      </c>
    </row>
    <row r="2663" spans="1:19" ht="15.75" x14ac:dyDescent="0.25">
      <c r="A2663" s="6" t="s">
        <v>2</v>
      </c>
      <c r="B2663" s="8">
        <v>11451</v>
      </c>
      <c r="C2663" s="8">
        <v>64</v>
      </c>
      <c r="D2663" s="2">
        <v>0.6</v>
      </c>
      <c r="E2663" s="10">
        <v>29.4</v>
      </c>
      <c r="F2663" s="8">
        <v>10</v>
      </c>
      <c r="G2663" s="2">
        <v>0.1</v>
      </c>
      <c r="H2663" s="2">
        <v>4.5999999999999996</v>
      </c>
      <c r="I2663" s="8">
        <v>0</v>
      </c>
      <c r="J2663" s="2">
        <v>0</v>
      </c>
      <c r="K2663" s="2">
        <v>0</v>
      </c>
      <c r="M2663" s="12">
        <f t="shared" si="811"/>
        <v>78</v>
      </c>
      <c r="N2663" s="20">
        <f t="shared" si="808"/>
        <v>0</v>
      </c>
      <c r="O2663" s="12">
        <f t="shared" si="809"/>
        <v>0</v>
      </c>
      <c r="P2663" s="12">
        <f t="shared" si="810"/>
        <v>0</v>
      </c>
      <c r="R2663" s="21">
        <f t="shared" ref="R2663:R2673" si="812">C2663/$C$2661</f>
        <v>5.0239422246644164E-3</v>
      </c>
    </row>
    <row r="2664" spans="1:19" ht="15.75" x14ac:dyDescent="0.25">
      <c r="A2664" s="5" t="s">
        <v>3</v>
      </c>
      <c r="B2664" s="7">
        <v>17256</v>
      </c>
      <c r="C2664" s="7">
        <v>34</v>
      </c>
      <c r="D2664" s="1">
        <v>0.2</v>
      </c>
      <c r="E2664" s="9">
        <v>12.2</v>
      </c>
      <c r="F2664" s="7">
        <v>12</v>
      </c>
      <c r="G2664" s="1">
        <v>0.1</v>
      </c>
      <c r="H2664" s="1">
        <v>4.3</v>
      </c>
      <c r="I2664" s="7">
        <v>0</v>
      </c>
      <c r="J2664" s="1">
        <v>0</v>
      </c>
      <c r="K2664" s="1">
        <v>0</v>
      </c>
      <c r="M2664" s="12">
        <f t="shared" si="811"/>
        <v>180</v>
      </c>
      <c r="N2664" s="20">
        <f t="shared" si="808"/>
        <v>1</v>
      </c>
      <c r="O2664" s="20">
        <f t="shared" si="809"/>
        <v>0</v>
      </c>
      <c r="P2664" s="12">
        <f t="shared" si="810"/>
        <v>0</v>
      </c>
      <c r="R2664" s="23">
        <f t="shared" si="812"/>
        <v>2.6689693068529712E-3</v>
      </c>
    </row>
    <row r="2665" spans="1:19" ht="15.75" x14ac:dyDescent="0.25">
      <c r="A2665" s="6" t="s">
        <v>4</v>
      </c>
      <c r="B2665" s="8">
        <v>40875</v>
      </c>
      <c r="C2665" s="8">
        <v>203</v>
      </c>
      <c r="D2665" s="2">
        <v>0.5</v>
      </c>
      <c r="E2665" s="10">
        <v>38.1</v>
      </c>
      <c r="F2665" s="8">
        <v>27</v>
      </c>
      <c r="G2665" s="2">
        <v>0.1</v>
      </c>
      <c r="H2665" s="2">
        <v>5.0999999999999996</v>
      </c>
      <c r="I2665" s="8">
        <v>1</v>
      </c>
      <c r="J2665" s="2">
        <v>0</v>
      </c>
      <c r="K2665" s="2">
        <v>0.2</v>
      </c>
      <c r="M2665" s="12">
        <f t="shared" si="811"/>
        <v>256</v>
      </c>
      <c r="N2665" s="20">
        <f t="shared" si="808"/>
        <v>0</v>
      </c>
      <c r="O2665" s="12">
        <f t="shared" si="809"/>
        <v>0</v>
      </c>
      <c r="P2665" s="12">
        <f t="shared" si="810"/>
        <v>0</v>
      </c>
      <c r="R2665" s="23">
        <f t="shared" si="812"/>
        <v>1.5935316743857446E-2</v>
      </c>
      <c r="S2665" s="24">
        <f>R2664+R2665</f>
        <v>1.8604286050710416E-2</v>
      </c>
    </row>
    <row r="2666" spans="1:19" ht="15.75" x14ac:dyDescent="0.25">
      <c r="A2666" s="5" t="s">
        <v>5</v>
      </c>
      <c r="B2666" s="7">
        <v>54567</v>
      </c>
      <c r="C2666" s="7">
        <v>716</v>
      </c>
      <c r="D2666" s="1">
        <v>1.3</v>
      </c>
      <c r="E2666" s="9">
        <v>121</v>
      </c>
      <c r="F2666" s="7">
        <v>91</v>
      </c>
      <c r="G2666" s="1">
        <v>0.2</v>
      </c>
      <c r="H2666" s="1">
        <v>15.4</v>
      </c>
      <c r="I2666" s="7">
        <v>12</v>
      </c>
      <c r="J2666" s="1">
        <v>0</v>
      </c>
      <c r="K2666" s="1">
        <v>2</v>
      </c>
      <c r="M2666" s="12">
        <f t="shared" si="811"/>
        <v>201</v>
      </c>
      <c r="N2666" s="20">
        <f t="shared" si="808"/>
        <v>1</v>
      </c>
      <c r="O2666" s="12">
        <f t="shared" si="809"/>
        <v>3</v>
      </c>
      <c r="P2666" s="12">
        <f t="shared" si="810"/>
        <v>1</v>
      </c>
      <c r="R2666" s="21">
        <f t="shared" si="812"/>
        <v>5.620535363843316E-2</v>
      </c>
    </row>
    <row r="2667" spans="1:19" ht="15.75" x14ac:dyDescent="0.25">
      <c r="A2667" s="6" t="s">
        <v>6</v>
      </c>
      <c r="B2667" s="8">
        <v>57147</v>
      </c>
      <c r="C2667" s="8">
        <v>1300</v>
      </c>
      <c r="D2667" s="2">
        <v>2.2999999999999998</v>
      </c>
      <c r="E2667" s="10">
        <v>181.7</v>
      </c>
      <c r="F2667" s="8">
        <v>205</v>
      </c>
      <c r="G2667" s="2">
        <v>0.4</v>
      </c>
      <c r="H2667" s="2">
        <v>28.7</v>
      </c>
      <c r="I2667" s="8">
        <v>21</v>
      </c>
      <c r="J2667" s="2">
        <v>0</v>
      </c>
      <c r="K2667" s="2">
        <v>2.9</v>
      </c>
      <c r="M2667" s="12">
        <f t="shared" si="811"/>
        <v>305</v>
      </c>
      <c r="N2667" s="20">
        <f t="shared" si="808"/>
        <v>7</v>
      </c>
      <c r="O2667" s="20">
        <f t="shared" si="809"/>
        <v>1</v>
      </c>
      <c r="P2667" s="12">
        <f t="shared" si="810"/>
        <v>0</v>
      </c>
      <c r="R2667" s="21">
        <f t="shared" si="812"/>
        <v>0.10204882643849596</v>
      </c>
    </row>
    <row r="2668" spans="1:19" ht="15.75" x14ac:dyDescent="0.25">
      <c r="A2668" s="5" t="s">
        <v>7</v>
      </c>
      <c r="B2668" s="7">
        <v>45759</v>
      </c>
      <c r="C2668" s="7">
        <v>1554</v>
      </c>
      <c r="D2668" s="1">
        <v>3.4</v>
      </c>
      <c r="E2668" s="9">
        <v>255.4</v>
      </c>
      <c r="F2668" s="7">
        <v>337</v>
      </c>
      <c r="G2668" s="1">
        <v>0.7</v>
      </c>
      <c r="H2668" s="1">
        <v>55.4</v>
      </c>
      <c r="I2668" s="7">
        <v>58</v>
      </c>
      <c r="J2668" s="1">
        <v>0.1</v>
      </c>
      <c r="K2668" s="1">
        <v>9.5</v>
      </c>
      <c r="M2668" s="12">
        <f t="shared" si="811"/>
        <v>264</v>
      </c>
      <c r="N2668" s="20">
        <f t="shared" si="808"/>
        <v>14</v>
      </c>
      <c r="O2668" s="20">
        <f t="shared" si="809"/>
        <v>2</v>
      </c>
      <c r="P2668" s="12">
        <f t="shared" si="810"/>
        <v>0</v>
      </c>
      <c r="R2668" s="21">
        <f t="shared" si="812"/>
        <v>0.12198759714263285</v>
      </c>
    </row>
    <row r="2669" spans="1:19" ht="15.75" x14ac:dyDescent="0.25">
      <c r="A2669" s="6" t="s">
        <v>8</v>
      </c>
      <c r="B2669" s="8">
        <v>32990</v>
      </c>
      <c r="C2669" s="8">
        <v>2173</v>
      </c>
      <c r="D2669" s="2">
        <v>6.6</v>
      </c>
      <c r="E2669" s="10">
        <v>394.6</v>
      </c>
      <c r="F2669" s="8">
        <v>573</v>
      </c>
      <c r="G2669" s="2">
        <v>1.7</v>
      </c>
      <c r="H2669" s="2">
        <v>104</v>
      </c>
      <c r="I2669" s="8">
        <v>146</v>
      </c>
      <c r="J2669" s="2">
        <v>0.4</v>
      </c>
      <c r="K2669" s="2">
        <v>26.5</v>
      </c>
      <c r="M2669" s="12">
        <f t="shared" si="811"/>
        <v>163</v>
      </c>
      <c r="N2669" s="20">
        <f t="shared" si="808"/>
        <v>9</v>
      </c>
      <c r="O2669" s="20">
        <f t="shared" si="809"/>
        <v>5</v>
      </c>
      <c r="P2669" s="12">
        <f t="shared" si="810"/>
        <v>2</v>
      </c>
      <c r="R2669" s="21">
        <f t="shared" si="812"/>
        <v>0.170578538346809</v>
      </c>
    </row>
    <row r="2670" spans="1:19" ht="15.75" x14ac:dyDescent="0.25">
      <c r="A2670" s="5" t="s">
        <v>9</v>
      </c>
      <c r="B2670" s="7">
        <v>19507</v>
      </c>
      <c r="C2670" s="7">
        <v>2265</v>
      </c>
      <c r="D2670" s="1">
        <v>11.6</v>
      </c>
      <c r="E2670" s="9">
        <v>477.4</v>
      </c>
      <c r="F2670" s="7">
        <v>658</v>
      </c>
      <c r="G2670" s="1">
        <v>3.4</v>
      </c>
      <c r="H2670" s="1">
        <v>138.69999999999999</v>
      </c>
      <c r="I2670" s="7">
        <v>354</v>
      </c>
      <c r="J2670" s="1">
        <v>1.8</v>
      </c>
      <c r="K2670" s="1">
        <v>74.599999999999994</v>
      </c>
      <c r="M2670" s="12">
        <f t="shared" si="811"/>
        <v>110</v>
      </c>
      <c r="N2670" s="20">
        <f t="shared" si="808"/>
        <v>12</v>
      </c>
      <c r="O2670" s="20">
        <f t="shared" si="809"/>
        <v>7</v>
      </c>
      <c r="P2670" s="20">
        <f t="shared" si="810"/>
        <v>5</v>
      </c>
      <c r="R2670" s="21">
        <f t="shared" si="812"/>
        <v>0.1778004552947641</v>
      </c>
    </row>
    <row r="2671" spans="1:19" ht="15.75" x14ac:dyDescent="0.25">
      <c r="A2671" s="6" t="s">
        <v>10</v>
      </c>
      <c r="B2671" s="8">
        <v>8668</v>
      </c>
      <c r="C2671" s="8">
        <v>2046</v>
      </c>
      <c r="D2671" s="2">
        <v>23.6</v>
      </c>
      <c r="E2671" s="10">
        <v>785</v>
      </c>
      <c r="F2671" s="8">
        <v>419</v>
      </c>
      <c r="G2671" s="2">
        <v>4.8</v>
      </c>
      <c r="H2671" s="2">
        <v>160.80000000000001</v>
      </c>
      <c r="I2671" s="8">
        <v>596</v>
      </c>
      <c r="J2671" s="2">
        <v>6.9</v>
      </c>
      <c r="K2671" s="2">
        <v>228.7</v>
      </c>
      <c r="M2671" s="12">
        <f t="shared" si="811"/>
        <v>63</v>
      </c>
      <c r="N2671" s="20">
        <f t="shared" si="808"/>
        <v>12</v>
      </c>
      <c r="O2671" s="20">
        <f t="shared" si="809"/>
        <v>1</v>
      </c>
      <c r="P2671" s="20">
        <f t="shared" si="810"/>
        <v>4</v>
      </c>
      <c r="R2671" s="21">
        <f t="shared" si="812"/>
        <v>0.16060915299474057</v>
      </c>
    </row>
    <row r="2672" spans="1:19" ht="15.75" x14ac:dyDescent="0.25">
      <c r="A2672" s="5" t="s">
        <v>11</v>
      </c>
      <c r="B2672" s="7">
        <v>7930</v>
      </c>
      <c r="C2672" s="7">
        <v>2297</v>
      </c>
      <c r="D2672" s="1">
        <v>29</v>
      </c>
      <c r="E2672" s="9">
        <v>1637.6</v>
      </c>
      <c r="F2672" s="7">
        <v>106</v>
      </c>
      <c r="G2672" s="1">
        <v>1.3</v>
      </c>
      <c r="H2672" s="1">
        <v>75.599999999999994</v>
      </c>
      <c r="I2672" s="7">
        <v>1528</v>
      </c>
      <c r="J2672" s="1">
        <v>19.3</v>
      </c>
      <c r="K2672" s="9">
        <v>1089.3</v>
      </c>
      <c r="M2672" s="12">
        <f t="shared" si="811"/>
        <v>71</v>
      </c>
      <c r="N2672" s="20">
        <f t="shared" si="808"/>
        <v>13</v>
      </c>
      <c r="O2672" s="20">
        <f t="shared" si="809"/>
        <v>0</v>
      </c>
      <c r="P2672" s="20">
        <f t="shared" si="810"/>
        <v>8</v>
      </c>
      <c r="R2672" s="21">
        <f t="shared" si="812"/>
        <v>0.18031242640709633</v>
      </c>
    </row>
    <row r="2673" spans="1:19" ht="15.75" x14ac:dyDescent="0.25">
      <c r="A2673" s="6" t="s">
        <v>12</v>
      </c>
      <c r="B2673" s="8">
        <v>213</v>
      </c>
      <c r="C2673" s="8">
        <v>3</v>
      </c>
      <c r="D2673" s="2">
        <v>1.4</v>
      </c>
      <c r="E2673" s="10" t="s">
        <v>13</v>
      </c>
      <c r="F2673" s="8">
        <v>1</v>
      </c>
      <c r="G2673" s="2">
        <v>0.5</v>
      </c>
      <c r="H2673" s="2" t="s">
        <v>13</v>
      </c>
      <c r="I2673" s="8">
        <v>1</v>
      </c>
      <c r="J2673" s="2">
        <v>0.5</v>
      </c>
      <c r="K2673" s="2" t="s">
        <v>13</v>
      </c>
      <c r="M2673" s="12">
        <f t="shared" si="811"/>
        <v>0</v>
      </c>
      <c r="N2673" s="12">
        <f t="shared" si="808"/>
        <v>0</v>
      </c>
      <c r="O2673" s="12">
        <f t="shared" si="809"/>
        <v>0</v>
      </c>
      <c r="P2673" s="12">
        <f t="shared" si="810"/>
        <v>0</v>
      </c>
      <c r="R2673" s="21">
        <f t="shared" si="812"/>
        <v>2.3549729178114451E-4</v>
      </c>
    </row>
    <row r="2674" spans="1:19" x14ac:dyDescent="0.25">
      <c r="A2674" s="25"/>
      <c r="O2674" s="104" t="s">
        <v>873</v>
      </c>
      <c r="P2674" s="103">
        <f>SUM(P2671:P2672)/P2661</f>
        <v>0.6</v>
      </c>
    </row>
    <row r="2675" spans="1:19" x14ac:dyDescent="0.25">
      <c r="A2675" t="s">
        <v>1319</v>
      </c>
    </row>
    <row r="2676" spans="1:19" x14ac:dyDescent="0.25">
      <c r="A2676" t="s">
        <v>776</v>
      </c>
    </row>
    <row r="2677" spans="1:19" x14ac:dyDescent="0.25">
      <c r="A2677" s="15" t="s">
        <v>17</v>
      </c>
      <c r="B2677" s="14" t="s">
        <v>18</v>
      </c>
      <c r="C2677" s="270" t="s">
        <v>19</v>
      </c>
      <c r="D2677" s="270"/>
      <c r="E2677" s="270"/>
      <c r="F2677" s="270" t="s">
        <v>20</v>
      </c>
      <c r="G2677" s="270"/>
      <c r="H2677" s="270"/>
      <c r="I2677" s="270" t="s">
        <v>21</v>
      </c>
      <c r="J2677" s="270"/>
      <c r="K2677" s="270"/>
      <c r="M2677" s="270" t="s">
        <v>795</v>
      </c>
      <c r="N2677" s="270"/>
      <c r="O2677" s="270"/>
      <c r="P2677" s="270"/>
    </row>
    <row r="2678" spans="1:19" x14ac:dyDescent="0.25">
      <c r="B2678" s="14" t="s">
        <v>14</v>
      </c>
      <c r="C2678" s="14" t="s">
        <v>14</v>
      </c>
      <c r="D2678" s="14" t="s">
        <v>15</v>
      </c>
      <c r="E2678" s="14" t="s">
        <v>16</v>
      </c>
      <c r="F2678" s="14" t="s">
        <v>14</v>
      </c>
      <c r="G2678" s="14" t="s">
        <v>15</v>
      </c>
      <c r="H2678" s="14" t="s">
        <v>16</v>
      </c>
      <c r="I2678" s="14" t="s">
        <v>14</v>
      </c>
      <c r="J2678" s="14" t="s">
        <v>15</v>
      </c>
      <c r="K2678" s="14" t="s">
        <v>16</v>
      </c>
      <c r="M2678" s="14" t="s">
        <v>18</v>
      </c>
      <c r="N2678" s="13" t="s">
        <v>19</v>
      </c>
      <c r="O2678" s="14" t="s">
        <v>20</v>
      </c>
      <c r="P2678" s="13" t="s">
        <v>21</v>
      </c>
      <c r="R2678" s="13" t="s">
        <v>41</v>
      </c>
      <c r="S2678" s="14" t="s">
        <v>29</v>
      </c>
    </row>
    <row r="2679" spans="1:19" ht="15.75" x14ac:dyDescent="0.25">
      <c r="A2679" s="14" t="s">
        <v>0</v>
      </c>
      <c r="B2679" s="7">
        <v>296466</v>
      </c>
      <c r="C2679" s="7">
        <v>12669</v>
      </c>
      <c r="D2679" s="1">
        <v>4.3</v>
      </c>
      <c r="E2679" s="9">
        <v>286.5</v>
      </c>
      <c r="F2679" s="7">
        <v>2440</v>
      </c>
      <c r="G2679" s="1">
        <v>0.8</v>
      </c>
      <c r="H2679" s="1">
        <v>55.2</v>
      </c>
      <c r="I2679" s="7">
        <v>2697</v>
      </c>
      <c r="J2679" s="1">
        <v>0.9</v>
      </c>
      <c r="K2679" s="1">
        <v>61</v>
      </c>
      <c r="M2679" s="12">
        <f>B2679-B2697</f>
        <v>1682</v>
      </c>
      <c r="N2679" s="12">
        <f t="shared" ref="N2679:N2691" si="813">C2679-C2697</f>
        <v>88</v>
      </c>
      <c r="O2679" s="12">
        <f t="shared" ref="O2679:O2691" si="814">F2679-F2697</f>
        <v>13</v>
      </c>
      <c r="P2679" s="12">
        <f t="shared" ref="P2679:P2691" si="815">I2679-I2697</f>
        <v>34</v>
      </c>
      <c r="R2679" s="26">
        <f>C2679/B2679</f>
        <v>4.2733399445467606E-2</v>
      </c>
    </row>
    <row r="2680" spans="1:19" ht="15.75" x14ac:dyDescent="0.25">
      <c r="A2680" s="5" t="s">
        <v>1</v>
      </c>
      <c r="B2680" s="7">
        <v>1794</v>
      </c>
      <c r="C2680" s="7">
        <v>83</v>
      </c>
      <c r="D2680" s="1">
        <v>4.5999999999999996</v>
      </c>
      <c r="E2680" s="9">
        <v>160.5</v>
      </c>
      <c r="F2680" s="7">
        <v>20</v>
      </c>
      <c r="G2680" s="1">
        <v>1.1000000000000001</v>
      </c>
      <c r="H2680" s="1">
        <v>38.700000000000003</v>
      </c>
      <c r="I2680" s="7">
        <v>0</v>
      </c>
      <c r="J2680" s="1">
        <v>0</v>
      </c>
      <c r="K2680" s="1">
        <v>0</v>
      </c>
      <c r="M2680" s="12">
        <f t="shared" ref="M2680:M2691" si="816">B2680-B2698</f>
        <v>7</v>
      </c>
      <c r="N2680" s="20">
        <f t="shared" si="813"/>
        <v>0</v>
      </c>
      <c r="O2680" s="12">
        <f t="shared" si="814"/>
        <v>0</v>
      </c>
      <c r="P2680" s="12">
        <f t="shared" si="815"/>
        <v>0</v>
      </c>
      <c r="R2680" s="21">
        <f>C2680/$C$2697</f>
        <v>6.5972498211588904E-3</v>
      </c>
    </row>
    <row r="2681" spans="1:19" ht="15.75" x14ac:dyDescent="0.25">
      <c r="A2681" s="6" t="s">
        <v>2</v>
      </c>
      <c r="B2681" s="8">
        <v>11373</v>
      </c>
      <c r="C2681" s="8">
        <v>64</v>
      </c>
      <c r="D2681" s="2">
        <v>0.6</v>
      </c>
      <c r="E2681" s="10">
        <v>29.4</v>
      </c>
      <c r="F2681" s="8">
        <v>10</v>
      </c>
      <c r="G2681" s="2">
        <v>0.1</v>
      </c>
      <c r="H2681" s="2">
        <v>4.5999999999999996</v>
      </c>
      <c r="I2681" s="8">
        <v>0</v>
      </c>
      <c r="J2681" s="2">
        <v>0</v>
      </c>
      <c r="K2681" s="2">
        <v>0</v>
      </c>
      <c r="M2681" s="12">
        <f t="shared" si="816"/>
        <v>89</v>
      </c>
      <c r="N2681" s="20">
        <f t="shared" si="813"/>
        <v>0</v>
      </c>
      <c r="O2681" s="12">
        <f t="shared" si="814"/>
        <v>0</v>
      </c>
      <c r="P2681" s="12">
        <f t="shared" si="815"/>
        <v>0</v>
      </c>
      <c r="R2681" s="21">
        <f t="shared" ref="R2681:R2691" si="817">C2681/$C$2697</f>
        <v>5.0870360066767343E-3</v>
      </c>
    </row>
    <row r="2682" spans="1:19" ht="15.75" x14ac:dyDescent="0.25">
      <c r="A2682" s="5" t="s">
        <v>3</v>
      </c>
      <c r="B2682" s="7">
        <v>17076</v>
      </c>
      <c r="C2682" s="7">
        <v>33</v>
      </c>
      <c r="D2682" s="1">
        <v>0.2</v>
      </c>
      <c r="E2682" s="9">
        <v>11.9</v>
      </c>
      <c r="F2682" s="7">
        <v>12</v>
      </c>
      <c r="G2682" s="1">
        <v>0.1</v>
      </c>
      <c r="H2682" s="1">
        <v>4.3</v>
      </c>
      <c r="I2682" s="7">
        <v>0</v>
      </c>
      <c r="J2682" s="1">
        <v>0</v>
      </c>
      <c r="K2682" s="1">
        <v>0</v>
      </c>
      <c r="M2682" s="12">
        <f t="shared" si="816"/>
        <v>183</v>
      </c>
      <c r="N2682" s="20">
        <f t="shared" si="813"/>
        <v>0</v>
      </c>
      <c r="O2682" s="20">
        <f t="shared" si="814"/>
        <v>0</v>
      </c>
      <c r="P2682" s="12">
        <f t="shared" si="815"/>
        <v>0</v>
      </c>
      <c r="R2682" s="23">
        <f t="shared" si="817"/>
        <v>2.6230029409426915E-3</v>
      </c>
    </row>
    <row r="2683" spans="1:19" ht="15.75" x14ac:dyDescent="0.25">
      <c r="A2683" s="6" t="s">
        <v>4</v>
      </c>
      <c r="B2683" s="8">
        <v>40619</v>
      </c>
      <c r="C2683" s="8">
        <v>203</v>
      </c>
      <c r="D2683" s="2">
        <v>0.5</v>
      </c>
      <c r="E2683" s="10">
        <v>38.1</v>
      </c>
      <c r="F2683" s="8">
        <v>27</v>
      </c>
      <c r="G2683" s="2">
        <v>0.1</v>
      </c>
      <c r="H2683" s="2">
        <v>5.0999999999999996</v>
      </c>
      <c r="I2683" s="8">
        <v>1</v>
      </c>
      <c r="J2683" s="2">
        <v>0</v>
      </c>
      <c r="K2683" s="2">
        <v>0.2</v>
      </c>
      <c r="M2683" s="12">
        <f t="shared" si="816"/>
        <v>288</v>
      </c>
      <c r="N2683" s="20">
        <f t="shared" si="813"/>
        <v>1</v>
      </c>
      <c r="O2683" s="12">
        <f t="shared" si="814"/>
        <v>0</v>
      </c>
      <c r="P2683" s="12">
        <f t="shared" si="815"/>
        <v>0</v>
      </c>
      <c r="R2683" s="23">
        <f t="shared" si="817"/>
        <v>1.6135442333677769E-2</v>
      </c>
      <c r="S2683" s="24">
        <f>R2682+R2683</f>
        <v>1.875844527462046E-2</v>
      </c>
    </row>
    <row r="2684" spans="1:19" ht="15.75" x14ac:dyDescent="0.25">
      <c r="A2684" s="5" t="s">
        <v>5</v>
      </c>
      <c r="B2684" s="7">
        <v>54366</v>
      </c>
      <c r="C2684" s="7">
        <v>715</v>
      </c>
      <c r="D2684" s="1">
        <v>1.3</v>
      </c>
      <c r="E2684" s="9">
        <v>120.8</v>
      </c>
      <c r="F2684" s="7">
        <v>88</v>
      </c>
      <c r="G2684" s="1">
        <v>0.2</v>
      </c>
      <c r="H2684" s="1">
        <v>14.9</v>
      </c>
      <c r="I2684" s="7">
        <v>11</v>
      </c>
      <c r="J2684" s="1">
        <v>0</v>
      </c>
      <c r="K2684" s="1">
        <v>1.9</v>
      </c>
      <c r="M2684" s="12">
        <f t="shared" si="816"/>
        <v>178</v>
      </c>
      <c r="N2684" s="20">
        <f t="shared" si="813"/>
        <v>3</v>
      </c>
      <c r="O2684" s="12">
        <f t="shared" si="814"/>
        <v>2</v>
      </c>
      <c r="P2684" s="12">
        <f t="shared" si="815"/>
        <v>0</v>
      </c>
      <c r="R2684" s="21">
        <f t="shared" si="817"/>
        <v>5.6831730387091647E-2</v>
      </c>
    </row>
    <row r="2685" spans="1:19" ht="15.75" x14ac:dyDescent="0.25">
      <c r="A2685" s="6" t="s">
        <v>6</v>
      </c>
      <c r="B2685" s="8">
        <v>56842</v>
      </c>
      <c r="C2685" s="8">
        <v>1293</v>
      </c>
      <c r="D2685" s="2">
        <v>2.2999999999999998</v>
      </c>
      <c r="E2685" s="10">
        <v>180.7</v>
      </c>
      <c r="F2685" s="8">
        <v>204</v>
      </c>
      <c r="G2685" s="2">
        <v>0.4</v>
      </c>
      <c r="H2685" s="2">
        <v>28.5</v>
      </c>
      <c r="I2685" s="8">
        <v>21</v>
      </c>
      <c r="J2685" s="2">
        <v>0</v>
      </c>
      <c r="K2685" s="2">
        <v>2.9</v>
      </c>
      <c r="M2685" s="12">
        <f t="shared" si="816"/>
        <v>342</v>
      </c>
      <c r="N2685" s="20">
        <f t="shared" si="813"/>
        <v>13</v>
      </c>
      <c r="O2685" s="20">
        <f t="shared" si="814"/>
        <v>0</v>
      </c>
      <c r="P2685" s="12">
        <f t="shared" si="815"/>
        <v>0</v>
      </c>
      <c r="R2685" s="21">
        <f t="shared" si="817"/>
        <v>0.10277402432239091</v>
      </c>
    </row>
    <row r="2686" spans="1:19" ht="15.75" x14ac:dyDescent="0.25">
      <c r="A2686" s="5" t="s">
        <v>7</v>
      </c>
      <c r="B2686" s="7">
        <v>45495</v>
      </c>
      <c r="C2686" s="7">
        <v>1540</v>
      </c>
      <c r="D2686" s="1">
        <v>3.4</v>
      </c>
      <c r="E2686" s="9">
        <v>253.1</v>
      </c>
      <c r="F2686" s="7">
        <v>335</v>
      </c>
      <c r="G2686" s="1">
        <v>0.7</v>
      </c>
      <c r="H2686" s="1">
        <v>55.1</v>
      </c>
      <c r="I2686" s="7">
        <v>58</v>
      </c>
      <c r="J2686" s="1">
        <v>0.1</v>
      </c>
      <c r="K2686" s="1">
        <v>9.5</v>
      </c>
      <c r="M2686" s="12">
        <f t="shared" si="816"/>
        <v>257</v>
      </c>
      <c r="N2686" s="20">
        <f t="shared" si="813"/>
        <v>10</v>
      </c>
      <c r="O2686" s="20">
        <f t="shared" si="814"/>
        <v>1</v>
      </c>
      <c r="P2686" s="12">
        <f t="shared" si="815"/>
        <v>2</v>
      </c>
      <c r="R2686" s="21">
        <f t="shared" si="817"/>
        <v>0.12240680391065893</v>
      </c>
    </row>
    <row r="2687" spans="1:19" ht="15.75" x14ac:dyDescent="0.25">
      <c r="A2687" s="6" t="s">
        <v>8</v>
      </c>
      <c r="B2687" s="8">
        <v>32827</v>
      </c>
      <c r="C2687" s="8">
        <v>2164</v>
      </c>
      <c r="D2687" s="2">
        <v>6.6</v>
      </c>
      <c r="E2687" s="10">
        <v>392.9</v>
      </c>
      <c r="F2687" s="8">
        <v>568</v>
      </c>
      <c r="G2687" s="2">
        <v>1.7</v>
      </c>
      <c r="H2687" s="2">
        <v>103.1</v>
      </c>
      <c r="I2687" s="8">
        <v>144</v>
      </c>
      <c r="J2687" s="2">
        <v>0.4</v>
      </c>
      <c r="K2687" s="2">
        <v>26.1</v>
      </c>
      <c r="M2687" s="12">
        <f t="shared" si="816"/>
        <v>151</v>
      </c>
      <c r="N2687" s="20">
        <f t="shared" si="813"/>
        <v>18</v>
      </c>
      <c r="O2687" s="20">
        <f t="shared" si="814"/>
        <v>3</v>
      </c>
      <c r="P2687" s="12">
        <f t="shared" si="815"/>
        <v>2</v>
      </c>
      <c r="R2687" s="21">
        <f t="shared" si="817"/>
        <v>0.17200540497575709</v>
      </c>
    </row>
    <row r="2688" spans="1:19" ht="15.75" x14ac:dyDescent="0.25">
      <c r="A2688" s="5" t="s">
        <v>9</v>
      </c>
      <c r="B2688" s="7">
        <v>19397</v>
      </c>
      <c r="C2688" s="7">
        <v>2253</v>
      </c>
      <c r="D2688" s="1">
        <v>11.6</v>
      </c>
      <c r="E2688" s="9">
        <v>474.9</v>
      </c>
      <c r="F2688" s="7">
        <v>651</v>
      </c>
      <c r="G2688" s="1">
        <v>3.4</v>
      </c>
      <c r="H2688" s="1">
        <v>137.19999999999999</v>
      </c>
      <c r="I2688" s="7">
        <v>349</v>
      </c>
      <c r="J2688" s="1">
        <v>1.8</v>
      </c>
      <c r="K2688" s="1">
        <v>73.599999999999994</v>
      </c>
      <c r="M2688" s="12">
        <f t="shared" si="816"/>
        <v>81</v>
      </c>
      <c r="N2688" s="20">
        <f t="shared" si="813"/>
        <v>9</v>
      </c>
      <c r="O2688" s="20">
        <f t="shared" si="814"/>
        <v>3</v>
      </c>
      <c r="P2688" s="20">
        <f t="shared" si="815"/>
        <v>2</v>
      </c>
      <c r="R2688" s="21">
        <f t="shared" si="817"/>
        <v>0.17907956442254191</v>
      </c>
    </row>
    <row r="2689" spans="1:19" ht="15.75" x14ac:dyDescent="0.25">
      <c r="A2689" s="6" t="s">
        <v>10</v>
      </c>
      <c r="B2689" s="8">
        <v>8605</v>
      </c>
      <c r="C2689" s="8">
        <v>2034</v>
      </c>
      <c r="D2689" s="2">
        <v>23.6</v>
      </c>
      <c r="E2689" s="10">
        <v>780.4</v>
      </c>
      <c r="F2689" s="8">
        <v>418</v>
      </c>
      <c r="G2689" s="2">
        <v>4.9000000000000004</v>
      </c>
      <c r="H2689" s="2">
        <v>160.4</v>
      </c>
      <c r="I2689" s="8">
        <v>592</v>
      </c>
      <c r="J2689" s="2">
        <v>6.9</v>
      </c>
      <c r="K2689" s="2">
        <v>227.1</v>
      </c>
      <c r="M2689" s="12">
        <f t="shared" si="816"/>
        <v>57</v>
      </c>
      <c r="N2689" s="20">
        <f t="shared" si="813"/>
        <v>14</v>
      </c>
      <c r="O2689" s="20">
        <f t="shared" si="814"/>
        <v>2</v>
      </c>
      <c r="P2689" s="20">
        <f t="shared" si="815"/>
        <v>13</v>
      </c>
      <c r="R2689" s="21">
        <f t="shared" si="817"/>
        <v>0.16167236308719499</v>
      </c>
    </row>
    <row r="2690" spans="1:19" ht="15.75" x14ac:dyDescent="0.25">
      <c r="A2690" s="5" t="s">
        <v>11</v>
      </c>
      <c r="B2690" s="7">
        <v>7859</v>
      </c>
      <c r="C2690" s="7">
        <v>2284</v>
      </c>
      <c r="D2690" s="1">
        <v>29.1</v>
      </c>
      <c r="E2690" s="9">
        <v>1628.3</v>
      </c>
      <c r="F2690" s="7">
        <v>106</v>
      </c>
      <c r="G2690" s="1">
        <v>1.3</v>
      </c>
      <c r="H2690" s="1">
        <v>75.599999999999994</v>
      </c>
      <c r="I2690" s="7">
        <v>1520</v>
      </c>
      <c r="J2690" s="1">
        <v>19.3</v>
      </c>
      <c r="K2690" s="9">
        <v>1083.5999999999999</v>
      </c>
      <c r="M2690" s="12">
        <f t="shared" si="816"/>
        <v>50</v>
      </c>
      <c r="N2690" s="20">
        <f t="shared" si="813"/>
        <v>20</v>
      </c>
      <c r="O2690" s="20">
        <f t="shared" si="814"/>
        <v>2</v>
      </c>
      <c r="P2690" s="20">
        <f t="shared" si="815"/>
        <v>15</v>
      </c>
      <c r="R2690" s="21">
        <f t="shared" si="817"/>
        <v>0.18154359748827598</v>
      </c>
    </row>
    <row r="2691" spans="1:19" ht="15.75" x14ac:dyDescent="0.25">
      <c r="A2691" s="6" t="s">
        <v>12</v>
      </c>
      <c r="B2691" s="8">
        <v>213</v>
      </c>
      <c r="C2691" s="8">
        <v>3</v>
      </c>
      <c r="D2691" s="2">
        <v>1.4</v>
      </c>
      <c r="E2691" s="10" t="s">
        <v>13</v>
      </c>
      <c r="F2691" s="8">
        <v>1</v>
      </c>
      <c r="G2691" s="2">
        <v>0.5</v>
      </c>
      <c r="H2691" s="2" t="s">
        <v>13</v>
      </c>
      <c r="I2691" s="8">
        <v>1</v>
      </c>
      <c r="J2691" s="2">
        <v>0.5</v>
      </c>
      <c r="K2691" s="2" t="s">
        <v>13</v>
      </c>
      <c r="M2691" s="12">
        <f t="shared" si="816"/>
        <v>-1</v>
      </c>
      <c r="N2691" s="12">
        <f t="shared" si="813"/>
        <v>0</v>
      </c>
      <c r="O2691" s="12">
        <f t="shared" si="814"/>
        <v>0</v>
      </c>
      <c r="P2691" s="12">
        <f t="shared" si="815"/>
        <v>0</v>
      </c>
      <c r="R2691" s="21">
        <f t="shared" si="817"/>
        <v>2.3845481281297194E-4</v>
      </c>
    </row>
    <row r="2692" spans="1:19" x14ac:dyDescent="0.25">
      <c r="A2692" s="25"/>
      <c r="O2692" s="104" t="s">
        <v>873</v>
      </c>
      <c r="P2692" s="103">
        <f>SUM(P2689:P2690)/P2679</f>
        <v>0.82352941176470584</v>
      </c>
    </row>
    <row r="2693" spans="1:19" x14ac:dyDescent="0.25">
      <c r="A2693" t="s">
        <v>1320</v>
      </c>
    </row>
    <row r="2694" spans="1:19" x14ac:dyDescent="0.25">
      <c r="A2694" t="s">
        <v>776</v>
      </c>
    </row>
    <row r="2695" spans="1:19" x14ac:dyDescent="0.25">
      <c r="A2695" s="15" t="s">
        <v>17</v>
      </c>
      <c r="B2695" s="14" t="s">
        <v>18</v>
      </c>
      <c r="C2695" s="270" t="s">
        <v>19</v>
      </c>
      <c r="D2695" s="270"/>
      <c r="E2695" s="270"/>
      <c r="F2695" s="270" t="s">
        <v>20</v>
      </c>
      <c r="G2695" s="270"/>
      <c r="H2695" s="270"/>
      <c r="I2695" s="270" t="s">
        <v>21</v>
      </c>
      <c r="J2695" s="270"/>
      <c r="K2695" s="270"/>
      <c r="M2695" s="270" t="s">
        <v>793</v>
      </c>
      <c r="N2695" s="270"/>
      <c r="O2695" s="270"/>
      <c r="P2695" s="270"/>
    </row>
    <row r="2696" spans="1:19" x14ac:dyDescent="0.25">
      <c r="B2696" s="14" t="s">
        <v>14</v>
      </c>
      <c r="C2696" s="14" t="s">
        <v>14</v>
      </c>
      <c r="D2696" s="14" t="s">
        <v>15</v>
      </c>
      <c r="E2696" s="14" t="s">
        <v>16</v>
      </c>
      <c r="F2696" s="14" t="s">
        <v>14</v>
      </c>
      <c r="G2696" s="14" t="s">
        <v>15</v>
      </c>
      <c r="H2696" s="14" t="s">
        <v>16</v>
      </c>
      <c r="I2696" s="14" t="s">
        <v>14</v>
      </c>
      <c r="J2696" s="14" t="s">
        <v>15</v>
      </c>
      <c r="K2696" s="14" t="s">
        <v>16</v>
      </c>
      <c r="M2696" s="14" t="s">
        <v>18</v>
      </c>
      <c r="N2696" s="13" t="s">
        <v>19</v>
      </c>
      <c r="O2696" s="14" t="s">
        <v>20</v>
      </c>
      <c r="P2696" s="13" t="s">
        <v>21</v>
      </c>
      <c r="R2696" s="13" t="s">
        <v>41</v>
      </c>
      <c r="S2696" s="14" t="s">
        <v>29</v>
      </c>
    </row>
    <row r="2697" spans="1:19" ht="15.75" x14ac:dyDescent="0.25">
      <c r="A2697" s="14" t="s">
        <v>0</v>
      </c>
      <c r="B2697" s="7">
        <v>294784</v>
      </c>
      <c r="C2697" s="7">
        <v>12581</v>
      </c>
      <c r="D2697" s="1">
        <v>4.3</v>
      </c>
      <c r="E2697" s="9">
        <v>284.5</v>
      </c>
      <c r="F2697" s="7">
        <v>2427</v>
      </c>
      <c r="G2697" s="1">
        <v>0.8</v>
      </c>
      <c r="H2697" s="1">
        <v>54.9</v>
      </c>
      <c r="I2697" s="7">
        <v>2663</v>
      </c>
      <c r="J2697" s="1">
        <v>0.9</v>
      </c>
      <c r="K2697" s="1">
        <v>60.2</v>
      </c>
      <c r="M2697" s="12">
        <f>B2697-B2715</f>
        <v>1246</v>
      </c>
      <c r="N2697" s="12">
        <f t="shared" ref="N2697:N2709" si="818">C2697-C2715</f>
        <v>136</v>
      </c>
      <c r="O2697" s="12">
        <f t="shared" ref="O2697:O2709" si="819">F2697-F2715</f>
        <v>34</v>
      </c>
      <c r="P2697" s="12">
        <f t="shared" ref="P2697:P2709" si="820">I2697-I2715</f>
        <v>18</v>
      </c>
      <c r="R2697" s="26">
        <f>C2697/B2697</f>
        <v>4.2678707121146332E-2</v>
      </c>
    </row>
    <row r="2698" spans="1:19" ht="15.75" x14ac:dyDescent="0.25">
      <c r="A2698" s="5" t="s">
        <v>1</v>
      </c>
      <c r="B2698" s="7">
        <v>1787</v>
      </c>
      <c r="C2698" s="7">
        <v>83</v>
      </c>
      <c r="D2698" s="1">
        <v>4.5999999999999996</v>
      </c>
      <c r="E2698" s="9">
        <v>160.5</v>
      </c>
      <c r="F2698" s="7">
        <v>20</v>
      </c>
      <c r="G2698" s="1">
        <v>1.1000000000000001</v>
      </c>
      <c r="H2698" s="1">
        <v>38.700000000000003</v>
      </c>
      <c r="I2698" s="7">
        <v>0</v>
      </c>
      <c r="J2698" s="1">
        <v>0</v>
      </c>
      <c r="K2698" s="1">
        <v>0</v>
      </c>
      <c r="M2698" s="12">
        <f t="shared" ref="M2698:M2709" si="821">B2698-B2716</f>
        <v>7</v>
      </c>
      <c r="N2698" s="20">
        <f t="shared" si="818"/>
        <v>0</v>
      </c>
      <c r="O2698" s="12">
        <f t="shared" si="819"/>
        <v>0</v>
      </c>
      <c r="P2698" s="12">
        <f t="shared" si="820"/>
        <v>0</v>
      </c>
      <c r="R2698" s="21">
        <f>C2698/$C$2697</f>
        <v>6.5972498211588904E-3</v>
      </c>
    </row>
    <row r="2699" spans="1:19" ht="15.75" x14ac:dyDescent="0.25">
      <c r="A2699" s="6" t="s">
        <v>2</v>
      </c>
      <c r="B2699" s="8">
        <v>11284</v>
      </c>
      <c r="C2699" s="8">
        <v>64</v>
      </c>
      <c r="D2699" s="2">
        <v>0.6</v>
      </c>
      <c r="E2699" s="10">
        <v>29.4</v>
      </c>
      <c r="F2699" s="8">
        <v>10</v>
      </c>
      <c r="G2699" s="2">
        <v>0.1</v>
      </c>
      <c r="H2699" s="2">
        <v>4.5999999999999996</v>
      </c>
      <c r="I2699" s="8">
        <v>0</v>
      </c>
      <c r="J2699" s="2">
        <v>0</v>
      </c>
      <c r="K2699" s="2">
        <v>0</v>
      </c>
      <c r="M2699" s="12">
        <f t="shared" si="821"/>
        <v>50</v>
      </c>
      <c r="N2699" s="20">
        <f t="shared" si="818"/>
        <v>0</v>
      </c>
      <c r="O2699" s="12">
        <f t="shared" si="819"/>
        <v>0</v>
      </c>
      <c r="P2699" s="12">
        <f t="shared" si="820"/>
        <v>0</v>
      </c>
      <c r="R2699" s="21">
        <f t="shared" ref="R2699:R2709" si="822">C2699/$C$2697</f>
        <v>5.0870360066767343E-3</v>
      </c>
    </row>
    <row r="2700" spans="1:19" ht="15.75" x14ac:dyDescent="0.25">
      <c r="A2700" s="5" t="s">
        <v>3</v>
      </c>
      <c r="B2700" s="7">
        <v>16893</v>
      </c>
      <c r="C2700" s="7">
        <v>33</v>
      </c>
      <c r="D2700" s="1">
        <v>0.2</v>
      </c>
      <c r="E2700" s="9">
        <v>11.9</v>
      </c>
      <c r="F2700" s="7">
        <v>12</v>
      </c>
      <c r="G2700" s="1">
        <v>0.1</v>
      </c>
      <c r="H2700" s="1">
        <v>4.3</v>
      </c>
      <c r="I2700" s="7">
        <v>0</v>
      </c>
      <c r="J2700" s="1">
        <v>0</v>
      </c>
      <c r="K2700" s="1">
        <v>0</v>
      </c>
      <c r="M2700" s="12">
        <f t="shared" si="821"/>
        <v>123</v>
      </c>
      <c r="N2700" s="20">
        <f t="shared" si="818"/>
        <v>0</v>
      </c>
      <c r="O2700" s="20">
        <f t="shared" si="819"/>
        <v>0</v>
      </c>
      <c r="P2700" s="12">
        <f t="shared" si="820"/>
        <v>0</v>
      </c>
      <c r="R2700" s="23">
        <f t="shared" si="822"/>
        <v>2.6230029409426915E-3</v>
      </c>
    </row>
    <row r="2701" spans="1:19" ht="15.75" x14ac:dyDescent="0.25">
      <c r="A2701" s="6" t="s">
        <v>4</v>
      </c>
      <c r="B2701" s="8">
        <v>40331</v>
      </c>
      <c r="C2701" s="8">
        <v>202</v>
      </c>
      <c r="D2701" s="2">
        <v>0.5</v>
      </c>
      <c r="E2701" s="10">
        <v>37.9</v>
      </c>
      <c r="F2701" s="8">
        <v>27</v>
      </c>
      <c r="G2701" s="2">
        <v>0.1</v>
      </c>
      <c r="H2701" s="2">
        <v>5.0999999999999996</v>
      </c>
      <c r="I2701" s="8">
        <v>1</v>
      </c>
      <c r="J2701" s="2">
        <v>0</v>
      </c>
      <c r="K2701" s="2">
        <v>0.2</v>
      </c>
      <c r="M2701" s="12">
        <f t="shared" si="821"/>
        <v>199</v>
      </c>
      <c r="N2701" s="20">
        <f t="shared" si="818"/>
        <v>4</v>
      </c>
      <c r="O2701" s="12">
        <f t="shared" si="819"/>
        <v>-1</v>
      </c>
      <c r="P2701" s="12">
        <f t="shared" si="820"/>
        <v>0</v>
      </c>
      <c r="R2701" s="23">
        <f t="shared" si="822"/>
        <v>1.6055957396073444E-2</v>
      </c>
      <c r="S2701" s="24">
        <f>R2700+R2701</f>
        <v>1.8678960337016135E-2</v>
      </c>
    </row>
    <row r="2702" spans="1:19" ht="15.75" x14ac:dyDescent="0.25">
      <c r="A2702" s="5" t="s">
        <v>5</v>
      </c>
      <c r="B2702" s="7">
        <v>54188</v>
      </c>
      <c r="C2702" s="7">
        <v>712</v>
      </c>
      <c r="D2702" s="1">
        <v>1.3</v>
      </c>
      <c r="E2702" s="9">
        <v>120.3</v>
      </c>
      <c r="F2702" s="7">
        <v>86</v>
      </c>
      <c r="G2702" s="1">
        <v>0.2</v>
      </c>
      <c r="H2702" s="1">
        <v>14.5</v>
      </c>
      <c r="I2702" s="7">
        <v>11</v>
      </c>
      <c r="J2702" s="1">
        <v>0</v>
      </c>
      <c r="K2702" s="1">
        <v>1.9</v>
      </c>
      <c r="M2702" s="12">
        <f t="shared" si="821"/>
        <v>143</v>
      </c>
      <c r="N2702" s="20">
        <f t="shared" si="818"/>
        <v>13</v>
      </c>
      <c r="O2702" s="12">
        <f t="shared" si="819"/>
        <v>1</v>
      </c>
      <c r="P2702" s="12">
        <f t="shared" si="820"/>
        <v>0</v>
      </c>
      <c r="R2702" s="21">
        <f t="shared" si="822"/>
        <v>5.6593275574278672E-2</v>
      </c>
    </row>
    <row r="2703" spans="1:19" ht="15.75" x14ac:dyDescent="0.25">
      <c r="A2703" s="6" t="s">
        <v>6</v>
      </c>
      <c r="B2703" s="8">
        <v>56500</v>
      </c>
      <c r="C2703" s="8">
        <v>1280</v>
      </c>
      <c r="D2703" s="2">
        <v>2.2999999999999998</v>
      </c>
      <c r="E2703" s="10">
        <v>178.9</v>
      </c>
      <c r="F2703" s="8">
        <v>204</v>
      </c>
      <c r="G2703" s="2">
        <v>0.4</v>
      </c>
      <c r="H2703" s="2">
        <v>28.5</v>
      </c>
      <c r="I2703" s="8">
        <v>21</v>
      </c>
      <c r="J2703" s="2">
        <v>0</v>
      </c>
      <c r="K2703" s="2">
        <v>2.9</v>
      </c>
      <c r="M2703" s="12">
        <f t="shared" si="821"/>
        <v>243</v>
      </c>
      <c r="N2703" s="20">
        <f t="shared" si="818"/>
        <v>22</v>
      </c>
      <c r="O2703" s="20">
        <f t="shared" si="819"/>
        <v>5</v>
      </c>
      <c r="P2703" s="12">
        <f t="shared" si="820"/>
        <v>1</v>
      </c>
      <c r="R2703" s="21">
        <f t="shared" si="822"/>
        <v>0.10174072013353469</v>
      </c>
    </row>
    <row r="2704" spans="1:19" ht="15.75" x14ac:dyDescent="0.25">
      <c r="A2704" s="5" t="s">
        <v>7</v>
      </c>
      <c r="B2704" s="7">
        <v>45238</v>
      </c>
      <c r="C2704" s="7">
        <v>1530</v>
      </c>
      <c r="D2704" s="1">
        <v>3.4</v>
      </c>
      <c r="E2704" s="9">
        <v>251.5</v>
      </c>
      <c r="F2704" s="7">
        <v>334</v>
      </c>
      <c r="G2704" s="1">
        <v>0.7</v>
      </c>
      <c r="H2704" s="1">
        <v>54.9</v>
      </c>
      <c r="I2704" s="7">
        <v>56</v>
      </c>
      <c r="J2704" s="1">
        <v>0.1</v>
      </c>
      <c r="K2704" s="1">
        <v>9.1999999999999993</v>
      </c>
      <c r="M2704" s="12">
        <f t="shared" si="821"/>
        <v>188</v>
      </c>
      <c r="N2704" s="20">
        <f t="shared" si="818"/>
        <v>16</v>
      </c>
      <c r="O2704" s="20">
        <f t="shared" si="819"/>
        <v>6</v>
      </c>
      <c r="P2704" s="12">
        <f t="shared" si="820"/>
        <v>0</v>
      </c>
      <c r="R2704" s="21">
        <f t="shared" si="822"/>
        <v>0.12161195453461569</v>
      </c>
    </row>
    <row r="2705" spans="1:26" ht="15.75" x14ac:dyDescent="0.25">
      <c r="A2705" s="6" t="s">
        <v>8</v>
      </c>
      <c r="B2705" s="8">
        <v>32676</v>
      </c>
      <c r="C2705" s="8">
        <v>2146</v>
      </c>
      <c r="D2705" s="2">
        <v>6.6</v>
      </c>
      <c r="E2705" s="10">
        <v>389.7</v>
      </c>
      <c r="F2705" s="8">
        <v>565</v>
      </c>
      <c r="G2705" s="2">
        <v>1.7</v>
      </c>
      <c r="H2705" s="2">
        <v>102.6</v>
      </c>
      <c r="I2705" s="8">
        <v>142</v>
      </c>
      <c r="J2705" s="2">
        <v>0.4</v>
      </c>
      <c r="K2705" s="2">
        <v>25.8</v>
      </c>
      <c r="M2705" s="12">
        <f t="shared" si="821"/>
        <v>113</v>
      </c>
      <c r="N2705" s="20">
        <f t="shared" si="818"/>
        <v>18</v>
      </c>
      <c r="O2705" s="20">
        <f t="shared" si="819"/>
        <v>9</v>
      </c>
      <c r="P2705" s="12">
        <f t="shared" si="820"/>
        <v>2</v>
      </c>
      <c r="R2705" s="21">
        <f t="shared" si="822"/>
        <v>0.17057467609887927</v>
      </c>
    </row>
    <row r="2706" spans="1:26" ht="15.75" x14ac:dyDescent="0.25">
      <c r="A2706" s="5" t="s">
        <v>9</v>
      </c>
      <c r="B2706" s="7">
        <v>19316</v>
      </c>
      <c r="C2706" s="7">
        <v>2244</v>
      </c>
      <c r="D2706" s="1">
        <v>11.6</v>
      </c>
      <c r="E2706" s="9">
        <v>473</v>
      </c>
      <c r="F2706" s="7">
        <v>648</v>
      </c>
      <c r="G2706" s="1">
        <v>3.4</v>
      </c>
      <c r="H2706" s="1">
        <v>136.6</v>
      </c>
      <c r="I2706" s="7">
        <v>347</v>
      </c>
      <c r="J2706" s="1">
        <v>1.8</v>
      </c>
      <c r="K2706" s="1">
        <v>73.099999999999994</v>
      </c>
      <c r="M2706" s="12">
        <f t="shared" si="821"/>
        <v>92</v>
      </c>
      <c r="N2706" s="20">
        <f t="shared" si="818"/>
        <v>20</v>
      </c>
      <c r="O2706" s="20">
        <f t="shared" si="819"/>
        <v>6</v>
      </c>
      <c r="P2706" s="20">
        <f t="shared" si="820"/>
        <v>3</v>
      </c>
      <c r="R2706" s="21">
        <f t="shared" si="822"/>
        <v>0.17836419998410302</v>
      </c>
    </row>
    <row r="2707" spans="1:26" ht="15.75" x14ac:dyDescent="0.25">
      <c r="A2707" s="6" t="s">
        <v>10</v>
      </c>
      <c r="B2707" s="8">
        <v>8548</v>
      </c>
      <c r="C2707" s="8">
        <v>2020</v>
      </c>
      <c r="D2707" s="2">
        <v>23.6</v>
      </c>
      <c r="E2707" s="10">
        <v>775</v>
      </c>
      <c r="F2707" s="8">
        <v>416</v>
      </c>
      <c r="G2707" s="2">
        <v>4.9000000000000004</v>
      </c>
      <c r="H2707" s="2">
        <v>159.6</v>
      </c>
      <c r="I2707" s="8">
        <v>579</v>
      </c>
      <c r="J2707" s="2">
        <v>6.8</v>
      </c>
      <c r="K2707" s="2">
        <v>222.2</v>
      </c>
      <c r="M2707" s="12">
        <f t="shared" si="821"/>
        <v>42</v>
      </c>
      <c r="N2707" s="20">
        <f t="shared" si="818"/>
        <v>22</v>
      </c>
      <c r="O2707" s="20">
        <f t="shared" si="819"/>
        <v>7</v>
      </c>
      <c r="P2707" s="20">
        <f t="shared" si="820"/>
        <v>7</v>
      </c>
      <c r="R2707" s="21">
        <f t="shared" si="822"/>
        <v>0.16055957396073445</v>
      </c>
    </row>
    <row r="2708" spans="1:26" ht="15.75" x14ac:dyDescent="0.25">
      <c r="A2708" s="5" t="s">
        <v>11</v>
      </c>
      <c r="B2708" s="7">
        <v>7809</v>
      </c>
      <c r="C2708" s="7">
        <v>2264</v>
      </c>
      <c r="D2708" s="1">
        <v>29</v>
      </c>
      <c r="E2708" s="9">
        <v>1614</v>
      </c>
      <c r="F2708" s="7">
        <v>104</v>
      </c>
      <c r="G2708" s="1">
        <v>1.3</v>
      </c>
      <c r="H2708" s="1">
        <v>74.099999999999994</v>
      </c>
      <c r="I2708" s="7">
        <v>1505</v>
      </c>
      <c r="J2708" s="1">
        <v>19.3</v>
      </c>
      <c r="K2708" s="9">
        <v>1072.9000000000001</v>
      </c>
      <c r="M2708" s="12">
        <f t="shared" si="821"/>
        <v>46</v>
      </c>
      <c r="N2708" s="20">
        <f t="shared" si="818"/>
        <v>21</v>
      </c>
      <c r="O2708" s="20">
        <f t="shared" si="819"/>
        <v>1</v>
      </c>
      <c r="P2708" s="20">
        <f t="shared" si="820"/>
        <v>5</v>
      </c>
      <c r="R2708" s="21">
        <f t="shared" si="822"/>
        <v>0.1799538987361895</v>
      </c>
    </row>
    <row r="2709" spans="1:26" ht="15.75" x14ac:dyDescent="0.25">
      <c r="A2709" s="6" t="s">
        <v>12</v>
      </c>
      <c r="B2709" s="8">
        <v>214</v>
      </c>
      <c r="C2709" s="8">
        <v>3</v>
      </c>
      <c r="D2709" s="2">
        <v>1.4</v>
      </c>
      <c r="E2709" s="10" t="s">
        <v>13</v>
      </c>
      <c r="F2709" s="8">
        <v>1</v>
      </c>
      <c r="G2709" s="2">
        <v>0.5</v>
      </c>
      <c r="H2709" s="2" t="s">
        <v>13</v>
      </c>
      <c r="I2709" s="8">
        <v>1</v>
      </c>
      <c r="J2709" s="2">
        <v>0.5</v>
      </c>
      <c r="K2709" s="2" t="s">
        <v>13</v>
      </c>
      <c r="M2709" s="12">
        <f t="shared" si="821"/>
        <v>0</v>
      </c>
      <c r="N2709" s="12">
        <f t="shared" si="818"/>
        <v>0</v>
      </c>
      <c r="O2709" s="12">
        <f t="shared" si="819"/>
        <v>0</v>
      </c>
      <c r="P2709" s="12">
        <f t="shared" si="820"/>
        <v>0</v>
      </c>
      <c r="R2709" s="21">
        <f t="shared" si="822"/>
        <v>2.3845481281297194E-4</v>
      </c>
    </row>
    <row r="2710" spans="1:26" x14ac:dyDescent="0.25">
      <c r="A2710" s="25"/>
      <c r="O2710" s="104" t="s">
        <v>873</v>
      </c>
      <c r="P2710" s="103">
        <f>SUM(P2707:P2708)/P2697</f>
        <v>0.66666666666666663</v>
      </c>
    </row>
    <row r="2711" spans="1:26" x14ac:dyDescent="0.25">
      <c r="A2711" t="s">
        <v>1321</v>
      </c>
    </row>
    <row r="2712" spans="1:26" x14ac:dyDescent="0.25">
      <c r="A2712" t="s">
        <v>776</v>
      </c>
    </row>
    <row r="2713" spans="1:26" x14ac:dyDescent="0.25">
      <c r="A2713" s="15" t="s">
        <v>17</v>
      </c>
      <c r="B2713" s="14" t="s">
        <v>18</v>
      </c>
      <c r="C2713" s="270" t="s">
        <v>19</v>
      </c>
      <c r="D2713" s="270"/>
      <c r="E2713" s="270"/>
      <c r="F2713" s="270" t="s">
        <v>20</v>
      </c>
      <c r="G2713" s="270"/>
      <c r="H2713" s="270"/>
      <c r="I2713" s="270" t="s">
        <v>21</v>
      </c>
      <c r="J2713" s="270"/>
      <c r="K2713" s="270"/>
      <c r="M2713" s="270" t="s">
        <v>786</v>
      </c>
      <c r="N2713" s="270"/>
      <c r="O2713" s="270"/>
      <c r="P2713" s="270"/>
    </row>
    <row r="2714" spans="1:26" x14ac:dyDescent="0.25">
      <c r="B2714" s="14" t="s">
        <v>14</v>
      </c>
      <c r="C2714" s="14" t="s">
        <v>14</v>
      </c>
      <c r="D2714" s="14" t="s">
        <v>15</v>
      </c>
      <c r="E2714" s="14" t="s">
        <v>16</v>
      </c>
      <c r="F2714" s="14" t="s">
        <v>14</v>
      </c>
      <c r="G2714" s="14" t="s">
        <v>15</v>
      </c>
      <c r="H2714" s="14" t="s">
        <v>16</v>
      </c>
      <c r="I2714" s="14" t="s">
        <v>14</v>
      </c>
      <c r="J2714" s="14" t="s">
        <v>15</v>
      </c>
      <c r="K2714" s="14" t="s">
        <v>16</v>
      </c>
      <c r="M2714" s="14" t="s">
        <v>18</v>
      </c>
      <c r="N2714" s="13" t="s">
        <v>19</v>
      </c>
      <c r="O2714" s="14" t="s">
        <v>20</v>
      </c>
      <c r="P2714" s="13" t="s">
        <v>21</v>
      </c>
      <c r="R2714" s="13" t="s">
        <v>41</v>
      </c>
      <c r="S2714" s="14" t="s">
        <v>29</v>
      </c>
    </row>
    <row r="2715" spans="1:26" ht="15.75" x14ac:dyDescent="0.25">
      <c r="A2715" s="14" t="s">
        <v>0</v>
      </c>
      <c r="B2715" s="7">
        <v>293538</v>
      </c>
      <c r="C2715" s="7">
        <v>12445</v>
      </c>
      <c r="D2715" s="1">
        <v>4.2</v>
      </c>
      <c r="E2715" s="9">
        <v>281.39999999999998</v>
      </c>
      <c r="F2715" s="7">
        <v>2393</v>
      </c>
      <c r="G2715" s="1">
        <v>0.8</v>
      </c>
      <c r="H2715" s="1">
        <v>54.1</v>
      </c>
      <c r="I2715" s="7">
        <v>2645</v>
      </c>
      <c r="J2715" s="1">
        <v>0.9</v>
      </c>
      <c r="K2715" s="1">
        <v>59.8</v>
      </c>
      <c r="M2715" s="12">
        <f>B2715-B2733</f>
        <v>5181</v>
      </c>
      <c r="N2715" s="12">
        <f t="shared" ref="N2715:N2727" si="823">C2715-C2733</f>
        <v>180</v>
      </c>
      <c r="O2715" s="12">
        <f t="shared" ref="O2715:O2727" si="824">F2715-F2733</f>
        <v>29</v>
      </c>
      <c r="P2715" s="12">
        <f t="shared" ref="P2715:P2727" si="825">I2715-I2733</f>
        <v>23</v>
      </c>
      <c r="R2715" s="26">
        <f>C2715/B2715</f>
        <v>4.239655513085188E-2</v>
      </c>
    </row>
    <row r="2716" spans="1:26" ht="15.75" x14ac:dyDescent="0.25">
      <c r="A2716" s="5" t="s">
        <v>1</v>
      </c>
      <c r="B2716" s="7">
        <v>1780</v>
      </c>
      <c r="C2716" s="7">
        <v>83</v>
      </c>
      <c r="D2716" s="1">
        <v>4.7</v>
      </c>
      <c r="E2716" s="9">
        <v>160.5</v>
      </c>
      <c r="F2716" s="7">
        <v>20</v>
      </c>
      <c r="G2716" s="1">
        <v>1.1000000000000001</v>
      </c>
      <c r="H2716" s="1">
        <v>38.700000000000003</v>
      </c>
      <c r="I2716" s="7">
        <v>0</v>
      </c>
      <c r="J2716" s="1">
        <v>0</v>
      </c>
      <c r="K2716" s="1">
        <v>0</v>
      </c>
      <c r="M2716" s="12">
        <f t="shared" ref="M2716:M2727" si="826">B2716-B2734</f>
        <v>29</v>
      </c>
      <c r="N2716" s="20">
        <f t="shared" si="823"/>
        <v>0</v>
      </c>
      <c r="O2716" s="12">
        <f t="shared" si="824"/>
        <v>0</v>
      </c>
      <c r="P2716" s="12">
        <f t="shared" si="825"/>
        <v>0</v>
      </c>
      <c r="R2716" s="21">
        <f>C2716/$C$2715</f>
        <v>6.6693451185214948E-3</v>
      </c>
    </row>
    <row r="2717" spans="1:26" ht="15.75" x14ac:dyDescent="0.25">
      <c r="A2717" s="6" t="s">
        <v>2</v>
      </c>
      <c r="B2717" s="8">
        <v>11234</v>
      </c>
      <c r="C2717" s="8">
        <v>64</v>
      </c>
      <c r="D2717" s="2">
        <v>0.6</v>
      </c>
      <c r="E2717" s="10">
        <v>29.4</v>
      </c>
      <c r="F2717" s="8">
        <v>10</v>
      </c>
      <c r="G2717" s="2">
        <v>0.1</v>
      </c>
      <c r="H2717" s="2">
        <v>4.5999999999999996</v>
      </c>
      <c r="I2717" s="8">
        <v>0</v>
      </c>
      <c r="J2717" s="2">
        <v>0</v>
      </c>
      <c r="K2717" s="2">
        <v>0</v>
      </c>
      <c r="M2717" s="12">
        <f t="shared" si="826"/>
        <v>248</v>
      </c>
      <c r="N2717" s="20">
        <f t="shared" si="823"/>
        <v>0</v>
      </c>
      <c r="O2717" s="12">
        <f t="shared" si="824"/>
        <v>0</v>
      </c>
      <c r="P2717" s="12">
        <f t="shared" si="825"/>
        <v>0</v>
      </c>
      <c r="R2717" s="21">
        <f t="shared" ref="R2717:R2727" si="827">C2717/$C$2715</f>
        <v>5.1426275612695858E-3</v>
      </c>
    </row>
    <row r="2718" spans="1:26" ht="15.75" x14ac:dyDescent="0.25">
      <c r="A2718" s="5" t="s">
        <v>3</v>
      </c>
      <c r="B2718" s="7">
        <v>16770</v>
      </c>
      <c r="C2718" s="7">
        <v>33</v>
      </c>
      <c r="D2718" s="1">
        <v>0.2</v>
      </c>
      <c r="E2718" s="9">
        <v>11.9</v>
      </c>
      <c r="F2718" s="7">
        <v>12</v>
      </c>
      <c r="G2718" s="1">
        <v>0.1</v>
      </c>
      <c r="H2718" s="1">
        <v>4.3</v>
      </c>
      <c r="I2718" s="7">
        <v>0</v>
      </c>
      <c r="J2718" s="1">
        <v>0</v>
      </c>
      <c r="K2718" s="1">
        <v>0</v>
      </c>
      <c r="M2718" s="12">
        <f t="shared" si="826"/>
        <v>575</v>
      </c>
      <c r="N2718" s="20">
        <f t="shared" si="823"/>
        <v>2</v>
      </c>
      <c r="O2718" s="20">
        <f t="shared" si="824"/>
        <v>0</v>
      </c>
      <c r="P2718" s="12">
        <f t="shared" si="825"/>
        <v>0</v>
      </c>
      <c r="R2718" s="23">
        <f t="shared" si="827"/>
        <v>2.6516673362796304E-3</v>
      </c>
      <c r="U2718" s="30" t="s">
        <v>787</v>
      </c>
      <c r="V2718" s="30"/>
      <c r="W2718" s="30"/>
      <c r="X2718" s="30"/>
      <c r="Y2718" s="30"/>
    </row>
    <row r="2719" spans="1:26" ht="15.75" x14ac:dyDescent="0.25">
      <c r="A2719" s="6" t="s">
        <v>4</v>
      </c>
      <c r="B2719" s="8">
        <v>40132</v>
      </c>
      <c r="C2719" s="8">
        <v>198</v>
      </c>
      <c r="D2719" s="2">
        <v>0.5</v>
      </c>
      <c r="E2719" s="10">
        <v>37.1</v>
      </c>
      <c r="F2719" s="8">
        <v>28</v>
      </c>
      <c r="G2719" s="2">
        <v>0.1</v>
      </c>
      <c r="H2719" s="2">
        <v>5.3</v>
      </c>
      <c r="I2719" s="8">
        <v>1</v>
      </c>
      <c r="J2719" s="2">
        <v>0</v>
      </c>
      <c r="K2719" s="2">
        <v>0.2</v>
      </c>
      <c r="M2719" s="12">
        <f t="shared" si="826"/>
        <v>787</v>
      </c>
      <c r="N2719" s="20">
        <f t="shared" si="823"/>
        <v>3</v>
      </c>
      <c r="O2719" s="12">
        <f t="shared" si="824"/>
        <v>1</v>
      </c>
      <c r="P2719" s="12">
        <f t="shared" si="825"/>
        <v>0</v>
      </c>
      <c r="R2719" s="23">
        <f t="shared" si="827"/>
        <v>1.5910004017677781E-2</v>
      </c>
      <c r="S2719" s="24">
        <f>R2718+R2719</f>
        <v>1.856167135395741E-2</v>
      </c>
      <c r="U2719" s="30"/>
      <c r="V2719" s="30"/>
      <c r="W2719" s="30"/>
      <c r="X2719" s="30"/>
      <c r="Y2719" s="30"/>
      <c r="Z2719" s="30"/>
    </row>
    <row r="2720" spans="1:26" ht="15.75" x14ac:dyDescent="0.25">
      <c r="A2720" s="5" t="s">
        <v>5</v>
      </c>
      <c r="B2720" s="7">
        <v>54045</v>
      </c>
      <c r="C2720" s="7">
        <v>699</v>
      </c>
      <c r="D2720" s="1">
        <v>1.3</v>
      </c>
      <c r="E2720" s="9">
        <v>118.1</v>
      </c>
      <c r="F2720" s="7">
        <v>85</v>
      </c>
      <c r="G2720" s="1">
        <v>0.2</v>
      </c>
      <c r="H2720" s="1">
        <v>14.4</v>
      </c>
      <c r="I2720" s="7">
        <v>11</v>
      </c>
      <c r="J2720" s="1">
        <v>0</v>
      </c>
      <c r="K2720" s="1">
        <v>1.9</v>
      </c>
      <c r="M2720" s="12">
        <f t="shared" si="826"/>
        <v>676</v>
      </c>
      <c r="N2720" s="20">
        <f t="shared" si="823"/>
        <v>9</v>
      </c>
      <c r="O2720" s="12">
        <f t="shared" si="824"/>
        <v>0</v>
      </c>
      <c r="P2720" s="12">
        <f t="shared" si="825"/>
        <v>0</v>
      </c>
      <c r="R2720" s="21">
        <f t="shared" si="827"/>
        <v>5.6167135395741259E-2</v>
      </c>
      <c r="U2720" s="30" t="s">
        <v>788</v>
      </c>
      <c r="V2720" s="30"/>
      <c r="W2720" s="30"/>
      <c r="X2720" s="30"/>
      <c r="Y2720" s="30"/>
      <c r="Z2720" s="30"/>
    </row>
    <row r="2721" spans="1:27" ht="15.75" x14ac:dyDescent="0.25">
      <c r="A2721" s="6" t="s">
        <v>6</v>
      </c>
      <c r="B2721" s="8">
        <v>56257</v>
      </c>
      <c r="C2721" s="8">
        <v>1258</v>
      </c>
      <c r="D2721" s="2">
        <v>2.2000000000000002</v>
      </c>
      <c r="E2721" s="10">
        <v>175.8</v>
      </c>
      <c r="F2721" s="8">
        <v>199</v>
      </c>
      <c r="G2721" s="2">
        <v>0.4</v>
      </c>
      <c r="H2721" s="2">
        <v>27.8</v>
      </c>
      <c r="I2721" s="8">
        <v>20</v>
      </c>
      <c r="J2721" s="2">
        <v>0</v>
      </c>
      <c r="K2721" s="2">
        <v>2.8</v>
      </c>
      <c r="M2721" s="12">
        <f t="shared" si="826"/>
        <v>990</v>
      </c>
      <c r="N2721" s="20">
        <f t="shared" si="823"/>
        <v>22</v>
      </c>
      <c r="O2721" s="20">
        <f t="shared" si="824"/>
        <v>4</v>
      </c>
      <c r="P2721" s="12">
        <f t="shared" si="825"/>
        <v>1</v>
      </c>
      <c r="R2721" s="21">
        <f t="shared" si="827"/>
        <v>0.1010847730012053</v>
      </c>
      <c r="U2721" s="30" t="s">
        <v>789</v>
      </c>
      <c r="V2721" s="30"/>
      <c r="W2721" s="30"/>
      <c r="X2721" s="30"/>
      <c r="Y2721" s="30"/>
      <c r="Z2721" s="30"/>
    </row>
    <row r="2722" spans="1:27" ht="15.75" x14ac:dyDescent="0.25">
      <c r="A2722" s="5" t="s">
        <v>7</v>
      </c>
      <c r="B2722" s="7">
        <v>45050</v>
      </c>
      <c r="C2722" s="7">
        <v>1514</v>
      </c>
      <c r="D2722" s="1">
        <v>3.4</v>
      </c>
      <c r="E2722" s="9">
        <v>248.8</v>
      </c>
      <c r="F2722" s="7">
        <v>328</v>
      </c>
      <c r="G2722" s="1">
        <v>0.7</v>
      </c>
      <c r="H2722" s="1">
        <v>53.9</v>
      </c>
      <c r="I2722" s="7">
        <v>56</v>
      </c>
      <c r="J2722" s="1">
        <v>0.1</v>
      </c>
      <c r="K2722" s="1">
        <v>9.1999999999999993</v>
      </c>
      <c r="M2722" s="12">
        <f t="shared" si="826"/>
        <v>832</v>
      </c>
      <c r="N2722" s="20">
        <f t="shared" si="823"/>
        <v>16</v>
      </c>
      <c r="O2722" s="20">
        <f t="shared" si="824"/>
        <v>4</v>
      </c>
      <c r="P2722" s="12">
        <f t="shared" si="825"/>
        <v>1</v>
      </c>
      <c r="R2722" s="21">
        <f t="shared" si="827"/>
        <v>0.12165528324628365</v>
      </c>
      <c r="U2722" s="30" t="s">
        <v>790</v>
      </c>
      <c r="V2722" s="30"/>
      <c r="W2722" s="30"/>
      <c r="X2722" s="30"/>
      <c r="Y2722" s="30"/>
      <c r="Z2722" s="30"/>
      <c r="AA2722" s="31">
        <f>4470643*0.628</f>
        <v>2807563.804</v>
      </c>
    </row>
    <row r="2723" spans="1:27" ht="15.75" x14ac:dyDescent="0.25">
      <c r="A2723" s="6" t="s">
        <v>8</v>
      </c>
      <c r="B2723" s="8">
        <v>32563</v>
      </c>
      <c r="C2723" s="8">
        <v>2128</v>
      </c>
      <c r="D2723" s="2">
        <v>6.5</v>
      </c>
      <c r="E2723" s="10">
        <v>386.4</v>
      </c>
      <c r="F2723" s="8">
        <v>556</v>
      </c>
      <c r="G2723" s="2">
        <v>1.7</v>
      </c>
      <c r="H2723" s="2">
        <v>101</v>
      </c>
      <c r="I2723" s="8">
        <v>140</v>
      </c>
      <c r="J2723" s="2">
        <v>0.4</v>
      </c>
      <c r="K2723" s="2">
        <v>25.4</v>
      </c>
      <c r="M2723" s="12">
        <f t="shared" si="826"/>
        <v>430</v>
      </c>
      <c r="N2723" s="20">
        <f t="shared" si="823"/>
        <v>30</v>
      </c>
      <c r="O2723" s="20">
        <f t="shared" si="824"/>
        <v>7</v>
      </c>
      <c r="P2723" s="12">
        <f t="shared" si="825"/>
        <v>2</v>
      </c>
      <c r="R2723" s="21">
        <f t="shared" si="827"/>
        <v>0.17099236641221374</v>
      </c>
      <c r="V2723" t="s">
        <v>56</v>
      </c>
      <c r="W2723" s="32">
        <v>0.1</v>
      </c>
      <c r="X2723" s="33">
        <f>AA2722*W2723</f>
        <v>280756.38040000002</v>
      </c>
    </row>
    <row r="2724" spans="1:27" ht="15.75" x14ac:dyDescent="0.25">
      <c r="A2724" s="5" t="s">
        <v>9</v>
      </c>
      <c r="B2724" s="7">
        <v>19224</v>
      </c>
      <c r="C2724" s="7">
        <v>2224</v>
      </c>
      <c r="D2724" s="1">
        <v>11.6</v>
      </c>
      <c r="E2724" s="9">
        <v>468.8</v>
      </c>
      <c r="F2724" s="7">
        <v>642</v>
      </c>
      <c r="G2724" s="1">
        <v>3.3</v>
      </c>
      <c r="H2724" s="1">
        <v>135.30000000000001</v>
      </c>
      <c r="I2724" s="7">
        <v>344</v>
      </c>
      <c r="J2724" s="1">
        <v>1.8</v>
      </c>
      <c r="K2724" s="1">
        <v>72.5</v>
      </c>
      <c r="M2724" s="12">
        <f t="shared" si="826"/>
        <v>301</v>
      </c>
      <c r="N2724" s="20">
        <f t="shared" si="823"/>
        <v>37</v>
      </c>
      <c r="O2724" s="20">
        <f t="shared" si="824"/>
        <v>6</v>
      </c>
      <c r="P2724" s="20">
        <f t="shared" si="825"/>
        <v>0</v>
      </c>
      <c r="R2724" s="21">
        <f t="shared" si="827"/>
        <v>0.17870630775411811</v>
      </c>
      <c r="V2724" t="s">
        <v>791</v>
      </c>
      <c r="X2724" s="34">
        <v>21307</v>
      </c>
      <c r="Y2724" s="69">
        <f>X2724/4470643</f>
        <v>4.7659810904158526E-3</v>
      </c>
      <c r="Z2724" t="s">
        <v>186</v>
      </c>
    </row>
    <row r="2725" spans="1:27" ht="15.75" x14ac:dyDescent="0.25">
      <c r="A2725" s="6" t="s">
        <v>10</v>
      </c>
      <c r="B2725" s="8">
        <v>8506</v>
      </c>
      <c r="C2725" s="8">
        <v>1998</v>
      </c>
      <c r="D2725" s="2">
        <v>23.5</v>
      </c>
      <c r="E2725" s="10">
        <v>766.6</v>
      </c>
      <c r="F2725" s="8">
        <v>409</v>
      </c>
      <c r="G2725" s="2">
        <v>4.8</v>
      </c>
      <c r="H2725" s="2">
        <v>156.9</v>
      </c>
      <c r="I2725" s="8">
        <v>572</v>
      </c>
      <c r="J2725" s="2">
        <v>6.7</v>
      </c>
      <c r="K2725" s="2">
        <v>219.5</v>
      </c>
      <c r="M2725" s="12">
        <f t="shared" si="826"/>
        <v>166</v>
      </c>
      <c r="N2725" s="20">
        <f t="shared" si="823"/>
        <v>27</v>
      </c>
      <c r="O2725" s="20">
        <f t="shared" si="824"/>
        <v>6</v>
      </c>
      <c r="P2725" s="20">
        <f t="shared" si="825"/>
        <v>9</v>
      </c>
      <c r="R2725" s="21">
        <f t="shared" si="827"/>
        <v>0.16054640417838489</v>
      </c>
      <c r="W2725" s="46" t="s">
        <v>185</v>
      </c>
      <c r="X2725" s="47"/>
    </row>
    <row r="2726" spans="1:27" ht="15.75" x14ac:dyDescent="0.25">
      <c r="A2726" s="5" t="s">
        <v>11</v>
      </c>
      <c r="B2726" s="7">
        <v>7763</v>
      </c>
      <c r="C2726" s="7">
        <v>2243</v>
      </c>
      <c r="D2726" s="1">
        <v>28.9</v>
      </c>
      <c r="E2726" s="9">
        <v>1599.1</v>
      </c>
      <c r="F2726" s="7">
        <v>103</v>
      </c>
      <c r="G2726" s="1">
        <v>1.3</v>
      </c>
      <c r="H2726" s="1">
        <v>73.400000000000006</v>
      </c>
      <c r="I2726" s="7">
        <v>1500</v>
      </c>
      <c r="J2726" s="1">
        <v>19.3</v>
      </c>
      <c r="K2726" s="9">
        <v>1069.4000000000001</v>
      </c>
      <c r="M2726" s="12">
        <f t="shared" si="826"/>
        <v>142</v>
      </c>
      <c r="N2726" s="20">
        <f t="shared" si="823"/>
        <v>34</v>
      </c>
      <c r="O2726" s="20">
        <f t="shared" si="824"/>
        <v>1</v>
      </c>
      <c r="P2726" s="20">
        <f t="shared" si="825"/>
        <v>10</v>
      </c>
      <c r="R2726" s="21">
        <f t="shared" si="827"/>
        <v>0.18023302531137003</v>
      </c>
    </row>
    <row r="2727" spans="1:27" ht="15.75" x14ac:dyDescent="0.25">
      <c r="A2727" s="6" t="s">
        <v>12</v>
      </c>
      <c r="B2727" s="8">
        <v>214</v>
      </c>
      <c r="C2727" s="8">
        <v>3</v>
      </c>
      <c r="D2727" s="2">
        <v>1.4</v>
      </c>
      <c r="E2727" s="10" t="s">
        <v>13</v>
      </c>
      <c r="F2727" s="8">
        <v>1</v>
      </c>
      <c r="G2727" s="2">
        <v>0.5</v>
      </c>
      <c r="H2727" s="2" t="s">
        <v>13</v>
      </c>
      <c r="I2727" s="8">
        <v>1</v>
      </c>
      <c r="J2727" s="2">
        <v>0.5</v>
      </c>
      <c r="K2727" s="2" t="s">
        <v>13</v>
      </c>
      <c r="M2727" s="12">
        <f t="shared" si="826"/>
        <v>5</v>
      </c>
      <c r="N2727" s="12">
        <f t="shared" si="823"/>
        <v>0</v>
      </c>
      <c r="O2727" s="12">
        <f t="shared" si="824"/>
        <v>0</v>
      </c>
      <c r="P2727" s="12">
        <f t="shared" si="825"/>
        <v>0</v>
      </c>
      <c r="R2727" s="21">
        <f t="shared" si="827"/>
        <v>2.4106066693451185E-4</v>
      </c>
    </row>
    <row r="2728" spans="1:27" x14ac:dyDescent="0.25">
      <c r="O2728" s="104" t="s">
        <v>873</v>
      </c>
      <c r="P2728" s="103">
        <f>SUM(P2725:P2726)/P2715</f>
        <v>0.82608695652173914</v>
      </c>
    </row>
    <row r="2729" spans="1:27" x14ac:dyDescent="0.25">
      <c r="A2729" t="s">
        <v>1322</v>
      </c>
    </row>
    <row r="2730" spans="1:27" x14ac:dyDescent="0.25">
      <c r="A2730" t="s">
        <v>776</v>
      </c>
    </row>
    <row r="2731" spans="1:27" x14ac:dyDescent="0.25">
      <c r="A2731" s="15" t="s">
        <v>17</v>
      </c>
      <c r="B2731" s="14" t="s">
        <v>18</v>
      </c>
      <c r="C2731" s="270" t="s">
        <v>19</v>
      </c>
      <c r="D2731" s="270"/>
      <c r="E2731" s="270"/>
      <c r="F2731" s="270" t="s">
        <v>20</v>
      </c>
      <c r="G2731" s="270"/>
      <c r="H2731" s="270"/>
      <c r="I2731" s="270" t="s">
        <v>21</v>
      </c>
      <c r="J2731" s="270"/>
      <c r="K2731" s="270"/>
      <c r="M2731" s="270" t="s">
        <v>777</v>
      </c>
      <c r="N2731" s="270"/>
      <c r="O2731" s="270"/>
      <c r="P2731" s="270"/>
    </row>
    <row r="2732" spans="1:27" x14ac:dyDescent="0.25">
      <c r="B2732" s="14" t="s">
        <v>14</v>
      </c>
      <c r="C2732" s="14" t="s">
        <v>14</v>
      </c>
      <c r="D2732" s="14" t="s">
        <v>15</v>
      </c>
      <c r="E2732" s="14" t="s">
        <v>16</v>
      </c>
      <c r="F2732" s="14" t="s">
        <v>14</v>
      </c>
      <c r="G2732" s="14" t="s">
        <v>15</v>
      </c>
      <c r="H2732" s="14" t="s">
        <v>16</v>
      </c>
      <c r="I2732" s="14" t="s">
        <v>14</v>
      </c>
      <c r="J2732" s="14" t="s">
        <v>15</v>
      </c>
      <c r="K2732" s="14" t="s">
        <v>16</v>
      </c>
      <c r="M2732" s="14" t="s">
        <v>18</v>
      </c>
      <c r="N2732" s="13" t="s">
        <v>19</v>
      </c>
      <c r="O2732" s="14" t="s">
        <v>20</v>
      </c>
      <c r="P2732" s="13" t="s">
        <v>21</v>
      </c>
      <c r="R2732" s="13" t="s">
        <v>41</v>
      </c>
      <c r="S2732" s="14" t="s">
        <v>29</v>
      </c>
    </row>
    <row r="2733" spans="1:27" ht="15.75" x14ac:dyDescent="0.25">
      <c r="A2733" s="14" t="s">
        <v>0</v>
      </c>
      <c r="B2733" s="7">
        <v>288357</v>
      </c>
      <c r="C2733" s="7">
        <v>12265</v>
      </c>
      <c r="D2733" s="1">
        <v>4.3</v>
      </c>
      <c r="E2733" s="9">
        <v>277.39999999999998</v>
      </c>
      <c r="F2733" s="7">
        <v>2364</v>
      </c>
      <c r="G2733" s="1">
        <v>0.8</v>
      </c>
      <c r="H2733" s="1">
        <v>53.5</v>
      </c>
      <c r="I2733" s="7">
        <v>2622</v>
      </c>
      <c r="J2733" s="1">
        <v>0.9</v>
      </c>
      <c r="K2733" s="1">
        <v>59.3</v>
      </c>
      <c r="M2733" s="12">
        <f>B2733-B2751</f>
        <v>1651</v>
      </c>
      <c r="N2733" s="12">
        <f t="shared" ref="N2733:N2745" si="828">C2733-C2751</f>
        <v>88</v>
      </c>
      <c r="O2733" s="12">
        <f t="shared" ref="O2733:O2745" si="829">F2733-F2751</f>
        <v>23</v>
      </c>
      <c r="P2733" s="12">
        <f t="shared" ref="P2733:P2745" si="830">I2733-I2751</f>
        <v>11</v>
      </c>
      <c r="R2733" s="26">
        <f>C2733/B2733</f>
        <v>4.2534081017627456E-2</v>
      </c>
    </row>
    <row r="2734" spans="1:27" ht="15.75" x14ac:dyDescent="0.25">
      <c r="A2734" s="5" t="s">
        <v>1</v>
      </c>
      <c r="B2734" s="7">
        <v>1751</v>
      </c>
      <c r="C2734" s="7">
        <v>83</v>
      </c>
      <c r="D2734" s="1">
        <v>4.7</v>
      </c>
      <c r="E2734" s="9">
        <v>160.5</v>
      </c>
      <c r="F2734" s="7">
        <v>20</v>
      </c>
      <c r="G2734" s="1">
        <v>1.1000000000000001</v>
      </c>
      <c r="H2734" s="1">
        <v>38.700000000000003</v>
      </c>
      <c r="I2734" s="7">
        <v>0</v>
      </c>
      <c r="J2734" s="1">
        <v>0</v>
      </c>
      <c r="K2734" s="1">
        <v>0</v>
      </c>
      <c r="M2734" s="12">
        <f t="shared" ref="M2734:M2745" si="831">B2734-B2752</f>
        <v>9</v>
      </c>
      <c r="N2734" s="20">
        <f t="shared" si="828"/>
        <v>0</v>
      </c>
      <c r="O2734" s="12">
        <f t="shared" si="829"/>
        <v>0</v>
      </c>
      <c r="P2734" s="12">
        <f t="shared" si="830"/>
        <v>0</v>
      </c>
      <c r="R2734" s="21">
        <f>C2734/$C$2733</f>
        <v>6.7672238075825522E-3</v>
      </c>
    </row>
    <row r="2735" spans="1:27" ht="15.75" x14ac:dyDescent="0.25">
      <c r="A2735" s="6" t="s">
        <v>2</v>
      </c>
      <c r="B2735" s="8">
        <v>10986</v>
      </c>
      <c r="C2735" s="8">
        <v>64</v>
      </c>
      <c r="D2735" s="2">
        <v>0.6</v>
      </c>
      <c r="E2735" s="10">
        <v>29.4</v>
      </c>
      <c r="F2735" s="8">
        <v>10</v>
      </c>
      <c r="G2735" s="2">
        <v>0.1</v>
      </c>
      <c r="H2735" s="2">
        <v>4.5999999999999996</v>
      </c>
      <c r="I2735" s="8">
        <v>0</v>
      </c>
      <c r="J2735" s="2">
        <v>0</v>
      </c>
      <c r="K2735" s="2">
        <v>0</v>
      </c>
      <c r="M2735" s="12">
        <f t="shared" si="831"/>
        <v>70</v>
      </c>
      <c r="N2735" s="20">
        <f t="shared" si="828"/>
        <v>1</v>
      </c>
      <c r="O2735" s="12">
        <f t="shared" si="829"/>
        <v>0</v>
      </c>
      <c r="P2735" s="12">
        <f t="shared" si="830"/>
        <v>0</v>
      </c>
      <c r="R2735" s="21">
        <f t="shared" ref="R2735:R2745" si="832">C2735/$C$2733</f>
        <v>5.2181002853648592E-3</v>
      </c>
    </row>
    <row r="2736" spans="1:27" ht="15.75" x14ac:dyDescent="0.25">
      <c r="A2736" s="5" t="s">
        <v>3</v>
      </c>
      <c r="B2736" s="7">
        <v>16195</v>
      </c>
      <c r="C2736" s="7">
        <v>31</v>
      </c>
      <c r="D2736" s="1">
        <v>0.2</v>
      </c>
      <c r="E2736" s="9">
        <v>11.2</v>
      </c>
      <c r="F2736" s="7">
        <v>12</v>
      </c>
      <c r="G2736" s="1">
        <v>0.1</v>
      </c>
      <c r="H2736" s="1">
        <v>4.3</v>
      </c>
      <c r="I2736" s="7">
        <v>0</v>
      </c>
      <c r="J2736" s="1">
        <v>0</v>
      </c>
      <c r="K2736" s="1">
        <v>0</v>
      </c>
      <c r="M2736" s="12">
        <f t="shared" si="831"/>
        <v>153</v>
      </c>
      <c r="N2736" s="20">
        <f t="shared" si="828"/>
        <v>0</v>
      </c>
      <c r="O2736" s="20">
        <f t="shared" si="829"/>
        <v>0</v>
      </c>
      <c r="P2736" s="12">
        <f t="shared" si="830"/>
        <v>0</v>
      </c>
      <c r="R2736" s="23">
        <f t="shared" si="832"/>
        <v>2.5275173257236039E-3</v>
      </c>
    </row>
    <row r="2737" spans="1:19" ht="15.75" x14ac:dyDescent="0.25">
      <c r="A2737" s="6" t="s">
        <v>4</v>
      </c>
      <c r="B2737" s="8">
        <v>39345</v>
      </c>
      <c r="C2737" s="8">
        <v>195</v>
      </c>
      <c r="D2737" s="2">
        <v>0.5</v>
      </c>
      <c r="E2737" s="10">
        <v>36.6</v>
      </c>
      <c r="F2737" s="8">
        <v>27</v>
      </c>
      <c r="G2737" s="2">
        <v>0.1</v>
      </c>
      <c r="H2737" s="2">
        <v>5.0999999999999996</v>
      </c>
      <c r="I2737" s="8">
        <v>1</v>
      </c>
      <c r="J2737" s="2">
        <v>0</v>
      </c>
      <c r="K2737" s="2">
        <v>0.2</v>
      </c>
      <c r="M2737" s="12">
        <f t="shared" si="831"/>
        <v>276</v>
      </c>
      <c r="N2737" s="20">
        <f t="shared" si="828"/>
        <v>0</v>
      </c>
      <c r="O2737" s="12">
        <f t="shared" si="829"/>
        <v>0</v>
      </c>
      <c r="P2737" s="12">
        <f t="shared" si="830"/>
        <v>0</v>
      </c>
      <c r="R2737" s="23">
        <f t="shared" si="832"/>
        <v>1.5898899306971057E-2</v>
      </c>
      <c r="S2737" s="24">
        <f>R2736+R2737</f>
        <v>1.8426416632694662E-2</v>
      </c>
    </row>
    <row r="2738" spans="1:19" ht="15.75" x14ac:dyDescent="0.25">
      <c r="A2738" s="5" t="s">
        <v>5</v>
      </c>
      <c r="B2738" s="7">
        <v>53369</v>
      </c>
      <c r="C2738" s="7">
        <v>690</v>
      </c>
      <c r="D2738" s="1">
        <v>1.3</v>
      </c>
      <c r="E2738" s="9">
        <v>116.6</v>
      </c>
      <c r="F2738" s="7">
        <v>85</v>
      </c>
      <c r="G2738" s="1">
        <v>0.2</v>
      </c>
      <c r="H2738" s="1">
        <v>14.4</v>
      </c>
      <c r="I2738" s="7">
        <v>11</v>
      </c>
      <c r="J2738" s="1">
        <v>0</v>
      </c>
      <c r="K2738" s="1">
        <v>1.9</v>
      </c>
      <c r="M2738" s="12">
        <f t="shared" si="831"/>
        <v>217</v>
      </c>
      <c r="N2738" s="20">
        <f t="shared" si="828"/>
        <v>4</v>
      </c>
      <c r="O2738" s="12">
        <f t="shared" si="829"/>
        <v>1</v>
      </c>
      <c r="P2738" s="12">
        <f t="shared" si="830"/>
        <v>0</v>
      </c>
      <c r="R2738" s="21">
        <f t="shared" si="832"/>
        <v>5.6257643701589893E-2</v>
      </c>
    </row>
    <row r="2739" spans="1:19" ht="15.75" x14ac:dyDescent="0.25">
      <c r="A2739" s="6" t="s">
        <v>6</v>
      </c>
      <c r="B2739" s="8">
        <v>55267</v>
      </c>
      <c r="C2739" s="8">
        <v>1236</v>
      </c>
      <c r="D2739" s="2">
        <v>2.2000000000000002</v>
      </c>
      <c r="E2739" s="10">
        <v>172.7</v>
      </c>
      <c r="F2739" s="8">
        <v>195</v>
      </c>
      <c r="G2739" s="2">
        <v>0.4</v>
      </c>
      <c r="H2739" s="2">
        <v>27.3</v>
      </c>
      <c r="I2739" s="8">
        <v>19</v>
      </c>
      <c r="J2739" s="2">
        <v>0</v>
      </c>
      <c r="K2739" s="2">
        <v>2.7</v>
      </c>
      <c r="M2739" s="12">
        <f t="shared" si="831"/>
        <v>309</v>
      </c>
      <c r="N2739" s="20">
        <f t="shared" si="828"/>
        <v>3</v>
      </c>
      <c r="O2739" s="20">
        <f t="shared" si="829"/>
        <v>5</v>
      </c>
      <c r="P2739" s="12">
        <f t="shared" si="830"/>
        <v>0</v>
      </c>
      <c r="R2739" s="21">
        <f t="shared" si="832"/>
        <v>0.10077456176110884</v>
      </c>
    </row>
    <row r="2740" spans="1:19" ht="15.75" x14ac:dyDescent="0.25">
      <c r="A2740" s="5" t="s">
        <v>7</v>
      </c>
      <c r="B2740" s="7">
        <v>44218</v>
      </c>
      <c r="C2740" s="7">
        <v>1498</v>
      </c>
      <c r="D2740" s="1">
        <v>3.4</v>
      </c>
      <c r="E2740" s="9">
        <v>246.2</v>
      </c>
      <c r="F2740" s="7">
        <v>324</v>
      </c>
      <c r="G2740" s="1">
        <v>0.7</v>
      </c>
      <c r="H2740" s="1">
        <v>53.3</v>
      </c>
      <c r="I2740" s="7">
        <v>55</v>
      </c>
      <c r="J2740" s="1">
        <v>0.1</v>
      </c>
      <c r="K2740" s="1">
        <v>9</v>
      </c>
      <c r="M2740" s="12">
        <f t="shared" si="831"/>
        <v>243</v>
      </c>
      <c r="N2740" s="20">
        <f t="shared" si="828"/>
        <v>8</v>
      </c>
      <c r="O2740" s="20">
        <f t="shared" si="829"/>
        <v>2</v>
      </c>
      <c r="P2740" s="12">
        <f t="shared" si="830"/>
        <v>0</v>
      </c>
      <c r="R2740" s="21">
        <f t="shared" si="832"/>
        <v>0.12213615980432124</v>
      </c>
    </row>
    <row r="2741" spans="1:19" ht="15.75" x14ac:dyDescent="0.25">
      <c r="A2741" s="6" t="s">
        <v>8</v>
      </c>
      <c r="B2741" s="8">
        <v>32133</v>
      </c>
      <c r="C2741" s="8">
        <v>2098</v>
      </c>
      <c r="D2741" s="2">
        <v>6.5</v>
      </c>
      <c r="E2741" s="10">
        <v>380.9</v>
      </c>
      <c r="F2741" s="8">
        <v>549</v>
      </c>
      <c r="G2741" s="2">
        <v>1.7</v>
      </c>
      <c r="H2741" s="2">
        <v>99.7</v>
      </c>
      <c r="I2741" s="8">
        <v>138</v>
      </c>
      <c r="J2741" s="2">
        <v>0.4</v>
      </c>
      <c r="K2741" s="2">
        <v>25.1</v>
      </c>
      <c r="M2741" s="12">
        <f t="shared" si="831"/>
        <v>166</v>
      </c>
      <c r="N2741" s="20">
        <f t="shared" si="828"/>
        <v>21</v>
      </c>
      <c r="O2741" s="20">
        <f t="shared" si="829"/>
        <v>5</v>
      </c>
      <c r="P2741" s="12">
        <f t="shared" si="830"/>
        <v>1</v>
      </c>
      <c r="R2741" s="21">
        <f t="shared" si="832"/>
        <v>0.17105584997961679</v>
      </c>
    </row>
    <row r="2742" spans="1:19" ht="15.75" x14ac:dyDescent="0.25">
      <c r="A2742" s="5" t="s">
        <v>9</v>
      </c>
      <c r="B2742" s="7">
        <v>18923</v>
      </c>
      <c r="C2742" s="7">
        <v>2187</v>
      </c>
      <c r="D2742" s="1">
        <v>11.6</v>
      </c>
      <c r="E2742" s="9">
        <v>461</v>
      </c>
      <c r="F2742" s="7">
        <v>636</v>
      </c>
      <c r="G2742" s="1">
        <v>3.4</v>
      </c>
      <c r="H2742" s="1">
        <v>134.1</v>
      </c>
      <c r="I2742" s="7">
        <v>344</v>
      </c>
      <c r="J2742" s="1">
        <v>1.8</v>
      </c>
      <c r="K2742" s="1">
        <v>72.5</v>
      </c>
      <c r="M2742" s="12">
        <f t="shared" si="831"/>
        <v>119</v>
      </c>
      <c r="N2742" s="20">
        <f t="shared" si="828"/>
        <v>14</v>
      </c>
      <c r="O2742" s="20">
        <f t="shared" si="829"/>
        <v>9</v>
      </c>
      <c r="P2742" s="20">
        <f t="shared" si="830"/>
        <v>0</v>
      </c>
      <c r="R2742" s="21">
        <f t="shared" si="832"/>
        <v>0.17831227068895231</v>
      </c>
    </row>
    <row r="2743" spans="1:19" ht="15.75" x14ac:dyDescent="0.25">
      <c r="A2743" s="6" t="s">
        <v>10</v>
      </c>
      <c r="B2743" s="8">
        <v>8340</v>
      </c>
      <c r="C2743" s="8">
        <v>1971</v>
      </c>
      <c r="D2743" s="2">
        <v>23.6</v>
      </c>
      <c r="E2743" s="10">
        <v>756.2</v>
      </c>
      <c r="F2743" s="8">
        <v>403</v>
      </c>
      <c r="G2743" s="2">
        <v>4.8</v>
      </c>
      <c r="H2743" s="2">
        <v>154.6</v>
      </c>
      <c r="I2743" s="8">
        <v>563</v>
      </c>
      <c r="J2743" s="2">
        <v>6.8</v>
      </c>
      <c r="K2743" s="2">
        <v>216</v>
      </c>
      <c r="M2743" s="12">
        <f t="shared" si="831"/>
        <v>44</v>
      </c>
      <c r="N2743" s="20">
        <f t="shared" si="828"/>
        <v>20</v>
      </c>
      <c r="O2743" s="20">
        <f t="shared" si="829"/>
        <v>1</v>
      </c>
      <c r="P2743" s="20">
        <f t="shared" si="830"/>
        <v>5</v>
      </c>
      <c r="R2743" s="21">
        <f t="shared" si="832"/>
        <v>0.1607011822258459</v>
      </c>
    </row>
    <row r="2744" spans="1:19" ht="15.75" x14ac:dyDescent="0.25">
      <c r="A2744" s="5" t="s">
        <v>11</v>
      </c>
      <c r="B2744" s="7">
        <v>7621</v>
      </c>
      <c r="C2744" s="7">
        <v>2209</v>
      </c>
      <c r="D2744" s="1">
        <v>29</v>
      </c>
      <c r="E2744" s="9">
        <v>1574.8</v>
      </c>
      <c r="F2744" s="7">
        <v>102</v>
      </c>
      <c r="G2744" s="1">
        <v>1.3</v>
      </c>
      <c r="H2744" s="1">
        <v>72.7</v>
      </c>
      <c r="I2744" s="7">
        <v>1490</v>
      </c>
      <c r="J2744" s="1">
        <v>19.600000000000001</v>
      </c>
      <c r="K2744" s="9">
        <v>1062.2</v>
      </c>
      <c r="M2744" s="12">
        <f t="shared" si="831"/>
        <v>45</v>
      </c>
      <c r="N2744" s="20">
        <f t="shared" si="828"/>
        <v>17</v>
      </c>
      <c r="O2744" s="20">
        <f t="shared" si="829"/>
        <v>0</v>
      </c>
      <c r="P2744" s="20">
        <f t="shared" si="830"/>
        <v>5</v>
      </c>
      <c r="R2744" s="21">
        <f t="shared" si="832"/>
        <v>0.18010599266204647</v>
      </c>
    </row>
    <row r="2745" spans="1:19" ht="15.75" x14ac:dyDescent="0.25">
      <c r="A2745" s="6" t="s">
        <v>12</v>
      </c>
      <c r="B2745" s="8">
        <v>209</v>
      </c>
      <c r="C2745" s="8">
        <v>3</v>
      </c>
      <c r="D2745" s="2">
        <v>1.4</v>
      </c>
      <c r="E2745" s="10" t="s">
        <v>13</v>
      </c>
      <c r="F2745" s="8">
        <v>1</v>
      </c>
      <c r="G2745" s="2">
        <v>0.5</v>
      </c>
      <c r="H2745" s="2" t="s">
        <v>13</v>
      </c>
      <c r="I2745" s="8">
        <v>1</v>
      </c>
      <c r="J2745" s="2">
        <v>0.5</v>
      </c>
      <c r="K2745" s="2" t="s">
        <v>13</v>
      </c>
      <c r="M2745" s="12">
        <f t="shared" si="831"/>
        <v>0</v>
      </c>
      <c r="N2745" s="12">
        <f t="shared" si="828"/>
        <v>0</v>
      </c>
      <c r="O2745" s="12">
        <f t="shared" si="829"/>
        <v>0</v>
      </c>
      <c r="P2745" s="12">
        <f t="shared" si="830"/>
        <v>0</v>
      </c>
      <c r="R2745" s="21">
        <f t="shared" si="832"/>
        <v>2.4459845087647776E-4</v>
      </c>
    </row>
    <row r="2746" spans="1:19" x14ac:dyDescent="0.25">
      <c r="O2746" s="104" t="s">
        <v>873</v>
      </c>
      <c r="P2746" s="103">
        <f>SUM(P2743:P2744)/P2733</f>
        <v>0.90909090909090906</v>
      </c>
    </row>
    <row r="2747" spans="1:19" x14ac:dyDescent="0.25">
      <c r="A2747" t="s">
        <v>1323</v>
      </c>
    </row>
    <row r="2748" spans="1:19" x14ac:dyDescent="0.25">
      <c r="A2748" t="s">
        <v>776</v>
      </c>
    </row>
    <row r="2749" spans="1:19" ht="47.25" customHeight="1" x14ac:dyDescent="0.25">
      <c r="A2749" s="15" t="s">
        <v>17</v>
      </c>
      <c r="B2749" s="14" t="s">
        <v>18</v>
      </c>
      <c r="C2749" s="270" t="s">
        <v>19</v>
      </c>
      <c r="D2749" s="270"/>
      <c r="E2749" s="270"/>
      <c r="F2749" s="270" t="s">
        <v>20</v>
      </c>
      <c r="G2749" s="270"/>
      <c r="H2749" s="270"/>
      <c r="I2749" s="270" t="s">
        <v>21</v>
      </c>
      <c r="J2749" s="270"/>
      <c r="K2749" s="270"/>
      <c r="M2749" s="270" t="s">
        <v>778</v>
      </c>
      <c r="N2749" s="270"/>
      <c r="O2749" s="270"/>
      <c r="P2749" s="270"/>
    </row>
    <row r="2750" spans="1:19" x14ac:dyDescent="0.25">
      <c r="B2750" s="14" t="s">
        <v>14</v>
      </c>
      <c r="C2750" s="14" t="s">
        <v>14</v>
      </c>
      <c r="D2750" s="14" t="s">
        <v>15</v>
      </c>
      <c r="E2750" s="14" t="s">
        <v>16</v>
      </c>
      <c r="F2750" s="14" t="s">
        <v>14</v>
      </c>
      <c r="G2750" s="14" t="s">
        <v>15</v>
      </c>
      <c r="H2750" s="14" t="s">
        <v>16</v>
      </c>
      <c r="I2750" s="14" t="s">
        <v>14</v>
      </c>
      <c r="J2750" s="14" t="s">
        <v>15</v>
      </c>
      <c r="K2750" s="14" t="s">
        <v>16</v>
      </c>
      <c r="M2750" s="14" t="s">
        <v>18</v>
      </c>
      <c r="N2750" s="13" t="s">
        <v>19</v>
      </c>
      <c r="O2750" s="14" t="s">
        <v>20</v>
      </c>
      <c r="P2750" s="13" t="s">
        <v>21</v>
      </c>
      <c r="R2750" s="13" t="s">
        <v>41</v>
      </c>
      <c r="S2750" s="14" t="s">
        <v>29</v>
      </c>
    </row>
    <row r="2751" spans="1:19" ht="15.75" x14ac:dyDescent="0.25">
      <c r="A2751" s="14" t="s">
        <v>0</v>
      </c>
      <c r="B2751" s="7">
        <v>286706</v>
      </c>
      <c r="C2751" s="7">
        <v>12177</v>
      </c>
      <c r="D2751" s="1">
        <v>4.2</v>
      </c>
      <c r="E2751" s="9">
        <v>275.39999999999998</v>
      </c>
      <c r="F2751" s="7">
        <v>2341</v>
      </c>
      <c r="G2751" s="1">
        <v>0.8</v>
      </c>
      <c r="H2751" s="1">
        <v>52.9</v>
      </c>
      <c r="I2751" s="7">
        <v>2611</v>
      </c>
      <c r="J2751" s="1">
        <v>0.9</v>
      </c>
      <c r="K2751" s="1">
        <v>59</v>
      </c>
      <c r="M2751" s="12">
        <f>B2751-B2769</f>
        <v>1660</v>
      </c>
      <c r="N2751" s="12">
        <f t="shared" ref="N2751:N2763" si="833">C2751-C2769</f>
        <v>93</v>
      </c>
      <c r="O2751" s="12">
        <f t="shared" ref="O2751:O2763" si="834">F2751-F2769</f>
        <v>19</v>
      </c>
      <c r="P2751" s="12">
        <f t="shared" ref="P2751:P2763" si="835">I2751-I2769</f>
        <v>17</v>
      </c>
      <c r="R2751" s="26">
        <f>C2751/B2751</f>
        <v>4.2472079412359698E-2</v>
      </c>
    </row>
    <row r="2752" spans="1:19" ht="15.75" x14ac:dyDescent="0.25">
      <c r="A2752" s="5" t="s">
        <v>1</v>
      </c>
      <c r="B2752" s="7">
        <v>1742</v>
      </c>
      <c r="C2752" s="7">
        <v>83</v>
      </c>
      <c r="D2752" s="1">
        <v>4.8</v>
      </c>
      <c r="E2752" s="9">
        <v>160.5</v>
      </c>
      <c r="F2752" s="7">
        <v>20</v>
      </c>
      <c r="G2752" s="1">
        <v>1.1000000000000001</v>
      </c>
      <c r="H2752" s="1">
        <v>38.700000000000003</v>
      </c>
      <c r="I2752" s="7">
        <v>0</v>
      </c>
      <c r="J2752" s="1">
        <v>0</v>
      </c>
      <c r="K2752" s="1">
        <v>0</v>
      </c>
      <c r="M2752" s="12">
        <f t="shared" ref="M2752:M2763" si="836">B2752-B2770</f>
        <v>5</v>
      </c>
      <c r="N2752" s="20">
        <f t="shared" si="833"/>
        <v>0</v>
      </c>
      <c r="O2752" s="12">
        <f t="shared" si="834"/>
        <v>0</v>
      </c>
      <c r="P2752" s="12">
        <f t="shared" si="835"/>
        <v>0</v>
      </c>
      <c r="R2752" s="21">
        <f>C2752/$C$2751</f>
        <v>6.8161287673482798E-3</v>
      </c>
    </row>
    <row r="2753" spans="1:19" ht="15.75" x14ac:dyDescent="0.25">
      <c r="A2753" s="6" t="s">
        <v>2</v>
      </c>
      <c r="B2753" s="8">
        <v>10916</v>
      </c>
      <c r="C2753" s="8">
        <v>63</v>
      </c>
      <c r="D2753" s="2">
        <v>0.6</v>
      </c>
      <c r="E2753" s="10">
        <v>29</v>
      </c>
      <c r="F2753" s="8">
        <v>10</v>
      </c>
      <c r="G2753" s="2">
        <v>0.1</v>
      </c>
      <c r="H2753" s="2">
        <v>4.5999999999999996</v>
      </c>
      <c r="I2753" s="8">
        <v>0</v>
      </c>
      <c r="J2753" s="2">
        <v>0</v>
      </c>
      <c r="K2753" s="2">
        <v>0</v>
      </c>
      <c r="M2753" s="12">
        <f t="shared" si="836"/>
        <v>80</v>
      </c>
      <c r="N2753" s="20">
        <f t="shared" si="833"/>
        <v>1</v>
      </c>
      <c r="O2753" s="12">
        <f t="shared" si="834"/>
        <v>0</v>
      </c>
      <c r="P2753" s="12">
        <f t="shared" si="835"/>
        <v>0</v>
      </c>
      <c r="R2753" s="21">
        <f t="shared" ref="R2753:R2763" si="837">C2753/$C$2751</f>
        <v>5.1736881005173688E-3</v>
      </c>
    </row>
    <row r="2754" spans="1:19" ht="15.75" x14ac:dyDescent="0.25">
      <c r="A2754" s="5" t="s">
        <v>3</v>
      </c>
      <c r="B2754" s="7">
        <v>16042</v>
      </c>
      <c r="C2754" s="7">
        <v>31</v>
      </c>
      <c r="D2754" s="1">
        <v>0.2</v>
      </c>
      <c r="E2754" s="9">
        <v>11.2</v>
      </c>
      <c r="F2754" s="7">
        <v>12</v>
      </c>
      <c r="G2754" s="1">
        <v>0.1</v>
      </c>
      <c r="H2754" s="1">
        <v>4.3</v>
      </c>
      <c r="I2754" s="7">
        <v>0</v>
      </c>
      <c r="J2754" s="1">
        <v>0</v>
      </c>
      <c r="K2754" s="1">
        <v>0</v>
      </c>
      <c r="M2754" s="12">
        <f t="shared" si="836"/>
        <v>179</v>
      </c>
      <c r="N2754" s="20">
        <f t="shared" si="833"/>
        <v>0</v>
      </c>
      <c r="O2754" s="20">
        <f t="shared" si="834"/>
        <v>0</v>
      </c>
      <c r="P2754" s="12">
        <f t="shared" si="835"/>
        <v>0</v>
      </c>
      <c r="R2754" s="23">
        <f t="shared" si="837"/>
        <v>2.5457830335879118E-3</v>
      </c>
    </row>
    <row r="2755" spans="1:19" ht="15.75" x14ac:dyDescent="0.25">
      <c r="A2755" s="6" t="s">
        <v>4</v>
      </c>
      <c r="B2755" s="8">
        <v>39069</v>
      </c>
      <c r="C2755" s="8">
        <v>195</v>
      </c>
      <c r="D2755" s="2">
        <v>0.5</v>
      </c>
      <c r="E2755" s="10">
        <v>36.6</v>
      </c>
      <c r="F2755" s="8">
        <v>27</v>
      </c>
      <c r="G2755" s="2">
        <v>0.1</v>
      </c>
      <c r="H2755" s="2">
        <v>5.0999999999999996</v>
      </c>
      <c r="I2755" s="8">
        <v>1</v>
      </c>
      <c r="J2755" s="2">
        <v>0</v>
      </c>
      <c r="K2755" s="2">
        <v>0.2</v>
      </c>
      <c r="M2755" s="12">
        <f t="shared" si="836"/>
        <v>307</v>
      </c>
      <c r="N2755" s="20">
        <f t="shared" si="833"/>
        <v>1</v>
      </c>
      <c r="O2755" s="12">
        <f t="shared" si="834"/>
        <v>0</v>
      </c>
      <c r="P2755" s="12">
        <f t="shared" si="835"/>
        <v>0</v>
      </c>
      <c r="R2755" s="23">
        <f t="shared" si="837"/>
        <v>1.6013796501601379E-2</v>
      </c>
      <c r="S2755" s="24">
        <f>R2754+R2755</f>
        <v>1.8559579535189292E-2</v>
      </c>
    </row>
    <row r="2756" spans="1:19" ht="15.75" x14ac:dyDescent="0.25">
      <c r="A2756" s="5" t="s">
        <v>5</v>
      </c>
      <c r="B2756" s="7">
        <v>53152</v>
      </c>
      <c r="C2756" s="7">
        <v>686</v>
      </c>
      <c r="D2756" s="1">
        <v>1.3</v>
      </c>
      <c r="E2756" s="9">
        <v>115.9</v>
      </c>
      <c r="F2756" s="7">
        <v>84</v>
      </c>
      <c r="G2756" s="1">
        <v>0.2</v>
      </c>
      <c r="H2756" s="1">
        <v>14.2</v>
      </c>
      <c r="I2756" s="7">
        <v>11</v>
      </c>
      <c r="J2756" s="1">
        <v>0</v>
      </c>
      <c r="K2756" s="1">
        <v>1.9</v>
      </c>
      <c r="M2756" s="12">
        <f t="shared" si="836"/>
        <v>220</v>
      </c>
      <c r="N2756" s="20">
        <f t="shared" si="833"/>
        <v>3</v>
      </c>
      <c r="O2756" s="12">
        <f t="shared" si="834"/>
        <v>0</v>
      </c>
      <c r="P2756" s="12">
        <f t="shared" si="835"/>
        <v>0</v>
      </c>
      <c r="R2756" s="21">
        <f t="shared" si="837"/>
        <v>5.6335714872300241E-2</v>
      </c>
    </row>
    <row r="2757" spans="1:19" ht="15.75" x14ac:dyDescent="0.25">
      <c r="A2757" s="6" t="s">
        <v>6</v>
      </c>
      <c r="B2757" s="8">
        <v>54958</v>
      </c>
      <c r="C2757" s="8">
        <v>1233</v>
      </c>
      <c r="D2757" s="2">
        <v>2.2000000000000002</v>
      </c>
      <c r="E2757" s="10">
        <v>172.3</v>
      </c>
      <c r="F2757" s="8">
        <v>190</v>
      </c>
      <c r="G2757" s="2">
        <v>0.3</v>
      </c>
      <c r="H2757" s="2">
        <v>26.6</v>
      </c>
      <c r="I2757" s="8">
        <v>19</v>
      </c>
      <c r="J2757" s="2">
        <v>0</v>
      </c>
      <c r="K2757" s="2">
        <v>2.7</v>
      </c>
      <c r="M2757" s="12">
        <f t="shared" si="836"/>
        <v>299</v>
      </c>
      <c r="N2757" s="20">
        <f t="shared" si="833"/>
        <v>7</v>
      </c>
      <c r="O2757" s="20">
        <f t="shared" si="834"/>
        <v>0</v>
      </c>
      <c r="P2757" s="12">
        <f t="shared" si="835"/>
        <v>1</v>
      </c>
      <c r="R2757" s="21">
        <f t="shared" si="837"/>
        <v>0.10125646711012565</v>
      </c>
    </row>
    <row r="2758" spans="1:19" ht="15.75" x14ac:dyDescent="0.25">
      <c r="A2758" s="5" t="s">
        <v>7</v>
      </c>
      <c r="B2758" s="7">
        <v>43975</v>
      </c>
      <c r="C2758" s="7">
        <v>1490</v>
      </c>
      <c r="D2758" s="1">
        <v>3.4</v>
      </c>
      <c r="E2758" s="9">
        <v>244.9</v>
      </c>
      <c r="F2758" s="7">
        <v>322</v>
      </c>
      <c r="G2758" s="1">
        <v>0.7</v>
      </c>
      <c r="H2758" s="1">
        <v>52.9</v>
      </c>
      <c r="I2758" s="7">
        <v>55</v>
      </c>
      <c r="J2758" s="1">
        <v>0.1</v>
      </c>
      <c r="K2758" s="1">
        <v>9</v>
      </c>
      <c r="M2758" s="12">
        <f t="shared" si="836"/>
        <v>242</v>
      </c>
      <c r="N2758" s="20">
        <f t="shared" si="833"/>
        <v>7</v>
      </c>
      <c r="O2758" s="20">
        <f t="shared" si="834"/>
        <v>3</v>
      </c>
      <c r="P2758" s="12">
        <f t="shared" si="835"/>
        <v>1</v>
      </c>
      <c r="R2758" s="21">
        <f t="shared" si="837"/>
        <v>0.12236182967890286</v>
      </c>
    </row>
    <row r="2759" spans="1:19" ht="15.75" x14ac:dyDescent="0.25">
      <c r="A2759" s="6" t="s">
        <v>8</v>
      </c>
      <c r="B2759" s="8">
        <v>31967</v>
      </c>
      <c r="C2759" s="8">
        <v>2077</v>
      </c>
      <c r="D2759" s="2">
        <v>6.5</v>
      </c>
      <c r="E2759" s="10">
        <v>377.1</v>
      </c>
      <c r="F2759" s="8">
        <v>544</v>
      </c>
      <c r="G2759" s="2">
        <v>1.7</v>
      </c>
      <c r="H2759" s="2">
        <v>98.8</v>
      </c>
      <c r="I2759" s="8">
        <v>137</v>
      </c>
      <c r="J2759" s="2">
        <v>0.4</v>
      </c>
      <c r="K2759" s="2">
        <v>24.9</v>
      </c>
      <c r="M2759" s="12">
        <f t="shared" si="836"/>
        <v>131</v>
      </c>
      <c r="N2759" s="20">
        <f t="shared" si="833"/>
        <v>16</v>
      </c>
      <c r="O2759" s="20">
        <f t="shared" si="834"/>
        <v>4</v>
      </c>
      <c r="P2759" s="12">
        <f t="shared" si="835"/>
        <v>0</v>
      </c>
      <c r="R2759" s="21">
        <f t="shared" si="837"/>
        <v>0.17056746325039007</v>
      </c>
    </row>
    <row r="2760" spans="1:19" ht="15.75" x14ac:dyDescent="0.25">
      <c r="A2760" s="5" t="s">
        <v>9</v>
      </c>
      <c r="B2760" s="7">
        <v>18804</v>
      </c>
      <c r="C2760" s="7">
        <v>2173</v>
      </c>
      <c r="D2760" s="1">
        <v>11.6</v>
      </c>
      <c r="E2760" s="9">
        <v>458</v>
      </c>
      <c r="F2760" s="7">
        <v>627</v>
      </c>
      <c r="G2760" s="1">
        <v>3.3</v>
      </c>
      <c r="H2760" s="1">
        <v>132.19999999999999</v>
      </c>
      <c r="I2760" s="7">
        <v>344</v>
      </c>
      <c r="J2760" s="1">
        <v>1.8</v>
      </c>
      <c r="K2760" s="1">
        <v>72.5</v>
      </c>
      <c r="M2760" s="12">
        <f t="shared" si="836"/>
        <v>102</v>
      </c>
      <c r="N2760" s="20">
        <f t="shared" si="833"/>
        <v>18</v>
      </c>
      <c r="O2760" s="20">
        <f t="shared" si="834"/>
        <v>7</v>
      </c>
      <c r="P2760" s="20">
        <f t="shared" si="835"/>
        <v>2</v>
      </c>
      <c r="R2760" s="21">
        <f t="shared" si="837"/>
        <v>0.17845117845117844</v>
      </c>
    </row>
    <row r="2761" spans="1:19" ht="15.75" x14ac:dyDescent="0.25">
      <c r="A2761" s="6" t="s">
        <v>10</v>
      </c>
      <c r="B2761" s="8">
        <v>8296</v>
      </c>
      <c r="C2761" s="8">
        <v>1951</v>
      </c>
      <c r="D2761" s="2">
        <v>23.5</v>
      </c>
      <c r="E2761" s="10">
        <v>748.6</v>
      </c>
      <c r="F2761" s="8">
        <v>402</v>
      </c>
      <c r="G2761" s="2">
        <v>4.8</v>
      </c>
      <c r="H2761" s="2">
        <v>154.19999999999999</v>
      </c>
      <c r="I2761" s="8">
        <v>558</v>
      </c>
      <c r="J2761" s="2">
        <v>6.7</v>
      </c>
      <c r="K2761" s="2">
        <v>214.1</v>
      </c>
      <c r="M2761" s="12">
        <f t="shared" si="836"/>
        <v>54</v>
      </c>
      <c r="N2761" s="20">
        <f t="shared" si="833"/>
        <v>23</v>
      </c>
      <c r="O2761" s="20">
        <f t="shared" si="834"/>
        <v>5</v>
      </c>
      <c r="P2761" s="20">
        <f t="shared" si="835"/>
        <v>5</v>
      </c>
      <c r="R2761" s="21">
        <f t="shared" si="837"/>
        <v>0.16022008704935534</v>
      </c>
    </row>
    <row r="2762" spans="1:19" ht="15.75" x14ac:dyDescent="0.25">
      <c r="A2762" s="5" t="s">
        <v>11</v>
      </c>
      <c r="B2762" s="7">
        <v>7576</v>
      </c>
      <c r="C2762" s="7">
        <v>2192</v>
      </c>
      <c r="D2762" s="1">
        <v>28.9</v>
      </c>
      <c r="E2762" s="9">
        <v>1562.7</v>
      </c>
      <c r="F2762" s="7">
        <v>102</v>
      </c>
      <c r="G2762" s="1">
        <v>1.3</v>
      </c>
      <c r="H2762" s="1">
        <v>72.7</v>
      </c>
      <c r="I2762" s="7">
        <v>1485</v>
      </c>
      <c r="J2762" s="1">
        <v>19.600000000000001</v>
      </c>
      <c r="K2762" s="9">
        <v>1058.7</v>
      </c>
      <c r="M2762" s="12">
        <f t="shared" si="836"/>
        <v>35</v>
      </c>
      <c r="N2762" s="20">
        <f t="shared" si="833"/>
        <v>17</v>
      </c>
      <c r="O2762" s="20">
        <f t="shared" si="834"/>
        <v>0</v>
      </c>
      <c r="P2762" s="20">
        <f t="shared" si="835"/>
        <v>8</v>
      </c>
      <c r="R2762" s="21">
        <f t="shared" si="837"/>
        <v>0.18001149708466782</v>
      </c>
    </row>
    <row r="2763" spans="1:19" ht="15.75" x14ac:dyDescent="0.25">
      <c r="A2763" s="6" t="s">
        <v>12</v>
      </c>
      <c r="B2763" s="8">
        <v>209</v>
      </c>
      <c r="C2763" s="8">
        <v>3</v>
      </c>
      <c r="D2763" s="2">
        <v>1.4</v>
      </c>
      <c r="E2763" s="10" t="s">
        <v>13</v>
      </c>
      <c r="F2763" s="8">
        <v>1</v>
      </c>
      <c r="G2763" s="2">
        <v>0.5</v>
      </c>
      <c r="H2763" s="2" t="s">
        <v>13</v>
      </c>
      <c r="I2763" s="8">
        <v>1</v>
      </c>
      <c r="J2763" s="2">
        <v>0.5</v>
      </c>
      <c r="K2763" s="2" t="s">
        <v>13</v>
      </c>
      <c r="M2763" s="12">
        <f t="shared" si="836"/>
        <v>6</v>
      </c>
      <c r="N2763" s="12">
        <f t="shared" si="833"/>
        <v>0</v>
      </c>
      <c r="O2763" s="12">
        <f t="shared" si="834"/>
        <v>0</v>
      </c>
      <c r="P2763" s="12">
        <f t="shared" si="835"/>
        <v>0</v>
      </c>
      <c r="R2763" s="21">
        <f t="shared" si="837"/>
        <v>2.4636610002463661E-4</v>
      </c>
    </row>
    <row r="2764" spans="1:19" x14ac:dyDescent="0.25">
      <c r="O2764" s="104" t="s">
        <v>873</v>
      </c>
      <c r="P2764" s="103">
        <f>SUM(P2761:P2762)/P2751</f>
        <v>0.76470588235294112</v>
      </c>
    </row>
    <row r="2765" spans="1:19" x14ac:dyDescent="0.25">
      <c r="A2765" t="s">
        <v>1324</v>
      </c>
    </row>
    <row r="2766" spans="1:19" x14ac:dyDescent="0.25">
      <c r="A2766" t="s">
        <v>776</v>
      </c>
    </row>
    <row r="2767" spans="1:19" ht="47.25" customHeight="1" x14ac:dyDescent="0.25">
      <c r="A2767" s="15" t="s">
        <v>17</v>
      </c>
      <c r="B2767" s="14" t="s">
        <v>18</v>
      </c>
      <c r="C2767" s="270" t="s">
        <v>19</v>
      </c>
      <c r="D2767" s="270"/>
      <c r="E2767" s="270"/>
      <c r="F2767" s="270" t="s">
        <v>20</v>
      </c>
      <c r="G2767" s="270"/>
      <c r="H2767" s="270"/>
      <c r="I2767" s="270" t="s">
        <v>21</v>
      </c>
      <c r="J2767" s="270"/>
      <c r="K2767" s="270"/>
      <c r="M2767" s="270" t="s">
        <v>779</v>
      </c>
      <c r="N2767" s="270"/>
      <c r="O2767" s="270"/>
      <c r="P2767" s="270"/>
    </row>
    <row r="2768" spans="1:19" x14ac:dyDescent="0.25">
      <c r="B2768" s="14" t="s">
        <v>14</v>
      </c>
      <c r="C2768" s="14" t="s">
        <v>14</v>
      </c>
      <c r="D2768" s="14" t="s">
        <v>15</v>
      </c>
      <c r="E2768" s="14" t="s">
        <v>16</v>
      </c>
      <c r="F2768" s="14" t="s">
        <v>14</v>
      </c>
      <c r="G2768" s="14" t="s">
        <v>15</v>
      </c>
      <c r="H2768" s="14" t="s">
        <v>16</v>
      </c>
      <c r="I2768" s="14" t="s">
        <v>14</v>
      </c>
      <c r="J2768" s="14" t="s">
        <v>15</v>
      </c>
      <c r="K2768" s="14" t="s">
        <v>16</v>
      </c>
      <c r="M2768" s="14" t="s">
        <v>18</v>
      </c>
      <c r="N2768" s="13" t="s">
        <v>19</v>
      </c>
      <c r="O2768" s="14" t="s">
        <v>20</v>
      </c>
      <c r="P2768" s="13" t="s">
        <v>21</v>
      </c>
      <c r="R2768" s="13" t="s">
        <v>41</v>
      </c>
      <c r="S2768" s="14" t="s">
        <v>29</v>
      </c>
    </row>
    <row r="2769" spans="1:19" ht="15.75" x14ac:dyDescent="0.25">
      <c r="A2769" s="14" t="s">
        <v>0</v>
      </c>
      <c r="B2769" s="7">
        <v>285046</v>
      </c>
      <c r="C2769" s="7">
        <v>12084</v>
      </c>
      <c r="D2769" s="1">
        <v>4.2</v>
      </c>
      <c r="E2769" s="9">
        <v>273.3</v>
      </c>
      <c r="F2769" s="7">
        <v>2322</v>
      </c>
      <c r="G2769" s="1">
        <v>0.8</v>
      </c>
      <c r="H2769" s="1">
        <v>52.5</v>
      </c>
      <c r="I2769" s="7">
        <v>2594</v>
      </c>
      <c r="J2769" s="1">
        <v>0.9</v>
      </c>
      <c r="K2769" s="1">
        <v>58.7</v>
      </c>
      <c r="M2769" s="12">
        <f>B2769-B2787</f>
        <v>1336</v>
      </c>
      <c r="N2769" s="12">
        <f t="shared" ref="N2769:N2781" si="838">C2769-C2787</f>
        <v>97</v>
      </c>
      <c r="O2769" s="12">
        <f t="shared" ref="O2769:O2781" si="839">F2769-F2787</f>
        <v>15</v>
      </c>
      <c r="P2769" s="12">
        <f t="shared" ref="P2769:P2781" si="840">I2769-I2787</f>
        <v>20</v>
      </c>
      <c r="R2769" s="26">
        <f>C2769/B2769</f>
        <v>4.2393157595616147E-2</v>
      </c>
    </row>
    <row r="2770" spans="1:19" ht="15.75" x14ac:dyDescent="0.25">
      <c r="A2770" s="5" t="s">
        <v>1</v>
      </c>
      <c r="B2770" s="7">
        <v>1737</v>
      </c>
      <c r="C2770" s="7">
        <v>83</v>
      </c>
      <c r="D2770" s="1">
        <v>4.8</v>
      </c>
      <c r="E2770" s="9">
        <v>160.5</v>
      </c>
      <c r="F2770" s="7">
        <v>20</v>
      </c>
      <c r="G2770" s="1">
        <v>1.2</v>
      </c>
      <c r="H2770" s="1">
        <v>38.700000000000003</v>
      </c>
      <c r="I2770" s="7">
        <v>0</v>
      </c>
      <c r="J2770" s="1">
        <v>0</v>
      </c>
      <c r="K2770" s="1">
        <v>0</v>
      </c>
      <c r="M2770" s="12">
        <f t="shared" ref="M2770:M2781" si="841">B2770-B2788</f>
        <v>12</v>
      </c>
      <c r="N2770" s="20">
        <f t="shared" si="838"/>
        <v>0</v>
      </c>
      <c r="O2770" s="12">
        <f t="shared" si="839"/>
        <v>0</v>
      </c>
      <c r="P2770" s="12">
        <f t="shared" si="840"/>
        <v>0</v>
      </c>
      <c r="R2770" s="21">
        <f>C2770/$C$2769</f>
        <v>6.8685865607414761E-3</v>
      </c>
    </row>
    <row r="2771" spans="1:19" ht="15.75" x14ac:dyDescent="0.25">
      <c r="A2771" s="6" t="s">
        <v>2</v>
      </c>
      <c r="B2771" s="8">
        <v>10836</v>
      </c>
      <c r="C2771" s="8">
        <v>62</v>
      </c>
      <c r="D2771" s="2">
        <v>0.6</v>
      </c>
      <c r="E2771" s="10">
        <v>28.5</v>
      </c>
      <c r="F2771" s="8">
        <v>10</v>
      </c>
      <c r="G2771" s="2">
        <v>0.1</v>
      </c>
      <c r="H2771" s="2">
        <v>4.5999999999999996</v>
      </c>
      <c r="I2771" s="8">
        <v>0</v>
      </c>
      <c r="J2771" s="2">
        <v>0</v>
      </c>
      <c r="K2771" s="2">
        <v>0</v>
      </c>
      <c r="M2771" s="12">
        <f t="shared" si="841"/>
        <v>71</v>
      </c>
      <c r="N2771" s="20">
        <f t="shared" si="838"/>
        <v>1</v>
      </c>
      <c r="O2771" s="12">
        <f t="shared" si="839"/>
        <v>0</v>
      </c>
      <c r="P2771" s="12">
        <f t="shared" si="840"/>
        <v>0</v>
      </c>
      <c r="R2771" s="21">
        <f t="shared" ref="R2771:R2781" si="842">C2771/$C$2769</f>
        <v>5.1307514068189338E-3</v>
      </c>
    </row>
    <row r="2772" spans="1:19" ht="15.75" x14ac:dyDescent="0.25">
      <c r="A2772" s="5" t="s">
        <v>3</v>
      </c>
      <c r="B2772" s="7">
        <v>15863</v>
      </c>
      <c r="C2772" s="7">
        <v>31</v>
      </c>
      <c r="D2772" s="1">
        <v>0.2</v>
      </c>
      <c r="E2772" s="9">
        <v>11.2</v>
      </c>
      <c r="F2772" s="7">
        <v>12</v>
      </c>
      <c r="G2772" s="1">
        <v>0.1</v>
      </c>
      <c r="H2772" s="1">
        <v>4.3</v>
      </c>
      <c r="I2772" s="7">
        <v>0</v>
      </c>
      <c r="J2772" s="1">
        <v>0</v>
      </c>
      <c r="K2772" s="1">
        <v>0</v>
      </c>
      <c r="M2772" s="12">
        <f t="shared" si="841"/>
        <v>153</v>
      </c>
      <c r="N2772" s="20">
        <f t="shared" si="838"/>
        <v>1</v>
      </c>
      <c r="O2772" s="20">
        <f t="shared" si="839"/>
        <v>0</v>
      </c>
      <c r="P2772" s="12">
        <f t="shared" si="840"/>
        <v>0</v>
      </c>
      <c r="R2772" s="23">
        <f t="shared" si="842"/>
        <v>2.5653757034094669E-3</v>
      </c>
    </row>
    <row r="2773" spans="1:19" ht="15.75" x14ac:dyDescent="0.25">
      <c r="A2773" s="6" t="s">
        <v>4</v>
      </c>
      <c r="B2773" s="8">
        <v>38762</v>
      </c>
      <c r="C2773" s="8">
        <v>194</v>
      </c>
      <c r="D2773" s="2">
        <v>0.5</v>
      </c>
      <c r="E2773" s="10">
        <v>36.4</v>
      </c>
      <c r="F2773" s="8">
        <v>27</v>
      </c>
      <c r="G2773" s="2">
        <v>0.1</v>
      </c>
      <c r="H2773" s="2">
        <v>5.0999999999999996</v>
      </c>
      <c r="I2773" s="8">
        <v>1</v>
      </c>
      <c r="J2773" s="2">
        <v>0</v>
      </c>
      <c r="K2773" s="2">
        <v>0.2</v>
      </c>
      <c r="M2773" s="12">
        <f t="shared" si="841"/>
        <v>241</v>
      </c>
      <c r="N2773" s="20">
        <f t="shared" si="838"/>
        <v>1</v>
      </c>
      <c r="O2773" s="12">
        <f t="shared" si="839"/>
        <v>0</v>
      </c>
      <c r="P2773" s="12">
        <f t="shared" si="840"/>
        <v>1</v>
      </c>
      <c r="R2773" s="23">
        <f t="shared" si="842"/>
        <v>1.6054286660046341E-2</v>
      </c>
      <c r="S2773" s="24">
        <f>R2772+R2773</f>
        <v>1.8619662363455809E-2</v>
      </c>
    </row>
    <row r="2774" spans="1:19" ht="15.75" x14ac:dyDescent="0.25">
      <c r="A2774" s="5" t="s">
        <v>5</v>
      </c>
      <c r="B2774" s="7">
        <v>52932</v>
      </c>
      <c r="C2774" s="7">
        <v>683</v>
      </c>
      <c r="D2774" s="1">
        <v>1.3</v>
      </c>
      <c r="E2774" s="9">
        <v>115.4</v>
      </c>
      <c r="F2774" s="7">
        <v>84</v>
      </c>
      <c r="G2774" s="1">
        <v>0.2</v>
      </c>
      <c r="H2774" s="1">
        <v>14.2</v>
      </c>
      <c r="I2774" s="7">
        <v>11</v>
      </c>
      <c r="J2774" s="1">
        <v>0</v>
      </c>
      <c r="K2774" s="1">
        <v>1.9</v>
      </c>
      <c r="M2774" s="12">
        <f t="shared" si="841"/>
        <v>154</v>
      </c>
      <c r="N2774" s="20">
        <f t="shared" si="838"/>
        <v>8</v>
      </c>
      <c r="O2774" s="12">
        <f t="shared" si="839"/>
        <v>1</v>
      </c>
      <c r="P2774" s="12">
        <f t="shared" si="840"/>
        <v>0</v>
      </c>
      <c r="R2774" s="21">
        <f t="shared" si="842"/>
        <v>5.6521019529956966E-2</v>
      </c>
    </row>
    <row r="2775" spans="1:19" ht="15.75" x14ac:dyDescent="0.25">
      <c r="A2775" s="6" t="s">
        <v>6</v>
      </c>
      <c r="B2775" s="8">
        <v>54659</v>
      </c>
      <c r="C2775" s="8">
        <v>1226</v>
      </c>
      <c r="D2775" s="2">
        <v>2.2000000000000002</v>
      </c>
      <c r="E2775" s="10">
        <v>171.3</v>
      </c>
      <c r="F2775" s="8">
        <v>190</v>
      </c>
      <c r="G2775" s="2">
        <v>0.3</v>
      </c>
      <c r="H2775" s="2">
        <v>26.6</v>
      </c>
      <c r="I2775" s="8">
        <v>18</v>
      </c>
      <c r="J2775" s="2">
        <v>0</v>
      </c>
      <c r="K2775" s="2">
        <v>2.5</v>
      </c>
      <c r="M2775" s="12">
        <f t="shared" si="841"/>
        <v>236</v>
      </c>
      <c r="N2775" s="20">
        <f t="shared" si="838"/>
        <v>9</v>
      </c>
      <c r="O2775" s="20">
        <f t="shared" si="839"/>
        <v>2</v>
      </c>
      <c r="P2775" s="12">
        <f t="shared" si="840"/>
        <v>0</v>
      </c>
      <c r="R2775" s="21">
        <f t="shared" si="842"/>
        <v>0.10145647136709698</v>
      </c>
    </row>
    <row r="2776" spans="1:19" ht="15.75" x14ac:dyDescent="0.25">
      <c r="A2776" s="5" t="s">
        <v>7</v>
      </c>
      <c r="B2776" s="7">
        <v>43733</v>
      </c>
      <c r="C2776" s="7">
        <v>1483</v>
      </c>
      <c r="D2776" s="1">
        <v>3.4</v>
      </c>
      <c r="E2776" s="9">
        <v>243.7</v>
      </c>
      <c r="F2776" s="7">
        <v>319</v>
      </c>
      <c r="G2776" s="1">
        <v>0.7</v>
      </c>
      <c r="H2776" s="1">
        <v>52.4</v>
      </c>
      <c r="I2776" s="7">
        <v>54</v>
      </c>
      <c r="J2776" s="1">
        <v>0.1</v>
      </c>
      <c r="K2776" s="1">
        <v>8.9</v>
      </c>
      <c r="M2776" s="12">
        <f t="shared" si="841"/>
        <v>221</v>
      </c>
      <c r="N2776" s="20">
        <f t="shared" si="838"/>
        <v>21</v>
      </c>
      <c r="O2776" s="20">
        <f t="shared" si="839"/>
        <v>3</v>
      </c>
      <c r="P2776" s="12">
        <f t="shared" si="840"/>
        <v>0</v>
      </c>
      <c r="R2776" s="21">
        <f t="shared" si="842"/>
        <v>0.12272426348891095</v>
      </c>
    </row>
    <row r="2777" spans="1:19" ht="15.75" x14ac:dyDescent="0.25">
      <c r="A2777" s="6" t="s">
        <v>8</v>
      </c>
      <c r="B2777" s="8">
        <v>31836</v>
      </c>
      <c r="C2777" s="8">
        <v>2061</v>
      </c>
      <c r="D2777" s="2">
        <v>6.5</v>
      </c>
      <c r="E2777" s="10">
        <v>374.2</v>
      </c>
      <c r="F2777" s="8">
        <v>540</v>
      </c>
      <c r="G2777" s="2">
        <v>1.7</v>
      </c>
      <c r="H2777" s="2">
        <v>98</v>
      </c>
      <c r="I2777" s="8">
        <v>137</v>
      </c>
      <c r="J2777" s="2">
        <v>0.4</v>
      </c>
      <c r="K2777" s="2">
        <v>24.9</v>
      </c>
      <c r="M2777" s="12">
        <f t="shared" si="841"/>
        <v>104</v>
      </c>
      <c r="N2777" s="20">
        <f t="shared" si="838"/>
        <v>17</v>
      </c>
      <c r="O2777" s="20">
        <f t="shared" si="839"/>
        <v>2</v>
      </c>
      <c r="P2777" s="12">
        <f t="shared" si="840"/>
        <v>3</v>
      </c>
      <c r="R2777" s="21">
        <f t="shared" si="842"/>
        <v>0.17055610724925521</v>
      </c>
    </row>
    <row r="2778" spans="1:19" ht="15.75" x14ac:dyDescent="0.25">
      <c r="A2778" s="5" t="s">
        <v>9</v>
      </c>
      <c r="B2778" s="7">
        <v>18702</v>
      </c>
      <c r="C2778" s="7">
        <v>2155</v>
      </c>
      <c r="D2778" s="1">
        <v>11.5</v>
      </c>
      <c r="E2778" s="9">
        <v>454.2</v>
      </c>
      <c r="F2778" s="7">
        <v>620</v>
      </c>
      <c r="G2778" s="1">
        <v>3.3</v>
      </c>
      <c r="H2778" s="1">
        <v>130.69999999999999</v>
      </c>
      <c r="I2778" s="7">
        <v>342</v>
      </c>
      <c r="J2778" s="1">
        <v>1.8</v>
      </c>
      <c r="K2778" s="1">
        <v>72.099999999999994</v>
      </c>
      <c r="M2778" s="12">
        <f t="shared" si="841"/>
        <v>79</v>
      </c>
      <c r="N2778" s="20">
        <f t="shared" si="838"/>
        <v>13</v>
      </c>
      <c r="O2778" s="20">
        <f t="shared" si="839"/>
        <v>4</v>
      </c>
      <c r="P2778" s="20">
        <f t="shared" si="840"/>
        <v>2</v>
      </c>
      <c r="R2778" s="21">
        <f t="shared" si="842"/>
        <v>0.17833498841443229</v>
      </c>
    </row>
    <row r="2779" spans="1:19" ht="15.75" x14ac:dyDescent="0.25">
      <c r="A2779" s="6" t="s">
        <v>10</v>
      </c>
      <c r="B2779" s="8">
        <v>8242</v>
      </c>
      <c r="C2779" s="8">
        <v>1928</v>
      </c>
      <c r="D2779" s="2">
        <v>23.4</v>
      </c>
      <c r="E2779" s="10">
        <v>739.7</v>
      </c>
      <c r="F2779" s="8">
        <v>397</v>
      </c>
      <c r="G2779" s="2">
        <v>4.8</v>
      </c>
      <c r="H2779" s="2">
        <v>152.30000000000001</v>
      </c>
      <c r="I2779" s="8">
        <v>553</v>
      </c>
      <c r="J2779" s="2">
        <v>6.7</v>
      </c>
      <c r="K2779" s="2">
        <v>212.2</v>
      </c>
      <c r="M2779" s="12">
        <f t="shared" si="841"/>
        <v>41</v>
      </c>
      <c r="N2779" s="20">
        <f t="shared" si="838"/>
        <v>14</v>
      </c>
      <c r="O2779" s="20">
        <f t="shared" si="839"/>
        <v>2</v>
      </c>
      <c r="P2779" s="20">
        <f t="shared" si="840"/>
        <v>6</v>
      </c>
      <c r="R2779" s="21">
        <f t="shared" si="842"/>
        <v>0.15954981794107911</v>
      </c>
    </row>
    <row r="2780" spans="1:19" ht="15.75" x14ac:dyDescent="0.25">
      <c r="A2780" s="5" t="s">
        <v>11</v>
      </c>
      <c r="B2780" s="7">
        <v>7541</v>
      </c>
      <c r="C2780" s="7">
        <v>2175</v>
      </c>
      <c r="D2780" s="1">
        <v>28.8</v>
      </c>
      <c r="E2780" s="9">
        <v>1550.6</v>
      </c>
      <c r="F2780" s="7">
        <v>102</v>
      </c>
      <c r="G2780" s="1">
        <v>1.4</v>
      </c>
      <c r="H2780" s="1">
        <v>72.7</v>
      </c>
      <c r="I2780" s="7">
        <v>1477</v>
      </c>
      <c r="J2780" s="1">
        <v>19.600000000000001</v>
      </c>
      <c r="K2780" s="9">
        <v>1053</v>
      </c>
      <c r="M2780" s="12">
        <f t="shared" si="841"/>
        <v>22</v>
      </c>
      <c r="N2780" s="20">
        <f t="shared" si="838"/>
        <v>12</v>
      </c>
      <c r="O2780" s="20">
        <f t="shared" si="839"/>
        <v>1</v>
      </c>
      <c r="P2780" s="20">
        <f t="shared" si="840"/>
        <v>8</v>
      </c>
      <c r="R2780" s="21">
        <f t="shared" si="842"/>
        <v>0.17999006951340615</v>
      </c>
    </row>
    <row r="2781" spans="1:19" ht="15.75" x14ac:dyDescent="0.25">
      <c r="A2781" s="6" t="s">
        <v>12</v>
      </c>
      <c r="B2781" s="8">
        <v>203</v>
      </c>
      <c r="C2781" s="8">
        <v>3</v>
      </c>
      <c r="D2781" s="2">
        <v>1.5</v>
      </c>
      <c r="E2781" s="10" t="s">
        <v>13</v>
      </c>
      <c r="F2781" s="8">
        <v>1</v>
      </c>
      <c r="G2781" s="2">
        <v>0.5</v>
      </c>
      <c r="H2781" s="2" t="s">
        <v>13</v>
      </c>
      <c r="I2781" s="8">
        <v>1</v>
      </c>
      <c r="J2781" s="2">
        <v>0.5</v>
      </c>
      <c r="K2781" s="2" t="s">
        <v>13</v>
      </c>
      <c r="M2781" s="12">
        <f t="shared" si="841"/>
        <v>2</v>
      </c>
      <c r="N2781" s="12">
        <f t="shared" si="838"/>
        <v>0</v>
      </c>
      <c r="O2781" s="12">
        <f t="shared" si="839"/>
        <v>0</v>
      </c>
      <c r="P2781" s="12">
        <f t="shared" si="840"/>
        <v>0</v>
      </c>
      <c r="R2781" s="21">
        <f t="shared" si="842"/>
        <v>2.4826216484607745E-4</v>
      </c>
    </row>
    <row r="2782" spans="1:19" x14ac:dyDescent="0.25">
      <c r="O2782" s="104" t="s">
        <v>873</v>
      </c>
      <c r="P2782" s="103">
        <f>SUM(P2779:P2780)/P2769</f>
        <v>0.7</v>
      </c>
    </row>
    <row r="2783" spans="1:19" x14ac:dyDescent="0.25">
      <c r="A2783" t="s">
        <v>1325</v>
      </c>
    </row>
    <row r="2784" spans="1:19" x14ac:dyDescent="0.25">
      <c r="A2784" t="s">
        <v>776</v>
      </c>
    </row>
    <row r="2785" spans="1:19" ht="47.25" customHeight="1" x14ac:dyDescent="0.25">
      <c r="A2785" s="15" t="s">
        <v>17</v>
      </c>
      <c r="B2785" s="14" t="s">
        <v>18</v>
      </c>
      <c r="C2785" s="270" t="s">
        <v>19</v>
      </c>
      <c r="D2785" s="270"/>
      <c r="E2785" s="270"/>
      <c r="F2785" s="270" t="s">
        <v>20</v>
      </c>
      <c r="G2785" s="270"/>
      <c r="H2785" s="270"/>
      <c r="I2785" s="270" t="s">
        <v>21</v>
      </c>
      <c r="J2785" s="270"/>
      <c r="K2785" s="270"/>
      <c r="M2785" s="270" t="s">
        <v>780</v>
      </c>
      <c r="N2785" s="270"/>
      <c r="O2785" s="270"/>
      <c r="P2785" s="270"/>
    </row>
    <row r="2786" spans="1:19" x14ac:dyDescent="0.25">
      <c r="B2786" s="14" t="s">
        <v>14</v>
      </c>
      <c r="C2786" s="14" t="s">
        <v>14</v>
      </c>
      <c r="D2786" s="14" t="s">
        <v>15</v>
      </c>
      <c r="E2786" s="14" t="s">
        <v>16</v>
      </c>
      <c r="F2786" s="14" t="s">
        <v>14</v>
      </c>
      <c r="G2786" s="14" t="s">
        <v>15</v>
      </c>
      <c r="H2786" s="14" t="s">
        <v>16</v>
      </c>
      <c r="I2786" s="14" t="s">
        <v>14</v>
      </c>
      <c r="J2786" s="14" t="s">
        <v>15</v>
      </c>
      <c r="K2786" s="14" t="s">
        <v>16</v>
      </c>
      <c r="M2786" s="14" t="s">
        <v>18</v>
      </c>
      <c r="N2786" s="13" t="s">
        <v>19</v>
      </c>
      <c r="O2786" s="14" t="s">
        <v>20</v>
      </c>
      <c r="P2786" s="13" t="s">
        <v>21</v>
      </c>
      <c r="R2786" s="13" t="s">
        <v>41</v>
      </c>
      <c r="S2786" s="14" t="s">
        <v>29</v>
      </c>
    </row>
    <row r="2787" spans="1:19" ht="15.75" x14ac:dyDescent="0.25">
      <c r="A2787" s="14" t="s">
        <v>0</v>
      </c>
      <c r="B2787" s="7">
        <v>283710</v>
      </c>
      <c r="C2787" s="7">
        <v>11987</v>
      </c>
      <c r="D2787" s="1">
        <v>4.2</v>
      </c>
      <c r="E2787" s="9">
        <v>271.10000000000002</v>
      </c>
      <c r="F2787" s="7">
        <v>2307</v>
      </c>
      <c r="G2787" s="1">
        <v>0.8</v>
      </c>
      <c r="H2787" s="1">
        <v>52.2</v>
      </c>
      <c r="I2787" s="7">
        <v>2574</v>
      </c>
      <c r="J2787" s="1">
        <v>0.9</v>
      </c>
      <c r="K2787" s="1">
        <v>58.2</v>
      </c>
      <c r="M2787" s="12">
        <f>B2787-B2805</f>
        <v>1519</v>
      </c>
      <c r="N2787" s="12">
        <f t="shared" ref="N2787:N2799" si="843">C2787-C2805</f>
        <v>146</v>
      </c>
      <c r="O2787" s="12">
        <f t="shared" ref="O2787:O2799" si="844">F2787-F2805</f>
        <v>42</v>
      </c>
      <c r="P2787" s="12">
        <f t="shared" ref="P2787:P2799" si="845">I2787-I2805</f>
        <v>29</v>
      </c>
      <c r="R2787" s="26">
        <f>C2787/B2787</f>
        <v>4.2250889993303023E-2</v>
      </c>
    </row>
    <row r="2788" spans="1:19" ht="15.75" x14ac:dyDescent="0.25">
      <c r="A2788" s="5" t="s">
        <v>1</v>
      </c>
      <c r="B2788" s="7">
        <v>1725</v>
      </c>
      <c r="C2788" s="7">
        <v>83</v>
      </c>
      <c r="D2788" s="1">
        <v>4.8</v>
      </c>
      <c r="E2788" s="9">
        <v>160.5</v>
      </c>
      <c r="F2788" s="7">
        <v>20</v>
      </c>
      <c r="G2788" s="1">
        <v>1.2</v>
      </c>
      <c r="H2788" s="1">
        <v>38.700000000000003</v>
      </c>
      <c r="I2788" s="7">
        <v>0</v>
      </c>
      <c r="J2788" s="1">
        <v>0</v>
      </c>
      <c r="K2788" s="1">
        <v>0</v>
      </c>
      <c r="M2788" s="12">
        <f t="shared" ref="M2788:M2799" si="846">B2788-B2806</f>
        <v>12</v>
      </c>
      <c r="N2788" s="20">
        <f t="shared" si="843"/>
        <v>3</v>
      </c>
      <c r="O2788" s="12">
        <f t="shared" si="844"/>
        <v>0</v>
      </c>
      <c r="P2788" s="12">
        <f t="shared" si="845"/>
        <v>0</v>
      </c>
      <c r="R2788" s="21">
        <f>C2788/$C$2787</f>
        <v>6.9241678485025444E-3</v>
      </c>
    </row>
    <row r="2789" spans="1:19" ht="15.75" x14ac:dyDescent="0.25">
      <c r="A2789" s="6" t="s">
        <v>2</v>
      </c>
      <c r="B2789" s="8">
        <v>10765</v>
      </c>
      <c r="C2789" s="8">
        <v>61</v>
      </c>
      <c r="D2789" s="2">
        <v>0.6</v>
      </c>
      <c r="E2789" s="10">
        <v>28.1</v>
      </c>
      <c r="F2789" s="8">
        <v>10</v>
      </c>
      <c r="G2789" s="2">
        <v>0.1</v>
      </c>
      <c r="H2789" s="2">
        <v>4.5999999999999996</v>
      </c>
      <c r="I2789" s="8">
        <v>0</v>
      </c>
      <c r="J2789" s="2">
        <v>0</v>
      </c>
      <c r="K2789" s="2">
        <v>0</v>
      </c>
      <c r="M2789" s="12">
        <f t="shared" si="846"/>
        <v>69</v>
      </c>
      <c r="N2789" s="20">
        <f t="shared" si="843"/>
        <v>1</v>
      </c>
      <c r="O2789" s="12">
        <f t="shared" si="844"/>
        <v>0</v>
      </c>
      <c r="P2789" s="12">
        <f t="shared" si="845"/>
        <v>0</v>
      </c>
      <c r="R2789" s="21">
        <f t="shared" ref="R2789:R2799" si="847">C2789/$C$2787</f>
        <v>5.0888462501042795E-3</v>
      </c>
    </row>
    <row r="2790" spans="1:19" ht="15.75" x14ac:dyDescent="0.25">
      <c r="A2790" s="5" t="s">
        <v>3</v>
      </c>
      <c r="B2790" s="7">
        <v>15710</v>
      </c>
      <c r="C2790" s="7">
        <v>30</v>
      </c>
      <c r="D2790" s="1">
        <v>0.2</v>
      </c>
      <c r="E2790" s="9">
        <v>10.8</v>
      </c>
      <c r="F2790" s="7">
        <v>12</v>
      </c>
      <c r="G2790" s="1">
        <v>0.1</v>
      </c>
      <c r="H2790" s="1">
        <v>4.3</v>
      </c>
      <c r="I2790" s="7">
        <v>0</v>
      </c>
      <c r="J2790" s="1">
        <v>0</v>
      </c>
      <c r="K2790" s="1">
        <v>0</v>
      </c>
      <c r="M2790" s="12">
        <f t="shared" si="846"/>
        <v>152</v>
      </c>
      <c r="N2790" s="20">
        <f t="shared" si="843"/>
        <v>0</v>
      </c>
      <c r="O2790" s="20">
        <f t="shared" si="844"/>
        <v>0</v>
      </c>
      <c r="P2790" s="12">
        <f t="shared" si="845"/>
        <v>0</v>
      </c>
      <c r="R2790" s="23">
        <f t="shared" si="847"/>
        <v>2.5027112705430883E-3</v>
      </c>
    </row>
    <row r="2791" spans="1:19" ht="15.75" x14ac:dyDescent="0.25">
      <c r="A2791" s="6" t="s">
        <v>4</v>
      </c>
      <c r="B2791" s="8">
        <v>38521</v>
      </c>
      <c r="C2791" s="8">
        <v>193</v>
      </c>
      <c r="D2791" s="2">
        <v>0.5</v>
      </c>
      <c r="E2791" s="10">
        <v>36.200000000000003</v>
      </c>
      <c r="F2791" s="8">
        <v>27</v>
      </c>
      <c r="G2791" s="2">
        <v>0.1</v>
      </c>
      <c r="H2791" s="2">
        <v>5.0999999999999996</v>
      </c>
      <c r="I2791" s="8">
        <v>0</v>
      </c>
      <c r="J2791" s="2">
        <v>0</v>
      </c>
      <c r="K2791" s="2">
        <v>0</v>
      </c>
      <c r="M2791" s="12">
        <f t="shared" si="846"/>
        <v>242</v>
      </c>
      <c r="N2791" s="20">
        <f t="shared" si="843"/>
        <v>3</v>
      </c>
      <c r="O2791" s="12">
        <f t="shared" si="844"/>
        <v>1</v>
      </c>
      <c r="P2791" s="12">
        <f t="shared" si="845"/>
        <v>0</v>
      </c>
      <c r="R2791" s="23">
        <f t="shared" si="847"/>
        <v>1.6100775840493867E-2</v>
      </c>
      <c r="S2791" s="24">
        <f>R2790+R2791</f>
        <v>1.8603487111036956E-2</v>
      </c>
    </row>
    <row r="2792" spans="1:19" ht="15.75" x14ac:dyDescent="0.25">
      <c r="A2792" s="5" t="s">
        <v>5</v>
      </c>
      <c r="B2792" s="7">
        <v>52778</v>
      </c>
      <c r="C2792" s="7">
        <v>675</v>
      </c>
      <c r="D2792" s="1">
        <v>1.3</v>
      </c>
      <c r="E2792" s="9">
        <v>114.1</v>
      </c>
      <c r="F2792" s="7">
        <v>83</v>
      </c>
      <c r="G2792" s="1">
        <v>0.2</v>
      </c>
      <c r="H2792" s="1">
        <v>14</v>
      </c>
      <c r="I2792" s="7">
        <v>11</v>
      </c>
      <c r="J2792" s="1">
        <v>0</v>
      </c>
      <c r="K2792" s="1">
        <v>1.9</v>
      </c>
      <c r="M2792" s="12">
        <f t="shared" si="846"/>
        <v>189</v>
      </c>
      <c r="N2792" s="20">
        <f t="shared" si="843"/>
        <v>5</v>
      </c>
      <c r="O2792" s="12">
        <f t="shared" si="844"/>
        <v>1</v>
      </c>
      <c r="P2792" s="12">
        <f t="shared" si="845"/>
        <v>0</v>
      </c>
      <c r="R2792" s="21">
        <f t="shared" si="847"/>
        <v>5.6311003587219487E-2</v>
      </c>
    </row>
    <row r="2793" spans="1:19" ht="15.75" x14ac:dyDescent="0.25">
      <c r="A2793" s="6" t="s">
        <v>6</v>
      </c>
      <c r="B2793" s="8">
        <v>54423</v>
      </c>
      <c r="C2793" s="8">
        <v>1217</v>
      </c>
      <c r="D2793" s="2">
        <v>2.2000000000000002</v>
      </c>
      <c r="E2793" s="10">
        <v>170.1</v>
      </c>
      <c r="F2793" s="8">
        <v>188</v>
      </c>
      <c r="G2793" s="2">
        <v>0.3</v>
      </c>
      <c r="H2793" s="2">
        <v>26.3</v>
      </c>
      <c r="I2793" s="8">
        <v>18</v>
      </c>
      <c r="J2793" s="2">
        <v>0</v>
      </c>
      <c r="K2793" s="2">
        <v>2.5</v>
      </c>
      <c r="M2793" s="12">
        <f t="shared" si="846"/>
        <v>295</v>
      </c>
      <c r="N2793" s="20">
        <f t="shared" si="843"/>
        <v>12</v>
      </c>
      <c r="O2793" s="20">
        <f t="shared" si="844"/>
        <v>1</v>
      </c>
      <c r="P2793" s="12">
        <f t="shared" si="845"/>
        <v>1</v>
      </c>
      <c r="R2793" s="21">
        <f t="shared" si="847"/>
        <v>0.10152665387503128</v>
      </c>
    </row>
    <row r="2794" spans="1:19" ht="15.75" x14ac:dyDescent="0.25">
      <c r="A2794" s="5" t="s">
        <v>7</v>
      </c>
      <c r="B2794" s="7">
        <v>43512</v>
      </c>
      <c r="C2794" s="7">
        <v>1462</v>
      </c>
      <c r="D2794" s="1">
        <v>3.4</v>
      </c>
      <c r="E2794" s="9">
        <v>240.3</v>
      </c>
      <c r="F2794" s="7">
        <v>316</v>
      </c>
      <c r="G2794" s="1">
        <v>0.7</v>
      </c>
      <c r="H2794" s="1">
        <v>51.9</v>
      </c>
      <c r="I2794" s="7">
        <v>54</v>
      </c>
      <c r="J2794" s="1">
        <v>0.1</v>
      </c>
      <c r="K2794" s="1">
        <v>8.9</v>
      </c>
      <c r="M2794" s="12">
        <f t="shared" si="846"/>
        <v>209</v>
      </c>
      <c r="N2794" s="20">
        <f t="shared" si="843"/>
        <v>14</v>
      </c>
      <c r="O2794" s="20">
        <f t="shared" si="844"/>
        <v>8</v>
      </c>
      <c r="P2794" s="12">
        <f t="shared" si="845"/>
        <v>1</v>
      </c>
      <c r="R2794" s="21">
        <f t="shared" si="847"/>
        <v>0.1219654625844665</v>
      </c>
    </row>
    <row r="2795" spans="1:19" ht="15.75" x14ac:dyDescent="0.25">
      <c r="A2795" s="6" t="s">
        <v>8</v>
      </c>
      <c r="B2795" s="8">
        <v>31732</v>
      </c>
      <c r="C2795" s="8">
        <v>2044</v>
      </c>
      <c r="D2795" s="2">
        <v>6.4</v>
      </c>
      <c r="E2795" s="10">
        <v>371.1</v>
      </c>
      <c r="F2795" s="8">
        <v>538</v>
      </c>
      <c r="G2795" s="2">
        <v>1.7</v>
      </c>
      <c r="H2795" s="2">
        <v>97.7</v>
      </c>
      <c r="I2795" s="8">
        <v>134</v>
      </c>
      <c r="J2795" s="2">
        <v>0.4</v>
      </c>
      <c r="K2795" s="2">
        <v>24.3</v>
      </c>
      <c r="M2795" s="12">
        <f t="shared" si="846"/>
        <v>152</v>
      </c>
      <c r="N2795" s="20">
        <f t="shared" si="843"/>
        <v>26</v>
      </c>
      <c r="O2795" s="20">
        <f t="shared" si="844"/>
        <v>10</v>
      </c>
      <c r="P2795" s="12">
        <f t="shared" si="845"/>
        <v>5</v>
      </c>
      <c r="R2795" s="21">
        <f t="shared" si="847"/>
        <v>0.17051806123300242</v>
      </c>
    </row>
    <row r="2796" spans="1:19" ht="15.75" x14ac:dyDescent="0.25">
      <c r="A2796" s="5" t="s">
        <v>9</v>
      </c>
      <c r="B2796" s="7">
        <v>18623</v>
      </c>
      <c r="C2796" s="7">
        <v>2142</v>
      </c>
      <c r="D2796" s="1">
        <v>11.5</v>
      </c>
      <c r="E2796" s="9">
        <v>451.5</v>
      </c>
      <c r="F2796" s="7">
        <v>616</v>
      </c>
      <c r="G2796" s="1">
        <v>3.3</v>
      </c>
      <c r="H2796" s="1">
        <v>129.80000000000001</v>
      </c>
      <c r="I2796" s="7">
        <v>340</v>
      </c>
      <c r="J2796" s="1">
        <v>1.8</v>
      </c>
      <c r="K2796" s="1">
        <v>71.7</v>
      </c>
      <c r="M2796" s="12">
        <f t="shared" si="846"/>
        <v>90</v>
      </c>
      <c r="N2796" s="20">
        <f t="shared" si="843"/>
        <v>32</v>
      </c>
      <c r="O2796" s="20">
        <f t="shared" si="844"/>
        <v>15</v>
      </c>
      <c r="P2796" s="20">
        <f t="shared" si="845"/>
        <v>5</v>
      </c>
      <c r="R2796" s="21">
        <f t="shared" si="847"/>
        <v>0.17869358471677652</v>
      </c>
    </row>
    <row r="2797" spans="1:19" ht="15.75" x14ac:dyDescent="0.25">
      <c r="A2797" s="6" t="s">
        <v>10</v>
      </c>
      <c r="B2797" s="8">
        <v>8201</v>
      </c>
      <c r="C2797" s="8">
        <v>1914</v>
      </c>
      <c r="D2797" s="2">
        <v>23.3</v>
      </c>
      <c r="E2797" s="10">
        <v>734.4</v>
      </c>
      <c r="F2797" s="8">
        <v>395</v>
      </c>
      <c r="G2797" s="2">
        <v>4.8</v>
      </c>
      <c r="H2797" s="2">
        <v>151.6</v>
      </c>
      <c r="I2797" s="8">
        <v>547</v>
      </c>
      <c r="J2797" s="2">
        <v>6.7</v>
      </c>
      <c r="K2797" s="2">
        <v>209.9</v>
      </c>
      <c r="M2797" s="12">
        <f t="shared" si="846"/>
        <v>62</v>
      </c>
      <c r="N2797" s="20">
        <f t="shared" si="843"/>
        <v>26</v>
      </c>
      <c r="O2797" s="20">
        <f t="shared" si="844"/>
        <v>5</v>
      </c>
      <c r="P2797" s="20">
        <f t="shared" si="845"/>
        <v>4</v>
      </c>
      <c r="R2797" s="21">
        <f t="shared" si="847"/>
        <v>0.15967297906064903</v>
      </c>
    </row>
    <row r="2798" spans="1:19" ht="15.75" x14ac:dyDescent="0.25">
      <c r="A2798" s="5" t="s">
        <v>11</v>
      </c>
      <c r="B2798" s="7">
        <v>7519</v>
      </c>
      <c r="C2798" s="7">
        <v>2163</v>
      </c>
      <c r="D2798" s="1">
        <v>28.8</v>
      </c>
      <c r="E2798" s="9">
        <v>1542</v>
      </c>
      <c r="F2798" s="7">
        <v>101</v>
      </c>
      <c r="G2798" s="1">
        <v>1.3</v>
      </c>
      <c r="H2798" s="1">
        <v>72</v>
      </c>
      <c r="I2798" s="7">
        <v>1469</v>
      </c>
      <c r="J2798" s="1">
        <v>19.5</v>
      </c>
      <c r="K2798" s="9">
        <v>1047.3</v>
      </c>
      <c r="M2798" s="12">
        <f t="shared" si="846"/>
        <v>43</v>
      </c>
      <c r="N2798" s="20">
        <f t="shared" si="843"/>
        <v>24</v>
      </c>
      <c r="O2798" s="20">
        <f t="shared" si="844"/>
        <v>1</v>
      </c>
      <c r="P2798" s="20">
        <f t="shared" si="845"/>
        <v>13</v>
      </c>
      <c r="R2798" s="21">
        <f t="shared" si="847"/>
        <v>0.18044548260615667</v>
      </c>
    </row>
    <row r="2799" spans="1:19" ht="15.75" x14ac:dyDescent="0.25">
      <c r="A2799" s="6" t="s">
        <v>12</v>
      </c>
      <c r="B2799" s="8">
        <v>201</v>
      </c>
      <c r="C2799" s="8">
        <v>3</v>
      </c>
      <c r="D2799" s="2">
        <v>1.5</v>
      </c>
      <c r="E2799" s="10" t="s">
        <v>13</v>
      </c>
      <c r="F2799" s="8">
        <v>1</v>
      </c>
      <c r="G2799" s="2">
        <v>0.5</v>
      </c>
      <c r="H2799" s="2" t="s">
        <v>13</v>
      </c>
      <c r="I2799" s="8">
        <v>1</v>
      </c>
      <c r="J2799" s="2">
        <v>0.5</v>
      </c>
      <c r="K2799" s="2" t="s">
        <v>13</v>
      </c>
      <c r="M2799" s="12">
        <f t="shared" si="846"/>
        <v>4</v>
      </c>
      <c r="N2799" s="12">
        <f t="shared" si="843"/>
        <v>0</v>
      </c>
      <c r="O2799" s="12">
        <f t="shared" si="844"/>
        <v>0</v>
      </c>
      <c r="P2799" s="12">
        <f t="shared" si="845"/>
        <v>0</v>
      </c>
      <c r="R2799" s="21">
        <f t="shared" si="847"/>
        <v>2.5027112705430885E-4</v>
      </c>
    </row>
    <row r="2800" spans="1:19" x14ac:dyDescent="0.25">
      <c r="O2800" s="104" t="s">
        <v>873</v>
      </c>
      <c r="P2800" s="103">
        <f>SUM(P2797:P2798)/P2787</f>
        <v>0.58620689655172409</v>
      </c>
    </row>
    <row r="2801" spans="1:19" x14ac:dyDescent="0.25">
      <c r="A2801" t="s">
        <v>1326</v>
      </c>
    </row>
    <row r="2802" spans="1:19" x14ac:dyDescent="0.25">
      <c r="A2802" t="s">
        <v>776</v>
      </c>
    </row>
    <row r="2803" spans="1:19" ht="47.25" customHeight="1" x14ac:dyDescent="0.25">
      <c r="A2803" s="15" t="s">
        <v>17</v>
      </c>
      <c r="B2803" s="14" t="s">
        <v>18</v>
      </c>
      <c r="C2803" s="270" t="s">
        <v>19</v>
      </c>
      <c r="D2803" s="270"/>
      <c r="E2803" s="270"/>
      <c r="F2803" s="270" t="s">
        <v>20</v>
      </c>
      <c r="G2803" s="270"/>
      <c r="H2803" s="270"/>
      <c r="I2803" s="270" t="s">
        <v>21</v>
      </c>
      <c r="J2803" s="270"/>
      <c r="K2803" s="270"/>
      <c r="M2803" s="270" t="s">
        <v>781</v>
      </c>
      <c r="N2803" s="270"/>
      <c r="O2803" s="270"/>
      <c r="P2803" s="270"/>
    </row>
    <row r="2804" spans="1:19" x14ac:dyDescent="0.25">
      <c r="B2804" s="14" t="s">
        <v>14</v>
      </c>
      <c r="C2804" s="14" t="s">
        <v>14</v>
      </c>
      <c r="D2804" s="14" t="s">
        <v>15</v>
      </c>
      <c r="E2804" s="14" t="s">
        <v>16</v>
      </c>
      <c r="F2804" s="14" t="s">
        <v>14</v>
      </c>
      <c r="G2804" s="14" t="s">
        <v>15</v>
      </c>
      <c r="H2804" s="14" t="s">
        <v>16</v>
      </c>
      <c r="I2804" s="14" t="s">
        <v>14</v>
      </c>
      <c r="J2804" s="14" t="s">
        <v>15</v>
      </c>
      <c r="K2804" s="14" t="s">
        <v>16</v>
      </c>
      <c r="M2804" s="14" t="s">
        <v>18</v>
      </c>
      <c r="N2804" s="13" t="s">
        <v>19</v>
      </c>
      <c r="O2804" s="14" t="s">
        <v>20</v>
      </c>
      <c r="P2804" s="13" t="s">
        <v>21</v>
      </c>
      <c r="R2804" s="13" t="s">
        <v>41</v>
      </c>
      <c r="S2804" s="14" t="s">
        <v>29</v>
      </c>
    </row>
    <row r="2805" spans="1:19" ht="15.75" x14ac:dyDescent="0.25">
      <c r="A2805" s="14" t="s">
        <v>0</v>
      </c>
      <c r="B2805" s="7">
        <v>282191</v>
      </c>
      <c r="C2805" s="7">
        <v>11841</v>
      </c>
      <c r="D2805" s="1">
        <v>4.2</v>
      </c>
      <c r="E2805" s="9">
        <v>267.8</v>
      </c>
      <c r="F2805" s="7">
        <v>2265</v>
      </c>
      <c r="G2805" s="1">
        <v>0.8</v>
      </c>
      <c r="H2805" s="1">
        <v>51.2</v>
      </c>
      <c r="I2805" s="7">
        <v>2545</v>
      </c>
      <c r="J2805" s="1">
        <v>0.9</v>
      </c>
      <c r="K2805" s="1">
        <v>57.6</v>
      </c>
      <c r="M2805" s="12">
        <f>B2805-B2823</f>
        <v>4633</v>
      </c>
      <c r="N2805" s="12">
        <f t="shared" ref="N2805:N2817" si="848">C2805-C2823</f>
        <v>188</v>
      </c>
      <c r="O2805" s="12">
        <f t="shared" ref="O2805:O2817" si="849">F2805-F2823</f>
        <v>17</v>
      </c>
      <c r="P2805" s="12">
        <f t="shared" ref="P2805:P2817" si="850">I2805-I2823</f>
        <v>22</v>
      </c>
      <c r="R2805" s="26">
        <f>C2805/B2805</f>
        <v>4.1960941348235768E-2</v>
      </c>
    </row>
    <row r="2806" spans="1:19" ht="15.75" x14ac:dyDescent="0.25">
      <c r="A2806" s="5" t="s">
        <v>1</v>
      </c>
      <c r="B2806" s="7">
        <v>1713</v>
      </c>
      <c r="C2806" s="7">
        <v>80</v>
      </c>
      <c r="D2806" s="1">
        <v>4.7</v>
      </c>
      <c r="E2806" s="9">
        <v>154.69999999999999</v>
      </c>
      <c r="F2806" s="7">
        <v>20</v>
      </c>
      <c r="G2806" s="1">
        <v>1.2</v>
      </c>
      <c r="H2806" s="1">
        <v>38.700000000000003</v>
      </c>
      <c r="I2806" s="7">
        <v>0</v>
      </c>
      <c r="J2806" s="1">
        <v>0</v>
      </c>
      <c r="K2806" s="1">
        <v>0</v>
      </c>
      <c r="M2806" s="12">
        <f t="shared" ref="M2806:M2817" si="851">B2806-B2824</f>
        <v>35</v>
      </c>
      <c r="N2806" s="20">
        <f t="shared" si="848"/>
        <v>2</v>
      </c>
      <c r="O2806" s="12">
        <f t="shared" si="849"/>
        <v>0</v>
      </c>
      <c r="P2806" s="12">
        <f t="shared" si="850"/>
        <v>0</v>
      </c>
      <c r="R2806" s="21">
        <f>C2806/$C$2805</f>
        <v>6.756186132927962E-3</v>
      </c>
    </row>
    <row r="2807" spans="1:19" ht="15.75" x14ac:dyDescent="0.25">
      <c r="A2807" s="6" t="s">
        <v>2</v>
      </c>
      <c r="B2807" s="8">
        <v>10696</v>
      </c>
      <c r="C2807" s="8">
        <v>60</v>
      </c>
      <c r="D2807" s="2">
        <v>0.6</v>
      </c>
      <c r="E2807" s="10">
        <v>27.6</v>
      </c>
      <c r="F2807" s="8">
        <v>10</v>
      </c>
      <c r="G2807" s="2">
        <v>0.1</v>
      </c>
      <c r="H2807" s="2">
        <v>4.5999999999999996</v>
      </c>
      <c r="I2807" s="8">
        <v>0</v>
      </c>
      <c r="J2807" s="2">
        <v>0</v>
      </c>
      <c r="K2807" s="2">
        <v>0</v>
      </c>
      <c r="M2807" s="12">
        <f t="shared" si="851"/>
        <v>180</v>
      </c>
      <c r="N2807" s="20">
        <f t="shared" si="848"/>
        <v>1</v>
      </c>
      <c r="O2807" s="12">
        <f t="shared" si="849"/>
        <v>0</v>
      </c>
      <c r="P2807" s="12">
        <f t="shared" si="850"/>
        <v>0</v>
      </c>
      <c r="R2807" s="21">
        <f t="shared" ref="R2807:R2817" si="852">C2807/$C$2805</f>
        <v>5.0671395996959717E-3</v>
      </c>
    </row>
    <row r="2808" spans="1:19" ht="15.75" x14ac:dyDescent="0.25">
      <c r="A2808" s="5" t="s">
        <v>3</v>
      </c>
      <c r="B2808" s="7">
        <v>15558</v>
      </c>
      <c r="C2808" s="7">
        <v>30</v>
      </c>
      <c r="D2808" s="1">
        <v>0.2</v>
      </c>
      <c r="E2808" s="9">
        <v>10.8</v>
      </c>
      <c r="F2808" s="7">
        <v>12</v>
      </c>
      <c r="G2808" s="1">
        <v>0.1</v>
      </c>
      <c r="H2808" s="1">
        <v>4.3</v>
      </c>
      <c r="I2808" s="7">
        <v>0</v>
      </c>
      <c r="J2808" s="1">
        <v>0</v>
      </c>
      <c r="K2808" s="1">
        <v>0</v>
      </c>
      <c r="M2808" s="12">
        <f t="shared" si="851"/>
        <v>419</v>
      </c>
      <c r="N2808" s="20">
        <f t="shared" si="848"/>
        <v>1</v>
      </c>
      <c r="O2808" s="20">
        <f t="shared" si="849"/>
        <v>0</v>
      </c>
      <c r="P2808" s="12">
        <f t="shared" si="850"/>
        <v>0</v>
      </c>
      <c r="R2808" s="23">
        <f t="shared" si="852"/>
        <v>2.5335697998479859E-3</v>
      </c>
    </row>
    <row r="2809" spans="1:19" ht="15.75" x14ac:dyDescent="0.25">
      <c r="A2809" s="6" t="s">
        <v>4</v>
      </c>
      <c r="B2809" s="8">
        <v>38279</v>
      </c>
      <c r="C2809" s="8">
        <v>190</v>
      </c>
      <c r="D2809" s="2">
        <v>0.5</v>
      </c>
      <c r="E2809" s="10">
        <v>35.6</v>
      </c>
      <c r="F2809" s="8">
        <v>26</v>
      </c>
      <c r="G2809" s="2">
        <v>0.1</v>
      </c>
      <c r="H2809" s="2">
        <v>4.9000000000000004</v>
      </c>
      <c r="I2809" s="8">
        <v>0</v>
      </c>
      <c r="J2809" s="2">
        <v>0</v>
      </c>
      <c r="K2809" s="2">
        <v>0</v>
      </c>
      <c r="M2809" s="12">
        <f t="shared" si="851"/>
        <v>736</v>
      </c>
      <c r="N2809" s="20">
        <f t="shared" si="848"/>
        <v>1</v>
      </c>
      <c r="O2809" s="12">
        <f t="shared" si="849"/>
        <v>0</v>
      </c>
      <c r="P2809" s="12">
        <f t="shared" si="850"/>
        <v>0</v>
      </c>
      <c r="R2809" s="23">
        <f t="shared" si="852"/>
        <v>1.6045942065703912E-2</v>
      </c>
      <c r="S2809" s="24">
        <f>R2808+R2809</f>
        <v>1.8579511865551897E-2</v>
      </c>
    </row>
    <row r="2810" spans="1:19" ht="15.75" x14ac:dyDescent="0.25">
      <c r="A2810" s="5" t="s">
        <v>5</v>
      </c>
      <c r="B2810" s="7">
        <v>52589</v>
      </c>
      <c r="C2810" s="7">
        <v>670</v>
      </c>
      <c r="D2810" s="1">
        <v>1.3</v>
      </c>
      <c r="E2810" s="9">
        <v>113.2</v>
      </c>
      <c r="F2810" s="7">
        <v>82</v>
      </c>
      <c r="G2810" s="1">
        <v>0.2</v>
      </c>
      <c r="H2810" s="1">
        <v>13.9</v>
      </c>
      <c r="I2810" s="7">
        <v>11</v>
      </c>
      <c r="J2810" s="1">
        <v>0</v>
      </c>
      <c r="K2810" s="1">
        <v>1.9</v>
      </c>
      <c r="M2810" s="12">
        <f t="shared" si="851"/>
        <v>654</v>
      </c>
      <c r="N2810" s="20">
        <f t="shared" si="848"/>
        <v>16</v>
      </c>
      <c r="O2810" s="12">
        <f t="shared" si="849"/>
        <v>2</v>
      </c>
      <c r="P2810" s="12">
        <f t="shared" si="850"/>
        <v>0</v>
      </c>
      <c r="R2810" s="21">
        <f t="shared" si="852"/>
        <v>5.6583058863271682E-2</v>
      </c>
    </row>
    <row r="2811" spans="1:19" ht="15.75" x14ac:dyDescent="0.25">
      <c r="A2811" s="6" t="s">
        <v>6</v>
      </c>
      <c r="B2811" s="8">
        <v>54128</v>
      </c>
      <c r="C2811" s="8">
        <v>1205</v>
      </c>
      <c r="D2811" s="2">
        <v>2.2000000000000002</v>
      </c>
      <c r="E2811" s="10">
        <v>168.4</v>
      </c>
      <c r="F2811" s="8">
        <v>187</v>
      </c>
      <c r="G2811" s="2">
        <v>0.3</v>
      </c>
      <c r="H2811" s="2">
        <v>26.1</v>
      </c>
      <c r="I2811" s="8">
        <v>17</v>
      </c>
      <c r="J2811" s="2">
        <v>0</v>
      </c>
      <c r="K2811" s="2">
        <v>2.4</v>
      </c>
      <c r="M2811" s="12">
        <f t="shared" si="851"/>
        <v>952</v>
      </c>
      <c r="N2811" s="20">
        <f t="shared" si="848"/>
        <v>21</v>
      </c>
      <c r="O2811" s="20">
        <f t="shared" si="849"/>
        <v>2</v>
      </c>
      <c r="P2811" s="12">
        <f t="shared" si="850"/>
        <v>0</v>
      </c>
      <c r="R2811" s="21">
        <f t="shared" si="852"/>
        <v>0.10176505362722743</v>
      </c>
    </row>
    <row r="2812" spans="1:19" ht="15.75" x14ac:dyDescent="0.25">
      <c r="A2812" s="5" t="s">
        <v>7</v>
      </c>
      <c r="B2812" s="7">
        <v>43303</v>
      </c>
      <c r="C2812" s="7">
        <v>1448</v>
      </c>
      <c r="D2812" s="1">
        <v>3.3</v>
      </c>
      <c r="E2812" s="9">
        <v>238</v>
      </c>
      <c r="F2812" s="7">
        <v>308</v>
      </c>
      <c r="G2812" s="1">
        <v>0.7</v>
      </c>
      <c r="H2812" s="1">
        <v>50.6</v>
      </c>
      <c r="I2812" s="7">
        <v>53</v>
      </c>
      <c r="J2812" s="1">
        <v>0.1</v>
      </c>
      <c r="K2812" s="1">
        <v>8.6999999999999993</v>
      </c>
      <c r="M2812" s="12">
        <f t="shared" si="851"/>
        <v>638</v>
      </c>
      <c r="N2812" s="20">
        <f t="shared" si="848"/>
        <v>23</v>
      </c>
      <c r="O2812" s="20">
        <f t="shared" si="849"/>
        <v>0</v>
      </c>
      <c r="P2812" s="12">
        <f t="shared" si="850"/>
        <v>0</v>
      </c>
      <c r="R2812" s="21">
        <f t="shared" si="852"/>
        <v>0.12228696900599612</v>
      </c>
    </row>
    <row r="2813" spans="1:19" ht="15.75" x14ac:dyDescent="0.25">
      <c r="A2813" s="6" t="s">
        <v>8</v>
      </c>
      <c r="B2813" s="8">
        <v>31580</v>
      </c>
      <c r="C2813" s="8">
        <v>2018</v>
      </c>
      <c r="D2813" s="2">
        <v>6.4</v>
      </c>
      <c r="E2813" s="10">
        <v>366.4</v>
      </c>
      <c r="F2813" s="8">
        <v>528</v>
      </c>
      <c r="G2813" s="2">
        <v>1.7</v>
      </c>
      <c r="H2813" s="2">
        <v>95.9</v>
      </c>
      <c r="I2813" s="8">
        <v>129</v>
      </c>
      <c r="J2813" s="2">
        <v>0.4</v>
      </c>
      <c r="K2813" s="2">
        <v>23.4</v>
      </c>
      <c r="M2813" s="12">
        <f t="shared" si="851"/>
        <v>408</v>
      </c>
      <c r="N2813" s="20">
        <f t="shared" si="848"/>
        <v>20</v>
      </c>
      <c r="O2813" s="20">
        <f t="shared" si="849"/>
        <v>1</v>
      </c>
      <c r="P2813" s="12">
        <f t="shared" si="850"/>
        <v>1</v>
      </c>
      <c r="R2813" s="21">
        <f t="shared" si="852"/>
        <v>0.17042479520310785</v>
      </c>
    </row>
    <row r="2814" spans="1:19" ht="15.75" x14ac:dyDescent="0.25">
      <c r="A2814" s="5" t="s">
        <v>9</v>
      </c>
      <c r="B2814" s="7">
        <v>18533</v>
      </c>
      <c r="C2814" s="7">
        <v>2110</v>
      </c>
      <c r="D2814" s="1">
        <v>11.4</v>
      </c>
      <c r="E2814" s="9">
        <v>444.8</v>
      </c>
      <c r="F2814" s="7">
        <v>601</v>
      </c>
      <c r="G2814" s="1">
        <v>3.2</v>
      </c>
      <c r="H2814" s="1">
        <v>126.7</v>
      </c>
      <c r="I2814" s="7">
        <v>335</v>
      </c>
      <c r="J2814" s="1">
        <v>1.8</v>
      </c>
      <c r="K2814" s="1">
        <v>70.599999999999994</v>
      </c>
      <c r="M2814" s="12">
        <f t="shared" si="851"/>
        <v>306</v>
      </c>
      <c r="N2814" s="20">
        <f t="shared" si="848"/>
        <v>44</v>
      </c>
      <c r="O2814" s="20">
        <f t="shared" si="849"/>
        <v>8</v>
      </c>
      <c r="P2814" s="20">
        <f t="shared" si="850"/>
        <v>6</v>
      </c>
      <c r="R2814" s="21">
        <f t="shared" si="852"/>
        <v>0.17819440925597499</v>
      </c>
    </row>
    <row r="2815" spans="1:19" ht="15.75" x14ac:dyDescent="0.25">
      <c r="A2815" s="6" t="s">
        <v>10</v>
      </c>
      <c r="B2815" s="8">
        <v>8139</v>
      </c>
      <c r="C2815" s="8">
        <v>1888</v>
      </c>
      <c r="D2815" s="2">
        <v>23.2</v>
      </c>
      <c r="E2815" s="10">
        <v>724.4</v>
      </c>
      <c r="F2815" s="8">
        <v>390</v>
      </c>
      <c r="G2815" s="2">
        <v>4.8</v>
      </c>
      <c r="H2815" s="2">
        <v>149.6</v>
      </c>
      <c r="I2815" s="8">
        <v>543</v>
      </c>
      <c r="J2815" s="2">
        <v>6.7</v>
      </c>
      <c r="K2815" s="2">
        <v>208.3</v>
      </c>
      <c r="M2815" s="12">
        <f t="shared" si="851"/>
        <v>162</v>
      </c>
      <c r="N2815" s="20">
        <f t="shared" si="848"/>
        <v>30</v>
      </c>
      <c r="O2815" s="20">
        <f t="shared" si="849"/>
        <v>3</v>
      </c>
      <c r="P2815" s="20">
        <f t="shared" si="850"/>
        <v>4</v>
      </c>
      <c r="R2815" s="21">
        <f t="shared" si="852"/>
        <v>0.15944599273709992</v>
      </c>
    </row>
    <row r="2816" spans="1:19" ht="15.75" x14ac:dyDescent="0.25">
      <c r="A2816" s="5" t="s">
        <v>11</v>
      </c>
      <c r="B2816" s="7">
        <v>7476</v>
      </c>
      <c r="C2816" s="7">
        <v>2139</v>
      </c>
      <c r="D2816" s="1">
        <v>28.6</v>
      </c>
      <c r="E2816" s="9">
        <v>1524.9</v>
      </c>
      <c r="F2816" s="7">
        <v>100</v>
      </c>
      <c r="G2816" s="1">
        <v>1.3</v>
      </c>
      <c r="H2816" s="1">
        <v>71.3</v>
      </c>
      <c r="I2816" s="7">
        <v>1456</v>
      </c>
      <c r="J2816" s="1">
        <v>19.5</v>
      </c>
      <c r="K2816" s="9">
        <v>1038</v>
      </c>
      <c r="M2816" s="12">
        <f t="shared" si="851"/>
        <v>141</v>
      </c>
      <c r="N2816" s="20">
        <f t="shared" si="848"/>
        <v>29</v>
      </c>
      <c r="O2816" s="20">
        <f t="shared" si="849"/>
        <v>1</v>
      </c>
      <c r="P2816" s="20">
        <f t="shared" si="850"/>
        <v>11</v>
      </c>
      <c r="R2816" s="21">
        <f t="shared" si="852"/>
        <v>0.1806435267291614</v>
      </c>
    </row>
    <row r="2817" spans="1:19" ht="15.75" x14ac:dyDescent="0.25">
      <c r="A2817" s="6" t="s">
        <v>12</v>
      </c>
      <c r="B2817" s="8">
        <v>197</v>
      </c>
      <c r="C2817" s="8">
        <v>3</v>
      </c>
      <c r="D2817" s="2">
        <v>1.5</v>
      </c>
      <c r="E2817" s="10" t="s">
        <v>13</v>
      </c>
      <c r="F2817" s="8">
        <v>1</v>
      </c>
      <c r="G2817" s="2">
        <v>0.5</v>
      </c>
      <c r="H2817" s="2" t="s">
        <v>13</v>
      </c>
      <c r="I2817" s="8">
        <v>1</v>
      </c>
      <c r="J2817" s="2">
        <v>0.5</v>
      </c>
      <c r="K2817" s="2" t="s">
        <v>13</v>
      </c>
      <c r="M2817" s="12">
        <f t="shared" si="851"/>
        <v>2</v>
      </c>
      <c r="N2817" s="12">
        <f t="shared" si="848"/>
        <v>0</v>
      </c>
      <c r="O2817" s="12">
        <f t="shared" si="849"/>
        <v>0</v>
      </c>
      <c r="P2817" s="12">
        <f t="shared" si="850"/>
        <v>0</v>
      </c>
      <c r="R2817" s="21">
        <f t="shared" si="852"/>
        <v>2.533569799847986E-4</v>
      </c>
    </row>
    <row r="2818" spans="1:19" x14ac:dyDescent="0.25">
      <c r="O2818" s="104" t="s">
        <v>873</v>
      </c>
      <c r="P2818" s="103">
        <f>SUM(P2815:P2816)/P2805</f>
        <v>0.68181818181818177</v>
      </c>
    </row>
    <row r="2819" spans="1:19" x14ac:dyDescent="0.25">
      <c r="A2819" t="s">
        <v>1327</v>
      </c>
    </row>
    <row r="2820" spans="1:19" x14ac:dyDescent="0.25">
      <c r="A2820" t="s">
        <v>776</v>
      </c>
    </row>
    <row r="2821" spans="1:19" ht="47.25" customHeight="1" x14ac:dyDescent="0.25">
      <c r="A2821" s="15" t="s">
        <v>17</v>
      </c>
      <c r="B2821" s="14" t="s">
        <v>18</v>
      </c>
      <c r="C2821" s="270" t="s">
        <v>19</v>
      </c>
      <c r="D2821" s="270"/>
      <c r="E2821" s="270"/>
      <c r="F2821" s="270" t="s">
        <v>20</v>
      </c>
      <c r="G2821" s="270"/>
      <c r="H2821" s="270"/>
      <c r="I2821" s="270" t="s">
        <v>21</v>
      </c>
      <c r="J2821" s="270"/>
      <c r="K2821" s="270"/>
      <c r="M2821" s="270" t="s">
        <v>770</v>
      </c>
      <c r="N2821" s="270"/>
      <c r="O2821" s="270"/>
      <c r="P2821" s="270"/>
    </row>
    <row r="2822" spans="1:19" x14ac:dyDescent="0.25">
      <c r="B2822" s="14" t="s">
        <v>14</v>
      </c>
      <c r="C2822" s="14" t="s">
        <v>14</v>
      </c>
      <c r="D2822" s="14" t="s">
        <v>15</v>
      </c>
      <c r="E2822" s="14" t="s">
        <v>16</v>
      </c>
      <c r="F2822" s="14" t="s">
        <v>14</v>
      </c>
      <c r="G2822" s="14" t="s">
        <v>15</v>
      </c>
      <c r="H2822" s="14" t="s">
        <v>16</v>
      </c>
      <c r="I2822" s="14" t="s">
        <v>14</v>
      </c>
      <c r="J2822" s="14" t="s">
        <v>15</v>
      </c>
      <c r="K2822" s="14" t="s">
        <v>16</v>
      </c>
      <c r="M2822" s="14" t="s">
        <v>18</v>
      </c>
      <c r="N2822" s="13" t="s">
        <v>19</v>
      </c>
      <c r="O2822" s="14" t="s">
        <v>20</v>
      </c>
      <c r="P2822" s="13" t="s">
        <v>21</v>
      </c>
      <c r="R2822" s="13" t="s">
        <v>41</v>
      </c>
      <c r="S2822" s="14" t="s">
        <v>29</v>
      </c>
    </row>
    <row r="2823" spans="1:19" ht="15.75" x14ac:dyDescent="0.25">
      <c r="A2823" s="14" t="s">
        <v>0</v>
      </c>
      <c r="B2823" s="7">
        <v>277558</v>
      </c>
      <c r="C2823" s="7">
        <v>11653</v>
      </c>
      <c r="D2823" s="1">
        <v>4.2</v>
      </c>
      <c r="E2823" s="9">
        <v>263.5</v>
      </c>
      <c r="F2823" s="7">
        <v>2248</v>
      </c>
      <c r="G2823" s="1">
        <v>0.8</v>
      </c>
      <c r="H2823" s="1">
        <v>50.8</v>
      </c>
      <c r="I2823" s="7">
        <v>2523</v>
      </c>
      <c r="J2823" s="1">
        <v>0.9</v>
      </c>
      <c r="K2823" s="1">
        <v>57.1</v>
      </c>
      <c r="M2823" s="12">
        <f>B2823-B2841</f>
        <v>2020</v>
      </c>
      <c r="N2823" s="12">
        <f t="shared" ref="N2823:N2835" si="853">C2823-C2841</f>
        <v>102</v>
      </c>
      <c r="O2823" s="12">
        <f t="shared" ref="O2823:O2835" si="854">F2823-F2841</f>
        <v>18</v>
      </c>
      <c r="P2823" s="12">
        <f t="shared" ref="P2823:P2835" si="855">I2823-I2841</f>
        <v>18</v>
      </c>
      <c r="R2823" s="26">
        <f>C2823/B2823</f>
        <v>4.1984017754847634E-2</v>
      </c>
    </row>
    <row r="2824" spans="1:19" ht="15.75" x14ac:dyDescent="0.25">
      <c r="A2824" s="5" t="s">
        <v>1</v>
      </c>
      <c r="B2824" s="7">
        <v>1678</v>
      </c>
      <c r="C2824" s="7">
        <v>78</v>
      </c>
      <c r="D2824" s="1">
        <v>4.5999999999999996</v>
      </c>
      <c r="E2824" s="9">
        <v>150.80000000000001</v>
      </c>
      <c r="F2824" s="7">
        <v>20</v>
      </c>
      <c r="G2824" s="1">
        <v>1.2</v>
      </c>
      <c r="H2824" s="1">
        <v>38.700000000000003</v>
      </c>
      <c r="I2824" s="7">
        <v>0</v>
      </c>
      <c r="J2824" s="1">
        <v>0</v>
      </c>
      <c r="K2824" s="1">
        <v>0</v>
      </c>
      <c r="M2824" s="12">
        <f t="shared" ref="M2824:M2835" si="856">B2824-B2842</f>
        <v>16</v>
      </c>
      <c r="N2824" s="20">
        <f t="shared" si="853"/>
        <v>1</v>
      </c>
      <c r="O2824" s="12">
        <f t="shared" si="854"/>
        <v>1</v>
      </c>
      <c r="P2824" s="12">
        <f t="shared" si="855"/>
        <v>0</v>
      </c>
      <c r="R2824" s="21">
        <f>C2824/$C$2823</f>
        <v>6.6935553076460999E-3</v>
      </c>
    </row>
    <row r="2825" spans="1:19" ht="15.75" x14ac:dyDescent="0.25">
      <c r="A2825" s="6" t="s">
        <v>2</v>
      </c>
      <c r="B2825" s="8">
        <v>10516</v>
      </c>
      <c r="C2825" s="8">
        <v>59</v>
      </c>
      <c r="D2825" s="2">
        <v>0.6</v>
      </c>
      <c r="E2825" s="10">
        <v>27.1</v>
      </c>
      <c r="F2825" s="8">
        <v>10</v>
      </c>
      <c r="G2825" s="2">
        <v>0.1</v>
      </c>
      <c r="H2825" s="2">
        <v>4.5999999999999996</v>
      </c>
      <c r="I2825" s="8">
        <v>0</v>
      </c>
      <c r="J2825" s="2">
        <v>0</v>
      </c>
      <c r="K2825" s="2">
        <v>0</v>
      </c>
      <c r="M2825" s="12">
        <f t="shared" si="856"/>
        <v>74</v>
      </c>
      <c r="N2825" s="20">
        <f t="shared" si="853"/>
        <v>1</v>
      </c>
      <c r="O2825" s="12">
        <f t="shared" si="854"/>
        <v>0</v>
      </c>
      <c r="P2825" s="12">
        <f t="shared" si="855"/>
        <v>0</v>
      </c>
      <c r="R2825" s="21">
        <f t="shared" ref="R2825:R2835" si="857">C2825/$C$2823</f>
        <v>5.0630738865528194E-3</v>
      </c>
    </row>
    <row r="2826" spans="1:19" ht="15.75" x14ac:dyDescent="0.25">
      <c r="A2826" s="5" t="s">
        <v>3</v>
      </c>
      <c r="B2826" s="7">
        <v>15139</v>
      </c>
      <c r="C2826" s="7">
        <v>29</v>
      </c>
      <c r="D2826" s="1">
        <v>0.2</v>
      </c>
      <c r="E2826" s="9">
        <v>10.4</v>
      </c>
      <c r="F2826" s="7">
        <v>12</v>
      </c>
      <c r="G2826" s="1">
        <v>0.1</v>
      </c>
      <c r="H2826" s="1">
        <v>4.3</v>
      </c>
      <c r="I2826" s="7">
        <v>0</v>
      </c>
      <c r="J2826" s="1">
        <v>0</v>
      </c>
      <c r="K2826" s="1">
        <v>0</v>
      </c>
      <c r="M2826" s="12">
        <f t="shared" si="856"/>
        <v>193</v>
      </c>
      <c r="N2826" s="20">
        <f t="shared" si="853"/>
        <v>-1</v>
      </c>
      <c r="O2826" s="20">
        <f t="shared" si="854"/>
        <v>0</v>
      </c>
      <c r="P2826" s="12">
        <f t="shared" si="855"/>
        <v>0</v>
      </c>
      <c r="R2826" s="23">
        <f t="shared" si="857"/>
        <v>2.4886295374581652E-3</v>
      </c>
    </row>
    <row r="2827" spans="1:19" ht="15.75" x14ac:dyDescent="0.25">
      <c r="A2827" s="6" t="s">
        <v>4</v>
      </c>
      <c r="B2827" s="8">
        <v>37543</v>
      </c>
      <c r="C2827" s="8">
        <v>189</v>
      </c>
      <c r="D2827" s="2">
        <v>0.5</v>
      </c>
      <c r="E2827" s="10">
        <v>35.5</v>
      </c>
      <c r="F2827" s="8">
        <v>26</v>
      </c>
      <c r="G2827" s="2">
        <v>0.1</v>
      </c>
      <c r="H2827" s="2">
        <v>4.9000000000000004</v>
      </c>
      <c r="I2827" s="8">
        <v>0</v>
      </c>
      <c r="J2827" s="2">
        <v>0</v>
      </c>
      <c r="K2827" s="2">
        <v>0</v>
      </c>
      <c r="M2827" s="12">
        <f t="shared" si="856"/>
        <v>342</v>
      </c>
      <c r="N2827" s="20">
        <f t="shared" si="853"/>
        <v>0</v>
      </c>
      <c r="O2827" s="12">
        <f t="shared" si="854"/>
        <v>0</v>
      </c>
      <c r="P2827" s="12">
        <f t="shared" si="855"/>
        <v>0</v>
      </c>
      <c r="R2827" s="23">
        <f t="shared" si="857"/>
        <v>1.621899939929632E-2</v>
      </c>
      <c r="S2827" s="24">
        <f>R2826+R2827</f>
        <v>1.8707628936754483E-2</v>
      </c>
    </row>
    <row r="2828" spans="1:19" ht="15.75" x14ac:dyDescent="0.25">
      <c r="A2828" s="5" t="s">
        <v>5</v>
      </c>
      <c r="B2828" s="7">
        <v>51935</v>
      </c>
      <c r="C2828" s="7">
        <v>654</v>
      </c>
      <c r="D2828" s="1">
        <v>1.3</v>
      </c>
      <c r="E2828" s="9">
        <v>110.5</v>
      </c>
      <c r="F2828" s="7">
        <v>80</v>
      </c>
      <c r="G2828" s="1">
        <v>0.2</v>
      </c>
      <c r="H2828" s="1">
        <v>13.5</v>
      </c>
      <c r="I2828" s="7">
        <v>11</v>
      </c>
      <c r="J2828" s="1">
        <v>0</v>
      </c>
      <c r="K2828" s="1">
        <v>1.9</v>
      </c>
      <c r="M2828" s="12">
        <f t="shared" si="856"/>
        <v>279</v>
      </c>
      <c r="N2828" s="20">
        <f t="shared" si="853"/>
        <v>0</v>
      </c>
      <c r="O2828" s="12">
        <f t="shared" si="854"/>
        <v>0</v>
      </c>
      <c r="P2828" s="12">
        <f t="shared" si="855"/>
        <v>0</v>
      </c>
      <c r="R2828" s="21">
        <f t="shared" si="857"/>
        <v>5.612288681026345E-2</v>
      </c>
    </row>
    <row r="2829" spans="1:19" ht="15.75" x14ac:dyDescent="0.25">
      <c r="A2829" s="6" t="s">
        <v>6</v>
      </c>
      <c r="B2829" s="8">
        <v>53176</v>
      </c>
      <c r="C2829" s="8">
        <v>1184</v>
      </c>
      <c r="D2829" s="2">
        <v>2.2000000000000002</v>
      </c>
      <c r="E2829" s="10">
        <v>165.5</v>
      </c>
      <c r="F2829" s="8">
        <v>185</v>
      </c>
      <c r="G2829" s="2">
        <v>0.3</v>
      </c>
      <c r="H2829" s="2">
        <v>25.9</v>
      </c>
      <c r="I2829" s="8">
        <v>17</v>
      </c>
      <c r="J2829" s="2">
        <v>0</v>
      </c>
      <c r="K2829" s="2">
        <v>2.4</v>
      </c>
      <c r="M2829" s="12">
        <f t="shared" si="856"/>
        <v>377</v>
      </c>
      <c r="N2829" s="20">
        <f t="shared" si="853"/>
        <v>16</v>
      </c>
      <c r="O2829" s="20">
        <f t="shared" si="854"/>
        <v>1</v>
      </c>
      <c r="P2829" s="12">
        <f t="shared" si="855"/>
        <v>0</v>
      </c>
      <c r="R2829" s="21">
        <f t="shared" si="857"/>
        <v>0.10160473697760233</v>
      </c>
    </row>
    <row r="2830" spans="1:19" ht="15.75" x14ac:dyDescent="0.25">
      <c r="A2830" s="5" t="s">
        <v>7</v>
      </c>
      <c r="B2830" s="7">
        <v>42665</v>
      </c>
      <c r="C2830" s="7">
        <v>1425</v>
      </c>
      <c r="D2830" s="1">
        <v>3.3</v>
      </c>
      <c r="E2830" s="9">
        <v>234.2</v>
      </c>
      <c r="F2830" s="7">
        <v>308</v>
      </c>
      <c r="G2830" s="1">
        <v>0.7</v>
      </c>
      <c r="H2830" s="1">
        <v>50.6</v>
      </c>
      <c r="I2830" s="7">
        <v>53</v>
      </c>
      <c r="J2830" s="1">
        <v>0.1</v>
      </c>
      <c r="K2830" s="1">
        <v>8.6999999999999993</v>
      </c>
      <c r="M2830" s="12">
        <f t="shared" si="856"/>
        <v>303</v>
      </c>
      <c r="N2830" s="20">
        <f t="shared" si="853"/>
        <v>17</v>
      </c>
      <c r="O2830" s="20">
        <f t="shared" si="854"/>
        <v>0</v>
      </c>
      <c r="P2830" s="12">
        <f t="shared" si="855"/>
        <v>1</v>
      </c>
      <c r="R2830" s="21">
        <f t="shared" si="857"/>
        <v>0.12228610658199605</v>
      </c>
    </row>
    <row r="2831" spans="1:19" ht="15.75" x14ac:dyDescent="0.25">
      <c r="A2831" s="6" t="s">
        <v>8</v>
      </c>
      <c r="B2831" s="8">
        <v>31172</v>
      </c>
      <c r="C2831" s="8">
        <v>1998</v>
      </c>
      <c r="D2831" s="2">
        <v>6.4</v>
      </c>
      <c r="E2831" s="10">
        <v>362.8</v>
      </c>
      <c r="F2831" s="8">
        <v>527</v>
      </c>
      <c r="G2831" s="2">
        <v>1.7</v>
      </c>
      <c r="H2831" s="2">
        <v>95.7</v>
      </c>
      <c r="I2831" s="8">
        <v>128</v>
      </c>
      <c r="J2831" s="2">
        <v>0.4</v>
      </c>
      <c r="K2831" s="2">
        <v>23.2</v>
      </c>
      <c r="M2831" s="12">
        <f t="shared" si="856"/>
        <v>194</v>
      </c>
      <c r="N2831" s="20">
        <f t="shared" si="853"/>
        <v>14</v>
      </c>
      <c r="O2831" s="20">
        <f t="shared" si="854"/>
        <v>7</v>
      </c>
      <c r="P2831" s="12">
        <f t="shared" si="855"/>
        <v>1</v>
      </c>
      <c r="R2831" s="21">
        <f t="shared" si="857"/>
        <v>0.17145799364970393</v>
      </c>
    </row>
    <row r="2832" spans="1:19" ht="15.75" x14ac:dyDescent="0.25">
      <c r="A2832" s="5" t="s">
        <v>9</v>
      </c>
      <c r="B2832" s="7">
        <v>18227</v>
      </c>
      <c r="C2832" s="7">
        <v>2066</v>
      </c>
      <c r="D2832" s="1">
        <v>11.3</v>
      </c>
      <c r="E2832" s="9">
        <v>435.5</v>
      </c>
      <c r="F2832" s="7">
        <v>593</v>
      </c>
      <c r="G2832" s="1">
        <v>3.3</v>
      </c>
      <c r="H2832" s="1">
        <v>125</v>
      </c>
      <c r="I2832" s="7">
        <v>329</v>
      </c>
      <c r="J2832" s="1">
        <v>1.8</v>
      </c>
      <c r="K2832" s="1">
        <v>69.3</v>
      </c>
      <c r="M2832" s="12">
        <f t="shared" si="856"/>
        <v>132</v>
      </c>
      <c r="N2832" s="20">
        <f t="shared" si="853"/>
        <v>26</v>
      </c>
      <c r="O2832" s="20">
        <f t="shared" si="854"/>
        <v>8</v>
      </c>
      <c r="P2832" s="20">
        <f t="shared" si="855"/>
        <v>5</v>
      </c>
      <c r="R2832" s="21">
        <f t="shared" si="857"/>
        <v>0.17729340084098516</v>
      </c>
    </row>
    <row r="2833" spans="1:19" ht="15.75" x14ac:dyDescent="0.25">
      <c r="A2833" s="6" t="s">
        <v>10</v>
      </c>
      <c r="B2833" s="8">
        <v>7977</v>
      </c>
      <c r="C2833" s="8">
        <v>1858</v>
      </c>
      <c r="D2833" s="2">
        <v>23.3</v>
      </c>
      <c r="E2833" s="10">
        <v>712.9</v>
      </c>
      <c r="F2833" s="8">
        <v>387</v>
      </c>
      <c r="G2833" s="2">
        <v>4.9000000000000004</v>
      </c>
      <c r="H2833" s="2">
        <v>148.5</v>
      </c>
      <c r="I2833" s="8">
        <v>539</v>
      </c>
      <c r="J2833" s="2">
        <v>6.8</v>
      </c>
      <c r="K2833" s="2">
        <v>206.8</v>
      </c>
      <c r="M2833" s="12">
        <f t="shared" si="856"/>
        <v>58</v>
      </c>
      <c r="N2833" s="20">
        <f t="shared" si="853"/>
        <v>19</v>
      </c>
      <c r="O2833" s="20">
        <f t="shared" si="854"/>
        <v>1</v>
      </c>
      <c r="P2833" s="20">
        <f t="shared" si="855"/>
        <v>6</v>
      </c>
      <c r="R2833" s="21">
        <f t="shared" si="857"/>
        <v>0.15944392002059554</v>
      </c>
    </row>
    <row r="2834" spans="1:19" ht="15.75" x14ac:dyDescent="0.25">
      <c r="A2834" s="5" t="s">
        <v>11</v>
      </c>
      <c r="B2834" s="7">
        <v>7335</v>
      </c>
      <c r="C2834" s="7">
        <v>2110</v>
      </c>
      <c r="D2834" s="1">
        <v>28.8</v>
      </c>
      <c r="E2834" s="9">
        <v>1504.3</v>
      </c>
      <c r="F2834" s="7">
        <v>99</v>
      </c>
      <c r="G2834" s="1">
        <v>1.3</v>
      </c>
      <c r="H2834" s="1">
        <v>70.599999999999994</v>
      </c>
      <c r="I2834" s="7">
        <v>1445</v>
      </c>
      <c r="J2834" s="1">
        <v>19.7</v>
      </c>
      <c r="K2834" s="9">
        <v>1030.2</v>
      </c>
      <c r="M2834" s="12">
        <f t="shared" si="856"/>
        <v>49</v>
      </c>
      <c r="N2834" s="20">
        <f t="shared" si="853"/>
        <v>9</v>
      </c>
      <c r="O2834" s="20">
        <f t="shared" si="854"/>
        <v>0</v>
      </c>
      <c r="P2834" s="20">
        <f t="shared" si="855"/>
        <v>5</v>
      </c>
      <c r="R2834" s="21">
        <f t="shared" si="857"/>
        <v>0.18106925255299064</v>
      </c>
    </row>
    <row r="2835" spans="1:19" ht="15.75" x14ac:dyDescent="0.25">
      <c r="A2835" s="6" t="s">
        <v>12</v>
      </c>
      <c r="B2835" s="8">
        <v>195</v>
      </c>
      <c r="C2835" s="8">
        <v>3</v>
      </c>
      <c r="D2835" s="2">
        <v>1.5</v>
      </c>
      <c r="E2835" s="10" t="s">
        <v>13</v>
      </c>
      <c r="F2835" s="8">
        <v>1</v>
      </c>
      <c r="G2835" s="2">
        <v>0.5</v>
      </c>
      <c r="H2835" s="2" t="s">
        <v>13</v>
      </c>
      <c r="I2835" s="8">
        <v>1</v>
      </c>
      <c r="J2835" s="2">
        <v>0.5</v>
      </c>
      <c r="K2835" s="2" t="s">
        <v>13</v>
      </c>
      <c r="M2835" s="12">
        <f t="shared" si="856"/>
        <v>3</v>
      </c>
      <c r="N2835" s="12">
        <f t="shared" si="853"/>
        <v>0</v>
      </c>
      <c r="O2835" s="12">
        <f t="shared" si="854"/>
        <v>0</v>
      </c>
      <c r="P2835" s="12">
        <f t="shared" si="855"/>
        <v>0</v>
      </c>
      <c r="R2835" s="21">
        <f t="shared" si="857"/>
        <v>2.5744443490946539E-4</v>
      </c>
    </row>
    <row r="2836" spans="1:19" x14ac:dyDescent="0.25">
      <c r="O2836" s="104" t="s">
        <v>873</v>
      </c>
      <c r="P2836" s="103">
        <f>SUM(P2833:P2834)/P2823</f>
        <v>0.61111111111111116</v>
      </c>
    </row>
    <row r="2837" spans="1:19" x14ac:dyDescent="0.25">
      <c r="A2837" t="s">
        <v>1328</v>
      </c>
    </row>
    <row r="2838" spans="1:19" x14ac:dyDescent="0.25">
      <c r="A2838" t="s">
        <v>776</v>
      </c>
    </row>
    <row r="2839" spans="1:19" ht="47.25" customHeight="1" x14ac:dyDescent="0.25">
      <c r="A2839" s="15" t="s">
        <v>17</v>
      </c>
      <c r="B2839" s="14" t="s">
        <v>18</v>
      </c>
      <c r="C2839" s="270" t="s">
        <v>19</v>
      </c>
      <c r="D2839" s="270"/>
      <c r="E2839" s="270"/>
      <c r="F2839" s="270" t="s">
        <v>20</v>
      </c>
      <c r="G2839" s="270"/>
      <c r="H2839" s="270"/>
      <c r="I2839" s="270" t="s">
        <v>21</v>
      </c>
      <c r="J2839" s="270"/>
      <c r="K2839" s="270"/>
      <c r="M2839" s="270" t="s">
        <v>770</v>
      </c>
      <c r="N2839" s="270"/>
      <c r="O2839" s="270"/>
      <c r="P2839" s="270"/>
    </row>
    <row r="2840" spans="1:19" x14ac:dyDescent="0.25">
      <c r="B2840" s="14" t="s">
        <v>14</v>
      </c>
      <c r="C2840" s="14" t="s">
        <v>14</v>
      </c>
      <c r="D2840" s="14" t="s">
        <v>15</v>
      </c>
      <c r="E2840" s="14" t="s">
        <v>16</v>
      </c>
      <c r="F2840" s="14" t="s">
        <v>14</v>
      </c>
      <c r="G2840" s="14" t="s">
        <v>15</v>
      </c>
      <c r="H2840" s="14" t="s">
        <v>16</v>
      </c>
      <c r="I2840" s="14" t="s">
        <v>14</v>
      </c>
      <c r="J2840" s="14" t="s">
        <v>15</v>
      </c>
      <c r="K2840" s="14" t="s">
        <v>16</v>
      </c>
      <c r="M2840" s="14" t="s">
        <v>18</v>
      </c>
      <c r="N2840" s="13" t="s">
        <v>19</v>
      </c>
      <c r="O2840" s="14" t="s">
        <v>20</v>
      </c>
      <c r="P2840" s="13" t="s">
        <v>21</v>
      </c>
      <c r="R2840" s="13" t="s">
        <v>41</v>
      </c>
      <c r="S2840" s="14" t="s">
        <v>29</v>
      </c>
    </row>
    <row r="2841" spans="1:19" ht="15.75" x14ac:dyDescent="0.25">
      <c r="A2841" s="14" t="s">
        <v>0</v>
      </c>
      <c r="B2841" s="7">
        <v>275538</v>
      </c>
      <c r="C2841" s="7">
        <v>11551</v>
      </c>
      <c r="D2841" s="1">
        <v>4.2</v>
      </c>
      <c r="E2841" s="9">
        <v>261.2</v>
      </c>
      <c r="F2841" s="7">
        <v>2230</v>
      </c>
      <c r="G2841" s="1">
        <v>0.8</v>
      </c>
      <c r="H2841" s="1">
        <v>50.4</v>
      </c>
      <c r="I2841" s="7">
        <v>2505</v>
      </c>
      <c r="J2841" s="1">
        <v>0.9</v>
      </c>
      <c r="K2841" s="1">
        <v>56.7</v>
      </c>
      <c r="M2841" s="12">
        <f>B2841-B2859</f>
        <v>3327</v>
      </c>
      <c r="N2841" s="12">
        <f t="shared" ref="N2841:N2853" si="858">C2841-C2859</f>
        <v>174</v>
      </c>
      <c r="O2841" s="12">
        <f t="shared" ref="O2841:O2853" si="859">F2841-F2859</f>
        <v>42</v>
      </c>
      <c r="P2841" s="12">
        <f t="shared" ref="P2841:P2853" si="860">I2841-I2859</f>
        <v>34</v>
      </c>
      <c r="R2841" s="26">
        <f>C2841/B2841</f>
        <v>4.1921622425944882E-2</v>
      </c>
    </row>
    <row r="2842" spans="1:19" ht="15.75" x14ac:dyDescent="0.25">
      <c r="A2842" s="5" t="s">
        <v>1</v>
      </c>
      <c r="B2842" s="7">
        <v>1662</v>
      </c>
      <c r="C2842" s="7">
        <v>77</v>
      </c>
      <c r="D2842" s="1">
        <v>4.5999999999999996</v>
      </c>
      <c r="E2842" s="9">
        <v>148.9</v>
      </c>
      <c r="F2842" s="7">
        <v>19</v>
      </c>
      <c r="G2842" s="1">
        <v>1.1000000000000001</v>
      </c>
      <c r="H2842" s="1">
        <v>36.700000000000003</v>
      </c>
      <c r="I2842" s="7">
        <v>0</v>
      </c>
      <c r="J2842" s="1">
        <v>0</v>
      </c>
      <c r="K2842" s="1">
        <v>0</v>
      </c>
      <c r="M2842" s="12">
        <f t="shared" ref="M2842:M2853" si="861">B2842-B2860</f>
        <v>20</v>
      </c>
      <c r="N2842" s="20">
        <f t="shared" si="858"/>
        <v>2</v>
      </c>
      <c r="O2842" s="12">
        <f t="shared" si="859"/>
        <v>1</v>
      </c>
      <c r="P2842" s="12">
        <f t="shared" si="860"/>
        <v>0</v>
      </c>
      <c r="R2842" s="21">
        <f>C2842/$C$2841</f>
        <v>6.6660895160592154E-3</v>
      </c>
    </row>
    <row r="2843" spans="1:19" ht="15.75" x14ac:dyDescent="0.25">
      <c r="A2843" s="6" t="s">
        <v>2</v>
      </c>
      <c r="B2843" s="8">
        <v>10442</v>
      </c>
      <c r="C2843" s="8">
        <v>58</v>
      </c>
      <c r="D2843" s="2">
        <v>0.6</v>
      </c>
      <c r="E2843" s="10">
        <v>26.7</v>
      </c>
      <c r="F2843" s="8">
        <v>10</v>
      </c>
      <c r="G2843" s="2">
        <v>0.1</v>
      </c>
      <c r="H2843" s="2">
        <v>4.5999999999999996</v>
      </c>
      <c r="I2843" s="8">
        <v>0</v>
      </c>
      <c r="J2843" s="2">
        <v>0</v>
      </c>
      <c r="K2843" s="2">
        <v>0</v>
      </c>
      <c r="M2843" s="12">
        <f t="shared" si="861"/>
        <v>138</v>
      </c>
      <c r="N2843" s="20">
        <f t="shared" si="858"/>
        <v>2</v>
      </c>
      <c r="O2843" s="12">
        <f t="shared" si="859"/>
        <v>0</v>
      </c>
      <c r="P2843" s="12">
        <f t="shared" si="860"/>
        <v>0</v>
      </c>
      <c r="R2843" s="21">
        <f t="shared" ref="R2843:R2853" si="862">C2843/$C$2841</f>
        <v>5.021210284823825E-3</v>
      </c>
    </row>
    <row r="2844" spans="1:19" ht="15.75" x14ac:dyDescent="0.25">
      <c r="A2844" s="5" t="s">
        <v>3</v>
      </c>
      <c r="B2844" s="7">
        <v>14946</v>
      </c>
      <c r="C2844" s="7">
        <v>30</v>
      </c>
      <c r="D2844" s="1">
        <v>0.2</v>
      </c>
      <c r="E2844" s="9">
        <v>10.8</v>
      </c>
      <c r="F2844" s="7">
        <v>12</v>
      </c>
      <c r="G2844" s="1">
        <v>0.1</v>
      </c>
      <c r="H2844" s="1">
        <v>4.3</v>
      </c>
      <c r="I2844" s="7">
        <v>0</v>
      </c>
      <c r="J2844" s="1">
        <v>0</v>
      </c>
      <c r="K2844" s="1">
        <v>0</v>
      </c>
      <c r="M2844" s="12">
        <f t="shared" si="861"/>
        <v>299</v>
      </c>
      <c r="N2844" s="20">
        <f t="shared" si="858"/>
        <v>2</v>
      </c>
      <c r="O2844" s="20">
        <f t="shared" si="859"/>
        <v>0</v>
      </c>
      <c r="P2844" s="12">
        <f t="shared" si="860"/>
        <v>0</v>
      </c>
      <c r="R2844" s="23">
        <f t="shared" si="862"/>
        <v>2.5971777335295643E-3</v>
      </c>
    </row>
    <row r="2845" spans="1:19" ht="15.75" x14ac:dyDescent="0.25">
      <c r="A2845" s="6" t="s">
        <v>4</v>
      </c>
      <c r="B2845" s="8">
        <v>37201</v>
      </c>
      <c r="C2845" s="8">
        <v>189</v>
      </c>
      <c r="D2845" s="2">
        <v>0.5</v>
      </c>
      <c r="E2845" s="10">
        <v>35.5</v>
      </c>
      <c r="F2845" s="8">
        <v>26</v>
      </c>
      <c r="G2845" s="2">
        <v>0.1</v>
      </c>
      <c r="H2845" s="2">
        <v>4.9000000000000004</v>
      </c>
      <c r="I2845" s="8">
        <v>0</v>
      </c>
      <c r="J2845" s="2">
        <v>0</v>
      </c>
      <c r="K2845" s="2">
        <v>0</v>
      </c>
      <c r="M2845" s="12">
        <f t="shared" si="861"/>
        <v>503</v>
      </c>
      <c r="N2845" s="20">
        <f t="shared" si="858"/>
        <v>4</v>
      </c>
      <c r="O2845" s="12">
        <f t="shared" si="859"/>
        <v>1</v>
      </c>
      <c r="P2845" s="12">
        <f t="shared" si="860"/>
        <v>0</v>
      </c>
      <c r="R2845" s="23">
        <f t="shared" si="862"/>
        <v>1.6362219721236256E-2</v>
      </c>
      <c r="S2845" s="24">
        <f>R2844+R2845</f>
        <v>1.8959397454765818E-2</v>
      </c>
    </row>
    <row r="2846" spans="1:19" ht="15.75" x14ac:dyDescent="0.25">
      <c r="A2846" s="5" t="s">
        <v>5</v>
      </c>
      <c r="B2846" s="7">
        <v>51656</v>
      </c>
      <c r="C2846" s="7">
        <v>654</v>
      </c>
      <c r="D2846" s="1">
        <v>1.3</v>
      </c>
      <c r="E2846" s="9">
        <v>110.5</v>
      </c>
      <c r="F2846" s="7">
        <v>80</v>
      </c>
      <c r="G2846" s="1">
        <v>0.2</v>
      </c>
      <c r="H2846" s="1">
        <v>13.5</v>
      </c>
      <c r="I2846" s="7">
        <v>11</v>
      </c>
      <c r="J2846" s="1">
        <v>0</v>
      </c>
      <c r="K2846" s="1">
        <v>1.9</v>
      </c>
      <c r="M2846" s="12">
        <f t="shared" si="861"/>
        <v>486</v>
      </c>
      <c r="N2846" s="20">
        <f t="shared" si="858"/>
        <v>7</v>
      </c>
      <c r="O2846" s="12">
        <f t="shared" si="859"/>
        <v>1</v>
      </c>
      <c r="P2846" s="12">
        <f t="shared" si="860"/>
        <v>0</v>
      </c>
      <c r="R2846" s="21">
        <f t="shared" si="862"/>
        <v>5.6618474590944504E-2</v>
      </c>
    </row>
    <row r="2847" spans="1:19" ht="15.75" x14ac:dyDescent="0.25">
      <c r="A2847" s="6" t="s">
        <v>6</v>
      </c>
      <c r="B2847" s="8">
        <v>52799</v>
      </c>
      <c r="C2847" s="8">
        <v>1168</v>
      </c>
      <c r="D2847" s="2">
        <v>2.2000000000000002</v>
      </c>
      <c r="E2847" s="10">
        <v>163.19999999999999</v>
      </c>
      <c r="F2847" s="8">
        <v>184</v>
      </c>
      <c r="G2847" s="2">
        <v>0.3</v>
      </c>
      <c r="H2847" s="2">
        <v>25.7</v>
      </c>
      <c r="I2847" s="8">
        <v>17</v>
      </c>
      <c r="J2847" s="2">
        <v>0</v>
      </c>
      <c r="K2847" s="2">
        <v>2.4</v>
      </c>
      <c r="M2847" s="12">
        <f t="shared" si="861"/>
        <v>642</v>
      </c>
      <c r="N2847" s="20">
        <f t="shared" si="858"/>
        <v>25</v>
      </c>
      <c r="O2847" s="20">
        <f t="shared" si="859"/>
        <v>5</v>
      </c>
      <c r="P2847" s="12">
        <f t="shared" si="860"/>
        <v>0</v>
      </c>
      <c r="R2847" s="21">
        <f t="shared" si="862"/>
        <v>0.10111678642541772</v>
      </c>
    </row>
    <row r="2848" spans="1:19" ht="15.75" x14ac:dyDescent="0.25">
      <c r="A2848" s="5" t="s">
        <v>7</v>
      </c>
      <c r="B2848" s="7">
        <v>42362</v>
      </c>
      <c r="C2848" s="7">
        <v>1408</v>
      </c>
      <c r="D2848" s="1">
        <v>3.3</v>
      </c>
      <c r="E2848" s="9">
        <v>231.4</v>
      </c>
      <c r="F2848" s="7">
        <v>308</v>
      </c>
      <c r="G2848" s="1">
        <v>0.7</v>
      </c>
      <c r="H2848" s="1">
        <v>50.6</v>
      </c>
      <c r="I2848" s="7">
        <v>52</v>
      </c>
      <c r="J2848" s="1">
        <v>0.1</v>
      </c>
      <c r="K2848" s="1">
        <v>8.5</v>
      </c>
      <c r="M2848" s="12">
        <f t="shared" si="861"/>
        <v>507</v>
      </c>
      <c r="N2848" s="20">
        <f t="shared" si="858"/>
        <v>18</v>
      </c>
      <c r="O2848" s="20">
        <f t="shared" si="859"/>
        <v>4</v>
      </c>
      <c r="P2848" s="12">
        <f t="shared" si="860"/>
        <v>2</v>
      </c>
      <c r="R2848" s="21">
        <f t="shared" si="862"/>
        <v>0.12189420829365423</v>
      </c>
    </row>
    <row r="2849" spans="1:26" ht="15.75" x14ac:dyDescent="0.25">
      <c r="A2849" s="6" t="s">
        <v>8</v>
      </c>
      <c r="B2849" s="8">
        <v>30978</v>
      </c>
      <c r="C2849" s="8">
        <v>1984</v>
      </c>
      <c r="D2849" s="2">
        <v>6.4</v>
      </c>
      <c r="E2849" s="10">
        <v>360.2</v>
      </c>
      <c r="F2849" s="8">
        <v>520</v>
      </c>
      <c r="G2849" s="2">
        <v>1.7</v>
      </c>
      <c r="H2849" s="2">
        <v>94.4</v>
      </c>
      <c r="I2849" s="8">
        <v>127</v>
      </c>
      <c r="J2849" s="2">
        <v>0.4</v>
      </c>
      <c r="K2849" s="2">
        <v>23.1</v>
      </c>
      <c r="M2849" s="12">
        <f t="shared" si="861"/>
        <v>294</v>
      </c>
      <c r="N2849" s="20">
        <f t="shared" si="858"/>
        <v>22</v>
      </c>
      <c r="O2849" s="20">
        <f t="shared" si="859"/>
        <v>12</v>
      </c>
      <c r="P2849" s="12">
        <f t="shared" si="860"/>
        <v>1</v>
      </c>
      <c r="R2849" s="21">
        <f t="shared" si="862"/>
        <v>0.17176002077742186</v>
      </c>
    </row>
    <row r="2850" spans="1:26" ht="15.75" x14ac:dyDescent="0.25">
      <c r="A2850" s="5" t="s">
        <v>9</v>
      </c>
      <c r="B2850" s="7">
        <v>18095</v>
      </c>
      <c r="C2850" s="7">
        <v>2040</v>
      </c>
      <c r="D2850" s="1">
        <v>11.3</v>
      </c>
      <c r="E2850" s="9">
        <v>430</v>
      </c>
      <c r="F2850" s="7">
        <v>585</v>
      </c>
      <c r="G2850" s="1">
        <v>3.2</v>
      </c>
      <c r="H2850" s="1">
        <v>123.3</v>
      </c>
      <c r="I2850" s="7">
        <v>324</v>
      </c>
      <c r="J2850" s="1">
        <v>1.8</v>
      </c>
      <c r="K2850" s="1">
        <v>68.3</v>
      </c>
      <c r="M2850" s="12">
        <f t="shared" si="861"/>
        <v>220</v>
      </c>
      <c r="N2850" s="20">
        <f t="shared" si="858"/>
        <v>30</v>
      </c>
      <c r="O2850" s="20">
        <f t="shared" si="859"/>
        <v>6</v>
      </c>
      <c r="P2850" s="20">
        <f t="shared" si="860"/>
        <v>4</v>
      </c>
      <c r="R2850" s="21">
        <f t="shared" si="862"/>
        <v>0.1766080858800104</v>
      </c>
    </row>
    <row r="2851" spans="1:26" ht="15.75" x14ac:dyDescent="0.25">
      <c r="A2851" s="6" t="s">
        <v>10</v>
      </c>
      <c r="B2851" s="8">
        <v>7919</v>
      </c>
      <c r="C2851" s="8">
        <v>1839</v>
      </c>
      <c r="D2851" s="2">
        <v>23.2</v>
      </c>
      <c r="E2851" s="10">
        <v>705.6</v>
      </c>
      <c r="F2851" s="8">
        <v>386</v>
      </c>
      <c r="G2851" s="2">
        <v>4.9000000000000004</v>
      </c>
      <c r="H2851" s="2">
        <v>148.1</v>
      </c>
      <c r="I2851" s="8">
        <v>533</v>
      </c>
      <c r="J2851" s="2">
        <v>6.7</v>
      </c>
      <c r="K2851" s="2">
        <v>204.5</v>
      </c>
      <c r="M2851" s="12">
        <f t="shared" si="861"/>
        <v>117</v>
      </c>
      <c r="N2851" s="20">
        <f t="shared" si="858"/>
        <v>32</v>
      </c>
      <c r="O2851" s="20">
        <f t="shared" si="859"/>
        <v>9</v>
      </c>
      <c r="P2851" s="20">
        <f t="shared" si="860"/>
        <v>12</v>
      </c>
      <c r="R2851" s="21">
        <f t="shared" si="862"/>
        <v>0.15920699506536232</v>
      </c>
    </row>
    <row r="2852" spans="1:26" ht="15.75" x14ac:dyDescent="0.25">
      <c r="A2852" s="5" t="s">
        <v>11</v>
      </c>
      <c r="B2852" s="7">
        <v>7286</v>
      </c>
      <c r="C2852" s="7">
        <v>2101</v>
      </c>
      <c r="D2852" s="1">
        <v>28.8</v>
      </c>
      <c r="E2852" s="9">
        <v>1497.8</v>
      </c>
      <c r="F2852" s="7">
        <v>99</v>
      </c>
      <c r="G2852" s="1">
        <v>1.4</v>
      </c>
      <c r="H2852" s="1">
        <v>70.599999999999994</v>
      </c>
      <c r="I2852" s="7">
        <v>1440</v>
      </c>
      <c r="J2852" s="1">
        <v>19.8</v>
      </c>
      <c r="K2852" s="9">
        <v>1026.5999999999999</v>
      </c>
      <c r="M2852" s="12">
        <f t="shared" si="861"/>
        <v>93</v>
      </c>
      <c r="N2852" s="20">
        <f t="shared" si="858"/>
        <v>30</v>
      </c>
      <c r="O2852" s="20">
        <f t="shared" si="859"/>
        <v>3</v>
      </c>
      <c r="P2852" s="20">
        <f t="shared" si="860"/>
        <v>15</v>
      </c>
      <c r="R2852" s="21">
        <f t="shared" si="862"/>
        <v>0.18188901393818718</v>
      </c>
    </row>
    <row r="2853" spans="1:26" ht="15.75" x14ac:dyDescent="0.25">
      <c r="A2853" s="6" t="s">
        <v>12</v>
      </c>
      <c r="B2853" s="8">
        <v>192</v>
      </c>
      <c r="C2853" s="8">
        <v>3</v>
      </c>
      <c r="D2853" s="2">
        <v>1.6</v>
      </c>
      <c r="E2853" s="10" t="s">
        <v>13</v>
      </c>
      <c r="F2853" s="8">
        <v>1</v>
      </c>
      <c r="G2853" s="2">
        <v>0.5</v>
      </c>
      <c r="H2853" s="2" t="s">
        <v>13</v>
      </c>
      <c r="I2853" s="8">
        <v>1</v>
      </c>
      <c r="J2853" s="2">
        <v>0.5</v>
      </c>
      <c r="K2853" s="2" t="s">
        <v>13</v>
      </c>
      <c r="M2853" s="12">
        <f t="shared" si="861"/>
        <v>8</v>
      </c>
      <c r="N2853" s="12">
        <f t="shared" si="858"/>
        <v>0</v>
      </c>
      <c r="O2853" s="12">
        <f t="shared" si="859"/>
        <v>0</v>
      </c>
      <c r="P2853" s="12">
        <f t="shared" si="860"/>
        <v>0</v>
      </c>
      <c r="R2853" s="21">
        <f t="shared" si="862"/>
        <v>2.5971777335295646E-4</v>
      </c>
    </row>
    <row r="2854" spans="1:26" x14ac:dyDescent="0.25">
      <c r="A2854" s="25"/>
      <c r="O2854" s="104" t="s">
        <v>873</v>
      </c>
      <c r="P2854" s="103">
        <f>SUM(P2851:P2852)/P2841</f>
        <v>0.79411764705882348</v>
      </c>
    </row>
    <row r="2855" spans="1:26" x14ac:dyDescent="0.25">
      <c r="A2855" t="s">
        <v>1329</v>
      </c>
    </row>
    <row r="2856" spans="1:26" x14ac:dyDescent="0.25">
      <c r="A2856" t="s">
        <v>22</v>
      </c>
    </row>
    <row r="2857" spans="1:26" x14ac:dyDescent="0.25">
      <c r="A2857" s="15" t="s">
        <v>17</v>
      </c>
      <c r="B2857" s="14" t="s">
        <v>18</v>
      </c>
      <c r="C2857" s="270" t="s">
        <v>19</v>
      </c>
      <c r="D2857" s="270"/>
      <c r="E2857" s="270"/>
      <c r="F2857" s="270" t="s">
        <v>20</v>
      </c>
      <c r="G2857" s="270"/>
      <c r="H2857" s="270"/>
      <c r="I2857" s="270" t="s">
        <v>21</v>
      </c>
      <c r="J2857" s="270"/>
      <c r="K2857" s="270"/>
      <c r="M2857" s="270" t="s">
        <v>770</v>
      </c>
      <c r="N2857" s="270"/>
      <c r="O2857" s="270"/>
      <c r="P2857" s="270"/>
    </row>
    <row r="2858" spans="1:26" x14ac:dyDescent="0.25">
      <c r="B2858" s="14" t="s">
        <v>14</v>
      </c>
      <c r="C2858" s="14" t="s">
        <v>14</v>
      </c>
      <c r="D2858" s="14" t="s">
        <v>15</v>
      </c>
      <c r="E2858" s="14" t="s">
        <v>16</v>
      </c>
      <c r="F2858" s="14" t="s">
        <v>14</v>
      </c>
      <c r="G2858" s="14" t="s">
        <v>15</v>
      </c>
      <c r="H2858" s="14" t="s">
        <v>16</v>
      </c>
      <c r="I2858" s="14" t="s">
        <v>14</v>
      </c>
      <c r="J2858" s="14" t="s">
        <v>15</v>
      </c>
      <c r="K2858" s="14" t="s">
        <v>16</v>
      </c>
      <c r="M2858" s="14" t="s">
        <v>18</v>
      </c>
      <c r="N2858" s="13" t="s">
        <v>19</v>
      </c>
      <c r="O2858" s="14" t="s">
        <v>20</v>
      </c>
      <c r="P2858" s="13" t="s">
        <v>21</v>
      </c>
      <c r="R2858" s="13" t="s">
        <v>41</v>
      </c>
      <c r="S2858" s="14" t="s">
        <v>29</v>
      </c>
    </row>
    <row r="2859" spans="1:26" ht="15.75" x14ac:dyDescent="0.25">
      <c r="A2859" s="5" t="s">
        <v>0</v>
      </c>
      <c r="B2859" s="7">
        <v>272211</v>
      </c>
      <c r="C2859" s="7">
        <v>11377</v>
      </c>
      <c r="D2859" s="1">
        <v>4.2</v>
      </c>
      <c r="E2859" s="9">
        <v>257.3</v>
      </c>
      <c r="F2859" s="7">
        <v>2188</v>
      </c>
      <c r="G2859" s="1">
        <v>0.8</v>
      </c>
      <c r="H2859" s="1">
        <v>49.5</v>
      </c>
      <c r="I2859" s="7">
        <v>2471</v>
      </c>
      <c r="J2859" s="1">
        <v>0.9</v>
      </c>
      <c r="K2859" s="1">
        <v>55.9</v>
      </c>
      <c r="M2859" s="12">
        <f>B2859-B2877</f>
        <v>1434</v>
      </c>
      <c r="N2859" s="12">
        <f t="shared" ref="N2859:N2871" si="863">C2859-C2877</f>
        <v>137</v>
      </c>
      <c r="O2859" s="12">
        <f t="shared" ref="O2859:O2871" si="864">F2859-F2877</f>
        <v>46</v>
      </c>
      <c r="P2859" s="12">
        <f t="shared" ref="P2859:P2871" si="865">I2859-I2877</f>
        <v>9</v>
      </c>
      <c r="R2859" s="26">
        <f>C2859/B2859</f>
        <v>4.1794784193144287E-2</v>
      </c>
      <c r="W2859" s="48" t="s">
        <v>653</v>
      </c>
      <c r="X2859" s="48">
        <f>SUM(B2862:B2863)/B2859</f>
        <v>0.18862206156253788</v>
      </c>
    </row>
    <row r="2860" spans="1:26" ht="15.75" x14ac:dyDescent="0.25">
      <c r="A2860" s="6" t="s">
        <v>1</v>
      </c>
      <c r="B2860" s="8">
        <v>1642</v>
      </c>
      <c r="C2860" s="8">
        <v>75</v>
      </c>
      <c r="D2860" s="2">
        <v>4.5999999999999996</v>
      </c>
      <c r="E2860" s="10">
        <v>145</v>
      </c>
      <c r="F2860" s="8">
        <v>18</v>
      </c>
      <c r="G2860" s="2">
        <v>1.1000000000000001</v>
      </c>
      <c r="H2860" s="2">
        <v>34.799999999999997</v>
      </c>
      <c r="I2860" s="8">
        <v>0</v>
      </c>
      <c r="J2860" s="2">
        <v>0</v>
      </c>
      <c r="K2860" s="2">
        <v>0</v>
      </c>
      <c r="M2860" s="12">
        <f t="shared" ref="M2860:M2871" si="866">B2860-B2878</f>
        <v>13</v>
      </c>
      <c r="N2860" s="20">
        <f t="shared" si="863"/>
        <v>-1</v>
      </c>
      <c r="O2860" s="12">
        <f t="shared" si="864"/>
        <v>1</v>
      </c>
      <c r="P2860" s="12">
        <f t="shared" si="865"/>
        <v>0</v>
      </c>
      <c r="R2860" s="21">
        <f>C2860/$C$2859</f>
        <v>6.5922475169201021E-3</v>
      </c>
    </row>
    <row r="2861" spans="1:26" ht="15.75" x14ac:dyDescent="0.25">
      <c r="A2861" s="5" t="s">
        <v>2</v>
      </c>
      <c r="B2861" s="7">
        <v>10304</v>
      </c>
      <c r="C2861" s="7">
        <v>56</v>
      </c>
      <c r="D2861" s="1">
        <v>0.5</v>
      </c>
      <c r="E2861" s="9">
        <v>25.8</v>
      </c>
      <c r="F2861" s="7">
        <v>10</v>
      </c>
      <c r="G2861" s="1">
        <v>0.1</v>
      </c>
      <c r="H2861" s="1">
        <v>4.5999999999999996</v>
      </c>
      <c r="I2861" s="7">
        <v>0</v>
      </c>
      <c r="J2861" s="1">
        <v>0</v>
      </c>
      <c r="K2861" s="1">
        <v>0</v>
      </c>
      <c r="M2861" s="12">
        <f t="shared" si="866"/>
        <v>68</v>
      </c>
      <c r="N2861" s="20">
        <f t="shared" si="863"/>
        <v>2</v>
      </c>
      <c r="O2861" s="12">
        <f t="shared" si="864"/>
        <v>0</v>
      </c>
      <c r="P2861" s="12">
        <f t="shared" si="865"/>
        <v>0</v>
      </c>
      <c r="R2861" s="21">
        <f t="shared" ref="R2861:R2871" si="867">C2861/$C$2859</f>
        <v>4.9222114793003426E-3</v>
      </c>
    </row>
    <row r="2862" spans="1:26" ht="15.75" x14ac:dyDescent="0.25">
      <c r="A2862" s="6" t="s">
        <v>3</v>
      </c>
      <c r="B2862" s="8">
        <v>14647</v>
      </c>
      <c r="C2862" s="8">
        <v>28</v>
      </c>
      <c r="D2862" s="2">
        <v>0.2</v>
      </c>
      <c r="E2862" s="10">
        <v>10.1</v>
      </c>
      <c r="F2862" s="8">
        <v>12</v>
      </c>
      <c r="G2862" s="2">
        <v>0.1</v>
      </c>
      <c r="H2862" s="2">
        <v>4.3</v>
      </c>
      <c r="I2862" s="8">
        <v>0</v>
      </c>
      <c r="J2862" s="2">
        <v>0</v>
      </c>
      <c r="K2862" s="2">
        <v>0</v>
      </c>
      <c r="M2862" s="12">
        <f t="shared" si="866"/>
        <v>136</v>
      </c>
      <c r="N2862" s="20">
        <f t="shared" si="863"/>
        <v>1</v>
      </c>
      <c r="O2862" s="20">
        <f t="shared" si="864"/>
        <v>0</v>
      </c>
      <c r="P2862" s="12">
        <f t="shared" si="865"/>
        <v>0</v>
      </c>
      <c r="R2862" s="23">
        <f t="shared" si="867"/>
        <v>2.4611057396501713E-3</v>
      </c>
      <c r="U2862" s="30" t="s">
        <v>771</v>
      </c>
      <c r="V2862" s="30"/>
      <c r="W2862" s="30"/>
      <c r="X2862" s="30"/>
      <c r="Y2862" s="30"/>
    </row>
    <row r="2863" spans="1:26" ht="15.75" x14ac:dyDescent="0.25">
      <c r="A2863" s="5" t="s">
        <v>4</v>
      </c>
      <c r="B2863" s="7">
        <v>36698</v>
      </c>
      <c r="C2863" s="7">
        <v>185</v>
      </c>
      <c r="D2863" s="1">
        <v>0.5</v>
      </c>
      <c r="E2863" s="9">
        <v>34.700000000000003</v>
      </c>
      <c r="F2863" s="7">
        <v>25</v>
      </c>
      <c r="G2863" s="1">
        <v>0.1</v>
      </c>
      <c r="H2863" s="1">
        <v>4.7</v>
      </c>
      <c r="I2863" s="7">
        <v>0</v>
      </c>
      <c r="J2863" s="1">
        <v>0</v>
      </c>
      <c r="K2863" s="1">
        <v>0</v>
      </c>
      <c r="M2863" s="12">
        <f t="shared" si="866"/>
        <v>216</v>
      </c>
      <c r="N2863" s="20">
        <f t="shared" si="863"/>
        <v>2</v>
      </c>
      <c r="O2863" s="12">
        <f t="shared" si="864"/>
        <v>1</v>
      </c>
      <c r="P2863" s="12">
        <f t="shared" si="865"/>
        <v>0</v>
      </c>
      <c r="R2863" s="23">
        <f t="shared" si="867"/>
        <v>1.626087720840292E-2</v>
      </c>
      <c r="S2863" s="24">
        <f>R2862+R2863</f>
        <v>1.8721982948053092E-2</v>
      </c>
      <c r="U2863" s="30"/>
      <c r="V2863" s="30"/>
      <c r="W2863" s="30"/>
      <c r="X2863" s="30"/>
      <c r="Y2863" s="30"/>
      <c r="Z2863" s="30"/>
    </row>
    <row r="2864" spans="1:26" ht="15.75" x14ac:dyDescent="0.25">
      <c r="A2864" s="6" t="s">
        <v>5</v>
      </c>
      <c r="B2864" s="8">
        <v>51170</v>
      </c>
      <c r="C2864" s="8">
        <v>647</v>
      </c>
      <c r="D2864" s="2">
        <v>1.3</v>
      </c>
      <c r="E2864" s="10">
        <v>109.3</v>
      </c>
      <c r="F2864" s="8">
        <v>79</v>
      </c>
      <c r="G2864" s="2">
        <v>0.2</v>
      </c>
      <c r="H2864" s="2">
        <v>13.3</v>
      </c>
      <c r="I2864" s="8">
        <v>11</v>
      </c>
      <c r="J2864" s="2">
        <v>0</v>
      </c>
      <c r="K2864" s="2">
        <v>1.9</v>
      </c>
      <c r="M2864" s="12">
        <f t="shared" si="866"/>
        <v>227</v>
      </c>
      <c r="N2864" s="20">
        <f t="shared" si="863"/>
        <v>11</v>
      </c>
      <c r="O2864" s="12">
        <f t="shared" si="864"/>
        <v>0</v>
      </c>
      <c r="P2864" s="12">
        <f t="shared" si="865"/>
        <v>1</v>
      </c>
      <c r="R2864" s="21">
        <f t="shared" si="867"/>
        <v>5.6869121912630743E-2</v>
      </c>
      <c r="U2864" s="30" t="s">
        <v>772</v>
      </c>
      <c r="V2864" s="30"/>
      <c r="W2864" s="30"/>
      <c r="X2864" s="30"/>
      <c r="Y2864" s="30"/>
      <c r="Z2864" s="30"/>
    </row>
    <row r="2865" spans="1:27" ht="15.75" x14ac:dyDescent="0.25">
      <c r="A2865" s="5" t="s">
        <v>6</v>
      </c>
      <c r="B2865" s="7">
        <v>52157</v>
      </c>
      <c r="C2865" s="7">
        <v>1143</v>
      </c>
      <c r="D2865" s="1">
        <v>2.2000000000000002</v>
      </c>
      <c r="E2865" s="9">
        <v>159.69999999999999</v>
      </c>
      <c r="F2865" s="7">
        <v>179</v>
      </c>
      <c r="G2865" s="1">
        <v>0.3</v>
      </c>
      <c r="H2865" s="1">
        <v>25</v>
      </c>
      <c r="I2865" s="7">
        <v>17</v>
      </c>
      <c r="J2865" s="1">
        <v>0</v>
      </c>
      <c r="K2865" s="1">
        <v>2.4</v>
      </c>
      <c r="M2865" s="12">
        <f t="shared" si="866"/>
        <v>269</v>
      </c>
      <c r="N2865" s="20">
        <f t="shared" si="863"/>
        <v>16</v>
      </c>
      <c r="O2865" s="20">
        <f t="shared" si="864"/>
        <v>7</v>
      </c>
      <c r="P2865" s="12">
        <f t="shared" si="865"/>
        <v>0</v>
      </c>
      <c r="R2865" s="21">
        <f t="shared" si="867"/>
        <v>0.10046585215786236</v>
      </c>
      <c r="U2865" s="30" t="s">
        <v>773</v>
      </c>
      <c r="V2865" s="30"/>
      <c r="W2865" s="30"/>
      <c r="X2865" s="30"/>
      <c r="Y2865" s="30"/>
      <c r="Z2865" s="30"/>
    </row>
    <row r="2866" spans="1:27" ht="15.75" x14ac:dyDescent="0.25">
      <c r="A2866" s="6" t="s">
        <v>7</v>
      </c>
      <c r="B2866" s="8">
        <v>41855</v>
      </c>
      <c r="C2866" s="8">
        <v>1390</v>
      </c>
      <c r="D2866" s="2">
        <v>3.3</v>
      </c>
      <c r="E2866" s="10">
        <v>228.5</v>
      </c>
      <c r="F2866" s="8">
        <v>304</v>
      </c>
      <c r="G2866" s="2">
        <v>0.7</v>
      </c>
      <c r="H2866" s="2">
        <v>50</v>
      </c>
      <c r="I2866" s="8">
        <v>50</v>
      </c>
      <c r="J2866" s="2">
        <v>0.1</v>
      </c>
      <c r="K2866" s="2">
        <v>8.1999999999999993</v>
      </c>
      <c r="M2866" s="12">
        <f t="shared" si="866"/>
        <v>199</v>
      </c>
      <c r="N2866" s="20">
        <f t="shared" si="863"/>
        <v>14</v>
      </c>
      <c r="O2866" s="20">
        <f t="shared" si="864"/>
        <v>5</v>
      </c>
      <c r="P2866" s="12">
        <f t="shared" si="865"/>
        <v>0</v>
      </c>
      <c r="R2866" s="21">
        <f t="shared" si="867"/>
        <v>0.12217632064691922</v>
      </c>
      <c r="U2866" s="30" t="s">
        <v>774</v>
      </c>
      <c r="V2866" s="30"/>
      <c r="W2866" s="30"/>
      <c r="X2866" s="30"/>
      <c r="Y2866" s="30"/>
      <c r="Z2866" s="30"/>
      <c r="AA2866" s="31">
        <f>4470643*0.606</f>
        <v>2709209.6579999998</v>
      </c>
    </row>
    <row r="2867" spans="1:27" ht="15.75" x14ac:dyDescent="0.25">
      <c r="A2867" s="5" t="s">
        <v>8</v>
      </c>
      <c r="B2867" s="7">
        <v>30684</v>
      </c>
      <c r="C2867" s="7">
        <v>1962</v>
      </c>
      <c r="D2867" s="1">
        <v>6.4</v>
      </c>
      <c r="E2867" s="9">
        <v>356.2</v>
      </c>
      <c r="F2867" s="7">
        <v>508</v>
      </c>
      <c r="G2867" s="1">
        <v>1.7</v>
      </c>
      <c r="H2867" s="1">
        <v>92.2</v>
      </c>
      <c r="I2867" s="7">
        <v>126</v>
      </c>
      <c r="J2867" s="1">
        <v>0.4</v>
      </c>
      <c r="K2867" s="1">
        <v>22.9</v>
      </c>
      <c r="M2867" s="12">
        <f t="shared" si="866"/>
        <v>123</v>
      </c>
      <c r="N2867" s="20">
        <f t="shared" si="863"/>
        <v>26</v>
      </c>
      <c r="O2867" s="20">
        <f t="shared" si="864"/>
        <v>15</v>
      </c>
      <c r="P2867" s="12">
        <f t="shared" si="865"/>
        <v>0</v>
      </c>
      <c r="R2867" s="21">
        <f t="shared" si="867"/>
        <v>0.17245319504262988</v>
      </c>
      <c r="V2867" t="s">
        <v>56</v>
      </c>
      <c r="W2867" s="32">
        <v>0.1</v>
      </c>
      <c r="X2867" s="33">
        <f>AA2866*W2867</f>
        <v>270920.96580000001</v>
      </c>
    </row>
    <row r="2868" spans="1:27" ht="15.75" x14ac:dyDescent="0.25">
      <c r="A2868" s="6" t="s">
        <v>9</v>
      </c>
      <c r="B2868" s="8">
        <v>17875</v>
      </c>
      <c r="C2868" s="8">
        <v>2010</v>
      </c>
      <c r="D2868" s="2">
        <v>11.2</v>
      </c>
      <c r="E2868" s="10">
        <v>423.7</v>
      </c>
      <c r="F2868" s="8">
        <v>579</v>
      </c>
      <c r="G2868" s="2">
        <v>3.2</v>
      </c>
      <c r="H2868" s="2">
        <v>122</v>
      </c>
      <c r="I2868" s="8">
        <v>320</v>
      </c>
      <c r="J2868" s="2">
        <v>1.8</v>
      </c>
      <c r="K2868" s="2">
        <v>67.5</v>
      </c>
      <c r="M2868" s="12">
        <f t="shared" si="866"/>
        <v>90</v>
      </c>
      <c r="N2868" s="20">
        <f t="shared" si="863"/>
        <v>26</v>
      </c>
      <c r="O2868" s="20">
        <f t="shared" si="864"/>
        <v>8</v>
      </c>
      <c r="P2868" s="20">
        <f t="shared" si="865"/>
        <v>2</v>
      </c>
      <c r="R2868" s="21">
        <f t="shared" si="867"/>
        <v>0.17667223345345873</v>
      </c>
      <c r="V2868" t="s">
        <v>769</v>
      </c>
      <c r="X2868" s="34">
        <v>18265</v>
      </c>
      <c r="Y2868" s="69">
        <f>X2868/4470643</f>
        <v>4.0855420573729546E-3</v>
      </c>
      <c r="Z2868" t="s">
        <v>186</v>
      </c>
    </row>
    <row r="2869" spans="1:27" ht="15.75" x14ac:dyDescent="0.25">
      <c r="A2869" s="5" t="s">
        <v>10</v>
      </c>
      <c r="B2869" s="7">
        <v>7802</v>
      </c>
      <c r="C2869" s="7">
        <v>1807</v>
      </c>
      <c r="D2869" s="1">
        <v>23.2</v>
      </c>
      <c r="E2869" s="9">
        <v>693.3</v>
      </c>
      <c r="F2869" s="7">
        <v>377</v>
      </c>
      <c r="G2869" s="1">
        <v>4.8</v>
      </c>
      <c r="H2869" s="1">
        <v>144.6</v>
      </c>
      <c r="I2869" s="7">
        <v>521</v>
      </c>
      <c r="J2869" s="1">
        <v>6.7</v>
      </c>
      <c r="K2869" s="1">
        <v>199.9</v>
      </c>
      <c r="M2869" s="12">
        <f t="shared" si="866"/>
        <v>48</v>
      </c>
      <c r="N2869" s="20">
        <f t="shared" si="863"/>
        <v>24</v>
      </c>
      <c r="O2869" s="20">
        <f t="shared" si="864"/>
        <v>11</v>
      </c>
      <c r="P2869" s="20">
        <f t="shared" si="865"/>
        <v>3</v>
      </c>
      <c r="R2869" s="21">
        <f t="shared" si="867"/>
        <v>0.15882921684099499</v>
      </c>
      <c r="W2869" s="46" t="s">
        <v>185</v>
      </c>
      <c r="X2869" s="47">
        <f>X2868-X2886</f>
        <v>-130</v>
      </c>
    </row>
    <row r="2870" spans="1:27" ht="15.75" x14ac:dyDescent="0.25">
      <c r="A2870" s="6" t="s">
        <v>11</v>
      </c>
      <c r="B2870" s="8">
        <v>7193</v>
      </c>
      <c r="C2870" s="8">
        <v>2071</v>
      </c>
      <c r="D2870" s="2">
        <v>28.8</v>
      </c>
      <c r="E2870" s="10">
        <v>1476.5</v>
      </c>
      <c r="F2870" s="8">
        <v>96</v>
      </c>
      <c r="G2870" s="2">
        <v>1.3</v>
      </c>
      <c r="H2870" s="2">
        <v>68.400000000000006</v>
      </c>
      <c r="I2870" s="8">
        <v>1425</v>
      </c>
      <c r="J2870" s="2">
        <v>19.8</v>
      </c>
      <c r="K2870" s="9">
        <v>1015.9</v>
      </c>
      <c r="M2870" s="12">
        <f t="shared" si="866"/>
        <v>42</v>
      </c>
      <c r="N2870" s="20">
        <f t="shared" si="863"/>
        <v>16</v>
      </c>
      <c r="O2870" s="20">
        <f t="shared" si="864"/>
        <v>-2</v>
      </c>
      <c r="P2870" s="20">
        <f t="shared" si="865"/>
        <v>3</v>
      </c>
      <c r="R2870" s="21">
        <f t="shared" si="867"/>
        <v>0.18203392810055374</v>
      </c>
    </row>
    <row r="2871" spans="1:27" ht="15.75" x14ac:dyDescent="0.25">
      <c r="A2871" s="5" t="s">
        <v>12</v>
      </c>
      <c r="B2871" s="1">
        <v>184</v>
      </c>
      <c r="C2871" s="1">
        <v>3</v>
      </c>
      <c r="D2871" s="1">
        <v>1.6</v>
      </c>
      <c r="E2871" s="1" t="s">
        <v>13</v>
      </c>
      <c r="F2871" s="1">
        <v>1</v>
      </c>
      <c r="G2871" s="1">
        <v>0.5</v>
      </c>
      <c r="H2871" s="1" t="s">
        <v>13</v>
      </c>
      <c r="I2871" s="1">
        <v>1</v>
      </c>
      <c r="J2871" s="1">
        <v>0.5</v>
      </c>
      <c r="K2871" s="1" t="s">
        <v>13</v>
      </c>
      <c r="M2871" s="12">
        <f t="shared" si="866"/>
        <v>3</v>
      </c>
      <c r="N2871" s="12">
        <f t="shared" si="863"/>
        <v>0</v>
      </c>
      <c r="O2871" s="12">
        <f t="shared" si="864"/>
        <v>0</v>
      </c>
      <c r="P2871" s="12">
        <f t="shared" si="865"/>
        <v>0</v>
      </c>
      <c r="R2871" s="21">
        <f t="shared" si="867"/>
        <v>2.6368990067680408E-4</v>
      </c>
    </row>
    <row r="2872" spans="1:27" x14ac:dyDescent="0.25">
      <c r="A2872" s="25"/>
      <c r="O2872" s="104" t="s">
        <v>873</v>
      </c>
      <c r="P2872" s="103">
        <f>SUM(P2869:P2870)/P2859</f>
        <v>0.66666666666666663</v>
      </c>
    </row>
    <row r="2873" spans="1:27" x14ac:dyDescent="0.25">
      <c r="A2873" t="s">
        <v>1330</v>
      </c>
    </row>
    <row r="2874" spans="1:27" x14ac:dyDescent="0.25">
      <c r="A2874" t="s">
        <v>22</v>
      </c>
    </row>
    <row r="2875" spans="1:27" x14ac:dyDescent="0.25">
      <c r="A2875" s="15" t="s">
        <v>17</v>
      </c>
      <c r="B2875" s="14" t="s">
        <v>18</v>
      </c>
      <c r="C2875" s="270" t="s">
        <v>19</v>
      </c>
      <c r="D2875" s="270"/>
      <c r="E2875" s="270"/>
      <c r="F2875" s="270" t="s">
        <v>20</v>
      </c>
      <c r="G2875" s="270"/>
      <c r="H2875" s="270"/>
      <c r="I2875" s="270" t="s">
        <v>21</v>
      </c>
      <c r="J2875" s="270"/>
      <c r="K2875" s="270"/>
      <c r="M2875" s="270" t="s">
        <v>762</v>
      </c>
      <c r="N2875" s="270"/>
      <c r="O2875" s="270"/>
      <c r="P2875" s="270"/>
    </row>
    <row r="2876" spans="1:27" x14ac:dyDescent="0.25">
      <c r="B2876" s="14" t="s">
        <v>14</v>
      </c>
      <c r="C2876" s="14" t="s">
        <v>14</v>
      </c>
      <c r="D2876" s="14" t="s">
        <v>15</v>
      </c>
      <c r="E2876" s="14" t="s">
        <v>16</v>
      </c>
      <c r="F2876" s="14" t="s">
        <v>14</v>
      </c>
      <c r="G2876" s="14" t="s">
        <v>15</v>
      </c>
      <c r="H2876" s="14" t="s">
        <v>16</v>
      </c>
      <c r="I2876" s="14" t="s">
        <v>14</v>
      </c>
      <c r="J2876" s="14" t="s">
        <v>15</v>
      </c>
      <c r="K2876" s="14" t="s">
        <v>16</v>
      </c>
      <c r="M2876" s="14" t="s">
        <v>18</v>
      </c>
      <c r="N2876" s="13" t="s">
        <v>19</v>
      </c>
      <c r="O2876" s="14" t="s">
        <v>20</v>
      </c>
      <c r="P2876" s="13" t="s">
        <v>21</v>
      </c>
      <c r="R2876" s="13" t="s">
        <v>41</v>
      </c>
      <c r="S2876" s="14" t="s">
        <v>29</v>
      </c>
    </row>
    <row r="2877" spans="1:27" ht="15.75" x14ac:dyDescent="0.25">
      <c r="A2877" s="5" t="s">
        <v>0</v>
      </c>
      <c r="B2877" s="7">
        <v>270777</v>
      </c>
      <c r="C2877" s="7">
        <v>11240</v>
      </c>
      <c r="D2877" s="1">
        <v>4.2</v>
      </c>
      <c r="E2877" s="9">
        <v>254.2</v>
      </c>
      <c r="F2877" s="7">
        <v>2142</v>
      </c>
      <c r="G2877" s="1">
        <v>0.8</v>
      </c>
      <c r="H2877" s="1">
        <v>48.4</v>
      </c>
      <c r="I2877" s="7">
        <v>2462</v>
      </c>
      <c r="J2877" s="1">
        <v>0.9</v>
      </c>
      <c r="K2877" s="1">
        <v>55.7</v>
      </c>
      <c r="M2877" s="12">
        <f>B2877-B2895</f>
        <v>4740</v>
      </c>
      <c r="N2877" s="12">
        <f t="shared" ref="N2877:N2889" si="868">C2877-C2895</f>
        <v>181</v>
      </c>
      <c r="O2877" s="12">
        <f t="shared" ref="O2877:O2889" si="869">F2877-F2895</f>
        <v>34</v>
      </c>
      <c r="P2877" s="12">
        <f t="shared" ref="P2877:P2889" si="870">I2877-I2895</f>
        <v>18</v>
      </c>
      <c r="R2877" s="26">
        <f>C2877/B2877</f>
        <v>4.151017257743457E-2</v>
      </c>
      <c r="W2877" s="48" t="s">
        <v>653</v>
      </c>
      <c r="X2877" s="48">
        <f>SUM(B2880:B2881)/B2877</f>
        <v>0.18832101692536662</v>
      </c>
    </row>
    <row r="2878" spans="1:27" ht="15.75" x14ac:dyDescent="0.25">
      <c r="A2878" s="6" t="s">
        <v>1</v>
      </c>
      <c r="B2878" s="8">
        <v>1629</v>
      </c>
      <c r="C2878" s="8">
        <v>76</v>
      </c>
      <c r="D2878" s="2">
        <v>4.7</v>
      </c>
      <c r="E2878" s="10">
        <v>146.9</v>
      </c>
      <c r="F2878" s="8">
        <v>17</v>
      </c>
      <c r="G2878" s="2">
        <v>1</v>
      </c>
      <c r="H2878" s="2">
        <v>32.9</v>
      </c>
      <c r="I2878" s="8">
        <v>0</v>
      </c>
      <c r="J2878" s="2">
        <v>0</v>
      </c>
      <c r="K2878" s="2">
        <v>0</v>
      </c>
      <c r="M2878" s="12">
        <f t="shared" ref="M2878:M2889" si="871">B2878-B2896</f>
        <v>28</v>
      </c>
      <c r="N2878" s="20">
        <f t="shared" si="868"/>
        <v>3</v>
      </c>
      <c r="O2878" s="12">
        <f t="shared" si="869"/>
        <v>1</v>
      </c>
      <c r="P2878" s="12">
        <f t="shared" si="870"/>
        <v>0</v>
      </c>
      <c r="R2878" s="21">
        <f>C2878/$C$2877</f>
        <v>6.7615658362989326E-3</v>
      </c>
    </row>
    <row r="2879" spans="1:27" ht="15.75" x14ac:dyDescent="0.25">
      <c r="A2879" s="5" t="s">
        <v>2</v>
      </c>
      <c r="B2879" s="7">
        <v>10236</v>
      </c>
      <c r="C2879" s="7">
        <v>54</v>
      </c>
      <c r="D2879" s="1">
        <v>0.5</v>
      </c>
      <c r="E2879" s="9">
        <v>24.8</v>
      </c>
      <c r="F2879" s="7">
        <v>10</v>
      </c>
      <c r="G2879" s="1">
        <v>0.1</v>
      </c>
      <c r="H2879" s="1">
        <v>4.5999999999999996</v>
      </c>
      <c r="I2879" s="7">
        <v>0</v>
      </c>
      <c r="J2879" s="1">
        <v>0</v>
      </c>
      <c r="K2879" s="1">
        <v>0</v>
      </c>
      <c r="M2879" s="12">
        <f t="shared" si="871"/>
        <v>191</v>
      </c>
      <c r="N2879" s="20">
        <f t="shared" si="868"/>
        <v>1</v>
      </c>
      <c r="O2879" s="12">
        <f t="shared" si="869"/>
        <v>0</v>
      </c>
      <c r="P2879" s="12">
        <f t="shared" si="870"/>
        <v>0</v>
      </c>
      <c r="R2879" s="21">
        <f t="shared" ref="R2879:R2889" si="872">C2879/$C$2877</f>
        <v>4.8042704626334518E-3</v>
      </c>
    </row>
    <row r="2880" spans="1:27" ht="15.75" x14ac:dyDescent="0.25">
      <c r="A2880" s="6" t="s">
        <v>3</v>
      </c>
      <c r="B2880" s="8">
        <v>14511</v>
      </c>
      <c r="C2880" s="8">
        <v>27</v>
      </c>
      <c r="D2880" s="2">
        <v>0.2</v>
      </c>
      <c r="E2880" s="10">
        <v>9.6999999999999993</v>
      </c>
      <c r="F2880" s="8">
        <v>12</v>
      </c>
      <c r="G2880" s="2">
        <v>0.1</v>
      </c>
      <c r="H2880" s="2">
        <v>4.3</v>
      </c>
      <c r="I2880" s="8">
        <v>0</v>
      </c>
      <c r="J2880" s="2">
        <v>0</v>
      </c>
      <c r="K2880" s="2">
        <v>0</v>
      </c>
      <c r="M2880" s="12">
        <f t="shared" si="871"/>
        <v>363</v>
      </c>
      <c r="N2880" s="20">
        <f t="shared" si="868"/>
        <v>0</v>
      </c>
      <c r="O2880" s="20">
        <f t="shared" si="869"/>
        <v>0</v>
      </c>
      <c r="P2880" s="12">
        <f t="shared" si="870"/>
        <v>0</v>
      </c>
      <c r="R2880" s="23">
        <f t="shared" si="872"/>
        <v>2.4021352313167259E-3</v>
      </c>
      <c r="U2880" s="30" t="s">
        <v>763</v>
      </c>
      <c r="V2880" s="30"/>
      <c r="W2880" s="30"/>
      <c r="X2880" s="30"/>
      <c r="Y2880" s="30"/>
    </row>
    <row r="2881" spans="1:27" ht="15.75" x14ac:dyDescent="0.25">
      <c r="A2881" s="5" t="s">
        <v>4</v>
      </c>
      <c r="B2881" s="7">
        <v>36482</v>
      </c>
      <c r="C2881" s="7">
        <v>183</v>
      </c>
      <c r="D2881" s="1">
        <v>0.5</v>
      </c>
      <c r="E2881" s="9">
        <v>34.299999999999997</v>
      </c>
      <c r="F2881" s="7">
        <v>24</v>
      </c>
      <c r="G2881" s="1">
        <v>0.1</v>
      </c>
      <c r="H2881" s="1">
        <v>4.5</v>
      </c>
      <c r="I2881" s="7">
        <v>0</v>
      </c>
      <c r="J2881" s="1">
        <v>0</v>
      </c>
      <c r="K2881" s="1">
        <v>0</v>
      </c>
      <c r="M2881" s="12">
        <f t="shared" si="871"/>
        <v>704</v>
      </c>
      <c r="N2881" s="20">
        <f t="shared" si="868"/>
        <v>1</v>
      </c>
      <c r="O2881" s="12">
        <f t="shared" si="869"/>
        <v>0</v>
      </c>
      <c r="P2881" s="12">
        <f t="shared" si="870"/>
        <v>0</v>
      </c>
      <c r="R2881" s="23">
        <f t="shared" si="872"/>
        <v>1.6281138790035586E-2</v>
      </c>
      <c r="S2881" s="24">
        <f>R2880+R2881</f>
        <v>1.8683274021352312E-2</v>
      </c>
      <c r="U2881" s="30"/>
      <c r="V2881" s="30"/>
      <c r="W2881" s="30"/>
      <c r="X2881" s="30"/>
      <c r="Y2881" s="30"/>
      <c r="Z2881" s="30"/>
    </row>
    <row r="2882" spans="1:27" ht="15.75" x14ac:dyDescent="0.25">
      <c r="A2882" s="6" t="s">
        <v>5</v>
      </c>
      <c r="B2882" s="8">
        <v>50943</v>
      </c>
      <c r="C2882" s="8">
        <v>636</v>
      </c>
      <c r="D2882" s="2">
        <v>1.2</v>
      </c>
      <c r="E2882" s="10">
        <v>107.5</v>
      </c>
      <c r="F2882" s="8">
        <v>79</v>
      </c>
      <c r="G2882" s="2">
        <v>0.2</v>
      </c>
      <c r="H2882" s="2">
        <v>13.3</v>
      </c>
      <c r="I2882" s="8">
        <v>10</v>
      </c>
      <c r="J2882" s="2">
        <v>0</v>
      </c>
      <c r="K2882" s="2">
        <v>1.7</v>
      </c>
      <c r="M2882" s="12">
        <f t="shared" si="871"/>
        <v>830</v>
      </c>
      <c r="N2882" s="20">
        <f t="shared" si="868"/>
        <v>9</v>
      </c>
      <c r="O2882" s="12">
        <f t="shared" si="869"/>
        <v>1</v>
      </c>
      <c r="P2882" s="12">
        <f t="shared" si="870"/>
        <v>0</v>
      </c>
      <c r="R2882" s="21">
        <f t="shared" si="872"/>
        <v>5.6583629893238431E-2</v>
      </c>
      <c r="U2882" s="30" t="s">
        <v>764</v>
      </c>
      <c r="V2882" s="30"/>
      <c r="W2882" s="30"/>
      <c r="X2882" s="30"/>
      <c r="Y2882" s="30"/>
      <c r="Z2882" s="30"/>
    </row>
    <row r="2883" spans="1:27" ht="15.75" x14ac:dyDescent="0.25">
      <c r="A2883" s="5" t="s">
        <v>6</v>
      </c>
      <c r="B2883" s="7">
        <v>51888</v>
      </c>
      <c r="C2883" s="7">
        <v>1127</v>
      </c>
      <c r="D2883" s="1">
        <v>2.2000000000000002</v>
      </c>
      <c r="E2883" s="9">
        <v>157.5</v>
      </c>
      <c r="F2883" s="7">
        <v>172</v>
      </c>
      <c r="G2883" s="1">
        <v>0.3</v>
      </c>
      <c r="H2883" s="1">
        <v>24</v>
      </c>
      <c r="I2883" s="7">
        <v>17</v>
      </c>
      <c r="J2883" s="1">
        <v>0</v>
      </c>
      <c r="K2883" s="1">
        <v>2.4</v>
      </c>
      <c r="M2883" s="12">
        <f t="shared" si="871"/>
        <v>880</v>
      </c>
      <c r="N2883" s="20">
        <f t="shared" si="868"/>
        <v>17</v>
      </c>
      <c r="O2883" s="20">
        <f t="shared" si="869"/>
        <v>2</v>
      </c>
      <c r="P2883" s="12">
        <f t="shared" si="870"/>
        <v>1</v>
      </c>
      <c r="R2883" s="21">
        <f t="shared" si="872"/>
        <v>0.10026690391459074</v>
      </c>
      <c r="U2883" s="30" t="s">
        <v>765</v>
      </c>
      <c r="V2883" s="30"/>
      <c r="W2883" s="30"/>
      <c r="X2883" s="30"/>
      <c r="Y2883" s="30"/>
      <c r="Z2883" s="30"/>
    </row>
    <row r="2884" spans="1:27" ht="15.75" x14ac:dyDescent="0.25">
      <c r="A2884" s="6" t="s">
        <v>7</v>
      </c>
      <c r="B2884" s="8">
        <v>41656</v>
      </c>
      <c r="C2884" s="8">
        <v>1376</v>
      </c>
      <c r="D2884" s="2">
        <v>3.3</v>
      </c>
      <c r="E2884" s="10">
        <v>226.2</v>
      </c>
      <c r="F2884" s="8">
        <v>299</v>
      </c>
      <c r="G2884" s="2">
        <v>0.7</v>
      </c>
      <c r="H2884" s="2">
        <v>49.1</v>
      </c>
      <c r="I2884" s="8">
        <v>50</v>
      </c>
      <c r="J2884" s="2">
        <v>0.1</v>
      </c>
      <c r="K2884" s="2">
        <v>8.1999999999999993</v>
      </c>
      <c r="M2884" s="12">
        <f t="shared" si="871"/>
        <v>664</v>
      </c>
      <c r="N2884" s="20">
        <f t="shared" si="868"/>
        <v>21</v>
      </c>
      <c r="O2884" s="20">
        <f t="shared" si="869"/>
        <v>6</v>
      </c>
      <c r="P2884" s="12">
        <f t="shared" si="870"/>
        <v>1</v>
      </c>
      <c r="R2884" s="21">
        <f t="shared" si="872"/>
        <v>0.12241992882562278</v>
      </c>
      <c r="U2884" s="30" t="s">
        <v>766</v>
      </c>
      <c r="V2884" s="30"/>
      <c r="W2884" s="30"/>
      <c r="X2884" s="30"/>
      <c r="Y2884" s="30"/>
      <c r="Z2884" s="30"/>
      <c r="AA2884" s="31">
        <f>4470643*0.605</f>
        <v>2704739.0150000001</v>
      </c>
    </row>
    <row r="2885" spans="1:27" ht="15.75" x14ac:dyDescent="0.25">
      <c r="A2885" s="5" t="s">
        <v>8</v>
      </c>
      <c r="B2885" s="7">
        <v>30561</v>
      </c>
      <c r="C2885" s="7">
        <v>1936</v>
      </c>
      <c r="D2885" s="1">
        <v>6.3</v>
      </c>
      <c r="E2885" s="9">
        <v>351.5</v>
      </c>
      <c r="F2885" s="7">
        <v>493</v>
      </c>
      <c r="G2885" s="1">
        <v>1.6</v>
      </c>
      <c r="H2885" s="1">
        <v>89.5</v>
      </c>
      <c r="I2885" s="7">
        <v>126</v>
      </c>
      <c r="J2885" s="1">
        <v>0.4</v>
      </c>
      <c r="K2885" s="1">
        <v>22.9</v>
      </c>
      <c r="M2885" s="12">
        <f t="shared" si="871"/>
        <v>482</v>
      </c>
      <c r="N2885" s="20">
        <f t="shared" si="868"/>
        <v>33</v>
      </c>
      <c r="O2885" s="20">
        <f t="shared" si="869"/>
        <v>9</v>
      </c>
      <c r="P2885" s="12">
        <f t="shared" si="870"/>
        <v>2</v>
      </c>
      <c r="R2885" s="21">
        <f t="shared" si="872"/>
        <v>0.17224199288256228</v>
      </c>
      <c r="V2885" t="s">
        <v>56</v>
      </c>
      <c r="W2885" s="32">
        <v>0.1</v>
      </c>
      <c r="X2885" s="33">
        <f>AA2884*W2885</f>
        <v>270473.90150000004</v>
      </c>
    </row>
    <row r="2886" spans="1:27" ht="15.75" x14ac:dyDescent="0.25">
      <c r="A2886" s="6" t="s">
        <v>9</v>
      </c>
      <c r="B2886" s="8">
        <v>17785</v>
      </c>
      <c r="C2886" s="8">
        <v>1984</v>
      </c>
      <c r="D2886" s="2">
        <v>11.2</v>
      </c>
      <c r="E2886" s="10">
        <v>418.2</v>
      </c>
      <c r="F2886" s="8">
        <v>571</v>
      </c>
      <c r="G2886" s="2">
        <v>3.2</v>
      </c>
      <c r="H2886" s="2">
        <v>120.4</v>
      </c>
      <c r="I2886" s="8">
        <v>318</v>
      </c>
      <c r="J2886" s="2">
        <v>1.8</v>
      </c>
      <c r="K2886" s="2">
        <v>67</v>
      </c>
      <c r="M2886" s="12">
        <f t="shared" si="871"/>
        <v>306</v>
      </c>
      <c r="N2886" s="20">
        <f t="shared" si="868"/>
        <v>33</v>
      </c>
      <c r="O2886" s="20">
        <f t="shared" si="869"/>
        <v>7</v>
      </c>
      <c r="P2886" s="20">
        <f t="shared" si="870"/>
        <v>2</v>
      </c>
      <c r="R2886" s="21">
        <f t="shared" si="872"/>
        <v>0.17651245551601424</v>
      </c>
      <c r="V2886" t="s">
        <v>767</v>
      </c>
      <c r="X2886" s="34">
        <v>18395</v>
      </c>
      <c r="Y2886" s="69">
        <f>X2886/4470643</f>
        <v>4.1146206485286347E-3</v>
      </c>
      <c r="Z2886" t="s">
        <v>186</v>
      </c>
    </row>
    <row r="2887" spans="1:27" ht="15.75" x14ac:dyDescent="0.25">
      <c r="A2887" s="5" t="s">
        <v>10</v>
      </c>
      <c r="B2887" s="7">
        <v>7754</v>
      </c>
      <c r="C2887" s="7">
        <v>1783</v>
      </c>
      <c r="D2887" s="1">
        <v>23</v>
      </c>
      <c r="E2887" s="9">
        <v>684.1</v>
      </c>
      <c r="F2887" s="7">
        <v>366</v>
      </c>
      <c r="G2887" s="1">
        <v>4.7</v>
      </c>
      <c r="H2887" s="1">
        <v>140.4</v>
      </c>
      <c r="I2887" s="7">
        <v>518</v>
      </c>
      <c r="J2887" s="1">
        <v>6.7</v>
      </c>
      <c r="K2887" s="1">
        <v>198.7</v>
      </c>
      <c r="M2887" s="12">
        <f t="shared" si="871"/>
        <v>158</v>
      </c>
      <c r="N2887" s="20">
        <f t="shared" si="868"/>
        <v>24</v>
      </c>
      <c r="O2887" s="20">
        <f t="shared" si="869"/>
        <v>6</v>
      </c>
      <c r="P2887" s="20">
        <f t="shared" si="870"/>
        <v>4</v>
      </c>
      <c r="R2887" s="21">
        <f t="shared" si="872"/>
        <v>0.15862989323843416</v>
      </c>
      <c r="W2887" s="46" t="s">
        <v>185</v>
      </c>
      <c r="X2887" s="47">
        <f>X2886-X2904</f>
        <v>2130</v>
      </c>
    </row>
    <row r="2888" spans="1:27" ht="15.75" x14ac:dyDescent="0.25">
      <c r="A2888" s="6" t="s">
        <v>11</v>
      </c>
      <c r="B2888" s="8">
        <v>7151</v>
      </c>
      <c r="C2888" s="8">
        <v>2055</v>
      </c>
      <c r="D2888" s="2">
        <v>28.7</v>
      </c>
      <c r="E2888" s="10">
        <v>1465</v>
      </c>
      <c r="F2888" s="8">
        <v>98</v>
      </c>
      <c r="G2888" s="2">
        <v>1.4</v>
      </c>
      <c r="H2888" s="2">
        <v>69.900000000000006</v>
      </c>
      <c r="I2888" s="8">
        <v>1422</v>
      </c>
      <c r="J2888" s="2">
        <v>19.899999999999999</v>
      </c>
      <c r="K2888" s="9">
        <v>1013.8</v>
      </c>
      <c r="M2888" s="12">
        <f t="shared" si="871"/>
        <v>133</v>
      </c>
      <c r="N2888" s="20">
        <f t="shared" si="868"/>
        <v>39</v>
      </c>
      <c r="O2888" s="20">
        <f t="shared" si="869"/>
        <v>2</v>
      </c>
      <c r="P2888" s="20">
        <f t="shared" si="870"/>
        <v>8</v>
      </c>
      <c r="R2888" s="21">
        <f t="shared" si="872"/>
        <v>0.18282918149466193</v>
      </c>
    </row>
    <row r="2889" spans="1:27" ht="15.75" x14ac:dyDescent="0.25">
      <c r="A2889" s="5" t="s">
        <v>12</v>
      </c>
      <c r="B2889" s="1">
        <v>181</v>
      </c>
      <c r="C2889" s="1">
        <v>3</v>
      </c>
      <c r="D2889" s="1">
        <v>1.7</v>
      </c>
      <c r="E2889" s="1" t="s">
        <v>13</v>
      </c>
      <c r="F2889" s="1">
        <v>1</v>
      </c>
      <c r="G2889" s="1">
        <v>0.6</v>
      </c>
      <c r="H2889" s="1" t="s">
        <v>13</v>
      </c>
      <c r="I2889" s="1">
        <v>1</v>
      </c>
      <c r="J2889" s="1">
        <v>0.6</v>
      </c>
      <c r="K2889" s="1" t="s">
        <v>13</v>
      </c>
      <c r="M2889" s="12">
        <f t="shared" si="871"/>
        <v>1</v>
      </c>
      <c r="N2889" s="12">
        <f t="shared" si="868"/>
        <v>0</v>
      </c>
      <c r="O2889" s="12">
        <f t="shared" si="869"/>
        <v>0</v>
      </c>
      <c r="P2889" s="12">
        <f t="shared" si="870"/>
        <v>0</v>
      </c>
      <c r="R2889" s="21">
        <f t="shared" si="872"/>
        <v>2.6690391459074735E-4</v>
      </c>
    </row>
    <row r="2890" spans="1:27" x14ac:dyDescent="0.25">
      <c r="A2890" s="25"/>
      <c r="O2890" s="104" t="s">
        <v>873</v>
      </c>
      <c r="P2890" s="103">
        <f>SUM(P2887:P2888)/P2877</f>
        <v>0.66666666666666663</v>
      </c>
    </row>
    <row r="2891" spans="1:27" x14ac:dyDescent="0.25">
      <c r="A2891" t="s">
        <v>1331</v>
      </c>
    </row>
    <row r="2892" spans="1:27" x14ac:dyDescent="0.25">
      <c r="A2892" t="s">
        <v>22</v>
      </c>
    </row>
    <row r="2893" spans="1:27" x14ac:dyDescent="0.25">
      <c r="A2893" s="15" t="s">
        <v>17</v>
      </c>
      <c r="B2893" s="14" t="s">
        <v>18</v>
      </c>
      <c r="C2893" s="270" t="s">
        <v>19</v>
      </c>
      <c r="D2893" s="270"/>
      <c r="E2893" s="270"/>
      <c r="F2893" s="270" t="s">
        <v>20</v>
      </c>
      <c r="G2893" s="270"/>
      <c r="H2893" s="270"/>
      <c r="I2893" s="270" t="s">
        <v>21</v>
      </c>
      <c r="J2893" s="270"/>
      <c r="K2893" s="270"/>
      <c r="M2893" s="270" t="s">
        <v>754</v>
      </c>
      <c r="N2893" s="270"/>
      <c r="O2893" s="270"/>
      <c r="P2893" s="270"/>
    </row>
    <row r="2894" spans="1:27" x14ac:dyDescent="0.25">
      <c r="B2894" s="14" t="s">
        <v>14</v>
      </c>
      <c r="C2894" s="14" t="s">
        <v>14</v>
      </c>
      <c r="D2894" s="14" t="s">
        <v>15</v>
      </c>
      <c r="E2894" s="14" t="s">
        <v>16</v>
      </c>
      <c r="F2894" s="14" t="s">
        <v>14</v>
      </c>
      <c r="G2894" s="14" t="s">
        <v>15</v>
      </c>
      <c r="H2894" s="14" t="s">
        <v>16</v>
      </c>
      <c r="I2894" s="14" t="s">
        <v>14</v>
      </c>
      <c r="J2894" s="14" t="s">
        <v>15</v>
      </c>
      <c r="K2894" s="14" t="s">
        <v>16</v>
      </c>
      <c r="M2894" s="14" t="s">
        <v>18</v>
      </c>
      <c r="N2894" s="13" t="s">
        <v>19</v>
      </c>
      <c r="O2894" s="14" t="s">
        <v>20</v>
      </c>
      <c r="P2894" s="13" t="s">
        <v>21</v>
      </c>
      <c r="R2894" s="13" t="s">
        <v>41</v>
      </c>
      <c r="S2894" s="14" t="s">
        <v>29</v>
      </c>
    </row>
    <row r="2895" spans="1:27" ht="15.75" x14ac:dyDescent="0.25">
      <c r="A2895" s="5" t="s">
        <v>0</v>
      </c>
      <c r="B2895" s="7">
        <v>266037</v>
      </c>
      <c r="C2895" s="7">
        <v>11059</v>
      </c>
      <c r="D2895" s="1">
        <v>4.2</v>
      </c>
      <c r="E2895" s="9">
        <v>250.1</v>
      </c>
      <c r="F2895" s="7">
        <v>2108</v>
      </c>
      <c r="G2895" s="1">
        <v>0.8</v>
      </c>
      <c r="H2895" s="1">
        <v>47.7</v>
      </c>
      <c r="I2895" s="7">
        <v>2444</v>
      </c>
      <c r="J2895" s="1">
        <v>0.9</v>
      </c>
      <c r="K2895" s="1">
        <v>55.3</v>
      </c>
      <c r="M2895" s="12">
        <f>B2895-B2913</f>
        <v>1473</v>
      </c>
      <c r="N2895" s="12">
        <f t="shared" ref="N2895:N2907" si="873">C2895-C2913</f>
        <v>65</v>
      </c>
      <c r="O2895" s="12">
        <f t="shared" ref="O2895:O2907" si="874">F2895-F2913</f>
        <v>17</v>
      </c>
      <c r="P2895" s="12">
        <f t="shared" ref="P2895:P2907" si="875">I2895-I2913</f>
        <v>10</v>
      </c>
      <c r="R2895" s="26"/>
      <c r="W2895" s="48" t="s">
        <v>653</v>
      </c>
      <c r="X2895" s="48">
        <f>SUM(B2898:B2899)/B2895</f>
        <v>0.18766562545811297</v>
      </c>
    </row>
    <row r="2896" spans="1:27" ht="15.75" x14ac:dyDescent="0.25">
      <c r="A2896" s="6" t="s">
        <v>1</v>
      </c>
      <c r="B2896" s="8">
        <v>1601</v>
      </c>
      <c r="C2896" s="8">
        <v>73</v>
      </c>
      <c r="D2896" s="2">
        <v>4.5999999999999996</v>
      </c>
      <c r="E2896" s="10">
        <v>141.1</v>
      </c>
      <c r="F2896" s="8">
        <v>16</v>
      </c>
      <c r="G2896" s="2">
        <v>1</v>
      </c>
      <c r="H2896" s="2">
        <v>30.9</v>
      </c>
      <c r="I2896" s="8">
        <v>0</v>
      </c>
      <c r="J2896" s="2">
        <v>0</v>
      </c>
      <c r="K2896" s="2">
        <v>0</v>
      </c>
      <c r="M2896" s="12">
        <f t="shared" ref="M2896:M2907" si="876">B2896-B2914</f>
        <v>6</v>
      </c>
      <c r="N2896" s="20">
        <f t="shared" si="873"/>
        <v>1</v>
      </c>
      <c r="O2896" s="12">
        <f t="shared" si="874"/>
        <v>0</v>
      </c>
      <c r="P2896" s="12">
        <f t="shared" si="875"/>
        <v>0</v>
      </c>
      <c r="R2896" s="21">
        <f>C2896/$C$2895</f>
        <v>6.6009584953431594E-3</v>
      </c>
    </row>
    <row r="2897" spans="1:27" ht="15.75" x14ac:dyDescent="0.25">
      <c r="A2897" s="5" t="s">
        <v>2</v>
      </c>
      <c r="B2897" s="7">
        <v>10045</v>
      </c>
      <c r="C2897" s="7">
        <v>53</v>
      </c>
      <c r="D2897" s="1">
        <v>0.5</v>
      </c>
      <c r="E2897" s="9">
        <v>24.4</v>
      </c>
      <c r="F2897" s="7">
        <v>10</v>
      </c>
      <c r="G2897" s="1">
        <v>0.1</v>
      </c>
      <c r="H2897" s="1">
        <v>4.5999999999999996</v>
      </c>
      <c r="I2897" s="7">
        <v>0</v>
      </c>
      <c r="J2897" s="1">
        <v>0</v>
      </c>
      <c r="K2897" s="1">
        <v>0</v>
      </c>
      <c r="M2897" s="12">
        <f t="shared" si="876"/>
        <v>45</v>
      </c>
      <c r="N2897" s="20">
        <f t="shared" si="873"/>
        <v>0</v>
      </c>
      <c r="O2897" s="12">
        <f t="shared" si="874"/>
        <v>0</v>
      </c>
      <c r="P2897" s="12">
        <f t="shared" si="875"/>
        <v>0</v>
      </c>
      <c r="R2897" s="21">
        <f t="shared" ref="R2897:R2907" si="877">C2897/$C$2895</f>
        <v>4.7924767157970886E-3</v>
      </c>
    </row>
    <row r="2898" spans="1:27" ht="15.75" x14ac:dyDescent="0.25">
      <c r="A2898" s="6" t="s">
        <v>3</v>
      </c>
      <c r="B2898" s="8">
        <v>14148</v>
      </c>
      <c r="C2898" s="8">
        <v>27</v>
      </c>
      <c r="D2898" s="2">
        <v>0.2</v>
      </c>
      <c r="E2898" s="10">
        <v>9.6999999999999993</v>
      </c>
      <c r="F2898" s="8">
        <v>12</v>
      </c>
      <c r="G2898" s="2">
        <v>0.1</v>
      </c>
      <c r="H2898" s="2">
        <v>4.3</v>
      </c>
      <c r="I2898" s="8">
        <v>0</v>
      </c>
      <c r="J2898" s="2">
        <v>0</v>
      </c>
      <c r="K2898" s="2">
        <v>0</v>
      </c>
      <c r="M2898" s="12">
        <f t="shared" si="876"/>
        <v>112</v>
      </c>
      <c r="N2898" s="20">
        <f t="shared" si="873"/>
        <v>0</v>
      </c>
      <c r="O2898" s="20">
        <f t="shared" si="874"/>
        <v>0</v>
      </c>
      <c r="P2898" s="12">
        <f t="shared" si="875"/>
        <v>0</v>
      </c>
      <c r="R2898" s="23">
        <f t="shared" si="877"/>
        <v>2.441450402387196E-3</v>
      </c>
      <c r="U2898" s="30" t="s">
        <v>755</v>
      </c>
      <c r="V2898" s="30"/>
      <c r="W2898" s="30"/>
      <c r="X2898" s="30"/>
      <c r="Y2898" s="30"/>
    </row>
    <row r="2899" spans="1:27" ht="15.75" x14ac:dyDescent="0.25">
      <c r="A2899" s="5" t="s">
        <v>4</v>
      </c>
      <c r="B2899" s="7">
        <v>35778</v>
      </c>
      <c r="C2899" s="7">
        <v>182</v>
      </c>
      <c r="D2899" s="1">
        <v>0.5</v>
      </c>
      <c r="E2899" s="9">
        <v>34.1</v>
      </c>
      <c r="F2899" s="7">
        <v>24</v>
      </c>
      <c r="G2899" s="1">
        <v>0.1</v>
      </c>
      <c r="H2899" s="1">
        <v>4.5</v>
      </c>
      <c r="I2899" s="7">
        <v>0</v>
      </c>
      <c r="J2899" s="1">
        <v>0</v>
      </c>
      <c r="K2899" s="1">
        <v>0</v>
      </c>
      <c r="M2899" s="12">
        <f t="shared" si="876"/>
        <v>223</v>
      </c>
      <c r="N2899" s="20">
        <f t="shared" si="873"/>
        <v>1</v>
      </c>
      <c r="O2899" s="12">
        <f t="shared" si="874"/>
        <v>0</v>
      </c>
      <c r="P2899" s="12">
        <f t="shared" si="875"/>
        <v>0</v>
      </c>
      <c r="R2899" s="23">
        <f t="shared" si="877"/>
        <v>1.6457184193869247E-2</v>
      </c>
      <c r="S2899" s="24">
        <f>R2898+R2899</f>
        <v>1.8898634596256444E-2</v>
      </c>
      <c r="U2899" s="30"/>
      <c r="V2899" s="30"/>
      <c r="W2899" s="30"/>
      <c r="X2899" s="30"/>
      <c r="Y2899" s="30"/>
      <c r="Z2899" s="30"/>
    </row>
    <row r="2900" spans="1:27" ht="15.75" x14ac:dyDescent="0.25">
      <c r="A2900" s="6" t="s">
        <v>5</v>
      </c>
      <c r="B2900" s="8">
        <v>50113</v>
      </c>
      <c r="C2900" s="8">
        <v>627</v>
      </c>
      <c r="D2900" s="2">
        <v>1.3</v>
      </c>
      <c r="E2900" s="10">
        <v>105.9</v>
      </c>
      <c r="F2900" s="8">
        <v>78</v>
      </c>
      <c r="G2900" s="2">
        <v>0.2</v>
      </c>
      <c r="H2900" s="2">
        <v>13.2</v>
      </c>
      <c r="I2900" s="8">
        <v>10</v>
      </c>
      <c r="J2900" s="2">
        <v>0</v>
      </c>
      <c r="K2900" s="2">
        <v>1.7</v>
      </c>
      <c r="M2900" s="12">
        <f t="shared" si="876"/>
        <v>291</v>
      </c>
      <c r="N2900" s="20">
        <f t="shared" si="873"/>
        <v>5</v>
      </c>
      <c r="O2900" s="12">
        <f t="shared" si="874"/>
        <v>1</v>
      </c>
      <c r="P2900" s="12">
        <f t="shared" si="875"/>
        <v>0</v>
      </c>
      <c r="R2900" s="21">
        <f t="shared" si="877"/>
        <v>5.6695903788769327E-2</v>
      </c>
      <c r="U2900" s="30" t="s">
        <v>756</v>
      </c>
      <c r="V2900" s="30"/>
      <c r="W2900" s="30"/>
      <c r="X2900" s="30"/>
      <c r="Y2900" s="30"/>
      <c r="Z2900" s="30"/>
    </row>
    <row r="2901" spans="1:27" ht="15.75" x14ac:dyDescent="0.25">
      <c r="A2901" s="5" t="s">
        <v>6</v>
      </c>
      <c r="B2901" s="7">
        <v>51008</v>
      </c>
      <c r="C2901" s="7">
        <v>1110</v>
      </c>
      <c r="D2901" s="1">
        <v>2.2000000000000002</v>
      </c>
      <c r="E2901" s="9">
        <v>155.1</v>
      </c>
      <c r="F2901" s="7">
        <v>170</v>
      </c>
      <c r="G2901" s="1">
        <v>0.3</v>
      </c>
      <c r="H2901" s="1">
        <v>23.8</v>
      </c>
      <c r="I2901" s="7">
        <v>16</v>
      </c>
      <c r="J2901" s="1">
        <v>0</v>
      </c>
      <c r="K2901" s="1">
        <v>2.2000000000000002</v>
      </c>
      <c r="M2901" s="12">
        <f t="shared" si="876"/>
        <v>294</v>
      </c>
      <c r="N2901" s="20">
        <f t="shared" si="873"/>
        <v>5</v>
      </c>
      <c r="O2901" s="20">
        <f t="shared" si="874"/>
        <v>3</v>
      </c>
      <c r="P2901" s="12">
        <f t="shared" si="875"/>
        <v>0</v>
      </c>
      <c r="R2901" s="21">
        <f t="shared" si="877"/>
        <v>0.10037073876480694</v>
      </c>
      <c r="U2901" s="30" t="s">
        <v>757</v>
      </c>
      <c r="V2901" s="30"/>
      <c r="W2901" s="30"/>
      <c r="X2901" s="30"/>
      <c r="Y2901" s="30"/>
      <c r="Z2901" s="30"/>
    </row>
    <row r="2902" spans="1:27" ht="15.75" x14ac:dyDescent="0.25">
      <c r="A2902" s="6" t="s">
        <v>7</v>
      </c>
      <c r="B2902" s="8">
        <v>40992</v>
      </c>
      <c r="C2902" s="8">
        <v>1355</v>
      </c>
      <c r="D2902" s="2">
        <v>3.3</v>
      </c>
      <c r="E2902" s="10">
        <v>222.7</v>
      </c>
      <c r="F2902" s="8">
        <v>293</v>
      </c>
      <c r="G2902" s="2">
        <v>0.7</v>
      </c>
      <c r="H2902" s="2">
        <v>48.2</v>
      </c>
      <c r="I2902" s="8">
        <v>49</v>
      </c>
      <c r="J2902" s="2">
        <v>0.1</v>
      </c>
      <c r="K2902" s="2">
        <v>8.1</v>
      </c>
      <c r="M2902" s="12">
        <f t="shared" si="876"/>
        <v>182</v>
      </c>
      <c r="N2902" s="20">
        <f t="shared" si="873"/>
        <v>7</v>
      </c>
      <c r="O2902" s="20">
        <f t="shared" si="874"/>
        <v>3</v>
      </c>
      <c r="P2902" s="12">
        <f t="shared" si="875"/>
        <v>0</v>
      </c>
      <c r="R2902" s="21">
        <f t="shared" si="877"/>
        <v>0.12252464056424632</v>
      </c>
      <c r="U2902" s="30" t="s">
        <v>758</v>
      </c>
      <c r="V2902" s="30"/>
      <c r="W2902" s="30"/>
      <c r="X2902" s="30"/>
      <c r="Y2902" s="30"/>
      <c r="Z2902" s="30"/>
      <c r="AA2902" s="31">
        <f>4470643*0.602</f>
        <v>2691327.0860000001</v>
      </c>
    </row>
    <row r="2903" spans="1:27" ht="15.75" x14ac:dyDescent="0.25">
      <c r="A2903" s="5" t="s">
        <v>8</v>
      </c>
      <c r="B2903" s="7">
        <v>30079</v>
      </c>
      <c r="C2903" s="7">
        <v>1903</v>
      </c>
      <c r="D2903" s="1">
        <v>6.3</v>
      </c>
      <c r="E2903" s="9">
        <v>345.5</v>
      </c>
      <c r="F2903" s="7">
        <v>484</v>
      </c>
      <c r="G2903" s="1">
        <v>1.6</v>
      </c>
      <c r="H2903" s="1">
        <v>87.9</v>
      </c>
      <c r="I2903" s="7">
        <v>124</v>
      </c>
      <c r="J2903" s="1">
        <v>0.4</v>
      </c>
      <c r="K2903" s="1">
        <v>22.5</v>
      </c>
      <c r="M2903" s="12">
        <f t="shared" si="876"/>
        <v>134</v>
      </c>
      <c r="N2903" s="20">
        <f t="shared" si="873"/>
        <v>12</v>
      </c>
      <c r="O2903" s="20">
        <f t="shared" si="874"/>
        <v>2</v>
      </c>
      <c r="P2903" s="12">
        <f t="shared" si="875"/>
        <v>0</v>
      </c>
      <c r="R2903" s="21">
        <f t="shared" si="877"/>
        <v>0.17207704132380866</v>
      </c>
      <c r="V2903" t="s">
        <v>56</v>
      </c>
      <c r="W2903" s="32">
        <v>0.1</v>
      </c>
      <c r="X2903" s="33">
        <f>AA2902*W2903</f>
        <v>269132.70860000001</v>
      </c>
    </row>
    <row r="2904" spans="1:27" ht="15.75" x14ac:dyDescent="0.25">
      <c r="A2904" s="6" t="s">
        <v>9</v>
      </c>
      <c r="B2904" s="8">
        <v>17479</v>
      </c>
      <c r="C2904" s="8">
        <v>1951</v>
      </c>
      <c r="D2904" s="2">
        <v>11.2</v>
      </c>
      <c r="E2904" s="10">
        <v>411.2</v>
      </c>
      <c r="F2904" s="8">
        <v>564</v>
      </c>
      <c r="G2904" s="2">
        <v>3.2</v>
      </c>
      <c r="H2904" s="2">
        <v>118.9</v>
      </c>
      <c r="I2904" s="8">
        <v>316</v>
      </c>
      <c r="J2904" s="2">
        <v>1.8</v>
      </c>
      <c r="K2904" s="2">
        <v>66.599999999999994</v>
      </c>
      <c r="M2904" s="12">
        <f t="shared" si="876"/>
        <v>102</v>
      </c>
      <c r="N2904" s="20">
        <f t="shared" si="873"/>
        <v>16</v>
      </c>
      <c r="O2904" s="20">
        <f t="shared" si="874"/>
        <v>5</v>
      </c>
      <c r="P2904" s="20">
        <f t="shared" si="875"/>
        <v>2</v>
      </c>
      <c r="R2904" s="21">
        <f t="shared" si="877"/>
        <v>0.17641739759471922</v>
      </c>
      <c r="V2904" t="s">
        <v>759</v>
      </c>
      <c r="X2904" s="34">
        <v>16265</v>
      </c>
      <c r="Y2904" s="69">
        <f>X2904/4470643</f>
        <v>3.6381791165163492E-3</v>
      </c>
      <c r="Z2904" t="s">
        <v>186</v>
      </c>
    </row>
    <row r="2905" spans="1:27" ht="15.75" x14ac:dyDescent="0.25">
      <c r="A2905" s="5" t="s">
        <v>10</v>
      </c>
      <c r="B2905" s="7">
        <v>7596</v>
      </c>
      <c r="C2905" s="7">
        <v>1759</v>
      </c>
      <c r="D2905" s="1">
        <v>23.2</v>
      </c>
      <c r="E2905" s="9">
        <v>674.9</v>
      </c>
      <c r="F2905" s="7">
        <v>360</v>
      </c>
      <c r="G2905" s="1">
        <v>4.7</v>
      </c>
      <c r="H2905" s="1">
        <v>138.1</v>
      </c>
      <c r="I2905" s="7">
        <v>514</v>
      </c>
      <c r="J2905" s="1">
        <v>6.8</v>
      </c>
      <c r="K2905" s="1">
        <v>197.2</v>
      </c>
      <c r="M2905" s="12">
        <f t="shared" si="876"/>
        <v>41</v>
      </c>
      <c r="N2905" s="20">
        <f t="shared" si="873"/>
        <v>10</v>
      </c>
      <c r="O2905" s="20">
        <f t="shared" si="874"/>
        <v>2</v>
      </c>
      <c r="P2905" s="20">
        <f t="shared" si="875"/>
        <v>0</v>
      </c>
      <c r="R2905" s="21">
        <f t="shared" si="877"/>
        <v>0.15905597251107695</v>
      </c>
      <c r="W2905" s="46" t="s">
        <v>185</v>
      </c>
      <c r="X2905" s="47">
        <f>X2904-X2922</f>
        <v>268</v>
      </c>
    </row>
    <row r="2906" spans="1:27" ht="15.75" x14ac:dyDescent="0.25">
      <c r="A2906" s="6" t="s">
        <v>11</v>
      </c>
      <c r="B2906" s="8">
        <v>7018</v>
      </c>
      <c r="C2906" s="8">
        <v>2016</v>
      </c>
      <c r="D2906" s="2">
        <v>28.7</v>
      </c>
      <c r="E2906" s="10">
        <v>1437.2</v>
      </c>
      <c r="F2906" s="8">
        <v>96</v>
      </c>
      <c r="G2906" s="2">
        <v>1.4</v>
      </c>
      <c r="H2906" s="2">
        <v>68.400000000000006</v>
      </c>
      <c r="I2906" s="8">
        <v>1414</v>
      </c>
      <c r="J2906" s="2">
        <v>20.100000000000001</v>
      </c>
      <c r="K2906" s="9">
        <v>1008.1</v>
      </c>
      <c r="M2906" s="12">
        <f t="shared" si="876"/>
        <v>43</v>
      </c>
      <c r="N2906" s="20">
        <f t="shared" si="873"/>
        <v>8</v>
      </c>
      <c r="O2906" s="20">
        <f t="shared" si="874"/>
        <v>1</v>
      </c>
      <c r="P2906" s="20">
        <f t="shared" si="875"/>
        <v>8</v>
      </c>
      <c r="R2906" s="21">
        <f t="shared" si="877"/>
        <v>0.18229496337824397</v>
      </c>
    </row>
    <row r="2907" spans="1:27" ht="15.75" x14ac:dyDescent="0.25">
      <c r="A2907" s="5" t="s">
        <v>12</v>
      </c>
      <c r="B2907" s="1">
        <v>180</v>
      </c>
      <c r="C2907" s="1">
        <v>3</v>
      </c>
      <c r="D2907" s="1">
        <v>1.7</v>
      </c>
      <c r="E2907" s="1" t="s">
        <v>13</v>
      </c>
      <c r="F2907" s="1">
        <v>1</v>
      </c>
      <c r="G2907" s="1">
        <v>0.6</v>
      </c>
      <c r="H2907" s="1" t="s">
        <v>13</v>
      </c>
      <c r="I2907" s="1">
        <v>1</v>
      </c>
      <c r="J2907" s="1">
        <v>0.6</v>
      </c>
      <c r="K2907" s="1" t="s">
        <v>13</v>
      </c>
      <c r="M2907" s="12">
        <f t="shared" si="876"/>
        <v>0</v>
      </c>
      <c r="N2907" s="12">
        <f t="shared" si="873"/>
        <v>0</v>
      </c>
      <c r="O2907" s="12">
        <f t="shared" si="874"/>
        <v>0</v>
      </c>
      <c r="P2907" s="12">
        <f t="shared" si="875"/>
        <v>0</v>
      </c>
      <c r="R2907" s="21">
        <f t="shared" si="877"/>
        <v>2.7127226693191069E-4</v>
      </c>
    </row>
    <row r="2908" spans="1:27" x14ac:dyDescent="0.25">
      <c r="A2908" s="25"/>
    </row>
    <row r="2909" spans="1:27" x14ac:dyDescent="0.25">
      <c r="A2909" t="s">
        <v>1332</v>
      </c>
    </row>
    <row r="2910" spans="1:27" x14ac:dyDescent="0.25">
      <c r="A2910" t="s">
        <v>22</v>
      </c>
    </row>
    <row r="2911" spans="1:27" x14ac:dyDescent="0.25">
      <c r="A2911" s="15" t="s">
        <v>17</v>
      </c>
      <c r="B2911" s="14" t="s">
        <v>18</v>
      </c>
      <c r="C2911" s="270" t="s">
        <v>19</v>
      </c>
      <c r="D2911" s="270"/>
      <c r="E2911" s="270"/>
      <c r="F2911" s="270" t="s">
        <v>20</v>
      </c>
      <c r="G2911" s="270"/>
      <c r="H2911" s="270"/>
      <c r="I2911" s="270" t="s">
        <v>21</v>
      </c>
      <c r="J2911" s="270"/>
      <c r="K2911" s="270"/>
      <c r="M2911" s="270" t="s">
        <v>754</v>
      </c>
      <c r="N2911" s="270"/>
      <c r="O2911" s="270"/>
      <c r="P2911" s="270"/>
    </row>
    <row r="2912" spans="1:27" x14ac:dyDescent="0.25">
      <c r="B2912" s="14" t="s">
        <v>14</v>
      </c>
      <c r="C2912" s="14" t="s">
        <v>14</v>
      </c>
      <c r="D2912" s="14" t="s">
        <v>15</v>
      </c>
      <c r="E2912" s="14" t="s">
        <v>16</v>
      </c>
      <c r="F2912" s="14" t="s">
        <v>14</v>
      </c>
      <c r="G2912" s="14" t="s">
        <v>15</v>
      </c>
      <c r="H2912" s="14" t="s">
        <v>16</v>
      </c>
      <c r="I2912" s="14" t="s">
        <v>14</v>
      </c>
      <c r="J2912" s="14" t="s">
        <v>15</v>
      </c>
      <c r="K2912" s="14" t="s">
        <v>16</v>
      </c>
      <c r="M2912" s="14" t="s">
        <v>18</v>
      </c>
      <c r="N2912" s="13" t="s">
        <v>19</v>
      </c>
      <c r="O2912" s="14" t="s">
        <v>20</v>
      </c>
      <c r="P2912" s="13" t="s">
        <v>21</v>
      </c>
      <c r="R2912" s="13" t="s">
        <v>41</v>
      </c>
      <c r="S2912" s="14" t="s">
        <v>29</v>
      </c>
    </row>
    <row r="2913" spans="1:27" ht="15.75" x14ac:dyDescent="0.25">
      <c r="A2913" s="5" t="s">
        <v>0</v>
      </c>
      <c r="B2913" s="7">
        <v>264564</v>
      </c>
      <c r="C2913" s="7">
        <v>10994</v>
      </c>
      <c r="D2913" s="1">
        <v>4.2</v>
      </c>
      <c r="E2913" s="9">
        <v>248.6</v>
      </c>
      <c r="F2913" s="7">
        <v>2091</v>
      </c>
      <c r="G2913" s="1">
        <v>0.8</v>
      </c>
      <c r="H2913" s="1">
        <v>47.3</v>
      </c>
      <c r="I2913" s="7">
        <v>2434</v>
      </c>
      <c r="J2913" s="1">
        <v>0.9</v>
      </c>
      <c r="K2913" s="1">
        <v>55</v>
      </c>
      <c r="M2913" s="12">
        <f>B2913-B2931</f>
        <v>2676</v>
      </c>
      <c r="N2913" s="12">
        <f t="shared" ref="N2913:N2925" si="878">C2913-C2931</f>
        <v>200</v>
      </c>
      <c r="O2913" s="12">
        <f t="shared" ref="O2913:O2925" si="879">F2913-F2931</f>
        <v>53</v>
      </c>
      <c r="P2913" s="12">
        <f t="shared" ref="P2913:P2925" si="880">I2913-I2931</f>
        <v>27</v>
      </c>
      <c r="R2913" s="26"/>
      <c r="W2913" s="48" t="s">
        <v>653</v>
      </c>
      <c r="X2913" s="48">
        <f>SUM(B2916:B2917)/B2913</f>
        <v>0.18744424789464931</v>
      </c>
    </row>
    <row r="2914" spans="1:27" ht="15.75" x14ac:dyDescent="0.25">
      <c r="A2914" s="6" t="s">
        <v>1</v>
      </c>
      <c r="B2914" s="8">
        <v>1595</v>
      </c>
      <c r="C2914" s="8">
        <v>72</v>
      </c>
      <c r="D2914" s="2">
        <v>4.5</v>
      </c>
      <c r="E2914" s="10">
        <v>139.19999999999999</v>
      </c>
      <c r="F2914" s="8">
        <v>16</v>
      </c>
      <c r="G2914" s="2">
        <v>1</v>
      </c>
      <c r="H2914" s="2">
        <v>30.9</v>
      </c>
      <c r="I2914" s="8">
        <v>0</v>
      </c>
      <c r="J2914" s="2">
        <v>0</v>
      </c>
      <c r="K2914" s="2">
        <v>0</v>
      </c>
      <c r="M2914" s="12">
        <f t="shared" ref="M2914:M2925" si="881">B2914-B2932</f>
        <v>14</v>
      </c>
      <c r="N2914" s="20">
        <f t="shared" si="878"/>
        <v>2</v>
      </c>
      <c r="O2914" s="12">
        <f t="shared" si="879"/>
        <v>1</v>
      </c>
      <c r="P2914" s="12">
        <f t="shared" si="880"/>
        <v>0</v>
      </c>
      <c r="R2914" s="21">
        <f>C2914/$C$2913</f>
        <v>6.5490267418591959E-3</v>
      </c>
    </row>
    <row r="2915" spans="1:27" ht="15.75" x14ac:dyDescent="0.25">
      <c r="A2915" s="5" t="s">
        <v>2</v>
      </c>
      <c r="B2915" s="7">
        <v>10000</v>
      </c>
      <c r="C2915" s="7">
        <v>53</v>
      </c>
      <c r="D2915" s="1">
        <v>0.5</v>
      </c>
      <c r="E2915" s="9">
        <v>24.4</v>
      </c>
      <c r="F2915" s="7">
        <v>10</v>
      </c>
      <c r="G2915" s="1">
        <v>0.1</v>
      </c>
      <c r="H2915" s="1">
        <v>4.5999999999999996</v>
      </c>
      <c r="I2915" s="7">
        <v>0</v>
      </c>
      <c r="J2915" s="1">
        <v>0</v>
      </c>
      <c r="K2915" s="1">
        <v>0</v>
      </c>
      <c r="M2915" s="12">
        <f t="shared" si="881"/>
        <v>104</v>
      </c>
      <c r="N2915" s="20">
        <f t="shared" si="878"/>
        <v>1</v>
      </c>
      <c r="O2915" s="12">
        <f t="shared" si="879"/>
        <v>1</v>
      </c>
      <c r="P2915" s="12">
        <f t="shared" si="880"/>
        <v>0</v>
      </c>
      <c r="R2915" s="21">
        <f t="shared" ref="R2915:R2925" si="882">C2915/$C$2913</f>
        <v>4.8208113516463522E-3</v>
      </c>
    </row>
    <row r="2916" spans="1:27" ht="15.75" x14ac:dyDescent="0.25">
      <c r="A2916" s="6" t="s">
        <v>3</v>
      </c>
      <c r="B2916" s="8">
        <v>14036</v>
      </c>
      <c r="C2916" s="8">
        <v>27</v>
      </c>
      <c r="D2916" s="2">
        <v>0.2</v>
      </c>
      <c r="E2916" s="10">
        <v>9.6999999999999993</v>
      </c>
      <c r="F2916" s="8">
        <v>12</v>
      </c>
      <c r="G2916" s="2">
        <v>0.1</v>
      </c>
      <c r="H2916" s="2">
        <v>4.3</v>
      </c>
      <c r="I2916" s="8">
        <v>0</v>
      </c>
      <c r="J2916" s="2">
        <v>0</v>
      </c>
      <c r="K2916" s="2">
        <v>0</v>
      </c>
      <c r="M2916" s="12">
        <f t="shared" si="881"/>
        <v>190</v>
      </c>
      <c r="N2916" s="20">
        <f t="shared" si="878"/>
        <v>1</v>
      </c>
      <c r="O2916" s="20">
        <f t="shared" si="879"/>
        <v>0</v>
      </c>
      <c r="P2916" s="12">
        <f t="shared" si="880"/>
        <v>0</v>
      </c>
      <c r="R2916" s="23">
        <f t="shared" si="882"/>
        <v>2.4558850281971986E-3</v>
      </c>
      <c r="U2916" s="30" t="s">
        <v>749</v>
      </c>
      <c r="V2916" s="30"/>
      <c r="W2916" s="30"/>
      <c r="X2916" s="30"/>
      <c r="Y2916" s="30"/>
    </row>
    <row r="2917" spans="1:27" ht="15.75" x14ac:dyDescent="0.25">
      <c r="A2917" s="5" t="s">
        <v>4</v>
      </c>
      <c r="B2917" s="7">
        <v>35555</v>
      </c>
      <c r="C2917" s="7">
        <v>181</v>
      </c>
      <c r="D2917" s="1">
        <v>0.5</v>
      </c>
      <c r="E2917" s="9">
        <v>34</v>
      </c>
      <c r="F2917" s="7">
        <v>24</v>
      </c>
      <c r="G2917" s="1">
        <v>0.1</v>
      </c>
      <c r="H2917" s="1">
        <v>4.5</v>
      </c>
      <c r="I2917" s="7">
        <v>0</v>
      </c>
      <c r="J2917" s="1">
        <v>0</v>
      </c>
      <c r="K2917" s="1">
        <v>0</v>
      </c>
      <c r="M2917" s="12">
        <f t="shared" si="881"/>
        <v>389</v>
      </c>
      <c r="N2917" s="20">
        <f t="shared" si="878"/>
        <v>2</v>
      </c>
      <c r="O2917" s="12">
        <f t="shared" si="879"/>
        <v>0</v>
      </c>
      <c r="P2917" s="12">
        <f t="shared" si="880"/>
        <v>0</v>
      </c>
      <c r="R2917" s="23">
        <f t="shared" si="882"/>
        <v>1.6463525559396033E-2</v>
      </c>
      <c r="S2917" s="24">
        <f>R2916+R2917</f>
        <v>1.8919410587593232E-2</v>
      </c>
      <c r="U2917" s="30"/>
      <c r="V2917" s="30"/>
      <c r="W2917" s="30"/>
      <c r="X2917" s="30"/>
      <c r="Y2917" s="30"/>
      <c r="Z2917" s="30"/>
    </row>
    <row r="2918" spans="1:27" ht="15.75" x14ac:dyDescent="0.25">
      <c r="A2918" s="6" t="s">
        <v>5</v>
      </c>
      <c r="B2918" s="8">
        <v>49822</v>
      </c>
      <c r="C2918" s="8">
        <v>622</v>
      </c>
      <c r="D2918" s="2">
        <v>1.2</v>
      </c>
      <c r="E2918" s="10">
        <v>105.1</v>
      </c>
      <c r="F2918" s="8">
        <v>77</v>
      </c>
      <c r="G2918" s="2">
        <v>0.2</v>
      </c>
      <c r="H2918" s="2">
        <v>13</v>
      </c>
      <c r="I2918" s="8">
        <v>10</v>
      </c>
      <c r="J2918" s="2">
        <v>0</v>
      </c>
      <c r="K2918" s="2">
        <v>1.7</v>
      </c>
      <c r="M2918" s="12">
        <f t="shared" si="881"/>
        <v>474</v>
      </c>
      <c r="N2918" s="20">
        <f t="shared" si="878"/>
        <v>15</v>
      </c>
      <c r="O2918" s="12">
        <f t="shared" si="879"/>
        <v>1</v>
      </c>
      <c r="P2918" s="12">
        <f t="shared" si="880"/>
        <v>0</v>
      </c>
      <c r="R2918" s="21">
        <f t="shared" si="882"/>
        <v>5.6576314353283606E-2</v>
      </c>
      <c r="U2918" s="30" t="s">
        <v>750</v>
      </c>
      <c r="V2918" s="30"/>
      <c r="W2918" s="30"/>
      <c r="X2918" s="30"/>
      <c r="Y2918" s="30"/>
      <c r="Z2918" s="30"/>
    </row>
    <row r="2919" spans="1:27" ht="15.75" x14ac:dyDescent="0.25">
      <c r="A2919" s="5" t="s">
        <v>6</v>
      </c>
      <c r="B2919" s="7">
        <v>50714</v>
      </c>
      <c r="C2919" s="7">
        <v>1105</v>
      </c>
      <c r="D2919" s="1">
        <v>2.2000000000000002</v>
      </c>
      <c r="E2919" s="9">
        <v>154.4</v>
      </c>
      <c r="F2919" s="7">
        <v>167</v>
      </c>
      <c r="G2919" s="1">
        <v>0.3</v>
      </c>
      <c r="H2919" s="1">
        <v>23.3</v>
      </c>
      <c r="I2919" s="7">
        <v>16</v>
      </c>
      <c r="J2919" s="1">
        <v>0</v>
      </c>
      <c r="K2919" s="1">
        <v>2.2000000000000002</v>
      </c>
      <c r="M2919" s="12">
        <f t="shared" si="881"/>
        <v>524</v>
      </c>
      <c r="N2919" s="20">
        <f t="shared" si="878"/>
        <v>18</v>
      </c>
      <c r="O2919" s="20">
        <f t="shared" si="879"/>
        <v>4</v>
      </c>
      <c r="P2919" s="12">
        <f t="shared" si="880"/>
        <v>1</v>
      </c>
      <c r="R2919" s="21">
        <f t="shared" si="882"/>
        <v>0.10050936874658904</v>
      </c>
      <c r="U2919" s="30" t="s">
        <v>751</v>
      </c>
      <c r="V2919" s="30"/>
      <c r="W2919" s="30"/>
      <c r="X2919" s="30"/>
      <c r="Y2919" s="30"/>
      <c r="Z2919" s="30"/>
    </row>
    <row r="2920" spans="1:27" ht="15.75" x14ac:dyDescent="0.25">
      <c r="A2920" s="6" t="s">
        <v>7</v>
      </c>
      <c r="B2920" s="8">
        <v>40810</v>
      </c>
      <c r="C2920" s="8">
        <v>1348</v>
      </c>
      <c r="D2920" s="2">
        <v>3.3</v>
      </c>
      <c r="E2920" s="10">
        <v>221.6</v>
      </c>
      <c r="F2920" s="8">
        <v>290</v>
      </c>
      <c r="G2920" s="2">
        <v>0.7</v>
      </c>
      <c r="H2920" s="2">
        <v>47.7</v>
      </c>
      <c r="I2920" s="8">
        <v>49</v>
      </c>
      <c r="J2920" s="2">
        <v>0.1</v>
      </c>
      <c r="K2920" s="2">
        <v>8.1</v>
      </c>
      <c r="M2920" s="12">
        <f t="shared" si="881"/>
        <v>364</v>
      </c>
      <c r="N2920" s="20">
        <f t="shared" si="878"/>
        <v>19</v>
      </c>
      <c r="O2920" s="20">
        <f t="shared" si="879"/>
        <v>10</v>
      </c>
      <c r="P2920" s="12">
        <f t="shared" si="880"/>
        <v>1</v>
      </c>
      <c r="R2920" s="21">
        <f t="shared" si="882"/>
        <v>0.12261233400036384</v>
      </c>
      <c r="U2920" s="30" t="s">
        <v>752</v>
      </c>
      <c r="V2920" s="30"/>
      <c r="W2920" s="30"/>
      <c r="X2920" s="30"/>
      <c r="Y2920" s="30"/>
      <c r="Z2920" s="30"/>
      <c r="AA2920" s="31">
        <f>4470643*0.602</f>
        <v>2691327.0860000001</v>
      </c>
    </row>
    <row r="2921" spans="1:27" ht="15.75" x14ac:dyDescent="0.25">
      <c r="A2921" s="5" t="s">
        <v>8</v>
      </c>
      <c r="B2921" s="7">
        <v>29945</v>
      </c>
      <c r="C2921" s="7">
        <v>1891</v>
      </c>
      <c r="D2921" s="1">
        <v>6.3</v>
      </c>
      <c r="E2921" s="9">
        <v>343.3</v>
      </c>
      <c r="F2921" s="7">
        <v>482</v>
      </c>
      <c r="G2921" s="1">
        <v>1.6</v>
      </c>
      <c r="H2921" s="1">
        <v>87.5</v>
      </c>
      <c r="I2921" s="7">
        <v>124</v>
      </c>
      <c r="J2921" s="1">
        <v>0.4</v>
      </c>
      <c r="K2921" s="1">
        <v>22.5</v>
      </c>
      <c r="M2921" s="12">
        <f t="shared" si="881"/>
        <v>259</v>
      </c>
      <c r="N2921" s="20">
        <f t="shared" si="878"/>
        <v>31</v>
      </c>
      <c r="O2921" s="20">
        <f t="shared" si="879"/>
        <v>12</v>
      </c>
      <c r="P2921" s="12">
        <f t="shared" si="880"/>
        <v>0</v>
      </c>
      <c r="R2921" s="21">
        <f t="shared" si="882"/>
        <v>0.17200291067855195</v>
      </c>
      <c r="V2921" t="s">
        <v>56</v>
      </c>
      <c r="W2921" s="32">
        <v>0.1</v>
      </c>
      <c r="X2921" s="33">
        <f>AA2920*W2921</f>
        <v>269132.70860000001</v>
      </c>
    </row>
    <row r="2922" spans="1:27" ht="15.75" x14ac:dyDescent="0.25">
      <c r="A2922" s="6" t="s">
        <v>9</v>
      </c>
      <c r="B2922" s="8">
        <v>17377</v>
      </c>
      <c r="C2922" s="8">
        <v>1935</v>
      </c>
      <c r="D2922" s="2">
        <v>11.1</v>
      </c>
      <c r="E2922" s="10">
        <v>407.9</v>
      </c>
      <c r="F2922" s="8">
        <v>559</v>
      </c>
      <c r="G2922" s="2">
        <v>3.2</v>
      </c>
      <c r="H2922" s="2">
        <v>117.8</v>
      </c>
      <c r="I2922" s="8">
        <v>314</v>
      </c>
      <c r="J2922" s="2">
        <v>1.8</v>
      </c>
      <c r="K2922" s="2">
        <v>66.2</v>
      </c>
      <c r="M2922" s="12">
        <f t="shared" si="881"/>
        <v>166</v>
      </c>
      <c r="N2922" s="20">
        <f t="shared" si="878"/>
        <v>44</v>
      </c>
      <c r="O2922" s="20">
        <f t="shared" si="879"/>
        <v>13</v>
      </c>
      <c r="P2922" s="20">
        <f t="shared" si="880"/>
        <v>7</v>
      </c>
      <c r="R2922" s="21">
        <f t="shared" si="882"/>
        <v>0.17600509368746589</v>
      </c>
      <c r="V2922" t="s">
        <v>753</v>
      </c>
      <c r="X2922" s="34">
        <v>15997</v>
      </c>
      <c r="Y2922" s="69">
        <f>X2922/4470643</f>
        <v>3.5782324824415639E-3</v>
      </c>
      <c r="Z2922" t="s">
        <v>186</v>
      </c>
    </row>
    <row r="2923" spans="1:27" ht="15.75" x14ac:dyDescent="0.25">
      <c r="A2923" s="5" t="s">
        <v>10</v>
      </c>
      <c r="B2923" s="7">
        <v>7555</v>
      </c>
      <c r="C2923" s="7">
        <v>1749</v>
      </c>
      <c r="D2923" s="1">
        <v>23.2</v>
      </c>
      <c r="E2923" s="9">
        <v>671.1</v>
      </c>
      <c r="F2923" s="7">
        <v>358</v>
      </c>
      <c r="G2923" s="1">
        <v>4.7</v>
      </c>
      <c r="H2923" s="1">
        <v>137.4</v>
      </c>
      <c r="I2923" s="7">
        <v>514</v>
      </c>
      <c r="J2923" s="1">
        <v>6.8</v>
      </c>
      <c r="K2923" s="1">
        <v>197.2</v>
      </c>
      <c r="M2923" s="12">
        <f t="shared" si="881"/>
        <v>108</v>
      </c>
      <c r="N2923" s="20">
        <f t="shared" si="878"/>
        <v>39</v>
      </c>
      <c r="O2923" s="20">
        <f t="shared" si="879"/>
        <v>9</v>
      </c>
      <c r="P2923" s="20">
        <f t="shared" si="880"/>
        <v>4</v>
      </c>
      <c r="R2923" s="21">
        <f t="shared" si="882"/>
        <v>0.15908677460432963</v>
      </c>
      <c r="W2923" s="46" t="s">
        <v>185</v>
      </c>
      <c r="X2923" s="47">
        <f>X2922-X2940</f>
        <v>511</v>
      </c>
    </row>
    <row r="2924" spans="1:27" ht="15.75" x14ac:dyDescent="0.25">
      <c r="A2924" s="6" t="s">
        <v>11</v>
      </c>
      <c r="B2924" s="8">
        <v>6975</v>
      </c>
      <c r="C2924" s="8">
        <v>2008</v>
      </c>
      <c r="D2924" s="2">
        <v>28.8</v>
      </c>
      <c r="E2924" s="10">
        <v>1431.5</v>
      </c>
      <c r="F2924" s="8">
        <v>95</v>
      </c>
      <c r="G2924" s="2">
        <v>1.4</v>
      </c>
      <c r="H2924" s="2">
        <v>67.7</v>
      </c>
      <c r="I2924" s="8">
        <v>1406</v>
      </c>
      <c r="J2924" s="2">
        <v>20.2</v>
      </c>
      <c r="K2924" s="9">
        <v>1002.4</v>
      </c>
      <c r="M2924" s="12">
        <f t="shared" si="881"/>
        <v>84</v>
      </c>
      <c r="N2924" s="20">
        <f t="shared" si="878"/>
        <v>28</v>
      </c>
      <c r="O2924" s="20">
        <f t="shared" si="879"/>
        <v>2</v>
      </c>
      <c r="P2924" s="20">
        <f t="shared" si="880"/>
        <v>14</v>
      </c>
      <c r="R2924" s="21">
        <f t="shared" si="882"/>
        <v>0.18264507913407313</v>
      </c>
    </row>
    <row r="2925" spans="1:27" ht="15.75" x14ac:dyDescent="0.25">
      <c r="A2925" s="5" t="s">
        <v>12</v>
      </c>
      <c r="B2925" s="1">
        <v>180</v>
      </c>
      <c r="C2925" s="1">
        <v>3</v>
      </c>
      <c r="D2925" s="1">
        <v>1.7</v>
      </c>
      <c r="E2925" s="1" t="s">
        <v>13</v>
      </c>
      <c r="F2925" s="1">
        <v>1</v>
      </c>
      <c r="G2925" s="1">
        <v>0.6</v>
      </c>
      <c r="H2925" s="1" t="s">
        <v>13</v>
      </c>
      <c r="I2925" s="1">
        <v>1</v>
      </c>
      <c r="J2925" s="1">
        <v>0.6</v>
      </c>
      <c r="K2925" s="1" t="s">
        <v>13</v>
      </c>
      <c r="M2925" s="12">
        <f t="shared" si="881"/>
        <v>0</v>
      </c>
      <c r="N2925" s="12">
        <f t="shared" si="878"/>
        <v>0</v>
      </c>
      <c r="O2925" s="12">
        <f t="shared" si="879"/>
        <v>0</v>
      </c>
      <c r="P2925" s="12">
        <f t="shared" si="880"/>
        <v>0</v>
      </c>
      <c r="R2925" s="21">
        <f t="shared" si="882"/>
        <v>2.7287611424413316E-4</v>
      </c>
    </row>
    <row r="2926" spans="1:27" x14ac:dyDescent="0.25">
      <c r="A2926" s="25"/>
      <c r="O2926" s="104" t="s">
        <v>873</v>
      </c>
      <c r="P2926" s="103">
        <f>SUM(P2923:P2924)/P2913</f>
        <v>0.66666666666666663</v>
      </c>
    </row>
    <row r="2927" spans="1:27" x14ac:dyDescent="0.25">
      <c r="A2927" t="s">
        <v>1333</v>
      </c>
    </row>
    <row r="2928" spans="1:27" x14ac:dyDescent="0.25">
      <c r="A2928" t="s">
        <v>22</v>
      </c>
    </row>
    <row r="2929" spans="1:27" x14ac:dyDescent="0.25">
      <c r="A2929" s="15" t="s">
        <v>17</v>
      </c>
      <c r="B2929" s="14" t="s">
        <v>18</v>
      </c>
      <c r="C2929" s="270" t="s">
        <v>19</v>
      </c>
      <c r="D2929" s="270"/>
      <c r="E2929" s="270"/>
      <c r="F2929" s="270" t="s">
        <v>20</v>
      </c>
      <c r="G2929" s="270"/>
      <c r="H2929" s="270"/>
      <c r="I2929" s="270" t="s">
        <v>21</v>
      </c>
      <c r="J2929" s="270"/>
      <c r="K2929" s="270"/>
      <c r="M2929" s="270" t="s">
        <v>742</v>
      </c>
      <c r="N2929" s="270"/>
      <c r="O2929" s="270"/>
      <c r="P2929" s="270"/>
    </row>
    <row r="2930" spans="1:27" x14ac:dyDescent="0.25">
      <c r="B2930" s="14" t="s">
        <v>14</v>
      </c>
      <c r="C2930" s="14" t="s">
        <v>14</v>
      </c>
      <c r="D2930" s="14" t="s">
        <v>15</v>
      </c>
      <c r="E2930" s="14" t="s">
        <v>16</v>
      </c>
      <c r="F2930" s="14" t="s">
        <v>14</v>
      </c>
      <c r="G2930" s="14" t="s">
        <v>15</v>
      </c>
      <c r="H2930" s="14" t="s">
        <v>16</v>
      </c>
      <c r="I2930" s="14" t="s">
        <v>14</v>
      </c>
      <c r="J2930" s="14" t="s">
        <v>15</v>
      </c>
      <c r="K2930" s="14" t="s">
        <v>16</v>
      </c>
      <c r="M2930" s="14" t="s">
        <v>18</v>
      </c>
      <c r="N2930" s="13" t="s">
        <v>19</v>
      </c>
      <c r="O2930" s="14" t="s">
        <v>20</v>
      </c>
      <c r="P2930" s="13" t="s">
        <v>21</v>
      </c>
      <c r="R2930" s="13" t="s">
        <v>41</v>
      </c>
      <c r="S2930" s="14" t="s">
        <v>29</v>
      </c>
    </row>
    <row r="2931" spans="1:27" ht="15.75" x14ac:dyDescent="0.25">
      <c r="A2931" s="5" t="s">
        <v>0</v>
      </c>
      <c r="B2931" s="7">
        <v>261888</v>
      </c>
      <c r="C2931" s="7">
        <v>10794</v>
      </c>
      <c r="D2931" s="1">
        <v>4.0999999999999996</v>
      </c>
      <c r="E2931" s="9">
        <v>244.1</v>
      </c>
      <c r="F2931" s="7">
        <v>2038</v>
      </c>
      <c r="G2931" s="1">
        <v>0.8</v>
      </c>
      <c r="H2931" s="1">
        <v>46.1</v>
      </c>
      <c r="I2931" s="7">
        <v>2407</v>
      </c>
      <c r="J2931" s="1">
        <v>0.9</v>
      </c>
      <c r="K2931" s="1">
        <v>54.4</v>
      </c>
      <c r="M2931" s="12">
        <f t="shared" ref="M2931:M2943" si="883">B2931-B2949</f>
        <v>4903</v>
      </c>
      <c r="N2931" s="12">
        <f t="shared" ref="N2931:N2943" si="884">C2931-C2949</f>
        <v>177</v>
      </c>
      <c r="O2931" s="12">
        <f t="shared" ref="O2931:O2943" si="885">F2931-F2949</f>
        <v>26</v>
      </c>
      <c r="P2931" s="12">
        <f t="shared" ref="P2931:P2943" si="886">I2931-I2949</f>
        <v>17</v>
      </c>
      <c r="R2931" s="26"/>
      <c r="W2931" s="48" t="s">
        <v>653</v>
      </c>
      <c r="X2931" s="48">
        <f>SUM(B2934:B2935)/B2931</f>
        <v>0.18714870478983381</v>
      </c>
    </row>
    <row r="2932" spans="1:27" ht="15.75" x14ac:dyDescent="0.25">
      <c r="A2932" s="6" t="s">
        <v>1</v>
      </c>
      <c r="B2932" s="8">
        <v>1581</v>
      </c>
      <c r="C2932" s="8">
        <v>70</v>
      </c>
      <c r="D2932" s="2">
        <v>4.4000000000000004</v>
      </c>
      <c r="E2932" s="10">
        <v>135.30000000000001</v>
      </c>
      <c r="F2932" s="8">
        <v>15</v>
      </c>
      <c r="G2932" s="2">
        <v>0.9</v>
      </c>
      <c r="H2932" s="2">
        <v>29</v>
      </c>
      <c r="I2932" s="8">
        <v>0</v>
      </c>
      <c r="J2932" s="2">
        <v>0</v>
      </c>
      <c r="K2932" s="2">
        <v>0</v>
      </c>
      <c r="M2932" s="12">
        <f t="shared" si="883"/>
        <v>27</v>
      </c>
      <c r="N2932" s="20">
        <f t="shared" si="884"/>
        <v>0</v>
      </c>
      <c r="O2932" s="12">
        <f t="shared" si="885"/>
        <v>0</v>
      </c>
      <c r="P2932" s="12">
        <f t="shared" si="886"/>
        <v>0</v>
      </c>
      <c r="R2932" s="21">
        <f>C2932/$C$2931</f>
        <v>6.4850843060959796E-3</v>
      </c>
    </row>
    <row r="2933" spans="1:27" ht="15.75" x14ac:dyDescent="0.25">
      <c r="A2933" s="5" t="s">
        <v>2</v>
      </c>
      <c r="B2933" s="7">
        <v>9896</v>
      </c>
      <c r="C2933" s="7">
        <v>52</v>
      </c>
      <c r="D2933" s="1">
        <v>0.5</v>
      </c>
      <c r="E2933" s="9">
        <v>23.9</v>
      </c>
      <c r="F2933" s="7">
        <v>9</v>
      </c>
      <c r="G2933" s="1">
        <v>0.1</v>
      </c>
      <c r="H2933" s="1">
        <v>4.0999999999999996</v>
      </c>
      <c r="I2933" s="7">
        <v>0</v>
      </c>
      <c r="J2933" s="1">
        <v>0</v>
      </c>
      <c r="K2933" s="1">
        <v>0</v>
      </c>
      <c r="M2933" s="12">
        <f t="shared" si="883"/>
        <v>174</v>
      </c>
      <c r="N2933" s="20">
        <f t="shared" si="884"/>
        <v>4</v>
      </c>
      <c r="O2933" s="12">
        <f t="shared" si="885"/>
        <v>0</v>
      </c>
      <c r="P2933" s="12">
        <f t="shared" si="886"/>
        <v>0</v>
      </c>
      <c r="R2933" s="21">
        <f t="shared" ref="R2933:R2943" si="887">C2933/$C$2931</f>
        <v>4.8174911988141562E-3</v>
      </c>
    </row>
    <row r="2934" spans="1:27" ht="15.75" x14ac:dyDescent="0.25">
      <c r="A2934" s="6" t="s">
        <v>3</v>
      </c>
      <c r="B2934" s="8">
        <v>13846</v>
      </c>
      <c r="C2934" s="8">
        <v>26</v>
      </c>
      <c r="D2934" s="2">
        <v>0.2</v>
      </c>
      <c r="E2934" s="10">
        <v>9.4</v>
      </c>
      <c r="F2934" s="8">
        <v>12</v>
      </c>
      <c r="G2934" s="2">
        <v>0.1</v>
      </c>
      <c r="H2934" s="2">
        <v>4.3</v>
      </c>
      <c r="I2934" s="8">
        <v>0</v>
      </c>
      <c r="J2934" s="2">
        <v>0</v>
      </c>
      <c r="K2934" s="2">
        <v>0</v>
      </c>
      <c r="M2934" s="12">
        <f t="shared" si="883"/>
        <v>293</v>
      </c>
      <c r="N2934" s="20">
        <f t="shared" si="884"/>
        <v>0</v>
      </c>
      <c r="O2934" s="20">
        <f t="shared" si="885"/>
        <v>0</v>
      </c>
      <c r="P2934" s="12">
        <f t="shared" si="886"/>
        <v>0</v>
      </c>
      <c r="R2934" s="23">
        <f t="shared" si="887"/>
        <v>2.4087455994070781E-3</v>
      </c>
      <c r="U2934" s="30" t="s">
        <v>743</v>
      </c>
      <c r="V2934" s="30"/>
      <c r="W2934" s="30"/>
      <c r="X2934" s="30"/>
      <c r="Y2934" s="30"/>
    </row>
    <row r="2935" spans="1:27" ht="15.75" x14ac:dyDescent="0.25">
      <c r="A2935" s="5" t="s">
        <v>4</v>
      </c>
      <c r="B2935" s="7">
        <v>35166</v>
      </c>
      <c r="C2935" s="7">
        <v>179</v>
      </c>
      <c r="D2935" s="1">
        <v>0.5</v>
      </c>
      <c r="E2935" s="9">
        <v>33.6</v>
      </c>
      <c r="F2935" s="7">
        <v>24</v>
      </c>
      <c r="G2935" s="1">
        <v>0.1</v>
      </c>
      <c r="H2935" s="1">
        <v>4.5</v>
      </c>
      <c r="I2935" s="7">
        <v>0</v>
      </c>
      <c r="J2935" s="1">
        <v>0</v>
      </c>
      <c r="K2935" s="1">
        <v>0</v>
      </c>
      <c r="M2935" s="12">
        <f t="shared" si="883"/>
        <v>693</v>
      </c>
      <c r="N2935" s="20">
        <f t="shared" si="884"/>
        <v>1</v>
      </c>
      <c r="O2935" s="12">
        <f t="shared" si="885"/>
        <v>0</v>
      </c>
      <c r="P2935" s="12">
        <f t="shared" si="886"/>
        <v>0</v>
      </c>
      <c r="R2935" s="23">
        <f t="shared" si="887"/>
        <v>1.6583287011302576E-2</v>
      </c>
      <c r="S2935" s="24">
        <f>R2934+R2935</f>
        <v>1.8992032610709655E-2</v>
      </c>
      <c r="U2935" s="30"/>
      <c r="V2935" s="30"/>
      <c r="W2935" s="30"/>
      <c r="X2935" s="30"/>
      <c r="Y2935" s="30"/>
      <c r="Z2935" s="30"/>
    </row>
    <row r="2936" spans="1:27" ht="15.75" x14ac:dyDescent="0.25">
      <c r="A2936" s="6" t="s">
        <v>5</v>
      </c>
      <c r="B2936" s="8">
        <v>49348</v>
      </c>
      <c r="C2936" s="8">
        <v>607</v>
      </c>
      <c r="D2936" s="2">
        <v>1.2</v>
      </c>
      <c r="E2936" s="10">
        <v>102.6</v>
      </c>
      <c r="F2936" s="8">
        <v>76</v>
      </c>
      <c r="G2936" s="2">
        <v>0.2</v>
      </c>
      <c r="H2936" s="2">
        <v>12.8</v>
      </c>
      <c r="I2936" s="8">
        <v>10</v>
      </c>
      <c r="J2936" s="2">
        <v>0</v>
      </c>
      <c r="K2936" s="2">
        <v>1.7</v>
      </c>
      <c r="M2936" s="12">
        <f t="shared" si="883"/>
        <v>992</v>
      </c>
      <c r="N2936" s="20">
        <f t="shared" si="884"/>
        <v>12</v>
      </c>
      <c r="O2936" s="12">
        <f t="shared" si="885"/>
        <v>1</v>
      </c>
      <c r="P2936" s="12">
        <f t="shared" si="886"/>
        <v>0</v>
      </c>
      <c r="R2936" s="21">
        <f t="shared" si="887"/>
        <v>5.6234945340003707E-2</v>
      </c>
      <c r="U2936" s="30" t="s">
        <v>744</v>
      </c>
      <c r="V2936" s="30"/>
      <c r="W2936" s="30"/>
      <c r="X2936" s="30"/>
      <c r="Y2936" s="30"/>
      <c r="Z2936" s="30"/>
    </row>
    <row r="2937" spans="1:27" ht="15.75" x14ac:dyDescent="0.25">
      <c r="A2937" s="5" t="s">
        <v>6</v>
      </c>
      <c r="B2937" s="7">
        <v>50190</v>
      </c>
      <c r="C2937" s="7">
        <v>1087</v>
      </c>
      <c r="D2937" s="1">
        <v>2.2000000000000002</v>
      </c>
      <c r="E2937" s="9">
        <v>151.9</v>
      </c>
      <c r="F2937" s="7">
        <v>163</v>
      </c>
      <c r="G2937" s="1">
        <v>0.3</v>
      </c>
      <c r="H2937" s="1">
        <v>22.8</v>
      </c>
      <c r="I2937" s="7">
        <v>15</v>
      </c>
      <c r="J2937" s="1">
        <v>0</v>
      </c>
      <c r="K2937" s="1">
        <v>2.1</v>
      </c>
      <c r="M2937" s="12">
        <f t="shared" si="883"/>
        <v>922</v>
      </c>
      <c r="N2937" s="20">
        <f t="shared" si="884"/>
        <v>18</v>
      </c>
      <c r="O2937" s="20">
        <f t="shared" si="885"/>
        <v>3</v>
      </c>
      <c r="P2937" s="12">
        <f t="shared" si="886"/>
        <v>0</v>
      </c>
      <c r="R2937" s="21">
        <f t="shared" si="887"/>
        <v>0.100704094867519</v>
      </c>
      <c r="U2937" s="30" t="s">
        <v>745</v>
      </c>
      <c r="V2937" s="30"/>
      <c r="W2937" s="30"/>
      <c r="X2937" s="30"/>
      <c r="Y2937" s="30"/>
      <c r="Z2937" s="30"/>
    </row>
    <row r="2938" spans="1:27" ht="15.75" x14ac:dyDescent="0.25">
      <c r="A2938" s="6" t="s">
        <v>7</v>
      </c>
      <c r="B2938" s="8">
        <v>40446</v>
      </c>
      <c r="C2938" s="8">
        <v>1329</v>
      </c>
      <c r="D2938" s="2">
        <v>3.3</v>
      </c>
      <c r="E2938" s="10">
        <v>218.4</v>
      </c>
      <c r="F2938" s="8">
        <v>280</v>
      </c>
      <c r="G2938" s="2">
        <v>0.7</v>
      </c>
      <c r="H2938" s="2">
        <v>46</v>
      </c>
      <c r="I2938" s="8">
        <v>48</v>
      </c>
      <c r="J2938" s="2">
        <v>0.1</v>
      </c>
      <c r="K2938" s="2">
        <v>7.9</v>
      </c>
      <c r="M2938" s="12">
        <f t="shared" si="883"/>
        <v>718</v>
      </c>
      <c r="N2938" s="20">
        <f t="shared" si="884"/>
        <v>20</v>
      </c>
      <c r="O2938" s="20">
        <f t="shared" si="885"/>
        <v>7</v>
      </c>
      <c r="P2938" s="12">
        <f t="shared" si="886"/>
        <v>1</v>
      </c>
      <c r="R2938" s="21">
        <f t="shared" si="887"/>
        <v>0.12312395775430796</v>
      </c>
      <c r="U2938" s="30" t="s">
        <v>746</v>
      </c>
      <c r="V2938" s="30"/>
      <c r="W2938" s="30"/>
      <c r="X2938" s="30"/>
      <c r="Y2938" s="30"/>
      <c r="Z2938" s="30"/>
      <c r="AA2938" s="31">
        <f>4470643*0.6</f>
        <v>2682385.7999999998</v>
      </c>
    </row>
    <row r="2939" spans="1:27" ht="15.75" x14ac:dyDescent="0.25">
      <c r="A2939" s="5" t="s">
        <v>8</v>
      </c>
      <c r="B2939" s="7">
        <v>29686</v>
      </c>
      <c r="C2939" s="7">
        <v>1860</v>
      </c>
      <c r="D2939" s="1">
        <v>6.3</v>
      </c>
      <c r="E2939" s="9">
        <v>337.7</v>
      </c>
      <c r="F2939" s="7">
        <v>470</v>
      </c>
      <c r="G2939" s="1">
        <v>1.6</v>
      </c>
      <c r="H2939" s="1">
        <v>85.3</v>
      </c>
      <c r="I2939" s="7">
        <v>124</v>
      </c>
      <c r="J2939" s="1">
        <v>0.4</v>
      </c>
      <c r="K2939" s="1">
        <v>22.5</v>
      </c>
      <c r="M2939" s="12">
        <f t="shared" si="883"/>
        <v>463</v>
      </c>
      <c r="N2939" s="20">
        <f t="shared" si="884"/>
        <v>25</v>
      </c>
      <c r="O2939" s="20">
        <f t="shared" si="885"/>
        <v>1</v>
      </c>
      <c r="P2939" s="12">
        <f t="shared" si="886"/>
        <v>1</v>
      </c>
      <c r="R2939" s="21">
        <f t="shared" si="887"/>
        <v>0.17231795441912173</v>
      </c>
      <c r="V2939" t="s">
        <v>56</v>
      </c>
      <c r="W2939" s="32">
        <v>0.1</v>
      </c>
      <c r="X2939" s="33">
        <f>AA2938*W2939</f>
        <v>268238.58</v>
      </c>
    </row>
    <row r="2940" spans="1:27" ht="15.75" x14ac:dyDescent="0.25">
      <c r="A2940" s="6" t="s">
        <v>9</v>
      </c>
      <c r="B2940" s="8">
        <v>17211</v>
      </c>
      <c r="C2940" s="8">
        <v>1891</v>
      </c>
      <c r="D2940" s="2">
        <v>11</v>
      </c>
      <c r="E2940" s="10">
        <v>398.6</v>
      </c>
      <c r="F2940" s="8">
        <v>546</v>
      </c>
      <c r="G2940" s="2">
        <v>3.2</v>
      </c>
      <c r="H2940" s="2">
        <v>115.1</v>
      </c>
      <c r="I2940" s="8">
        <v>307</v>
      </c>
      <c r="J2940" s="2">
        <v>1.8</v>
      </c>
      <c r="K2940" s="2">
        <v>64.7</v>
      </c>
      <c r="M2940" s="12">
        <f t="shared" si="883"/>
        <v>316</v>
      </c>
      <c r="N2940" s="20">
        <f t="shared" si="884"/>
        <v>32</v>
      </c>
      <c r="O2940" s="20">
        <f t="shared" si="885"/>
        <v>7</v>
      </c>
      <c r="P2940" s="20">
        <f t="shared" si="886"/>
        <v>2</v>
      </c>
      <c r="R2940" s="21">
        <f t="shared" si="887"/>
        <v>0.17518992032610708</v>
      </c>
      <c r="V2940" t="s">
        <v>748</v>
      </c>
      <c r="X2940" s="34">
        <v>15486</v>
      </c>
      <c r="Y2940" s="69">
        <f>X2940/4470643</f>
        <v>3.4639312510527007E-3</v>
      </c>
      <c r="Z2940" t="s">
        <v>186</v>
      </c>
    </row>
    <row r="2941" spans="1:27" ht="15.75" x14ac:dyDescent="0.25">
      <c r="A2941" s="5" t="s">
        <v>10</v>
      </c>
      <c r="B2941" s="7">
        <v>7447</v>
      </c>
      <c r="C2941" s="7">
        <v>1710</v>
      </c>
      <c r="D2941" s="1">
        <v>23</v>
      </c>
      <c r="E2941" s="9">
        <v>656.1</v>
      </c>
      <c r="F2941" s="7">
        <v>349</v>
      </c>
      <c r="G2941" s="1">
        <v>4.7</v>
      </c>
      <c r="H2941" s="1">
        <v>133.9</v>
      </c>
      <c r="I2941" s="7">
        <v>510</v>
      </c>
      <c r="J2941" s="1">
        <v>6.8</v>
      </c>
      <c r="K2941" s="1">
        <v>195.7</v>
      </c>
      <c r="M2941" s="12">
        <f t="shared" si="883"/>
        <v>170</v>
      </c>
      <c r="N2941" s="20">
        <f t="shared" si="884"/>
        <v>32</v>
      </c>
      <c r="O2941" s="20">
        <f t="shared" si="885"/>
        <v>6</v>
      </c>
      <c r="P2941" s="20">
        <f t="shared" si="886"/>
        <v>5</v>
      </c>
      <c r="R2941" s="21">
        <f t="shared" si="887"/>
        <v>0.1584213451917732</v>
      </c>
      <c r="W2941" s="46" t="s">
        <v>185</v>
      </c>
      <c r="X2941" s="47">
        <f>X2940-X2958</f>
        <v>1991</v>
      </c>
    </row>
    <row r="2942" spans="1:27" ht="15.75" x14ac:dyDescent="0.25">
      <c r="A2942" s="6" t="s">
        <v>11</v>
      </c>
      <c r="B2942" s="8">
        <v>6891</v>
      </c>
      <c r="C2942" s="8">
        <v>1980</v>
      </c>
      <c r="D2942" s="2">
        <v>28.7</v>
      </c>
      <c r="E2942" s="10">
        <v>1411.6</v>
      </c>
      <c r="F2942" s="8">
        <v>93</v>
      </c>
      <c r="G2942" s="2">
        <v>1.3</v>
      </c>
      <c r="H2942" s="2">
        <v>66.3</v>
      </c>
      <c r="I2942" s="8">
        <v>1392</v>
      </c>
      <c r="J2942" s="2">
        <v>20.2</v>
      </c>
      <c r="K2942" s="2">
        <v>992.4</v>
      </c>
      <c r="M2942" s="12">
        <f t="shared" si="883"/>
        <v>132</v>
      </c>
      <c r="N2942" s="20">
        <f t="shared" si="884"/>
        <v>33</v>
      </c>
      <c r="O2942" s="20">
        <f t="shared" si="885"/>
        <v>1</v>
      </c>
      <c r="P2942" s="20">
        <f t="shared" si="886"/>
        <v>8</v>
      </c>
      <c r="R2942" s="21">
        <f t="shared" si="887"/>
        <v>0.18343524180100054</v>
      </c>
    </row>
    <row r="2943" spans="1:27" ht="15.75" x14ac:dyDescent="0.25">
      <c r="A2943" s="5" t="s">
        <v>12</v>
      </c>
      <c r="B2943" s="1">
        <v>180</v>
      </c>
      <c r="C2943" s="1">
        <v>3</v>
      </c>
      <c r="D2943" s="1">
        <v>1.7</v>
      </c>
      <c r="E2943" s="1" t="s">
        <v>13</v>
      </c>
      <c r="F2943" s="1">
        <v>1</v>
      </c>
      <c r="G2943" s="1">
        <v>0.6</v>
      </c>
      <c r="H2943" s="1" t="s">
        <v>13</v>
      </c>
      <c r="I2943" s="1">
        <v>1</v>
      </c>
      <c r="J2943" s="1">
        <v>0.6</v>
      </c>
      <c r="K2943" s="1" t="s">
        <v>13</v>
      </c>
      <c r="M2943" s="12">
        <f t="shared" si="883"/>
        <v>3</v>
      </c>
      <c r="N2943" s="12">
        <f t="shared" si="884"/>
        <v>0</v>
      </c>
      <c r="O2943" s="12">
        <f t="shared" si="885"/>
        <v>0</v>
      </c>
      <c r="P2943" s="12">
        <f t="shared" si="886"/>
        <v>0</v>
      </c>
      <c r="R2943" s="21">
        <f t="shared" si="887"/>
        <v>2.7793218454697053E-4</v>
      </c>
    </row>
    <row r="2944" spans="1:27" x14ac:dyDescent="0.25">
      <c r="A2944" s="25"/>
    </row>
    <row r="2945" spans="1:27" x14ac:dyDescent="0.25">
      <c r="A2945" t="s">
        <v>1334</v>
      </c>
    </row>
    <row r="2946" spans="1:27" x14ac:dyDescent="0.25">
      <c r="A2946" t="s">
        <v>22</v>
      </c>
    </row>
    <row r="2947" spans="1:27" x14ac:dyDescent="0.25">
      <c r="A2947" s="15" t="s">
        <v>17</v>
      </c>
      <c r="B2947" s="14" t="s">
        <v>18</v>
      </c>
      <c r="C2947" s="270" t="s">
        <v>19</v>
      </c>
      <c r="D2947" s="270"/>
      <c r="E2947" s="270"/>
      <c r="F2947" s="270" t="s">
        <v>20</v>
      </c>
      <c r="G2947" s="270"/>
      <c r="H2947" s="270"/>
      <c r="I2947" s="270" t="s">
        <v>21</v>
      </c>
      <c r="J2947" s="270"/>
      <c r="K2947" s="270"/>
      <c r="M2947" s="270" t="s">
        <v>729</v>
      </c>
      <c r="N2947" s="270"/>
      <c r="O2947" s="270"/>
      <c r="P2947" s="270"/>
    </row>
    <row r="2948" spans="1:27" x14ac:dyDescent="0.25">
      <c r="B2948" s="14" t="s">
        <v>14</v>
      </c>
      <c r="C2948" s="14" t="s">
        <v>14</v>
      </c>
      <c r="D2948" s="14" t="s">
        <v>15</v>
      </c>
      <c r="E2948" s="14" t="s">
        <v>16</v>
      </c>
      <c r="F2948" s="14" t="s">
        <v>14</v>
      </c>
      <c r="G2948" s="14" t="s">
        <v>15</v>
      </c>
      <c r="H2948" s="14" t="s">
        <v>16</v>
      </c>
      <c r="I2948" s="14" t="s">
        <v>14</v>
      </c>
      <c r="J2948" s="14" t="s">
        <v>15</v>
      </c>
      <c r="K2948" s="14" t="s">
        <v>16</v>
      </c>
      <c r="M2948" s="14" t="s">
        <v>18</v>
      </c>
      <c r="N2948" s="13" t="s">
        <v>19</v>
      </c>
      <c r="O2948" s="14" t="s">
        <v>20</v>
      </c>
      <c r="P2948" s="13" t="s">
        <v>21</v>
      </c>
      <c r="R2948" s="13" t="s">
        <v>41</v>
      </c>
      <c r="S2948" s="14" t="s">
        <v>29</v>
      </c>
    </row>
    <row r="2949" spans="1:27" ht="15.75" x14ac:dyDescent="0.25">
      <c r="A2949" s="5" t="s">
        <v>0</v>
      </c>
      <c r="B2949" s="7">
        <v>256985</v>
      </c>
      <c r="C2949" s="7">
        <v>10617</v>
      </c>
      <c r="D2949" s="1">
        <v>4.0999999999999996</v>
      </c>
      <c r="E2949" s="9">
        <v>240.1</v>
      </c>
      <c r="F2949" s="7">
        <v>2012</v>
      </c>
      <c r="G2949" s="1">
        <v>0.8</v>
      </c>
      <c r="H2949" s="1">
        <v>45.5</v>
      </c>
      <c r="I2949" s="7">
        <v>2390</v>
      </c>
      <c r="J2949" s="1">
        <v>0.9</v>
      </c>
      <c r="K2949" s="1">
        <v>54</v>
      </c>
      <c r="M2949" s="12">
        <f t="shared" ref="M2949:M2961" si="888">B2949-B2967</f>
        <v>1401</v>
      </c>
      <c r="N2949" s="12">
        <f t="shared" ref="N2949:N2961" si="889">C2949-C2967</f>
        <v>53</v>
      </c>
      <c r="O2949" s="12">
        <f t="shared" ref="O2949:O2961" si="890">F2949-F2967</f>
        <v>11</v>
      </c>
      <c r="P2949" s="12">
        <f t="shared" ref="P2949:P2961" si="891">I2949-I2967</f>
        <v>2</v>
      </c>
      <c r="R2949" s="26"/>
      <c r="W2949" s="48" t="s">
        <v>653</v>
      </c>
      <c r="X2949" s="48">
        <f>SUM(B2952:B2953)/B2949</f>
        <v>0.18688250286981731</v>
      </c>
    </row>
    <row r="2950" spans="1:27" ht="15.75" x14ac:dyDescent="0.25">
      <c r="A2950" s="6" t="s">
        <v>1</v>
      </c>
      <c r="B2950" s="8">
        <v>1554</v>
      </c>
      <c r="C2950" s="8">
        <v>70</v>
      </c>
      <c r="D2950" s="2">
        <v>4.5</v>
      </c>
      <c r="E2950" s="10">
        <v>135.30000000000001</v>
      </c>
      <c r="F2950" s="8">
        <v>15</v>
      </c>
      <c r="G2950" s="2">
        <v>1</v>
      </c>
      <c r="H2950" s="2">
        <v>29</v>
      </c>
      <c r="I2950" s="8">
        <v>0</v>
      </c>
      <c r="J2950" s="2">
        <v>0</v>
      </c>
      <c r="K2950" s="2">
        <v>0</v>
      </c>
      <c r="M2950" s="12">
        <f t="shared" si="888"/>
        <v>7</v>
      </c>
      <c r="N2950" s="20">
        <f t="shared" si="889"/>
        <v>1</v>
      </c>
      <c r="O2950" s="12">
        <f t="shared" si="890"/>
        <v>0</v>
      </c>
      <c r="P2950" s="12">
        <f t="shared" si="891"/>
        <v>0</v>
      </c>
      <c r="R2950" s="21">
        <f>C2950/$C$2949</f>
        <v>6.593199585570312E-3</v>
      </c>
    </row>
    <row r="2951" spans="1:27" ht="15.75" x14ac:dyDescent="0.25">
      <c r="A2951" s="5" t="s">
        <v>2</v>
      </c>
      <c r="B2951" s="7">
        <v>9722</v>
      </c>
      <c r="C2951" s="7">
        <v>48</v>
      </c>
      <c r="D2951" s="1">
        <v>0.5</v>
      </c>
      <c r="E2951" s="9">
        <v>22.1</v>
      </c>
      <c r="F2951" s="7">
        <v>9</v>
      </c>
      <c r="G2951" s="1">
        <v>0.1</v>
      </c>
      <c r="H2951" s="1">
        <v>4.0999999999999996</v>
      </c>
      <c r="I2951" s="7">
        <v>0</v>
      </c>
      <c r="J2951" s="1">
        <v>0</v>
      </c>
      <c r="K2951" s="1">
        <v>0</v>
      </c>
      <c r="M2951" s="12">
        <f t="shared" si="888"/>
        <v>48</v>
      </c>
      <c r="N2951" s="20">
        <f t="shared" si="889"/>
        <v>0</v>
      </c>
      <c r="O2951" s="12">
        <f t="shared" si="890"/>
        <v>0</v>
      </c>
      <c r="P2951" s="12">
        <f t="shared" si="891"/>
        <v>0</v>
      </c>
      <c r="R2951" s="21">
        <f t="shared" ref="R2951:R2961" si="892">C2951/$C$2949</f>
        <v>4.521051144391071E-3</v>
      </c>
    </row>
    <row r="2952" spans="1:27" ht="15.75" x14ac:dyDescent="0.25">
      <c r="A2952" s="6" t="s">
        <v>3</v>
      </c>
      <c r="B2952" s="8">
        <v>13553</v>
      </c>
      <c r="C2952" s="8">
        <v>26</v>
      </c>
      <c r="D2952" s="2">
        <v>0.2</v>
      </c>
      <c r="E2952" s="10">
        <v>9.4</v>
      </c>
      <c r="F2952" s="8">
        <v>12</v>
      </c>
      <c r="G2952" s="2">
        <v>0.1</v>
      </c>
      <c r="H2952" s="2">
        <v>4.3</v>
      </c>
      <c r="I2952" s="8">
        <v>0</v>
      </c>
      <c r="J2952" s="2">
        <v>0</v>
      </c>
      <c r="K2952" s="2">
        <v>0</v>
      </c>
      <c r="M2952" s="12">
        <f t="shared" si="888"/>
        <v>78</v>
      </c>
      <c r="N2952" s="20">
        <f t="shared" si="889"/>
        <v>-2</v>
      </c>
      <c r="O2952" s="20">
        <f t="shared" si="890"/>
        <v>0</v>
      </c>
      <c r="P2952" s="12">
        <f t="shared" si="891"/>
        <v>0</v>
      </c>
      <c r="R2952" s="23">
        <f t="shared" si="892"/>
        <v>2.4489027032118301E-3</v>
      </c>
      <c r="U2952" s="30" t="s">
        <v>730</v>
      </c>
      <c r="V2952" s="30"/>
      <c r="W2952" s="30"/>
      <c r="X2952" s="30"/>
      <c r="Y2952" s="30"/>
    </row>
    <row r="2953" spans="1:27" ht="15.75" x14ac:dyDescent="0.25">
      <c r="A2953" s="5" t="s">
        <v>4</v>
      </c>
      <c r="B2953" s="7">
        <v>34473</v>
      </c>
      <c r="C2953" s="7">
        <v>178</v>
      </c>
      <c r="D2953" s="1">
        <v>0.5</v>
      </c>
      <c r="E2953" s="9">
        <v>33.4</v>
      </c>
      <c r="F2953" s="7">
        <v>24</v>
      </c>
      <c r="G2953" s="1">
        <v>0.1</v>
      </c>
      <c r="H2953" s="1">
        <v>4.5</v>
      </c>
      <c r="I2953" s="7">
        <v>0</v>
      </c>
      <c r="J2953" s="1">
        <v>0</v>
      </c>
      <c r="K2953" s="1">
        <v>0</v>
      </c>
      <c r="M2953" s="12">
        <f t="shared" si="888"/>
        <v>170</v>
      </c>
      <c r="N2953" s="20">
        <f t="shared" si="889"/>
        <v>-1</v>
      </c>
      <c r="O2953" s="12">
        <f t="shared" si="890"/>
        <v>0</v>
      </c>
      <c r="P2953" s="12">
        <f t="shared" si="891"/>
        <v>0</v>
      </c>
      <c r="R2953" s="23">
        <f t="shared" si="892"/>
        <v>1.6765564660450222E-2</v>
      </c>
      <c r="S2953" s="24">
        <f>R2952+R2953</f>
        <v>1.9214467363662051E-2</v>
      </c>
      <c r="U2953" s="30"/>
      <c r="V2953" s="30"/>
      <c r="W2953" s="30"/>
      <c r="X2953" s="30"/>
      <c r="Y2953" s="30"/>
      <c r="Z2953" s="30"/>
    </row>
    <row r="2954" spans="1:27" ht="15.75" x14ac:dyDescent="0.25">
      <c r="A2954" s="6" t="s">
        <v>5</v>
      </c>
      <c r="B2954" s="8">
        <v>48356</v>
      </c>
      <c r="C2954" s="8">
        <v>595</v>
      </c>
      <c r="D2954" s="2">
        <v>1.2</v>
      </c>
      <c r="E2954" s="10">
        <v>100.5</v>
      </c>
      <c r="F2954" s="8">
        <v>75</v>
      </c>
      <c r="G2954" s="2">
        <v>0.2</v>
      </c>
      <c r="H2954" s="2">
        <v>12.7</v>
      </c>
      <c r="I2954" s="8">
        <v>10</v>
      </c>
      <c r="J2954" s="2">
        <v>0</v>
      </c>
      <c r="K2954" s="2">
        <v>1.7</v>
      </c>
      <c r="M2954" s="12">
        <f t="shared" si="888"/>
        <v>302</v>
      </c>
      <c r="N2954" s="20">
        <f t="shared" si="889"/>
        <v>4</v>
      </c>
      <c r="O2954" s="12">
        <f t="shared" si="890"/>
        <v>1</v>
      </c>
      <c r="P2954" s="12">
        <f t="shared" si="891"/>
        <v>0</v>
      </c>
      <c r="R2954" s="21">
        <f t="shared" si="892"/>
        <v>5.604219647734765E-2</v>
      </c>
      <c r="U2954" s="30" t="s">
        <v>731</v>
      </c>
      <c r="V2954" s="30"/>
      <c r="W2954" s="30"/>
      <c r="X2954" s="30"/>
      <c r="Y2954" s="30"/>
      <c r="Z2954" s="30"/>
    </row>
    <row r="2955" spans="1:27" ht="15.75" x14ac:dyDescent="0.25">
      <c r="A2955" s="5" t="s">
        <v>6</v>
      </c>
      <c r="B2955" s="7">
        <v>49268</v>
      </c>
      <c r="C2955" s="7">
        <v>1069</v>
      </c>
      <c r="D2955" s="1">
        <v>2.2000000000000002</v>
      </c>
      <c r="E2955" s="9">
        <v>149.4</v>
      </c>
      <c r="F2955" s="7">
        <v>160</v>
      </c>
      <c r="G2955" s="1">
        <v>0.3</v>
      </c>
      <c r="H2955" s="1">
        <v>22.4</v>
      </c>
      <c r="I2955" s="7">
        <v>15</v>
      </c>
      <c r="J2955" s="1">
        <v>0</v>
      </c>
      <c r="K2955" s="1">
        <v>2.1</v>
      </c>
      <c r="M2955" s="12">
        <f t="shared" si="888"/>
        <v>296</v>
      </c>
      <c r="N2955" s="20">
        <f t="shared" si="889"/>
        <v>8</v>
      </c>
      <c r="O2955" s="20">
        <f t="shared" si="890"/>
        <v>0</v>
      </c>
      <c r="P2955" s="12">
        <f t="shared" si="891"/>
        <v>0</v>
      </c>
      <c r="R2955" s="21">
        <f t="shared" si="892"/>
        <v>0.10068757652820948</v>
      </c>
      <c r="U2955" s="30" t="s">
        <v>732</v>
      </c>
      <c r="V2955" s="30"/>
      <c r="W2955" s="30"/>
      <c r="X2955" s="30"/>
      <c r="Y2955" s="30"/>
      <c r="Z2955" s="30"/>
    </row>
    <row r="2956" spans="1:27" ht="15.75" x14ac:dyDescent="0.25">
      <c r="A2956" s="6" t="s">
        <v>7</v>
      </c>
      <c r="B2956" s="8">
        <v>39728</v>
      </c>
      <c r="C2956" s="8">
        <v>1309</v>
      </c>
      <c r="D2956" s="2">
        <v>3.3</v>
      </c>
      <c r="E2956" s="10">
        <v>215.1</v>
      </c>
      <c r="F2956" s="8">
        <v>273</v>
      </c>
      <c r="G2956" s="2">
        <v>0.7</v>
      </c>
      <c r="H2956" s="2">
        <v>44.9</v>
      </c>
      <c r="I2956" s="8">
        <v>47</v>
      </c>
      <c r="J2956" s="2">
        <v>0.1</v>
      </c>
      <c r="K2956" s="2">
        <v>7.7</v>
      </c>
      <c r="M2956" s="12">
        <f t="shared" si="888"/>
        <v>186</v>
      </c>
      <c r="N2956" s="20">
        <f t="shared" si="889"/>
        <v>5</v>
      </c>
      <c r="O2956" s="20">
        <f t="shared" si="890"/>
        <v>2</v>
      </c>
      <c r="P2956" s="12">
        <f t="shared" si="891"/>
        <v>0</v>
      </c>
      <c r="R2956" s="21">
        <f t="shared" si="892"/>
        <v>0.12329283225016482</v>
      </c>
      <c r="U2956" s="30" t="s">
        <v>733</v>
      </c>
      <c r="V2956" s="30"/>
      <c r="W2956" s="30"/>
      <c r="X2956" s="30"/>
      <c r="Y2956" s="30"/>
      <c r="Z2956" s="30"/>
      <c r="AA2956" s="31">
        <f>4470643*0.597</f>
        <v>2668973.8709999998</v>
      </c>
    </row>
    <row r="2957" spans="1:27" ht="15.75" x14ac:dyDescent="0.25">
      <c r="A2957" s="5" t="s">
        <v>8</v>
      </c>
      <c r="B2957" s="7">
        <v>29223</v>
      </c>
      <c r="C2957" s="7">
        <v>1835</v>
      </c>
      <c r="D2957" s="1">
        <v>6.3</v>
      </c>
      <c r="E2957" s="9">
        <v>333.2</v>
      </c>
      <c r="F2957" s="7">
        <v>469</v>
      </c>
      <c r="G2957" s="1">
        <v>1.6</v>
      </c>
      <c r="H2957" s="1">
        <v>85.2</v>
      </c>
      <c r="I2957" s="7">
        <v>123</v>
      </c>
      <c r="J2957" s="1">
        <v>0.4</v>
      </c>
      <c r="K2957" s="1">
        <v>22.3</v>
      </c>
      <c r="M2957" s="12">
        <f t="shared" si="888"/>
        <v>143</v>
      </c>
      <c r="N2957" s="20">
        <f t="shared" si="889"/>
        <v>10</v>
      </c>
      <c r="O2957" s="20">
        <f t="shared" si="890"/>
        <v>2</v>
      </c>
      <c r="P2957" s="12">
        <f t="shared" si="891"/>
        <v>0</v>
      </c>
      <c r="R2957" s="21">
        <f t="shared" si="892"/>
        <v>0.17283601770745033</v>
      </c>
      <c r="V2957" t="s">
        <v>56</v>
      </c>
      <c r="W2957" s="32">
        <v>0.1</v>
      </c>
      <c r="X2957" s="33">
        <f>AA2956*W2957</f>
        <v>266897.38709999999</v>
      </c>
    </row>
    <row r="2958" spans="1:27" ht="15.75" x14ac:dyDescent="0.25">
      <c r="A2958" s="6" t="s">
        <v>9</v>
      </c>
      <c r="B2958" s="8">
        <v>16895</v>
      </c>
      <c r="C2958" s="8">
        <v>1859</v>
      </c>
      <c r="D2958" s="2">
        <v>11</v>
      </c>
      <c r="E2958" s="10">
        <v>391.9</v>
      </c>
      <c r="F2958" s="8">
        <v>539</v>
      </c>
      <c r="G2958" s="2">
        <v>3.2</v>
      </c>
      <c r="H2958" s="2">
        <v>113.6</v>
      </c>
      <c r="I2958" s="8">
        <v>305</v>
      </c>
      <c r="J2958" s="2">
        <v>1.8</v>
      </c>
      <c r="K2958" s="2">
        <v>64.3</v>
      </c>
      <c r="M2958" s="12">
        <f t="shared" si="888"/>
        <v>86</v>
      </c>
      <c r="N2958" s="20">
        <f t="shared" si="889"/>
        <v>7</v>
      </c>
      <c r="O2958" s="20">
        <f t="shared" si="890"/>
        <v>5</v>
      </c>
      <c r="P2958" s="20">
        <f t="shared" si="891"/>
        <v>0</v>
      </c>
      <c r="R2958" s="21">
        <f t="shared" si="892"/>
        <v>0.17509654327964586</v>
      </c>
      <c r="V2958" t="s">
        <v>734</v>
      </c>
      <c r="X2958" s="34">
        <v>13495</v>
      </c>
      <c r="Y2958" s="69">
        <f>X2958/4470643</f>
        <v>3.0185814434299497E-3</v>
      </c>
      <c r="Z2958" t="s">
        <v>186</v>
      </c>
    </row>
    <row r="2959" spans="1:27" ht="15.75" x14ac:dyDescent="0.25">
      <c r="A2959" s="5" t="s">
        <v>10</v>
      </c>
      <c r="B2959" s="7">
        <v>7277</v>
      </c>
      <c r="C2959" s="7">
        <v>1678</v>
      </c>
      <c r="D2959" s="1">
        <v>23.1</v>
      </c>
      <c r="E2959" s="9">
        <v>643.79999999999995</v>
      </c>
      <c r="F2959" s="7">
        <v>343</v>
      </c>
      <c r="G2959" s="1">
        <v>4.7</v>
      </c>
      <c r="H2959" s="1">
        <v>131.6</v>
      </c>
      <c r="I2959" s="7">
        <v>505</v>
      </c>
      <c r="J2959" s="1">
        <v>6.9</v>
      </c>
      <c r="K2959" s="1">
        <v>193.8</v>
      </c>
      <c r="M2959" s="12">
        <f t="shared" si="888"/>
        <v>49</v>
      </c>
      <c r="N2959" s="20">
        <f t="shared" si="889"/>
        <v>13</v>
      </c>
      <c r="O2959" s="20">
        <f t="shared" si="890"/>
        <v>1</v>
      </c>
      <c r="P2959" s="20">
        <f t="shared" si="891"/>
        <v>0</v>
      </c>
      <c r="R2959" s="21">
        <f t="shared" si="892"/>
        <v>0.15804841292267119</v>
      </c>
      <c r="W2959" s="46" t="s">
        <v>185</v>
      </c>
      <c r="X2959" s="47">
        <f>X2958-X2976</f>
        <v>627</v>
      </c>
    </row>
    <row r="2960" spans="1:27" ht="15.75" x14ac:dyDescent="0.25">
      <c r="A2960" s="6" t="s">
        <v>11</v>
      </c>
      <c r="B2960" s="8">
        <v>6759</v>
      </c>
      <c r="C2960" s="8">
        <v>1947</v>
      </c>
      <c r="D2960" s="2">
        <v>28.8</v>
      </c>
      <c r="E2960" s="10">
        <v>1388.1</v>
      </c>
      <c r="F2960" s="8">
        <v>92</v>
      </c>
      <c r="G2960" s="2">
        <v>1.4</v>
      </c>
      <c r="H2960" s="2">
        <v>65.599999999999994</v>
      </c>
      <c r="I2960" s="8">
        <v>1384</v>
      </c>
      <c r="J2960" s="2">
        <v>20.5</v>
      </c>
      <c r="K2960" s="2">
        <v>986.7</v>
      </c>
      <c r="M2960" s="12">
        <f t="shared" si="888"/>
        <v>36</v>
      </c>
      <c r="N2960" s="20">
        <f t="shared" si="889"/>
        <v>8</v>
      </c>
      <c r="O2960" s="20">
        <f t="shared" si="890"/>
        <v>0</v>
      </c>
      <c r="P2960" s="20">
        <f t="shared" si="891"/>
        <v>2</v>
      </c>
      <c r="R2960" s="21">
        <f t="shared" si="892"/>
        <v>0.18338513704436282</v>
      </c>
    </row>
    <row r="2961" spans="1:27" ht="15.75" x14ac:dyDescent="0.25">
      <c r="A2961" s="5" t="s">
        <v>12</v>
      </c>
      <c r="B2961" s="1">
        <v>177</v>
      </c>
      <c r="C2961" s="1">
        <v>3</v>
      </c>
      <c r="D2961" s="1">
        <v>1.7</v>
      </c>
      <c r="E2961" s="1" t="s">
        <v>13</v>
      </c>
      <c r="F2961" s="1">
        <v>1</v>
      </c>
      <c r="G2961" s="1">
        <v>0.6</v>
      </c>
      <c r="H2961" s="1" t="s">
        <v>13</v>
      </c>
      <c r="I2961" s="1">
        <v>1</v>
      </c>
      <c r="J2961" s="1">
        <v>0.6</v>
      </c>
      <c r="K2961" s="1" t="s">
        <v>13</v>
      </c>
      <c r="M2961" s="12">
        <f t="shared" si="888"/>
        <v>0</v>
      </c>
      <c r="N2961" s="12">
        <f t="shared" si="889"/>
        <v>0</v>
      </c>
      <c r="O2961" s="12">
        <f t="shared" si="890"/>
        <v>0</v>
      </c>
      <c r="P2961" s="12">
        <f t="shared" si="891"/>
        <v>0</v>
      </c>
      <c r="R2961" s="21">
        <f t="shared" si="892"/>
        <v>2.8256569652444194E-4</v>
      </c>
    </row>
    <row r="2962" spans="1:27" x14ac:dyDescent="0.25">
      <c r="A2962" s="3"/>
      <c r="B2962" s="3"/>
      <c r="C2962" s="3"/>
      <c r="D2962" s="3"/>
      <c r="E2962" s="3"/>
      <c r="F2962" s="3"/>
      <c r="G2962" s="3"/>
      <c r="H2962" s="3"/>
      <c r="I2962" s="3"/>
      <c r="J2962" s="3"/>
      <c r="K2962" s="3"/>
      <c r="L2962" s="3"/>
      <c r="O2962" s="104" t="s">
        <v>873</v>
      </c>
      <c r="P2962" s="103">
        <f>SUM(P2959:P2960)/P2949</f>
        <v>1</v>
      </c>
    </row>
    <row r="2963" spans="1:27" x14ac:dyDescent="0.25">
      <c r="A2963" t="s">
        <v>1335</v>
      </c>
    </row>
    <row r="2964" spans="1:27" x14ac:dyDescent="0.25">
      <c r="A2964" t="s">
        <v>22</v>
      </c>
    </row>
    <row r="2965" spans="1:27" x14ac:dyDescent="0.25">
      <c r="A2965" s="15" t="s">
        <v>17</v>
      </c>
      <c r="B2965" s="14" t="s">
        <v>18</v>
      </c>
      <c r="C2965" s="270" t="s">
        <v>19</v>
      </c>
      <c r="D2965" s="270"/>
      <c r="E2965" s="270"/>
      <c r="F2965" s="270" t="s">
        <v>20</v>
      </c>
      <c r="G2965" s="270"/>
      <c r="H2965" s="270"/>
      <c r="I2965" s="270" t="s">
        <v>21</v>
      </c>
      <c r="J2965" s="270"/>
      <c r="K2965" s="270"/>
      <c r="M2965" s="270" t="s">
        <v>728</v>
      </c>
      <c r="N2965" s="270"/>
      <c r="O2965" s="270"/>
      <c r="P2965" s="270"/>
    </row>
    <row r="2966" spans="1:27" x14ac:dyDescent="0.25">
      <c r="B2966" s="14" t="s">
        <v>14</v>
      </c>
      <c r="C2966" s="14" t="s">
        <v>14</v>
      </c>
      <c r="D2966" s="14" t="s">
        <v>15</v>
      </c>
      <c r="E2966" s="14" t="s">
        <v>16</v>
      </c>
      <c r="F2966" s="14" t="s">
        <v>14</v>
      </c>
      <c r="G2966" s="14" t="s">
        <v>15</v>
      </c>
      <c r="H2966" s="14" t="s">
        <v>16</v>
      </c>
      <c r="I2966" s="14" t="s">
        <v>14</v>
      </c>
      <c r="J2966" s="14" t="s">
        <v>15</v>
      </c>
      <c r="K2966" s="14" t="s">
        <v>16</v>
      </c>
      <c r="M2966" s="14" t="s">
        <v>18</v>
      </c>
      <c r="N2966" s="13" t="s">
        <v>19</v>
      </c>
      <c r="O2966" s="14" t="s">
        <v>20</v>
      </c>
      <c r="P2966" s="13" t="s">
        <v>21</v>
      </c>
      <c r="R2966" s="13" t="s">
        <v>41</v>
      </c>
      <c r="S2966" s="14" t="s">
        <v>29</v>
      </c>
    </row>
    <row r="2967" spans="1:27" ht="15.75" x14ac:dyDescent="0.25">
      <c r="A2967" s="5" t="s">
        <v>0</v>
      </c>
      <c r="B2967" s="7">
        <v>255584</v>
      </c>
      <c r="C2967" s="7">
        <v>10564</v>
      </c>
      <c r="D2967" s="1">
        <v>4.0999999999999996</v>
      </c>
      <c r="E2967" s="9">
        <v>238.9</v>
      </c>
      <c r="F2967" s="7">
        <v>2001</v>
      </c>
      <c r="G2967" s="1">
        <v>0.8</v>
      </c>
      <c r="H2967" s="1">
        <v>45.3</v>
      </c>
      <c r="I2967" s="7">
        <v>2388</v>
      </c>
      <c r="J2967" s="1">
        <v>0.9</v>
      </c>
      <c r="K2967" s="1">
        <v>54</v>
      </c>
      <c r="M2967" s="12">
        <f t="shared" ref="M2967:M2979" si="893">B2967-B2985</f>
        <v>1339</v>
      </c>
      <c r="N2967" s="12">
        <f t="shared" ref="N2967:N2979" si="894">C2967-C2985</f>
        <v>59</v>
      </c>
      <c r="O2967" s="12">
        <f t="shared" ref="O2967:O2979" si="895">F2967-F2985</f>
        <v>12</v>
      </c>
      <c r="P2967" s="12">
        <f t="shared" ref="P2967:P2979" si="896">I2967-I2985</f>
        <v>5</v>
      </c>
      <c r="R2967" s="26"/>
      <c r="W2967" s="48" t="s">
        <v>653</v>
      </c>
      <c r="X2967" s="48">
        <f>SUM(B2970:B2971)/B2967</f>
        <v>0.18693658444973082</v>
      </c>
    </row>
    <row r="2968" spans="1:27" ht="15.75" x14ac:dyDescent="0.25">
      <c r="A2968" s="6" t="s">
        <v>1</v>
      </c>
      <c r="B2968" s="8">
        <v>1547</v>
      </c>
      <c r="C2968" s="8">
        <v>69</v>
      </c>
      <c r="D2968" s="2">
        <v>4.5</v>
      </c>
      <c r="E2968" s="10">
        <v>133.4</v>
      </c>
      <c r="F2968" s="8">
        <v>15</v>
      </c>
      <c r="G2968" s="2">
        <v>1</v>
      </c>
      <c r="H2968" s="2">
        <v>29</v>
      </c>
      <c r="I2968" s="8">
        <v>0</v>
      </c>
      <c r="J2968" s="2">
        <v>0</v>
      </c>
      <c r="K2968" s="2">
        <v>0</v>
      </c>
      <c r="M2968" s="12">
        <f t="shared" si="893"/>
        <v>8</v>
      </c>
      <c r="N2968" s="20">
        <f t="shared" si="894"/>
        <v>-1</v>
      </c>
      <c r="O2968" s="12">
        <f t="shared" si="895"/>
        <v>0</v>
      </c>
      <c r="P2968" s="12">
        <f t="shared" si="896"/>
        <v>0</v>
      </c>
      <c r="R2968" s="21">
        <f>C2968/$C$2967</f>
        <v>6.531616811813707E-3</v>
      </c>
    </row>
    <row r="2969" spans="1:27" ht="15.75" x14ac:dyDescent="0.25">
      <c r="A2969" s="5" t="s">
        <v>2</v>
      </c>
      <c r="B2969" s="7">
        <v>9674</v>
      </c>
      <c r="C2969" s="7">
        <v>48</v>
      </c>
      <c r="D2969" s="1">
        <v>0.5</v>
      </c>
      <c r="E2969" s="9">
        <v>22.1</v>
      </c>
      <c r="F2969" s="7">
        <v>9</v>
      </c>
      <c r="G2969" s="1">
        <v>0.1</v>
      </c>
      <c r="H2969" s="1">
        <v>4.0999999999999996</v>
      </c>
      <c r="I2969" s="7">
        <v>0</v>
      </c>
      <c r="J2969" s="1">
        <v>0</v>
      </c>
      <c r="K2969" s="1">
        <v>0</v>
      </c>
      <c r="M2969" s="12">
        <f t="shared" si="893"/>
        <v>47</v>
      </c>
      <c r="N2969" s="20">
        <f t="shared" si="894"/>
        <v>0</v>
      </c>
      <c r="O2969" s="12">
        <f t="shared" si="895"/>
        <v>0</v>
      </c>
      <c r="P2969" s="12">
        <f t="shared" si="896"/>
        <v>0</v>
      </c>
      <c r="R2969" s="21">
        <f t="shared" ref="R2969:R2979" si="897">C2969/$C$2967</f>
        <v>4.5437334343051876E-3</v>
      </c>
    </row>
    <row r="2970" spans="1:27" ht="15.75" x14ac:dyDescent="0.25">
      <c r="A2970" s="6" t="s">
        <v>3</v>
      </c>
      <c r="B2970" s="8">
        <v>13475</v>
      </c>
      <c r="C2970" s="8">
        <v>28</v>
      </c>
      <c r="D2970" s="2">
        <v>0.2</v>
      </c>
      <c r="E2970" s="10">
        <v>10.1</v>
      </c>
      <c r="F2970" s="8">
        <v>12</v>
      </c>
      <c r="G2970" s="2">
        <v>0.1</v>
      </c>
      <c r="H2970" s="2">
        <v>4.3</v>
      </c>
      <c r="I2970" s="8">
        <v>0</v>
      </c>
      <c r="J2970" s="2">
        <v>0</v>
      </c>
      <c r="K2970" s="2">
        <v>0</v>
      </c>
      <c r="M2970" s="12">
        <f t="shared" si="893"/>
        <v>66</v>
      </c>
      <c r="N2970" s="20">
        <f t="shared" si="894"/>
        <v>0</v>
      </c>
      <c r="O2970" s="20">
        <f t="shared" si="895"/>
        <v>0</v>
      </c>
      <c r="P2970" s="12">
        <f t="shared" si="896"/>
        <v>0</v>
      </c>
      <c r="R2970" s="23">
        <f t="shared" si="897"/>
        <v>2.6505111700113595E-3</v>
      </c>
      <c r="U2970" s="30" t="s">
        <v>722</v>
      </c>
      <c r="V2970" s="30"/>
      <c r="W2970" s="30"/>
      <c r="X2970" s="30"/>
      <c r="Y2970" s="30"/>
    </row>
    <row r="2971" spans="1:27" ht="15.75" x14ac:dyDescent="0.25">
      <c r="A2971" s="5" t="s">
        <v>4</v>
      </c>
      <c r="B2971" s="7">
        <v>34303</v>
      </c>
      <c r="C2971" s="7">
        <v>179</v>
      </c>
      <c r="D2971" s="1">
        <v>0.5</v>
      </c>
      <c r="E2971" s="9">
        <v>33.6</v>
      </c>
      <c r="F2971" s="7">
        <v>24</v>
      </c>
      <c r="G2971" s="1">
        <v>0.1</v>
      </c>
      <c r="H2971" s="1">
        <v>4.5</v>
      </c>
      <c r="I2971" s="7">
        <v>0</v>
      </c>
      <c r="J2971" s="1">
        <v>0</v>
      </c>
      <c r="K2971" s="1">
        <v>0</v>
      </c>
      <c r="M2971" s="12">
        <f t="shared" si="893"/>
        <v>177</v>
      </c>
      <c r="N2971" s="20">
        <f t="shared" si="894"/>
        <v>2</v>
      </c>
      <c r="O2971" s="12">
        <f t="shared" si="895"/>
        <v>0</v>
      </c>
      <c r="P2971" s="12">
        <f t="shared" si="896"/>
        <v>0</v>
      </c>
      <c r="R2971" s="23">
        <f t="shared" si="897"/>
        <v>1.6944339265429761E-2</v>
      </c>
      <c r="S2971" s="24">
        <f>R2970+R2971</f>
        <v>1.9594850435441121E-2</v>
      </c>
      <c r="U2971" s="30"/>
      <c r="V2971" s="30"/>
      <c r="W2971" s="30"/>
      <c r="X2971" s="30"/>
      <c r="Y2971" s="30"/>
      <c r="Z2971" s="30"/>
    </row>
    <row r="2972" spans="1:27" ht="15.75" x14ac:dyDescent="0.25">
      <c r="A2972" s="6" t="s">
        <v>5</v>
      </c>
      <c r="B2972" s="8">
        <v>48054</v>
      </c>
      <c r="C2972" s="8">
        <v>591</v>
      </c>
      <c r="D2972" s="2">
        <v>1.2</v>
      </c>
      <c r="E2972" s="10">
        <v>99.9</v>
      </c>
      <c r="F2972" s="8">
        <v>74</v>
      </c>
      <c r="G2972" s="2">
        <v>0.2</v>
      </c>
      <c r="H2972" s="2">
        <v>12.5</v>
      </c>
      <c r="I2972" s="8">
        <v>10</v>
      </c>
      <c r="J2972" s="2">
        <v>0</v>
      </c>
      <c r="K2972" s="2">
        <v>1.7</v>
      </c>
      <c r="M2972" s="12">
        <f t="shared" si="893"/>
        <v>268</v>
      </c>
      <c r="N2972" s="20">
        <f t="shared" si="894"/>
        <v>4</v>
      </c>
      <c r="O2972" s="12">
        <f t="shared" si="895"/>
        <v>2</v>
      </c>
      <c r="P2972" s="12">
        <f t="shared" si="896"/>
        <v>0</v>
      </c>
      <c r="R2972" s="21">
        <f t="shared" si="897"/>
        <v>5.5944717909882619E-2</v>
      </c>
      <c r="U2972" s="30" t="s">
        <v>723</v>
      </c>
      <c r="V2972" s="30"/>
      <c r="W2972" s="30"/>
      <c r="X2972" s="30"/>
      <c r="Y2972" s="30"/>
      <c r="Z2972" s="30"/>
    </row>
    <row r="2973" spans="1:27" ht="15.75" x14ac:dyDescent="0.25">
      <c r="A2973" s="5" t="s">
        <v>6</v>
      </c>
      <c r="B2973" s="7">
        <v>48972</v>
      </c>
      <c r="C2973" s="7">
        <v>1061</v>
      </c>
      <c r="D2973" s="1">
        <v>2.2000000000000002</v>
      </c>
      <c r="E2973" s="9">
        <v>148.30000000000001</v>
      </c>
      <c r="F2973" s="7">
        <v>160</v>
      </c>
      <c r="G2973" s="1">
        <v>0.3</v>
      </c>
      <c r="H2973" s="1">
        <v>22.4</v>
      </c>
      <c r="I2973" s="7">
        <v>15</v>
      </c>
      <c r="J2973" s="1">
        <v>0</v>
      </c>
      <c r="K2973" s="1">
        <v>2.1</v>
      </c>
      <c r="M2973" s="12">
        <f t="shared" si="893"/>
        <v>289</v>
      </c>
      <c r="N2973" s="20">
        <f t="shared" si="894"/>
        <v>12</v>
      </c>
      <c r="O2973" s="20">
        <f t="shared" si="895"/>
        <v>1</v>
      </c>
      <c r="P2973" s="12">
        <f t="shared" si="896"/>
        <v>0</v>
      </c>
      <c r="R2973" s="21">
        <f t="shared" si="897"/>
        <v>0.10043544112078757</v>
      </c>
      <c r="U2973" s="30" t="s">
        <v>724</v>
      </c>
      <c r="V2973" s="30"/>
      <c r="W2973" s="30"/>
      <c r="X2973" s="30"/>
      <c r="Y2973" s="30"/>
      <c r="Z2973" s="30"/>
    </row>
    <row r="2974" spans="1:27" ht="15.75" x14ac:dyDescent="0.25">
      <c r="A2974" s="6" t="s">
        <v>7</v>
      </c>
      <c r="B2974" s="8">
        <v>39542</v>
      </c>
      <c r="C2974" s="8">
        <v>1304</v>
      </c>
      <c r="D2974" s="2">
        <v>3.3</v>
      </c>
      <c r="E2974" s="10">
        <v>214.3</v>
      </c>
      <c r="F2974" s="8">
        <v>271</v>
      </c>
      <c r="G2974" s="2">
        <v>0.7</v>
      </c>
      <c r="H2974" s="2">
        <v>44.5</v>
      </c>
      <c r="I2974" s="8">
        <v>47</v>
      </c>
      <c r="J2974" s="2">
        <v>0.1</v>
      </c>
      <c r="K2974" s="2">
        <v>7.7</v>
      </c>
      <c r="M2974" s="12">
        <f t="shared" si="893"/>
        <v>198</v>
      </c>
      <c r="N2974" s="20">
        <f t="shared" si="894"/>
        <v>8</v>
      </c>
      <c r="O2974" s="20">
        <f t="shared" si="895"/>
        <v>0</v>
      </c>
      <c r="P2974" s="12">
        <f t="shared" si="896"/>
        <v>0</v>
      </c>
      <c r="R2974" s="21">
        <f t="shared" si="897"/>
        <v>0.1234380916319576</v>
      </c>
      <c r="U2974" s="30" t="s">
        <v>725</v>
      </c>
      <c r="V2974" s="30"/>
      <c r="W2974" s="30"/>
      <c r="X2974" s="30"/>
      <c r="Y2974" s="30"/>
      <c r="Z2974" s="30"/>
      <c r="AA2974" s="31">
        <f>4470643*0.595</f>
        <v>2660032.585</v>
      </c>
    </row>
    <row r="2975" spans="1:27" ht="15.75" x14ac:dyDescent="0.25">
      <c r="A2975" s="5" t="s">
        <v>8</v>
      </c>
      <c r="B2975" s="7">
        <v>29080</v>
      </c>
      <c r="C2975" s="7">
        <v>1825</v>
      </c>
      <c r="D2975" s="1">
        <v>6.3</v>
      </c>
      <c r="E2975" s="9">
        <v>331.4</v>
      </c>
      <c r="F2975" s="7">
        <v>467</v>
      </c>
      <c r="G2975" s="1">
        <v>1.6</v>
      </c>
      <c r="H2975" s="1">
        <v>84.8</v>
      </c>
      <c r="I2975" s="7">
        <v>123</v>
      </c>
      <c r="J2975" s="1">
        <v>0.4</v>
      </c>
      <c r="K2975" s="1">
        <v>22.3</v>
      </c>
      <c r="M2975" s="12">
        <f t="shared" si="893"/>
        <v>134</v>
      </c>
      <c r="N2975" s="20">
        <f t="shared" si="894"/>
        <v>6</v>
      </c>
      <c r="O2975" s="20">
        <f t="shared" si="895"/>
        <v>3</v>
      </c>
      <c r="P2975" s="12">
        <f t="shared" si="896"/>
        <v>0</v>
      </c>
      <c r="R2975" s="21">
        <f t="shared" si="897"/>
        <v>0.17275653161681181</v>
      </c>
      <c r="V2975" t="s">
        <v>56</v>
      </c>
      <c r="W2975" s="32">
        <v>0.1</v>
      </c>
      <c r="X2975" s="33">
        <f>AA2974*W2975</f>
        <v>266003.2585</v>
      </c>
    </row>
    <row r="2976" spans="1:27" ht="15.75" x14ac:dyDescent="0.25">
      <c r="A2976" s="6" t="s">
        <v>9</v>
      </c>
      <c r="B2976" s="8">
        <v>16809</v>
      </c>
      <c r="C2976" s="8">
        <v>1852</v>
      </c>
      <c r="D2976" s="2">
        <v>11</v>
      </c>
      <c r="E2976" s="10">
        <v>390.4</v>
      </c>
      <c r="F2976" s="8">
        <v>534</v>
      </c>
      <c r="G2976" s="2">
        <v>3.2</v>
      </c>
      <c r="H2976" s="2">
        <v>112.6</v>
      </c>
      <c r="I2976" s="8">
        <v>305</v>
      </c>
      <c r="J2976" s="2">
        <v>1.8</v>
      </c>
      <c r="K2976" s="2">
        <v>64.3</v>
      </c>
      <c r="M2976" s="12">
        <f t="shared" si="893"/>
        <v>84</v>
      </c>
      <c r="N2976" s="20">
        <f t="shared" si="894"/>
        <v>11</v>
      </c>
      <c r="O2976" s="20">
        <f t="shared" si="895"/>
        <v>5</v>
      </c>
      <c r="P2976" s="20">
        <f t="shared" si="896"/>
        <v>2</v>
      </c>
      <c r="R2976" s="21">
        <f t="shared" si="897"/>
        <v>0.17531238167360849</v>
      </c>
      <c r="V2976" t="s">
        <v>726</v>
      </c>
      <c r="X2976" s="34">
        <v>12868</v>
      </c>
      <c r="Y2976" s="69">
        <f>X2976/4470643</f>
        <v>2.8783331614714034E-3</v>
      </c>
      <c r="Z2976" t="s">
        <v>186</v>
      </c>
    </row>
    <row r="2977" spans="1:27" ht="15.75" x14ac:dyDescent="0.25">
      <c r="A2977" s="5" t="s">
        <v>10</v>
      </c>
      <c r="B2977" s="7">
        <v>7228</v>
      </c>
      <c r="C2977" s="7">
        <v>1665</v>
      </c>
      <c r="D2977" s="1">
        <v>23</v>
      </c>
      <c r="E2977" s="9">
        <v>638.79999999999995</v>
      </c>
      <c r="F2977" s="7">
        <v>342</v>
      </c>
      <c r="G2977" s="1">
        <v>4.7</v>
      </c>
      <c r="H2977" s="1">
        <v>131.19999999999999</v>
      </c>
      <c r="I2977" s="7">
        <v>505</v>
      </c>
      <c r="J2977" s="1">
        <v>7</v>
      </c>
      <c r="K2977" s="1">
        <v>193.8</v>
      </c>
      <c r="M2977" s="12">
        <f t="shared" si="893"/>
        <v>41</v>
      </c>
      <c r="N2977" s="20">
        <f t="shared" si="894"/>
        <v>9</v>
      </c>
      <c r="O2977" s="20">
        <f t="shared" si="895"/>
        <v>0</v>
      </c>
      <c r="P2977" s="20">
        <f t="shared" si="896"/>
        <v>2</v>
      </c>
      <c r="R2977" s="21">
        <f t="shared" si="897"/>
        <v>0.15761075350246118</v>
      </c>
      <c r="W2977" s="46" t="s">
        <v>185</v>
      </c>
      <c r="X2977" s="47">
        <f>X2976-X2994</f>
        <v>578</v>
      </c>
    </row>
    <row r="2978" spans="1:27" ht="15.75" x14ac:dyDescent="0.25">
      <c r="A2978" s="6" t="s">
        <v>11</v>
      </c>
      <c r="B2978" s="8">
        <v>6723</v>
      </c>
      <c r="C2978" s="8">
        <v>1939</v>
      </c>
      <c r="D2978" s="2">
        <v>28.8</v>
      </c>
      <c r="E2978" s="10">
        <v>1382.3</v>
      </c>
      <c r="F2978" s="8">
        <v>92</v>
      </c>
      <c r="G2978" s="2">
        <v>1.4</v>
      </c>
      <c r="H2978" s="2">
        <v>65.599999999999994</v>
      </c>
      <c r="I2978" s="8">
        <v>1382</v>
      </c>
      <c r="J2978" s="2">
        <v>20.6</v>
      </c>
      <c r="K2978" s="2">
        <v>985.3</v>
      </c>
      <c r="M2978" s="12">
        <f t="shared" si="893"/>
        <v>27</v>
      </c>
      <c r="N2978" s="20">
        <f t="shared" si="894"/>
        <v>8</v>
      </c>
      <c r="O2978" s="20">
        <f t="shared" si="895"/>
        <v>1</v>
      </c>
      <c r="P2978" s="20">
        <f t="shared" si="896"/>
        <v>1</v>
      </c>
      <c r="R2978" s="21">
        <f t="shared" si="897"/>
        <v>0.18354789852328662</v>
      </c>
    </row>
    <row r="2979" spans="1:27" ht="15.75" x14ac:dyDescent="0.25">
      <c r="A2979" s="5" t="s">
        <v>12</v>
      </c>
      <c r="B2979" s="1">
        <v>177</v>
      </c>
      <c r="C2979" s="1">
        <v>3</v>
      </c>
      <c r="D2979" s="1">
        <v>1.7</v>
      </c>
      <c r="E2979" s="1" t="s">
        <v>13</v>
      </c>
      <c r="F2979" s="1">
        <v>1</v>
      </c>
      <c r="G2979" s="1">
        <v>0.6</v>
      </c>
      <c r="H2979" s="1" t="s">
        <v>13</v>
      </c>
      <c r="I2979" s="1">
        <v>1</v>
      </c>
      <c r="J2979" s="1">
        <v>0.6</v>
      </c>
      <c r="K2979" s="1" t="s">
        <v>13</v>
      </c>
      <c r="M2979" s="12">
        <f t="shared" si="893"/>
        <v>0</v>
      </c>
      <c r="N2979" s="12">
        <f t="shared" si="894"/>
        <v>0</v>
      </c>
      <c r="O2979" s="12">
        <f t="shared" si="895"/>
        <v>0</v>
      </c>
      <c r="P2979" s="12">
        <f t="shared" si="896"/>
        <v>0</v>
      </c>
      <c r="R2979" s="21">
        <f t="shared" si="897"/>
        <v>2.8398333964407423E-4</v>
      </c>
    </row>
    <row r="2980" spans="1:27" x14ac:dyDescent="0.25">
      <c r="A2980" s="25"/>
    </row>
    <row r="2981" spans="1:27" x14ac:dyDescent="0.25">
      <c r="A2981" t="s">
        <v>1336</v>
      </c>
    </row>
    <row r="2982" spans="1:27" x14ac:dyDescent="0.25">
      <c r="A2982" t="s">
        <v>22</v>
      </c>
    </row>
    <row r="2983" spans="1:27" x14ac:dyDescent="0.25">
      <c r="A2983" s="15" t="s">
        <v>17</v>
      </c>
      <c r="B2983" s="14" t="s">
        <v>18</v>
      </c>
      <c r="C2983" s="270" t="s">
        <v>19</v>
      </c>
      <c r="D2983" s="270"/>
      <c r="E2983" s="270"/>
      <c r="F2983" s="270" t="s">
        <v>20</v>
      </c>
      <c r="G2983" s="270"/>
      <c r="H2983" s="270"/>
      <c r="I2983" s="270" t="s">
        <v>21</v>
      </c>
      <c r="J2983" s="270"/>
      <c r="K2983" s="270"/>
      <c r="M2983" s="270" t="s">
        <v>714</v>
      </c>
      <c r="N2983" s="270"/>
      <c r="O2983" s="270"/>
      <c r="P2983" s="270"/>
    </row>
    <row r="2984" spans="1:27" x14ac:dyDescent="0.25">
      <c r="B2984" s="14" t="s">
        <v>14</v>
      </c>
      <c r="C2984" s="14" t="s">
        <v>14</v>
      </c>
      <c r="D2984" s="14" t="s">
        <v>15</v>
      </c>
      <c r="E2984" s="14" t="s">
        <v>16</v>
      </c>
      <c r="F2984" s="14" t="s">
        <v>14</v>
      </c>
      <c r="G2984" s="14" t="s">
        <v>15</v>
      </c>
      <c r="H2984" s="14" t="s">
        <v>16</v>
      </c>
      <c r="I2984" s="14" t="s">
        <v>14</v>
      </c>
      <c r="J2984" s="14" t="s">
        <v>15</v>
      </c>
      <c r="K2984" s="14" t="s">
        <v>16</v>
      </c>
      <c r="M2984" s="14" t="s">
        <v>18</v>
      </c>
      <c r="N2984" s="13" t="s">
        <v>19</v>
      </c>
      <c r="O2984" s="14" t="s">
        <v>20</v>
      </c>
      <c r="P2984" s="13" t="s">
        <v>21</v>
      </c>
      <c r="R2984" s="13" t="s">
        <v>41</v>
      </c>
      <c r="S2984" s="14" t="s">
        <v>29</v>
      </c>
    </row>
    <row r="2985" spans="1:27" ht="15.75" x14ac:dyDescent="0.25">
      <c r="A2985" s="5" t="s">
        <v>0</v>
      </c>
      <c r="B2985" s="7">
        <v>254245</v>
      </c>
      <c r="C2985" s="7">
        <v>10505</v>
      </c>
      <c r="D2985" s="1">
        <v>4.0999999999999996</v>
      </c>
      <c r="E2985" s="9">
        <v>237.6</v>
      </c>
      <c r="F2985" s="7">
        <v>1989</v>
      </c>
      <c r="G2985" s="1">
        <v>0.8</v>
      </c>
      <c r="H2985" s="1">
        <v>45</v>
      </c>
      <c r="I2985" s="7">
        <v>2383</v>
      </c>
      <c r="J2985" s="1">
        <v>0.9</v>
      </c>
      <c r="K2985" s="1">
        <v>53.9</v>
      </c>
      <c r="M2985" s="12">
        <f t="shared" ref="M2985:M2997" si="898">B2985-B3003</f>
        <v>1315</v>
      </c>
      <c r="N2985" s="12">
        <f t="shared" ref="N2985:N2997" si="899">C2985-C3003</f>
        <v>87</v>
      </c>
      <c r="O2985" s="12">
        <f t="shared" ref="O2985:O2997" si="900">F2985-F3003</f>
        <v>19</v>
      </c>
      <c r="P2985" s="12">
        <f t="shared" ref="P2985:P2997" si="901">I2985-I3003</f>
        <v>8</v>
      </c>
      <c r="R2985" s="26"/>
      <c r="W2985" s="48" t="s">
        <v>653</v>
      </c>
      <c r="X2985" s="48">
        <f>SUM(B2988:B2989)/B2985</f>
        <v>0.18696532871836222</v>
      </c>
    </row>
    <row r="2986" spans="1:27" ht="15.75" x14ac:dyDescent="0.25">
      <c r="A2986" s="6" t="s">
        <v>1</v>
      </c>
      <c r="B2986" s="8">
        <v>1539</v>
      </c>
      <c r="C2986" s="8">
        <v>70</v>
      </c>
      <c r="D2986" s="2">
        <v>4.5</v>
      </c>
      <c r="E2986" s="10">
        <v>135.30000000000001</v>
      </c>
      <c r="F2986" s="8">
        <v>15</v>
      </c>
      <c r="G2986" s="2">
        <v>1</v>
      </c>
      <c r="H2986" s="2">
        <v>29</v>
      </c>
      <c r="I2986" s="8">
        <v>0</v>
      </c>
      <c r="J2986" s="2">
        <v>0</v>
      </c>
      <c r="K2986" s="2">
        <v>0</v>
      </c>
      <c r="M2986" s="12">
        <f t="shared" si="898"/>
        <v>9</v>
      </c>
      <c r="N2986" s="20">
        <f t="shared" si="899"/>
        <v>1</v>
      </c>
      <c r="O2986" s="12">
        <f t="shared" si="900"/>
        <v>0</v>
      </c>
      <c r="P2986" s="12">
        <f t="shared" si="901"/>
        <v>0</v>
      </c>
      <c r="R2986" s="21">
        <f>C2986/$C$2985</f>
        <v>6.6634935744883392E-3</v>
      </c>
    </row>
    <row r="2987" spans="1:27" ht="15.75" x14ac:dyDescent="0.25">
      <c r="A2987" s="5" t="s">
        <v>2</v>
      </c>
      <c r="B2987" s="7">
        <v>9627</v>
      </c>
      <c r="C2987" s="7">
        <v>48</v>
      </c>
      <c r="D2987" s="1">
        <v>0.5</v>
      </c>
      <c r="E2987" s="9">
        <v>22.1</v>
      </c>
      <c r="F2987" s="7">
        <v>9</v>
      </c>
      <c r="G2987" s="1">
        <v>0.1</v>
      </c>
      <c r="H2987" s="1">
        <v>4.0999999999999996</v>
      </c>
      <c r="I2987" s="7">
        <v>0</v>
      </c>
      <c r="J2987" s="1">
        <v>0</v>
      </c>
      <c r="K2987" s="1">
        <v>0</v>
      </c>
      <c r="M2987" s="12">
        <f t="shared" si="898"/>
        <v>56</v>
      </c>
      <c r="N2987" s="20">
        <f t="shared" si="899"/>
        <v>1</v>
      </c>
      <c r="O2987" s="12">
        <f t="shared" si="900"/>
        <v>0</v>
      </c>
      <c r="P2987" s="12">
        <f t="shared" si="901"/>
        <v>0</v>
      </c>
      <c r="R2987" s="21">
        <f t="shared" ref="R2987:R2997" si="902">C2987/$C$2985</f>
        <v>4.5692527367920035E-3</v>
      </c>
    </row>
    <row r="2988" spans="1:27" ht="15.75" x14ac:dyDescent="0.25">
      <c r="A2988" s="6" t="s">
        <v>3</v>
      </c>
      <c r="B2988" s="8">
        <v>13409</v>
      </c>
      <c r="C2988" s="8">
        <v>28</v>
      </c>
      <c r="D2988" s="2">
        <v>0.2</v>
      </c>
      <c r="E2988" s="10">
        <v>10.1</v>
      </c>
      <c r="F2988" s="8">
        <v>12</v>
      </c>
      <c r="G2988" s="2">
        <v>0.1</v>
      </c>
      <c r="H2988" s="2">
        <v>4.3</v>
      </c>
      <c r="I2988" s="8">
        <v>0</v>
      </c>
      <c r="J2988" s="2">
        <v>0</v>
      </c>
      <c r="K2988" s="2">
        <v>0</v>
      </c>
      <c r="M2988" s="12">
        <f t="shared" si="898"/>
        <v>77</v>
      </c>
      <c r="N2988" s="20">
        <f t="shared" si="899"/>
        <v>1</v>
      </c>
      <c r="O2988" s="20">
        <f t="shared" si="900"/>
        <v>0</v>
      </c>
      <c r="P2988" s="12">
        <f t="shared" si="901"/>
        <v>0</v>
      </c>
      <c r="R2988" s="23">
        <f t="shared" si="902"/>
        <v>2.6653974297953355E-3</v>
      </c>
      <c r="U2988" s="30" t="s">
        <v>715</v>
      </c>
      <c r="V2988" s="30"/>
      <c r="W2988" s="30"/>
      <c r="X2988" s="30"/>
      <c r="Y2988" s="30"/>
    </row>
    <row r="2989" spans="1:27" ht="15.75" x14ac:dyDescent="0.25">
      <c r="A2989" s="5" t="s">
        <v>4</v>
      </c>
      <c r="B2989" s="7">
        <v>34126</v>
      </c>
      <c r="C2989" s="7">
        <v>177</v>
      </c>
      <c r="D2989" s="1">
        <v>0.5</v>
      </c>
      <c r="E2989" s="9">
        <v>33.200000000000003</v>
      </c>
      <c r="F2989" s="7">
        <v>24</v>
      </c>
      <c r="G2989" s="1">
        <v>0.1</v>
      </c>
      <c r="H2989" s="1">
        <v>4.5</v>
      </c>
      <c r="I2989" s="7">
        <v>0</v>
      </c>
      <c r="J2989" s="1">
        <v>0</v>
      </c>
      <c r="K2989" s="1">
        <v>0</v>
      </c>
      <c r="M2989" s="12">
        <f t="shared" si="898"/>
        <v>151</v>
      </c>
      <c r="N2989" s="20">
        <f t="shared" si="899"/>
        <v>1</v>
      </c>
      <c r="O2989" s="12">
        <f t="shared" si="900"/>
        <v>0</v>
      </c>
      <c r="P2989" s="12">
        <f t="shared" si="901"/>
        <v>0</v>
      </c>
      <c r="R2989" s="23">
        <f t="shared" si="902"/>
        <v>1.6849119466920515E-2</v>
      </c>
      <c r="S2989" s="24">
        <f>R2988+R2989</f>
        <v>1.951451689671585E-2</v>
      </c>
      <c r="U2989" s="30"/>
      <c r="V2989" s="30"/>
      <c r="W2989" s="30"/>
      <c r="X2989" s="30"/>
      <c r="Y2989" s="30"/>
      <c r="Z2989" s="30"/>
    </row>
    <row r="2990" spans="1:27" ht="15.75" x14ac:dyDescent="0.25">
      <c r="A2990" s="6" t="s">
        <v>5</v>
      </c>
      <c r="B2990" s="8">
        <v>47786</v>
      </c>
      <c r="C2990" s="8">
        <v>587</v>
      </c>
      <c r="D2990" s="2">
        <v>1.2</v>
      </c>
      <c r="E2990" s="10">
        <v>99.2</v>
      </c>
      <c r="F2990" s="8">
        <v>72</v>
      </c>
      <c r="G2990" s="2">
        <v>0.2</v>
      </c>
      <c r="H2990" s="2">
        <v>12.2</v>
      </c>
      <c r="I2990" s="8">
        <v>10</v>
      </c>
      <c r="J2990" s="2">
        <v>0</v>
      </c>
      <c r="K2990" s="2">
        <v>1.7</v>
      </c>
      <c r="M2990" s="12">
        <f t="shared" si="898"/>
        <v>241</v>
      </c>
      <c r="N2990" s="20">
        <f t="shared" si="899"/>
        <v>1</v>
      </c>
      <c r="O2990" s="12">
        <f t="shared" si="900"/>
        <v>0</v>
      </c>
      <c r="P2990" s="12">
        <f t="shared" si="901"/>
        <v>0</v>
      </c>
      <c r="R2990" s="21">
        <f t="shared" si="902"/>
        <v>5.5878153260352212E-2</v>
      </c>
      <c r="U2990" s="30" t="s">
        <v>718</v>
      </c>
      <c r="V2990" s="30"/>
      <c r="W2990" s="30"/>
      <c r="X2990" s="30"/>
      <c r="Y2990" s="30"/>
      <c r="Z2990" s="30"/>
    </row>
    <row r="2991" spans="1:27" ht="15.75" x14ac:dyDescent="0.25">
      <c r="A2991" s="5" t="s">
        <v>6</v>
      </c>
      <c r="B2991" s="7">
        <v>48683</v>
      </c>
      <c r="C2991" s="7">
        <v>1049</v>
      </c>
      <c r="D2991" s="1">
        <v>2.2000000000000002</v>
      </c>
      <c r="E2991" s="9">
        <v>146.6</v>
      </c>
      <c r="F2991" s="7">
        <v>159</v>
      </c>
      <c r="G2991" s="1">
        <v>0.3</v>
      </c>
      <c r="H2991" s="1">
        <v>22.2</v>
      </c>
      <c r="I2991" s="7">
        <v>15</v>
      </c>
      <c r="J2991" s="1">
        <v>0</v>
      </c>
      <c r="K2991" s="1">
        <v>2.1</v>
      </c>
      <c r="M2991" s="12">
        <f t="shared" si="898"/>
        <v>257</v>
      </c>
      <c r="N2991" s="20">
        <f t="shared" si="899"/>
        <v>16</v>
      </c>
      <c r="O2991" s="20">
        <f t="shared" si="900"/>
        <v>3</v>
      </c>
      <c r="P2991" s="12">
        <f t="shared" si="901"/>
        <v>0</v>
      </c>
      <c r="R2991" s="21">
        <f t="shared" si="902"/>
        <v>9.9857210851975256E-2</v>
      </c>
      <c r="U2991" s="30" t="s">
        <v>719</v>
      </c>
      <c r="V2991" s="30"/>
      <c r="W2991" s="30"/>
      <c r="X2991" s="30"/>
      <c r="Y2991" s="30"/>
      <c r="Z2991" s="30"/>
    </row>
    <row r="2992" spans="1:27" ht="15.75" x14ac:dyDescent="0.25">
      <c r="A2992" s="6" t="s">
        <v>7</v>
      </c>
      <c r="B2992" s="8">
        <v>39344</v>
      </c>
      <c r="C2992" s="8">
        <v>1296</v>
      </c>
      <c r="D2992" s="2">
        <v>3.3</v>
      </c>
      <c r="E2992" s="10">
        <v>213</v>
      </c>
      <c r="F2992" s="8">
        <v>271</v>
      </c>
      <c r="G2992" s="2">
        <v>0.7</v>
      </c>
      <c r="H2992" s="2">
        <v>44.5</v>
      </c>
      <c r="I2992" s="8">
        <v>47</v>
      </c>
      <c r="J2992" s="2">
        <v>0.1</v>
      </c>
      <c r="K2992" s="2">
        <v>7.7</v>
      </c>
      <c r="M2992" s="12">
        <f t="shared" si="898"/>
        <v>214</v>
      </c>
      <c r="N2992" s="20">
        <f t="shared" si="899"/>
        <v>13</v>
      </c>
      <c r="O2992" s="20">
        <f t="shared" si="900"/>
        <v>2</v>
      </c>
      <c r="P2992" s="12">
        <f t="shared" si="901"/>
        <v>0</v>
      </c>
      <c r="R2992" s="21">
        <f t="shared" si="902"/>
        <v>0.12336982389338411</v>
      </c>
      <c r="U2992" s="30" t="s">
        <v>720</v>
      </c>
      <c r="V2992" s="30"/>
      <c r="W2992" s="30"/>
      <c r="X2992" s="30"/>
      <c r="Y2992" s="30"/>
      <c r="Z2992" s="30"/>
      <c r="AA2992" s="31">
        <f>4470643*0.595</f>
        <v>2660032.585</v>
      </c>
    </row>
    <row r="2993" spans="1:26" ht="15.75" x14ac:dyDescent="0.25">
      <c r="A2993" s="5" t="s">
        <v>8</v>
      </c>
      <c r="B2993" s="7">
        <v>28946</v>
      </c>
      <c r="C2993" s="7">
        <v>1819</v>
      </c>
      <c r="D2993" s="1">
        <v>6.3</v>
      </c>
      <c r="E2993" s="9">
        <v>330.3</v>
      </c>
      <c r="F2993" s="7">
        <v>464</v>
      </c>
      <c r="G2993" s="1">
        <v>1.6</v>
      </c>
      <c r="H2993" s="1">
        <v>84.2</v>
      </c>
      <c r="I2993" s="7">
        <v>123</v>
      </c>
      <c r="J2993" s="1">
        <v>0.4</v>
      </c>
      <c r="K2993" s="1">
        <v>22.3</v>
      </c>
      <c r="M2993" s="12">
        <f t="shared" si="898"/>
        <v>141</v>
      </c>
      <c r="N2993" s="20">
        <f t="shared" si="899"/>
        <v>8</v>
      </c>
      <c r="O2993" s="20">
        <f t="shared" si="900"/>
        <v>0</v>
      </c>
      <c r="P2993" s="12">
        <f t="shared" si="901"/>
        <v>0</v>
      </c>
      <c r="R2993" s="21">
        <f t="shared" si="902"/>
        <v>0.17315564017134696</v>
      </c>
      <c r="V2993" t="s">
        <v>56</v>
      </c>
      <c r="W2993" s="32">
        <v>0.1</v>
      </c>
      <c r="X2993" s="33">
        <f>AA2992*W2993</f>
        <v>266003.2585</v>
      </c>
    </row>
    <row r="2994" spans="1:26" ht="15.75" x14ac:dyDescent="0.25">
      <c r="A2994" s="6" t="s">
        <v>9</v>
      </c>
      <c r="B2994" s="8">
        <v>16725</v>
      </c>
      <c r="C2994" s="8">
        <v>1841</v>
      </c>
      <c r="D2994" s="2">
        <v>11</v>
      </c>
      <c r="E2994" s="10">
        <v>388.1</v>
      </c>
      <c r="F2994" s="8">
        <v>529</v>
      </c>
      <c r="G2994" s="2">
        <v>3.2</v>
      </c>
      <c r="H2994" s="2">
        <v>111.5</v>
      </c>
      <c r="I2994" s="8">
        <v>303</v>
      </c>
      <c r="J2994" s="2">
        <v>1.8</v>
      </c>
      <c r="K2994" s="2">
        <v>63.9</v>
      </c>
      <c r="M2994" s="12">
        <f t="shared" si="898"/>
        <v>83</v>
      </c>
      <c r="N2994" s="20">
        <f t="shared" si="899"/>
        <v>17</v>
      </c>
      <c r="O2994" s="20">
        <f t="shared" si="900"/>
        <v>8</v>
      </c>
      <c r="P2994" s="20">
        <f t="shared" si="901"/>
        <v>0</v>
      </c>
      <c r="R2994" s="21">
        <f t="shared" si="902"/>
        <v>0.17524988100904332</v>
      </c>
      <c r="V2994" t="s">
        <v>716</v>
      </c>
      <c r="X2994" s="34">
        <v>12290</v>
      </c>
      <c r="Y2994" s="69">
        <f>X2994/4470643</f>
        <v>2.7490452715638442E-3</v>
      </c>
      <c r="Z2994" t="s">
        <v>186</v>
      </c>
    </row>
    <row r="2995" spans="1:26" ht="15.75" x14ac:dyDescent="0.25">
      <c r="A2995" s="5" t="s">
        <v>10</v>
      </c>
      <c r="B2995" s="7">
        <v>7187</v>
      </c>
      <c r="C2995" s="7">
        <v>1656</v>
      </c>
      <c r="D2995" s="1">
        <v>23</v>
      </c>
      <c r="E2995" s="9">
        <v>635.4</v>
      </c>
      <c r="F2995" s="7">
        <v>342</v>
      </c>
      <c r="G2995" s="1">
        <v>4.8</v>
      </c>
      <c r="H2995" s="1">
        <v>131.19999999999999</v>
      </c>
      <c r="I2995" s="7">
        <v>503</v>
      </c>
      <c r="J2995" s="1">
        <v>7</v>
      </c>
      <c r="K2995" s="1">
        <v>193</v>
      </c>
      <c r="M2995" s="12">
        <f t="shared" si="898"/>
        <v>50</v>
      </c>
      <c r="N2995" s="20">
        <f t="shared" si="899"/>
        <v>11</v>
      </c>
      <c r="O2995" s="20">
        <f t="shared" si="900"/>
        <v>5</v>
      </c>
      <c r="P2995" s="20">
        <f t="shared" si="901"/>
        <v>5</v>
      </c>
      <c r="R2995" s="21">
        <f t="shared" si="902"/>
        <v>0.15763921941932413</v>
      </c>
      <c r="W2995" s="46" t="s">
        <v>185</v>
      </c>
      <c r="X2995" s="47">
        <f>X2994-X3012</f>
        <v>630</v>
      </c>
    </row>
    <row r="2996" spans="1:26" ht="15.75" x14ac:dyDescent="0.25">
      <c r="A2996" s="6" t="s">
        <v>11</v>
      </c>
      <c r="B2996" s="8">
        <v>6696</v>
      </c>
      <c r="C2996" s="8">
        <v>1931</v>
      </c>
      <c r="D2996" s="2">
        <v>28.8</v>
      </c>
      <c r="E2996" s="10">
        <v>1376.6</v>
      </c>
      <c r="F2996" s="8">
        <v>91</v>
      </c>
      <c r="G2996" s="2">
        <v>1.4</v>
      </c>
      <c r="H2996" s="2">
        <v>64.900000000000006</v>
      </c>
      <c r="I2996" s="8">
        <v>1381</v>
      </c>
      <c r="J2996" s="2">
        <v>20.6</v>
      </c>
      <c r="K2996" s="2">
        <v>984.5</v>
      </c>
      <c r="M2996" s="12">
        <f t="shared" si="898"/>
        <v>37</v>
      </c>
      <c r="N2996" s="20">
        <f t="shared" si="899"/>
        <v>17</v>
      </c>
      <c r="O2996" s="20">
        <f t="shared" si="900"/>
        <v>1</v>
      </c>
      <c r="P2996" s="20">
        <f t="shared" si="901"/>
        <v>3</v>
      </c>
      <c r="R2996" s="21">
        <f t="shared" si="902"/>
        <v>0.18381722989052832</v>
      </c>
    </row>
    <row r="2997" spans="1:26" ht="15.75" x14ac:dyDescent="0.25">
      <c r="A2997" s="5" t="s">
        <v>12</v>
      </c>
      <c r="B2997" s="1">
        <v>177</v>
      </c>
      <c r="C2997" s="1">
        <v>3</v>
      </c>
      <c r="D2997" s="1">
        <v>1.7</v>
      </c>
      <c r="E2997" s="1" t="s">
        <v>13</v>
      </c>
      <c r="F2997" s="1">
        <v>1</v>
      </c>
      <c r="G2997" s="1">
        <v>0.6</v>
      </c>
      <c r="H2997" s="1" t="s">
        <v>13</v>
      </c>
      <c r="I2997" s="1">
        <v>1</v>
      </c>
      <c r="J2997" s="1">
        <v>0.6</v>
      </c>
      <c r="K2997" s="1" t="s">
        <v>13</v>
      </c>
      <c r="M2997" s="12">
        <f t="shared" si="898"/>
        <v>-1</v>
      </c>
      <c r="N2997" s="12">
        <f t="shared" si="899"/>
        <v>0</v>
      </c>
      <c r="O2997" s="12">
        <f t="shared" si="900"/>
        <v>0</v>
      </c>
      <c r="P2997" s="12">
        <f t="shared" si="901"/>
        <v>0</v>
      </c>
      <c r="R2997" s="21">
        <f t="shared" si="902"/>
        <v>2.8557829604950022E-4</v>
      </c>
    </row>
    <row r="2998" spans="1:26" x14ac:dyDescent="0.25">
      <c r="A2998" s="25"/>
      <c r="O2998" s="104" t="s">
        <v>873</v>
      </c>
      <c r="P2998" s="103">
        <f>SUM(P2995:P2996)/P2985</f>
        <v>1</v>
      </c>
    </row>
    <row r="2999" spans="1:26" x14ac:dyDescent="0.25">
      <c r="A2999" t="s">
        <v>1337</v>
      </c>
    </row>
    <row r="3000" spans="1:26" x14ac:dyDescent="0.25">
      <c r="A3000" t="s">
        <v>22</v>
      </c>
    </row>
    <row r="3001" spans="1:26" x14ac:dyDescent="0.25">
      <c r="A3001" s="15" t="s">
        <v>17</v>
      </c>
      <c r="B3001" s="14" t="s">
        <v>18</v>
      </c>
      <c r="C3001" s="270" t="s">
        <v>19</v>
      </c>
      <c r="D3001" s="270"/>
      <c r="E3001" s="270"/>
      <c r="F3001" s="270" t="s">
        <v>20</v>
      </c>
      <c r="G3001" s="270"/>
      <c r="H3001" s="270"/>
      <c r="I3001" s="270" t="s">
        <v>21</v>
      </c>
      <c r="J3001" s="270"/>
      <c r="K3001" s="270"/>
      <c r="M3001" s="270" t="s">
        <v>708</v>
      </c>
      <c r="N3001" s="270"/>
      <c r="O3001" s="270"/>
      <c r="P3001" s="270"/>
    </row>
    <row r="3002" spans="1:26" x14ac:dyDescent="0.25">
      <c r="B3002" s="14" t="s">
        <v>14</v>
      </c>
      <c r="C3002" s="14" t="s">
        <v>14</v>
      </c>
      <c r="D3002" s="14" t="s">
        <v>15</v>
      </c>
      <c r="E3002" s="14" t="s">
        <v>16</v>
      </c>
      <c r="F3002" s="14" t="s">
        <v>14</v>
      </c>
      <c r="G3002" s="14" t="s">
        <v>15</v>
      </c>
      <c r="H3002" s="14" t="s">
        <v>16</v>
      </c>
      <c r="I3002" s="14" t="s">
        <v>14</v>
      </c>
      <c r="J3002" s="14" t="s">
        <v>15</v>
      </c>
      <c r="K3002" s="14" t="s">
        <v>16</v>
      </c>
      <c r="M3002" s="14" t="s">
        <v>18</v>
      </c>
      <c r="N3002" s="13" t="s">
        <v>19</v>
      </c>
      <c r="O3002" s="14" t="s">
        <v>20</v>
      </c>
      <c r="P3002" s="13" t="s">
        <v>21</v>
      </c>
      <c r="R3002" s="13" t="s">
        <v>41</v>
      </c>
      <c r="S3002" s="14" t="s">
        <v>29</v>
      </c>
    </row>
    <row r="3003" spans="1:26" ht="15.75" x14ac:dyDescent="0.25">
      <c r="A3003" s="5" t="s">
        <v>0</v>
      </c>
      <c r="B3003" s="7">
        <v>252930</v>
      </c>
      <c r="C3003" s="7">
        <v>10418</v>
      </c>
      <c r="D3003" s="1">
        <v>4.0999999999999996</v>
      </c>
      <c r="E3003" s="9">
        <v>235.6</v>
      </c>
      <c r="F3003" s="7">
        <v>1970</v>
      </c>
      <c r="G3003" s="1">
        <v>0.8</v>
      </c>
      <c r="H3003" s="1">
        <v>44.6</v>
      </c>
      <c r="I3003" s="7">
        <v>2375</v>
      </c>
      <c r="J3003" s="1">
        <v>0.9</v>
      </c>
      <c r="K3003" s="1">
        <v>53.7</v>
      </c>
      <c r="M3003" s="12">
        <f t="shared" ref="M3003:M3015" si="903">B3003-B3021</f>
        <v>920</v>
      </c>
      <c r="N3003" s="12">
        <f t="shared" ref="N3003:N3015" si="904">C3003-C3021</f>
        <v>78</v>
      </c>
      <c r="O3003" s="12">
        <f t="shared" ref="O3003:O3015" si="905">F3003-F3021</f>
        <v>18</v>
      </c>
      <c r="P3003" s="12">
        <f t="shared" ref="P3003:P3015" si="906">I3003-I3021</f>
        <v>4</v>
      </c>
      <c r="R3003" s="26"/>
      <c r="W3003" s="48" t="s">
        <v>653</v>
      </c>
      <c r="X3003" s="48">
        <f>SUM(B3006:B3007)/B3003</f>
        <v>0.18703593879729569</v>
      </c>
    </row>
    <row r="3004" spans="1:26" ht="15.75" x14ac:dyDescent="0.25">
      <c r="A3004" s="6" t="s">
        <v>1</v>
      </c>
      <c r="B3004" s="8">
        <v>1530</v>
      </c>
      <c r="C3004" s="8">
        <v>69</v>
      </c>
      <c r="D3004" s="2">
        <v>4.5</v>
      </c>
      <c r="E3004" s="10">
        <v>133.4</v>
      </c>
      <c r="F3004" s="8">
        <v>15</v>
      </c>
      <c r="G3004" s="2">
        <v>1</v>
      </c>
      <c r="H3004" s="2">
        <v>29</v>
      </c>
      <c r="I3004" s="8">
        <v>0</v>
      </c>
      <c r="J3004" s="2">
        <v>0</v>
      </c>
      <c r="K3004" s="2">
        <v>0</v>
      </c>
      <c r="M3004" s="12">
        <f t="shared" si="903"/>
        <v>5</v>
      </c>
      <c r="N3004" s="20">
        <f t="shared" si="904"/>
        <v>0</v>
      </c>
      <c r="O3004" s="12">
        <f t="shared" si="905"/>
        <v>0</v>
      </c>
      <c r="P3004" s="12">
        <f t="shared" si="906"/>
        <v>0</v>
      </c>
      <c r="R3004" s="21">
        <f>C3004/$C$3003</f>
        <v>6.6231522365137263E-3</v>
      </c>
    </row>
    <row r="3005" spans="1:26" ht="15.75" x14ac:dyDescent="0.25">
      <c r="A3005" s="5" t="s">
        <v>2</v>
      </c>
      <c r="B3005" s="7">
        <v>9571</v>
      </c>
      <c r="C3005" s="7">
        <v>47</v>
      </c>
      <c r="D3005" s="1">
        <v>0.5</v>
      </c>
      <c r="E3005" s="9">
        <v>21.6</v>
      </c>
      <c r="F3005" s="7">
        <v>9</v>
      </c>
      <c r="G3005" s="1">
        <v>0.1</v>
      </c>
      <c r="H3005" s="1">
        <v>4.0999999999999996</v>
      </c>
      <c r="I3005" s="7">
        <v>0</v>
      </c>
      <c r="J3005" s="1">
        <v>0</v>
      </c>
      <c r="K3005" s="1">
        <v>0</v>
      </c>
      <c r="M3005" s="12">
        <f t="shared" si="903"/>
        <v>34</v>
      </c>
      <c r="N3005" s="20">
        <f t="shared" si="904"/>
        <v>0</v>
      </c>
      <c r="O3005" s="12">
        <f t="shared" si="905"/>
        <v>0</v>
      </c>
      <c r="P3005" s="12">
        <f t="shared" si="906"/>
        <v>0</v>
      </c>
      <c r="R3005" s="21">
        <f t="shared" ref="R3005:R3015" si="907">C3005/$C$3003</f>
        <v>4.5114225379151466E-3</v>
      </c>
    </row>
    <row r="3006" spans="1:26" ht="15.75" x14ac:dyDescent="0.25">
      <c r="A3006" s="6" t="s">
        <v>3</v>
      </c>
      <c r="B3006" s="8">
        <v>13332</v>
      </c>
      <c r="C3006" s="8">
        <v>27</v>
      </c>
      <c r="D3006" s="2">
        <v>0.2</v>
      </c>
      <c r="E3006" s="10">
        <v>9.6999999999999993</v>
      </c>
      <c r="F3006" s="8">
        <v>12</v>
      </c>
      <c r="G3006" s="2">
        <v>0.1</v>
      </c>
      <c r="H3006" s="2">
        <v>4.3</v>
      </c>
      <c r="I3006" s="8">
        <v>0</v>
      </c>
      <c r="J3006" s="2">
        <v>0</v>
      </c>
      <c r="K3006" s="2">
        <v>0</v>
      </c>
      <c r="M3006" s="12">
        <f t="shared" si="903"/>
        <v>67</v>
      </c>
      <c r="N3006" s="20">
        <f t="shared" si="904"/>
        <v>0</v>
      </c>
      <c r="O3006" s="20">
        <f t="shared" si="905"/>
        <v>0</v>
      </c>
      <c r="P3006" s="12">
        <f t="shared" si="906"/>
        <v>0</v>
      </c>
      <c r="R3006" s="23">
        <f t="shared" si="907"/>
        <v>2.591668266461893E-3</v>
      </c>
      <c r="U3006" s="30" t="s">
        <v>709</v>
      </c>
      <c r="V3006" s="30"/>
      <c r="W3006" s="30"/>
      <c r="X3006" s="30"/>
      <c r="Y3006" s="30"/>
    </row>
    <row r="3007" spans="1:26" ht="15.75" x14ac:dyDescent="0.25">
      <c r="A3007" s="5" t="s">
        <v>4</v>
      </c>
      <c r="B3007" s="7">
        <v>33975</v>
      </c>
      <c r="C3007" s="7">
        <v>176</v>
      </c>
      <c r="D3007" s="1">
        <v>0.5</v>
      </c>
      <c r="E3007" s="9">
        <v>33</v>
      </c>
      <c r="F3007" s="7">
        <v>24</v>
      </c>
      <c r="G3007" s="1">
        <v>0.1</v>
      </c>
      <c r="H3007" s="1">
        <v>4.5</v>
      </c>
      <c r="I3007" s="7">
        <v>0</v>
      </c>
      <c r="J3007" s="1">
        <v>0</v>
      </c>
      <c r="K3007" s="1">
        <v>0</v>
      </c>
      <c r="M3007" s="12">
        <f t="shared" si="903"/>
        <v>96</v>
      </c>
      <c r="N3007" s="20">
        <f t="shared" si="904"/>
        <v>1</v>
      </c>
      <c r="O3007" s="12">
        <f t="shared" si="905"/>
        <v>0</v>
      </c>
      <c r="P3007" s="12">
        <f t="shared" si="906"/>
        <v>0</v>
      </c>
      <c r="R3007" s="23">
        <f t="shared" si="907"/>
        <v>1.6893837588788634E-2</v>
      </c>
      <c r="S3007" s="24">
        <f>R3006+R3007</f>
        <v>1.9485505855250527E-2</v>
      </c>
      <c r="U3007" s="30"/>
      <c r="V3007" s="30"/>
      <c r="W3007" s="30"/>
      <c r="X3007" s="30"/>
      <c r="Y3007" s="30"/>
      <c r="Z3007" s="30"/>
    </row>
    <row r="3008" spans="1:26" ht="15.75" x14ac:dyDescent="0.25">
      <c r="A3008" s="6" t="s">
        <v>5</v>
      </c>
      <c r="B3008" s="8">
        <v>47545</v>
      </c>
      <c r="C3008" s="8">
        <v>586</v>
      </c>
      <c r="D3008" s="2">
        <v>1.2</v>
      </c>
      <c r="E3008" s="10">
        <v>99</v>
      </c>
      <c r="F3008" s="8">
        <v>72</v>
      </c>
      <c r="G3008" s="2">
        <v>0.2</v>
      </c>
      <c r="H3008" s="2">
        <v>12.2</v>
      </c>
      <c r="I3008" s="8">
        <v>10</v>
      </c>
      <c r="J3008" s="2">
        <v>0</v>
      </c>
      <c r="K3008" s="2">
        <v>1.7</v>
      </c>
      <c r="M3008" s="12">
        <f t="shared" si="903"/>
        <v>193</v>
      </c>
      <c r="N3008" s="20">
        <f t="shared" si="904"/>
        <v>9</v>
      </c>
      <c r="O3008" s="12">
        <f t="shared" si="905"/>
        <v>3</v>
      </c>
      <c r="P3008" s="12">
        <f t="shared" si="906"/>
        <v>0</v>
      </c>
      <c r="R3008" s="21">
        <f t="shared" si="907"/>
        <v>5.6248800153580344E-2</v>
      </c>
      <c r="U3008" s="30" t="s">
        <v>710</v>
      </c>
      <c r="V3008" s="30"/>
      <c r="W3008" s="30"/>
      <c r="X3008" s="30"/>
      <c r="Y3008" s="30"/>
      <c r="Z3008" s="30"/>
    </row>
    <row r="3009" spans="1:27" ht="15.75" x14ac:dyDescent="0.25">
      <c r="A3009" s="5" t="s">
        <v>6</v>
      </c>
      <c r="B3009" s="7">
        <v>48426</v>
      </c>
      <c r="C3009" s="7">
        <v>1033</v>
      </c>
      <c r="D3009" s="1">
        <v>2.1</v>
      </c>
      <c r="E3009" s="9">
        <v>144.4</v>
      </c>
      <c r="F3009" s="7">
        <v>156</v>
      </c>
      <c r="G3009" s="1">
        <v>0.3</v>
      </c>
      <c r="H3009" s="1">
        <v>21.8</v>
      </c>
      <c r="I3009" s="7">
        <v>15</v>
      </c>
      <c r="J3009" s="1">
        <v>0</v>
      </c>
      <c r="K3009" s="1">
        <v>2.1</v>
      </c>
      <c r="M3009" s="12">
        <f t="shared" si="903"/>
        <v>173</v>
      </c>
      <c r="N3009" s="20">
        <f t="shared" si="904"/>
        <v>7</v>
      </c>
      <c r="O3009" s="20">
        <f t="shared" si="905"/>
        <v>2</v>
      </c>
      <c r="P3009" s="12">
        <f t="shared" si="906"/>
        <v>0</v>
      </c>
      <c r="R3009" s="21">
        <f t="shared" si="907"/>
        <v>9.9155308120560573E-2</v>
      </c>
      <c r="U3009" s="30" t="s">
        <v>711</v>
      </c>
      <c r="V3009" s="30"/>
      <c r="W3009" s="30"/>
      <c r="X3009" s="30"/>
      <c r="Y3009" s="30"/>
      <c r="Z3009" s="30"/>
    </row>
    <row r="3010" spans="1:27" ht="15.75" x14ac:dyDescent="0.25">
      <c r="A3010" s="6" t="s">
        <v>7</v>
      </c>
      <c r="B3010" s="8">
        <v>39130</v>
      </c>
      <c r="C3010" s="8">
        <v>1283</v>
      </c>
      <c r="D3010" s="2">
        <v>3.3</v>
      </c>
      <c r="E3010" s="10">
        <v>210.9</v>
      </c>
      <c r="F3010" s="8">
        <v>269</v>
      </c>
      <c r="G3010" s="2">
        <v>0.7</v>
      </c>
      <c r="H3010" s="2">
        <v>44.2</v>
      </c>
      <c r="I3010" s="8">
        <v>47</v>
      </c>
      <c r="J3010" s="2">
        <v>0.1</v>
      </c>
      <c r="K3010" s="2">
        <v>7.7</v>
      </c>
      <c r="M3010" s="12">
        <f t="shared" si="903"/>
        <v>137</v>
      </c>
      <c r="N3010" s="20">
        <f t="shared" si="904"/>
        <v>14</v>
      </c>
      <c r="O3010" s="20">
        <f t="shared" si="905"/>
        <v>2</v>
      </c>
      <c r="P3010" s="12">
        <f t="shared" si="906"/>
        <v>0</v>
      </c>
      <c r="R3010" s="21">
        <f t="shared" si="907"/>
        <v>0.12315223651372624</v>
      </c>
      <c r="U3010" s="30" t="s">
        <v>712</v>
      </c>
      <c r="V3010" s="30"/>
      <c r="W3010" s="30"/>
      <c r="X3010" s="30"/>
      <c r="Y3010" s="30"/>
      <c r="Z3010" s="30"/>
      <c r="AA3010" s="31">
        <f>4470643*0.594</f>
        <v>2655561.9419999998</v>
      </c>
    </row>
    <row r="3011" spans="1:27" ht="15.75" x14ac:dyDescent="0.25">
      <c r="A3011" s="5" t="s">
        <v>8</v>
      </c>
      <c r="B3011" s="7">
        <v>28805</v>
      </c>
      <c r="C3011" s="7">
        <v>1811</v>
      </c>
      <c r="D3011" s="1">
        <v>6.3</v>
      </c>
      <c r="E3011" s="9">
        <v>328.8</v>
      </c>
      <c r="F3011" s="7">
        <v>464</v>
      </c>
      <c r="G3011" s="1">
        <v>1.6</v>
      </c>
      <c r="H3011" s="1">
        <v>84.2</v>
      </c>
      <c r="I3011" s="7">
        <v>123</v>
      </c>
      <c r="J3011" s="1">
        <v>0.4</v>
      </c>
      <c r="K3011" s="1">
        <v>22.3</v>
      </c>
      <c r="M3011" s="12">
        <f t="shared" si="903"/>
        <v>88</v>
      </c>
      <c r="N3011" s="20">
        <f t="shared" si="904"/>
        <v>12</v>
      </c>
      <c r="O3011" s="20">
        <f t="shared" si="905"/>
        <v>4</v>
      </c>
      <c r="P3011" s="12">
        <f t="shared" si="906"/>
        <v>1</v>
      </c>
      <c r="R3011" s="21">
        <f t="shared" si="907"/>
        <v>0.17383374928009215</v>
      </c>
      <c r="V3011" t="s">
        <v>56</v>
      </c>
      <c r="W3011" s="32">
        <v>0.1</v>
      </c>
      <c r="X3011" s="33">
        <f>AA3010*W3011</f>
        <v>265556.19419999997</v>
      </c>
    </row>
    <row r="3012" spans="1:27" ht="15.75" x14ac:dyDescent="0.25">
      <c r="A3012" s="6" t="s">
        <v>9</v>
      </c>
      <c r="B3012" s="8">
        <v>16642</v>
      </c>
      <c r="C3012" s="8">
        <v>1824</v>
      </c>
      <c r="D3012" s="2">
        <v>11</v>
      </c>
      <c r="E3012" s="10">
        <v>384.5</v>
      </c>
      <c r="F3012" s="8">
        <v>521</v>
      </c>
      <c r="G3012" s="2">
        <v>3.1</v>
      </c>
      <c r="H3012" s="2">
        <v>109.8</v>
      </c>
      <c r="I3012" s="8">
        <v>303</v>
      </c>
      <c r="J3012" s="2">
        <v>1.8</v>
      </c>
      <c r="K3012" s="2">
        <v>63.9</v>
      </c>
      <c r="M3012" s="12">
        <f t="shared" si="903"/>
        <v>59</v>
      </c>
      <c r="N3012" s="20">
        <f t="shared" si="904"/>
        <v>13</v>
      </c>
      <c r="O3012" s="20">
        <f t="shared" si="905"/>
        <v>5</v>
      </c>
      <c r="P3012" s="20">
        <f t="shared" si="906"/>
        <v>0</v>
      </c>
      <c r="R3012" s="21">
        <f t="shared" si="907"/>
        <v>0.17508158955653677</v>
      </c>
      <c r="V3012" t="s">
        <v>717</v>
      </c>
      <c r="X3012" s="34">
        <v>11660</v>
      </c>
      <c r="Y3012" s="69">
        <f>X3012/4470643</f>
        <v>2.6081259451940135E-3</v>
      </c>
      <c r="Z3012" t="s">
        <v>186</v>
      </c>
    </row>
    <row r="3013" spans="1:27" ht="15.75" x14ac:dyDescent="0.25">
      <c r="A3013" s="5" t="s">
        <v>10</v>
      </c>
      <c r="B3013" s="7">
        <v>7137</v>
      </c>
      <c r="C3013" s="7">
        <v>1645</v>
      </c>
      <c r="D3013" s="1">
        <v>23</v>
      </c>
      <c r="E3013" s="9">
        <v>631.20000000000005</v>
      </c>
      <c r="F3013" s="7">
        <v>337</v>
      </c>
      <c r="G3013" s="1">
        <v>4.7</v>
      </c>
      <c r="H3013" s="1">
        <v>129.30000000000001</v>
      </c>
      <c r="I3013" s="7">
        <v>498</v>
      </c>
      <c r="J3013" s="1">
        <v>7</v>
      </c>
      <c r="K3013" s="1">
        <v>191.1</v>
      </c>
      <c r="M3013" s="12">
        <f t="shared" si="903"/>
        <v>39</v>
      </c>
      <c r="N3013" s="20">
        <f t="shared" si="904"/>
        <v>12</v>
      </c>
      <c r="O3013" s="20">
        <f t="shared" si="905"/>
        <v>1</v>
      </c>
      <c r="P3013" s="20">
        <f t="shared" si="906"/>
        <v>1</v>
      </c>
      <c r="R3013" s="21">
        <f t="shared" si="907"/>
        <v>0.15789978882703015</v>
      </c>
      <c r="W3013" s="46" t="s">
        <v>185</v>
      </c>
      <c r="X3013" s="47">
        <f>X3012-X3030</f>
        <v>234</v>
      </c>
    </row>
    <row r="3014" spans="1:27" ht="15.75" x14ac:dyDescent="0.25">
      <c r="A3014" s="6" t="s">
        <v>11</v>
      </c>
      <c r="B3014" s="8">
        <v>6659</v>
      </c>
      <c r="C3014" s="8">
        <v>1914</v>
      </c>
      <c r="D3014" s="2">
        <v>28.7</v>
      </c>
      <c r="E3014" s="10">
        <v>1364.5</v>
      </c>
      <c r="F3014" s="8">
        <v>90</v>
      </c>
      <c r="G3014" s="2">
        <v>1.4</v>
      </c>
      <c r="H3014" s="2">
        <v>64.2</v>
      </c>
      <c r="I3014" s="8">
        <v>1378</v>
      </c>
      <c r="J3014" s="2">
        <v>20.7</v>
      </c>
      <c r="K3014" s="2">
        <v>982.4</v>
      </c>
      <c r="M3014" s="12">
        <f t="shared" si="903"/>
        <v>29</v>
      </c>
      <c r="N3014" s="20">
        <f t="shared" si="904"/>
        <v>10</v>
      </c>
      <c r="O3014" s="20">
        <f t="shared" si="905"/>
        <v>1</v>
      </c>
      <c r="P3014" s="20">
        <f t="shared" si="906"/>
        <v>2</v>
      </c>
      <c r="R3014" s="21">
        <f t="shared" si="907"/>
        <v>0.1837204837780764</v>
      </c>
    </row>
    <row r="3015" spans="1:27" ht="15.75" x14ac:dyDescent="0.25">
      <c r="A3015" s="5" t="s">
        <v>12</v>
      </c>
      <c r="B3015" s="1">
        <v>178</v>
      </c>
      <c r="C3015" s="1">
        <v>3</v>
      </c>
      <c r="D3015" s="1">
        <v>1.7</v>
      </c>
      <c r="E3015" s="1" t="s">
        <v>13</v>
      </c>
      <c r="F3015" s="1">
        <v>1</v>
      </c>
      <c r="G3015" s="1">
        <v>0.6</v>
      </c>
      <c r="H3015" s="1" t="s">
        <v>13</v>
      </c>
      <c r="I3015" s="1">
        <v>1</v>
      </c>
      <c r="J3015" s="1">
        <v>0.6</v>
      </c>
      <c r="K3015" s="1" t="s">
        <v>13</v>
      </c>
      <c r="M3015" s="12">
        <f t="shared" si="903"/>
        <v>0</v>
      </c>
      <c r="N3015" s="12">
        <f t="shared" si="904"/>
        <v>0</v>
      </c>
      <c r="O3015" s="12">
        <f t="shared" si="905"/>
        <v>0</v>
      </c>
      <c r="P3015" s="12">
        <f t="shared" si="906"/>
        <v>0</v>
      </c>
      <c r="R3015" s="21">
        <f t="shared" si="907"/>
        <v>2.8796314071798812E-4</v>
      </c>
    </row>
    <row r="3016" spans="1:27" x14ac:dyDescent="0.25">
      <c r="A3016" s="25"/>
      <c r="O3016" s="104" t="s">
        <v>873</v>
      </c>
      <c r="P3016" s="103">
        <f>SUM(P3013:P3014)/P3003</f>
        <v>0.75</v>
      </c>
    </row>
    <row r="3017" spans="1:27" x14ac:dyDescent="0.25">
      <c r="A3017" t="s">
        <v>1338</v>
      </c>
    </row>
    <row r="3018" spans="1:27" x14ac:dyDescent="0.25">
      <c r="A3018" t="s">
        <v>22</v>
      </c>
    </row>
    <row r="3019" spans="1:27" x14ac:dyDescent="0.25">
      <c r="A3019" s="15" t="s">
        <v>17</v>
      </c>
      <c r="B3019" s="14" t="s">
        <v>18</v>
      </c>
      <c r="C3019" s="270" t="s">
        <v>19</v>
      </c>
      <c r="D3019" s="270"/>
      <c r="E3019" s="270"/>
      <c r="F3019" s="270" t="s">
        <v>20</v>
      </c>
      <c r="G3019" s="270"/>
      <c r="H3019" s="270"/>
      <c r="I3019" s="270" t="s">
        <v>21</v>
      </c>
      <c r="J3019" s="270"/>
      <c r="K3019" s="270"/>
      <c r="M3019" s="270" t="s">
        <v>701</v>
      </c>
      <c r="N3019" s="270"/>
      <c r="O3019" s="270"/>
      <c r="P3019" s="270"/>
    </row>
    <row r="3020" spans="1:27" x14ac:dyDescent="0.25">
      <c r="B3020" s="14" t="s">
        <v>14</v>
      </c>
      <c r="C3020" s="14" t="s">
        <v>14</v>
      </c>
      <c r="D3020" s="14" t="s">
        <v>15</v>
      </c>
      <c r="E3020" s="14" t="s">
        <v>16</v>
      </c>
      <c r="F3020" s="14" t="s">
        <v>14</v>
      </c>
      <c r="G3020" s="14" t="s">
        <v>15</v>
      </c>
      <c r="H3020" s="14" t="s">
        <v>16</v>
      </c>
      <c r="I3020" s="14" t="s">
        <v>14</v>
      </c>
      <c r="J3020" s="14" t="s">
        <v>15</v>
      </c>
      <c r="K3020" s="14" t="s">
        <v>16</v>
      </c>
      <c r="M3020" s="14" t="s">
        <v>18</v>
      </c>
      <c r="N3020" s="13" t="s">
        <v>19</v>
      </c>
      <c r="O3020" s="14" t="s">
        <v>20</v>
      </c>
      <c r="P3020" s="13" t="s">
        <v>21</v>
      </c>
      <c r="R3020" s="13" t="s">
        <v>41</v>
      </c>
      <c r="S3020" s="14" t="s">
        <v>29</v>
      </c>
    </row>
    <row r="3021" spans="1:27" ht="15.75" x14ac:dyDescent="0.25">
      <c r="A3021" s="5" t="s">
        <v>0</v>
      </c>
      <c r="B3021" s="7">
        <v>252010</v>
      </c>
      <c r="C3021" s="7">
        <v>10340</v>
      </c>
      <c r="D3021" s="1">
        <v>4.0999999999999996</v>
      </c>
      <c r="E3021" s="9">
        <v>233.8</v>
      </c>
      <c r="F3021" s="7">
        <v>1952</v>
      </c>
      <c r="G3021" s="1">
        <v>0.8</v>
      </c>
      <c r="H3021" s="1">
        <v>44.1</v>
      </c>
      <c r="I3021" s="7">
        <v>2371</v>
      </c>
      <c r="J3021" s="1">
        <v>0.9</v>
      </c>
      <c r="K3021" s="1">
        <v>53.6</v>
      </c>
      <c r="M3021" s="12">
        <f t="shared" ref="M3021:M3033" si="908">B3021-B3039</f>
        <v>3056</v>
      </c>
      <c r="N3021" s="12">
        <f t="shared" ref="N3021:N3033" si="909">C3021-C3039</f>
        <v>101</v>
      </c>
      <c r="O3021" s="12">
        <f t="shared" ref="O3021:O3033" si="910">F3021-F3039</f>
        <v>23</v>
      </c>
      <c r="P3021" s="12">
        <f t="shared" ref="P3021:P3033" si="911">I3021-I3039</f>
        <v>7</v>
      </c>
      <c r="R3021" s="26"/>
      <c r="W3021" s="48" t="s">
        <v>653</v>
      </c>
      <c r="X3021" s="48">
        <f>SUM(B3024:B3025)/B3021</f>
        <v>0.18707194158961946</v>
      </c>
    </row>
    <row r="3022" spans="1:27" ht="15.75" x14ac:dyDescent="0.25">
      <c r="A3022" s="6" t="s">
        <v>1</v>
      </c>
      <c r="B3022" s="8">
        <v>1525</v>
      </c>
      <c r="C3022" s="8">
        <v>69</v>
      </c>
      <c r="D3022" s="2">
        <v>4.5</v>
      </c>
      <c r="E3022" s="10">
        <v>133.4</v>
      </c>
      <c r="F3022" s="8">
        <v>15</v>
      </c>
      <c r="G3022" s="2">
        <v>1</v>
      </c>
      <c r="H3022" s="2">
        <v>29</v>
      </c>
      <c r="I3022" s="8">
        <v>0</v>
      </c>
      <c r="J3022" s="2">
        <v>0</v>
      </c>
      <c r="K3022" s="2">
        <v>0</v>
      </c>
      <c r="M3022" s="12">
        <f t="shared" si="908"/>
        <v>29</v>
      </c>
      <c r="N3022" s="20">
        <f t="shared" si="909"/>
        <v>2</v>
      </c>
      <c r="O3022" s="12">
        <f t="shared" si="910"/>
        <v>1</v>
      </c>
      <c r="P3022" s="12">
        <f t="shared" si="911"/>
        <v>0</v>
      </c>
      <c r="R3022" s="21">
        <f>C3022/$C$3021</f>
        <v>6.6731141199226308E-3</v>
      </c>
    </row>
    <row r="3023" spans="1:27" ht="15.75" x14ac:dyDescent="0.25">
      <c r="A3023" s="5" t="s">
        <v>2</v>
      </c>
      <c r="B3023" s="7">
        <v>9537</v>
      </c>
      <c r="C3023" s="7">
        <v>47</v>
      </c>
      <c r="D3023" s="1">
        <v>0.5</v>
      </c>
      <c r="E3023" s="9">
        <v>21.6</v>
      </c>
      <c r="F3023" s="7">
        <v>9</v>
      </c>
      <c r="G3023" s="1">
        <v>0.1</v>
      </c>
      <c r="H3023" s="1">
        <v>4.0999999999999996</v>
      </c>
      <c r="I3023" s="7">
        <v>0</v>
      </c>
      <c r="J3023" s="1">
        <v>0</v>
      </c>
      <c r="K3023" s="1">
        <v>0</v>
      </c>
      <c r="M3023" s="12">
        <f t="shared" si="908"/>
        <v>114</v>
      </c>
      <c r="N3023" s="20">
        <f t="shared" si="909"/>
        <v>1</v>
      </c>
      <c r="O3023" s="12">
        <f t="shared" si="910"/>
        <v>1</v>
      </c>
      <c r="P3023" s="12">
        <f t="shared" si="911"/>
        <v>0</v>
      </c>
      <c r="R3023" s="21">
        <f t="shared" ref="R3023:R3033" si="912">C3023/$C$3021</f>
        <v>4.5454545454545452E-3</v>
      </c>
    </row>
    <row r="3024" spans="1:27" ht="15.75" x14ac:dyDescent="0.25">
      <c r="A3024" s="6" t="s">
        <v>3</v>
      </c>
      <c r="B3024" s="8">
        <v>13265</v>
      </c>
      <c r="C3024" s="8">
        <v>27</v>
      </c>
      <c r="D3024" s="2">
        <v>0.2</v>
      </c>
      <c r="E3024" s="10">
        <v>9.6999999999999993</v>
      </c>
      <c r="F3024" s="8">
        <v>12</v>
      </c>
      <c r="G3024" s="2">
        <v>0.1</v>
      </c>
      <c r="H3024" s="2">
        <v>4.3</v>
      </c>
      <c r="I3024" s="8">
        <v>0</v>
      </c>
      <c r="J3024" s="2">
        <v>0</v>
      </c>
      <c r="K3024" s="2">
        <v>0</v>
      </c>
      <c r="M3024" s="12">
        <f t="shared" si="908"/>
        <v>227</v>
      </c>
      <c r="N3024" s="20">
        <f t="shared" si="909"/>
        <v>0</v>
      </c>
      <c r="O3024" s="20">
        <f t="shared" si="910"/>
        <v>0</v>
      </c>
      <c r="P3024" s="12">
        <f t="shared" si="911"/>
        <v>0</v>
      </c>
      <c r="R3024" s="23">
        <f t="shared" si="912"/>
        <v>2.6112185686653772E-3</v>
      </c>
      <c r="U3024" s="30" t="s">
        <v>703</v>
      </c>
      <c r="V3024" s="30"/>
      <c r="W3024" s="30"/>
      <c r="X3024" s="30"/>
      <c r="Y3024" s="30"/>
    </row>
    <row r="3025" spans="1:27" ht="15.75" x14ac:dyDescent="0.25">
      <c r="A3025" s="5" t="s">
        <v>4</v>
      </c>
      <c r="B3025" s="7">
        <v>33879</v>
      </c>
      <c r="C3025" s="7">
        <v>175</v>
      </c>
      <c r="D3025" s="1">
        <v>0.5</v>
      </c>
      <c r="E3025" s="9">
        <v>32.799999999999997</v>
      </c>
      <c r="F3025" s="7">
        <v>24</v>
      </c>
      <c r="G3025" s="1">
        <v>0.1</v>
      </c>
      <c r="H3025" s="1">
        <v>4.5</v>
      </c>
      <c r="I3025" s="7">
        <v>0</v>
      </c>
      <c r="J3025" s="1">
        <v>0</v>
      </c>
      <c r="K3025" s="1">
        <v>0</v>
      </c>
      <c r="M3025" s="12">
        <f t="shared" si="908"/>
        <v>397</v>
      </c>
      <c r="N3025" s="20">
        <f t="shared" si="909"/>
        <v>5</v>
      </c>
      <c r="O3025" s="12">
        <f t="shared" si="910"/>
        <v>0</v>
      </c>
      <c r="P3025" s="12">
        <f t="shared" si="911"/>
        <v>0</v>
      </c>
      <c r="R3025" s="23">
        <f t="shared" si="912"/>
        <v>1.6924564796905222E-2</v>
      </c>
      <c r="S3025" s="24">
        <f>R3024+R3025</f>
        <v>1.9535783365570599E-2</v>
      </c>
      <c r="U3025" s="30"/>
      <c r="V3025" s="30"/>
      <c r="W3025" s="30"/>
      <c r="X3025" s="30"/>
      <c r="Y3025" s="30"/>
      <c r="Z3025" s="30"/>
    </row>
    <row r="3026" spans="1:27" ht="15.75" x14ac:dyDescent="0.25">
      <c r="A3026" s="6" t="s">
        <v>5</v>
      </c>
      <c r="B3026" s="8">
        <v>47352</v>
      </c>
      <c r="C3026" s="8">
        <v>577</v>
      </c>
      <c r="D3026" s="2">
        <v>1.2</v>
      </c>
      <c r="E3026" s="10">
        <v>97.5</v>
      </c>
      <c r="F3026" s="8">
        <v>69</v>
      </c>
      <c r="G3026" s="2">
        <v>0.1</v>
      </c>
      <c r="H3026" s="2">
        <v>11.7</v>
      </c>
      <c r="I3026" s="8">
        <v>10</v>
      </c>
      <c r="J3026" s="2">
        <v>0</v>
      </c>
      <c r="K3026" s="2">
        <v>1.7</v>
      </c>
      <c r="M3026" s="12">
        <f t="shared" si="908"/>
        <v>682</v>
      </c>
      <c r="N3026" s="20">
        <f t="shared" si="909"/>
        <v>14</v>
      </c>
      <c r="O3026" s="12">
        <f t="shared" si="910"/>
        <v>1</v>
      </c>
      <c r="P3026" s="12">
        <f t="shared" si="911"/>
        <v>0</v>
      </c>
      <c r="R3026" s="21">
        <f t="shared" si="912"/>
        <v>5.5802707930367505E-2</v>
      </c>
      <c r="U3026" s="30" t="s">
        <v>704</v>
      </c>
      <c r="V3026" s="30"/>
      <c r="W3026" s="30"/>
      <c r="X3026" s="30"/>
      <c r="Y3026" s="30"/>
      <c r="Z3026" s="30"/>
    </row>
    <row r="3027" spans="1:27" ht="15.75" x14ac:dyDescent="0.25">
      <c r="A3027" s="5" t="s">
        <v>6</v>
      </c>
      <c r="B3027" s="7">
        <v>48253</v>
      </c>
      <c r="C3027" s="7">
        <v>1026</v>
      </c>
      <c r="D3027" s="1">
        <v>2.1</v>
      </c>
      <c r="E3027" s="9">
        <v>143.4</v>
      </c>
      <c r="F3027" s="7">
        <v>154</v>
      </c>
      <c r="G3027" s="1">
        <v>0.3</v>
      </c>
      <c r="H3027" s="1">
        <v>21.5</v>
      </c>
      <c r="I3027" s="7">
        <v>15</v>
      </c>
      <c r="J3027" s="1">
        <v>0</v>
      </c>
      <c r="K3027" s="1">
        <v>2.1</v>
      </c>
      <c r="M3027" s="12">
        <f t="shared" si="908"/>
        <v>616</v>
      </c>
      <c r="N3027" s="20">
        <f t="shared" si="909"/>
        <v>8</v>
      </c>
      <c r="O3027" s="20">
        <f t="shared" si="910"/>
        <v>1</v>
      </c>
      <c r="P3027" s="12">
        <f t="shared" si="911"/>
        <v>0</v>
      </c>
      <c r="R3027" s="21">
        <f t="shared" si="912"/>
        <v>9.9226305609284332E-2</v>
      </c>
      <c r="U3027" s="30" t="s">
        <v>705</v>
      </c>
      <c r="V3027" s="30"/>
      <c r="W3027" s="30"/>
      <c r="X3027" s="30"/>
      <c r="Y3027" s="30"/>
      <c r="Z3027" s="30"/>
    </row>
    <row r="3028" spans="1:27" ht="15.75" x14ac:dyDescent="0.25">
      <c r="A3028" s="6" t="s">
        <v>7</v>
      </c>
      <c r="B3028" s="8">
        <v>38993</v>
      </c>
      <c r="C3028" s="8">
        <v>1269</v>
      </c>
      <c r="D3028" s="2">
        <v>3.3</v>
      </c>
      <c r="E3028" s="10">
        <v>208.6</v>
      </c>
      <c r="F3028" s="8">
        <v>267</v>
      </c>
      <c r="G3028" s="2">
        <v>0.7</v>
      </c>
      <c r="H3028" s="2">
        <v>43.9</v>
      </c>
      <c r="I3028" s="8">
        <v>47</v>
      </c>
      <c r="J3028" s="2">
        <v>0.1</v>
      </c>
      <c r="K3028" s="2">
        <v>7.7</v>
      </c>
      <c r="M3028" s="12">
        <f t="shared" si="908"/>
        <v>408</v>
      </c>
      <c r="N3028" s="20">
        <f t="shared" si="909"/>
        <v>8</v>
      </c>
      <c r="O3028" s="20">
        <f t="shared" si="910"/>
        <v>2</v>
      </c>
      <c r="P3028" s="12">
        <f t="shared" si="911"/>
        <v>0</v>
      </c>
      <c r="R3028" s="21">
        <f t="shared" si="912"/>
        <v>0.12272727272727273</v>
      </c>
      <c r="U3028" s="30" t="s">
        <v>706</v>
      </c>
      <c r="V3028" s="30"/>
      <c r="W3028" s="30"/>
      <c r="X3028" s="30"/>
      <c r="Y3028" s="30"/>
      <c r="Z3028" s="30"/>
      <c r="AA3028" s="31">
        <f>4470643*0.593</f>
        <v>2651091.2989999996</v>
      </c>
    </row>
    <row r="3029" spans="1:27" ht="15.75" x14ac:dyDescent="0.25">
      <c r="A3029" s="5" t="s">
        <v>8</v>
      </c>
      <c r="B3029" s="7">
        <v>28717</v>
      </c>
      <c r="C3029" s="7">
        <v>1799</v>
      </c>
      <c r="D3029" s="1">
        <v>6.3</v>
      </c>
      <c r="E3029" s="9">
        <v>326.60000000000002</v>
      </c>
      <c r="F3029" s="7">
        <v>460</v>
      </c>
      <c r="G3029" s="1">
        <v>1.6</v>
      </c>
      <c r="H3029" s="1">
        <v>83.5</v>
      </c>
      <c r="I3029" s="7">
        <v>122</v>
      </c>
      <c r="J3029" s="1">
        <v>0.4</v>
      </c>
      <c r="K3029" s="1">
        <v>22.2</v>
      </c>
      <c r="M3029" s="12">
        <f t="shared" si="908"/>
        <v>258</v>
      </c>
      <c r="N3029" s="20">
        <f t="shared" si="909"/>
        <v>16</v>
      </c>
      <c r="O3029" s="20">
        <f t="shared" si="910"/>
        <v>10</v>
      </c>
      <c r="P3029" s="12">
        <f t="shared" si="911"/>
        <v>1</v>
      </c>
      <c r="R3029" s="21">
        <f t="shared" si="912"/>
        <v>0.17398452611218568</v>
      </c>
      <c r="V3029" t="s">
        <v>56</v>
      </c>
      <c r="W3029" s="32">
        <v>0.1</v>
      </c>
      <c r="X3029" s="33">
        <f>AA3028*W3029</f>
        <v>265109.1299</v>
      </c>
    </row>
    <row r="3030" spans="1:27" ht="15.75" x14ac:dyDescent="0.25">
      <c r="A3030" s="6" t="s">
        <v>9</v>
      </c>
      <c r="B3030" s="8">
        <v>16583</v>
      </c>
      <c r="C3030" s="8">
        <v>1811</v>
      </c>
      <c r="D3030" s="2">
        <v>10.9</v>
      </c>
      <c r="E3030" s="10">
        <v>381.7</v>
      </c>
      <c r="F3030" s="8">
        <v>516</v>
      </c>
      <c r="G3030" s="2">
        <v>3.1</v>
      </c>
      <c r="H3030" s="2">
        <v>108.8</v>
      </c>
      <c r="I3030" s="8">
        <v>303</v>
      </c>
      <c r="J3030" s="2">
        <v>1.8</v>
      </c>
      <c r="K3030" s="2">
        <v>63.9</v>
      </c>
      <c r="M3030" s="12">
        <f t="shared" si="908"/>
        <v>186</v>
      </c>
      <c r="N3030" s="20">
        <f t="shared" si="909"/>
        <v>19</v>
      </c>
      <c r="O3030" s="20">
        <f t="shared" si="910"/>
        <v>3</v>
      </c>
      <c r="P3030" s="20">
        <f t="shared" si="911"/>
        <v>0</v>
      </c>
      <c r="R3030" s="21">
        <f t="shared" si="912"/>
        <v>0.17514506769825919</v>
      </c>
      <c r="V3030" t="s">
        <v>707</v>
      </c>
      <c r="X3030" s="34">
        <v>11426</v>
      </c>
      <c r="Y3030" s="69">
        <f>X3030/4470643</f>
        <v>2.5557844811137905E-3</v>
      </c>
      <c r="Z3030" t="s">
        <v>186</v>
      </c>
    </row>
    <row r="3031" spans="1:27" ht="15.75" x14ac:dyDescent="0.25">
      <c r="A3031" s="5" t="s">
        <v>10</v>
      </c>
      <c r="B3031" s="7">
        <v>7098</v>
      </c>
      <c r="C3031" s="7">
        <v>1633</v>
      </c>
      <c r="D3031" s="1">
        <v>23</v>
      </c>
      <c r="E3031" s="9">
        <v>626.5</v>
      </c>
      <c r="F3031" s="7">
        <v>336</v>
      </c>
      <c r="G3031" s="1">
        <v>4.7</v>
      </c>
      <c r="H3031" s="1">
        <v>128.9</v>
      </c>
      <c r="I3031" s="7">
        <v>497</v>
      </c>
      <c r="J3031" s="1">
        <v>7</v>
      </c>
      <c r="K3031" s="1">
        <v>190.7</v>
      </c>
      <c r="M3031" s="12">
        <f t="shared" si="908"/>
        <v>71</v>
      </c>
      <c r="N3031" s="20">
        <f t="shared" si="909"/>
        <v>14</v>
      </c>
      <c r="O3031" s="20">
        <f t="shared" si="910"/>
        <v>4</v>
      </c>
      <c r="P3031" s="20">
        <f t="shared" si="911"/>
        <v>2</v>
      </c>
      <c r="R3031" s="21">
        <f t="shared" si="912"/>
        <v>0.15793036750483558</v>
      </c>
      <c r="W3031" s="46" t="s">
        <v>185</v>
      </c>
      <c r="X3031" s="47">
        <f>X3030-X3048</f>
        <v>1771</v>
      </c>
    </row>
    <row r="3032" spans="1:27" ht="15.75" x14ac:dyDescent="0.25">
      <c r="A3032" s="6" t="s">
        <v>11</v>
      </c>
      <c r="B3032" s="8">
        <v>6630</v>
      </c>
      <c r="C3032" s="8">
        <v>1904</v>
      </c>
      <c r="D3032" s="2">
        <v>28.7</v>
      </c>
      <c r="E3032" s="10">
        <v>1357.4</v>
      </c>
      <c r="F3032" s="8">
        <v>89</v>
      </c>
      <c r="G3032" s="2">
        <v>1.3</v>
      </c>
      <c r="H3032" s="2">
        <v>63.4</v>
      </c>
      <c r="I3032" s="8">
        <v>1376</v>
      </c>
      <c r="J3032" s="2">
        <v>20.8</v>
      </c>
      <c r="K3032" s="2">
        <v>981</v>
      </c>
      <c r="M3032" s="12">
        <f t="shared" si="908"/>
        <v>66</v>
      </c>
      <c r="N3032" s="20">
        <f t="shared" si="909"/>
        <v>14</v>
      </c>
      <c r="O3032" s="20">
        <f t="shared" si="910"/>
        <v>0</v>
      </c>
      <c r="P3032" s="20">
        <f t="shared" si="911"/>
        <v>4</v>
      </c>
      <c r="R3032" s="21">
        <f t="shared" si="912"/>
        <v>0.18413926499032882</v>
      </c>
    </row>
    <row r="3033" spans="1:27" ht="15.75" x14ac:dyDescent="0.25">
      <c r="A3033" s="5" t="s">
        <v>12</v>
      </c>
      <c r="B3033" s="1">
        <v>178</v>
      </c>
      <c r="C3033" s="1">
        <v>3</v>
      </c>
      <c r="D3033" s="1">
        <v>1.7</v>
      </c>
      <c r="E3033" s="1" t="s">
        <v>13</v>
      </c>
      <c r="F3033" s="1">
        <v>1</v>
      </c>
      <c r="G3033" s="1">
        <v>0.6</v>
      </c>
      <c r="H3033" s="1" t="s">
        <v>13</v>
      </c>
      <c r="I3033" s="1">
        <v>1</v>
      </c>
      <c r="J3033" s="1">
        <v>0.6</v>
      </c>
      <c r="K3033" s="1" t="s">
        <v>13</v>
      </c>
      <c r="M3033" s="12">
        <f t="shared" si="908"/>
        <v>2</v>
      </c>
      <c r="N3033" s="12">
        <f t="shared" si="909"/>
        <v>0</v>
      </c>
      <c r="O3033" s="12">
        <f t="shared" si="910"/>
        <v>0</v>
      </c>
      <c r="P3033" s="12">
        <f t="shared" si="911"/>
        <v>0</v>
      </c>
      <c r="R3033" s="21">
        <f t="shared" si="912"/>
        <v>2.9013539651837522E-4</v>
      </c>
    </row>
    <row r="3034" spans="1:27" x14ac:dyDescent="0.25">
      <c r="A3034" s="25"/>
      <c r="O3034" s="104" t="s">
        <v>873</v>
      </c>
      <c r="P3034" s="103">
        <f>SUM(P3031:P3032)/P3021</f>
        <v>0.8571428571428571</v>
      </c>
    </row>
    <row r="3035" spans="1:27" x14ac:dyDescent="0.25">
      <c r="A3035" t="s">
        <v>1339</v>
      </c>
    </row>
    <row r="3036" spans="1:27" x14ac:dyDescent="0.25">
      <c r="A3036" t="s">
        <v>22</v>
      </c>
    </row>
    <row r="3037" spans="1:27" x14ac:dyDescent="0.25">
      <c r="A3037" s="15" t="s">
        <v>17</v>
      </c>
      <c r="B3037" s="14" t="s">
        <v>18</v>
      </c>
      <c r="C3037" s="270" t="s">
        <v>19</v>
      </c>
      <c r="D3037" s="270"/>
      <c r="E3037" s="270"/>
      <c r="F3037" s="270" t="s">
        <v>20</v>
      </c>
      <c r="G3037" s="270"/>
      <c r="H3037" s="270"/>
      <c r="I3037" s="270" t="s">
        <v>21</v>
      </c>
      <c r="J3037" s="270"/>
      <c r="K3037" s="270"/>
      <c r="M3037" s="270" t="s">
        <v>695</v>
      </c>
      <c r="N3037" s="270"/>
      <c r="O3037" s="270"/>
      <c r="P3037" s="270"/>
    </row>
    <row r="3038" spans="1:27" x14ac:dyDescent="0.25">
      <c r="B3038" s="14" t="s">
        <v>14</v>
      </c>
      <c r="C3038" s="14" t="s">
        <v>14</v>
      </c>
      <c r="D3038" s="14" t="s">
        <v>15</v>
      </c>
      <c r="E3038" s="14" t="s">
        <v>16</v>
      </c>
      <c r="F3038" s="14" t="s">
        <v>14</v>
      </c>
      <c r="G3038" s="14" t="s">
        <v>15</v>
      </c>
      <c r="H3038" s="14" t="s">
        <v>16</v>
      </c>
      <c r="I3038" s="14" t="s">
        <v>14</v>
      </c>
      <c r="J3038" s="14" t="s">
        <v>15</v>
      </c>
      <c r="K3038" s="14" t="s">
        <v>16</v>
      </c>
      <c r="M3038" s="14" t="s">
        <v>18</v>
      </c>
      <c r="N3038" s="13" t="s">
        <v>19</v>
      </c>
      <c r="O3038" s="14" t="s">
        <v>20</v>
      </c>
      <c r="P3038" s="13" t="s">
        <v>21</v>
      </c>
      <c r="R3038" s="13" t="s">
        <v>41</v>
      </c>
      <c r="S3038" s="14" t="s">
        <v>29</v>
      </c>
    </row>
    <row r="3039" spans="1:27" ht="15.75" x14ac:dyDescent="0.25">
      <c r="A3039" s="5" t="s">
        <v>0</v>
      </c>
      <c r="B3039" s="7">
        <v>248954</v>
      </c>
      <c r="C3039" s="7">
        <v>10239</v>
      </c>
      <c r="D3039" s="1">
        <v>4.0999999999999996</v>
      </c>
      <c r="E3039" s="9">
        <v>231.6</v>
      </c>
      <c r="F3039" s="7">
        <v>1929</v>
      </c>
      <c r="G3039" s="1">
        <v>0.8</v>
      </c>
      <c r="H3039" s="1">
        <v>43.6</v>
      </c>
      <c r="I3039" s="7">
        <v>2364</v>
      </c>
      <c r="J3039" s="1">
        <v>0.9</v>
      </c>
      <c r="K3039" s="1">
        <v>53.5</v>
      </c>
      <c r="M3039" s="12">
        <f t="shared" ref="M3039:M3051" si="913">B3039-B3057</f>
        <v>1168</v>
      </c>
      <c r="N3039" s="12">
        <f t="shared" ref="N3039:N3051" si="914">C3039-C3057</f>
        <v>25</v>
      </c>
      <c r="O3039" s="12">
        <f t="shared" ref="O3039:O3051" si="915">F3039-F3057</f>
        <v>4</v>
      </c>
      <c r="P3039" s="12">
        <f t="shared" ref="P3039:P3051" si="916">I3039-I3057</f>
        <v>4</v>
      </c>
      <c r="R3039" s="26"/>
      <c r="W3039" s="48" t="s">
        <v>653</v>
      </c>
      <c r="X3039" s="48">
        <f>SUM(B3042:B3043)/B3039</f>
        <v>0.18686182989628605</v>
      </c>
    </row>
    <row r="3040" spans="1:27" ht="15.75" x14ac:dyDescent="0.25">
      <c r="A3040" s="6" t="s">
        <v>1</v>
      </c>
      <c r="B3040" s="8">
        <v>1496</v>
      </c>
      <c r="C3040" s="8">
        <v>67</v>
      </c>
      <c r="D3040" s="2">
        <v>4.5</v>
      </c>
      <c r="E3040" s="10">
        <v>129.5</v>
      </c>
      <c r="F3040" s="8">
        <v>14</v>
      </c>
      <c r="G3040" s="2">
        <v>0.9</v>
      </c>
      <c r="H3040" s="2">
        <v>27.1</v>
      </c>
      <c r="I3040" s="8">
        <v>0</v>
      </c>
      <c r="J3040" s="2">
        <v>0</v>
      </c>
      <c r="K3040" s="2">
        <v>0</v>
      </c>
      <c r="M3040" s="12">
        <f t="shared" si="913"/>
        <v>5</v>
      </c>
      <c r="N3040" s="20">
        <f t="shared" si="914"/>
        <v>0</v>
      </c>
      <c r="O3040" s="12">
        <f t="shared" si="915"/>
        <v>0</v>
      </c>
      <c r="P3040" s="12">
        <f t="shared" si="916"/>
        <v>0</v>
      </c>
      <c r="R3040" s="21">
        <f>C3040/$C$3039</f>
        <v>6.5436077741966988E-3</v>
      </c>
    </row>
    <row r="3041" spans="1:27" ht="15.75" x14ac:dyDescent="0.25">
      <c r="A3041" s="5" t="s">
        <v>2</v>
      </c>
      <c r="B3041" s="7">
        <v>9423</v>
      </c>
      <c r="C3041" s="7">
        <v>46</v>
      </c>
      <c r="D3041" s="1">
        <v>0.5</v>
      </c>
      <c r="E3041" s="9">
        <v>21.2</v>
      </c>
      <c r="F3041" s="7">
        <v>8</v>
      </c>
      <c r="G3041" s="1">
        <v>0.1</v>
      </c>
      <c r="H3041" s="1">
        <v>3.7</v>
      </c>
      <c r="I3041" s="7">
        <v>0</v>
      </c>
      <c r="J3041" s="1">
        <v>0</v>
      </c>
      <c r="K3041" s="1">
        <v>0</v>
      </c>
      <c r="M3041" s="12">
        <f t="shared" si="913"/>
        <v>44</v>
      </c>
      <c r="N3041" s="20">
        <f t="shared" si="914"/>
        <v>0</v>
      </c>
      <c r="O3041" s="12">
        <f t="shared" si="915"/>
        <v>0</v>
      </c>
      <c r="P3041" s="12">
        <f t="shared" si="916"/>
        <v>0</v>
      </c>
      <c r="R3041" s="21">
        <f t="shared" ref="R3041:R3051" si="917">C3041/$C$3039</f>
        <v>4.4926262330305692E-3</v>
      </c>
    </row>
    <row r="3042" spans="1:27" ht="15.75" x14ac:dyDescent="0.25">
      <c r="A3042" s="6" t="s">
        <v>3</v>
      </c>
      <c r="B3042" s="8">
        <v>13038</v>
      </c>
      <c r="C3042" s="8">
        <v>27</v>
      </c>
      <c r="D3042" s="2">
        <v>0.2</v>
      </c>
      <c r="E3042" s="10">
        <v>9.6999999999999993</v>
      </c>
      <c r="F3042" s="8">
        <v>12</v>
      </c>
      <c r="G3042" s="2">
        <v>0.1</v>
      </c>
      <c r="H3042" s="2">
        <v>4.3</v>
      </c>
      <c r="I3042" s="8">
        <v>0</v>
      </c>
      <c r="J3042" s="2">
        <v>0</v>
      </c>
      <c r="K3042" s="2">
        <v>0</v>
      </c>
      <c r="M3042" s="12">
        <f t="shared" si="913"/>
        <v>58</v>
      </c>
      <c r="N3042" s="20">
        <f t="shared" si="914"/>
        <v>0</v>
      </c>
      <c r="O3042" s="20">
        <f t="shared" si="915"/>
        <v>0</v>
      </c>
      <c r="P3042" s="12">
        <f t="shared" si="916"/>
        <v>0</v>
      </c>
      <c r="R3042" s="23">
        <f t="shared" si="917"/>
        <v>2.6369762672135951E-3</v>
      </c>
      <c r="U3042" s="30" t="s">
        <v>696</v>
      </c>
      <c r="V3042" s="30"/>
      <c r="W3042" s="30"/>
      <c r="X3042" s="30"/>
      <c r="Y3042" s="30"/>
    </row>
    <row r="3043" spans="1:27" ht="15.75" x14ac:dyDescent="0.25">
      <c r="A3043" s="5" t="s">
        <v>4</v>
      </c>
      <c r="B3043" s="7">
        <v>33482</v>
      </c>
      <c r="C3043" s="7">
        <v>170</v>
      </c>
      <c r="D3043" s="1">
        <v>0.5</v>
      </c>
      <c r="E3043" s="9">
        <v>31.9</v>
      </c>
      <c r="F3043" s="7">
        <v>24</v>
      </c>
      <c r="G3043" s="1">
        <v>0.1</v>
      </c>
      <c r="H3043" s="1">
        <v>4.5</v>
      </c>
      <c r="I3043" s="7">
        <v>0</v>
      </c>
      <c r="J3043" s="1">
        <v>0</v>
      </c>
      <c r="K3043" s="1">
        <v>0</v>
      </c>
      <c r="M3043" s="12">
        <f t="shared" si="913"/>
        <v>173</v>
      </c>
      <c r="N3043" s="20">
        <f t="shared" si="914"/>
        <v>1</v>
      </c>
      <c r="O3043" s="12">
        <f t="shared" si="915"/>
        <v>0</v>
      </c>
      <c r="P3043" s="12">
        <f t="shared" si="916"/>
        <v>0</v>
      </c>
      <c r="R3043" s="23">
        <f t="shared" si="917"/>
        <v>1.6603183904678191E-2</v>
      </c>
      <c r="S3043" s="24">
        <f>R3042+R3043</f>
        <v>1.9240160171891785E-2</v>
      </c>
      <c r="U3043" s="30"/>
      <c r="V3043" s="30"/>
      <c r="W3043" s="30"/>
      <c r="X3043" s="30"/>
      <c r="Y3043" s="30"/>
      <c r="Z3043" s="30"/>
    </row>
    <row r="3044" spans="1:27" ht="15.75" x14ac:dyDescent="0.25">
      <c r="A3044" s="6" t="s">
        <v>5</v>
      </c>
      <c r="B3044" s="8">
        <v>46670</v>
      </c>
      <c r="C3044" s="8">
        <v>563</v>
      </c>
      <c r="D3044" s="2">
        <v>1.2</v>
      </c>
      <c r="E3044" s="10">
        <v>95.1</v>
      </c>
      <c r="F3044" s="8">
        <v>68</v>
      </c>
      <c r="G3044" s="2">
        <v>0.1</v>
      </c>
      <c r="H3044" s="2">
        <v>11.5</v>
      </c>
      <c r="I3044" s="8">
        <v>10</v>
      </c>
      <c r="J3044" s="2">
        <v>0</v>
      </c>
      <c r="K3044" s="2">
        <v>1.7</v>
      </c>
      <c r="M3044" s="12">
        <f t="shared" si="913"/>
        <v>278</v>
      </c>
      <c r="N3044" s="20">
        <f t="shared" si="914"/>
        <v>0</v>
      </c>
      <c r="O3044" s="12">
        <f t="shared" si="915"/>
        <v>0</v>
      </c>
      <c r="P3044" s="12">
        <f t="shared" si="916"/>
        <v>0</v>
      </c>
      <c r="R3044" s="21">
        <f t="shared" si="917"/>
        <v>5.4985838460787188E-2</v>
      </c>
      <c r="U3044" s="30" t="s">
        <v>697</v>
      </c>
      <c r="V3044" s="30"/>
      <c r="W3044" s="30"/>
      <c r="X3044" s="30"/>
      <c r="Y3044" s="30"/>
      <c r="Z3044" s="30"/>
    </row>
    <row r="3045" spans="1:27" ht="15.75" x14ac:dyDescent="0.25">
      <c r="A3045" s="5" t="s">
        <v>6</v>
      </c>
      <c r="B3045" s="7">
        <v>47637</v>
      </c>
      <c r="C3045" s="7">
        <v>1018</v>
      </c>
      <c r="D3045" s="1">
        <v>2.1</v>
      </c>
      <c r="E3045" s="9">
        <v>142.30000000000001</v>
      </c>
      <c r="F3045" s="7">
        <v>153</v>
      </c>
      <c r="G3045" s="1">
        <v>0.3</v>
      </c>
      <c r="H3045" s="1">
        <v>21.4</v>
      </c>
      <c r="I3045" s="7">
        <v>15</v>
      </c>
      <c r="J3045" s="1">
        <v>0</v>
      </c>
      <c r="K3045" s="1">
        <v>2.1</v>
      </c>
      <c r="M3045" s="12">
        <f t="shared" si="913"/>
        <v>217</v>
      </c>
      <c r="N3045" s="20">
        <f t="shared" si="914"/>
        <v>2</v>
      </c>
      <c r="O3045" s="20">
        <f t="shared" si="915"/>
        <v>1</v>
      </c>
      <c r="P3045" s="12">
        <f t="shared" si="916"/>
        <v>0</v>
      </c>
      <c r="R3045" s="21">
        <f t="shared" si="917"/>
        <v>9.9423771852719986E-2</v>
      </c>
      <c r="U3045" s="30" t="s">
        <v>698</v>
      </c>
      <c r="V3045" s="30"/>
      <c r="W3045" s="30"/>
      <c r="X3045" s="30"/>
      <c r="Y3045" s="30"/>
      <c r="Z3045" s="30"/>
    </row>
    <row r="3046" spans="1:27" ht="15.75" x14ac:dyDescent="0.25">
      <c r="A3046" s="6" t="s">
        <v>7</v>
      </c>
      <c r="B3046" s="8">
        <v>38585</v>
      </c>
      <c r="C3046" s="8">
        <v>1261</v>
      </c>
      <c r="D3046" s="2">
        <v>3.3</v>
      </c>
      <c r="E3046" s="10">
        <v>207.3</v>
      </c>
      <c r="F3046" s="8">
        <v>265</v>
      </c>
      <c r="G3046" s="2">
        <v>0.7</v>
      </c>
      <c r="H3046" s="2">
        <v>43.6</v>
      </c>
      <c r="I3046" s="8">
        <v>47</v>
      </c>
      <c r="J3046" s="2">
        <v>0.1</v>
      </c>
      <c r="K3046" s="2">
        <v>7.7</v>
      </c>
      <c r="M3046" s="12">
        <f t="shared" si="913"/>
        <v>158</v>
      </c>
      <c r="N3046" s="20">
        <f t="shared" si="914"/>
        <v>3</v>
      </c>
      <c r="O3046" s="20">
        <f t="shared" si="915"/>
        <v>0</v>
      </c>
      <c r="P3046" s="12">
        <f t="shared" si="916"/>
        <v>0</v>
      </c>
      <c r="R3046" s="21">
        <f t="shared" si="917"/>
        <v>0.12315655825764235</v>
      </c>
      <c r="U3046" s="30" t="s">
        <v>699</v>
      </c>
      <c r="V3046" s="30"/>
      <c r="W3046" s="30"/>
      <c r="X3046" s="30"/>
      <c r="Y3046" s="30"/>
      <c r="Z3046" s="30"/>
      <c r="AA3046" s="31">
        <f>4470643*0.59</f>
        <v>2637679.3699999996</v>
      </c>
    </row>
    <row r="3047" spans="1:27" ht="15.75" x14ac:dyDescent="0.25">
      <c r="A3047" s="5" t="s">
        <v>8</v>
      </c>
      <c r="B3047" s="7">
        <v>28459</v>
      </c>
      <c r="C3047" s="7">
        <v>1783</v>
      </c>
      <c r="D3047" s="1">
        <v>6.3</v>
      </c>
      <c r="E3047" s="9">
        <v>323.7</v>
      </c>
      <c r="F3047" s="7">
        <v>450</v>
      </c>
      <c r="G3047" s="1">
        <v>1.6</v>
      </c>
      <c r="H3047" s="1">
        <v>81.7</v>
      </c>
      <c r="I3047" s="7">
        <v>121</v>
      </c>
      <c r="J3047" s="1">
        <v>0.4</v>
      </c>
      <c r="K3047" s="1">
        <v>22</v>
      </c>
      <c r="M3047" s="12">
        <f t="shared" si="913"/>
        <v>123</v>
      </c>
      <c r="N3047" s="20">
        <f t="shared" si="914"/>
        <v>4</v>
      </c>
      <c r="O3047" s="20">
        <f t="shared" si="915"/>
        <v>1</v>
      </c>
      <c r="P3047" s="12">
        <f t="shared" si="916"/>
        <v>2</v>
      </c>
      <c r="R3047" s="21">
        <f t="shared" si="917"/>
        <v>0.17413809942377184</v>
      </c>
      <c r="V3047" t="s">
        <v>56</v>
      </c>
      <c r="W3047" s="32">
        <v>0.1</v>
      </c>
      <c r="X3047" s="33">
        <f>AA3046*W3047</f>
        <v>263767.93699999998</v>
      </c>
    </row>
    <row r="3048" spans="1:27" ht="15.75" x14ac:dyDescent="0.25">
      <c r="A3048" s="6" t="s">
        <v>9</v>
      </c>
      <c r="B3048" s="8">
        <v>16397</v>
      </c>
      <c r="C3048" s="8">
        <v>1792</v>
      </c>
      <c r="D3048" s="2">
        <v>10.9</v>
      </c>
      <c r="E3048" s="10">
        <v>377.7</v>
      </c>
      <c r="F3048" s="8">
        <v>513</v>
      </c>
      <c r="G3048" s="2">
        <v>3.1</v>
      </c>
      <c r="H3048" s="2">
        <v>108.1</v>
      </c>
      <c r="I3048" s="8">
        <v>303</v>
      </c>
      <c r="J3048" s="2">
        <v>1.8</v>
      </c>
      <c r="K3048" s="2">
        <v>63.9</v>
      </c>
      <c r="M3048" s="12">
        <f t="shared" si="913"/>
        <v>53</v>
      </c>
      <c r="N3048" s="20">
        <f t="shared" si="914"/>
        <v>3</v>
      </c>
      <c r="O3048" s="20">
        <f t="shared" si="915"/>
        <v>0</v>
      </c>
      <c r="P3048" s="20">
        <f t="shared" si="916"/>
        <v>0</v>
      </c>
      <c r="R3048" s="21">
        <f t="shared" si="917"/>
        <v>0.17501709151284306</v>
      </c>
      <c r="V3048" t="s">
        <v>700</v>
      </c>
      <c r="X3048" s="34">
        <v>9655</v>
      </c>
      <c r="Y3048" s="69">
        <f>X3048/4470643</f>
        <v>2.159644596985266E-3</v>
      </c>
      <c r="Z3048" t="s">
        <v>186</v>
      </c>
    </row>
    <row r="3049" spans="1:27" ht="15.75" x14ac:dyDescent="0.25">
      <c r="A3049" s="5" t="s">
        <v>10</v>
      </c>
      <c r="B3049" s="7">
        <v>7027</v>
      </c>
      <c r="C3049" s="7">
        <v>1619</v>
      </c>
      <c r="D3049" s="1">
        <v>23</v>
      </c>
      <c r="E3049" s="9">
        <v>621.20000000000005</v>
      </c>
      <c r="F3049" s="7">
        <v>332</v>
      </c>
      <c r="G3049" s="1">
        <v>4.7</v>
      </c>
      <c r="H3049" s="1">
        <v>127.4</v>
      </c>
      <c r="I3049" s="7">
        <v>495</v>
      </c>
      <c r="J3049" s="1">
        <v>7</v>
      </c>
      <c r="K3049" s="1">
        <v>189.9</v>
      </c>
      <c r="M3049" s="12">
        <f t="shared" si="913"/>
        <v>38</v>
      </c>
      <c r="N3049" s="20">
        <f t="shared" si="914"/>
        <v>5</v>
      </c>
      <c r="O3049" s="20">
        <f t="shared" si="915"/>
        <v>2</v>
      </c>
      <c r="P3049" s="20">
        <f t="shared" si="916"/>
        <v>0</v>
      </c>
      <c r="R3049" s="21">
        <f t="shared" si="917"/>
        <v>0.15812091024514113</v>
      </c>
      <c r="W3049" s="46" t="s">
        <v>185</v>
      </c>
      <c r="X3049" s="47">
        <f>X3048-X3066</f>
        <v>589</v>
      </c>
    </row>
    <row r="3050" spans="1:27" ht="15.75" x14ac:dyDescent="0.25">
      <c r="A3050" s="6" t="s">
        <v>11</v>
      </c>
      <c r="B3050" s="8">
        <v>6564</v>
      </c>
      <c r="C3050" s="8">
        <v>1890</v>
      </c>
      <c r="D3050" s="2">
        <v>28.8</v>
      </c>
      <c r="E3050" s="10">
        <v>1347.4</v>
      </c>
      <c r="F3050" s="8">
        <v>89</v>
      </c>
      <c r="G3050" s="2">
        <v>1.4</v>
      </c>
      <c r="H3050" s="2">
        <v>63.4</v>
      </c>
      <c r="I3050" s="8">
        <v>1372</v>
      </c>
      <c r="J3050" s="2">
        <v>20.9</v>
      </c>
      <c r="K3050" s="2">
        <v>978.1</v>
      </c>
      <c r="M3050" s="12">
        <f t="shared" si="913"/>
        <v>21</v>
      </c>
      <c r="N3050" s="20">
        <f t="shared" si="914"/>
        <v>7</v>
      </c>
      <c r="O3050" s="20">
        <f t="shared" si="915"/>
        <v>0</v>
      </c>
      <c r="P3050" s="20">
        <f t="shared" si="916"/>
        <v>2</v>
      </c>
      <c r="R3050" s="21">
        <f t="shared" si="917"/>
        <v>0.18458833870495164</v>
      </c>
    </row>
    <row r="3051" spans="1:27" ht="15.75" x14ac:dyDescent="0.25">
      <c r="A3051" s="5" t="s">
        <v>12</v>
      </c>
      <c r="B3051" s="1">
        <v>176</v>
      </c>
      <c r="C3051" s="1">
        <v>3</v>
      </c>
      <c r="D3051" s="1">
        <v>1.7</v>
      </c>
      <c r="E3051" s="1" t="s">
        <v>13</v>
      </c>
      <c r="F3051" s="1">
        <v>1</v>
      </c>
      <c r="G3051" s="1">
        <v>0.6</v>
      </c>
      <c r="H3051" s="1" t="s">
        <v>13</v>
      </c>
      <c r="I3051" s="1">
        <v>1</v>
      </c>
      <c r="J3051" s="1">
        <v>0.6</v>
      </c>
      <c r="K3051" s="1" t="s">
        <v>13</v>
      </c>
      <c r="M3051" s="12">
        <f t="shared" si="913"/>
        <v>0</v>
      </c>
      <c r="N3051" s="12">
        <f t="shared" si="914"/>
        <v>0</v>
      </c>
      <c r="O3051" s="12">
        <f t="shared" si="915"/>
        <v>0</v>
      </c>
      <c r="P3051" s="12">
        <f t="shared" si="916"/>
        <v>0</v>
      </c>
      <c r="R3051" s="21">
        <f t="shared" si="917"/>
        <v>2.9299736302373279E-4</v>
      </c>
    </row>
    <row r="3052" spans="1:27" x14ac:dyDescent="0.25">
      <c r="A3052" s="25"/>
    </row>
    <row r="3053" spans="1:27" x14ac:dyDescent="0.25">
      <c r="A3053" t="s">
        <v>1340</v>
      </c>
    </row>
    <row r="3054" spans="1:27" x14ac:dyDescent="0.25">
      <c r="A3054" t="s">
        <v>22</v>
      </c>
    </row>
    <row r="3055" spans="1:27" x14ac:dyDescent="0.25">
      <c r="A3055" s="15" t="s">
        <v>17</v>
      </c>
      <c r="B3055" s="14" t="s">
        <v>18</v>
      </c>
      <c r="C3055" s="270" t="s">
        <v>19</v>
      </c>
      <c r="D3055" s="270"/>
      <c r="E3055" s="270"/>
      <c r="F3055" s="270" t="s">
        <v>20</v>
      </c>
      <c r="G3055" s="270"/>
      <c r="H3055" s="270"/>
      <c r="I3055" s="270" t="s">
        <v>21</v>
      </c>
      <c r="J3055" s="270"/>
      <c r="K3055" s="270"/>
      <c r="M3055" s="270" t="s">
        <v>688</v>
      </c>
      <c r="N3055" s="270"/>
      <c r="O3055" s="270"/>
      <c r="P3055" s="270"/>
    </row>
    <row r="3056" spans="1:27" x14ac:dyDescent="0.25">
      <c r="B3056" s="14" t="s">
        <v>14</v>
      </c>
      <c r="C3056" s="14" t="s">
        <v>14</v>
      </c>
      <c r="D3056" s="14" t="s">
        <v>15</v>
      </c>
      <c r="E3056" s="14" t="s">
        <v>16</v>
      </c>
      <c r="F3056" s="14" t="s">
        <v>14</v>
      </c>
      <c r="G3056" s="14" t="s">
        <v>15</v>
      </c>
      <c r="H3056" s="14" t="s">
        <v>16</v>
      </c>
      <c r="I3056" s="14" t="s">
        <v>14</v>
      </c>
      <c r="J3056" s="14" t="s">
        <v>15</v>
      </c>
      <c r="K3056" s="14" t="s">
        <v>16</v>
      </c>
      <c r="M3056" s="14" t="s">
        <v>18</v>
      </c>
      <c r="N3056" s="13" t="s">
        <v>19</v>
      </c>
      <c r="O3056" s="14" t="s">
        <v>20</v>
      </c>
      <c r="P3056" s="13" t="s">
        <v>21</v>
      </c>
      <c r="R3056" s="13" t="s">
        <v>41</v>
      </c>
      <c r="S3056" s="14" t="s">
        <v>29</v>
      </c>
    </row>
    <row r="3057" spans="1:27" ht="15.75" x14ac:dyDescent="0.25">
      <c r="A3057" s="5" t="s">
        <v>0</v>
      </c>
      <c r="B3057" s="7">
        <v>247786</v>
      </c>
      <c r="C3057" s="7">
        <v>10214</v>
      </c>
      <c r="D3057" s="1">
        <v>4.0999999999999996</v>
      </c>
      <c r="E3057" s="9">
        <v>231</v>
      </c>
      <c r="F3057" s="7">
        <v>1925</v>
      </c>
      <c r="G3057" s="1">
        <v>0.8</v>
      </c>
      <c r="H3057" s="1">
        <v>43.5</v>
      </c>
      <c r="I3057" s="7">
        <v>2360</v>
      </c>
      <c r="J3057" s="1">
        <v>1</v>
      </c>
      <c r="K3057" s="1">
        <v>53.4</v>
      </c>
      <c r="M3057" s="12">
        <f t="shared" ref="M3057:M3069" si="918">B3057-B3075</f>
        <v>1112</v>
      </c>
      <c r="N3057" s="12">
        <f t="shared" ref="N3057:N3069" si="919">C3057-C3075</f>
        <v>58</v>
      </c>
      <c r="O3057" s="12">
        <f t="shared" ref="O3057:O3069" si="920">F3057-F3075</f>
        <v>11</v>
      </c>
      <c r="P3057" s="12">
        <f t="shared" ref="P3057:P3069" si="921">I3057-I3075</f>
        <v>4</v>
      </c>
      <c r="R3057" s="26"/>
      <c r="W3057" s="48" t="s">
        <v>653</v>
      </c>
      <c r="X3057" s="48">
        <f>SUM(B3060:B3061)/B3057</f>
        <v>0.18681039283898201</v>
      </c>
    </row>
    <row r="3058" spans="1:27" ht="15.75" x14ac:dyDescent="0.25">
      <c r="A3058" s="6" t="s">
        <v>1</v>
      </c>
      <c r="B3058" s="8">
        <v>1491</v>
      </c>
      <c r="C3058" s="8">
        <v>67</v>
      </c>
      <c r="D3058" s="2">
        <v>4.5</v>
      </c>
      <c r="E3058" s="10">
        <v>129.5</v>
      </c>
      <c r="F3058" s="8">
        <v>14</v>
      </c>
      <c r="G3058" s="2">
        <v>0.9</v>
      </c>
      <c r="H3058" s="2">
        <v>27.1</v>
      </c>
      <c r="I3058" s="8">
        <v>0</v>
      </c>
      <c r="J3058" s="2">
        <v>0</v>
      </c>
      <c r="K3058" s="2">
        <v>0</v>
      </c>
      <c r="M3058" s="12">
        <f t="shared" si="918"/>
        <v>6</v>
      </c>
      <c r="N3058" s="20">
        <f t="shared" si="919"/>
        <v>0</v>
      </c>
      <c r="O3058" s="12">
        <f t="shared" si="920"/>
        <v>0</v>
      </c>
      <c r="P3058" s="12">
        <f t="shared" si="921"/>
        <v>0</v>
      </c>
      <c r="R3058" s="21">
        <f>C3058/$C$3057</f>
        <v>6.5596240454278438E-3</v>
      </c>
    </row>
    <row r="3059" spans="1:27" ht="15.75" x14ac:dyDescent="0.25">
      <c r="A3059" s="5" t="s">
        <v>2</v>
      </c>
      <c r="B3059" s="7">
        <v>9379</v>
      </c>
      <c r="C3059" s="7">
        <v>46</v>
      </c>
      <c r="D3059" s="1">
        <v>0.5</v>
      </c>
      <c r="E3059" s="9">
        <v>21.2</v>
      </c>
      <c r="F3059" s="7">
        <v>8</v>
      </c>
      <c r="G3059" s="1">
        <v>0.1</v>
      </c>
      <c r="H3059" s="1">
        <v>3.7</v>
      </c>
      <c r="I3059" s="7">
        <v>0</v>
      </c>
      <c r="J3059" s="1">
        <v>0</v>
      </c>
      <c r="K3059" s="1">
        <v>0</v>
      </c>
      <c r="M3059" s="12">
        <f t="shared" si="918"/>
        <v>43</v>
      </c>
      <c r="N3059" s="20">
        <f t="shared" si="919"/>
        <v>0</v>
      </c>
      <c r="O3059" s="12">
        <f t="shared" si="920"/>
        <v>0</v>
      </c>
      <c r="P3059" s="12">
        <f t="shared" si="921"/>
        <v>0</v>
      </c>
      <c r="R3059" s="21">
        <f t="shared" ref="R3059:R3069" si="922">C3059/$C$3057</f>
        <v>4.5036224789504605E-3</v>
      </c>
    </row>
    <row r="3060" spans="1:27" ht="15.75" x14ac:dyDescent="0.25">
      <c r="A3060" s="6" t="s">
        <v>3</v>
      </c>
      <c r="B3060" s="8">
        <v>12980</v>
      </c>
      <c r="C3060" s="8">
        <v>27</v>
      </c>
      <c r="D3060" s="2">
        <v>0.2</v>
      </c>
      <c r="E3060" s="10">
        <v>9.6999999999999993</v>
      </c>
      <c r="F3060" s="8">
        <v>12</v>
      </c>
      <c r="G3060" s="2">
        <v>0.1</v>
      </c>
      <c r="H3060" s="2">
        <v>4.3</v>
      </c>
      <c r="I3060" s="8">
        <v>0</v>
      </c>
      <c r="J3060" s="2">
        <v>0</v>
      </c>
      <c r="K3060" s="2">
        <v>0</v>
      </c>
      <c r="M3060" s="12">
        <f t="shared" si="918"/>
        <v>59</v>
      </c>
      <c r="N3060" s="20">
        <f t="shared" si="919"/>
        <v>1</v>
      </c>
      <c r="O3060" s="20">
        <f t="shared" si="920"/>
        <v>0</v>
      </c>
      <c r="P3060" s="12">
        <f t="shared" si="921"/>
        <v>0</v>
      </c>
      <c r="R3060" s="23">
        <f t="shared" si="922"/>
        <v>2.6434305854709222E-3</v>
      </c>
      <c r="U3060" s="30" t="s">
        <v>689</v>
      </c>
      <c r="V3060" s="30"/>
      <c r="W3060" s="30"/>
      <c r="X3060" s="30"/>
      <c r="Y3060" s="30"/>
    </row>
    <row r="3061" spans="1:27" ht="15.75" x14ac:dyDescent="0.25">
      <c r="A3061" s="5" t="s">
        <v>4</v>
      </c>
      <c r="B3061" s="7">
        <v>33309</v>
      </c>
      <c r="C3061" s="7">
        <v>169</v>
      </c>
      <c r="D3061" s="1">
        <v>0.5</v>
      </c>
      <c r="E3061" s="9">
        <v>31.7</v>
      </c>
      <c r="F3061" s="7">
        <v>24</v>
      </c>
      <c r="G3061" s="1">
        <v>0.1</v>
      </c>
      <c r="H3061" s="1">
        <v>4.5</v>
      </c>
      <c r="I3061" s="7">
        <v>0</v>
      </c>
      <c r="J3061" s="1">
        <v>0</v>
      </c>
      <c r="K3061" s="1">
        <v>0</v>
      </c>
      <c r="M3061" s="12">
        <f t="shared" si="918"/>
        <v>135</v>
      </c>
      <c r="N3061" s="20">
        <f t="shared" si="919"/>
        <v>-1</v>
      </c>
      <c r="O3061" s="12">
        <f t="shared" si="920"/>
        <v>1</v>
      </c>
      <c r="P3061" s="12">
        <f t="shared" si="921"/>
        <v>0</v>
      </c>
      <c r="R3061" s="23">
        <f t="shared" si="922"/>
        <v>1.6545917368317994E-2</v>
      </c>
      <c r="S3061" s="24">
        <f>R3060+R3061</f>
        <v>1.9189347953788918E-2</v>
      </c>
      <c r="U3061" s="30"/>
      <c r="V3061" s="30"/>
      <c r="W3061" s="30"/>
      <c r="X3061" s="30"/>
      <c r="Y3061" s="30"/>
      <c r="Z3061" s="30"/>
    </row>
    <row r="3062" spans="1:27" ht="15.75" x14ac:dyDescent="0.25">
      <c r="A3062" s="6" t="s">
        <v>5</v>
      </c>
      <c r="B3062" s="8">
        <v>46392</v>
      </c>
      <c r="C3062" s="8">
        <v>563</v>
      </c>
      <c r="D3062" s="2">
        <v>1.2</v>
      </c>
      <c r="E3062" s="10">
        <v>95.1</v>
      </c>
      <c r="F3062" s="8">
        <v>68</v>
      </c>
      <c r="G3062" s="2">
        <v>0.1</v>
      </c>
      <c r="H3062" s="2">
        <v>11.5</v>
      </c>
      <c r="I3062" s="8">
        <v>10</v>
      </c>
      <c r="J3062" s="2">
        <v>0</v>
      </c>
      <c r="K3062" s="2">
        <v>1.7</v>
      </c>
      <c r="M3062" s="12">
        <f t="shared" si="918"/>
        <v>271</v>
      </c>
      <c r="N3062" s="20">
        <f t="shared" si="919"/>
        <v>1</v>
      </c>
      <c r="O3062" s="12">
        <f t="shared" si="920"/>
        <v>0</v>
      </c>
      <c r="P3062" s="12">
        <f t="shared" si="921"/>
        <v>0</v>
      </c>
      <c r="R3062" s="21">
        <f t="shared" si="922"/>
        <v>5.5120422948893674E-2</v>
      </c>
      <c r="U3062" s="30" t="s">
        <v>690</v>
      </c>
      <c r="V3062" s="30"/>
      <c r="W3062" s="30"/>
      <c r="X3062" s="30"/>
      <c r="Y3062" s="30"/>
      <c r="Z3062" s="30"/>
    </row>
    <row r="3063" spans="1:27" ht="15.75" x14ac:dyDescent="0.25">
      <c r="A3063" s="5" t="s">
        <v>6</v>
      </c>
      <c r="B3063" s="7">
        <v>47420</v>
      </c>
      <c r="C3063" s="7">
        <v>1016</v>
      </c>
      <c r="D3063" s="1">
        <v>2.1</v>
      </c>
      <c r="E3063" s="9">
        <v>142</v>
      </c>
      <c r="F3063" s="7">
        <v>152</v>
      </c>
      <c r="G3063" s="1">
        <v>0.3</v>
      </c>
      <c r="H3063" s="1">
        <v>21.2</v>
      </c>
      <c r="I3063" s="7">
        <v>15</v>
      </c>
      <c r="J3063" s="1">
        <v>0</v>
      </c>
      <c r="K3063" s="1">
        <v>2.1</v>
      </c>
      <c r="M3063" s="12">
        <f t="shared" si="918"/>
        <v>216</v>
      </c>
      <c r="N3063" s="20">
        <f t="shared" si="919"/>
        <v>8</v>
      </c>
      <c r="O3063" s="20">
        <f t="shared" si="920"/>
        <v>5</v>
      </c>
      <c r="P3063" s="12">
        <f t="shared" si="921"/>
        <v>0</v>
      </c>
      <c r="R3063" s="21">
        <f t="shared" si="922"/>
        <v>9.947131388290581E-2</v>
      </c>
      <c r="U3063" s="30" t="s">
        <v>691</v>
      </c>
      <c r="V3063" s="30"/>
      <c r="W3063" s="30"/>
      <c r="X3063" s="30"/>
      <c r="Y3063" s="30"/>
      <c r="Z3063" s="30"/>
    </row>
    <row r="3064" spans="1:27" ht="15.75" x14ac:dyDescent="0.25">
      <c r="A3064" s="6" t="s">
        <v>7</v>
      </c>
      <c r="B3064" s="8">
        <v>38427</v>
      </c>
      <c r="C3064" s="8">
        <v>1258</v>
      </c>
      <c r="D3064" s="2">
        <v>3.3</v>
      </c>
      <c r="E3064" s="10">
        <v>206.8</v>
      </c>
      <c r="F3064" s="8">
        <v>265</v>
      </c>
      <c r="G3064" s="2">
        <v>0.7</v>
      </c>
      <c r="H3064" s="2">
        <v>43.6</v>
      </c>
      <c r="I3064" s="8">
        <v>47</v>
      </c>
      <c r="J3064" s="2">
        <v>0.1</v>
      </c>
      <c r="K3064" s="2">
        <v>7.7</v>
      </c>
      <c r="M3064" s="12">
        <f t="shared" si="918"/>
        <v>151</v>
      </c>
      <c r="N3064" s="20">
        <f t="shared" si="919"/>
        <v>9</v>
      </c>
      <c r="O3064" s="20">
        <f t="shared" si="920"/>
        <v>5</v>
      </c>
      <c r="P3064" s="12">
        <f t="shared" si="921"/>
        <v>0</v>
      </c>
      <c r="R3064" s="21">
        <f t="shared" si="922"/>
        <v>0.12316428431564519</v>
      </c>
      <c r="U3064" s="30" t="s">
        <v>692</v>
      </c>
      <c r="V3064" s="30"/>
      <c r="W3064" s="30"/>
      <c r="X3064" s="30"/>
      <c r="Y3064" s="30"/>
      <c r="Z3064" s="30"/>
      <c r="AA3064" s="31">
        <f>4470643*0.588</f>
        <v>2628738.0839999998</v>
      </c>
    </row>
    <row r="3065" spans="1:27" ht="15.75" x14ac:dyDescent="0.25">
      <c r="A3065" s="5" t="s">
        <v>8</v>
      </c>
      <c r="B3065" s="7">
        <v>28336</v>
      </c>
      <c r="C3065" s="7">
        <v>1779</v>
      </c>
      <c r="D3065" s="1">
        <v>6.3</v>
      </c>
      <c r="E3065" s="9">
        <v>323</v>
      </c>
      <c r="F3065" s="7">
        <v>449</v>
      </c>
      <c r="G3065" s="1">
        <v>1.6</v>
      </c>
      <c r="H3065" s="1">
        <v>81.5</v>
      </c>
      <c r="I3065" s="7">
        <v>119</v>
      </c>
      <c r="J3065" s="1">
        <v>0.4</v>
      </c>
      <c r="K3065" s="1">
        <v>21.6</v>
      </c>
      <c r="M3065" s="12">
        <f t="shared" si="918"/>
        <v>90</v>
      </c>
      <c r="N3065" s="20">
        <f t="shared" si="919"/>
        <v>11</v>
      </c>
      <c r="O3065" s="20">
        <f t="shared" si="920"/>
        <v>0</v>
      </c>
      <c r="P3065" s="12">
        <f t="shared" si="921"/>
        <v>0</v>
      </c>
      <c r="R3065" s="21">
        <f t="shared" si="922"/>
        <v>0.17417270413158409</v>
      </c>
      <c r="V3065" t="s">
        <v>56</v>
      </c>
      <c r="W3065" s="32">
        <v>0.1</v>
      </c>
      <c r="X3065" s="33">
        <f>AA3064*W3065</f>
        <v>262873.80839999998</v>
      </c>
    </row>
    <row r="3066" spans="1:27" ht="15.75" x14ac:dyDescent="0.25">
      <c r="A3066" s="6" t="s">
        <v>9</v>
      </c>
      <c r="B3066" s="8">
        <v>16344</v>
      </c>
      <c r="C3066" s="8">
        <v>1789</v>
      </c>
      <c r="D3066" s="2">
        <v>10.9</v>
      </c>
      <c r="E3066" s="10">
        <v>377.1</v>
      </c>
      <c r="F3066" s="8">
        <v>513</v>
      </c>
      <c r="G3066" s="2">
        <v>3.1</v>
      </c>
      <c r="H3066" s="2">
        <v>108.1</v>
      </c>
      <c r="I3066" s="8">
        <v>303</v>
      </c>
      <c r="J3066" s="2">
        <v>1.9</v>
      </c>
      <c r="K3066" s="2">
        <v>63.9</v>
      </c>
      <c r="M3066" s="12">
        <f t="shared" si="918"/>
        <v>83</v>
      </c>
      <c r="N3066" s="20">
        <f t="shared" si="919"/>
        <v>12</v>
      </c>
      <c r="O3066" s="20">
        <f t="shared" si="920"/>
        <v>0</v>
      </c>
      <c r="P3066" s="20">
        <f t="shared" si="921"/>
        <v>0</v>
      </c>
      <c r="R3066" s="21">
        <f t="shared" si="922"/>
        <v>0.17515175249657333</v>
      </c>
      <c r="V3066" t="s">
        <v>693</v>
      </c>
      <c r="X3066" s="34">
        <v>9066</v>
      </c>
      <c r="Y3066" s="69">
        <f>X3066/4470643</f>
        <v>2.0278962109029955E-3</v>
      </c>
      <c r="Z3066" t="s">
        <v>186</v>
      </c>
    </row>
    <row r="3067" spans="1:27" ht="15.75" x14ac:dyDescent="0.25">
      <c r="A3067" s="5" t="s">
        <v>10</v>
      </c>
      <c r="B3067" s="7">
        <v>6989</v>
      </c>
      <c r="C3067" s="7">
        <v>1614</v>
      </c>
      <c r="D3067" s="1">
        <v>23.1</v>
      </c>
      <c r="E3067" s="9">
        <v>619.29999999999995</v>
      </c>
      <c r="F3067" s="7">
        <v>330</v>
      </c>
      <c r="G3067" s="1">
        <v>4.7</v>
      </c>
      <c r="H3067" s="1">
        <v>126.6</v>
      </c>
      <c r="I3067" s="7">
        <v>495</v>
      </c>
      <c r="J3067" s="1">
        <v>7.1</v>
      </c>
      <c r="K3067" s="1">
        <v>189.9</v>
      </c>
      <c r="M3067" s="12">
        <f t="shared" si="918"/>
        <v>36</v>
      </c>
      <c r="N3067" s="20">
        <f t="shared" si="919"/>
        <v>13</v>
      </c>
      <c r="O3067" s="20">
        <f t="shared" si="920"/>
        <v>2</v>
      </c>
      <c r="P3067" s="20">
        <f t="shared" si="921"/>
        <v>1</v>
      </c>
      <c r="R3067" s="21">
        <f t="shared" si="922"/>
        <v>0.15801840610926179</v>
      </c>
      <c r="W3067" s="46" t="s">
        <v>185</v>
      </c>
      <c r="X3067" s="47">
        <f>X3066-X3084</f>
        <v>570</v>
      </c>
    </row>
    <row r="3068" spans="1:27" ht="15.75" x14ac:dyDescent="0.25">
      <c r="A3068" s="6" t="s">
        <v>11</v>
      </c>
      <c r="B3068" s="8">
        <v>6543</v>
      </c>
      <c r="C3068" s="8">
        <v>1883</v>
      </c>
      <c r="D3068" s="2">
        <v>28.8</v>
      </c>
      <c r="E3068" s="10">
        <v>1342.4</v>
      </c>
      <c r="F3068" s="8">
        <v>89</v>
      </c>
      <c r="G3068" s="2">
        <v>1.4</v>
      </c>
      <c r="H3068" s="2">
        <v>63.4</v>
      </c>
      <c r="I3068" s="8">
        <v>1370</v>
      </c>
      <c r="J3068" s="2">
        <v>20.9</v>
      </c>
      <c r="K3068" s="2">
        <v>976.7</v>
      </c>
      <c r="M3068" s="12">
        <f t="shared" si="918"/>
        <v>22</v>
      </c>
      <c r="N3068" s="20">
        <f t="shared" si="919"/>
        <v>4</v>
      </c>
      <c r="O3068" s="20">
        <f t="shared" si="920"/>
        <v>-2</v>
      </c>
      <c r="P3068" s="20">
        <f t="shared" si="921"/>
        <v>3</v>
      </c>
      <c r="R3068" s="21">
        <f t="shared" si="922"/>
        <v>0.1843548071274721</v>
      </c>
    </row>
    <row r="3069" spans="1:27" ht="15.75" x14ac:dyDescent="0.25">
      <c r="A3069" s="5" t="s">
        <v>12</v>
      </c>
      <c r="B3069" s="1">
        <v>176</v>
      </c>
      <c r="C3069" s="1">
        <v>3</v>
      </c>
      <c r="D3069" s="1">
        <v>1.7</v>
      </c>
      <c r="E3069" s="1" t="s">
        <v>13</v>
      </c>
      <c r="F3069" s="1">
        <v>1</v>
      </c>
      <c r="G3069" s="1">
        <v>0.6</v>
      </c>
      <c r="H3069" s="1" t="s">
        <v>13</v>
      </c>
      <c r="I3069" s="1">
        <v>1</v>
      </c>
      <c r="J3069" s="1">
        <v>0.6</v>
      </c>
      <c r="K3069" s="1" t="s">
        <v>13</v>
      </c>
      <c r="M3069" s="12">
        <f t="shared" si="918"/>
        <v>0</v>
      </c>
      <c r="N3069" s="12">
        <f t="shared" si="919"/>
        <v>0</v>
      </c>
      <c r="O3069" s="12">
        <f t="shared" si="920"/>
        <v>0</v>
      </c>
      <c r="P3069" s="12">
        <f t="shared" si="921"/>
        <v>0</v>
      </c>
      <c r="R3069" s="21">
        <f t="shared" si="922"/>
        <v>2.9371450949676914E-4</v>
      </c>
    </row>
    <row r="3070" spans="1:27" x14ac:dyDescent="0.25">
      <c r="A3070" s="25"/>
      <c r="O3070" s="104" t="s">
        <v>873</v>
      </c>
      <c r="P3070" s="103">
        <f>SUM(P3067:P3068)/P3057</f>
        <v>1</v>
      </c>
    </row>
    <row r="3071" spans="1:27" x14ac:dyDescent="0.25">
      <c r="A3071" t="s">
        <v>1341</v>
      </c>
    </row>
    <row r="3072" spans="1:27" x14ac:dyDescent="0.25">
      <c r="A3072" t="s">
        <v>22</v>
      </c>
    </row>
    <row r="3073" spans="1:28" x14ac:dyDescent="0.25">
      <c r="A3073" s="15" t="s">
        <v>17</v>
      </c>
      <c r="B3073" s="14" t="s">
        <v>18</v>
      </c>
      <c r="C3073" s="270" t="s">
        <v>19</v>
      </c>
      <c r="D3073" s="270"/>
      <c r="E3073" s="270"/>
      <c r="F3073" s="270" t="s">
        <v>20</v>
      </c>
      <c r="G3073" s="270"/>
      <c r="H3073" s="270"/>
      <c r="I3073" s="270" t="s">
        <v>21</v>
      </c>
      <c r="J3073" s="270"/>
      <c r="K3073" s="270"/>
      <c r="M3073" s="270" t="s">
        <v>675</v>
      </c>
      <c r="N3073" s="270"/>
      <c r="O3073" s="270"/>
      <c r="P3073" s="270"/>
    </row>
    <row r="3074" spans="1:28" x14ac:dyDescent="0.25">
      <c r="B3074" s="14" t="s">
        <v>14</v>
      </c>
      <c r="C3074" s="14" t="s">
        <v>14</v>
      </c>
      <c r="D3074" s="14" t="s">
        <v>15</v>
      </c>
      <c r="E3074" s="14" t="s">
        <v>16</v>
      </c>
      <c r="F3074" s="14" t="s">
        <v>14</v>
      </c>
      <c r="G3074" s="14" t="s">
        <v>15</v>
      </c>
      <c r="H3074" s="14" t="s">
        <v>16</v>
      </c>
      <c r="I3074" s="14" t="s">
        <v>14</v>
      </c>
      <c r="J3074" s="14" t="s">
        <v>15</v>
      </c>
      <c r="K3074" s="14" t="s">
        <v>16</v>
      </c>
      <c r="M3074" s="14" t="s">
        <v>18</v>
      </c>
      <c r="N3074" s="13" t="s">
        <v>19</v>
      </c>
      <c r="O3074" s="14" t="s">
        <v>20</v>
      </c>
      <c r="P3074" s="13" t="s">
        <v>21</v>
      </c>
      <c r="R3074" s="13" t="s">
        <v>41</v>
      </c>
      <c r="S3074" s="14" t="s">
        <v>29</v>
      </c>
    </row>
    <row r="3075" spans="1:28" ht="15.75" x14ac:dyDescent="0.25">
      <c r="A3075" s="5" t="s">
        <v>0</v>
      </c>
      <c r="B3075" s="7">
        <v>246674</v>
      </c>
      <c r="C3075" s="7">
        <v>10156</v>
      </c>
      <c r="D3075" s="1">
        <v>4.0999999999999996</v>
      </c>
      <c r="E3075" s="9">
        <v>229.7</v>
      </c>
      <c r="F3075" s="7">
        <v>1914</v>
      </c>
      <c r="G3075" s="1">
        <v>0.8</v>
      </c>
      <c r="H3075" s="1">
        <v>43.3</v>
      </c>
      <c r="I3075" s="7">
        <v>2356</v>
      </c>
      <c r="J3075" s="1">
        <v>1</v>
      </c>
      <c r="K3075" s="1">
        <v>53.3</v>
      </c>
      <c r="M3075" s="12">
        <f t="shared" ref="M3075:M3087" si="923">B3075-B3093</f>
        <v>1076</v>
      </c>
      <c r="N3075" s="12">
        <f t="shared" ref="N3075:N3087" si="924">C3075-C3093</f>
        <v>22</v>
      </c>
      <c r="O3075" s="12">
        <f t="shared" ref="O3075:O3087" si="925">F3075-F3093</f>
        <v>3</v>
      </c>
      <c r="P3075" s="12">
        <f t="shared" ref="P3075:P3087" si="926">I3075-I3093</f>
        <v>1</v>
      </c>
      <c r="R3075" s="26"/>
      <c r="W3075" s="48" t="s">
        <v>653</v>
      </c>
      <c r="X3075" s="48">
        <f>SUM(B3078:B3079)/B3075</f>
        <v>0.18686606614397949</v>
      </c>
    </row>
    <row r="3076" spans="1:28" ht="15.75" x14ac:dyDescent="0.25">
      <c r="A3076" s="6" t="s">
        <v>1</v>
      </c>
      <c r="B3076" s="8">
        <v>1485</v>
      </c>
      <c r="C3076" s="8">
        <v>67</v>
      </c>
      <c r="D3076" s="2">
        <v>4.5</v>
      </c>
      <c r="E3076" s="10">
        <v>129.5</v>
      </c>
      <c r="F3076" s="8">
        <v>14</v>
      </c>
      <c r="G3076" s="2">
        <v>0.9</v>
      </c>
      <c r="H3076" s="2">
        <v>27.1</v>
      </c>
      <c r="I3076" s="8">
        <v>0</v>
      </c>
      <c r="J3076" s="2">
        <v>0</v>
      </c>
      <c r="K3076" s="2">
        <v>0</v>
      </c>
      <c r="M3076" s="12">
        <f t="shared" si="923"/>
        <v>2</v>
      </c>
      <c r="N3076" s="20">
        <f t="shared" si="924"/>
        <v>0</v>
      </c>
      <c r="O3076" s="12">
        <f t="shared" si="925"/>
        <v>0</v>
      </c>
      <c r="P3076" s="12">
        <f t="shared" si="926"/>
        <v>0</v>
      </c>
      <c r="R3076" s="21">
        <f>C3076/$C$3093</f>
        <v>6.6114071442668247E-3</v>
      </c>
    </row>
    <row r="3077" spans="1:28" ht="15.75" x14ac:dyDescent="0.25">
      <c r="A3077" s="5" t="s">
        <v>2</v>
      </c>
      <c r="B3077" s="7">
        <v>9336</v>
      </c>
      <c r="C3077" s="7">
        <v>46</v>
      </c>
      <c r="D3077" s="1">
        <v>0.5</v>
      </c>
      <c r="E3077" s="9">
        <v>21.2</v>
      </c>
      <c r="F3077" s="7">
        <v>8</v>
      </c>
      <c r="G3077" s="1">
        <v>0.1</v>
      </c>
      <c r="H3077" s="1">
        <v>3.7</v>
      </c>
      <c r="I3077" s="7">
        <v>0</v>
      </c>
      <c r="J3077" s="1">
        <v>0</v>
      </c>
      <c r="K3077" s="1">
        <v>0</v>
      </c>
      <c r="M3077" s="12">
        <f t="shared" si="923"/>
        <v>48</v>
      </c>
      <c r="N3077" s="20">
        <f t="shared" si="924"/>
        <v>0</v>
      </c>
      <c r="O3077" s="12">
        <f t="shared" si="925"/>
        <v>0</v>
      </c>
      <c r="P3077" s="12">
        <f t="shared" si="926"/>
        <v>0</v>
      </c>
      <c r="R3077" s="21">
        <f t="shared" ref="R3077:R3087" si="927">C3077/$C$3093</f>
        <v>4.5391750542727455E-3</v>
      </c>
    </row>
    <row r="3078" spans="1:28" ht="15.75" x14ac:dyDescent="0.25">
      <c r="A3078" s="6" t="s">
        <v>3</v>
      </c>
      <c r="B3078" s="8">
        <v>12921</v>
      </c>
      <c r="C3078" s="8">
        <v>26</v>
      </c>
      <c r="D3078" s="2">
        <v>0.2</v>
      </c>
      <c r="E3078" s="10">
        <v>9.4</v>
      </c>
      <c r="F3078" s="8">
        <v>12</v>
      </c>
      <c r="G3078" s="2">
        <v>0.1</v>
      </c>
      <c r="H3078" s="2">
        <v>4.3</v>
      </c>
      <c r="I3078" s="8">
        <v>0</v>
      </c>
      <c r="J3078" s="2">
        <v>0</v>
      </c>
      <c r="K3078" s="2">
        <v>0</v>
      </c>
      <c r="M3078" s="12">
        <f t="shared" si="923"/>
        <v>64</v>
      </c>
      <c r="N3078" s="20">
        <f t="shared" si="924"/>
        <v>0</v>
      </c>
      <c r="O3078" s="20">
        <f t="shared" si="925"/>
        <v>0</v>
      </c>
      <c r="P3078" s="12">
        <f t="shared" si="926"/>
        <v>0</v>
      </c>
      <c r="R3078" s="23">
        <f t="shared" si="927"/>
        <v>2.5656206828498125E-3</v>
      </c>
      <c r="U3078" s="30" t="s">
        <v>676</v>
      </c>
      <c r="V3078" s="30"/>
      <c r="W3078" s="30"/>
      <c r="X3078" s="30"/>
      <c r="Y3078" s="30"/>
    </row>
    <row r="3079" spans="1:28" ht="15.75" x14ac:dyDescent="0.25">
      <c r="A3079" s="5" t="s">
        <v>4</v>
      </c>
      <c r="B3079" s="7">
        <v>33174</v>
      </c>
      <c r="C3079" s="7">
        <v>170</v>
      </c>
      <c r="D3079" s="1">
        <v>0.5</v>
      </c>
      <c r="E3079" s="9">
        <v>31.9</v>
      </c>
      <c r="F3079" s="7">
        <v>23</v>
      </c>
      <c r="G3079" s="1">
        <v>0.1</v>
      </c>
      <c r="H3079" s="1">
        <v>4.3</v>
      </c>
      <c r="I3079" s="7">
        <v>0</v>
      </c>
      <c r="J3079" s="1">
        <v>0</v>
      </c>
      <c r="K3079" s="1">
        <v>0</v>
      </c>
      <c r="M3079" s="12">
        <f t="shared" si="923"/>
        <v>121</v>
      </c>
      <c r="N3079" s="20">
        <f t="shared" si="924"/>
        <v>1</v>
      </c>
      <c r="O3079" s="12">
        <f t="shared" si="925"/>
        <v>0</v>
      </c>
      <c r="P3079" s="12">
        <f t="shared" si="926"/>
        <v>0</v>
      </c>
      <c r="R3079" s="23">
        <f t="shared" si="927"/>
        <v>1.6775212157094928E-2</v>
      </c>
      <c r="S3079" s="24">
        <f>R3078+R3079</f>
        <v>1.9340832839944741E-2</v>
      </c>
      <c r="U3079" s="30"/>
      <c r="V3079" s="30"/>
      <c r="W3079" s="30"/>
      <c r="X3079" s="30"/>
      <c r="Y3079" s="30"/>
      <c r="Z3079" s="30"/>
    </row>
    <row r="3080" spans="1:28" ht="15.75" x14ac:dyDescent="0.25">
      <c r="A3080" s="6" t="s">
        <v>5</v>
      </c>
      <c r="B3080" s="8">
        <v>46121</v>
      </c>
      <c r="C3080" s="8">
        <v>562</v>
      </c>
      <c r="D3080" s="2">
        <v>1.2</v>
      </c>
      <c r="E3080" s="10">
        <v>95</v>
      </c>
      <c r="F3080" s="8">
        <v>68</v>
      </c>
      <c r="G3080" s="2">
        <v>0.1</v>
      </c>
      <c r="H3080" s="2">
        <v>11.5</v>
      </c>
      <c r="I3080" s="8">
        <v>10</v>
      </c>
      <c r="J3080" s="2">
        <v>0</v>
      </c>
      <c r="K3080" s="2">
        <v>1.7</v>
      </c>
      <c r="M3080" s="12">
        <f t="shared" si="923"/>
        <v>238</v>
      </c>
      <c r="N3080" s="20">
        <f t="shared" si="924"/>
        <v>2</v>
      </c>
      <c r="O3080" s="12">
        <f t="shared" si="925"/>
        <v>0</v>
      </c>
      <c r="P3080" s="12">
        <f t="shared" si="926"/>
        <v>0</v>
      </c>
      <c r="R3080" s="21">
        <f t="shared" si="927"/>
        <v>5.5456877836984407E-2</v>
      </c>
      <c r="U3080" s="30" t="s">
        <v>677</v>
      </c>
      <c r="V3080" s="30"/>
      <c r="W3080" s="30"/>
      <c r="X3080" s="30"/>
      <c r="Y3080" s="30"/>
      <c r="Z3080" s="30"/>
    </row>
    <row r="3081" spans="1:28" ht="15.75" x14ac:dyDescent="0.25">
      <c r="A3081" s="5" t="s">
        <v>6</v>
      </c>
      <c r="B3081" s="7">
        <v>47204</v>
      </c>
      <c r="C3081" s="7">
        <v>1008</v>
      </c>
      <c r="D3081" s="1">
        <v>2.1</v>
      </c>
      <c r="E3081" s="9">
        <v>140.9</v>
      </c>
      <c r="F3081" s="7">
        <v>147</v>
      </c>
      <c r="G3081" s="1">
        <v>0.3</v>
      </c>
      <c r="H3081" s="1">
        <v>20.5</v>
      </c>
      <c r="I3081" s="7">
        <v>15</v>
      </c>
      <c r="J3081" s="1">
        <v>0</v>
      </c>
      <c r="K3081" s="1">
        <v>2.1</v>
      </c>
      <c r="M3081" s="12">
        <f t="shared" si="923"/>
        <v>212</v>
      </c>
      <c r="N3081" s="20">
        <f t="shared" si="924"/>
        <v>2</v>
      </c>
      <c r="O3081" s="20">
        <f t="shared" si="925"/>
        <v>0</v>
      </c>
      <c r="P3081" s="12">
        <f t="shared" si="926"/>
        <v>0</v>
      </c>
      <c r="R3081" s="21">
        <f t="shared" si="927"/>
        <v>9.9467140319715805E-2</v>
      </c>
      <c r="U3081" s="30" t="s">
        <v>678</v>
      </c>
      <c r="V3081" s="30"/>
      <c r="W3081" s="30"/>
      <c r="X3081" s="30"/>
      <c r="Y3081" s="30"/>
      <c r="Z3081" s="30"/>
    </row>
    <row r="3082" spans="1:28" ht="15.75" x14ac:dyDescent="0.25">
      <c r="A3082" s="6" t="s">
        <v>7</v>
      </c>
      <c r="B3082" s="8">
        <v>38276</v>
      </c>
      <c r="C3082" s="8">
        <v>1249</v>
      </c>
      <c r="D3082" s="2">
        <v>3.3</v>
      </c>
      <c r="E3082" s="10">
        <v>205.3</v>
      </c>
      <c r="F3082" s="8">
        <v>260</v>
      </c>
      <c r="G3082" s="2">
        <v>0.7</v>
      </c>
      <c r="H3082" s="2">
        <v>42.7</v>
      </c>
      <c r="I3082" s="8">
        <v>47</v>
      </c>
      <c r="J3082" s="2">
        <v>0.1</v>
      </c>
      <c r="K3082" s="2">
        <v>7.7</v>
      </c>
      <c r="M3082" s="12">
        <f t="shared" si="923"/>
        <v>149</v>
      </c>
      <c r="N3082" s="20">
        <f t="shared" si="924"/>
        <v>2</v>
      </c>
      <c r="O3082" s="20">
        <f t="shared" si="925"/>
        <v>0</v>
      </c>
      <c r="P3082" s="12">
        <f t="shared" si="926"/>
        <v>0</v>
      </c>
      <c r="R3082" s="21">
        <f t="shared" si="927"/>
        <v>0.12324847049536215</v>
      </c>
      <c r="U3082" s="30" t="s">
        <v>679</v>
      </c>
      <c r="V3082" s="30"/>
      <c r="W3082" s="30"/>
      <c r="X3082" s="30"/>
      <c r="Y3082" s="30"/>
      <c r="Z3082" s="30"/>
      <c r="AA3082" s="31">
        <f>4470643*0.58</f>
        <v>2592972.94</v>
      </c>
    </row>
    <row r="3083" spans="1:28" ht="15.75" x14ac:dyDescent="0.25">
      <c r="A3083" s="5" t="s">
        <v>8</v>
      </c>
      <c r="B3083" s="7">
        <v>28246</v>
      </c>
      <c r="C3083" s="7">
        <v>1768</v>
      </c>
      <c r="D3083" s="1">
        <v>6.3</v>
      </c>
      <c r="E3083" s="9">
        <v>321</v>
      </c>
      <c r="F3083" s="7">
        <v>449</v>
      </c>
      <c r="G3083" s="1">
        <v>1.6</v>
      </c>
      <c r="H3083" s="1">
        <v>81.5</v>
      </c>
      <c r="I3083" s="7">
        <v>119</v>
      </c>
      <c r="J3083" s="1">
        <v>0.4</v>
      </c>
      <c r="K3083" s="1">
        <v>21.6</v>
      </c>
      <c r="M3083" s="12">
        <f t="shared" si="923"/>
        <v>107</v>
      </c>
      <c r="N3083" s="20">
        <f t="shared" si="924"/>
        <v>4</v>
      </c>
      <c r="O3083" s="20">
        <f t="shared" si="925"/>
        <v>1</v>
      </c>
      <c r="P3083" s="12">
        <f t="shared" si="926"/>
        <v>0</v>
      </c>
      <c r="R3083" s="21">
        <f t="shared" si="927"/>
        <v>0.17446220643378726</v>
      </c>
      <c r="V3083" t="s">
        <v>56</v>
      </c>
      <c r="W3083" s="32">
        <v>0.1</v>
      </c>
      <c r="X3083" s="33">
        <f>AA3082*W3083</f>
        <v>259297.29399999999</v>
      </c>
    </row>
    <row r="3084" spans="1:28" ht="15.75" x14ac:dyDescent="0.25">
      <c r="A3084" s="6" t="s">
        <v>9</v>
      </c>
      <c r="B3084" s="8">
        <v>16261</v>
      </c>
      <c r="C3084" s="8">
        <v>1777</v>
      </c>
      <c r="D3084" s="2">
        <v>10.9</v>
      </c>
      <c r="E3084" s="10">
        <v>374.6</v>
      </c>
      <c r="F3084" s="8">
        <v>513</v>
      </c>
      <c r="G3084" s="2">
        <v>3.2</v>
      </c>
      <c r="H3084" s="2">
        <v>108.1</v>
      </c>
      <c r="I3084" s="8">
        <v>303</v>
      </c>
      <c r="J3084" s="2">
        <v>1.9</v>
      </c>
      <c r="K3084" s="2">
        <v>63.9</v>
      </c>
      <c r="M3084" s="12">
        <f t="shared" si="923"/>
        <v>64</v>
      </c>
      <c r="N3084" s="20">
        <f t="shared" si="924"/>
        <v>0</v>
      </c>
      <c r="O3084" s="20">
        <f t="shared" si="925"/>
        <v>0</v>
      </c>
      <c r="P3084" s="20">
        <f t="shared" si="926"/>
        <v>1</v>
      </c>
      <c r="R3084" s="21">
        <f t="shared" si="927"/>
        <v>0.17535030590092757</v>
      </c>
      <c r="V3084" t="s">
        <v>680</v>
      </c>
      <c r="X3084" s="34">
        <v>8496</v>
      </c>
      <c r="Y3084" s="69">
        <f>X3084/4470643</f>
        <v>1.9003977727588626E-3</v>
      </c>
      <c r="Z3084" t="s">
        <v>186</v>
      </c>
    </row>
    <row r="3085" spans="1:28" ht="15.75" x14ac:dyDescent="0.25">
      <c r="A3085" s="5" t="s">
        <v>10</v>
      </c>
      <c r="B3085" s="7">
        <v>6953</v>
      </c>
      <c r="C3085" s="7">
        <v>1601</v>
      </c>
      <c r="D3085" s="1">
        <v>23</v>
      </c>
      <c r="E3085" s="9">
        <v>614.29999999999995</v>
      </c>
      <c r="F3085" s="7">
        <v>328</v>
      </c>
      <c r="G3085" s="1">
        <v>4.7</v>
      </c>
      <c r="H3085" s="1">
        <v>125.8</v>
      </c>
      <c r="I3085" s="7">
        <v>494</v>
      </c>
      <c r="J3085" s="1">
        <v>7.1</v>
      </c>
      <c r="K3085" s="1">
        <v>189.5</v>
      </c>
      <c r="M3085" s="12">
        <f t="shared" si="923"/>
        <v>30</v>
      </c>
      <c r="N3085" s="20">
        <f t="shared" si="924"/>
        <v>4</v>
      </c>
      <c r="O3085" s="20">
        <f t="shared" si="925"/>
        <v>0</v>
      </c>
      <c r="P3085" s="20">
        <f t="shared" si="926"/>
        <v>0</v>
      </c>
      <c r="R3085" s="21">
        <f t="shared" si="927"/>
        <v>0.15798302743240578</v>
      </c>
      <c r="W3085" s="46" t="s">
        <v>185</v>
      </c>
      <c r="X3085" s="47">
        <f>X3084-X3102</f>
        <v>565</v>
      </c>
    </row>
    <row r="3086" spans="1:28" ht="15.75" x14ac:dyDescent="0.25">
      <c r="A3086" s="6" t="s">
        <v>11</v>
      </c>
      <c r="B3086" s="8">
        <v>6521</v>
      </c>
      <c r="C3086" s="8">
        <v>1879</v>
      </c>
      <c r="D3086" s="2">
        <v>28.8</v>
      </c>
      <c r="E3086" s="10">
        <v>1339.6</v>
      </c>
      <c r="F3086" s="8">
        <v>91</v>
      </c>
      <c r="G3086" s="2">
        <v>1.4</v>
      </c>
      <c r="H3086" s="2">
        <v>64.900000000000006</v>
      </c>
      <c r="I3086" s="8">
        <v>1367</v>
      </c>
      <c r="J3086" s="2">
        <v>21</v>
      </c>
      <c r="K3086" s="2">
        <v>974.6</v>
      </c>
      <c r="M3086" s="12">
        <f t="shared" si="923"/>
        <v>41</v>
      </c>
      <c r="N3086" s="20">
        <f t="shared" si="924"/>
        <v>7</v>
      </c>
      <c r="O3086" s="20">
        <f t="shared" si="925"/>
        <v>2</v>
      </c>
      <c r="P3086" s="20">
        <f t="shared" si="926"/>
        <v>0</v>
      </c>
      <c r="R3086" s="21">
        <f t="shared" si="927"/>
        <v>0.18541543319518453</v>
      </c>
    </row>
    <row r="3087" spans="1:28" ht="15.75" x14ac:dyDescent="0.25">
      <c r="A3087" s="5" t="s">
        <v>12</v>
      </c>
      <c r="B3087" s="1">
        <v>176</v>
      </c>
      <c r="C3087" s="1">
        <v>3</v>
      </c>
      <c r="D3087" s="1">
        <v>1.7</v>
      </c>
      <c r="E3087" s="1" t="s">
        <v>13</v>
      </c>
      <c r="F3087" s="1">
        <v>1</v>
      </c>
      <c r="G3087" s="1">
        <v>0.6</v>
      </c>
      <c r="H3087" s="1" t="s">
        <v>13</v>
      </c>
      <c r="I3087" s="1">
        <v>1</v>
      </c>
      <c r="J3087" s="1">
        <v>0.6</v>
      </c>
      <c r="K3087" s="1" t="s">
        <v>13</v>
      </c>
      <c r="M3087" s="12">
        <f t="shared" si="923"/>
        <v>0</v>
      </c>
      <c r="N3087" s="12">
        <f t="shared" si="924"/>
        <v>0</v>
      </c>
      <c r="O3087" s="12">
        <f t="shared" si="925"/>
        <v>0</v>
      </c>
      <c r="P3087" s="12">
        <f t="shared" si="926"/>
        <v>0</v>
      </c>
      <c r="R3087" s="21">
        <f t="shared" si="927"/>
        <v>2.9603315571343988E-4</v>
      </c>
      <c r="AB3087" t="s">
        <v>686</v>
      </c>
    </row>
    <row r="3088" spans="1:28" x14ac:dyDescent="0.25">
      <c r="A3088" s="25"/>
      <c r="O3088" s="104" t="s">
        <v>873</v>
      </c>
      <c r="P3088" s="103">
        <f>SUM(P3085:P3086)/P3075</f>
        <v>0</v>
      </c>
    </row>
    <row r="3089" spans="1:28" x14ac:dyDescent="0.25">
      <c r="A3089" t="s">
        <v>1342</v>
      </c>
    </row>
    <row r="3090" spans="1:28" x14ac:dyDescent="0.25">
      <c r="A3090" t="s">
        <v>22</v>
      </c>
    </row>
    <row r="3091" spans="1:28" x14ac:dyDescent="0.25">
      <c r="A3091" s="15" t="s">
        <v>17</v>
      </c>
      <c r="B3091" s="14" t="s">
        <v>18</v>
      </c>
      <c r="C3091" s="270" t="s">
        <v>19</v>
      </c>
      <c r="D3091" s="270"/>
      <c r="E3091" s="270"/>
      <c r="F3091" s="270" t="s">
        <v>20</v>
      </c>
      <c r="G3091" s="270"/>
      <c r="H3091" s="270"/>
      <c r="I3091" s="270" t="s">
        <v>21</v>
      </c>
      <c r="J3091" s="270"/>
      <c r="K3091" s="270"/>
      <c r="M3091" s="270" t="s">
        <v>668</v>
      </c>
      <c r="N3091" s="270"/>
      <c r="O3091" s="270"/>
      <c r="P3091" s="270"/>
    </row>
    <row r="3092" spans="1:28" x14ac:dyDescent="0.25">
      <c r="B3092" s="14" t="s">
        <v>14</v>
      </c>
      <c r="C3092" s="14" t="s">
        <v>14</v>
      </c>
      <c r="D3092" s="14" t="s">
        <v>15</v>
      </c>
      <c r="E3092" s="14" t="s">
        <v>16</v>
      </c>
      <c r="F3092" s="14" t="s">
        <v>14</v>
      </c>
      <c r="G3092" s="14" t="s">
        <v>15</v>
      </c>
      <c r="H3092" s="14" t="s">
        <v>16</v>
      </c>
      <c r="I3092" s="14" t="s">
        <v>14</v>
      </c>
      <c r="J3092" s="14" t="s">
        <v>15</v>
      </c>
      <c r="K3092" s="14" t="s">
        <v>16</v>
      </c>
      <c r="M3092" s="14" t="s">
        <v>18</v>
      </c>
      <c r="N3092" s="13" t="s">
        <v>19</v>
      </c>
      <c r="O3092" s="14" t="s">
        <v>20</v>
      </c>
      <c r="P3092" s="13" t="s">
        <v>21</v>
      </c>
      <c r="R3092" s="13" t="s">
        <v>41</v>
      </c>
      <c r="S3092" s="14" t="s">
        <v>29</v>
      </c>
      <c r="AB3092" t="s">
        <v>24</v>
      </c>
    </row>
    <row r="3093" spans="1:28" ht="15.75" x14ac:dyDescent="0.25">
      <c r="A3093" s="5" t="s">
        <v>0</v>
      </c>
      <c r="B3093" s="7">
        <v>245598</v>
      </c>
      <c r="C3093" s="7">
        <v>10134</v>
      </c>
      <c r="D3093" s="1">
        <v>4.0999999999999996</v>
      </c>
      <c r="E3093" s="9">
        <v>229.2</v>
      </c>
      <c r="F3093" s="7">
        <v>1911</v>
      </c>
      <c r="G3093" s="1">
        <v>0.8</v>
      </c>
      <c r="H3093" s="1">
        <v>43.2</v>
      </c>
      <c r="I3093" s="7">
        <v>2355</v>
      </c>
      <c r="J3093" s="1">
        <v>1</v>
      </c>
      <c r="K3093" s="1">
        <v>53.3</v>
      </c>
      <c r="M3093" s="12">
        <f t="shared" ref="M3093:M3105" si="928">B3093-B3111</f>
        <v>629</v>
      </c>
      <c r="N3093" s="12">
        <f t="shared" ref="N3093:N3105" si="929">C3093-C3111</f>
        <v>59</v>
      </c>
      <c r="O3093" s="12">
        <f t="shared" ref="O3093:O3105" si="930">F3093-F3111</f>
        <v>12</v>
      </c>
      <c r="P3093" s="12">
        <f t="shared" ref="P3093:P3105" si="931">I3093-I3111</f>
        <v>7</v>
      </c>
      <c r="R3093" s="26"/>
      <c r="W3093" s="48" t="s">
        <v>653</v>
      </c>
      <c r="X3093" s="48">
        <f>SUM(B3096:B3097)/B3093</f>
        <v>0.18693148967011133</v>
      </c>
      <c r="AB3093" t="s">
        <v>682</v>
      </c>
    </row>
    <row r="3094" spans="1:28" ht="15.75" x14ac:dyDescent="0.25">
      <c r="A3094" s="6" t="s">
        <v>1</v>
      </c>
      <c r="B3094" s="8">
        <v>1483</v>
      </c>
      <c r="C3094" s="8">
        <v>67</v>
      </c>
      <c r="D3094" s="2">
        <v>4.5</v>
      </c>
      <c r="E3094" s="10">
        <v>129.5</v>
      </c>
      <c r="F3094" s="8">
        <v>14</v>
      </c>
      <c r="G3094" s="2">
        <v>0.9</v>
      </c>
      <c r="H3094" s="2">
        <v>27.1</v>
      </c>
      <c r="I3094" s="8">
        <v>0</v>
      </c>
      <c r="J3094" s="2">
        <v>0</v>
      </c>
      <c r="K3094" s="2">
        <v>0</v>
      </c>
      <c r="M3094" s="12">
        <f t="shared" si="928"/>
        <v>4</v>
      </c>
      <c r="N3094" s="20">
        <f t="shared" si="929"/>
        <v>1</v>
      </c>
      <c r="O3094" s="12">
        <f t="shared" si="930"/>
        <v>0</v>
      </c>
      <c r="P3094" s="12">
        <f t="shared" si="931"/>
        <v>0</v>
      </c>
      <c r="R3094" s="21">
        <f>C3094/$C$3093</f>
        <v>6.6114071442668247E-3</v>
      </c>
      <c r="AB3094" t="s">
        <v>683</v>
      </c>
    </row>
    <row r="3095" spans="1:28" ht="15.75" x14ac:dyDescent="0.25">
      <c r="A3095" s="5" t="s">
        <v>2</v>
      </c>
      <c r="B3095" s="7">
        <v>9288</v>
      </c>
      <c r="C3095" s="7">
        <v>46</v>
      </c>
      <c r="D3095" s="1">
        <v>0.5</v>
      </c>
      <c r="E3095" s="9">
        <v>21.2</v>
      </c>
      <c r="F3095" s="7">
        <v>8</v>
      </c>
      <c r="G3095" s="1">
        <v>0.1</v>
      </c>
      <c r="H3095" s="1">
        <v>3.7</v>
      </c>
      <c r="I3095" s="7">
        <v>0</v>
      </c>
      <c r="J3095" s="1">
        <v>0</v>
      </c>
      <c r="K3095" s="1">
        <v>0</v>
      </c>
      <c r="M3095" s="12">
        <f t="shared" si="928"/>
        <v>26</v>
      </c>
      <c r="N3095" s="20">
        <f t="shared" si="929"/>
        <v>2</v>
      </c>
      <c r="O3095" s="12">
        <f t="shared" si="930"/>
        <v>0</v>
      </c>
      <c r="P3095" s="12">
        <f t="shared" si="931"/>
        <v>0</v>
      </c>
      <c r="R3095" s="21">
        <f t="shared" ref="R3095:R3105" si="932">C3095/$C$3093</f>
        <v>4.5391750542727455E-3</v>
      </c>
      <c r="AB3095" t="s">
        <v>684</v>
      </c>
    </row>
    <row r="3096" spans="1:28" ht="15.75" x14ac:dyDescent="0.25">
      <c r="A3096" s="6" t="s">
        <v>3</v>
      </c>
      <c r="B3096" s="8">
        <v>12857</v>
      </c>
      <c r="C3096" s="8">
        <v>26</v>
      </c>
      <c r="D3096" s="2">
        <v>0.2</v>
      </c>
      <c r="E3096" s="10">
        <v>9.4</v>
      </c>
      <c r="F3096" s="8">
        <v>12</v>
      </c>
      <c r="G3096" s="2">
        <v>0.1</v>
      </c>
      <c r="H3096" s="2">
        <v>4.3</v>
      </c>
      <c r="I3096" s="8">
        <v>0</v>
      </c>
      <c r="J3096" s="2">
        <v>0</v>
      </c>
      <c r="K3096" s="2">
        <v>0</v>
      </c>
      <c r="M3096" s="12">
        <f t="shared" si="928"/>
        <v>45</v>
      </c>
      <c r="N3096" s="20">
        <f t="shared" si="929"/>
        <v>0</v>
      </c>
      <c r="O3096" s="20">
        <f t="shared" si="930"/>
        <v>0</v>
      </c>
      <c r="P3096" s="12">
        <f t="shared" si="931"/>
        <v>0</v>
      </c>
      <c r="R3096" s="23">
        <f t="shared" si="932"/>
        <v>2.5656206828498125E-3</v>
      </c>
      <c r="U3096" s="30" t="s">
        <v>669</v>
      </c>
      <c r="V3096" s="30"/>
      <c r="W3096" s="30"/>
      <c r="X3096" s="30"/>
      <c r="Y3096" s="30"/>
      <c r="AB3096" t="s">
        <v>685</v>
      </c>
    </row>
    <row r="3097" spans="1:28" ht="15.75" x14ac:dyDescent="0.25">
      <c r="A3097" s="5" t="s">
        <v>4</v>
      </c>
      <c r="B3097" s="7">
        <v>33053</v>
      </c>
      <c r="C3097" s="7">
        <v>169</v>
      </c>
      <c r="D3097" s="1">
        <v>0.5</v>
      </c>
      <c r="E3097" s="9">
        <v>31.7</v>
      </c>
      <c r="F3097" s="7">
        <v>23</v>
      </c>
      <c r="G3097" s="1">
        <v>0.1</v>
      </c>
      <c r="H3097" s="1">
        <v>4.3</v>
      </c>
      <c r="I3097" s="7">
        <v>0</v>
      </c>
      <c r="J3097" s="1">
        <v>0</v>
      </c>
      <c r="K3097" s="1">
        <v>0</v>
      </c>
      <c r="M3097" s="12">
        <f t="shared" si="928"/>
        <v>65</v>
      </c>
      <c r="N3097" s="20">
        <f t="shared" si="929"/>
        <v>0</v>
      </c>
      <c r="O3097" s="12">
        <f t="shared" si="930"/>
        <v>0</v>
      </c>
      <c r="P3097" s="12">
        <f t="shared" si="931"/>
        <v>0</v>
      </c>
      <c r="R3097" s="23">
        <f t="shared" si="932"/>
        <v>1.6676534438523783E-2</v>
      </c>
      <c r="S3097" s="24">
        <f>R3096+R3097</f>
        <v>1.9242155121373596E-2</v>
      </c>
      <c r="U3097" s="30"/>
      <c r="V3097" s="30"/>
      <c r="W3097" s="30"/>
      <c r="X3097" s="30"/>
      <c r="Y3097" s="30"/>
      <c r="Z3097" s="30"/>
    </row>
    <row r="3098" spans="1:28" ht="15.75" x14ac:dyDescent="0.25">
      <c r="A3098" s="6" t="s">
        <v>5</v>
      </c>
      <c r="B3098" s="8">
        <v>45883</v>
      </c>
      <c r="C3098" s="8">
        <v>560</v>
      </c>
      <c r="D3098" s="2">
        <v>1.2</v>
      </c>
      <c r="E3098" s="10">
        <v>94.6</v>
      </c>
      <c r="F3098" s="8">
        <v>68</v>
      </c>
      <c r="G3098" s="2">
        <v>0.1</v>
      </c>
      <c r="H3098" s="2">
        <v>11.5</v>
      </c>
      <c r="I3098" s="8">
        <v>10</v>
      </c>
      <c r="J3098" s="2">
        <v>0</v>
      </c>
      <c r="K3098" s="2">
        <v>1.7</v>
      </c>
      <c r="M3098" s="12">
        <f t="shared" si="928"/>
        <v>145</v>
      </c>
      <c r="N3098" s="20">
        <f t="shared" si="929"/>
        <v>7</v>
      </c>
      <c r="O3098" s="12">
        <f t="shared" si="930"/>
        <v>0</v>
      </c>
      <c r="P3098" s="12">
        <f t="shared" si="931"/>
        <v>0</v>
      </c>
      <c r="R3098" s="21">
        <f t="shared" si="932"/>
        <v>5.5259522399842116E-2</v>
      </c>
      <c r="U3098" s="30" t="s">
        <v>670</v>
      </c>
      <c r="V3098" s="30"/>
      <c r="W3098" s="30"/>
      <c r="X3098" s="30"/>
      <c r="Y3098" s="30"/>
      <c r="Z3098" s="30"/>
    </row>
    <row r="3099" spans="1:28" ht="15.75" x14ac:dyDescent="0.25">
      <c r="A3099" s="5" t="s">
        <v>6</v>
      </c>
      <c r="B3099" s="7">
        <v>46992</v>
      </c>
      <c r="C3099" s="7">
        <v>1006</v>
      </c>
      <c r="D3099" s="1">
        <v>2.1</v>
      </c>
      <c r="E3099" s="9">
        <v>140.6</v>
      </c>
      <c r="F3099" s="7">
        <v>147</v>
      </c>
      <c r="G3099" s="1">
        <v>0.3</v>
      </c>
      <c r="H3099" s="1">
        <v>20.5</v>
      </c>
      <c r="I3099" s="7">
        <v>15</v>
      </c>
      <c r="J3099" s="1">
        <v>0</v>
      </c>
      <c r="K3099" s="1">
        <v>2.1</v>
      </c>
      <c r="M3099" s="12">
        <f t="shared" si="928"/>
        <v>117</v>
      </c>
      <c r="N3099" s="20">
        <f t="shared" si="929"/>
        <v>6</v>
      </c>
      <c r="O3099" s="20">
        <f t="shared" si="930"/>
        <v>0</v>
      </c>
      <c r="P3099" s="12">
        <f t="shared" si="931"/>
        <v>0</v>
      </c>
      <c r="R3099" s="21">
        <f t="shared" si="932"/>
        <v>9.9269784882573514E-2</v>
      </c>
      <c r="U3099" s="30" t="s">
        <v>671</v>
      </c>
      <c r="V3099" s="30"/>
      <c r="W3099" s="30"/>
      <c r="X3099" s="30"/>
      <c r="Y3099" s="30"/>
      <c r="Z3099" s="30"/>
    </row>
    <row r="3100" spans="1:28" ht="15.75" x14ac:dyDescent="0.25">
      <c r="A3100" s="6" t="s">
        <v>7</v>
      </c>
      <c r="B3100" s="8">
        <v>38127</v>
      </c>
      <c r="C3100" s="8">
        <v>1247</v>
      </c>
      <c r="D3100" s="2">
        <v>3.3</v>
      </c>
      <c r="E3100" s="10">
        <v>205</v>
      </c>
      <c r="F3100" s="8">
        <v>260</v>
      </c>
      <c r="G3100" s="2">
        <v>0.7</v>
      </c>
      <c r="H3100" s="2">
        <v>42.7</v>
      </c>
      <c r="I3100" s="8">
        <v>47</v>
      </c>
      <c r="J3100" s="2">
        <v>0.1</v>
      </c>
      <c r="K3100" s="2">
        <v>7.7</v>
      </c>
      <c r="M3100" s="12">
        <f t="shared" si="928"/>
        <v>87</v>
      </c>
      <c r="N3100" s="20">
        <f t="shared" si="929"/>
        <v>11</v>
      </c>
      <c r="O3100" s="20">
        <f t="shared" si="930"/>
        <v>2</v>
      </c>
      <c r="P3100" s="12">
        <f t="shared" si="931"/>
        <v>0</v>
      </c>
      <c r="R3100" s="21">
        <f t="shared" si="932"/>
        <v>0.12305111505821985</v>
      </c>
      <c r="U3100" s="30" t="s">
        <v>672</v>
      </c>
      <c r="V3100" s="30"/>
      <c r="W3100" s="30"/>
      <c r="X3100" s="30"/>
      <c r="Y3100" s="30"/>
      <c r="Z3100" s="30"/>
      <c r="AA3100" s="31">
        <f>4470643*0.586</f>
        <v>2619796.798</v>
      </c>
    </row>
    <row r="3101" spans="1:28" ht="15.75" x14ac:dyDescent="0.25">
      <c r="A3101" s="5" t="s">
        <v>8</v>
      </c>
      <c r="B3101" s="7">
        <v>28139</v>
      </c>
      <c r="C3101" s="7">
        <v>1764</v>
      </c>
      <c r="D3101" s="1">
        <v>6.3</v>
      </c>
      <c r="E3101" s="9">
        <v>320.3</v>
      </c>
      <c r="F3101" s="7">
        <v>448</v>
      </c>
      <c r="G3101" s="1">
        <v>1.6</v>
      </c>
      <c r="H3101" s="1">
        <v>81.3</v>
      </c>
      <c r="I3101" s="7">
        <v>119</v>
      </c>
      <c r="J3101" s="1">
        <v>0.4</v>
      </c>
      <c r="K3101" s="1">
        <v>21.6</v>
      </c>
      <c r="M3101" s="12">
        <f t="shared" si="928"/>
        <v>62</v>
      </c>
      <c r="N3101" s="20">
        <f t="shared" si="929"/>
        <v>10</v>
      </c>
      <c r="O3101" s="20">
        <f t="shared" si="930"/>
        <v>5</v>
      </c>
      <c r="P3101" s="12">
        <f t="shared" si="931"/>
        <v>0</v>
      </c>
      <c r="R3101" s="21">
        <f t="shared" si="932"/>
        <v>0.17406749555950266</v>
      </c>
      <c r="V3101" t="s">
        <v>56</v>
      </c>
      <c r="W3101" s="32">
        <v>0.1</v>
      </c>
      <c r="X3101" s="33">
        <f>AA3100*W3101</f>
        <v>261979.67980000001</v>
      </c>
    </row>
    <row r="3102" spans="1:28" ht="15.75" x14ac:dyDescent="0.25">
      <c r="A3102" s="6" t="s">
        <v>9</v>
      </c>
      <c r="B3102" s="8">
        <v>16197</v>
      </c>
      <c r="C3102" s="8">
        <v>1777</v>
      </c>
      <c r="D3102" s="2">
        <v>11</v>
      </c>
      <c r="E3102" s="10">
        <v>374.6</v>
      </c>
      <c r="F3102" s="8">
        <v>513</v>
      </c>
      <c r="G3102" s="2">
        <v>3.2</v>
      </c>
      <c r="H3102" s="2">
        <v>108.1</v>
      </c>
      <c r="I3102" s="8">
        <v>302</v>
      </c>
      <c r="J3102" s="2">
        <v>1.9</v>
      </c>
      <c r="K3102" s="2">
        <v>63.7</v>
      </c>
      <c r="M3102" s="12">
        <f t="shared" si="928"/>
        <v>40</v>
      </c>
      <c r="N3102" s="20">
        <f t="shared" si="929"/>
        <v>10</v>
      </c>
      <c r="O3102" s="20">
        <f t="shared" si="930"/>
        <v>3</v>
      </c>
      <c r="P3102" s="20">
        <f t="shared" si="931"/>
        <v>1</v>
      </c>
      <c r="R3102" s="21">
        <f t="shared" si="932"/>
        <v>0.17535030590092757</v>
      </c>
      <c r="V3102" t="s">
        <v>673</v>
      </c>
      <c r="X3102" s="34">
        <v>7931</v>
      </c>
      <c r="Y3102" s="69">
        <f>X3102/4470643</f>
        <v>1.7740177419668715E-3</v>
      </c>
      <c r="Z3102" t="s">
        <v>186</v>
      </c>
    </row>
    <row r="3103" spans="1:28" ht="15.75" x14ac:dyDescent="0.25">
      <c r="A3103" s="5" t="s">
        <v>10</v>
      </c>
      <c r="B3103" s="7">
        <v>6923</v>
      </c>
      <c r="C3103" s="7">
        <v>1597</v>
      </c>
      <c r="D3103" s="1">
        <v>23.1</v>
      </c>
      <c r="E3103" s="9">
        <v>612.70000000000005</v>
      </c>
      <c r="F3103" s="7">
        <v>328</v>
      </c>
      <c r="G3103" s="1">
        <v>4.7</v>
      </c>
      <c r="H3103" s="1">
        <v>125.8</v>
      </c>
      <c r="I3103" s="7">
        <v>494</v>
      </c>
      <c r="J3103" s="1">
        <v>7.1</v>
      </c>
      <c r="K3103" s="1">
        <v>189.5</v>
      </c>
      <c r="M3103" s="12">
        <f t="shared" si="928"/>
        <v>19</v>
      </c>
      <c r="N3103" s="20">
        <f t="shared" si="929"/>
        <v>5</v>
      </c>
      <c r="O3103" s="20">
        <f t="shared" si="930"/>
        <v>2</v>
      </c>
      <c r="P3103" s="20">
        <f t="shared" si="931"/>
        <v>2</v>
      </c>
      <c r="R3103" s="21">
        <f t="shared" si="932"/>
        <v>0.15758831655812117</v>
      </c>
      <c r="W3103" s="46" t="s">
        <v>185</v>
      </c>
      <c r="X3103" s="47">
        <f>X3102-X3120</f>
        <v>154</v>
      </c>
    </row>
    <row r="3104" spans="1:28" ht="15.75" x14ac:dyDescent="0.25">
      <c r="A3104" s="6" t="s">
        <v>11</v>
      </c>
      <c r="B3104" s="8">
        <v>6480</v>
      </c>
      <c r="C3104" s="8">
        <v>1872</v>
      </c>
      <c r="D3104" s="2">
        <v>28.9</v>
      </c>
      <c r="E3104" s="10">
        <v>1334.6</v>
      </c>
      <c r="F3104" s="8">
        <v>89</v>
      </c>
      <c r="G3104" s="2">
        <v>1.4</v>
      </c>
      <c r="H3104" s="2">
        <v>63.4</v>
      </c>
      <c r="I3104" s="8">
        <v>1367</v>
      </c>
      <c r="J3104" s="2">
        <v>21.1</v>
      </c>
      <c r="K3104" s="2">
        <v>974.6</v>
      </c>
      <c r="M3104" s="12">
        <f t="shared" si="928"/>
        <v>19</v>
      </c>
      <c r="N3104" s="20">
        <f t="shared" si="929"/>
        <v>7</v>
      </c>
      <c r="O3104" s="20">
        <f t="shared" si="930"/>
        <v>0</v>
      </c>
      <c r="P3104" s="20">
        <f t="shared" si="931"/>
        <v>4</v>
      </c>
      <c r="R3104" s="21">
        <f t="shared" si="932"/>
        <v>0.1847246891651865</v>
      </c>
    </row>
    <row r="3105" spans="1:27" ht="15.75" x14ac:dyDescent="0.25">
      <c r="A3105" s="5" t="s">
        <v>12</v>
      </c>
      <c r="B3105" s="1">
        <v>176</v>
      </c>
      <c r="C3105" s="1">
        <v>3</v>
      </c>
      <c r="D3105" s="1">
        <v>1.7</v>
      </c>
      <c r="E3105" s="1" t="s">
        <v>13</v>
      </c>
      <c r="F3105" s="1">
        <v>1</v>
      </c>
      <c r="G3105" s="1">
        <v>0.6</v>
      </c>
      <c r="H3105" s="1" t="s">
        <v>13</v>
      </c>
      <c r="I3105" s="1">
        <v>1</v>
      </c>
      <c r="J3105" s="1">
        <v>0.6</v>
      </c>
      <c r="K3105" s="1" t="s">
        <v>13</v>
      </c>
      <c r="M3105" s="12">
        <f t="shared" si="928"/>
        <v>0</v>
      </c>
      <c r="N3105" s="12">
        <f t="shared" si="929"/>
        <v>0</v>
      </c>
      <c r="O3105" s="12">
        <f t="shared" si="930"/>
        <v>0</v>
      </c>
      <c r="P3105" s="12">
        <f t="shared" si="931"/>
        <v>0</v>
      </c>
      <c r="R3105" s="21">
        <f t="shared" si="932"/>
        <v>2.9603315571343988E-4</v>
      </c>
    </row>
    <row r="3106" spans="1:27" x14ac:dyDescent="0.25">
      <c r="A3106" s="25"/>
      <c r="O3106" s="104" t="s">
        <v>873</v>
      </c>
      <c r="P3106" s="103">
        <f>SUM(P3103:P3104)/P3093</f>
        <v>0.8571428571428571</v>
      </c>
    </row>
    <row r="3107" spans="1:27" x14ac:dyDescent="0.25">
      <c r="A3107" t="s">
        <v>1343</v>
      </c>
    </row>
    <row r="3108" spans="1:27" x14ac:dyDescent="0.25">
      <c r="A3108" t="s">
        <v>22</v>
      </c>
    </row>
    <row r="3109" spans="1:27" x14ac:dyDescent="0.25">
      <c r="A3109" s="15" t="s">
        <v>17</v>
      </c>
      <c r="B3109" s="14" t="s">
        <v>18</v>
      </c>
      <c r="C3109" s="270" t="s">
        <v>19</v>
      </c>
      <c r="D3109" s="270"/>
      <c r="E3109" s="270"/>
      <c r="F3109" s="270" t="s">
        <v>20</v>
      </c>
      <c r="G3109" s="270"/>
      <c r="H3109" s="270"/>
      <c r="I3109" s="270" t="s">
        <v>21</v>
      </c>
      <c r="J3109" s="270"/>
      <c r="K3109" s="270"/>
      <c r="M3109" s="270" t="s">
        <v>660</v>
      </c>
      <c r="N3109" s="270"/>
      <c r="O3109" s="270"/>
      <c r="P3109" s="270"/>
    </row>
    <row r="3110" spans="1:27" x14ac:dyDescent="0.25">
      <c r="B3110" s="14" t="s">
        <v>14</v>
      </c>
      <c r="C3110" s="14" t="s">
        <v>14</v>
      </c>
      <c r="D3110" s="14" t="s">
        <v>15</v>
      </c>
      <c r="E3110" s="14" t="s">
        <v>16</v>
      </c>
      <c r="F3110" s="14" t="s">
        <v>14</v>
      </c>
      <c r="G3110" s="14" t="s">
        <v>15</v>
      </c>
      <c r="H3110" s="14" t="s">
        <v>16</v>
      </c>
      <c r="I3110" s="14" t="s">
        <v>14</v>
      </c>
      <c r="J3110" s="14" t="s">
        <v>15</v>
      </c>
      <c r="K3110" s="14" t="s">
        <v>16</v>
      </c>
      <c r="M3110" s="14" t="s">
        <v>18</v>
      </c>
      <c r="N3110" s="13" t="s">
        <v>19</v>
      </c>
      <c r="O3110" s="14" t="s">
        <v>20</v>
      </c>
      <c r="P3110" s="13" t="s">
        <v>21</v>
      </c>
      <c r="R3110" s="13" t="s">
        <v>41</v>
      </c>
      <c r="S3110" s="14" t="s">
        <v>29</v>
      </c>
    </row>
    <row r="3111" spans="1:27" ht="15.75" x14ac:dyDescent="0.25">
      <c r="A3111" s="5" t="s">
        <v>0</v>
      </c>
      <c r="B3111" s="7">
        <v>244969</v>
      </c>
      <c r="C3111" s="7">
        <v>10075</v>
      </c>
      <c r="D3111" s="1">
        <v>4.0999999999999996</v>
      </c>
      <c r="E3111" s="9">
        <v>227.8</v>
      </c>
      <c r="F3111" s="7">
        <v>1899</v>
      </c>
      <c r="G3111" s="1">
        <v>0.8</v>
      </c>
      <c r="H3111" s="1">
        <v>42.9</v>
      </c>
      <c r="I3111" s="7">
        <v>2348</v>
      </c>
      <c r="J3111" s="1">
        <v>1</v>
      </c>
      <c r="K3111" s="1">
        <v>53.1</v>
      </c>
      <c r="M3111" s="12">
        <f t="shared" ref="M3111:M3123" si="933">B3111-B3129</f>
        <v>1972</v>
      </c>
      <c r="N3111" s="12">
        <f t="shared" ref="N3111:N3123" si="934">C3111-C3129</f>
        <v>67</v>
      </c>
      <c r="O3111" s="12">
        <f t="shared" ref="O3111:O3123" si="935">F3111-F3129</f>
        <v>11</v>
      </c>
      <c r="P3111" s="12">
        <f t="shared" ref="P3111:P3123" si="936">I3111-I3129</f>
        <v>5</v>
      </c>
      <c r="R3111" s="26"/>
      <c r="W3111" s="48" t="s">
        <v>653</v>
      </c>
      <c r="X3111" s="48">
        <f>SUM(B3114:B3115)/B3111</f>
        <v>0.18696243198118945</v>
      </c>
    </row>
    <row r="3112" spans="1:27" ht="15.75" x14ac:dyDescent="0.25">
      <c r="A3112" s="6" t="s">
        <v>1</v>
      </c>
      <c r="B3112" s="8">
        <v>1479</v>
      </c>
      <c r="C3112" s="8">
        <v>66</v>
      </c>
      <c r="D3112" s="2">
        <v>4.5</v>
      </c>
      <c r="E3112" s="10">
        <v>127.6</v>
      </c>
      <c r="F3112" s="8">
        <v>14</v>
      </c>
      <c r="G3112" s="2">
        <v>0.9</v>
      </c>
      <c r="H3112" s="2">
        <v>27.1</v>
      </c>
      <c r="I3112" s="8">
        <v>0</v>
      </c>
      <c r="J3112" s="2">
        <v>0</v>
      </c>
      <c r="K3112" s="2">
        <v>0</v>
      </c>
      <c r="M3112" s="12">
        <f t="shared" si="933"/>
        <v>14</v>
      </c>
      <c r="N3112" s="20">
        <f t="shared" si="934"/>
        <v>3</v>
      </c>
      <c r="O3112" s="12">
        <f t="shared" si="935"/>
        <v>0</v>
      </c>
      <c r="P3112" s="12">
        <f t="shared" si="936"/>
        <v>0</v>
      </c>
      <c r="R3112" s="21">
        <f>C3112/$C$3111</f>
        <v>6.5508684863523573E-3</v>
      </c>
    </row>
    <row r="3113" spans="1:27" ht="15.75" x14ac:dyDescent="0.25">
      <c r="A3113" s="5" t="s">
        <v>2</v>
      </c>
      <c r="B3113" s="7">
        <v>9262</v>
      </c>
      <c r="C3113" s="7">
        <v>44</v>
      </c>
      <c r="D3113" s="1">
        <v>0.5</v>
      </c>
      <c r="E3113" s="9">
        <v>20.2</v>
      </c>
      <c r="F3113" s="7">
        <v>8</v>
      </c>
      <c r="G3113" s="1">
        <v>0.1</v>
      </c>
      <c r="H3113" s="1">
        <v>3.7</v>
      </c>
      <c r="I3113" s="7">
        <v>0</v>
      </c>
      <c r="J3113" s="1">
        <v>0</v>
      </c>
      <c r="K3113" s="1">
        <v>0</v>
      </c>
      <c r="M3113" s="12">
        <f t="shared" si="933"/>
        <v>95</v>
      </c>
      <c r="N3113" s="20">
        <f t="shared" si="934"/>
        <v>0</v>
      </c>
      <c r="O3113" s="12">
        <f t="shared" si="935"/>
        <v>0</v>
      </c>
      <c r="P3113" s="12">
        <f t="shared" si="936"/>
        <v>0</v>
      </c>
      <c r="R3113" s="21">
        <f t="shared" ref="R3113:R3123" si="937">C3113/$C$3111</f>
        <v>4.3672456575682382E-3</v>
      </c>
    </row>
    <row r="3114" spans="1:27" ht="15.75" x14ac:dyDescent="0.25">
      <c r="A3114" s="6" t="s">
        <v>3</v>
      </c>
      <c r="B3114" s="8">
        <v>12812</v>
      </c>
      <c r="C3114" s="8">
        <v>26</v>
      </c>
      <c r="D3114" s="2">
        <v>0.2</v>
      </c>
      <c r="E3114" s="10">
        <v>9.4</v>
      </c>
      <c r="F3114" s="8">
        <v>12</v>
      </c>
      <c r="G3114" s="2">
        <v>0.1</v>
      </c>
      <c r="H3114" s="2">
        <v>4.3</v>
      </c>
      <c r="I3114" s="8">
        <v>0</v>
      </c>
      <c r="J3114" s="2">
        <v>0</v>
      </c>
      <c r="K3114" s="2">
        <v>0</v>
      </c>
      <c r="M3114" s="12">
        <f t="shared" si="933"/>
        <v>97</v>
      </c>
      <c r="N3114" s="20">
        <f t="shared" si="934"/>
        <v>1</v>
      </c>
      <c r="O3114" s="20">
        <f t="shared" si="935"/>
        <v>0</v>
      </c>
      <c r="P3114" s="12">
        <f t="shared" si="936"/>
        <v>0</v>
      </c>
      <c r="R3114" s="23">
        <f t="shared" si="937"/>
        <v>2.5806451612903226E-3</v>
      </c>
      <c r="U3114" s="30" t="s">
        <v>663</v>
      </c>
      <c r="V3114" s="30"/>
      <c r="W3114" s="30"/>
      <c r="X3114" s="30"/>
      <c r="Y3114" s="30"/>
    </row>
    <row r="3115" spans="1:27" ht="15.75" x14ac:dyDescent="0.25">
      <c r="A3115" s="5" t="s">
        <v>4</v>
      </c>
      <c r="B3115" s="7">
        <v>32988</v>
      </c>
      <c r="C3115" s="7">
        <v>169</v>
      </c>
      <c r="D3115" s="1">
        <v>0.5</v>
      </c>
      <c r="E3115" s="9">
        <v>31.7</v>
      </c>
      <c r="F3115" s="7">
        <v>23</v>
      </c>
      <c r="G3115" s="1">
        <v>0.1</v>
      </c>
      <c r="H3115" s="1">
        <v>4.3</v>
      </c>
      <c r="I3115" s="7">
        <v>0</v>
      </c>
      <c r="J3115" s="1">
        <v>0</v>
      </c>
      <c r="K3115" s="1">
        <v>0</v>
      </c>
      <c r="M3115" s="12">
        <f t="shared" si="933"/>
        <v>252</v>
      </c>
      <c r="N3115" s="20">
        <f t="shared" si="934"/>
        <v>0</v>
      </c>
      <c r="O3115" s="12">
        <f t="shared" si="935"/>
        <v>0</v>
      </c>
      <c r="P3115" s="12">
        <f t="shared" si="936"/>
        <v>0</v>
      </c>
      <c r="R3115" s="23">
        <f t="shared" si="937"/>
        <v>1.6774193548387096E-2</v>
      </c>
      <c r="S3115" s="24">
        <f>R3114+R3115</f>
        <v>1.935483870967742E-2</v>
      </c>
      <c r="U3115" s="30"/>
      <c r="V3115" s="30"/>
      <c r="W3115" s="30"/>
      <c r="X3115" s="30"/>
      <c r="Y3115" s="30"/>
      <c r="Z3115" s="30"/>
    </row>
    <row r="3116" spans="1:27" ht="15.75" x14ac:dyDescent="0.25">
      <c r="A3116" s="6" t="s">
        <v>5</v>
      </c>
      <c r="B3116" s="8">
        <v>45738</v>
      </c>
      <c r="C3116" s="8">
        <v>553</v>
      </c>
      <c r="D3116" s="2">
        <v>1.2</v>
      </c>
      <c r="E3116" s="10">
        <v>93.4</v>
      </c>
      <c r="F3116" s="8">
        <v>68</v>
      </c>
      <c r="G3116" s="2">
        <v>0.1</v>
      </c>
      <c r="H3116" s="2">
        <v>11.5</v>
      </c>
      <c r="I3116" s="8">
        <v>10</v>
      </c>
      <c r="J3116" s="2">
        <v>0</v>
      </c>
      <c r="K3116" s="2">
        <v>1.7</v>
      </c>
      <c r="M3116" s="12">
        <f t="shared" si="933"/>
        <v>498</v>
      </c>
      <c r="N3116" s="20">
        <f t="shared" si="934"/>
        <v>4</v>
      </c>
      <c r="O3116" s="12">
        <f t="shared" si="935"/>
        <v>2</v>
      </c>
      <c r="P3116" s="12">
        <f t="shared" si="936"/>
        <v>0</v>
      </c>
      <c r="R3116" s="21">
        <f t="shared" si="937"/>
        <v>5.4888337468982633E-2</v>
      </c>
      <c r="U3116" s="30" t="s">
        <v>664</v>
      </c>
      <c r="V3116" s="30"/>
      <c r="W3116" s="30"/>
      <c r="X3116" s="30"/>
      <c r="Y3116" s="30"/>
      <c r="Z3116" s="30"/>
    </row>
    <row r="3117" spans="1:27" ht="15.75" x14ac:dyDescent="0.25">
      <c r="A3117" s="5" t="s">
        <v>6</v>
      </c>
      <c r="B3117" s="7">
        <v>46875</v>
      </c>
      <c r="C3117" s="7">
        <v>1000</v>
      </c>
      <c r="D3117" s="1">
        <v>2.1</v>
      </c>
      <c r="E3117" s="9">
        <v>139.80000000000001</v>
      </c>
      <c r="F3117" s="7">
        <v>147</v>
      </c>
      <c r="G3117" s="1">
        <v>0.3</v>
      </c>
      <c r="H3117" s="1">
        <v>20.5</v>
      </c>
      <c r="I3117" s="7">
        <v>15</v>
      </c>
      <c r="J3117" s="1">
        <v>0</v>
      </c>
      <c r="K3117" s="1">
        <v>2.1</v>
      </c>
      <c r="M3117" s="12">
        <f t="shared" si="933"/>
        <v>382</v>
      </c>
      <c r="N3117" s="20">
        <f t="shared" si="934"/>
        <v>9</v>
      </c>
      <c r="O3117" s="20">
        <f t="shared" si="935"/>
        <v>0</v>
      </c>
      <c r="P3117" s="12">
        <f t="shared" si="936"/>
        <v>0</v>
      </c>
      <c r="R3117" s="21">
        <f t="shared" si="937"/>
        <v>9.9255583126550875E-2</v>
      </c>
      <c r="U3117" s="30" t="s">
        <v>665</v>
      </c>
      <c r="V3117" s="30"/>
      <c r="W3117" s="30"/>
      <c r="X3117" s="30"/>
      <c r="Y3117" s="30"/>
      <c r="Z3117" s="30"/>
    </row>
    <row r="3118" spans="1:27" ht="15.75" x14ac:dyDescent="0.25">
      <c r="A3118" s="6" t="s">
        <v>7</v>
      </c>
      <c r="B3118" s="8">
        <v>38040</v>
      </c>
      <c r="C3118" s="8">
        <v>1236</v>
      </c>
      <c r="D3118" s="2">
        <v>3.2</v>
      </c>
      <c r="E3118" s="10">
        <v>203.1</v>
      </c>
      <c r="F3118" s="8">
        <v>258</v>
      </c>
      <c r="G3118" s="2">
        <v>0.7</v>
      </c>
      <c r="H3118" s="2">
        <v>42.4</v>
      </c>
      <c r="I3118" s="8">
        <v>47</v>
      </c>
      <c r="J3118" s="2">
        <v>0.1</v>
      </c>
      <c r="K3118" s="2">
        <v>7.7</v>
      </c>
      <c r="M3118" s="12">
        <f t="shared" si="933"/>
        <v>269</v>
      </c>
      <c r="N3118" s="20">
        <f t="shared" si="934"/>
        <v>11</v>
      </c>
      <c r="O3118" s="20">
        <f t="shared" si="935"/>
        <v>1</v>
      </c>
      <c r="P3118" s="12">
        <f t="shared" si="936"/>
        <v>0</v>
      </c>
      <c r="R3118" s="21">
        <f t="shared" si="937"/>
        <v>0.12267990074441687</v>
      </c>
      <c r="U3118" s="30" t="s">
        <v>666</v>
      </c>
      <c r="V3118" s="30"/>
      <c r="W3118" s="30"/>
      <c r="X3118" s="30"/>
      <c r="Y3118" s="30"/>
      <c r="Z3118" s="30"/>
      <c r="AA3118" s="31">
        <f>4470643*0.585</f>
        <v>2615326.1549999998</v>
      </c>
    </row>
    <row r="3119" spans="1:27" ht="15.75" x14ac:dyDescent="0.25">
      <c r="A3119" s="5" t="s">
        <v>8</v>
      </c>
      <c r="B3119" s="7">
        <v>28077</v>
      </c>
      <c r="C3119" s="7">
        <v>1754</v>
      </c>
      <c r="D3119" s="1">
        <v>6.2</v>
      </c>
      <c r="E3119" s="9">
        <v>318.5</v>
      </c>
      <c r="F3119" s="7">
        <v>443</v>
      </c>
      <c r="G3119" s="1">
        <v>1.6</v>
      </c>
      <c r="H3119" s="1">
        <v>80.400000000000006</v>
      </c>
      <c r="I3119" s="7">
        <v>119</v>
      </c>
      <c r="J3119" s="1">
        <v>0.4</v>
      </c>
      <c r="K3119" s="1">
        <v>21.6</v>
      </c>
      <c r="M3119" s="12">
        <f t="shared" si="933"/>
        <v>152</v>
      </c>
      <c r="N3119" s="20">
        <f t="shared" si="934"/>
        <v>10</v>
      </c>
      <c r="O3119" s="20">
        <f t="shared" si="935"/>
        <v>5</v>
      </c>
      <c r="P3119" s="12">
        <f t="shared" si="936"/>
        <v>0</v>
      </c>
      <c r="R3119" s="21">
        <f t="shared" si="937"/>
        <v>0.17409429280397024</v>
      </c>
      <c r="V3119" t="s">
        <v>56</v>
      </c>
      <c r="W3119" s="32">
        <v>0.1</v>
      </c>
      <c r="X3119" s="33">
        <f>AA3118*W3119</f>
        <v>261532.61549999999</v>
      </c>
    </row>
    <row r="3120" spans="1:27" ht="15.75" x14ac:dyDescent="0.25">
      <c r="A3120" s="6" t="s">
        <v>9</v>
      </c>
      <c r="B3120" s="8">
        <v>16157</v>
      </c>
      <c r="C3120" s="8">
        <v>1767</v>
      </c>
      <c r="D3120" s="2">
        <v>10.9</v>
      </c>
      <c r="E3120" s="10">
        <v>372.5</v>
      </c>
      <c r="F3120" s="8">
        <v>510</v>
      </c>
      <c r="G3120" s="2">
        <v>3.2</v>
      </c>
      <c r="H3120" s="2">
        <v>107.5</v>
      </c>
      <c r="I3120" s="8">
        <v>301</v>
      </c>
      <c r="J3120" s="2">
        <v>1.9</v>
      </c>
      <c r="K3120" s="2">
        <v>63.4</v>
      </c>
      <c r="M3120" s="12">
        <f t="shared" si="933"/>
        <v>111</v>
      </c>
      <c r="N3120" s="20">
        <f t="shared" si="934"/>
        <v>10</v>
      </c>
      <c r="O3120" s="20">
        <f t="shared" si="935"/>
        <v>1</v>
      </c>
      <c r="P3120" s="20">
        <f t="shared" si="936"/>
        <v>1</v>
      </c>
      <c r="R3120" s="21">
        <f t="shared" si="937"/>
        <v>0.17538461538461539</v>
      </c>
      <c r="V3120" t="s">
        <v>667</v>
      </c>
      <c r="X3120" s="34">
        <v>7777</v>
      </c>
      <c r="Y3120" s="69">
        <f>X3120/4470643</f>
        <v>1.7395707955209128E-3</v>
      </c>
      <c r="Z3120" t="s">
        <v>186</v>
      </c>
    </row>
    <row r="3121" spans="1:27" ht="15.75" x14ac:dyDescent="0.25">
      <c r="A3121" s="5" t="s">
        <v>10</v>
      </c>
      <c r="B3121" s="7">
        <v>6904</v>
      </c>
      <c r="C3121" s="7">
        <v>1592</v>
      </c>
      <c r="D3121" s="1">
        <v>23.1</v>
      </c>
      <c r="E3121" s="9">
        <v>610.79999999999995</v>
      </c>
      <c r="F3121" s="7">
        <v>326</v>
      </c>
      <c r="G3121" s="1">
        <v>4.7</v>
      </c>
      <c r="H3121" s="1">
        <v>125.1</v>
      </c>
      <c r="I3121" s="7">
        <v>492</v>
      </c>
      <c r="J3121" s="1">
        <v>7.1</v>
      </c>
      <c r="K3121" s="1">
        <v>188.8</v>
      </c>
      <c r="M3121" s="12">
        <f t="shared" si="933"/>
        <v>62</v>
      </c>
      <c r="N3121" s="20">
        <f t="shared" si="934"/>
        <v>11</v>
      </c>
      <c r="O3121" s="20">
        <f t="shared" si="935"/>
        <v>2</v>
      </c>
      <c r="P3121" s="20">
        <f t="shared" si="936"/>
        <v>2</v>
      </c>
      <c r="R3121" s="21">
        <f t="shared" si="937"/>
        <v>0.15801488833746899</v>
      </c>
      <c r="W3121" s="46" t="s">
        <v>185</v>
      </c>
      <c r="X3121" s="47">
        <f>X3120-X3138</f>
        <v>1068</v>
      </c>
    </row>
    <row r="3122" spans="1:27" ht="15.75" x14ac:dyDescent="0.25">
      <c r="A3122" s="6" t="s">
        <v>11</v>
      </c>
      <c r="B3122" s="8">
        <v>6461</v>
      </c>
      <c r="C3122" s="8">
        <v>1865</v>
      </c>
      <c r="D3122" s="2">
        <v>28.9</v>
      </c>
      <c r="E3122" s="10">
        <v>1329.6</v>
      </c>
      <c r="F3122" s="8">
        <v>89</v>
      </c>
      <c r="G3122" s="2">
        <v>1.4</v>
      </c>
      <c r="H3122" s="2">
        <v>63.4</v>
      </c>
      <c r="I3122" s="8">
        <v>1363</v>
      </c>
      <c r="J3122" s="2">
        <v>21.1</v>
      </c>
      <c r="K3122" s="2">
        <v>971.7</v>
      </c>
      <c r="M3122" s="12">
        <f t="shared" si="933"/>
        <v>40</v>
      </c>
      <c r="N3122" s="20">
        <f t="shared" si="934"/>
        <v>8</v>
      </c>
      <c r="O3122" s="20">
        <f t="shared" si="935"/>
        <v>0</v>
      </c>
      <c r="P3122" s="20">
        <f t="shared" si="936"/>
        <v>2</v>
      </c>
      <c r="R3122" s="21">
        <f t="shared" si="937"/>
        <v>0.18511166253101738</v>
      </c>
    </row>
    <row r="3123" spans="1:27" ht="15.75" x14ac:dyDescent="0.25">
      <c r="A3123" s="5" t="s">
        <v>12</v>
      </c>
      <c r="B3123" s="1">
        <v>176</v>
      </c>
      <c r="C3123" s="1">
        <v>3</v>
      </c>
      <c r="D3123" s="1">
        <v>1.7</v>
      </c>
      <c r="E3123" s="1" t="s">
        <v>13</v>
      </c>
      <c r="F3123" s="1">
        <v>1</v>
      </c>
      <c r="G3123" s="1">
        <v>0.6</v>
      </c>
      <c r="H3123" s="1" t="s">
        <v>13</v>
      </c>
      <c r="I3123" s="1">
        <v>1</v>
      </c>
      <c r="J3123" s="1">
        <v>0.6</v>
      </c>
      <c r="K3123" s="1" t="s">
        <v>13</v>
      </c>
      <c r="M3123" s="12">
        <f t="shared" si="933"/>
        <v>0</v>
      </c>
      <c r="N3123" s="12">
        <f t="shared" si="934"/>
        <v>0</v>
      </c>
      <c r="O3123" s="12">
        <f t="shared" si="935"/>
        <v>0</v>
      </c>
      <c r="P3123" s="12">
        <f t="shared" si="936"/>
        <v>0</v>
      </c>
      <c r="R3123" s="21">
        <f t="shared" si="937"/>
        <v>2.9776674937965261E-4</v>
      </c>
    </row>
    <row r="3124" spans="1:27" x14ac:dyDescent="0.25">
      <c r="A3124" s="25"/>
      <c r="O3124" s="104" t="s">
        <v>873</v>
      </c>
      <c r="P3124" s="103">
        <f>SUM(P3121:P3122)/P3111</f>
        <v>0.8</v>
      </c>
    </row>
    <row r="3125" spans="1:27" x14ac:dyDescent="0.25">
      <c r="A3125" t="s">
        <v>1344</v>
      </c>
    </row>
    <row r="3126" spans="1:27" x14ac:dyDescent="0.25">
      <c r="A3126" t="s">
        <v>22</v>
      </c>
    </row>
    <row r="3127" spans="1:27" x14ac:dyDescent="0.25">
      <c r="A3127" s="15" t="s">
        <v>17</v>
      </c>
      <c r="B3127" s="14" t="s">
        <v>18</v>
      </c>
      <c r="C3127" s="270" t="s">
        <v>19</v>
      </c>
      <c r="D3127" s="270"/>
      <c r="E3127" s="270"/>
      <c r="F3127" s="270" t="s">
        <v>20</v>
      </c>
      <c r="G3127" s="270"/>
      <c r="H3127" s="270"/>
      <c r="I3127" s="270" t="s">
        <v>21</v>
      </c>
      <c r="J3127" s="270"/>
      <c r="K3127" s="270"/>
      <c r="M3127" s="270" t="s">
        <v>661</v>
      </c>
      <c r="N3127" s="270"/>
      <c r="O3127" s="270"/>
      <c r="P3127" s="270"/>
    </row>
    <row r="3128" spans="1:27" x14ac:dyDescent="0.25">
      <c r="B3128" s="14" t="s">
        <v>14</v>
      </c>
      <c r="C3128" s="14" t="s">
        <v>14</v>
      </c>
      <c r="D3128" s="14" t="s">
        <v>15</v>
      </c>
      <c r="E3128" s="14" t="s">
        <v>16</v>
      </c>
      <c r="F3128" s="14" t="s">
        <v>14</v>
      </c>
      <c r="G3128" s="14" t="s">
        <v>15</v>
      </c>
      <c r="H3128" s="14" t="s">
        <v>16</v>
      </c>
      <c r="I3128" s="14" t="s">
        <v>14</v>
      </c>
      <c r="J3128" s="14" t="s">
        <v>15</v>
      </c>
      <c r="K3128" s="14" t="s">
        <v>16</v>
      </c>
      <c r="M3128" s="14" t="s">
        <v>18</v>
      </c>
      <c r="N3128" s="13" t="s">
        <v>19</v>
      </c>
      <c r="O3128" s="14" t="s">
        <v>20</v>
      </c>
      <c r="P3128" s="13" t="s">
        <v>21</v>
      </c>
      <c r="R3128" s="13" t="s">
        <v>41</v>
      </c>
      <c r="S3128" s="14" t="s">
        <v>29</v>
      </c>
    </row>
    <row r="3129" spans="1:27" ht="15.75" x14ac:dyDescent="0.25">
      <c r="A3129" s="5" t="s">
        <v>0</v>
      </c>
      <c r="B3129" s="7">
        <v>242997</v>
      </c>
      <c r="C3129" s="7">
        <v>10008</v>
      </c>
      <c r="D3129" s="1">
        <v>4.0999999999999996</v>
      </c>
      <c r="E3129" s="9">
        <v>226.3</v>
      </c>
      <c r="F3129" s="7">
        <v>1888</v>
      </c>
      <c r="G3129" s="1">
        <v>0.8</v>
      </c>
      <c r="H3129" s="1">
        <v>42.7</v>
      </c>
      <c r="I3129" s="7">
        <v>2343</v>
      </c>
      <c r="J3129" s="1">
        <v>1</v>
      </c>
      <c r="K3129" s="1">
        <v>53</v>
      </c>
      <c r="M3129" s="12">
        <f t="shared" ref="M3129:M3141" si="938">B3129-B3147</f>
        <v>749</v>
      </c>
      <c r="N3129" s="12">
        <f t="shared" ref="N3129:N3141" si="939">C3129-C3147</f>
        <v>31</v>
      </c>
      <c r="O3129" s="12">
        <f t="shared" ref="O3129:O3141" si="940">F3129-F3147</f>
        <v>5</v>
      </c>
      <c r="P3129" s="12">
        <f t="shared" ref="P3129:P3141" si="941">I3129-I3147</f>
        <v>1</v>
      </c>
      <c r="R3129" s="26"/>
      <c r="W3129" s="48" t="s">
        <v>653</v>
      </c>
      <c r="X3129" s="48">
        <f>SUM(B3132:B3133)/B3129</f>
        <v>0.18704346144191081</v>
      </c>
    </row>
    <row r="3130" spans="1:27" ht="15.75" x14ac:dyDescent="0.25">
      <c r="A3130" s="6" t="s">
        <v>1</v>
      </c>
      <c r="B3130" s="8">
        <v>1465</v>
      </c>
      <c r="C3130" s="8">
        <v>63</v>
      </c>
      <c r="D3130" s="2">
        <v>4.3</v>
      </c>
      <c r="E3130" s="10">
        <v>121.8</v>
      </c>
      <c r="F3130" s="8">
        <v>14</v>
      </c>
      <c r="G3130" s="2">
        <v>1</v>
      </c>
      <c r="H3130" s="2">
        <v>27.1</v>
      </c>
      <c r="I3130" s="8">
        <v>0</v>
      </c>
      <c r="J3130" s="2">
        <v>0</v>
      </c>
      <c r="K3130" s="2">
        <v>0</v>
      </c>
      <c r="M3130" s="12">
        <f t="shared" si="938"/>
        <v>0</v>
      </c>
      <c r="N3130" s="20">
        <f t="shared" si="939"/>
        <v>1</v>
      </c>
      <c r="O3130" s="12">
        <f t="shared" si="940"/>
        <v>0</v>
      </c>
      <c r="P3130" s="12">
        <f t="shared" si="941"/>
        <v>0</v>
      </c>
      <c r="R3130" s="21">
        <f>C3130/$C$3129</f>
        <v>6.2949640287769783E-3</v>
      </c>
    </row>
    <row r="3131" spans="1:27" ht="15.75" x14ac:dyDescent="0.25">
      <c r="A3131" s="5" t="s">
        <v>2</v>
      </c>
      <c r="B3131" s="7">
        <v>9167</v>
      </c>
      <c r="C3131" s="7">
        <v>44</v>
      </c>
      <c r="D3131" s="1">
        <v>0.5</v>
      </c>
      <c r="E3131" s="9">
        <v>20.2</v>
      </c>
      <c r="F3131" s="7">
        <v>8</v>
      </c>
      <c r="G3131" s="1">
        <v>0.1</v>
      </c>
      <c r="H3131" s="1">
        <v>3.7</v>
      </c>
      <c r="I3131" s="7">
        <v>0</v>
      </c>
      <c r="J3131" s="1">
        <v>0</v>
      </c>
      <c r="K3131" s="1">
        <v>0</v>
      </c>
      <c r="M3131" s="12">
        <f t="shared" si="938"/>
        <v>28</v>
      </c>
      <c r="N3131" s="20">
        <f t="shared" si="939"/>
        <v>0</v>
      </c>
      <c r="O3131" s="12">
        <f t="shared" si="940"/>
        <v>0</v>
      </c>
      <c r="P3131" s="12">
        <f t="shared" si="941"/>
        <v>0</v>
      </c>
      <c r="R3131" s="21">
        <f t="shared" ref="R3131:R3141" si="942">C3131/$C$3129</f>
        <v>4.3964828137490006E-3</v>
      </c>
    </row>
    <row r="3132" spans="1:27" ht="15.75" x14ac:dyDescent="0.25">
      <c r="A3132" s="6" t="s">
        <v>3</v>
      </c>
      <c r="B3132" s="8">
        <v>12715</v>
      </c>
      <c r="C3132" s="8">
        <v>25</v>
      </c>
      <c r="D3132" s="2">
        <v>0.2</v>
      </c>
      <c r="E3132" s="10">
        <v>9</v>
      </c>
      <c r="F3132" s="8">
        <v>12</v>
      </c>
      <c r="G3132" s="2">
        <v>0.1</v>
      </c>
      <c r="H3132" s="2">
        <v>4.3</v>
      </c>
      <c r="I3132" s="8">
        <v>0</v>
      </c>
      <c r="J3132" s="2">
        <v>0</v>
      </c>
      <c r="K3132" s="2">
        <v>0</v>
      </c>
      <c r="M3132" s="12">
        <f t="shared" si="938"/>
        <v>36</v>
      </c>
      <c r="N3132" s="20">
        <f t="shared" si="939"/>
        <v>0</v>
      </c>
      <c r="O3132" s="20">
        <f t="shared" si="940"/>
        <v>0</v>
      </c>
      <c r="P3132" s="12">
        <f t="shared" si="941"/>
        <v>0</v>
      </c>
      <c r="R3132" s="23">
        <f t="shared" si="942"/>
        <v>2.498001598721023E-3</v>
      </c>
      <c r="U3132" s="30" t="s">
        <v>656</v>
      </c>
      <c r="V3132" s="30"/>
      <c r="W3132" s="30"/>
      <c r="X3132" s="30"/>
      <c r="Y3132" s="30"/>
    </row>
    <row r="3133" spans="1:27" ht="15.75" x14ac:dyDescent="0.25">
      <c r="A3133" s="5" t="s">
        <v>4</v>
      </c>
      <c r="B3133" s="7">
        <v>32736</v>
      </c>
      <c r="C3133" s="7">
        <v>169</v>
      </c>
      <c r="D3133" s="1">
        <v>0.5</v>
      </c>
      <c r="E3133" s="9">
        <v>31.7</v>
      </c>
      <c r="F3133" s="7">
        <v>23</v>
      </c>
      <c r="G3133" s="1">
        <v>0.1</v>
      </c>
      <c r="H3133" s="1">
        <v>4.3</v>
      </c>
      <c r="I3133" s="7">
        <v>0</v>
      </c>
      <c r="J3133" s="1">
        <v>0</v>
      </c>
      <c r="K3133" s="1">
        <v>0</v>
      </c>
      <c r="M3133" s="12">
        <f t="shared" si="938"/>
        <v>85</v>
      </c>
      <c r="N3133" s="20">
        <f t="shared" si="939"/>
        <v>2</v>
      </c>
      <c r="O3133" s="12">
        <f t="shared" si="940"/>
        <v>0</v>
      </c>
      <c r="P3133" s="12">
        <f t="shared" si="941"/>
        <v>0</v>
      </c>
      <c r="R3133" s="23">
        <f t="shared" si="942"/>
        <v>1.6886490807354118E-2</v>
      </c>
      <c r="S3133" s="24">
        <f>R3132+R3133</f>
        <v>1.9384492406075142E-2</v>
      </c>
      <c r="U3133" s="30"/>
      <c r="V3133" s="30"/>
      <c r="W3133" s="30"/>
      <c r="X3133" s="30"/>
      <c r="Y3133" s="30"/>
      <c r="Z3133" s="30"/>
    </row>
    <row r="3134" spans="1:27" ht="15.75" x14ac:dyDescent="0.25">
      <c r="A3134" s="6" t="s">
        <v>5</v>
      </c>
      <c r="B3134" s="8">
        <v>45240</v>
      </c>
      <c r="C3134" s="8">
        <v>549</v>
      </c>
      <c r="D3134" s="2">
        <v>1.2</v>
      </c>
      <c r="E3134" s="10">
        <v>92.8</v>
      </c>
      <c r="F3134" s="8">
        <v>66</v>
      </c>
      <c r="G3134" s="2">
        <v>0.1</v>
      </c>
      <c r="H3134" s="2">
        <v>11.2</v>
      </c>
      <c r="I3134" s="8">
        <v>10</v>
      </c>
      <c r="J3134" s="2">
        <v>0</v>
      </c>
      <c r="K3134" s="2">
        <v>1.7</v>
      </c>
      <c r="M3134" s="12">
        <f t="shared" si="938"/>
        <v>203</v>
      </c>
      <c r="N3134" s="20">
        <f t="shared" si="939"/>
        <v>1</v>
      </c>
      <c r="O3134" s="12">
        <f t="shared" si="940"/>
        <v>0</v>
      </c>
      <c r="P3134" s="12">
        <f t="shared" si="941"/>
        <v>0</v>
      </c>
      <c r="R3134" s="21">
        <f t="shared" si="942"/>
        <v>5.4856115107913668E-2</v>
      </c>
      <c r="U3134" s="30" t="s">
        <v>657</v>
      </c>
      <c r="V3134" s="30"/>
      <c r="W3134" s="30"/>
      <c r="X3134" s="30"/>
      <c r="Y3134" s="30"/>
      <c r="Z3134" s="30"/>
    </row>
    <row r="3135" spans="1:27" ht="15.75" x14ac:dyDescent="0.25">
      <c r="A3135" s="5" t="s">
        <v>6</v>
      </c>
      <c r="B3135" s="7">
        <v>46493</v>
      </c>
      <c r="C3135" s="7">
        <v>991</v>
      </c>
      <c r="D3135" s="1">
        <v>2.1</v>
      </c>
      <c r="E3135" s="9">
        <v>138.5</v>
      </c>
      <c r="F3135" s="7">
        <v>147</v>
      </c>
      <c r="G3135" s="1">
        <v>0.3</v>
      </c>
      <c r="H3135" s="1">
        <v>20.5</v>
      </c>
      <c r="I3135" s="7">
        <v>15</v>
      </c>
      <c r="J3135" s="1">
        <v>0</v>
      </c>
      <c r="K3135" s="1">
        <v>2.1</v>
      </c>
      <c r="M3135" s="12">
        <f t="shared" si="938"/>
        <v>150</v>
      </c>
      <c r="N3135" s="20">
        <f t="shared" si="939"/>
        <v>2</v>
      </c>
      <c r="O3135" s="20">
        <f t="shared" si="940"/>
        <v>0</v>
      </c>
      <c r="P3135" s="12">
        <f t="shared" si="941"/>
        <v>0</v>
      </c>
      <c r="R3135" s="21">
        <f t="shared" si="942"/>
        <v>9.9020783373301363E-2</v>
      </c>
      <c r="U3135" s="30" t="s">
        <v>658</v>
      </c>
      <c r="V3135" s="30"/>
      <c r="W3135" s="30"/>
      <c r="X3135" s="30"/>
      <c r="Y3135" s="30"/>
      <c r="Z3135" s="30"/>
    </row>
    <row r="3136" spans="1:27" ht="15.75" x14ac:dyDescent="0.25">
      <c r="A3136" s="6" t="s">
        <v>7</v>
      </c>
      <c r="B3136" s="8">
        <v>37771</v>
      </c>
      <c r="C3136" s="8">
        <v>1225</v>
      </c>
      <c r="D3136" s="2">
        <v>3.2</v>
      </c>
      <c r="E3136" s="10">
        <v>201.3</v>
      </c>
      <c r="F3136" s="8">
        <v>257</v>
      </c>
      <c r="G3136" s="2">
        <v>0.7</v>
      </c>
      <c r="H3136" s="2">
        <v>42.2</v>
      </c>
      <c r="I3136" s="8">
        <v>47</v>
      </c>
      <c r="J3136" s="2">
        <v>0.1</v>
      </c>
      <c r="K3136" s="2">
        <v>7.7</v>
      </c>
      <c r="M3136" s="12">
        <f t="shared" si="938"/>
        <v>106</v>
      </c>
      <c r="N3136" s="20">
        <f t="shared" si="939"/>
        <v>6</v>
      </c>
      <c r="O3136" s="20">
        <f t="shared" si="940"/>
        <v>1</v>
      </c>
      <c r="P3136" s="12">
        <f t="shared" si="941"/>
        <v>0</v>
      </c>
      <c r="R3136" s="21">
        <f t="shared" si="942"/>
        <v>0.12240207833733013</v>
      </c>
      <c r="U3136" s="30" t="s">
        <v>659</v>
      </c>
      <c r="V3136" s="30"/>
      <c r="W3136" s="30"/>
      <c r="X3136" s="30"/>
      <c r="Y3136" s="30"/>
      <c r="Z3136" s="30"/>
      <c r="AA3136" s="31">
        <f>4470643*0.582</f>
        <v>2601914.2259999998</v>
      </c>
    </row>
    <row r="3137" spans="1:26" ht="15.75" x14ac:dyDescent="0.25">
      <c r="A3137" s="5" t="s">
        <v>8</v>
      </c>
      <c r="B3137" s="7">
        <v>27925</v>
      </c>
      <c r="C3137" s="7">
        <v>1744</v>
      </c>
      <c r="D3137" s="1">
        <v>6.2</v>
      </c>
      <c r="E3137" s="9">
        <v>316.7</v>
      </c>
      <c r="F3137" s="7">
        <v>438</v>
      </c>
      <c r="G3137" s="1">
        <v>1.6</v>
      </c>
      <c r="H3137" s="1">
        <v>79.5</v>
      </c>
      <c r="I3137" s="7">
        <v>119</v>
      </c>
      <c r="J3137" s="1">
        <v>0.4</v>
      </c>
      <c r="K3137" s="1">
        <v>21.6</v>
      </c>
      <c r="M3137" s="12">
        <f t="shared" si="938"/>
        <v>65</v>
      </c>
      <c r="N3137" s="20">
        <f t="shared" si="939"/>
        <v>5</v>
      </c>
      <c r="O3137" s="20">
        <f t="shared" si="940"/>
        <v>1</v>
      </c>
      <c r="P3137" s="12">
        <f t="shared" si="941"/>
        <v>0</v>
      </c>
      <c r="R3137" s="21">
        <f t="shared" si="942"/>
        <v>0.17426059152677859</v>
      </c>
      <c r="V3137" t="s">
        <v>56</v>
      </c>
      <c r="W3137" s="32">
        <v>0.1</v>
      </c>
      <c r="X3137" s="33">
        <f>AA3136*W3137</f>
        <v>260191.42259999999</v>
      </c>
    </row>
    <row r="3138" spans="1:26" ht="15.75" x14ac:dyDescent="0.25">
      <c r="A3138" s="6" t="s">
        <v>9</v>
      </c>
      <c r="B3138" s="8">
        <v>16046</v>
      </c>
      <c r="C3138" s="8">
        <v>1757</v>
      </c>
      <c r="D3138" s="2">
        <v>10.9</v>
      </c>
      <c r="E3138" s="10">
        <v>370.4</v>
      </c>
      <c r="F3138" s="8">
        <v>509</v>
      </c>
      <c r="G3138" s="2">
        <v>3.2</v>
      </c>
      <c r="H3138" s="2">
        <v>107.3</v>
      </c>
      <c r="I3138" s="8">
        <v>300</v>
      </c>
      <c r="J3138" s="2">
        <v>1.9</v>
      </c>
      <c r="K3138" s="2">
        <v>63.2</v>
      </c>
      <c r="M3138" s="12">
        <f t="shared" si="938"/>
        <v>40</v>
      </c>
      <c r="N3138" s="20">
        <f t="shared" si="939"/>
        <v>3</v>
      </c>
      <c r="O3138" s="20">
        <f t="shared" si="940"/>
        <v>1</v>
      </c>
      <c r="P3138" s="20">
        <f t="shared" si="941"/>
        <v>0</v>
      </c>
      <c r="R3138" s="21">
        <f t="shared" si="942"/>
        <v>0.17555955235811352</v>
      </c>
      <c r="V3138" t="s">
        <v>655</v>
      </c>
      <c r="X3138" s="34">
        <v>6709</v>
      </c>
      <c r="Y3138" s="69">
        <f>X3138/4470643</f>
        <v>1.5006789851034852E-3</v>
      </c>
      <c r="Z3138" t="s">
        <v>186</v>
      </c>
    </row>
    <row r="3139" spans="1:26" ht="15.75" x14ac:dyDescent="0.25">
      <c r="A3139" s="5" t="s">
        <v>10</v>
      </c>
      <c r="B3139" s="7">
        <v>6842</v>
      </c>
      <c r="C3139" s="7">
        <v>1581</v>
      </c>
      <c r="D3139" s="1">
        <v>23.1</v>
      </c>
      <c r="E3139" s="9">
        <v>606.6</v>
      </c>
      <c r="F3139" s="7">
        <v>324</v>
      </c>
      <c r="G3139" s="1">
        <v>4.7</v>
      </c>
      <c r="H3139" s="1">
        <v>124.3</v>
      </c>
      <c r="I3139" s="7">
        <v>490</v>
      </c>
      <c r="J3139" s="1">
        <v>7.2</v>
      </c>
      <c r="K3139" s="1">
        <v>188</v>
      </c>
      <c r="M3139" s="12">
        <f t="shared" si="938"/>
        <v>16</v>
      </c>
      <c r="N3139" s="20">
        <f t="shared" si="939"/>
        <v>8</v>
      </c>
      <c r="O3139" s="20">
        <f t="shared" si="940"/>
        <v>2</v>
      </c>
      <c r="P3139" s="20">
        <f t="shared" si="941"/>
        <v>1</v>
      </c>
      <c r="R3139" s="21">
        <f t="shared" si="942"/>
        <v>0.1579736211031175</v>
      </c>
      <c r="W3139" s="46" t="s">
        <v>185</v>
      </c>
      <c r="X3139" s="47">
        <f>X3138-X3156</f>
        <v>342</v>
      </c>
    </row>
    <row r="3140" spans="1:26" ht="15.75" x14ac:dyDescent="0.25">
      <c r="A3140" s="6" t="s">
        <v>11</v>
      </c>
      <c r="B3140" s="8">
        <v>6421</v>
      </c>
      <c r="C3140" s="8">
        <v>1857</v>
      </c>
      <c r="D3140" s="2">
        <v>28.9</v>
      </c>
      <c r="E3140" s="10">
        <v>1323.9</v>
      </c>
      <c r="F3140" s="8">
        <v>89</v>
      </c>
      <c r="G3140" s="2">
        <v>1.4</v>
      </c>
      <c r="H3140" s="2">
        <v>63.4</v>
      </c>
      <c r="I3140" s="8">
        <v>1361</v>
      </c>
      <c r="J3140" s="2">
        <v>21.2</v>
      </c>
      <c r="K3140" s="2">
        <v>970.3</v>
      </c>
      <c r="M3140" s="12">
        <f t="shared" si="938"/>
        <v>10</v>
      </c>
      <c r="N3140" s="20">
        <f t="shared" si="939"/>
        <v>3</v>
      </c>
      <c r="O3140" s="20">
        <f t="shared" si="940"/>
        <v>0</v>
      </c>
      <c r="P3140" s="20">
        <f t="shared" si="941"/>
        <v>0</v>
      </c>
      <c r="R3140" s="21">
        <f t="shared" si="942"/>
        <v>0.18555155875299761</v>
      </c>
    </row>
    <row r="3141" spans="1:26" ht="15.75" x14ac:dyDescent="0.25">
      <c r="A3141" s="5" t="s">
        <v>12</v>
      </c>
      <c r="B3141" s="1">
        <v>176</v>
      </c>
      <c r="C3141" s="1">
        <v>3</v>
      </c>
      <c r="D3141" s="1">
        <v>1.7</v>
      </c>
      <c r="E3141" s="1" t="s">
        <v>13</v>
      </c>
      <c r="F3141" s="1">
        <v>1</v>
      </c>
      <c r="G3141" s="1">
        <v>0.6</v>
      </c>
      <c r="H3141" s="1" t="s">
        <v>13</v>
      </c>
      <c r="I3141" s="1">
        <v>1</v>
      </c>
      <c r="J3141" s="1">
        <v>0.6</v>
      </c>
      <c r="K3141" s="1" t="s">
        <v>13</v>
      </c>
      <c r="M3141" s="12">
        <f t="shared" si="938"/>
        <v>10</v>
      </c>
      <c r="N3141" s="12">
        <f t="shared" si="939"/>
        <v>0</v>
      </c>
      <c r="O3141" s="12">
        <f t="shared" si="940"/>
        <v>0</v>
      </c>
      <c r="P3141" s="12">
        <f t="shared" si="941"/>
        <v>0</v>
      </c>
      <c r="R3141" s="21">
        <f t="shared" si="942"/>
        <v>2.9976019184652276E-4</v>
      </c>
    </row>
    <row r="3142" spans="1:26" x14ac:dyDescent="0.25">
      <c r="A3142" s="25"/>
      <c r="O3142" s="104" t="s">
        <v>873</v>
      </c>
      <c r="P3142" s="103">
        <f>SUM(P3139:P3140)/P3129</f>
        <v>1</v>
      </c>
    </row>
    <row r="3143" spans="1:26" x14ac:dyDescent="0.25">
      <c r="A3143" t="s">
        <v>1345</v>
      </c>
    </row>
    <row r="3144" spans="1:26" x14ac:dyDescent="0.25">
      <c r="A3144" t="s">
        <v>22</v>
      </c>
    </row>
    <row r="3145" spans="1:26" x14ac:dyDescent="0.25">
      <c r="A3145" s="15" t="s">
        <v>17</v>
      </c>
      <c r="B3145" s="14" t="s">
        <v>18</v>
      </c>
      <c r="C3145" s="270" t="s">
        <v>19</v>
      </c>
      <c r="D3145" s="270"/>
      <c r="E3145" s="270"/>
      <c r="F3145" s="270" t="s">
        <v>20</v>
      </c>
      <c r="G3145" s="270"/>
      <c r="H3145" s="270"/>
      <c r="I3145" s="270" t="s">
        <v>21</v>
      </c>
      <c r="J3145" s="270"/>
      <c r="K3145" s="270"/>
      <c r="M3145" s="270" t="s">
        <v>646</v>
      </c>
      <c r="N3145" s="270"/>
      <c r="O3145" s="270"/>
      <c r="P3145" s="270"/>
    </row>
    <row r="3146" spans="1:26" ht="30" x14ac:dyDescent="0.25">
      <c r="B3146" s="14" t="s">
        <v>14</v>
      </c>
      <c r="C3146" s="14" t="s">
        <v>14</v>
      </c>
      <c r="D3146" s="14" t="s">
        <v>15</v>
      </c>
      <c r="E3146" s="14" t="s">
        <v>16</v>
      </c>
      <c r="F3146" s="14" t="s">
        <v>14</v>
      </c>
      <c r="G3146" s="14" t="s">
        <v>15</v>
      </c>
      <c r="H3146" s="14" t="s">
        <v>16</v>
      </c>
      <c r="I3146" s="14" t="s">
        <v>14</v>
      </c>
      <c r="J3146" s="14" t="s">
        <v>15</v>
      </c>
      <c r="K3146" s="14" t="s">
        <v>16</v>
      </c>
      <c r="M3146" s="14" t="s">
        <v>18</v>
      </c>
      <c r="N3146" s="13" t="s">
        <v>19</v>
      </c>
      <c r="O3146" s="14" t="s">
        <v>20</v>
      </c>
      <c r="P3146" s="13" t="s">
        <v>21</v>
      </c>
      <c r="R3146" s="13" t="s">
        <v>41</v>
      </c>
      <c r="S3146" s="14" t="s">
        <v>29</v>
      </c>
      <c r="U3146" s="27" t="s">
        <v>42</v>
      </c>
    </row>
    <row r="3147" spans="1:26" ht="15.75" x14ac:dyDescent="0.25">
      <c r="A3147" s="5" t="s">
        <v>0</v>
      </c>
      <c r="B3147" s="7">
        <v>242248</v>
      </c>
      <c r="C3147" s="7">
        <v>9977</v>
      </c>
      <c r="D3147" s="1">
        <v>4.0999999999999996</v>
      </c>
      <c r="E3147" s="9">
        <v>225.6</v>
      </c>
      <c r="F3147" s="7">
        <v>1883</v>
      </c>
      <c r="G3147" s="1">
        <v>0.8</v>
      </c>
      <c r="H3147" s="1">
        <v>42.6</v>
      </c>
      <c r="I3147" s="7">
        <v>2342</v>
      </c>
      <c r="J3147" s="1">
        <v>1</v>
      </c>
      <c r="K3147" s="1">
        <v>53</v>
      </c>
      <c r="M3147" s="12">
        <f t="shared" ref="M3147:M3159" si="943">B3147-B3165</f>
        <v>817</v>
      </c>
      <c r="N3147" s="12">
        <f t="shared" ref="N3147:N3159" si="944">C3147-C3165</f>
        <v>20</v>
      </c>
      <c r="O3147" s="12">
        <f t="shared" ref="O3147:O3159" si="945">F3147-F3165</f>
        <v>4</v>
      </c>
      <c r="P3147" s="12">
        <f t="shared" ref="P3147:P3159" si="946">I3147-I3165</f>
        <v>4</v>
      </c>
      <c r="R3147" s="26"/>
      <c r="U3147" s="28">
        <f>C3147/B3147</f>
        <v>4.1185066543377037E-2</v>
      </c>
      <c r="W3147" s="48" t="s">
        <v>653</v>
      </c>
      <c r="X3147" s="48">
        <f>SUM(B3150:B3151)/B3147</f>
        <v>0.18712228790330571</v>
      </c>
    </row>
    <row r="3148" spans="1:26" ht="15.75" x14ac:dyDescent="0.25">
      <c r="A3148" s="6" t="s">
        <v>1</v>
      </c>
      <c r="B3148" s="8">
        <v>1465</v>
      </c>
      <c r="C3148" s="8">
        <v>62</v>
      </c>
      <c r="D3148" s="2">
        <v>4.2</v>
      </c>
      <c r="E3148" s="10">
        <v>119.9</v>
      </c>
      <c r="F3148" s="8">
        <v>14</v>
      </c>
      <c r="G3148" s="2">
        <v>1</v>
      </c>
      <c r="H3148" s="2">
        <v>27.1</v>
      </c>
      <c r="I3148" s="8">
        <v>0</v>
      </c>
      <c r="J3148" s="2">
        <v>0</v>
      </c>
      <c r="K3148" s="2">
        <v>0</v>
      </c>
      <c r="M3148" s="12">
        <f t="shared" si="943"/>
        <v>5</v>
      </c>
      <c r="N3148" s="20">
        <f t="shared" si="944"/>
        <v>0</v>
      </c>
      <c r="O3148" s="12">
        <f t="shared" si="945"/>
        <v>0</v>
      </c>
      <c r="P3148" s="12">
        <f t="shared" si="946"/>
        <v>0</v>
      </c>
      <c r="R3148" s="21">
        <f>C3148/$C$3147</f>
        <v>6.2142928736093018E-3</v>
      </c>
    </row>
    <row r="3149" spans="1:26" ht="15.75" x14ac:dyDescent="0.25">
      <c r="A3149" s="5" t="s">
        <v>2</v>
      </c>
      <c r="B3149" s="7">
        <v>9139</v>
      </c>
      <c r="C3149" s="7">
        <v>44</v>
      </c>
      <c r="D3149" s="1">
        <v>0.5</v>
      </c>
      <c r="E3149" s="9">
        <v>20.2</v>
      </c>
      <c r="F3149" s="7">
        <v>8</v>
      </c>
      <c r="G3149" s="1">
        <v>0.1</v>
      </c>
      <c r="H3149" s="1">
        <v>3.7</v>
      </c>
      <c r="I3149" s="7">
        <v>0</v>
      </c>
      <c r="J3149" s="1">
        <v>0</v>
      </c>
      <c r="K3149" s="1">
        <v>0</v>
      </c>
      <c r="M3149" s="12">
        <f t="shared" si="943"/>
        <v>28</v>
      </c>
      <c r="N3149" s="20">
        <f t="shared" si="944"/>
        <v>0</v>
      </c>
      <c r="O3149" s="12">
        <f t="shared" si="945"/>
        <v>0</v>
      </c>
      <c r="P3149" s="12">
        <f t="shared" si="946"/>
        <v>0</v>
      </c>
      <c r="R3149" s="21">
        <f t="shared" ref="R3149:R3159" si="947">C3149/$C$3147</f>
        <v>4.410143329658214E-3</v>
      </c>
    </row>
    <row r="3150" spans="1:26" ht="15.75" x14ac:dyDescent="0.25">
      <c r="A3150" s="6" t="s">
        <v>3</v>
      </c>
      <c r="B3150" s="8">
        <v>12679</v>
      </c>
      <c r="C3150" s="8">
        <v>25</v>
      </c>
      <c r="D3150" s="2">
        <v>0.2</v>
      </c>
      <c r="E3150" s="10">
        <v>9</v>
      </c>
      <c r="F3150" s="8">
        <v>12</v>
      </c>
      <c r="G3150" s="2">
        <v>0.1</v>
      </c>
      <c r="H3150" s="2">
        <v>4.3</v>
      </c>
      <c r="I3150" s="8">
        <v>0</v>
      </c>
      <c r="J3150" s="2">
        <v>0</v>
      </c>
      <c r="K3150" s="2">
        <v>0</v>
      </c>
      <c r="M3150" s="12">
        <f t="shared" si="943"/>
        <v>35</v>
      </c>
      <c r="N3150" s="20">
        <f t="shared" si="944"/>
        <v>0</v>
      </c>
      <c r="O3150" s="20">
        <f t="shared" si="945"/>
        <v>0</v>
      </c>
      <c r="P3150" s="12">
        <f t="shared" si="946"/>
        <v>0</v>
      </c>
      <c r="R3150" s="23">
        <f t="shared" si="947"/>
        <v>2.5057632554876213E-3</v>
      </c>
      <c r="U3150" s="30" t="s">
        <v>647</v>
      </c>
      <c r="V3150" s="30"/>
      <c r="W3150" s="30"/>
      <c r="X3150" s="30"/>
      <c r="Y3150" s="30"/>
    </row>
    <row r="3151" spans="1:26" ht="15.75" x14ac:dyDescent="0.25">
      <c r="A3151" s="5" t="s">
        <v>4</v>
      </c>
      <c r="B3151" s="7">
        <v>32651</v>
      </c>
      <c r="C3151" s="7">
        <v>167</v>
      </c>
      <c r="D3151" s="1">
        <v>0.5</v>
      </c>
      <c r="E3151" s="9">
        <v>31.3</v>
      </c>
      <c r="F3151" s="7">
        <v>23</v>
      </c>
      <c r="G3151" s="1">
        <v>0.1</v>
      </c>
      <c r="H3151" s="1">
        <v>4.3</v>
      </c>
      <c r="I3151" s="7">
        <v>0</v>
      </c>
      <c r="J3151" s="1">
        <v>0</v>
      </c>
      <c r="K3151" s="1">
        <v>0</v>
      </c>
      <c r="M3151" s="12">
        <f t="shared" si="943"/>
        <v>88</v>
      </c>
      <c r="N3151" s="20">
        <f t="shared" si="944"/>
        <v>0</v>
      </c>
      <c r="O3151" s="12">
        <f t="shared" si="945"/>
        <v>0</v>
      </c>
      <c r="P3151" s="12">
        <f t="shared" si="946"/>
        <v>0</v>
      </c>
      <c r="R3151" s="23">
        <f t="shared" si="947"/>
        <v>1.6738498546657311E-2</v>
      </c>
      <c r="S3151" s="24">
        <f>R3150+R3151</f>
        <v>1.9244261802144932E-2</v>
      </c>
      <c r="U3151" s="30"/>
      <c r="V3151" s="30"/>
      <c r="W3151" s="30"/>
      <c r="X3151" s="30"/>
      <c r="Y3151" s="30"/>
      <c r="Z3151" s="30"/>
    </row>
    <row r="3152" spans="1:26" ht="15.75" x14ac:dyDescent="0.25">
      <c r="A3152" s="6" t="s">
        <v>5</v>
      </c>
      <c r="B3152" s="8">
        <v>45037</v>
      </c>
      <c r="C3152" s="8">
        <v>548</v>
      </c>
      <c r="D3152" s="2">
        <v>1.2</v>
      </c>
      <c r="E3152" s="10">
        <v>92.6</v>
      </c>
      <c r="F3152" s="8">
        <v>66</v>
      </c>
      <c r="G3152" s="2">
        <v>0.1</v>
      </c>
      <c r="H3152" s="2">
        <v>11.2</v>
      </c>
      <c r="I3152" s="8">
        <v>10</v>
      </c>
      <c r="J3152" s="2">
        <v>0</v>
      </c>
      <c r="K3152" s="2">
        <v>1.7</v>
      </c>
      <c r="M3152" s="12">
        <f t="shared" si="943"/>
        <v>214</v>
      </c>
      <c r="N3152" s="20">
        <f t="shared" si="944"/>
        <v>2</v>
      </c>
      <c r="O3152" s="12">
        <f t="shared" si="945"/>
        <v>0</v>
      </c>
      <c r="P3152" s="12">
        <f t="shared" si="946"/>
        <v>0</v>
      </c>
      <c r="R3152" s="21">
        <f t="shared" si="947"/>
        <v>5.4926330560288665E-2</v>
      </c>
      <c r="U3152" s="30" t="s">
        <v>648</v>
      </c>
      <c r="V3152" s="30"/>
      <c r="W3152" s="30"/>
      <c r="X3152" s="30"/>
      <c r="Y3152" s="30"/>
      <c r="Z3152" s="30"/>
    </row>
    <row r="3153" spans="1:27" ht="15.75" x14ac:dyDescent="0.25">
      <c r="A3153" s="5" t="s">
        <v>6</v>
      </c>
      <c r="B3153" s="7">
        <v>46343</v>
      </c>
      <c r="C3153" s="7">
        <v>989</v>
      </c>
      <c r="D3153" s="1">
        <v>2.1</v>
      </c>
      <c r="E3153" s="9">
        <v>138.19999999999999</v>
      </c>
      <c r="F3153" s="7">
        <v>147</v>
      </c>
      <c r="G3153" s="1">
        <v>0.3</v>
      </c>
      <c r="H3153" s="1">
        <v>20.5</v>
      </c>
      <c r="I3153" s="7">
        <v>15</v>
      </c>
      <c r="J3153" s="1">
        <v>0</v>
      </c>
      <c r="K3153" s="1">
        <v>2.1</v>
      </c>
      <c r="M3153" s="12">
        <f t="shared" si="943"/>
        <v>164</v>
      </c>
      <c r="N3153" s="20">
        <f t="shared" si="944"/>
        <v>4</v>
      </c>
      <c r="O3153" s="20">
        <f t="shared" si="945"/>
        <v>1</v>
      </c>
      <c r="P3153" s="12">
        <f t="shared" si="946"/>
        <v>0</v>
      </c>
      <c r="R3153" s="21">
        <f t="shared" si="947"/>
        <v>9.9127994387090301E-2</v>
      </c>
      <c r="U3153" s="30" t="s">
        <v>649</v>
      </c>
      <c r="V3153" s="30"/>
      <c r="W3153" s="30"/>
      <c r="X3153" s="30"/>
      <c r="Y3153" s="30"/>
      <c r="Z3153" s="30"/>
    </row>
    <row r="3154" spans="1:27" ht="15.75" x14ac:dyDescent="0.25">
      <c r="A3154" s="6" t="s">
        <v>7</v>
      </c>
      <c r="B3154" s="8">
        <v>37665</v>
      </c>
      <c r="C3154" s="8">
        <v>1219</v>
      </c>
      <c r="D3154" s="2">
        <v>3.2</v>
      </c>
      <c r="E3154" s="10">
        <v>200.3</v>
      </c>
      <c r="F3154" s="8">
        <v>256</v>
      </c>
      <c r="G3154" s="2">
        <v>0.7</v>
      </c>
      <c r="H3154" s="2">
        <v>42.1</v>
      </c>
      <c r="I3154" s="8">
        <v>47</v>
      </c>
      <c r="J3154" s="2">
        <v>0.1</v>
      </c>
      <c r="K3154" s="2">
        <v>7.7</v>
      </c>
      <c r="M3154" s="12">
        <f t="shared" si="943"/>
        <v>118</v>
      </c>
      <c r="N3154" s="20">
        <f t="shared" si="944"/>
        <v>0</v>
      </c>
      <c r="O3154" s="20">
        <f t="shared" si="945"/>
        <v>1</v>
      </c>
      <c r="P3154" s="12">
        <f t="shared" si="946"/>
        <v>0</v>
      </c>
      <c r="R3154" s="21">
        <f t="shared" si="947"/>
        <v>0.12218101633757643</v>
      </c>
      <c r="U3154" s="30" t="s">
        <v>650</v>
      </c>
      <c r="V3154" s="30"/>
      <c r="W3154" s="30"/>
      <c r="X3154" s="30"/>
      <c r="Y3154" s="30"/>
      <c r="Z3154" s="30"/>
      <c r="AA3154" s="31">
        <f>4470643*0.581</f>
        <v>2597443.5829999996</v>
      </c>
    </row>
    <row r="3155" spans="1:27" ht="15.75" x14ac:dyDescent="0.25">
      <c r="A3155" s="5" t="s">
        <v>8</v>
      </c>
      <c r="B3155" s="7">
        <v>27860</v>
      </c>
      <c r="C3155" s="7">
        <v>1739</v>
      </c>
      <c r="D3155" s="1">
        <v>6.2</v>
      </c>
      <c r="E3155" s="9">
        <v>315.8</v>
      </c>
      <c r="F3155" s="7">
        <v>437</v>
      </c>
      <c r="G3155" s="1">
        <v>1.6</v>
      </c>
      <c r="H3155" s="1">
        <v>79.3</v>
      </c>
      <c r="I3155" s="7">
        <v>119</v>
      </c>
      <c r="J3155" s="1">
        <v>0.4</v>
      </c>
      <c r="K3155" s="1">
        <v>21.6</v>
      </c>
      <c r="M3155" s="12">
        <f t="shared" si="943"/>
        <v>77</v>
      </c>
      <c r="N3155" s="20">
        <f t="shared" si="944"/>
        <v>3</v>
      </c>
      <c r="O3155" s="20">
        <f t="shared" si="945"/>
        <v>1</v>
      </c>
      <c r="P3155" s="12">
        <f t="shared" si="946"/>
        <v>0</v>
      </c>
      <c r="R3155" s="21">
        <f t="shared" si="947"/>
        <v>0.17430089205171895</v>
      </c>
      <c r="V3155" t="s">
        <v>56</v>
      </c>
      <c r="W3155" s="32">
        <v>0.1</v>
      </c>
      <c r="X3155" s="33">
        <f>AA3154*W3155</f>
        <v>259744.35829999996</v>
      </c>
    </row>
    <row r="3156" spans="1:27" ht="15.75" x14ac:dyDescent="0.25">
      <c r="A3156" s="6" t="s">
        <v>9</v>
      </c>
      <c r="B3156" s="8">
        <v>16006</v>
      </c>
      <c r="C3156" s="8">
        <v>1754</v>
      </c>
      <c r="D3156" s="2">
        <v>11</v>
      </c>
      <c r="E3156" s="10">
        <v>369.7</v>
      </c>
      <c r="F3156" s="8">
        <v>508</v>
      </c>
      <c r="G3156" s="2">
        <v>3.2</v>
      </c>
      <c r="H3156" s="2">
        <v>107.1</v>
      </c>
      <c r="I3156" s="8">
        <v>300</v>
      </c>
      <c r="J3156" s="2">
        <v>1.9</v>
      </c>
      <c r="K3156" s="2">
        <v>63.2</v>
      </c>
      <c r="M3156" s="12">
        <f t="shared" si="943"/>
        <v>29</v>
      </c>
      <c r="N3156" s="20">
        <f t="shared" si="944"/>
        <v>3</v>
      </c>
      <c r="O3156" s="20">
        <f t="shared" si="945"/>
        <v>0</v>
      </c>
      <c r="P3156" s="20">
        <f t="shared" si="946"/>
        <v>2</v>
      </c>
      <c r="R3156" s="21">
        <f t="shared" si="947"/>
        <v>0.17580435000501152</v>
      </c>
      <c r="V3156" t="s">
        <v>651</v>
      </c>
      <c r="X3156" s="34">
        <v>6367</v>
      </c>
      <c r="Y3156" s="69">
        <f>X3156/4470643</f>
        <v>1.4241799222170055E-3</v>
      </c>
      <c r="Z3156" t="s">
        <v>186</v>
      </c>
    </row>
    <row r="3157" spans="1:27" ht="15.75" x14ac:dyDescent="0.25">
      <c r="A3157" s="5" t="s">
        <v>10</v>
      </c>
      <c r="B3157" s="7">
        <v>6826</v>
      </c>
      <c r="C3157" s="7">
        <v>1573</v>
      </c>
      <c r="D3157" s="1">
        <v>23</v>
      </c>
      <c r="E3157" s="9">
        <v>603.5</v>
      </c>
      <c r="F3157" s="7">
        <v>322</v>
      </c>
      <c r="G3157" s="1">
        <v>4.7</v>
      </c>
      <c r="H3157" s="1">
        <v>123.5</v>
      </c>
      <c r="I3157" s="7">
        <v>489</v>
      </c>
      <c r="J3157" s="1">
        <v>7.2</v>
      </c>
      <c r="K3157" s="1">
        <v>187.6</v>
      </c>
      <c r="M3157" s="12">
        <f t="shared" si="943"/>
        <v>28</v>
      </c>
      <c r="N3157" s="20">
        <f t="shared" si="944"/>
        <v>5</v>
      </c>
      <c r="O3157" s="20">
        <f t="shared" si="945"/>
        <v>1</v>
      </c>
      <c r="P3157" s="20">
        <f t="shared" si="946"/>
        <v>0</v>
      </c>
      <c r="R3157" s="21">
        <f t="shared" si="947"/>
        <v>0.15766262403528114</v>
      </c>
      <c r="W3157" s="46" t="s">
        <v>185</v>
      </c>
      <c r="X3157" s="47">
        <f>X3156-X3174</f>
        <v>434</v>
      </c>
    </row>
    <row r="3158" spans="1:27" ht="15.75" x14ac:dyDescent="0.25">
      <c r="A3158" s="6" t="s">
        <v>11</v>
      </c>
      <c r="B3158" s="8">
        <v>6411</v>
      </c>
      <c r="C3158" s="8">
        <v>1854</v>
      </c>
      <c r="D3158" s="2">
        <v>28.9</v>
      </c>
      <c r="E3158" s="10">
        <v>1321.8</v>
      </c>
      <c r="F3158" s="8">
        <v>89</v>
      </c>
      <c r="G3158" s="2">
        <v>1.4</v>
      </c>
      <c r="H3158" s="2">
        <v>63.4</v>
      </c>
      <c r="I3158" s="8">
        <v>1361</v>
      </c>
      <c r="J3158" s="2">
        <v>21.2</v>
      </c>
      <c r="K3158" s="2">
        <v>970.3</v>
      </c>
      <c r="M3158" s="12">
        <f t="shared" si="943"/>
        <v>20</v>
      </c>
      <c r="N3158" s="20">
        <f t="shared" si="944"/>
        <v>3</v>
      </c>
      <c r="O3158" s="20">
        <f t="shared" si="945"/>
        <v>0</v>
      </c>
      <c r="P3158" s="20">
        <f t="shared" si="946"/>
        <v>2</v>
      </c>
      <c r="R3158" s="21">
        <f t="shared" si="947"/>
        <v>0.18582740302696202</v>
      </c>
    </row>
    <row r="3159" spans="1:27" ht="15.75" x14ac:dyDescent="0.25">
      <c r="A3159" s="5" t="s">
        <v>12</v>
      </c>
      <c r="B3159" s="1">
        <v>166</v>
      </c>
      <c r="C3159" s="1">
        <v>3</v>
      </c>
      <c r="D3159" s="1">
        <v>1.8</v>
      </c>
      <c r="E3159" s="1" t="s">
        <v>13</v>
      </c>
      <c r="F3159" s="1">
        <v>1</v>
      </c>
      <c r="G3159" s="1">
        <v>0.6</v>
      </c>
      <c r="H3159" s="1" t="s">
        <v>13</v>
      </c>
      <c r="I3159" s="1">
        <v>1</v>
      </c>
      <c r="J3159" s="1">
        <v>0.6</v>
      </c>
      <c r="K3159" s="1" t="s">
        <v>13</v>
      </c>
      <c r="M3159" s="12">
        <f t="shared" si="943"/>
        <v>11</v>
      </c>
      <c r="N3159" s="12">
        <f t="shared" si="944"/>
        <v>0</v>
      </c>
      <c r="O3159" s="12">
        <f t="shared" si="945"/>
        <v>0</v>
      </c>
      <c r="P3159" s="12">
        <f t="shared" si="946"/>
        <v>0</v>
      </c>
      <c r="R3159" s="21">
        <f t="shared" si="947"/>
        <v>3.0069159065851457E-4</v>
      </c>
    </row>
    <row r="3160" spans="1:27" x14ac:dyDescent="0.25">
      <c r="A3160" s="25"/>
      <c r="O3160" s="104" t="s">
        <v>873</v>
      </c>
      <c r="P3160" s="103">
        <f>SUM(P3157:P3158)/P3147</f>
        <v>0.5</v>
      </c>
    </row>
    <row r="3161" spans="1:27" x14ac:dyDescent="0.25">
      <c r="A3161" t="s">
        <v>1346</v>
      </c>
    </row>
    <row r="3162" spans="1:27" x14ac:dyDescent="0.25">
      <c r="A3162" t="s">
        <v>22</v>
      </c>
    </row>
    <row r="3163" spans="1:27" x14ac:dyDescent="0.25">
      <c r="A3163" s="15" t="s">
        <v>17</v>
      </c>
      <c r="B3163" s="14" t="s">
        <v>18</v>
      </c>
      <c r="C3163" s="270" t="s">
        <v>19</v>
      </c>
      <c r="D3163" s="270"/>
      <c r="E3163" s="270"/>
      <c r="F3163" s="270" t="s">
        <v>20</v>
      </c>
      <c r="G3163" s="270"/>
      <c r="H3163" s="270"/>
      <c r="I3163" s="270" t="s">
        <v>21</v>
      </c>
      <c r="J3163" s="270"/>
      <c r="K3163" s="270"/>
      <c r="M3163" s="270" t="s">
        <v>639</v>
      </c>
      <c r="N3163" s="270"/>
      <c r="O3163" s="270"/>
      <c r="P3163" s="270"/>
    </row>
    <row r="3164" spans="1:27" ht="30" x14ac:dyDescent="0.25">
      <c r="B3164" s="14" t="s">
        <v>14</v>
      </c>
      <c r="C3164" s="14" t="s">
        <v>14</v>
      </c>
      <c r="D3164" s="14" t="s">
        <v>15</v>
      </c>
      <c r="E3164" s="14" t="s">
        <v>16</v>
      </c>
      <c r="F3164" s="14" t="s">
        <v>14</v>
      </c>
      <c r="G3164" s="14" t="s">
        <v>15</v>
      </c>
      <c r="H3164" s="14" t="s">
        <v>16</v>
      </c>
      <c r="I3164" s="14" t="s">
        <v>14</v>
      </c>
      <c r="J3164" s="14" t="s">
        <v>15</v>
      </c>
      <c r="K3164" s="14" t="s">
        <v>16</v>
      </c>
      <c r="M3164" s="14" t="s">
        <v>18</v>
      </c>
      <c r="N3164" s="13" t="s">
        <v>19</v>
      </c>
      <c r="O3164" s="14" t="s">
        <v>20</v>
      </c>
      <c r="P3164" s="13" t="s">
        <v>21</v>
      </c>
      <c r="R3164" s="13" t="s">
        <v>41</v>
      </c>
      <c r="S3164" s="14" t="s">
        <v>29</v>
      </c>
      <c r="U3164" s="27" t="s">
        <v>42</v>
      </c>
    </row>
    <row r="3165" spans="1:27" ht="15.75" x14ac:dyDescent="0.25">
      <c r="A3165" s="5" t="s">
        <v>0</v>
      </c>
      <c r="B3165" s="7">
        <v>241431</v>
      </c>
      <c r="C3165" s="7">
        <v>9957</v>
      </c>
      <c r="D3165" s="1">
        <v>4.0999999999999996</v>
      </c>
      <c r="E3165" s="9">
        <v>225.2</v>
      </c>
      <c r="F3165" s="7">
        <v>1879</v>
      </c>
      <c r="G3165" s="1">
        <v>0.8</v>
      </c>
      <c r="H3165" s="1">
        <v>42.5</v>
      </c>
      <c r="I3165" s="7">
        <v>2338</v>
      </c>
      <c r="J3165" s="1">
        <v>1</v>
      </c>
      <c r="K3165" s="1">
        <v>52.9</v>
      </c>
      <c r="M3165" s="12">
        <f t="shared" ref="M3165:M3177" si="948">B3165-B3183</f>
        <v>1085</v>
      </c>
      <c r="N3165" s="12">
        <f t="shared" ref="N3165:N3177" si="949">C3165-C3183</f>
        <v>53</v>
      </c>
      <c r="O3165" s="12">
        <f t="shared" ref="O3165:O3177" si="950">F3165-F3183</f>
        <v>11</v>
      </c>
      <c r="P3165" s="12">
        <f t="shared" ref="P3165:P3177" si="951">I3165-I3183</f>
        <v>5</v>
      </c>
      <c r="R3165" s="26"/>
      <c r="U3165" s="28">
        <f>C3165/B3165</f>
        <v>4.1241596978018567E-2</v>
      </c>
      <c r="W3165" s="48"/>
    </row>
    <row r="3166" spans="1:27" ht="15.75" x14ac:dyDescent="0.25">
      <c r="A3166" s="6" t="s">
        <v>1</v>
      </c>
      <c r="B3166" s="8">
        <v>1460</v>
      </c>
      <c r="C3166" s="8">
        <v>62</v>
      </c>
      <c r="D3166" s="2">
        <v>4.2</v>
      </c>
      <c r="E3166" s="10">
        <v>119.9</v>
      </c>
      <c r="F3166" s="8">
        <v>14</v>
      </c>
      <c r="G3166" s="2">
        <v>1</v>
      </c>
      <c r="H3166" s="2">
        <v>27.1</v>
      </c>
      <c r="I3166" s="8">
        <v>0</v>
      </c>
      <c r="J3166" s="2">
        <v>0</v>
      </c>
      <c r="K3166" s="2">
        <v>0</v>
      </c>
      <c r="M3166" s="12">
        <f t="shared" si="948"/>
        <v>3</v>
      </c>
      <c r="N3166" s="20">
        <f t="shared" si="949"/>
        <v>1</v>
      </c>
      <c r="O3166" s="12">
        <f t="shared" si="950"/>
        <v>0</v>
      </c>
      <c r="P3166" s="12">
        <f t="shared" si="951"/>
        <v>0</v>
      </c>
      <c r="R3166" s="21">
        <f>C3166/$C$3165</f>
        <v>6.2267751330722107E-3</v>
      </c>
    </row>
    <row r="3167" spans="1:27" ht="15.75" x14ac:dyDescent="0.25">
      <c r="A3167" s="5" t="s">
        <v>2</v>
      </c>
      <c r="B3167" s="7">
        <v>9111</v>
      </c>
      <c r="C3167" s="7">
        <v>44</v>
      </c>
      <c r="D3167" s="1">
        <v>0.5</v>
      </c>
      <c r="E3167" s="9">
        <v>20.2</v>
      </c>
      <c r="F3167" s="7">
        <v>8</v>
      </c>
      <c r="G3167" s="1">
        <v>0.1</v>
      </c>
      <c r="H3167" s="1">
        <v>3.7</v>
      </c>
      <c r="I3167" s="7">
        <v>0</v>
      </c>
      <c r="J3167" s="1">
        <v>0</v>
      </c>
      <c r="K3167" s="1">
        <v>0</v>
      </c>
      <c r="M3167" s="12">
        <f t="shared" si="948"/>
        <v>34</v>
      </c>
      <c r="N3167" s="20">
        <f t="shared" si="949"/>
        <v>1</v>
      </c>
      <c r="O3167" s="12">
        <f t="shared" si="950"/>
        <v>0</v>
      </c>
      <c r="P3167" s="12">
        <f t="shared" si="951"/>
        <v>0</v>
      </c>
      <c r="R3167" s="21">
        <f t="shared" ref="R3167:R3177" si="952">C3167/$C$3165</f>
        <v>4.4190017073415687E-3</v>
      </c>
    </row>
    <row r="3168" spans="1:27" ht="15.75" x14ac:dyDescent="0.25">
      <c r="A3168" s="6" t="s">
        <v>3</v>
      </c>
      <c r="B3168" s="8">
        <v>12644</v>
      </c>
      <c r="C3168" s="8">
        <v>25</v>
      </c>
      <c r="D3168" s="2">
        <v>0.2</v>
      </c>
      <c r="E3168" s="10">
        <v>9</v>
      </c>
      <c r="F3168" s="8">
        <v>12</v>
      </c>
      <c r="G3168" s="2">
        <v>0.1</v>
      </c>
      <c r="H3168" s="2">
        <v>4.3</v>
      </c>
      <c r="I3168" s="8">
        <v>0</v>
      </c>
      <c r="J3168" s="2">
        <v>0</v>
      </c>
      <c r="K3168" s="2">
        <v>0</v>
      </c>
      <c r="M3168" s="12">
        <f t="shared" si="948"/>
        <v>49</v>
      </c>
      <c r="N3168" s="20">
        <f t="shared" si="949"/>
        <v>0</v>
      </c>
      <c r="O3168" s="20">
        <f t="shared" si="950"/>
        <v>0</v>
      </c>
      <c r="P3168" s="12">
        <f t="shared" si="951"/>
        <v>0</v>
      </c>
      <c r="R3168" s="23">
        <f t="shared" si="952"/>
        <v>2.5107964246258913E-3</v>
      </c>
      <c r="U3168" s="30" t="s">
        <v>640</v>
      </c>
      <c r="V3168" s="30"/>
      <c r="W3168" s="30"/>
      <c r="X3168" s="30"/>
      <c r="Y3168" s="30"/>
    </row>
    <row r="3169" spans="1:27" ht="15.75" x14ac:dyDescent="0.25">
      <c r="A3169" s="5" t="s">
        <v>4</v>
      </c>
      <c r="B3169" s="7">
        <v>32563</v>
      </c>
      <c r="C3169" s="7">
        <v>167</v>
      </c>
      <c r="D3169" s="1">
        <v>0.5</v>
      </c>
      <c r="E3169" s="9">
        <v>31.3</v>
      </c>
      <c r="F3169" s="7">
        <v>23</v>
      </c>
      <c r="G3169" s="1">
        <v>0.1</v>
      </c>
      <c r="H3169" s="1">
        <v>4.3</v>
      </c>
      <c r="I3169" s="7">
        <v>0</v>
      </c>
      <c r="J3169" s="1">
        <v>0</v>
      </c>
      <c r="K3169" s="1">
        <v>0</v>
      </c>
      <c r="M3169" s="12">
        <f t="shared" si="948"/>
        <v>128</v>
      </c>
      <c r="N3169" s="20">
        <f t="shared" si="949"/>
        <v>0</v>
      </c>
      <c r="O3169" s="12">
        <f t="shared" si="950"/>
        <v>0</v>
      </c>
      <c r="P3169" s="12">
        <f t="shared" si="951"/>
        <v>0</v>
      </c>
      <c r="R3169" s="23">
        <f t="shared" si="952"/>
        <v>1.6772120116500953E-2</v>
      </c>
      <c r="S3169" s="24">
        <f>R3168+R3169</f>
        <v>1.9282916541126845E-2</v>
      </c>
      <c r="U3169" s="30"/>
      <c r="V3169" s="30"/>
      <c r="W3169" s="30"/>
      <c r="X3169" s="30"/>
      <c r="Y3169" s="30"/>
      <c r="Z3169" s="30"/>
    </row>
    <row r="3170" spans="1:27" ht="15.75" x14ac:dyDescent="0.25">
      <c r="A3170" s="6" t="s">
        <v>5</v>
      </c>
      <c r="B3170" s="8">
        <v>44823</v>
      </c>
      <c r="C3170" s="8">
        <v>546</v>
      </c>
      <c r="D3170" s="2">
        <v>1.2</v>
      </c>
      <c r="E3170" s="10">
        <v>92.3</v>
      </c>
      <c r="F3170" s="8">
        <v>66</v>
      </c>
      <c r="G3170" s="2">
        <v>0.1</v>
      </c>
      <c r="H3170" s="2">
        <v>11.2</v>
      </c>
      <c r="I3170" s="8">
        <v>10</v>
      </c>
      <c r="J3170" s="2">
        <v>0</v>
      </c>
      <c r="K3170" s="2">
        <v>1.7</v>
      </c>
      <c r="M3170" s="12">
        <f t="shared" si="948"/>
        <v>297</v>
      </c>
      <c r="N3170" s="20">
        <f t="shared" si="949"/>
        <v>8</v>
      </c>
      <c r="O3170" s="12">
        <f t="shared" si="950"/>
        <v>0</v>
      </c>
      <c r="P3170" s="12">
        <f t="shared" si="951"/>
        <v>0</v>
      </c>
      <c r="R3170" s="21">
        <f t="shared" si="952"/>
        <v>5.4835793913829464E-2</v>
      </c>
      <c r="U3170" s="30" t="s">
        <v>641</v>
      </c>
      <c r="V3170" s="30"/>
      <c r="W3170" s="30"/>
      <c r="X3170" s="30"/>
      <c r="Y3170" s="30"/>
      <c r="Z3170" s="30"/>
    </row>
    <row r="3171" spans="1:27" ht="15.75" x14ac:dyDescent="0.25">
      <c r="A3171" s="5" t="s">
        <v>6</v>
      </c>
      <c r="B3171" s="7">
        <v>46179</v>
      </c>
      <c r="C3171" s="7">
        <v>985</v>
      </c>
      <c r="D3171" s="1">
        <v>2.1</v>
      </c>
      <c r="E3171" s="9">
        <v>137.69999999999999</v>
      </c>
      <c r="F3171" s="7">
        <v>146</v>
      </c>
      <c r="G3171" s="1">
        <v>0.3</v>
      </c>
      <c r="H3171" s="1">
        <v>20.399999999999999</v>
      </c>
      <c r="I3171" s="7">
        <v>15</v>
      </c>
      <c r="J3171" s="1">
        <v>0</v>
      </c>
      <c r="K3171" s="1">
        <v>2.1</v>
      </c>
      <c r="M3171" s="12">
        <f t="shared" si="948"/>
        <v>236</v>
      </c>
      <c r="N3171" s="20">
        <f t="shared" si="949"/>
        <v>9</v>
      </c>
      <c r="O3171" s="20">
        <f t="shared" si="950"/>
        <v>1</v>
      </c>
      <c r="P3171" s="12">
        <f t="shared" si="951"/>
        <v>0</v>
      </c>
      <c r="R3171" s="21">
        <f t="shared" si="952"/>
        <v>9.8925379130260116E-2</v>
      </c>
      <c r="U3171" s="30" t="s">
        <v>642</v>
      </c>
      <c r="V3171" s="30"/>
      <c r="W3171" s="30"/>
      <c r="X3171" s="30"/>
      <c r="Y3171" s="30"/>
      <c r="Z3171" s="30"/>
    </row>
    <row r="3172" spans="1:27" ht="15.75" x14ac:dyDescent="0.25">
      <c r="A3172" s="6" t="s">
        <v>7</v>
      </c>
      <c r="B3172" s="8">
        <v>37547</v>
      </c>
      <c r="C3172" s="8">
        <v>1219</v>
      </c>
      <c r="D3172" s="2">
        <v>3.2</v>
      </c>
      <c r="E3172" s="10">
        <v>200.3</v>
      </c>
      <c r="F3172" s="8">
        <v>255</v>
      </c>
      <c r="G3172" s="2">
        <v>0.7</v>
      </c>
      <c r="H3172" s="2">
        <v>41.9</v>
      </c>
      <c r="I3172" s="8">
        <v>47</v>
      </c>
      <c r="J3172" s="2">
        <v>0.1</v>
      </c>
      <c r="K3172" s="2">
        <v>7.7</v>
      </c>
      <c r="M3172" s="12">
        <f t="shared" si="948"/>
        <v>143</v>
      </c>
      <c r="N3172" s="20">
        <f t="shared" si="949"/>
        <v>3</v>
      </c>
      <c r="O3172" s="20">
        <f t="shared" si="950"/>
        <v>3</v>
      </c>
      <c r="P3172" s="12">
        <f t="shared" si="951"/>
        <v>0</v>
      </c>
      <c r="R3172" s="21">
        <f t="shared" si="952"/>
        <v>0.12242643366475846</v>
      </c>
      <c r="U3172" s="30" t="s">
        <v>643</v>
      </c>
      <c r="V3172" s="30"/>
      <c r="W3172" s="30"/>
      <c r="X3172" s="30"/>
      <c r="Y3172" s="30"/>
      <c r="Z3172" s="30"/>
      <c r="AA3172" s="31">
        <f>4470643*0.58</f>
        <v>2592972.94</v>
      </c>
    </row>
    <row r="3173" spans="1:27" ht="15.75" x14ac:dyDescent="0.25">
      <c r="A3173" s="5" t="s">
        <v>8</v>
      </c>
      <c r="B3173" s="7">
        <v>27783</v>
      </c>
      <c r="C3173" s="7">
        <v>1736</v>
      </c>
      <c r="D3173" s="1">
        <v>6.2</v>
      </c>
      <c r="E3173" s="9">
        <v>315.2</v>
      </c>
      <c r="F3173" s="7">
        <v>436</v>
      </c>
      <c r="G3173" s="1">
        <v>1.6</v>
      </c>
      <c r="H3173" s="1">
        <v>79.2</v>
      </c>
      <c r="I3173" s="7">
        <v>119</v>
      </c>
      <c r="J3173" s="1">
        <v>0.4</v>
      </c>
      <c r="K3173" s="1">
        <v>21.6</v>
      </c>
      <c r="M3173" s="12">
        <f t="shared" si="948"/>
        <v>106</v>
      </c>
      <c r="N3173" s="20">
        <f t="shared" si="949"/>
        <v>10</v>
      </c>
      <c r="O3173" s="20">
        <f t="shared" si="950"/>
        <v>2</v>
      </c>
      <c r="P3173" s="12">
        <f t="shared" si="951"/>
        <v>0</v>
      </c>
      <c r="R3173" s="21">
        <f t="shared" si="952"/>
        <v>0.1743497037260219</v>
      </c>
      <c r="V3173" t="s">
        <v>56</v>
      </c>
      <c r="W3173" s="32">
        <v>0.1</v>
      </c>
      <c r="X3173" s="33">
        <f>AA3172*W3173</f>
        <v>259297.29399999999</v>
      </c>
    </row>
    <row r="3174" spans="1:27" ht="15.75" x14ac:dyDescent="0.25">
      <c r="A3174" s="6" t="s">
        <v>9</v>
      </c>
      <c r="B3174" s="8">
        <v>15977</v>
      </c>
      <c r="C3174" s="8">
        <v>1751</v>
      </c>
      <c r="D3174" s="2">
        <v>11</v>
      </c>
      <c r="E3174" s="10">
        <v>369.1</v>
      </c>
      <c r="F3174" s="8">
        <v>508</v>
      </c>
      <c r="G3174" s="2">
        <v>3.2</v>
      </c>
      <c r="H3174" s="2">
        <v>107.1</v>
      </c>
      <c r="I3174" s="8">
        <v>298</v>
      </c>
      <c r="J3174" s="2">
        <v>1.9</v>
      </c>
      <c r="K3174" s="2">
        <v>62.8</v>
      </c>
      <c r="M3174" s="12">
        <f t="shared" si="948"/>
        <v>50</v>
      </c>
      <c r="N3174" s="20">
        <f t="shared" si="949"/>
        <v>9</v>
      </c>
      <c r="O3174" s="20">
        <f t="shared" si="950"/>
        <v>3</v>
      </c>
      <c r="P3174" s="20">
        <f t="shared" si="951"/>
        <v>2</v>
      </c>
      <c r="R3174" s="21">
        <f t="shared" si="952"/>
        <v>0.17585618158079744</v>
      </c>
      <c r="V3174" t="s">
        <v>644</v>
      </c>
      <c r="X3174" s="34">
        <v>5933</v>
      </c>
      <c r="Y3174" s="69">
        <f>X3174/4470643</f>
        <v>1.327102164051122E-3</v>
      </c>
      <c r="Z3174" t="s">
        <v>186</v>
      </c>
    </row>
    <row r="3175" spans="1:27" ht="15.75" x14ac:dyDescent="0.25">
      <c r="A3175" s="5" t="s">
        <v>10</v>
      </c>
      <c r="B3175" s="7">
        <v>6798</v>
      </c>
      <c r="C3175" s="7">
        <v>1568</v>
      </c>
      <c r="D3175" s="1">
        <v>23.1</v>
      </c>
      <c r="E3175" s="9">
        <v>601.6</v>
      </c>
      <c r="F3175" s="7">
        <v>321</v>
      </c>
      <c r="G3175" s="1">
        <v>4.7</v>
      </c>
      <c r="H3175" s="1">
        <v>123.2</v>
      </c>
      <c r="I3175" s="7">
        <v>489</v>
      </c>
      <c r="J3175" s="1">
        <v>7.2</v>
      </c>
      <c r="K3175" s="1">
        <v>187.6</v>
      </c>
      <c r="M3175" s="12">
        <f t="shared" si="948"/>
        <v>22</v>
      </c>
      <c r="N3175" s="20">
        <f t="shared" si="949"/>
        <v>8</v>
      </c>
      <c r="O3175" s="20">
        <f t="shared" si="950"/>
        <v>2</v>
      </c>
      <c r="P3175" s="20">
        <f t="shared" si="951"/>
        <v>1</v>
      </c>
      <c r="R3175" s="21">
        <f t="shared" si="952"/>
        <v>0.1574771517525359</v>
      </c>
      <c r="W3175" s="46" t="s">
        <v>185</v>
      </c>
      <c r="X3175" s="47">
        <f>X3174-X3192</f>
        <v>579</v>
      </c>
    </row>
    <row r="3176" spans="1:27" ht="15.75" x14ac:dyDescent="0.25">
      <c r="A3176" s="6" t="s">
        <v>11</v>
      </c>
      <c r="B3176" s="8">
        <v>6391</v>
      </c>
      <c r="C3176" s="8">
        <v>1851</v>
      </c>
      <c r="D3176" s="2">
        <v>29</v>
      </c>
      <c r="E3176" s="10">
        <v>1319.6</v>
      </c>
      <c r="F3176" s="8">
        <v>89</v>
      </c>
      <c r="G3176" s="2">
        <v>1.4</v>
      </c>
      <c r="H3176" s="2">
        <v>63.4</v>
      </c>
      <c r="I3176" s="8">
        <v>1359</v>
      </c>
      <c r="J3176" s="2">
        <v>21.3</v>
      </c>
      <c r="K3176" s="2">
        <v>968.9</v>
      </c>
      <c r="M3176" s="12">
        <f t="shared" si="948"/>
        <v>15</v>
      </c>
      <c r="N3176" s="20">
        <f t="shared" si="949"/>
        <v>4</v>
      </c>
      <c r="O3176" s="20">
        <f t="shared" si="950"/>
        <v>0</v>
      </c>
      <c r="P3176" s="20">
        <f t="shared" si="951"/>
        <v>2</v>
      </c>
      <c r="R3176" s="21">
        <f t="shared" si="952"/>
        <v>0.18589936727930098</v>
      </c>
    </row>
    <row r="3177" spans="1:27" ht="15.75" x14ac:dyDescent="0.25">
      <c r="A3177" s="5" t="s">
        <v>12</v>
      </c>
      <c r="B3177" s="1">
        <v>155</v>
      </c>
      <c r="C3177" s="1">
        <v>3</v>
      </c>
      <c r="D3177" s="1">
        <v>1.9</v>
      </c>
      <c r="E3177" s="1" t="s">
        <v>13</v>
      </c>
      <c r="F3177" s="1">
        <v>1</v>
      </c>
      <c r="G3177" s="1">
        <v>0.6</v>
      </c>
      <c r="H3177" s="1" t="s">
        <v>13</v>
      </c>
      <c r="I3177" s="1">
        <v>1</v>
      </c>
      <c r="J3177" s="1">
        <v>0.6</v>
      </c>
      <c r="K3177" s="1" t="s">
        <v>13</v>
      </c>
      <c r="M3177" s="12">
        <f t="shared" si="948"/>
        <v>2</v>
      </c>
      <c r="N3177" s="12">
        <f t="shared" si="949"/>
        <v>0</v>
      </c>
      <c r="O3177" s="12">
        <f t="shared" si="950"/>
        <v>0</v>
      </c>
      <c r="P3177" s="12">
        <f t="shared" si="951"/>
        <v>0</v>
      </c>
      <c r="R3177" s="21">
        <f t="shared" si="952"/>
        <v>3.0129557095510696E-4</v>
      </c>
    </row>
    <row r="3178" spans="1:27" x14ac:dyDescent="0.25">
      <c r="A3178" s="25"/>
      <c r="O3178" s="104" t="s">
        <v>873</v>
      </c>
      <c r="P3178" s="103">
        <f>SUM(P3175:P3176)/P3165</f>
        <v>0.6</v>
      </c>
    </row>
    <row r="3179" spans="1:27" x14ac:dyDescent="0.25">
      <c r="A3179" t="s">
        <v>1347</v>
      </c>
    </row>
    <row r="3180" spans="1:27" x14ac:dyDescent="0.25">
      <c r="A3180" t="s">
        <v>22</v>
      </c>
    </row>
    <row r="3181" spans="1:27" x14ac:dyDescent="0.25">
      <c r="A3181" s="15" t="s">
        <v>17</v>
      </c>
      <c r="B3181" s="14" t="s">
        <v>18</v>
      </c>
      <c r="C3181" s="270" t="s">
        <v>19</v>
      </c>
      <c r="D3181" s="270"/>
      <c r="E3181" s="270"/>
      <c r="F3181" s="270" t="s">
        <v>20</v>
      </c>
      <c r="G3181" s="270"/>
      <c r="H3181" s="270"/>
      <c r="I3181" s="270" t="s">
        <v>21</v>
      </c>
      <c r="J3181" s="270"/>
      <c r="K3181" s="270"/>
      <c r="M3181" s="270" t="s">
        <v>632</v>
      </c>
      <c r="N3181" s="270"/>
      <c r="O3181" s="270"/>
      <c r="P3181" s="270"/>
    </row>
    <row r="3182" spans="1:27" ht="30" x14ac:dyDescent="0.25">
      <c r="B3182" s="14" t="s">
        <v>14</v>
      </c>
      <c r="C3182" s="14" t="s">
        <v>14</v>
      </c>
      <c r="D3182" s="14" t="s">
        <v>15</v>
      </c>
      <c r="E3182" s="14" t="s">
        <v>16</v>
      </c>
      <c r="F3182" s="14" t="s">
        <v>14</v>
      </c>
      <c r="G3182" s="14" t="s">
        <v>15</v>
      </c>
      <c r="H3182" s="14" t="s">
        <v>16</v>
      </c>
      <c r="I3182" s="14" t="s">
        <v>14</v>
      </c>
      <c r="J3182" s="14" t="s">
        <v>15</v>
      </c>
      <c r="K3182" s="14" t="s">
        <v>16</v>
      </c>
      <c r="M3182" s="14" t="s">
        <v>18</v>
      </c>
      <c r="N3182" s="13" t="s">
        <v>19</v>
      </c>
      <c r="O3182" s="14" t="s">
        <v>20</v>
      </c>
      <c r="P3182" s="13" t="s">
        <v>21</v>
      </c>
      <c r="R3182" s="13" t="s">
        <v>41</v>
      </c>
      <c r="S3182" s="14" t="s">
        <v>29</v>
      </c>
      <c r="U3182" s="27" t="s">
        <v>42</v>
      </c>
    </row>
    <row r="3183" spans="1:27" ht="15.75" x14ac:dyDescent="0.25">
      <c r="A3183" s="5" t="s">
        <v>0</v>
      </c>
      <c r="B3183" s="7">
        <v>240346</v>
      </c>
      <c r="C3183" s="7">
        <v>9904</v>
      </c>
      <c r="D3183" s="1">
        <v>4.0999999999999996</v>
      </c>
      <c r="E3183" s="9">
        <v>224</v>
      </c>
      <c r="F3183" s="7">
        <v>1868</v>
      </c>
      <c r="G3183" s="1">
        <v>0.8</v>
      </c>
      <c r="H3183" s="1">
        <v>42.2</v>
      </c>
      <c r="I3183" s="7">
        <v>2333</v>
      </c>
      <c r="J3183" s="1">
        <v>1</v>
      </c>
      <c r="K3183" s="1">
        <v>52.8</v>
      </c>
      <c r="M3183" s="12">
        <f t="shared" ref="M3183:M3195" si="953">B3183-B3201</f>
        <v>1407</v>
      </c>
      <c r="N3183" s="12">
        <f t="shared" ref="N3183:N3195" si="954">C3183-C3201</f>
        <v>32</v>
      </c>
      <c r="O3183" s="12">
        <f t="shared" ref="O3183:O3195" si="955">F3183-F3201</f>
        <v>5</v>
      </c>
      <c r="P3183" s="12">
        <f t="shared" ref="P3183:P3195" si="956">I3183-I3201</f>
        <v>1</v>
      </c>
      <c r="R3183" s="26"/>
      <c r="U3183" s="28">
        <f>C3183/B3183</f>
        <v>4.1207259534171571E-2</v>
      </c>
      <c r="W3183" s="48"/>
    </row>
    <row r="3184" spans="1:27" ht="15.75" x14ac:dyDescent="0.25">
      <c r="A3184" s="6" t="s">
        <v>1</v>
      </c>
      <c r="B3184" s="8">
        <v>1457</v>
      </c>
      <c r="C3184" s="8">
        <v>61</v>
      </c>
      <c r="D3184" s="2">
        <v>4.2</v>
      </c>
      <c r="E3184" s="10">
        <v>117.9</v>
      </c>
      <c r="F3184" s="8">
        <v>14</v>
      </c>
      <c r="G3184" s="2">
        <v>1</v>
      </c>
      <c r="H3184" s="2">
        <v>27.1</v>
      </c>
      <c r="I3184" s="8">
        <v>0</v>
      </c>
      <c r="J3184" s="2">
        <v>0</v>
      </c>
      <c r="K3184" s="2">
        <v>0</v>
      </c>
      <c r="M3184" s="12">
        <f t="shared" si="953"/>
        <v>10</v>
      </c>
      <c r="N3184" s="20">
        <f t="shared" si="954"/>
        <v>1</v>
      </c>
      <c r="O3184" s="12">
        <f t="shared" si="955"/>
        <v>0</v>
      </c>
      <c r="P3184" s="12">
        <f t="shared" si="956"/>
        <v>0</v>
      </c>
      <c r="R3184" s="21">
        <f>C3184/$C$3183</f>
        <v>6.1591276252019383E-3</v>
      </c>
    </row>
    <row r="3185" spans="1:27" ht="15.75" x14ac:dyDescent="0.25">
      <c r="A3185" s="5" t="s">
        <v>2</v>
      </c>
      <c r="B3185" s="7">
        <v>9077</v>
      </c>
      <c r="C3185" s="7">
        <v>43</v>
      </c>
      <c r="D3185" s="1">
        <v>0.5</v>
      </c>
      <c r="E3185" s="9">
        <v>19.8</v>
      </c>
      <c r="F3185" s="7">
        <v>8</v>
      </c>
      <c r="G3185" s="1">
        <v>0.1</v>
      </c>
      <c r="H3185" s="1">
        <v>3.7</v>
      </c>
      <c r="I3185" s="7">
        <v>0</v>
      </c>
      <c r="J3185" s="1">
        <v>0</v>
      </c>
      <c r="K3185" s="1">
        <v>0</v>
      </c>
      <c r="M3185" s="12">
        <f t="shared" si="953"/>
        <v>27</v>
      </c>
      <c r="N3185" s="20">
        <f t="shared" si="954"/>
        <v>0</v>
      </c>
      <c r="O3185" s="12">
        <f t="shared" si="955"/>
        <v>0</v>
      </c>
      <c r="P3185" s="12">
        <f t="shared" si="956"/>
        <v>0</v>
      </c>
      <c r="R3185" s="21">
        <f t="shared" ref="R3185:R3195" si="957">C3185/$C$3183</f>
        <v>4.3416801292407107E-3</v>
      </c>
    </row>
    <row r="3186" spans="1:27" ht="15.75" x14ac:dyDescent="0.25">
      <c r="A3186" s="6" t="s">
        <v>3</v>
      </c>
      <c r="B3186" s="8">
        <v>12595</v>
      </c>
      <c r="C3186" s="8">
        <v>25</v>
      </c>
      <c r="D3186" s="2">
        <v>0.2</v>
      </c>
      <c r="E3186" s="10">
        <v>9</v>
      </c>
      <c r="F3186" s="8">
        <v>12</v>
      </c>
      <c r="G3186" s="2">
        <v>0.1</v>
      </c>
      <c r="H3186" s="2">
        <v>4.3</v>
      </c>
      <c r="I3186" s="8">
        <v>0</v>
      </c>
      <c r="J3186" s="2">
        <v>0</v>
      </c>
      <c r="K3186" s="2">
        <v>0</v>
      </c>
      <c r="M3186" s="12">
        <f t="shared" si="953"/>
        <v>43</v>
      </c>
      <c r="N3186" s="20">
        <f t="shared" si="954"/>
        <v>0</v>
      </c>
      <c r="O3186" s="20">
        <f t="shared" si="955"/>
        <v>0</v>
      </c>
      <c r="P3186" s="12">
        <f t="shared" si="956"/>
        <v>0</v>
      </c>
      <c r="R3186" s="23">
        <f t="shared" si="957"/>
        <v>2.5242326332794831E-3</v>
      </c>
      <c r="U3186" s="30" t="s">
        <v>633</v>
      </c>
      <c r="V3186" s="30"/>
      <c r="W3186" s="30"/>
      <c r="X3186" s="30"/>
      <c r="Y3186" s="30"/>
    </row>
    <row r="3187" spans="1:27" ht="15.75" x14ac:dyDescent="0.25">
      <c r="A3187" s="5" t="s">
        <v>4</v>
      </c>
      <c r="B3187" s="7">
        <v>32435</v>
      </c>
      <c r="C3187" s="7">
        <v>167</v>
      </c>
      <c r="D3187" s="1">
        <v>0.5</v>
      </c>
      <c r="E3187" s="9">
        <v>31.3</v>
      </c>
      <c r="F3187" s="7">
        <v>23</v>
      </c>
      <c r="G3187" s="1">
        <v>0.1</v>
      </c>
      <c r="H3187" s="1">
        <v>4.3</v>
      </c>
      <c r="I3187" s="7">
        <v>0</v>
      </c>
      <c r="J3187" s="1">
        <v>0</v>
      </c>
      <c r="K3187" s="1">
        <v>0</v>
      </c>
      <c r="M3187" s="12">
        <f t="shared" si="953"/>
        <v>186</v>
      </c>
      <c r="N3187" s="20">
        <f t="shared" si="954"/>
        <v>-1</v>
      </c>
      <c r="O3187" s="12">
        <f t="shared" si="955"/>
        <v>0</v>
      </c>
      <c r="P3187" s="12">
        <f t="shared" si="956"/>
        <v>0</v>
      </c>
      <c r="R3187" s="23">
        <f t="shared" si="957"/>
        <v>1.6861873990306947E-2</v>
      </c>
      <c r="S3187" s="24">
        <f>R3186+R3187</f>
        <v>1.9386106623586429E-2</v>
      </c>
      <c r="U3187" s="30"/>
      <c r="V3187" s="30"/>
      <c r="W3187" s="30"/>
      <c r="X3187" s="30"/>
      <c r="Y3187" s="30"/>
      <c r="Z3187" s="30"/>
    </row>
    <row r="3188" spans="1:27" ht="15.75" x14ac:dyDescent="0.25">
      <c r="A3188" s="6" t="s">
        <v>5</v>
      </c>
      <c r="B3188" s="8">
        <v>44526</v>
      </c>
      <c r="C3188" s="8">
        <v>538</v>
      </c>
      <c r="D3188" s="2">
        <v>1.2</v>
      </c>
      <c r="E3188" s="10">
        <v>90.9</v>
      </c>
      <c r="F3188" s="8">
        <v>66</v>
      </c>
      <c r="G3188" s="2">
        <v>0.1</v>
      </c>
      <c r="H3188" s="2">
        <v>11.2</v>
      </c>
      <c r="I3188" s="8">
        <v>10</v>
      </c>
      <c r="J3188" s="2">
        <v>0</v>
      </c>
      <c r="K3188" s="2">
        <v>1.7</v>
      </c>
      <c r="M3188" s="12">
        <f t="shared" si="953"/>
        <v>440</v>
      </c>
      <c r="N3188" s="20">
        <f t="shared" si="954"/>
        <v>-1</v>
      </c>
      <c r="O3188" s="12">
        <f t="shared" si="955"/>
        <v>0</v>
      </c>
      <c r="P3188" s="12">
        <f t="shared" si="956"/>
        <v>0</v>
      </c>
      <c r="R3188" s="21">
        <f t="shared" si="957"/>
        <v>5.4321486268174478E-2</v>
      </c>
      <c r="U3188" s="30" t="s">
        <v>634</v>
      </c>
      <c r="V3188" s="30"/>
      <c r="W3188" s="30"/>
      <c r="X3188" s="30"/>
      <c r="Y3188" s="30"/>
      <c r="Z3188" s="30"/>
    </row>
    <row r="3189" spans="1:27" ht="15.75" x14ac:dyDescent="0.25">
      <c r="A3189" s="5" t="s">
        <v>6</v>
      </c>
      <c r="B3189" s="7">
        <v>45943</v>
      </c>
      <c r="C3189" s="7">
        <v>976</v>
      </c>
      <c r="D3189" s="1">
        <v>2.1</v>
      </c>
      <c r="E3189" s="9">
        <v>136.4</v>
      </c>
      <c r="F3189" s="7">
        <v>145</v>
      </c>
      <c r="G3189" s="1">
        <v>0.3</v>
      </c>
      <c r="H3189" s="1">
        <v>20.3</v>
      </c>
      <c r="I3189" s="7">
        <v>15</v>
      </c>
      <c r="J3189" s="1">
        <v>0</v>
      </c>
      <c r="K3189" s="1">
        <v>2.1</v>
      </c>
      <c r="M3189" s="12">
        <f t="shared" si="953"/>
        <v>287</v>
      </c>
      <c r="N3189" s="20">
        <f t="shared" si="954"/>
        <v>5</v>
      </c>
      <c r="O3189" s="20">
        <f t="shared" si="955"/>
        <v>-1</v>
      </c>
      <c r="P3189" s="12">
        <f t="shared" si="956"/>
        <v>1</v>
      </c>
      <c r="R3189" s="21">
        <f t="shared" si="957"/>
        <v>9.8546042003231013E-2</v>
      </c>
      <c r="U3189" s="30" t="s">
        <v>635</v>
      </c>
      <c r="V3189" s="30"/>
      <c r="W3189" s="30"/>
      <c r="X3189" s="30"/>
      <c r="Y3189" s="30"/>
      <c r="Z3189" s="30"/>
    </row>
    <row r="3190" spans="1:27" ht="15.75" x14ac:dyDescent="0.25">
      <c r="A3190" s="6" t="s">
        <v>7</v>
      </c>
      <c r="B3190" s="8">
        <v>37404</v>
      </c>
      <c r="C3190" s="8">
        <v>1216</v>
      </c>
      <c r="D3190" s="2">
        <v>3.3</v>
      </c>
      <c r="E3190" s="10">
        <v>199.9</v>
      </c>
      <c r="F3190" s="8">
        <v>252</v>
      </c>
      <c r="G3190" s="2">
        <v>0.7</v>
      </c>
      <c r="H3190" s="2">
        <v>41.4</v>
      </c>
      <c r="I3190" s="8">
        <v>47</v>
      </c>
      <c r="J3190" s="2">
        <v>0.1</v>
      </c>
      <c r="K3190" s="2">
        <v>7.7</v>
      </c>
      <c r="M3190" s="12">
        <f t="shared" si="953"/>
        <v>167</v>
      </c>
      <c r="N3190" s="20">
        <f t="shared" si="954"/>
        <v>10</v>
      </c>
      <c r="O3190" s="20">
        <f t="shared" si="955"/>
        <v>1</v>
      </c>
      <c r="P3190" s="12">
        <f t="shared" si="956"/>
        <v>0</v>
      </c>
      <c r="R3190" s="21">
        <f t="shared" si="957"/>
        <v>0.12277867528271405</v>
      </c>
      <c r="U3190" s="30" t="s">
        <v>636</v>
      </c>
      <c r="V3190" s="30"/>
      <c r="W3190" s="30"/>
      <c r="X3190" s="30"/>
      <c r="Y3190" s="30"/>
      <c r="Z3190" s="30"/>
      <c r="AA3190" s="31">
        <f>4470643*0.577</f>
        <v>2579561.0109999999</v>
      </c>
    </row>
    <row r="3191" spans="1:27" ht="15.75" x14ac:dyDescent="0.25">
      <c r="A3191" s="5" t="s">
        <v>8</v>
      </c>
      <c r="B3191" s="7">
        <v>27677</v>
      </c>
      <c r="C3191" s="7">
        <v>1726</v>
      </c>
      <c r="D3191" s="1">
        <v>6.2</v>
      </c>
      <c r="E3191" s="9">
        <v>313.39999999999998</v>
      </c>
      <c r="F3191" s="7">
        <v>434</v>
      </c>
      <c r="G3191" s="1">
        <v>1.6</v>
      </c>
      <c r="H3191" s="1">
        <v>78.8</v>
      </c>
      <c r="I3191" s="7">
        <v>119</v>
      </c>
      <c r="J3191" s="1">
        <v>0.4</v>
      </c>
      <c r="K3191" s="1">
        <v>21.6</v>
      </c>
      <c r="M3191" s="12">
        <f t="shared" si="953"/>
        <v>131</v>
      </c>
      <c r="N3191" s="20">
        <f t="shared" si="954"/>
        <v>8</v>
      </c>
      <c r="O3191" s="20">
        <f t="shared" si="955"/>
        <v>3</v>
      </c>
      <c r="P3191" s="12">
        <f t="shared" si="956"/>
        <v>0</v>
      </c>
      <c r="R3191" s="21">
        <f t="shared" si="957"/>
        <v>0.17427302100161551</v>
      </c>
      <c r="V3191" t="s">
        <v>56</v>
      </c>
      <c r="W3191" s="32">
        <v>0.1</v>
      </c>
      <c r="X3191" s="33">
        <f>AA3190*W3191</f>
        <v>257956.1011</v>
      </c>
    </row>
    <row r="3192" spans="1:27" ht="15.75" x14ac:dyDescent="0.25">
      <c r="A3192" s="6" t="s">
        <v>9</v>
      </c>
      <c r="B3192" s="8">
        <v>15927</v>
      </c>
      <c r="C3192" s="8">
        <v>1742</v>
      </c>
      <c r="D3192" s="2">
        <v>10.9</v>
      </c>
      <c r="E3192" s="10">
        <v>367.2</v>
      </c>
      <c r="F3192" s="8">
        <v>505</v>
      </c>
      <c r="G3192" s="2">
        <v>3.2</v>
      </c>
      <c r="H3192" s="2">
        <v>106.4</v>
      </c>
      <c r="I3192" s="8">
        <v>296</v>
      </c>
      <c r="J3192" s="2">
        <v>1.9</v>
      </c>
      <c r="K3192" s="2">
        <v>62.4</v>
      </c>
      <c r="M3192" s="12">
        <f t="shared" si="953"/>
        <v>67</v>
      </c>
      <c r="N3192" s="20">
        <f t="shared" si="954"/>
        <v>3</v>
      </c>
      <c r="O3192" s="20">
        <f t="shared" si="955"/>
        <v>2</v>
      </c>
      <c r="P3192" s="20">
        <f t="shared" si="956"/>
        <v>0</v>
      </c>
      <c r="R3192" s="21">
        <f t="shared" si="957"/>
        <v>0.17588852988691439</v>
      </c>
      <c r="V3192" t="s">
        <v>637</v>
      </c>
      <c r="X3192" s="34">
        <v>5354</v>
      </c>
      <c r="Y3192" s="69">
        <f>X3192/4470643</f>
        <v>1.1975905926731344E-3</v>
      </c>
      <c r="Z3192" t="s">
        <v>186</v>
      </c>
    </row>
    <row r="3193" spans="1:27" ht="15.75" x14ac:dyDescent="0.25">
      <c r="A3193" s="5" t="s">
        <v>10</v>
      </c>
      <c r="B3193" s="7">
        <v>6776</v>
      </c>
      <c r="C3193" s="7">
        <v>1560</v>
      </c>
      <c r="D3193" s="1">
        <v>23</v>
      </c>
      <c r="E3193" s="9">
        <v>598.5</v>
      </c>
      <c r="F3193" s="7">
        <v>319</v>
      </c>
      <c r="G3193" s="1">
        <v>4.7</v>
      </c>
      <c r="H3193" s="1">
        <v>122.4</v>
      </c>
      <c r="I3193" s="7">
        <v>488</v>
      </c>
      <c r="J3193" s="1">
        <v>7.2</v>
      </c>
      <c r="K3193" s="1">
        <v>187.2</v>
      </c>
      <c r="M3193" s="12">
        <f t="shared" si="953"/>
        <v>21</v>
      </c>
      <c r="N3193" s="20">
        <f t="shared" si="954"/>
        <v>3</v>
      </c>
      <c r="O3193" s="20">
        <f t="shared" si="955"/>
        <v>0</v>
      </c>
      <c r="P3193" s="20">
        <f t="shared" si="956"/>
        <v>0</v>
      </c>
      <c r="R3193" s="21">
        <f t="shared" si="957"/>
        <v>0.15751211631663975</v>
      </c>
      <c r="W3193" s="46" t="s">
        <v>185</v>
      </c>
      <c r="X3193" s="47">
        <f>X3192-X3210</f>
        <v>916</v>
      </c>
    </row>
    <row r="3194" spans="1:27" ht="15.75" x14ac:dyDescent="0.25">
      <c r="A3194" s="6" t="s">
        <v>11</v>
      </c>
      <c r="B3194" s="8">
        <v>6376</v>
      </c>
      <c r="C3194" s="8">
        <v>1847</v>
      </c>
      <c r="D3194" s="2">
        <v>29</v>
      </c>
      <c r="E3194" s="10">
        <v>1316.8</v>
      </c>
      <c r="F3194" s="8">
        <v>89</v>
      </c>
      <c r="G3194" s="2">
        <v>1.4</v>
      </c>
      <c r="H3194" s="2">
        <v>63.4</v>
      </c>
      <c r="I3194" s="8">
        <v>1357</v>
      </c>
      <c r="J3194" s="2">
        <v>21.3</v>
      </c>
      <c r="K3194" s="2">
        <v>967.4</v>
      </c>
      <c r="M3194" s="12">
        <f t="shared" si="953"/>
        <v>28</v>
      </c>
      <c r="N3194" s="20">
        <f t="shared" si="954"/>
        <v>4</v>
      </c>
      <c r="O3194" s="20">
        <f t="shared" si="955"/>
        <v>0</v>
      </c>
      <c r="P3194" s="20">
        <f t="shared" si="956"/>
        <v>0</v>
      </c>
      <c r="R3194" s="21">
        <f t="shared" si="957"/>
        <v>0.18649030694668819</v>
      </c>
    </row>
    <row r="3195" spans="1:27" ht="15.75" x14ac:dyDescent="0.25">
      <c r="A3195" s="5" t="s">
        <v>12</v>
      </c>
      <c r="B3195" s="1">
        <v>153</v>
      </c>
      <c r="C3195" s="1">
        <v>3</v>
      </c>
      <c r="D3195" s="1">
        <v>2</v>
      </c>
      <c r="E3195" s="1" t="s">
        <v>13</v>
      </c>
      <c r="F3195" s="1">
        <v>1</v>
      </c>
      <c r="G3195" s="1">
        <v>0.7</v>
      </c>
      <c r="H3195" s="1" t="s">
        <v>13</v>
      </c>
      <c r="I3195" s="1">
        <v>1</v>
      </c>
      <c r="J3195" s="1">
        <v>0.7</v>
      </c>
      <c r="K3195" s="1" t="s">
        <v>13</v>
      </c>
      <c r="M3195" s="12">
        <f t="shared" si="953"/>
        <v>0</v>
      </c>
      <c r="N3195" s="12">
        <f t="shared" si="954"/>
        <v>0</v>
      </c>
      <c r="O3195" s="12">
        <f t="shared" si="955"/>
        <v>0</v>
      </c>
      <c r="P3195" s="12">
        <f t="shared" si="956"/>
        <v>0</v>
      </c>
      <c r="R3195" s="21">
        <f t="shared" si="957"/>
        <v>3.0290791599353796E-4</v>
      </c>
    </row>
    <row r="3196" spans="1:27" x14ac:dyDescent="0.25">
      <c r="A3196" s="25"/>
      <c r="O3196" s="104" t="s">
        <v>873</v>
      </c>
      <c r="P3196" s="103">
        <f>SUM(P3193:P3194)/P3183</f>
        <v>0</v>
      </c>
    </row>
    <row r="3197" spans="1:27" x14ac:dyDescent="0.25">
      <c r="A3197" t="s">
        <v>1348</v>
      </c>
    </row>
    <row r="3198" spans="1:27" x14ac:dyDescent="0.25">
      <c r="A3198" t="s">
        <v>22</v>
      </c>
    </row>
    <row r="3199" spans="1:27" x14ac:dyDescent="0.25">
      <c r="A3199" s="15" t="s">
        <v>17</v>
      </c>
      <c r="B3199" s="14" t="s">
        <v>18</v>
      </c>
      <c r="C3199" s="270" t="s">
        <v>19</v>
      </c>
      <c r="D3199" s="270"/>
      <c r="E3199" s="270"/>
      <c r="F3199" s="270" t="s">
        <v>20</v>
      </c>
      <c r="G3199" s="270"/>
      <c r="H3199" s="270"/>
      <c r="I3199" s="270" t="s">
        <v>21</v>
      </c>
      <c r="J3199" s="270"/>
      <c r="K3199" s="270"/>
      <c r="M3199" s="270" t="s">
        <v>625</v>
      </c>
      <c r="N3199" s="270"/>
      <c r="O3199" s="270"/>
      <c r="P3199" s="270"/>
    </row>
    <row r="3200" spans="1:27" ht="30" x14ac:dyDescent="0.25">
      <c r="B3200" s="14" t="s">
        <v>14</v>
      </c>
      <c r="C3200" s="14" t="s">
        <v>14</v>
      </c>
      <c r="D3200" s="14" t="s">
        <v>15</v>
      </c>
      <c r="E3200" s="14" t="s">
        <v>16</v>
      </c>
      <c r="F3200" s="14" t="s">
        <v>14</v>
      </c>
      <c r="G3200" s="14" t="s">
        <v>15</v>
      </c>
      <c r="H3200" s="14" t="s">
        <v>16</v>
      </c>
      <c r="I3200" s="14" t="s">
        <v>14</v>
      </c>
      <c r="J3200" s="14" t="s">
        <v>15</v>
      </c>
      <c r="K3200" s="14" t="s">
        <v>16</v>
      </c>
      <c r="M3200" s="14" t="s">
        <v>18</v>
      </c>
      <c r="N3200" s="13" t="s">
        <v>19</v>
      </c>
      <c r="O3200" s="14" t="s">
        <v>20</v>
      </c>
      <c r="P3200" s="13" t="s">
        <v>21</v>
      </c>
      <c r="R3200" s="13" t="s">
        <v>41</v>
      </c>
      <c r="S3200" s="14" t="s">
        <v>29</v>
      </c>
      <c r="U3200" s="27" t="s">
        <v>42</v>
      </c>
    </row>
    <row r="3201" spans="1:27" ht="15.75" x14ac:dyDescent="0.25">
      <c r="A3201" s="5" t="s">
        <v>0</v>
      </c>
      <c r="B3201" s="7">
        <v>238939</v>
      </c>
      <c r="C3201" s="7">
        <v>9872</v>
      </c>
      <c r="D3201" s="1">
        <v>4.0999999999999996</v>
      </c>
      <c r="E3201" s="9">
        <v>223.3</v>
      </c>
      <c r="F3201" s="7">
        <v>1863</v>
      </c>
      <c r="G3201" s="1">
        <v>0.8</v>
      </c>
      <c r="H3201" s="1">
        <v>42.1</v>
      </c>
      <c r="I3201" s="7">
        <v>2332</v>
      </c>
      <c r="J3201" s="1">
        <v>1</v>
      </c>
      <c r="K3201" s="1">
        <v>52.7</v>
      </c>
      <c r="M3201" s="12">
        <f t="shared" ref="M3201:M3213" si="958">B3201-B3219</f>
        <v>582</v>
      </c>
      <c r="N3201" s="12">
        <f t="shared" ref="N3201:N3213" si="959">C3201-C3219</f>
        <v>12</v>
      </c>
      <c r="O3201" s="12">
        <f t="shared" ref="O3201:O3213" si="960">F3201-F3219</f>
        <v>4</v>
      </c>
      <c r="P3201" s="12">
        <f t="shared" ref="P3201:P3213" si="961">I3201-I3219</f>
        <v>1</v>
      </c>
      <c r="R3201" s="26"/>
      <c r="U3201" s="28">
        <f>C3201/B3201</f>
        <v>4.1315984414432134E-2</v>
      </c>
      <c r="W3201" s="48"/>
    </row>
    <row r="3202" spans="1:27" ht="15.75" x14ac:dyDescent="0.25">
      <c r="A3202" s="6" t="s">
        <v>1</v>
      </c>
      <c r="B3202" s="8">
        <v>1447</v>
      </c>
      <c r="C3202" s="8">
        <v>60</v>
      </c>
      <c r="D3202" s="2">
        <v>4.0999999999999996</v>
      </c>
      <c r="E3202" s="10">
        <v>116</v>
      </c>
      <c r="F3202" s="8">
        <v>14</v>
      </c>
      <c r="G3202" s="2">
        <v>1</v>
      </c>
      <c r="H3202" s="2">
        <v>27.1</v>
      </c>
      <c r="I3202" s="8">
        <v>0</v>
      </c>
      <c r="J3202" s="2">
        <v>0</v>
      </c>
      <c r="K3202" s="2">
        <v>0</v>
      </c>
      <c r="M3202" s="12">
        <f t="shared" si="958"/>
        <v>3</v>
      </c>
      <c r="N3202" s="20">
        <f t="shared" si="959"/>
        <v>0</v>
      </c>
      <c r="O3202" s="12">
        <f t="shared" si="960"/>
        <v>0</v>
      </c>
      <c r="P3202" s="12">
        <f t="shared" si="961"/>
        <v>0</v>
      </c>
      <c r="R3202" s="21">
        <f>C3202/$C$3201</f>
        <v>6.0777957860615886E-3</v>
      </c>
    </row>
    <row r="3203" spans="1:27" ht="15.75" x14ac:dyDescent="0.25">
      <c r="A3203" s="5" t="s">
        <v>2</v>
      </c>
      <c r="B3203" s="7">
        <v>9050</v>
      </c>
      <c r="C3203" s="7">
        <v>43</v>
      </c>
      <c r="D3203" s="1">
        <v>0.5</v>
      </c>
      <c r="E3203" s="9">
        <v>19.8</v>
      </c>
      <c r="F3203" s="7">
        <v>8</v>
      </c>
      <c r="G3203" s="1">
        <v>0.1</v>
      </c>
      <c r="H3203" s="1">
        <v>3.7</v>
      </c>
      <c r="I3203" s="7">
        <v>0</v>
      </c>
      <c r="J3203" s="1">
        <v>0</v>
      </c>
      <c r="K3203" s="1">
        <v>0</v>
      </c>
      <c r="M3203" s="12">
        <f t="shared" si="958"/>
        <v>16</v>
      </c>
      <c r="N3203" s="20">
        <f t="shared" si="959"/>
        <v>1</v>
      </c>
      <c r="O3203" s="12">
        <f t="shared" si="960"/>
        <v>0</v>
      </c>
      <c r="P3203" s="12">
        <f t="shared" si="961"/>
        <v>0</v>
      </c>
      <c r="R3203" s="21">
        <f t="shared" ref="R3203:R3213" si="962">C3203/$C$3201</f>
        <v>4.3557536466774715E-3</v>
      </c>
    </row>
    <row r="3204" spans="1:27" ht="15.75" x14ac:dyDescent="0.25">
      <c r="A3204" s="6" t="s">
        <v>3</v>
      </c>
      <c r="B3204" s="8">
        <v>12552</v>
      </c>
      <c r="C3204" s="8">
        <v>25</v>
      </c>
      <c r="D3204" s="2">
        <v>0.2</v>
      </c>
      <c r="E3204" s="10">
        <v>9</v>
      </c>
      <c r="F3204" s="8">
        <v>12</v>
      </c>
      <c r="G3204" s="2">
        <v>0.1</v>
      </c>
      <c r="H3204" s="2">
        <v>4.3</v>
      </c>
      <c r="I3204" s="8">
        <v>0</v>
      </c>
      <c r="J3204" s="2">
        <v>0</v>
      </c>
      <c r="K3204" s="2">
        <v>0</v>
      </c>
      <c r="M3204" s="12">
        <f t="shared" si="958"/>
        <v>26</v>
      </c>
      <c r="N3204" s="20">
        <f t="shared" si="959"/>
        <v>0</v>
      </c>
      <c r="O3204" s="20">
        <f t="shared" si="960"/>
        <v>0</v>
      </c>
      <c r="P3204" s="12">
        <f t="shared" si="961"/>
        <v>0</v>
      </c>
      <c r="R3204" s="23">
        <f t="shared" si="962"/>
        <v>2.5324149108589952E-3</v>
      </c>
      <c r="U3204" s="30" t="s">
        <v>626</v>
      </c>
      <c r="V3204" s="30"/>
      <c r="W3204" s="30"/>
      <c r="X3204" s="30"/>
      <c r="Y3204" s="30"/>
    </row>
    <row r="3205" spans="1:27" ht="15.75" x14ac:dyDescent="0.25">
      <c r="A3205" s="5" t="s">
        <v>4</v>
      </c>
      <c r="B3205" s="7">
        <v>32249</v>
      </c>
      <c r="C3205" s="7">
        <v>168</v>
      </c>
      <c r="D3205" s="1">
        <v>0.5</v>
      </c>
      <c r="E3205" s="9">
        <v>31.5</v>
      </c>
      <c r="F3205" s="7">
        <v>23</v>
      </c>
      <c r="G3205" s="1">
        <v>0.1</v>
      </c>
      <c r="H3205" s="1">
        <v>4.3</v>
      </c>
      <c r="I3205" s="7">
        <v>0</v>
      </c>
      <c r="J3205" s="1">
        <v>0</v>
      </c>
      <c r="K3205" s="1">
        <v>0</v>
      </c>
      <c r="M3205" s="12">
        <f t="shared" si="958"/>
        <v>69</v>
      </c>
      <c r="N3205" s="20">
        <f t="shared" si="959"/>
        <v>2</v>
      </c>
      <c r="O3205" s="12">
        <f t="shared" si="960"/>
        <v>0</v>
      </c>
      <c r="P3205" s="12">
        <f t="shared" si="961"/>
        <v>0</v>
      </c>
      <c r="R3205" s="23">
        <f t="shared" si="962"/>
        <v>1.7017828200972446E-2</v>
      </c>
      <c r="S3205" s="24">
        <f>R3204+R3205</f>
        <v>1.9550243111831442E-2</v>
      </c>
      <c r="U3205" s="30"/>
      <c r="V3205" s="30"/>
      <c r="W3205" s="30"/>
      <c r="X3205" s="30"/>
      <c r="Y3205" s="30"/>
      <c r="Z3205" s="30"/>
    </row>
    <row r="3206" spans="1:27" ht="15.75" x14ac:dyDescent="0.25">
      <c r="A3206" s="6" t="s">
        <v>5</v>
      </c>
      <c r="B3206" s="8">
        <v>44086</v>
      </c>
      <c r="C3206" s="8">
        <v>539</v>
      </c>
      <c r="D3206" s="2">
        <v>1.2</v>
      </c>
      <c r="E3206" s="10">
        <v>91.1</v>
      </c>
      <c r="F3206" s="8">
        <v>66</v>
      </c>
      <c r="G3206" s="2">
        <v>0.1</v>
      </c>
      <c r="H3206" s="2">
        <v>11.2</v>
      </c>
      <c r="I3206" s="8">
        <v>10</v>
      </c>
      <c r="J3206" s="2">
        <v>0</v>
      </c>
      <c r="K3206" s="2">
        <v>1.7</v>
      </c>
      <c r="M3206" s="12">
        <f t="shared" si="958"/>
        <v>188</v>
      </c>
      <c r="N3206" s="20">
        <f t="shared" si="959"/>
        <v>2</v>
      </c>
      <c r="O3206" s="12">
        <f t="shared" si="960"/>
        <v>0</v>
      </c>
      <c r="P3206" s="12">
        <f t="shared" si="961"/>
        <v>0</v>
      </c>
      <c r="R3206" s="21">
        <f t="shared" si="962"/>
        <v>5.4598865478119936E-2</v>
      </c>
      <c r="U3206" s="30" t="s">
        <v>627</v>
      </c>
      <c r="V3206" s="30"/>
      <c r="W3206" s="30"/>
      <c r="X3206" s="30"/>
      <c r="Y3206" s="30"/>
      <c r="Z3206" s="30"/>
    </row>
    <row r="3207" spans="1:27" ht="15.75" x14ac:dyDescent="0.25">
      <c r="A3207" s="5" t="s">
        <v>6</v>
      </c>
      <c r="B3207" s="7">
        <v>45656</v>
      </c>
      <c r="C3207" s="7">
        <v>971</v>
      </c>
      <c r="D3207" s="1">
        <v>2.1</v>
      </c>
      <c r="E3207" s="9">
        <v>135.69999999999999</v>
      </c>
      <c r="F3207" s="7">
        <v>146</v>
      </c>
      <c r="G3207" s="1">
        <v>0.3</v>
      </c>
      <c r="H3207" s="1">
        <v>20.399999999999999</v>
      </c>
      <c r="I3207" s="7">
        <v>14</v>
      </c>
      <c r="J3207" s="1">
        <v>0</v>
      </c>
      <c r="K3207" s="1">
        <v>2</v>
      </c>
      <c r="M3207" s="12">
        <f t="shared" si="958"/>
        <v>135</v>
      </c>
      <c r="N3207" s="20">
        <f t="shared" si="959"/>
        <v>3</v>
      </c>
      <c r="O3207" s="20">
        <f t="shared" si="960"/>
        <v>2</v>
      </c>
      <c r="P3207" s="12">
        <f t="shared" si="961"/>
        <v>0</v>
      </c>
      <c r="R3207" s="21">
        <f t="shared" si="962"/>
        <v>9.8358995137763375E-2</v>
      </c>
      <c r="U3207" s="30" t="s">
        <v>628</v>
      </c>
      <c r="V3207" s="30"/>
      <c r="W3207" s="30"/>
      <c r="X3207" s="30"/>
      <c r="Y3207" s="30"/>
      <c r="Z3207" s="30"/>
    </row>
    <row r="3208" spans="1:27" ht="15.75" x14ac:dyDescent="0.25">
      <c r="A3208" s="6" t="s">
        <v>7</v>
      </c>
      <c r="B3208" s="8">
        <v>37237</v>
      </c>
      <c r="C3208" s="8">
        <v>1206</v>
      </c>
      <c r="D3208" s="2">
        <v>3.2</v>
      </c>
      <c r="E3208" s="10">
        <v>198.2</v>
      </c>
      <c r="F3208" s="8">
        <v>251</v>
      </c>
      <c r="G3208" s="2">
        <v>0.7</v>
      </c>
      <c r="H3208" s="2">
        <v>41.3</v>
      </c>
      <c r="I3208" s="8">
        <v>47</v>
      </c>
      <c r="J3208" s="2">
        <v>0.1</v>
      </c>
      <c r="K3208" s="2">
        <v>7.7</v>
      </c>
      <c r="M3208" s="12">
        <f t="shared" si="958"/>
        <v>62</v>
      </c>
      <c r="N3208" s="20">
        <f t="shared" si="959"/>
        <v>-1</v>
      </c>
      <c r="O3208" s="20">
        <f t="shared" si="960"/>
        <v>0</v>
      </c>
      <c r="P3208" s="12">
        <f t="shared" si="961"/>
        <v>0</v>
      </c>
      <c r="R3208" s="21">
        <f t="shared" si="962"/>
        <v>0.12216369529983792</v>
      </c>
      <c r="U3208" s="30" t="s">
        <v>629</v>
      </c>
      <c r="V3208" s="30"/>
      <c r="W3208" s="30"/>
      <c r="X3208" s="30"/>
      <c r="Y3208" s="30"/>
      <c r="Z3208" s="30"/>
      <c r="AA3208" s="31">
        <f>4470643*0.574</f>
        <v>2566149.0819999999</v>
      </c>
    </row>
    <row r="3209" spans="1:27" ht="15.75" x14ac:dyDescent="0.25">
      <c r="A3209" s="5" t="s">
        <v>8</v>
      </c>
      <c r="B3209" s="7">
        <v>27546</v>
      </c>
      <c r="C3209" s="7">
        <v>1718</v>
      </c>
      <c r="D3209" s="1">
        <v>6.2</v>
      </c>
      <c r="E3209" s="9">
        <v>311.89999999999998</v>
      </c>
      <c r="F3209" s="7">
        <v>431</v>
      </c>
      <c r="G3209" s="1">
        <v>1.6</v>
      </c>
      <c r="H3209" s="1">
        <v>78.3</v>
      </c>
      <c r="I3209" s="7">
        <v>119</v>
      </c>
      <c r="J3209" s="1">
        <v>0.4</v>
      </c>
      <c r="K3209" s="1">
        <v>21.6</v>
      </c>
      <c r="M3209" s="12">
        <f t="shared" si="958"/>
        <v>41</v>
      </c>
      <c r="N3209" s="20">
        <f t="shared" si="959"/>
        <v>4</v>
      </c>
      <c r="O3209" s="20">
        <f t="shared" si="960"/>
        <v>0</v>
      </c>
      <c r="P3209" s="12">
        <f t="shared" si="961"/>
        <v>0</v>
      </c>
      <c r="R3209" s="21">
        <f t="shared" si="962"/>
        <v>0.17402755267423015</v>
      </c>
      <c r="V3209" t="s">
        <v>56</v>
      </c>
      <c r="W3209" s="32">
        <v>0.1</v>
      </c>
      <c r="X3209" s="33">
        <f>AA3208*W3209</f>
        <v>256614.90820000001</v>
      </c>
    </row>
    <row r="3210" spans="1:27" ht="15.75" x14ac:dyDescent="0.25">
      <c r="A3210" s="6" t="s">
        <v>9</v>
      </c>
      <c r="B3210" s="8">
        <v>15860</v>
      </c>
      <c r="C3210" s="8">
        <v>1739</v>
      </c>
      <c r="D3210" s="2">
        <v>11</v>
      </c>
      <c r="E3210" s="10">
        <v>366.6</v>
      </c>
      <c r="F3210" s="8">
        <v>503</v>
      </c>
      <c r="G3210" s="2">
        <v>3.2</v>
      </c>
      <c r="H3210" s="2">
        <v>106</v>
      </c>
      <c r="I3210" s="8">
        <v>296</v>
      </c>
      <c r="J3210" s="2">
        <v>1.9</v>
      </c>
      <c r="K3210" s="2">
        <v>62.4</v>
      </c>
      <c r="M3210" s="12">
        <f t="shared" si="958"/>
        <v>24</v>
      </c>
      <c r="N3210" s="20">
        <f t="shared" si="959"/>
        <v>1</v>
      </c>
      <c r="O3210" s="20">
        <f t="shared" si="960"/>
        <v>0</v>
      </c>
      <c r="P3210" s="20">
        <f t="shared" si="961"/>
        <v>1</v>
      </c>
      <c r="R3210" s="21">
        <f t="shared" si="962"/>
        <v>0.17615478119935171</v>
      </c>
      <c r="V3210" t="s">
        <v>630</v>
      </c>
      <c r="X3210" s="34">
        <v>4438</v>
      </c>
      <c r="Y3210" s="69">
        <f>X3210/4470643</f>
        <v>9.9269836576080898E-4</v>
      </c>
      <c r="Z3210" t="s">
        <v>186</v>
      </c>
    </row>
    <row r="3211" spans="1:27" ht="15.75" x14ac:dyDescent="0.25">
      <c r="A3211" s="5" t="s">
        <v>10</v>
      </c>
      <c r="B3211" s="7">
        <v>6755</v>
      </c>
      <c r="C3211" s="7">
        <v>1557</v>
      </c>
      <c r="D3211" s="1">
        <v>23</v>
      </c>
      <c r="E3211" s="9">
        <v>597.4</v>
      </c>
      <c r="F3211" s="7">
        <v>319</v>
      </c>
      <c r="G3211" s="1">
        <v>4.7</v>
      </c>
      <c r="H3211" s="1">
        <v>122.4</v>
      </c>
      <c r="I3211" s="7">
        <v>488</v>
      </c>
      <c r="J3211" s="1">
        <v>7.2</v>
      </c>
      <c r="K3211" s="1">
        <v>187.2</v>
      </c>
      <c r="M3211" s="12">
        <f t="shared" si="958"/>
        <v>7</v>
      </c>
      <c r="N3211" s="20">
        <f t="shared" si="959"/>
        <v>0</v>
      </c>
      <c r="O3211" s="20">
        <f t="shared" si="960"/>
        <v>1</v>
      </c>
      <c r="P3211" s="20">
        <f t="shared" si="961"/>
        <v>0</v>
      </c>
      <c r="R3211" s="21">
        <f t="shared" si="962"/>
        <v>0.15771880064829821</v>
      </c>
      <c r="W3211" s="46" t="s">
        <v>185</v>
      </c>
      <c r="X3211" s="47">
        <f>X3210-X3228</f>
        <v>337</v>
      </c>
    </row>
    <row r="3212" spans="1:27" ht="15.75" x14ac:dyDescent="0.25">
      <c r="A3212" s="6" t="s">
        <v>11</v>
      </c>
      <c r="B3212" s="8">
        <v>6348</v>
      </c>
      <c r="C3212" s="8">
        <v>1843</v>
      </c>
      <c r="D3212" s="2">
        <v>29</v>
      </c>
      <c r="E3212" s="10">
        <v>1313.9</v>
      </c>
      <c r="F3212" s="8">
        <v>89</v>
      </c>
      <c r="G3212" s="2">
        <v>1.4</v>
      </c>
      <c r="H3212" s="2">
        <v>63.4</v>
      </c>
      <c r="I3212" s="8">
        <v>1357</v>
      </c>
      <c r="J3212" s="2">
        <v>21.4</v>
      </c>
      <c r="K3212" s="2">
        <v>967.4</v>
      </c>
      <c r="M3212" s="12">
        <f t="shared" si="958"/>
        <v>6</v>
      </c>
      <c r="N3212" s="20">
        <f t="shared" si="959"/>
        <v>0</v>
      </c>
      <c r="O3212" s="20">
        <f t="shared" si="960"/>
        <v>1</v>
      </c>
      <c r="P3212" s="20">
        <f t="shared" si="961"/>
        <v>0</v>
      </c>
      <c r="R3212" s="21">
        <f t="shared" si="962"/>
        <v>0.18668962722852511</v>
      </c>
    </row>
    <row r="3213" spans="1:27" ht="15.75" x14ac:dyDescent="0.25">
      <c r="A3213" s="5" t="s">
        <v>12</v>
      </c>
      <c r="B3213" s="1">
        <v>153</v>
      </c>
      <c r="C3213" s="1">
        <v>3</v>
      </c>
      <c r="D3213" s="1">
        <v>2</v>
      </c>
      <c r="E3213" s="1" t="s">
        <v>13</v>
      </c>
      <c r="F3213" s="1">
        <v>1</v>
      </c>
      <c r="G3213" s="1">
        <v>0.7</v>
      </c>
      <c r="H3213" s="1" t="s">
        <v>13</v>
      </c>
      <c r="I3213" s="1">
        <v>1</v>
      </c>
      <c r="J3213" s="1">
        <v>0.7</v>
      </c>
      <c r="K3213" s="1" t="s">
        <v>13</v>
      </c>
      <c r="M3213" s="12">
        <f t="shared" si="958"/>
        <v>5</v>
      </c>
      <c r="N3213" s="12">
        <f t="shared" si="959"/>
        <v>0</v>
      </c>
      <c r="O3213" s="12">
        <f t="shared" si="960"/>
        <v>0</v>
      </c>
      <c r="P3213" s="12">
        <f t="shared" si="961"/>
        <v>0</v>
      </c>
      <c r="R3213" s="21">
        <f t="shared" si="962"/>
        <v>3.0388978930307944E-4</v>
      </c>
    </row>
    <row r="3214" spans="1:27" x14ac:dyDescent="0.25">
      <c r="A3214" s="25"/>
    </row>
    <row r="3215" spans="1:27" x14ac:dyDescent="0.25">
      <c r="A3215" t="s">
        <v>1349</v>
      </c>
    </row>
    <row r="3216" spans="1:27" x14ac:dyDescent="0.25">
      <c r="A3216" t="s">
        <v>22</v>
      </c>
    </row>
    <row r="3217" spans="1:27" x14ac:dyDescent="0.25">
      <c r="A3217" s="15" t="s">
        <v>17</v>
      </c>
      <c r="B3217" s="14" t="s">
        <v>18</v>
      </c>
      <c r="C3217" s="270" t="s">
        <v>19</v>
      </c>
      <c r="D3217" s="270"/>
      <c r="E3217" s="270"/>
      <c r="F3217" s="270" t="s">
        <v>20</v>
      </c>
      <c r="G3217" s="270"/>
      <c r="H3217" s="270"/>
      <c r="I3217" s="270" t="s">
        <v>21</v>
      </c>
      <c r="J3217" s="270"/>
      <c r="K3217" s="270"/>
      <c r="M3217" s="270" t="s">
        <v>617</v>
      </c>
      <c r="N3217" s="270"/>
      <c r="O3217" s="270"/>
      <c r="P3217" s="270"/>
    </row>
    <row r="3218" spans="1:27" ht="30" x14ac:dyDescent="0.25">
      <c r="B3218" s="14" t="s">
        <v>14</v>
      </c>
      <c r="C3218" s="14" t="s">
        <v>14</v>
      </c>
      <c r="D3218" s="14" t="s">
        <v>15</v>
      </c>
      <c r="E3218" s="14" t="s">
        <v>16</v>
      </c>
      <c r="F3218" s="14" t="s">
        <v>14</v>
      </c>
      <c r="G3218" s="14" t="s">
        <v>15</v>
      </c>
      <c r="H3218" s="14" t="s">
        <v>16</v>
      </c>
      <c r="I3218" s="14" t="s">
        <v>14</v>
      </c>
      <c r="J3218" s="14" t="s">
        <v>15</v>
      </c>
      <c r="K3218" s="14" t="s">
        <v>16</v>
      </c>
      <c r="M3218" s="14" t="s">
        <v>18</v>
      </c>
      <c r="N3218" s="13" t="s">
        <v>19</v>
      </c>
      <c r="O3218" s="14" t="s">
        <v>20</v>
      </c>
      <c r="P3218" s="13" t="s">
        <v>21</v>
      </c>
      <c r="R3218" s="13" t="s">
        <v>41</v>
      </c>
      <c r="S3218" s="14" t="s">
        <v>29</v>
      </c>
      <c r="U3218" s="27" t="s">
        <v>42</v>
      </c>
    </row>
    <row r="3219" spans="1:27" ht="15.75" x14ac:dyDescent="0.25">
      <c r="A3219" s="5" t="s">
        <v>0</v>
      </c>
      <c r="B3219" s="7">
        <v>238357</v>
      </c>
      <c r="C3219" s="7">
        <v>9860</v>
      </c>
      <c r="D3219" s="1">
        <v>4.0999999999999996</v>
      </c>
      <c r="E3219" s="9">
        <v>223</v>
      </c>
      <c r="F3219" s="7">
        <v>1859</v>
      </c>
      <c r="G3219" s="1">
        <v>0.8</v>
      </c>
      <c r="H3219" s="1">
        <v>42</v>
      </c>
      <c r="I3219" s="7">
        <v>2331</v>
      </c>
      <c r="J3219" s="1">
        <v>1</v>
      </c>
      <c r="K3219" s="1">
        <v>52.7</v>
      </c>
      <c r="M3219" s="12">
        <f t="shared" ref="M3219:M3231" si="963">B3219-B3237</f>
        <v>550</v>
      </c>
      <c r="N3219" s="12">
        <f t="shared" ref="N3219:N3231" si="964">C3219-C3237</f>
        <v>18</v>
      </c>
      <c r="O3219" s="12">
        <f t="shared" ref="O3219:O3231" si="965">F3219-F3237</f>
        <v>3</v>
      </c>
      <c r="P3219" s="12">
        <f t="shared" ref="P3219:P3231" si="966">I3219-I3237</f>
        <v>0</v>
      </c>
      <c r="R3219" s="26"/>
      <c r="U3219" s="28">
        <f>C3219/B3219</f>
        <v>4.1366521646102272E-2</v>
      </c>
      <c r="W3219" s="48"/>
    </row>
    <row r="3220" spans="1:27" ht="15.75" x14ac:dyDescent="0.25">
      <c r="A3220" s="6" t="s">
        <v>1</v>
      </c>
      <c r="B3220" s="8">
        <v>1444</v>
      </c>
      <c r="C3220" s="8">
        <v>60</v>
      </c>
      <c r="D3220" s="2">
        <v>4.2</v>
      </c>
      <c r="E3220" s="10">
        <v>116</v>
      </c>
      <c r="F3220" s="8">
        <v>14</v>
      </c>
      <c r="G3220" s="2">
        <v>1</v>
      </c>
      <c r="H3220" s="2">
        <v>27.1</v>
      </c>
      <c r="I3220" s="8">
        <v>0</v>
      </c>
      <c r="J3220" s="2">
        <v>0</v>
      </c>
      <c r="K3220" s="2">
        <v>0</v>
      </c>
      <c r="M3220" s="12">
        <f t="shared" si="963"/>
        <v>3</v>
      </c>
      <c r="N3220" s="20">
        <f t="shared" si="964"/>
        <v>0</v>
      </c>
      <c r="O3220" s="12">
        <f t="shared" si="965"/>
        <v>0</v>
      </c>
      <c r="P3220" s="12">
        <f t="shared" si="966"/>
        <v>0</v>
      </c>
      <c r="R3220" s="21">
        <f>C3220/$C$3219</f>
        <v>6.0851926977687626E-3</v>
      </c>
    </row>
    <row r="3221" spans="1:27" ht="15.75" x14ac:dyDescent="0.25">
      <c r="A3221" s="5" t="s">
        <v>2</v>
      </c>
      <c r="B3221" s="7">
        <v>9034</v>
      </c>
      <c r="C3221" s="7">
        <v>42</v>
      </c>
      <c r="D3221" s="1">
        <v>0.5</v>
      </c>
      <c r="E3221" s="9">
        <v>19.3</v>
      </c>
      <c r="F3221" s="7">
        <v>8</v>
      </c>
      <c r="G3221" s="1">
        <v>0.1</v>
      </c>
      <c r="H3221" s="1">
        <v>3.7</v>
      </c>
      <c r="I3221" s="7">
        <v>0</v>
      </c>
      <c r="J3221" s="1">
        <v>0</v>
      </c>
      <c r="K3221" s="1">
        <v>0</v>
      </c>
      <c r="M3221" s="12">
        <f t="shared" si="963"/>
        <v>16</v>
      </c>
      <c r="N3221" s="20">
        <f t="shared" si="964"/>
        <v>0</v>
      </c>
      <c r="O3221" s="12">
        <f t="shared" si="965"/>
        <v>0</v>
      </c>
      <c r="P3221" s="12">
        <f t="shared" si="966"/>
        <v>0</v>
      </c>
      <c r="R3221" s="21">
        <f t="shared" ref="R3221:R3231" si="967">C3221/$C$3219</f>
        <v>4.2596348884381338E-3</v>
      </c>
    </row>
    <row r="3222" spans="1:27" ht="15.75" x14ac:dyDescent="0.25">
      <c r="A3222" s="6" t="s">
        <v>3</v>
      </c>
      <c r="B3222" s="8">
        <v>12526</v>
      </c>
      <c r="C3222" s="8">
        <v>25</v>
      </c>
      <c r="D3222" s="2">
        <v>0.2</v>
      </c>
      <c r="E3222" s="10">
        <v>9</v>
      </c>
      <c r="F3222" s="8">
        <v>12</v>
      </c>
      <c r="G3222" s="2">
        <v>0.1</v>
      </c>
      <c r="H3222" s="2">
        <v>4.3</v>
      </c>
      <c r="I3222" s="8">
        <v>0</v>
      </c>
      <c r="J3222" s="2">
        <v>0</v>
      </c>
      <c r="K3222" s="2">
        <v>0</v>
      </c>
      <c r="M3222" s="12">
        <f t="shared" si="963"/>
        <v>21</v>
      </c>
      <c r="N3222" s="20">
        <f t="shared" si="964"/>
        <v>0</v>
      </c>
      <c r="O3222" s="20">
        <f t="shared" si="965"/>
        <v>0</v>
      </c>
      <c r="P3222" s="12">
        <f t="shared" si="966"/>
        <v>0</v>
      </c>
      <c r="R3222" s="23">
        <f t="shared" si="967"/>
        <v>2.5354969574036511E-3</v>
      </c>
      <c r="U3222" s="30" t="s">
        <v>618</v>
      </c>
      <c r="V3222" s="30"/>
      <c r="W3222" s="30"/>
      <c r="X3222" s="30"/>
      <c r="Y3222" s="30"/>
    </row>
    <row r="3223" spans="1:27" ht="15.75" x14ac:dyDescent="0.25">
      <c r="A3223" s="5" t="s">
        <v>4</v>
      </c>
      <c r="B3223" s="7">
        <v>32180</v>
      </c>
      <c r="C3223" s="7">
        <v>166</v>
      </c>
      <c r="D3223" s="1">
        <v>0.5</v>
      </c>
      <c r="E3223" s="9">
        <v>31.1</v>
      </c>
      <c r="F3223" s="7">
        <v>23</v>
      </c>
      <c r="G3223" s="1">
        <v>0.1</v>
      </c>
      <c r="H3223" s="1">
        <v>4.3</v>
      </c>
      <c r="I3223" s="7">
        <v>0</v>
      </c>
      <c r="J3223" s="1">
        <v>0</v>
      </c>
      <c r="K3223" s="1">
        <v>0</v>
      </c>
      <c r="M3223" s="12">
        <f t="shared" si="963"/>
        <v>75</v>
      </c>
      <c r="N3223" s="20">
        <f t="shared" si="964"/>
        <v>0</v>
      </c>
      <c r="O3223" s="12">
        <f t="shared" si="965"/>
        <v>0</v>
      </c>
      <c r="P3223" s="12">
        <f t="shared" si="966"/>
        <v>0</v>
      </c>
      <c r="R3223" s="23">
        <f t="shared" si="967"/>
        <v>1.6835699797160243E-2</v>
      </c>
      <c r="S3223" s="24">
        <f>R3222+R3223</f>
        <v>1.9371196754563894E-2</v>
      </c>
      <c r="U3223" s="30"/>
      <c r="V3223" s="30"/>
      <c r="W3223" s="30"/>
      <c r="X3223" s="30"/>
      <c r="Y3223" s="30"/>
      <c r="Z3223" s="30"/>
    </row>
    <row r="3224" spans="1:27" ht="15.75" x14ac:dyDescent="0.25">
      <c r="A3224" s="6" t="s">
        <v>5</v>
      </c>
      <c r="B3224" s="8">
        <v>43898</v>
      </c>
      <c r="C3224" s="8">
        <v>537</v>
      </c>
      <c r="D3224" s="2">
        <v>1.2</v>
      </c>
      <c r="E3224" s="10">
        <v>90.7</v>
      </c>
      <c r="F3224" s="8">
        <v>66</v>
      </c>
      <c r="G3224" s="2">
        <v>0.2</v>
      </c>
      <c r="H3224" s="2">
        <v>11.2</v>
      </c>
      <c r="I3224" s="8">
        <v>10</v>
      </c>
      <c r="J3224" s="2">
        <v>0</v>
      </c>
      <c r="K3224" s="2">
        <v>1.7</v>
      </c>
      <c r="M3224" s="12">
        <f t="shared" si="963"/>
        <v>163</v>
      </c>
      <c r="N3224" s="20">
        <f t="shared" si="964"/>
        <v>3</v>
      </c>
      <c r="O3224" s="12">
        <f t="shared" si="965"/>
        <v>1</v>
      </c>
      <c r="P3224" s="12">
        <f t="shared" si="966"/>
        <v>0</v>
      </c>
      <c r="R3224" s="21">
        <f t="shared" si="967"/>
        <v>5.4462474645030429E-2</v>
      </c>
      <c r="U3224" s="30" t="s">
        <v>619</v>
      </c>
      <c r="V3224" s="30"/>
      <c r="W3224" s="30"/>
      <c r="X3224" s="30"/>
      <c r="Y3224" s="30"/>
      <c r="Z3224" s="30"/>
    </row>
    <row r="3225" spans="1:27" ht="15.75" x14ac:dyDescent="0.25">
      <c r="A3225" s="5" t="s">
        <v>6</v>
      </c>
      <c r="B3225" s="7">
        <v>45521</v>
      </c>
      <c r="C3225" s="7">
        <v>968</v>
      </c>
      <c r="D3225" s="1">
        <v>2.1</v>
      </c>
      <c r="E3225" s="9">
        <v>135.30000000000001</v>
      </c>
      <c r="F3225" s="7">
        <v>144</v>
      </c>
      <c r="G3225" s="1">
        <v>0.3</v>
      </c>
      <c r="H3225" s="1">
        <v>20.100000000000001</v>
      </c>
      <c r="I3225" s="7">
        <v>14</v>
      </c>
      <c r="J3225" s="1">
        <v>0</v>
      </c>
      <c r="K3225" s="1">
        <v>2</v>
      </c>
      <c r="M3225" s="12">
        <f t="shared" si="963"/>
        <v>108</v>
      </c>
      <c r="N3225" s="20">
        <f t="shared" si="964"/>
        <v>1</v>
      </c>
      <c r="O3225" s="20">
        <f t="shared" si="965"/>
        <v>0</v>
      </c>
      <c r="P3225" s="12">
        <f t="shared" si="966"/>
        <v>0</v>
      </c>
      <c r="R3225" s="21">
        <f t="shared" si="967"/>
        <v>9.817444219066937E-2</v>
      </c>
      <c r="U3225" s="30" t="s">
        <v>620</v>
      </c>
      <c r="V3225" s="30"/>
      <c r="W3225" s="30"/>
      <c r="X3225" s="30"/>
      <c r="Y3225" s="30"/>
      <c r="Z3225" s="30"/>
    </row>
    <row r="3226" spans="1:27" ht="15.75" x14ac:dyDescent="0.25">
      <c r="A3226" s="6" t="s">
        <v>7</v>
      </c>
      <c r="B3226" s="8">
        <v>37175</v>
      </c>
      <c r="C3226" s="8">
        <v>1207</v>
      </c>
      <c r="D3226" s="2">
        <v>3.2</v>
      </c>
      <c r="E3226" s="10">
        <v>198.4</v>
      </c>
      <c r="F3226" s="8">
        <v>251</v>
      </c>
      <c r="G3226" s="2">
        <v>0.7</v>
      </c>
      <c r="H3226" s="2">
        <v>41.3</v>
      </c>
      <c r="I3226" s="8">
        <v>47</v>
      </c>
      <c r="J3226" s="2">
        <v>0.1</v>
      </c>
      <c r="K3226" s="2">
        <v>7.7</v>
      </c>
      <c r="M3226" s="12">
        <f t="shared" si="963"/>
        <v>68</v>
      </c>
      <c r="N3226" s="20">
        <f t="shared" si="964"/>
        <v>5</v>
      </c>
      <c r="O3226" s="20">
        <f t="shared" si="965"/>
        <v>1</v>
      </c>
      <c r="P3226" s="12">
        <f t="shared" si="966"/>
        <v>0</v>
      </c>
      <c r="R3226" s="21">
        <f t="shared" si="967"/>
        <v>0.12241379310344827</v>
      </c>
      <c r="U3226" s="30" t="s">
        <v>621</v>
      </c>
      <c r="V3226" s="30"/>
      <c r="W3226" s="30"/>
      <c r="X3226" s="30"/>
      <c r="Y3226" s="30"/>
      <c r="Z3226" s="30"/>
      <c r="AA3226" s="31">
        <f>4470643*0.573</f>
        <v>2561678.4389999998</v>
      </c>
    </row>
    <row r="3227" spans="1:27" ht="15.75" x14ac:dyDescent="0.25">
      <c r="A3227" s="5" t="s">
        <v>8</v>
      </c>
      <c r="B3227" s="7">
        <v>27505</v>
      </c>
      <c r="C3227" s="7">
        <v>1714</v>
      </c>
      <c r="D3227" s="1">
        <v>6.2</v>
      </c>
      <c r="E3227" s="9">
        <v>311.2</v>
      </c>
      <c r="F3227" s="7">
        <v>431</v>
      </c>
      <c r="G3227" s="1">
        <v>1.6</v>
      </c>
      <c r="H3227" s="1">
        <v>78.3</v>
      </c>
      <c r="I3227" s="7">
        <v>119</v>
      </c>
      <c r="J3227" s="1">
        <v>0.4</v>
      </c>
      <c r="K3227" s="1">
        <v>21.6</v>
      </c>
      <c r="M3227" s="12">
        <f t="shared" si="963"/>
        <v>42</v>
      </c>
      <c r="N3227" s="20">
        <f t="shared" si="964"/>
        <v>3</v>
      </c>
      <c r="O3227" s="20">
        <f t="shared" si="965"/>
        <v>1</v>
      </c>
      <c r="P3227" s="12">
        <f t="shared" si="966"/>
        <v>0</v>
      </c>
      <c r="R3227" s="21">
        <f t="shared" si="967"/>
        <v>0.17383367139959433</v>
      </c>
      <c r="V3227" t="s">
        <v>56</v>
      </c>
      <c r="W3227" s="32">
        <v>0.1</v>
      </c>
      <c r="X3227" s="33">
        <f>AA3226*W3227</f>
        <v>256167.84389999998</v>
      </c>
    </row>
    <row r="3228" spans="1:27" ht="15.75" x14ac:dyDescent="0.25">
      <c r="A3228" s="6" t="s">
        <v>9</v>
      </c>
      <c r="B3228" s="8">
        <v>15836</v>
      </c>
      <c r="C3228" s="8">
        <v>1738</v>
      </c>
      <c r="D3228" s="2">
        <v>11</v>
      </c>
      <c r="E3228" s="10">
        <v>366.3</v>
      </c>
      <c r="F3228" s="8">
        <v>503</v>
      </c>
      <c r="G3228" s="2">
        <v>3.2</v>
      </c>
      <c r="H3228" s="2">
        <v>106</v>
      </c>
      <c r="I3228" s="8">
        <v>295</v>
      </c>
      <c r="J3228" s="2">
        <v>1.9</v>
      </c>
      <c r="K3228" s="2">
        <v>62.2</v>
      </c>
      <c r="M3228" s="12">
        <f t="shared" si="963"/>
        <v>33</v>
      </c>
      <c r="N3228" s="20">
        <f t="shared" si="964"/>
        <v>4</v>
      </c>
      <c r="O3228" s="20">
        <f t="shared" si="965"/>
        <v>0</v>
      </c>
      <c r="P3228" s="20">
        <f t="shared" si="966"/>
        <v>0</v>
      </c>
      <c r="R3228" s="21">
        <f t="shared" si="967"/>
        <v>0.17626774847870183</v>
      </c>
      <c r="V3228" t="s">
        <v>622</v>
      </c>
      <c r="X3228" s="34">
        <v>4101</v>
      </c>
      <c r="Y3228" s="69">
        <f>X3228/4470643</f>
        <v>9.173177102264708E-4</v>
      </c>
      <c r="Z3228" t="s">
        <v>186</v>
      </c>
    </row>
    <row r="3229" spans="1:27" ht="15.75" x14ac:dyDescent="0.25">
      <c r="A3229" s="5" t="s">
        <v>10</v>
      </c>
      <c r="B3229" s="7">
        <v>6748</v>
      </c>
      <c r="C3229" s="7">
        <v>1557</v>
      </c>
      <c r="D3229" s="1">
        <v>23.1</v>
      </c>
      <c r="E3229" s="9">
        <v>597.4</v>
      </c>
      <c r="F3229" s="7">
        <v>318</v>
      </c>
      <c r="G3229" s="1">
        <v>4.7</v>
      </c>
      <c r="H3229" s="1">
        <v>122</v>
      </c>
      <c r="I3229" s="7">
        <v>488</v>
      </c>
      <c r="J3229" s="1">
        <v>7.2</v>
      </c>
      <c r="K3229" s="1">
        <v>187.2</v>
      </c>
      <c r="M3229" s="12">
        <f t="shared" si="963"/>
        <v>9</v>
      </c>
      <c r="N3229" s="20">
        <f t="shared" si="964"/>
        <v>1</v>
      </c>
      <c r="O3229" s="20">
        <f t="shared" si="965"/>
        <v>0</v>
      </c>
      <c r="P3229" s="20">
        <f t="shared" si="966"/>
        <v>0</v>
      </c>
      <c r="R3229" s="21">
        <f t="shared" si="967"/>
        <v>0.15791075050709938</v>
      </c>
      <c r="W3229" s="46" t="s">
        <v>185</v>
      </c>
      <c r="X3229" s="47">
        <f>X3228-X3246</f>
        <v>332</v>
      </c>
    </row>
    <row r="3230" spans="1:27" ht="15.75" x14ac:dyDescent="0.25">
      <c r="A3230" s="6" t="s">
        <v>11</v>
      </c>
      <c r="B3230" s="8">
        <v>6342</v>
      </c>
      <c r="C3230" s="8">
        <v>1843</v>
      </c>
      <c r="D3230" s="2">
        <v>29.1</v>
      </c>
      <c r="E3230" s="10">
        <v>1313.9</v>
      </c>
      <c r="F3230" s="8">
        <v>88</v>
      </c>
      <c r="G3230" s="2">
        <v>1.4</v>
      </c>
      <c r="H3230" s="2">
        <v>62.7</v>
      </c>
      <c r="I3230" s="8">
        <v>1357</v>
      </c>
      <c r="J3230" s="2">
        <v>21.4</v>
      </c>
      <c r="K3230" s="2">
        <v>967.4</v>
      </c>
      <c r="M3230" s="12">
        <f t="shared" si="963"/>
        <v>11</v>
      </c>
      <c r="N3230" s="20">
        <f t="shared" si="964"/>
        <v>1</v>
      </c>
      <c r="O3230" s="20">
        <f t="shared" si="965"/>
        <v>0</v>
      </c>
      <c r="P3230" s="20">
        <f t="shared" si="966"/>
        <v>0</v>
      </c>
      <c r="R3230" s="21">
        <f t="shared" si="967"/>
        <v>0.18691683569979717</v>
      </c>
    </row>
    <row r="3231" spans="1:27" ht="15.75" x14ac:dyDescent="0.25">
      <c r="A3231" s="5" t="s">
        <v>12</v>
      </c>
      <c r="B3231" s="1">
        <v>148</v>
      </c>
      <c r="C3231" s="1">
        <v>3</v>
      </c>
      <c r="D3231" s="1">
        <v>2</v>
      </c>
      <c r="E3231" s="1" t="s">
        <v>13</v>
      </c>
      <c r="F3231" s="1">
        <v>1</v>
      </c>
      <c r="G3231" s="1">
        <v>0.7</v>
      </c>
      <c r="H3231" s="1" t="s">
        <v>13</v>
      </c>
      <c r="I3231" s="1">
        <v>1</v>
      </c>
      <c r="J3231" s="1">
        <v>0.7</v>
      </c>
      <c r="K3231" s="1" t="s">
        <v>13</v>
      </c>
      <c r="M3231" s="12">
        <f t="shared" si="963"/>
        <v>1</v>
      </c>
      <c r="N3231" s="12">
        <f t="shared" si="964"/>
        <v>0</v>
      </c>
      <c r="O3231" s="12">
        <f t="shared" si="965"/>
        <v>0</v>
      </c>
      <c r="P3231" s="12">
        <f t="shared" si="966"/>
        <v>0</v>
      </c>
      <c r="R3231" s="21">
        <f t="shared" si="967"/>
        <v>3.0425963488843813E-4</v>
      </c>
    </row>
    <row r="3232" spans="1:27" x14ac:dyDescent="0.25">
      <c r="A3232" s="25"/>
      <c r="O3232" s="104" t="s">
        <v>873</v>
      </c>
      <c r="P3232" s="103" t="e">
        <f>SUM(P3229:P3230)/P3219</f>
        <v>#DIV/0!</v>
      </c>
    </row>
    <row r="3233" spans="1:27" x14ac:dyDescent="0.25">
      <c r="A3233" t="s">
        <v>1350</v>
      </c>
    </row>
    <row r="3234" spans="1:27" x14ac:dyDescent="0.25">
      <c r="A3234" t="s">
        <v>22</v>
      </c>
    </row>
    <row r="3235" spans="1:27" x14ac:dyDescent="0.25">
      <c r="A3235" s="15" t="s">
        <v>17</v>
      </c>
      <c r="B3235" s="14" t="s">
        <v>18</v>
      </c>
      <c r="C3235" s="270" t="s">
        <v>19</v>
      </c>
      <c r="D3235" s="270"/>
      <c r="E3235" s="270"/>
      <c r="F3235" s="270" t="s">
        <v>20</v>
      </c>
      <c r="G3235" s="270"/>
      <c r="H3235" s="270"/>
      <c r="I3235" s="270" t="s">
        <v>21</v>
      </c>
      <c r="J3235" s="270"/>
      <c r="K3235" s="270"/>
      <c r="M3235" s="270" t="s">
        <v>611</v>
      </c>
      <c r="N3235" s="270"/>
      <c r="O3235" s="270"/>
      <c r="P3235" s="270"/>
    </row>
    <row r="3236" spans="1:27" ht="30" x14ac:dyDescent="0.25">
      <c r="B3236" s="14" t="s">
        <v>14</v>
      </c>
      <c r="C3236" s="14" t="s">
        <v>14</v>
      </c>
      <c r="D3236" s="14" t="s">
        <v>15</v>
      </c>
      <c r="E3236" s="14" t="s">
        <v>16</v>
      </c>
      <c r="F3236" s="14" t="s">
        <v>14</v>
      </c>
      <c r="G3236" s="14" t="s">
        <v>15</v>
      </c>
      <c r="H3236" s="14" t="s">
        <v>16</v>
      </c>
      <c r="I3236" s="14" t="s">
        <v>14</v>
      </c>
      <c r="J3236" s="14" t="s">
        <v>15</v>
      </c>
      <c r="K3236" s="14" t="s">
        <v>16</v>
      </c>
      <c r="M3236" s="14" t="s">
        <v>18</v>
      </c>
      <c r="N3236" s="13" t="s">
        <v>19</v>
      </c>
      <c r="O3236" s="14" t="s">
        <v>20</v>
      </c>
      <c r="P3236" s="13" t="s">
        <v>21</v>
      </c>
      <c r="R3236" s="13" t="s">
        <v>41</v>
      </c>
      <c r="S3236" s="14" t="s">
        <v>29</v>
      </c>
      <c r="U3236" s="27" t="s">
        <v>42</v>
      </c>
    </row>
    <row r="3237" spans="1:27" ht="15.75" x14ac:dyDescent="0.25">
      <c r="A3237" s="5" t="s">
        <v>0</v>
      </c>
      <c r="B3237" s="7">
        <v>237807</v>
      </c>
      <c r="C3237" s="7">
        <v>9842</v>
      </c>
      <c r="D3237" s="1">
        <v>4.0999999999999996</v>
      </c>
      <c r="E3237" s="9">
        <v>222.6</v>
      </c>
      <c r="F3237" s="7">
        <v>1856</v>
      </c>
      <c r="G3237" s="1">
        <v>0.8</v>
      </c>
      <c r="H3237" s="1">
        <v>42</v>
      </c>
      <c r="I3237" s="7">
        <v>2331</v>
      </c>
      <c r="J3237" s="1">
        <v>1</v>
      </c>
      <c r="K3237" s="1">
        <v>52.7</v>
      </c>
      <c r="M3237" s="12">
        <f t="shared" ref="M3237:M3249" si="968">B3237-B3255</f>
        <v>501</v>
      </c>
      <c r="N3237" s="12">
        <f t="shared" ref="N3237:N3249" si="969">C3237-C3255</f>
        <v>18</v>
      </c>
      <c r="O3237" s="12">
        <f t="shared" ref="O3237:O3249" si="970">F3237-F3255</f>
        <v>3</v>
      </c>
      <c r="P3237" s="12">
        <f t="shared" ref="P3237:P3249" si="971">I3237-I3255</f>
        <v>1</v>
      </c>
      <c r="R3237" s="26"/>
      <c r="U3237" s="28">
        <f>C3237/B3237</f>
        <v>4.1386502499926411E-2</v>
      </c>
      <c r="W3237" s="48"/>
    </row>
    <row r="3238" spans="1:27" ht="15.75" x14ac:dyDescent="0.25">
      <c r="A3238" s="6" t="s">
        <v>1</v>
      </c>
      <c r="B3238" s="8">
        <v>1441</v>
      </c>
      <c r="C3238" s="8">
        <v>60</v>
      </c>
      <c r="D3238" s="2">
        <v>4.2</v>
      </c>
      <c r="E3238" s="10">
        <v>116</v>
      </c>
      <c r="F3238" s="8">
        <v>14</v>
      </c>
      <c r="G3238" s="2">
        <v>1</v>
      </c>
      <c r="H3238" s="2">
        <v>27.1</v>
      </c>
      <c r="I3238" s="8">
        <v>0</v>
      </c>
      <c r="J3238" s="2">
        <v>0</v>
      </c>
      <c r="K3238" s="2">
        <v>0</v>
      </c>
      <c r="M3238" s="12">
        <f t="shared" si="968"/>
        <v>2</v>
      </c>
      <c r="N3238" s="20">
        <f t="shared" si="969"/>
        <v>1</v>
      </c>
      <c r="O3238" s="12">
        <f t="shared" si="970"/>
        <v>0</v>
      </c>
      <c r="P3238" s="12">
        <f t="shared" si="971"/>
        <v>0</v>
      </c>
      <c r="R3238" s="21">
        <f>C3238/$C$3237</f>
        <v>6.0963218857955697E-3</v>
      </c>
    </row>
    <row r="3239" spans="1:27" ht="15.75" x14ac:dyDescent="0.25">
      <c r="A3239" s="5" t="s">
        <v>2</v>
      </c>
      <c r="B3239" s="7">
        <v>9018</v>
      </c>
      <c r="C3239" s="7">
        <v>42</v>
      </c>
      <c r="D3239" s="1">
        <v>0.5</v>
      </c>
      <c r="E3239" s="9">
        <v>19.3</v>
      </c>
      <c r="F3239" s="7">
        <v>8</v>
      </c>
      <c r="G3239" s="1">
        <v>0.1</v>
      </c>
      <c r="H3239" s="1">
        <v>3.7</v>
      </c>
      <c r="I3239" s="7">
        <v>0</v>
      </c>
      <c r="J3239" s="1">
        <v>0</v>
      </c>
      <c r="K3239" s="1">
        <v>0</v>
      </c>
      <c r="M3239" s="12">
        <f t="shared" si="968"/>
        <v>20</v>
      </c>
      <c r="N3239" s="20">
        <f t="shared" si="969"/>
        <v>0</v>
      </c>
      <c r="O3239" s="12">
        <f t="shared" si="970"/>
        <v>0</v>
      </c>
      <c r="P3239" s="12">
        <f t="shared" si="971"/>
        <v>0</v>
      </c>
      <c r="R3239" s="21">
        <f t="shared" ref="R3239:R3249" si="972">C3239/$C$3237</f>
        <v>4.2674253200568994E-3</v>
      </c>
    </row>
    <row r="3240" spans="1:27" ht="15.75" x14ac:dyDescent="0.25">
      <c r="A3240" s="6" t="s">
        <v>3</v>
      </c>
      <c r="B3240" s="8">
        <v>12505</v>
      </c>
      <c r="C3240" s="8">
        <v>25</v>
      </c>
      <c r="D3240" s="2">
        <v>0.2</v>
      </c>
      <c r="E3240" s="10">
        <v>9</v>
      </c>
      <c r="F3240" s="8">
        <v>12</v>
      </c>
      <c r="G3240" s="2">
        <v>0.1</v>
      </c>
      <c r="H3240" s="2">
        <v>4.3</v>
      </c>
      <c r="I3240" s="8">
        <v>0</v>
      </c>
      <c r="J3240" s="2">
        <v>0</v>
      </c>
      <c r="K3240" s="2">
        <v>0</v>
      </c>
      <c r="M3240" s="12">
        <f t="shared" si="968"/>
        <v>19</v>
      </c>
      <c r="N3240" s="20">
        <f t="shared" si="969"/>
        <v>0</v>
      </c>
      <c r="O3240" s="20">
        <f t="shared" si="970"/>
        <v>0</v>
      </c>
      <c r="P3240" s="12">
        <f t="shared" si="971"/>
        <v>0</v>
      </c>
      <c r="R3240" s="23">
        <f t="shared" si="972"/>
        <v>2.5401341190814876E-3</v>
      </c>
      <c r="U3240" s="30" t="s">
        <v>612</v>
      </c>
      <c r="V3240" s="30"/>
      <c r="W3240" s="30"/>
      <c r="X3240" s="30"/>
      <c r="Y3240" s="30"/>
    </row>
    <row r="3241" spans="1:27" ht="15.75" x14ac:dyDescent="0.25">
      <c r="A3241" s="5" t="s">
        <v>4</v>
      </c>
      <c r="B3241" s="7">
        <v>32105</v>
      </c>
      <c r="C3241" s="7">
        <v>166</v>
      </c>
      <c r="D3241" s="1">
        <v>0.5</v>
      </c>
      <c r="E3241" s="9">
        <v>31.1</v>
      </c>
      <c r="F3241" s="7">
        <v>23</v>
      </c>
      <c r="G3241" s="1">
        <v>0.1</v>
      </c>
      <c r="H3241" s="1">
        <v>4.3</v>
      </c>
      <c r="I3241" s="7">
        <v>0</v>
      </c>
      <c r="J3241" s="1">
        <v>0</v>
      </c>
      <c r="K3241" s="1">
        <v>0</v>
      </c>
      <c r="M3241" s="12">
        <f t="shared" si="968"/>
        <v>50</v>
      </c>
      <c r="N3241" s="20">
        <f t="shared" si="969"/>
        <v>0</v>
      </c>
      <c r="O3241" s="12">
        <f t="shared" si="970"/>
        <v>0</v>
      </c>
      <c r="P3241" s="12">
        <f t="shared" si="971"/>
        <v>0</v>
      </c>
      <c r="R3241" s="23">
        <f t="shared" si="972"/>
        <v>1.6866490550701076E-2</v>
      </c>
      <c r="S3241" s="24">
        <f>R3240+R3241</f>
        <v>1.9406624669782564E-2</v>
      </c>
      <c r="U3241" s="30"/>
      <c r="V3241" s="30"/>
      <c r="W3241" s="30"/>
      <c r="X3241" s="30"/>
      <c r="Y3241" s="30"/>
      <c r="Z3241" s="30"/>
    </row>
    <row r="3242" spans="1:27" ht="15.75" x14ac:dyDescent="0.25">
      <c r="A3242" s="6" t="s">
        <v>5</v>
      </c>
      <c r="B3242" s="8">
        <v>43735</v>
      </c>
      <c r="C3242" s="8">
        <v>534</v>
      </c>
      <c r="D3242" s="2">
        <v>1.2</v>
      </c>
      <c r="E3242" s="10">
        <v>90.2</v>
      </c>
      <c r="F3242" s="8">
        <v>65</v>
      </c>
      <c r="G3242" s="2">
        <v>0.1</v>
      </c>
      <c r="H3242" s="2">
        <v>11</v>
      </c>
      <c r="I3242" s="8">
        <v>10</v>
      </c>
      <c r="J3242" s="2">
        <v>0</v>
      </c>
      <c r="K3242" s="2">
        <v>1.7</v>
      </c>
      <c r="M3242" s="12">
        <f t="shared" si="968"/>
        <v>155</v>
      </c>
      <c r="N3242" s="20">
        <f t="shared" si="969"/>
        <v>4</v>
      </c>
      <c r="O3242" s="12">
        <f t="shared" si="970"/>
        <v>1</v>
      </c>
      <c r="P3242" s="12">
        <f t="shared" si="971"/>
        <v>0</v>
      </c>
      <c r="R3242" s="21">
        <f t="shared" si="972"/>
        <v>5.4257264783580575E-2</v>
      </c>
      <c r="U3242" s="30" t="s">
        <v>613</v>
      </c>
      <c r="V3242" s="30"/>
      <c r="W3242" s="30"/>
      <c r="X3242" s="30"/>
      <c r="Y3242" s="30"/>
      <c r="Z3242" s="30"/>
    </row>
    <row r="3243" spans="1:27" ht="15.75" x14ac:dyDescent="0.25">
      <c r="A3243" s="5" t="s">
        <v>6</v>
      </c>
      <c r="B3243" s="7">
        <v>45413</v>
      </c>
      <c r="C3243" s="7">
        <v>967</v>
      </c>
      <c r="D3243" s="1">
        <v>2.1</v>
      </c>
      <c r="E3243" s="9">
        <v>135.1</v>
      </c>
      <c r="F3243" s="7">
        <v>144</v>
      </c>
      <c r="G3243" s="1">
        <v>0.3</v>
      </c>
      <c r="H3243" s="1">
        <v>20.100000000000001</v>
      </c>
      <c r="I3243" s="7">
        <v>14</v>
      </c>
      <c r="J3243" s="1">
        <v>0</v>
      </c>
      <c r="K3243" s="1">
        <v>2</v>
      </c>
      <c r="M3243" s="12">
        <f t="shared" si="968"/>
        <v>90</v>
      </c>
      <c r="N3243" s="20">
        <f t="shared" si="969"/>
        <v>1</v>
      </c>
      <c r="O3243" s="20">
        <f t="shared" si="970"/>
        <v>0</v>
      </c>
      <c r="P3243" s="12">
        <f t="shared" si="971"/>
        <v>0</v>
      </c>
      <c r="R3243" s="21">
        <f t="shared" si="972"/>
        <v>9.8252387726071935E-2</v>
      </c>
      <c r="U3243" s="30" t="s">
        <v>614</v>
      </c>
      <c r="V3243" s="30"/>
      <c r="W3243" s="30"/>
      <c r="X3243" s="30"/>
      <c r="Y3243" s="30"/>
      <c r="Z3243" s="30"/>
    </row>
    <row r="3244" spans="1:27" ht="15.75" x14ac:dyDescent="0.25">
      <c r="A3244" s="6" t="s">
        <v>7</v>
      </c>
      <c r="B3244" s="8">
        <v>37107</v>
      </c>
      <c r="C3244" s="8">
        <v>1202</v>
      </c>
      <c r="D3244" s="2">
        <v>3.2</v>
      </c>
      <c r="E3244" s="10">
        <v>197.6</v>
      </c>
      <c r="F3244" s="8">
        <v>250</v>
      </c>
      <c r="G3244" s="2">
        <v>0.7</v>
      </c>
      <c r="H3244" s="2">
        <v>41.1</v>
      </c>
      <c r="I3244" s="8">
        <v>47</v>
      </c>
      <c r="J3244" s="2">
        <v>0.1</v>
      </c>
      <c r="K3244" s="2">
        <v>7.7</v>
      </c>
      <c r="M3244" s="12">
        <f t="shared" si="968"/>
        <v>72</v>
      </c>
      <c r="N3244" s="20">
        <f t="shared" si="969"/>
        <v>1</v>
      </c>
      <c r="O3244" s="20">
        <f t="shared" si="970"/>
        <v>2</v>
      </c>
      <c r="P3244" s="12">
        <f t="shared" si="971"/>
        <v>0</v>
      </c>
      <c r="R3244" s="21">
        <f t="shared" si="972"/>
        <v>0.12212964844543792</v>
      </c>
      <c r="U3244" s="30" t="s">
        <v>615</v>
      </c>
      <c r="V3244" s="30"/>
      <c r="W3244" s="30"/>
      <c r="X3244" s="30"/>
      <c r="Y3244" s="30"/>
      <c r="Z3244" s="30"/>
      <c r="AA3244" s="31">
        <f>4470643*0.572</f>
        <v>2557207.7959999996</v>
      </c>
    </row>
    <row r="3245" spans="1:27" ht="15.75" x14ac:dyDescent="0.25">
      <c r="A3245" s="5" t="s">
        <v>8</v>
      </c>
      <c r="B3245" s="7">
        <v>27463</v>
      </c>
      <c r="C3245" s="7">
        <v>1711</v>
      </c>
      <c r="D3245" s="1">
        <v>6.2</v>
      </c>
      <c r="E3245" s="9">
        <v>310.7</v>
      </c>
      <c r="F3245" s="7">
        <v>430</v>
      </c>
      <c r="G3245" s="1">
        <v>1.6</v>
      </c>
      <c r="H3245" s="1">
        <v>78.099999999999994</v>
      </c>
      <c r="I3245" s="7">
        <v>119</v>
      </c>
      <c r="J3245" s="1">
        <v>0.4</v>
      </c>
      <c r="K3245" s="1">
        <v>21.6</v>
      </c>
      <c r="M3245" s="12">
        <f t="shared" si="968"/>
        <v>45</v>
      </c>
      <c r="N3245" s="20">
        <f t="shared" si="969"/>
        <v>4</v>
      </c>
      <c r="O3245" s="20">
        <f t="shared" si="970"/>
        <v>0</v>
      </c>
      <c r="P3245" s="12">
        <f t="shared" si="971"/>
        <v>1</v>
      </c>
      <c r="R3245" s="21">
        <f t="shared" si="972"/>
        <v>0.17384677910993701</v>
      </c>
      <c r="V3245" t="s">
        <v>56</v>
      </c>
      <c r="W3245" s="32">
        <v>0.1</v>
      </c>
      <c r="X3245" s="33">
        <f>AA3244*W3245</f>
        <v>255720.77959999998</v>
      </c>
    </row>
    <row r="3246" spans="1:27" ht="15.75" x14ac:dyDescent="0.25">
      <c r="A3246" s="6" t="s">
        <v>9</v>
      </c>
      <c r="B3246" s="8">
        <v>15803</v>
      </c>
      <c r="C3246" s="8">
        <v>1734</v>
      </c>
      <c r="D3246" s="2">
        <v>11</v>
      </c>
      <c r="E3246" s="10">
        <v>365.5</v>
      </c>
      <c r="F3246" s="8">
        <v>503</v>
      </c>
      <c r="G3246" s="2">
        <v>3.2</v>
      </c>
      <c r="H3246" s="2">
        <v>106</v>
      </c>
      <c r="I3246" s="8">
        <v>295</v>
      </c>
      <c r="J3246" s="2">
        <v>1.9</v>
      </c>
      <c r="K3246" s="2">
        <v>62.2</v>
      </c>
      <c r="M3246" s="12">
        <f t="shared" si="968"/>
        <v>29</v>
      </c>
      <c r="N3246" s="20">
        <f t="shared" si="969"/>
        <v>4</v>
      </c>
      <c r="O3246" s="20">
        <f t="shared" si="970"/>
        <v>0</v>
      </c>
      <c r="P3246" s="20">
        <f t="shared" si="971"/>
        <v>0</v>
      </c>
      <c r="R3246" s="21">
        <f t="shared" si="972"/>
        <v>0.17618370249949197</v>
      </c>
      <c r="V3246" t="s">
        <v>616</v>
      </c>
      <c r="X3246" s="34">
        <v>3769</v>
      </c>
      <c r="Y3246" s="69">
        <f>X3246/4470643</f>
        <v>8.4305546204427415E-4</v>
      </c>
      <c r="Z3246" t="s">
        <v>186</v>
      </c>
    </row>
    <row r="3247" spans="1:27" ht="15.75" x14ac:dyDescent="0.25">
      <c r="A3247" s="5" t="s">
        <v>10</v>
      </c>
      <c r="B3247" s="7">
        <v>6739</v>
      </c>
      <c r="C3247" s="7">
        <v>1556</v>
      </c>
      <c r="D3247" s="1">
        <v>23.1</v>
      </c>
      <c r="E3247" s="9">
        <v>597</v>
      </c>
      <c r="F3247" s="7">
        <v>318</v>
      </c>
      <c r="G3247" s="1">
        <v>4.7</v>
      </c>
      <c r="H3247" s="1">
        <v>122</v>
      </c>
      <c r="I3247" s="7">
        <v>488</v>
      </c>
      <c r="J3247" s="1">
        <v>7.2</v>
      </c>
      <c r="K3247" s="1">
        <v>187.2</v>
      </c>
      <c r="M3247" s="12">
        <f t="shared" si="968"/>
        <v>7</v>
      </c>
      <c r="N3247" s="20">
        <f t="shared" si="969"/>
        <v>2</v>
      </c>
      <c r="O3247" s="20">
        <f t="shared" si="970"/>
        <v>0</v>
      </c>
      <c r="P3247" s="20">
        <f t="shared" si="971"/>
        <v>0</v>
      </c>
      <c r="R3247" s="21">
        <f t="shared" si="972"/>
        <v>0.15809794757163179</v>
      </c>
      <c r="W3247" s="46" t="s">
        <v>185</v>
      </c>
      <c r="X3247" s="47">
        <f>X3246-X3264</f>
        <v>306</v>
      </c>
    </row>
    <row r="3248" spans="1:27" ht="15.75" x14ac:dyDescent="0.25">
      <c r="A3248" s="6" t="s">
        <v>11</v>
      </c>
      <c r="B3248" s="8">
        <v>6331</v>
      </c>
      <c r="C3248" s="8">
        <v>1842</v>
      </c>
      <c r="D3248" s="2">
        <v>29.1</v>
      </c>
      <c r="E3248" s="10">
        <v>1313.2</v>
      </c>
      <c r="F3248" s="8">
        <v>88</v>
      </c>
      <c r="G3248" s="2">
        <v>1.4</v>
      </c>
      <c r="H3248" s="2">
        <v>62.7</v>
      </c>
      <c r="I3248" s="8">
        <v>1357</v>
      </c>
      <c r="J3248" s="2">
        <v>21.4</v>
      </c>
      <c r="K3248" s="2">
        <v>967.4</v>
      </c>
      <c r="M3248" s="12">
        <f t="shared" si="968"/>
        <v>11</v>
      </c>
      <c r="N3248" s="20">
        <f t="shared" si="969"/>
        <v>1</v>
      </c>
      <c r="O3248" s="20">
        <f t="shared" si="970"/>
        <v>0</v>
      </c>
      <c r="P3248" s="20">
        <f t="shared" si="971"/>
        <v>0</v>
      </c>
      <c r="R3248" s="21">
        <f t="shared" si="972"/>
        <v>0.18715708189392399</v>
      </c>
    </row>
    <row r="3249" spans="1:27" ht="15.75" x14ac:dyDescent="0.25">
      <c r="A3249" s="5" t="s">
        <v>12</v>
      </c>
      <c r="B3249" s="1">
        <v>147</v>
      </c>
      <c r="C3249" s="1">
        <v>3</v>
      </c>
      <c r="D3249" s="1">
        <v>2</v>
      </c>
      <c r="E3249" s="1" t="s">
        <v>13</v>
      </c>
      <c r="F3249" s="1">
        <v>1</v>
      </c>
      <c r="G3249" s="1">
        <v>0.7</v>
      </c>
      <c r="H3249" s="1" t="s">
        <v>13</v>
      </c>
      <c r="I3249" s="1">
        <v>1</v>
      </c>
      <c r="J3249" s="1">
        <v>0.7</v>
      </c>
      <c r="K3249" s="1" t="s">
        <v>13</v>
      </c>
      <c r="M3249" s="12">
        <f t="shared" si="968"/>
        <v>1</v>
      </c>
      <c r="N3249" s="12">
        <f t="shared" si="969"/>
        <v>0</v>
      </c>
      <c r="O3249" s="12">
        <f t="shared" si="970"/>
        <v>0</v>
      </c>
      <c r="P3249" s="12">
        <f t="shared" si="971"/>
        <v>0</v>
      </c>
      <c r="R3249" s="21">
        <f t="shared" si="972"/>
        <v>3.0481609428977848E-4</v>
      </c>
    </row>
    <row r="3250" spans="1:27" x14ac:dyDescent="0.25">
      <c r="A3250" s="25"/>
      <c r="O3250" s="104" t="s">
        <v>873</v>
      </c>
      <c r="P3250" s="103">
        <f>SUM(P3247:P3248)/P3237</f>
        <v>0</v>
      </c>
    </row>
    <row r="3251" spans="1:27" x14ac:dyDescent="0.25">
      <c r="A3251" t="s">
        <v>1351</v>
      </c>
    </row>
    <row r="3252" spans="1:27" x14ac:dyDescent="0.25">
      <c r="A3252" t="s">
        <v>22</v>
      </c>
    </row>
    <row r="3253" spans="1:27" x14ac:dyDescent="0.25">
      <c r="A3253" s="15" t="s">
        <v>17</v>
      </c>
      <c r="B3253" s="14" t="s">
        <v>18</v>
      </c>
      <c r="C3253" s="270" t="s">
        <v>19</v>
      </c>
      <c r="D3253" s="270"/>
      <c r="E3253" s="270"/>
      <c r="F3253" s="270" t="s">
        <v>20</v>
      </c>
      <c r="G3253" s="270"/>
      <c r="H3253" s="270"/>
      <c r="I3253" s="270" t="s">
        <v>21</v>
      </c>
      <c r="J3253" s="270"/>
      <c r="K3253" s="270"/>
      <c r="M3253" s="270" t="s">
        <v>604</v>
      </c>
      <c r="N3253" s="270"/>
      <c r="O3253" s="270"/>
      <c r="P3253" s="270"/>
    </row>
    <row r="3254" spans="1:27" ht="30" x14ac:dyDescent="0.25">
      <c r="B3254" s="14" t="s">
        <v>14</v>
      </c>
      <c r="C3254" s="14" t="s">
        <v>14</v>
      </c>
      <c r="D3254" s="14" t="s">
        <v>15</v>
      </c>
      <c r="E3254" s="14" t="s">
        <v>16</v>
      </c>
      <c r="F3254" s="14" t="s">
        <v>14</v>
      </c>
      <c r="G3254" s="14" t="s">
        <v>15</v>
      </c>
      <c r="H3254" s="14" t="s">
        <v>16</v>
      </c>
      <c r="I3254" s="14" t="s">
        <v>14</v>
      </c>
      <c r="J3254" s="14" t="s">
        <v>15</v>
      </c>
      <c r="K3254" s="14" t="s">
        <v>16</v>
      </c>
      <c r="M3254" s="14" t="s">
        <v>18</v>
      </c>
      <c r="N3254" s="13" t="s">
        <v>19</v>
      </c>
      <c r="O3254" s="14" t="s">
        <v>20</v>
      </c>
      <c r="P3254" s="13" t="s">
        <v>21</v>
      </c>
      <c r="R3254" s="13" t="s">
        <v>41</v>
      </c>
      <c r="S3254" s="14" t="s">
        <v>29</v>
      </c>
      <c r="U3254" s="27" t="s">
        <v>42</v>
      </c>
    </row>
    <row r="3255" spans="1:27" ht="15.75" x14ac:dyDescent="0.25">
      <c r="A3255" s="5" t="s">
        <v>0</v>
      </c>
      <c r="B3255" s="7">
        <v>237306</v>
      </c>
      <c r="C3255" s="7">
        <v>9824</v>
      </c>
      <c r="D3255" s="1">
        <v>4.0999999999999996</v>
      </c>
      <c r="E3255" s="9">
        <v>222.2</v>
      </c>
      <c r="F3255" s="7">
        <v>1853</v>
      </c>
      <c r="G3255" s="1">
        <v>0.8</v>
      </c>
      <c r="H3255" s="1">
        <v>41.9</v>
      </c>
      <c r="I3255" s="7">
        <v>2330</v>
      </c>
      <c r="J3255" s="1">
        <v>1</v>
      </c>
      <c r="K3255" s="1">
        <v>52.7</v>
      </c>
      <c r="M3255" s="12">
        <f t="shared" ref="M3255:M3267" si="973">B3255-B3273</f>
        <v>279</v>
      </c>
      <c r="N3255" s="12">
        <f t="shared" ref="N3255:N3267" si="974">C3255-C3273</f>
        <v>10</v>
      </c>
      <c r="O3255" s="12">
        <f t="shared" ref="O3255:O3267" si="975">F3255-F3273</f>
        <v>2</v>
      </c>
      <c r="P3255" s="12">
        <f t="shared" ref="P3255:P3267" si="976">I3255-I3273</f>
        <v>2</v>
      </c>
      <c r="R3255" s="26"/>
      <c r="U3255" s="28">
        <f>C3255/B3255</f>
        <v>4.1398026177172087E-2</v>
      </c>
      <c r="W3255" s="48"/>
    </row>
    <row r="3256" spans="1:27" ht="15.75" x14ac:dyDescent="0.25">
      <c r="A3256" s="6" t="s">
        <v>1</v>
      </c>
      <c r="B3256" s="8">
        <v>1439</v>
      </c>
      <c r="C3256" s="8">
        <v>59</v>
      </c>
      <c r="D3256" s="2">
        <v>4.0999999999999996</v>
      </c>
      <c r="E3256" s="10">
        <v>114.1</v>
      </c>
      <c r="F3256" s="8">
        <v>14</v>
      </c>
      <c r="G3256" s="2">
        <v>1</v>
      </c>
      <c r="H3256" s="2">
        <v>27.1</v>
      </c>
      <c r="I3256" s="8">
        <v>0</v>
      </c>
      <c r="J3256" s="2">
        <v>0</v>
      </c>
      <c r="K3256" s="2">
        <v>0</v>
      </c>
      <c r="M3256" s="12">
        <f t="shared" si="973"/>
        <v>2</v>
      </c>
      <c r="N3256" s="20">
        <f t="shared" si="974"/>
        <v>0</v>
      </c>
      <c r="O3256" s="12">
        <f t="shared" si="975"/>
        <v>0</v>
      </c>
      <c r="P3256" s="12">
        <f t="shared" si="976"/>
        <v>0</v>
      </c>
      <c r="R3256" s="21">
        <f>C3256/$C$3273</f>
        <v>6.0118198491950275E-3</v>
      </c>
    </row>
    <row r="3257" spans="1:27" ht="15.75" x14ac:dyDescent="0.25">
      <c r="A3257" s="5" t="s">
        <v>2</v>
      </c>
      <c r="B3257" s="7">
        <v>8998</v>
      </c>
      <c r="C3257" s="7">
        <v>42</v>
      </c>
      <c r="D3257" s="1">
        <v>0.5</v>
      </c>
      <c r="E3257" s="9">
        <v>19.3</v>
      </c>
      <c r="F3257" s="7">
        <v>8</v>
      </c>
      <c r="G3257" s="1">
        <v>0.1</v>
      </c>
      <c r="H3257" s="1">
        <v>3.7</v>
      </c>
      <c r="I3257" s="7">
        <v>0</v>
      </c>
      <c r="J3257" s="1">
        <v>0</v>
      </c>
      <c r="K3257" s="1">
        <v>0</v>
      </c>
      <c r="M3257" s="12">
        <f t="shared" si="973"/>
        <v>4</v>
      </c>
      <c r="N3257" s="20">
        <f t="shared" si="974"/>
        <v>0</v>
      </c>
      <c r="O3257" s="12">
        <f t="shared" si="975"/>
        <v>0</v>
      </c>
      <c r="P3257" s="12">
        <f t="shared" si="976"/>
        <v>0</v>
      </c>
      <c r="R3257" s="21">
        <f t="shared" ref="R3257:R3267" si="977">C3257/$C$3273</f>
        <v>4.2796005706134095E-3</v>
      </c>
    </row>
    <row r="3258" spans="1:27" ht="15.75" x14ac:dyDescent="0.25">
      <c r="A3258" s="6" t="s">
        <v>3</v>
      </c>
      <c r="B3258" s="8">
        <v>12486</v>
      </c>
      <c r="C3258" s="8">
        <v>25</v>
      </c>
      <c r="D3258" s="2">
        <v>0.2</v>
      </c>
      <c r="E3258" s="10">
        <v>9</v>
      </c>
      <c r="F3258" s="8">
        <v>12</v>
      </c>
      <c r="G3258" s="2">
        <v>0.1</v>
      </c>
      <c r="H3258" s="2">
        <v>4.3</v>
      </c>
      <c r="I3258" s="8">
        <v>0</v>
      </c>
      <c r="J3258" s="2">
        <v>0</v>
      </c>
      <c r="K3258" s="2">
        <v>0</v>
      </c>
      <c r="M3258" s="12">
        <f t="shared" si="973"/>
        <v>8</v>
      </c>
      <c r="N3258" s="20">
        <f t="shared" si="974"/>
        <v>0</v>
      </c>
      <c r="O3258" s="20">
        <f t="shared" si="975"/>
        <v>0</v>
      </c>
      <c r="P3258" s="12">
        <f t="shared" si="976"/>
        <v>0</v>
      </c>
      <c r="R3258" s="23">
        <f t="shared" si="977"/>
        <v>2.5473812920317911E-3</v>
      </c>
      <c r="U3258" s="30" t="s">
        <v>605</v>
      </c>
      <c r="V3258" s="30"/>
      <c r="W3258" s="30"/>
      <c r="X3258" s="30"/>
      <c r="Y3258" s="30"/>
    </row>
    <row r="3259" spans="1:27" ht="15.75" x14ac:dyDescent="0.25">
      <c r="A3259" s="5" t="s">
        <v>4</v>
      </c>
      <c r="B3259" s="7">
        <v>32055</v>
      </c>
      <c r="C3259" s="7">
        <v>166</v>
      </c>
      <c r="D3259" s="1">
        <v>0.5</v>
      </c>
      <c r="E3259" s="9">
        <v>31.1</v>
      </c>
      <c r="F3259" s="7">
        <v>23</v>
      </c>
      <c r="G3259" s="1">
        <v>0.1</v>
      </c>
      <c r="H3259" s="1">
        <v>4.3</v>
      </c>
      <c r="I3259" s="7">
        <v>0</v>
      </c>
      <c r="J3259" s="1">
        <v>0</v>
      </c>
      <c r="K3259" s="1">
        <v>0</v>
      </c>
      <c r="M3259" s="12">
        <f t="shared" si="973"/>
        <v>34</v>
      </c>
      <c r="N3259" s="20">
        <f t="shared" si="974"/>
        <v>0</v>
      </c>
      <c r="O3259" s="12">
        <f t="shared" si="975"/>
        <v>0</v>
      </c>
      <c r="P3259" s="12">
        <f t="shared" si="976"/>
        <v>0</v>
      </c>
      <c r="R3259" s="23">
        <f t="shared" si="977"/>
        <v>1.6914611779091093E-2</v>
      </c>
      <c r="S3259" s="24">
        <f>R3258+R3259</f>
        <v>1.9461993071122886E-2</v>
      </c>
      <c r="U3259" s="30"/>
      <c r="V3259" s="30"/>
      <c r="W3259" s="30"/>
      <c r="X3259" s="30"/>
      <c r="Y3259" s="30"/>
      <c r="Z3259" s="30"/>
    </row>
    <row r="3260" spans="1:27" ht="15.75" x14ac:dyDescent="0.25">
      <c r="A3260" s="6" t="s">
        <v>5</v>
      </c>
      <c r="B3260" s="8">
        <v>43580</v>
      </c>
      <c r="C3260" s="8">
        <v>530</v>
      </c>
      <c r="D3260" s="2">
        <v>1.2</v>
      </c>
      <c r="E3260" s="10">
        <v>89.6</v>
      </c>
      <c r="F3260" s="8">
        <v>64</v>
      </c>
      <c r="G3260" s="2">
        <v>0.1</v>
      </c>
      <c r="H3260" s="2">
        <v>10.8</v>
      </c>
      <c r="I3260" s="8">
        <v>10</v>
      </c>
      <c r="J3260" s="2">
        <v>0</v>
      </c>
      <c r="K3260" s="2">
        <v>1.7</v>
      </c>
      <c r="M3260" s="12">
        <f t="shared" si="973"/>
        <v>89</v>
      </c>
      <c r="N3260" s="20">
        <f t="shared" si="974"/>
        <v>0</v>
      </c>
      <c r="O3260" s="12">
        <f t="shared" si="975"/>
        <v>0</v>
      </c>
      <c r="P3260" s="12">
        <f t="shared" si="976"/>
        <v>0</v>
      </c>
      <c r="R3260" s="21">
        <f t="shared" si="977"/>
        <v>5.4004483391073978E-2</v>
      </c>
      <c r="U3260" s="30" t="s">
        <v>606</v>
      </c>
      <c r="V3260" s="30"/>
      <c r="W3260" s="30"/>
      <c r="X3260" s="30"/>
      <c r="Y3260" s="30"/>
      <c r="Z3260" s="30"/>
    </row>
    <row r="3261" spans="1:27" ht="15.75" x14ac:dyDescent="0.25">
      <c r="A3261" s="5" t="s">
        <v>6</v>
      </c>
      <c r="B3261" s="7">
        <v>45323</v>
      </c>
      <c r="C3261" s="7">
        <v>966</v>
      </c>
      <c r="D3261" s="1">
        <v>2.1</v>
      </c>
      <c r="E3261" s="9">
        <v>135</v>
      </c>
      <c r="F3261" s="7">
        <v>144</v>
      </c>
      <c r="G3261" s="1">
        <v>0.3</v>
      </c>
      <c r="H3261" s="1">
        <v>20.100000000000001</v>
      </c>
      <c r="I3261" s="7">
        <v>14</v>
      </c>
      <c r="J3261" s="1">
        <v>0</v>
      </c>
      <c r="K3261" s="1">
        <v>2</v>
      </c>
      <c r="M3261" s="12">
        <f t="shared" si="973"/>
        <v>69</v>
      </c>
      <c r="N3261" s="20">
        <f t="shared" si="974"/>
        <v>1</v>
      </c>
      <c r="O3261" s="20">
        <f t="shared" si="975"/>
        <v>0</v>
      </c>
      <c r="P3261" s="12">
        <f t="shared" si="976"/>
        <v>0</v>
      </c>
      <c r="R3261" s="21">
        <f t="shared" si="977"/>
        <v>9.843081312410841E-2</v>
      </c>
      <c r="U3261" s="30" t="s">
        <v>607</v>
      </c>
      <c r="V3261" s="30"/>
      <c r="W3261" s="30"/>
      <c r="X3261" s="30"/>
      <c r="Y3261" s="30"/>
      <c r="Z3261" s="30"/>
    </row>
    <row r="3262" spans="1:27" ht="15.75" x14ac:dyDescent="0.25">
      <c r="A3262" s="6" t="s">
        <v>7</v>
      </c>
      <c r="B3262" s="8">
        <v>37035</v>
      </c>
      <c r="C3262" s="8">
        <v>1201</v>
      </c>
      <c r="D3262" s="2">
        <v>3.2</v>
      </c>
      <c r="E3262" s="10">
        <v>197.4</v>
      </c>
      <c r="F3262" s="8">
        <v>248</v>
      </c>
      <c r="G3262" s="2">
        <v>0.7</v>
      </c>
      <c r="H3262" s="2">
        <v>40.799999999999997</v>
      </c>
      <c r="I3262" s="8">
        <v>47</v>
      </c>
      <c r="J3262" s="2">
        <v>0.1</v>
      </c>
      <c r="K3262" s="2">
        <v>7.7</v>
      </c>
      <c r="M3262" s="12">
        <f t="shared" si="973"/>
        <v>32</v>
      </c>
      <c r="N3262" s="20">
        <f t="shared" si="974"/>
        <v>0</v>
      </c>
      <c r="O3262" s="20">
        <f t="shared" si="975"/>
        <v>0</v>
      </c>
      <c r="P3262" s="12">
        <f t="shared" si="976"/>
        <v>0</v>
      </c>
      <c r="R3262" s="21">
        <f t="shared" si="977"/>
        <v>0.12237619726920726</v>
      </c>
      <c r="U3262" s="30" t="s">
        <v>608</v>
      </c>
      <c r="V3262" s="30"/>
      <c r="W3262" s="30"/>
      <c r="X3262" s="30"/>
      <c r="Y3262" s="30"/>
      <c r="Z3262" s="30"/>
      <c r="AA3262" s="31">
        <f>4470643*0.57</f>
        <v>2548266.5099999998</v>
      </c>
    </row>
    <row r="3263" spans="1:27" ht="15.75" x14ac:dyDescent="0.25">
      <c r="A3263" s="5" t="s">
        <v>8</v>
      </c>
      <c r="B3263" s="7">
        <v>27418</v>
      </c>
      <c r="C3263" s="7">
        <v>1707</v>
      </c>
      <c r="D3263" s="1">
        <v>6.2</v>
      </c>
      <c r="E3263" s="9">
        <v>309.89999999999998</v>
      </c>
      <c r="F3263" s="7">
        <v>430</v>
      </c>
      <c r="G3263" s="1">
        <v>1.6</v>
      </c>
      <c r="H3263" s="1">
        <v>78.099999999999994</v>
      </c>
      <c r="I3263" s="7">
        <v>118</v>
      </c>
      <c r="J3263" s="1">
        <v>0.4</v>
      </c>
      <c r="K3263" s="1">
        <v>21.4</v>
      </c>
      <c r="M3263" s="12">
        <f t="shared" si="973"/>
        <v>27</v>
      </c>
      <c r="N3263" s="20">
        <f t="shared" si="974"/>
        <v>3</v>
      </c>
      <c r="O3263" s="20">
        <f t="shared" si="975"/>
        <v>1</v>
      </c>
      <c r="P3263" s="12">
        <f t="shared" si="976"/>
        <v>1</v>
      </c>
      <c r="R3263" s="21">
        <f t="shared" si="977"/>
        <v>0.17393519461993071</v>
      </c>
      <c r="V3263" t="s">
        <v>56</v>
      </c>
      <c r="W3263" s="32">
        <v>0.1</v>
      </c>
      <c r="X3263" s="33">
        <f>AA3262*W3263</f>
        <v>254826.65099999998</v>
      </c>
    </row>
    <row r="3264" spans="1:27" ht="15.75" x14ac:dyDescent="0.25">
      <c r="A3264" s="6" t="s">
        <v>9</v>
      </c>
      <c r="B3264" s="8">
        <v>15774</v>
      </c>
      <c r="C3264" s="8">
        <v>1730</v>
      </c>
      <c r="D3264" s="2">
        <v>11</v>
      </c>
      <c r="E3264" s="10">
        <v>364.7</v>
      </c>
      <c r="F3264" s="8">
        <v>503</v>
      </c>
      <c r="G3264" s="2">
        <v>3.2</v>
      </c>
      <c r="H3264" s="2">
        <v>106</v>
      </c>
      <c r="I3264" s="8">
        <v>295</v>
      </c>
      <c r="J3264" s="2">
        <v>1.9</v>
      </c>
      <c r="K3264" s="2">
        <v>62.2</v>
      </c>
      <c r="M3264" s="12">
        <f t="shared" si="973"/>
        <v>6</v>
      </c>
      <c r="N3264" s="20">
        <f t="shared" si="974"/>
        <v>3</v>
      </c>
      <c r="O3264" s="20">
        <f t="shared" si="975"/>
        <v>1</v>
      </c>
      <c r="P3264" s="20">
        <f t="shared" si="976"/>
        <v>1</v>
      </c>
      <c r="R3264" s="21">
        <f t="shared" si="977"/>
        <v>0.17627878540859995</v>
      </c>
      <c r="V3264" t="s">
        <v>610</v>
      </c>
      <c r="X3264" s="34">
        <v>3463</v>
      </c>
      <c r="Y3264" s="69">
        <f>X3264/4470643</f>
        <v>7.7460893209321347E-4</v>
      </c>
      <c r="Z3264" t="s">
        <v>186</v>
      </c>
    </row>
    <row r="3265" spans="1:27" ht="15.75" x14ac:dyDescent="0.25">
      <c r="A3265" s="5" t="s">
        <v>10</v>
      </c>
      <c r="B3265" s="7">
        <v>6732</v>
      </c>
      <c r="C3265" s="7">
        <v>1554</v>
      </c>
      <c r="D3265" s="1">
        <v>23.1</v>
      </c>
      <c r="E3265" s="9">
        <v>596.20000000000005</v>
      </c>
      <c r="F3265" s="7">
        <v>318</v>
      </c>
      <c r="G3265" s="1">
        <v>4.7</v>
      </c>
      <c r="H3265" s="1">
        <v>122</v>
      </c>
      <c r="I3265" s="7">
        <v>488</v>
      </c>
      <c r="J3265" s="1">
        <v>7.2</v>
      </c>
      <c r="K3265" s="1">
        <v>187.2</v>
      </c>
      <c r="M3265" s="12">
        <f t="shared" si="973"/>
        <v>2</v>
      </c>
      <c r="N3265" s="20">
        <f t="shared" si="974"/>
        <v>2</v>
      </c>
      <c r="O3265" s="20">
        <f t="shared" si="975"/>
        <v>0</v>
      </c>
      <c r="P3265" s="20">
        <f t="shared" si="976"/>
        <v>0</v>
      </c>
      <c r="R3265" s="21">
        <f t="shared" si="977"/>
        <v>0.15834522111269614</v>
      </c>
      <c r="W3265" s="46" t="s">
        <v>185</v>
      </c>
      <c r="X3265" s="47">
        <f>X3264-X3282</f>
        <v>83</v>
      </c>
    </row>
    <row r="3266" spans="1:27" ht="15.75" x14ac:dyDescent="0.25">
      <c r="A3266" s="6" t="s">
        <v>11</v>
      </c>
      <c r="B3266" s="8">
        <v>6320</v>
      </c>
      <c r="C3266" s="8">
        <v>1841</v>
      </c>
      <c r="D3266" s="2">
        <v>29.1</v>
      </c>
      <c r="E3266" s="10">
        <v>1312.5</v>
      </c>
      <c r="F3266" s="8">
        <v>88</v>
      </c>
      <c r="G3266" s="2">
        <v>1.4</v>
      </c>
      <c r="H3266" s="2">
        <v>62.7</v>
      </c>
      <c r="I3266" s="8">
        <v>1357</v>
      </c>
      <c r="J3266" s="2">
        <v>21.5</v>
      </c>
      <c r="K3266" s="2">
        <v>967.4</v>
      </c>
      <c r="M3266" s="12">
        <f t="shared" si="973"/>
        <v>6</v>
      </c>
      <c r="N3266" s="20">
        <f t="shared" si="974"/>
        <v>1</v>
      </c>
      <c r="O3266" s="20">
        <f t="shared" si="975"/>
        <v>0</v>
      </c>
      <c r="P3266" s="20">
        <f t="shared" si="976"/>
        <v>0</v>
      </c>
      <c r="R3266" s="21">
        <f t="shared" si="977"/>
        <v>0.18758915834522111</v>
      </c>
    </row>
    <row r="3267" spans="1:27" ht="15.75" x14ac:dyDescent="0.25">
      <c r="A3267" s="5" t="s">
        <v>12</v>
      </c>
      <c r="B3267" s="1">
        <v>146</v>
      </c>
      <c r="C3267" s="1">
        <v>3</v>
      </c>
      <c r="D3267" s="1">
        <v>2.1</v>
      </c>
      <c r="E3267" s="1" t="s">
        <v>13</v>
      </c>
      <c r="F3267" s="1">
        <v>1</v>
      </c>
      <c r="G3267" s="1">
        <v>0.7</v>
      </c>
      <c r="H3267" s="1" t="s">
        <v>13</v>
      </c>
      <c r="I3267" s="1">
        <v>1</v>
      </c>
      <c r="J3267" s="1">
        <v>0.7</v>
      </c>
      <c r="K3267" s="1" t="s">
        <v>13</v>
      </c>
      <c r="M3267" s="12">
        <f t="shared" si="973"/>
        <v>0</v>
      </c>
      <c r="N3267" s="12">
        <f t="shared" si="974"/>
        <v>0</v>
      </c>
      <c r="O3267" s="12">
        <f t="shared" si="975"/>
        <v>0</v>
      </c>
      <c r="P3267" s="12">
        <f t="shared" si="976"/>
        <v>0</v>
      </c>
      <c r="R3267" s="21">
        <f t="shared" si="977"/>
        <v>3.0568575504381494E-4</v>
      </c>
    </row>
    <row r="3268" spans="1:27" x14ac:dyDescent="0.25">
      <c r="A3268" s="25"/>
      <c r="O3268" s="104" t="s">
        <v>873</v>
      </c>
      <c r="P3268" s="103">
        <f>SUM(P3265:P3266)/P3255</f>
        <v>0</v>
      </c>
    </row>
    <row r="3269" spans="1:27" x14ac:dyDescent="0.25">
      <c r="A3269" t="s">
        <v>1199</v>
      </c>
    </row>
    <row r="3270" spans="1:27" x14ac:dyDescent="0.25">
      <c r="A3270" t="s">
        <v>22</v>
      </c>
    </row>
    <row r="3271" spans="1:27" x14ac:dyDescent="0.25">
      <c r="A3271" s="15" t="s">
        <v>17</v>
      </c>
      <c r="B3271" s="14" t="s">
        <v>18</v>
      </c>
      <c r="C3271" s="270" t="s">
        <v>19</v>
      </c>
      <c r="D3271" s="270"/>
      <c r="E3271" s="270"/>
      <c r="F3271" s="270" t="s">
        <v>20</v>
      </c>
      <c r="G3271" s="270"/>
      <c r="H3271" s="270"/>
      <c r="I3271" s="270" t="s">
        <v>21</v>
      </c>
      <c r="J3271" s="270"/>
      <c r="K3271" s="270"/>
      <c r="M3271" s="270" t="s">
        <v>597</v>
      </c>
      <c r="N3271" s="270"/>
      <c r="O3271" s="270"/>
      <c r="P3271" s="270"/>
    </row>
    <row r="3272" spans="1:27" ht="30" x14ac:dyDescent="0.25">
      <c r="B3272" s="14" t="s">
        <v>14</v>
      </c>
      <c r="C3272" s="14" t="s">
        <v>14</v>
      </c>
      <c r="D3272" s="14" t="s">
        <v>15</v>
      </c>
      <c r="E3272" s="14" t="s">
        <v>16</v>
      </c>
      <c r="F3272" s="14" t="s">
        <v>14</v>
      </c>
      <c r="G3272" s="14" t="s">
        <v>15</v>
      </c>
      <c r="H3272" s="14" t="s">
        <v>16</v>
      </c>
      <c r="I3272" s="14" t="s">
        <v>14</v>
      </c>
      <c r="J3272" s="14" t="s">
        <v>15</v>
      </c>
      <c r="K3272" s="14" t="s">
        <v>16</v>
      </c>
      <c r="M3272" s="14" t="s">
        <v>18</v>
      </c>
      <c r="N3272" s="13" t="s">
        <v>19</v>
      </c>
      <c r="O3272" s="14" t="s">
        <v>20</v>
      </c>
      <c r="P3272" s="13" t="s">
        <v>21</v>
      </c>
      <c r="R3272" s="13" t="s">
        <v>41</v>
      </c>
      <c r="S3272" s="14" t="s">
        <v>29</v>
      </c>
      <c r="U3272" s="27" t="s">
        <v>42</v>
      </c>
    </row>
    <row r="3273" spans="1:27" ht="15.75" x14ac:dyDescent="0.25">
      <c r="A3273" s="5" t="s">
        <v>0</v>
      </c>
      <c r="B3273" s="7">
        <v>237027</v>
      </c>
      <c r="C3273" s="7">
        <v>9814</v>
      </c>
      <c r="D3273" s="1">
        <v>4.0999999999999996</v>
      </c>
      <c r="E3273" s="9">
        <v>221.9</v>
      </c>
      <c r="F3273" s="7">
        <v>1851</v>
      </c>
      <c r="G3273" s="1">
        <v>0.8</v>
      </c>
      <c r="H3273" s="1">
        <v>41.9</v>
      </c>
      <c r="I3273" s="7">
        <v>2328</v>
      </c>
      <c r="J3273" s="1">
        <v>1</v>
      </c>
      <c r="K3273" s="1">
        <v>52.6</v>
      </c>
      <c r="M3273" s="12">
        <f t="shared" ref="M3273:M3285" si="978">B3273-B3291</f>
        <v>1017</v>
      </c>
      <c r="N3273" s="12">
        <f t="shared" ref="N3273:N3285" si="979">C3273-C3291</f>
        <v>30</v>
      </c>
      <c r="O3273" s="12">
        <f t="shared" ref="O3273:O3285" si="980">F3273-F3291</f>
        <v>7</v>
      </c>
      <c r="P3273" s="12">
        <f t="shared" ref="P3273:P3285" si="981">I3273-I3291</f>
        <v>3</v>
      </c>
      <c r="R3273" s="26"/>
      <c r="U3273" s="28">
        <f>C3273/B3273</f>
        <v>4.14045657245799E-2</v>
      </c>
      <c r="W3273" s="48"/>
    </row>
    <row r="3274" spans="1:27" ht="15.75" x14ac:dyDescent="0.25">
      <c r="A3274" s="6" t="s">
        <v>1</v>
      </c>
      <c r="B3274" s="8">
        <v>1437</v>
      </c>
      <c r="C3274" s="8">
        <v>59</v>
      </c>
      <c r="D3274" s="2">
        <v>4.0999999999999996</v>
      </c>
      <c r="E3274" s="10">
        <v>114.1</v>
      </c>
      <c r="F3274" s="8">
        <v>14</v>
      </c>
      <c r="G3274" s="2">
        <v>1</v>
      </c>
      <c r="H3274" s="2">
        <v>27.1</v>
      </c>
      <c r="I3274" s="8">
        <v>0</v>
      </c>
      <c r="J3274" s="2">
        <v>0</v>
      </c>
      <c r="K3274" s="2">
        <v>0</v>
      </c>
      <c r="M3274" s="12">
        <f t="shared" si="978"/>
        <v>8</v>
      </c>
      <c r="N3274" s="20">
        <f t="shared" si="979"/>
        <v>-1</v>
      </c>
      <c r="O3274" s="12">
        <f t="shared" si="980"/>
        <v>0</v>
      </c>
      <c r="P3274" s="12">
        <f t="shared" si="981"/>
        <v>0</v>
      </c>
      <c r="R3274" s="21">
        <f>C3274/$C$3273</f>
        <v>6.0118198491950275E-3</v>
      </c>
    </row>
    <row r="3275" spans="1:27" ht="15.75" x14ac:dyDescent="0.25">
      <c r="A3275" s="5" t="s">
        <v>2</v>
      </c>
      <c r="B3275" s="7">
        <v>8994</v>
      </c>
      <c r="C3275" s="7">
        <v>42</v>
      </c>
      <c r="D3275" s="1">
        <v>0.5</v>
      </c>
      <c r="E3275" s="9">
        <v>19.3</v>
      </c>
      <c r="F3275" s="7">
        <v>8</v>
      </c>
      <c r="G3275" s="1">
        <v>0.1</v>
      </c>
      <c r="H3275" s="1">
        <v>3.7</v>
      </c>
      <c r="I3275" s="7">
        <v>0</v>
      </c>
      <c r="J3275" s="1">
        <v>0</v>
      </c>
      <c r="K3275" s="1">
        <v>0</v>
      </c>
      <c r="M3275" s="12">
        <f t="shared" si="978"/>
        <v>17</v>
      </c>
      <c r="N3275" s="20">
        <f t="shared" si="979"/>
        <v>0</v>
      </c>
      <c r="O3275" s="12">
        <f t="shared" si="980"/>
        <v>0</v>
      </c>
      <c r="P3275" s="12">
        <f t="shared" si="981"/>
        <v>0</v>
      </c>
      <c r="R3275" s="21">
        <f t="shared" ref="R3275:R3285" si="982">C3275/$C$3273</f>
        <v>4.2796005706134095E-3</v>
      </c>
    </row>
    <row r="3276" spans="1:27" ht="15.75" x14ac:dyDescent="0.25">
      <c r="A3276" s="6" t="s">
        <v>3</v>
      </c>
      <c r="B3276" s="8">
        <v>12478</v>
      </c>
      <c r="C3276" s="8">
        <v>25</v>
      </c>
      <c r="D3276" s="2">
        <v>0.2</v>
      </c>
      <c r="E3276" s="10">
        <v>9</v>
      </c>
      <c r="F3276" s="8">
        <v>12</v>
      </c>
      <c r="G3276" s="2">
        <v>0.1</v>
      </c>
      <c r="H3276" s="2">
        <v>4.3</v>
      </c>
      <c r="I3276" s="8">
        <v>0</v>
      </c>
      <c r="J3276" s="2">
        <v>0</v>
      </c>
      <c r="K3276" s="2">
        <v>0</v>
      </c>
      <c r="M3276" s="12">
        <f t="shared" si="978"/>
        <v>35</v>
      </c>
      <c r="N3276" s="20">
        <f t="shared" si="979"/>
        <v>0</v>
      </c>
      <c r="O3276" s="20">
        <f t="shared" si="980"/>
        <v>0</v>
      </c>
      <c r="P3276" s="12">
        <f t="shared" si="981"/>
        <v>0</v>
      </c>
      <c r="R3276" s="23">
        <f t="shared" si="982"/>
        <v>2.5473812920317911E-3</v>
      </c>
      <c r="U3276" s="30" t="s">
        <v>599</v>
      </c>
      <c r="V3276" s="30"/>
      <c r="W3276" s="30"/>
      <c r="X3276" s="30"/>
      <c r="Y3276" s="30"/>
    </row>
    <row r="3277" spans="1:27" ht="15.75" x14ac:dyDescent="0.25">
      <c r="A3277" s="5" t="s">
        <v>4</v>
      </c>
      <c r="B3277" s="7">
        <v>32021</v>
      </c>
      <c r="C3277" s="7">
        <v>166</v>
      </c>
      <c r="D3277" s="1">
        <v>0.5</v>
      </c>
      <c r="E3277" s="9">
        <v>31.1</v>
      </c>
      <c r="F3277" s="7">
        <v>23</v>
      </c>
      <c r="G3277" s="1">
        <v>0.1</v>
      </c>
      <c r="H3277" s="1">
        <v>4.3</v>
      </c>
      <c r="I3277" s="7">
        <v>0</v>
      </c>
      <c r="J3277" s="1">
        <v>0</v>
      </c>
      <c r="K3277" s="1">
        <v>0</v>
      </c>
      <c r="M3277" s="12">
        <f t="shared" si="978"/>
        <v>128</v>
      </c>
      <c r="N3277" s="20">
        <f t="shared" si="979"/>
        <v>0</v>
      </c>
      <c r="O3277" s="12">
        <f t="shared" si="980"/>
        <v>0</v>
      </c>
      <c r="P3277" s="12">
        <f t="shared" si="981"/>
        <v>0</v>
      </c>
      <c r="R3277" s="23">
        <f t="shared" si="982"/>
        <v>1.6914611779091093E-2</v>
      </c>
      <c r="S3277" s="24">
        <f>R3276+R3277</f>
        <v>1.9461993071122886E-2</v>
      </c>
      <c r="U3277" s="30"/>
      <c r="V3277" s="30"/>
      <c r="W3277" s="30"/>
      <c r="X3277" s="30"/>
      <c r="Y3277" s="30"/>
      <c r="Z3277" s="30"/>
    </row>
    <row r="3278" spans="1:27" ht="15.75" x14ac:dyDescent="0.25">
      <c r="A3278" s="6" t="s">
        <v>5</v>
      </c>
      <c r="B3278" s="8">
        <v>43491</v>
      </c>
      <c r="C3278" s="8">
        <v>530</v>
      </c>
      <c r="D3278" s="2">
        <v>1.2</v>
      </c>
      <c r="E3278" s="10">
        <v>89.6</v>
      </c>
      <c r="F3278" s="8">
        <v>64</v>
      </c>
      <c r="G3278" s="2">
        <v>0.1</v>
      </c>
      <c r="H3278" s="2">
        <v>10.8</v>
      </c>
      <c r="I3278" s="8">
        <v>10</v>
      </c>
      <c r="J3278" s="2">
        <v>0</v>
      </c>
      <c r="K3278" s="2">
        <v>1.7</v>
      </c>
      <c r="M3278" s="12">
        <f t="shared" si="978"/>
        <v>317</v>
      </c>
      <c r="N3278" s="20">
        <f t="shared" si="979"/>
        <v>0</v>
      </c>
      <c r="O3278" s="12">
        <f t="shared" si="980"/>
        <v>0</v>
      </c>
      <c r="P3278" s="12">
        <f t="shared" si="981"/>
        <v>0</v>
      </c>
      <c r="R3278" s="21">
        <f t="shared" si="982"/>
        <v>5.4004483391073978E-2</v>
      </c>
      <c r="U3278" s="30" t="s">
        <v>600</v>
      </c>
      <c r="V3278" s="30"/>
      <c r="W3278" s="30"/>
      <c r="X3278" s="30"/>
      <c r="Y3278" s="30"/>
      <c r="Z3278" s="30"/>
    </row>
    <row r="3279" spans="1:27" ht="15.75" x14ac:dyDescent="0.25">
      <c r="A3279" s="5" t="s">
        <v>6</v>
      </c>
      <c r="B3279" s="7">
        <v>45254</v>
      </c>
      <c r="C3279" s="7">
        <v>965</v>
      </c>
      <c r="D3279" s="1">
        <v>2.1</v>
      </c>
      <c r="E3279" s="9">
        <v>134.9</v>
      </c>
      <c r="F3279" s="7">
        <v>144</v>
      </c>
      <c r="G3279" s="1">
        <v>0.3</v>
      </c>
      <c r="H3279" s="1">
        <v>20.100000000000001</v>
      </c>
      <c r="I3279" s="7">
        <v>14</v>
      </c>
      <c r="J3279" s="1">
        <v>0</v>
      </c>
      <c r="K3279" s="1">
        <v>2</v>
      </c>
      <c r="M3279" s="12">
        <f t="shared" si="978"/>
        <v>245</v>
      </c>
      <c r="N3279" s="20">
        <f t="shared" si="979"/>
        <v>10</v>
      </c>
      <c r="O3279" s="20">
        <f t="shared" si="980"/>
        <v>3</v>
      </c>
      <c r="P3279" s="12">
        <f t="shared" si="981"/>
        <v>0</v>
      </c>
      <c r="R3279" s="21">
        <f t="shared" si="982"/>
        <v>9.8328917872427146E-2</v>
      </c>
      <c r="U3279" s="30" t="s">
        <v>601</v>
      </c>
      <c r="V3279" s="30"/>
      <c r="W3279" s="30"/>
      <c r="X3279" s="30"/>
      <c r="Y3279" s="30"/>
      <c r="Z3279" s="30"/>
    </row>
    <row r="3280" spans="1:27" ht="15.75" x14ac:dyDescent="0.25">
      <c r="A3280" s="6" t="s">
        <v>7</v>
      </c>
      <c r="B3280" s="8">
        <v>37003</v>
      </c>
      <c r="C3280" s="8">
        <v>1201</v>
      </c>
      <c r="D3280" s="2">
        <v>3.2</v>
      </c>
      <c r="E3280" s="10">
        <v>197.4</v>
      </c>
      <c r="F3280" s="8">
        <v>248</v>
      </c>
      <c r="G3280" s="2">
        <v>0.7</v>
      </c>
      <c r="H3280" s="2">
        <v>40.799999999999997</v>
      </c>
      <c r="I3280" s="8">
        <v>47</v>
      </c>
      <c r="J3280" s="2">
        <v>0.1</v>
      </c>
      <c r="K3280" s="2">
        <v>7.7</v>
      </c>
      <c r="M3280" s="12">
        <f t="shared" si="978"/>
        <v>117</v>
      </c>
      <c r="N3280" s="20">
        <f t="shared" si="979"/>
        <v>4</v>
      </c>
      <c r="O3280" s="20">
        <f t="shared" si="980"/>
        <v>2</v>
      </c>
      <c r="P3280" s="12">
        <f t="shared" si="981"/>
        <v>0</v>
      </c>
      <c r="R3280" s="21">
        <f t="shared" si="982"/>
        <v>0.12237619726920726</v>
      </c>
      <c r="U3280" s="30" t="s">
        <v>602</v>
      </c>
      <c r="V3280" s="30"/>
      <c r="W3280" s="30"/>
      <c r="X3280" s="30"/>
      <c r="Y3280" s="30"/>
      <c r="Z3280" s="30"/>
      <c r="AA3280" s="31">
        <f>4470643*0.569</f>
        <v>2543795.8669999996</v>
      </c>
    </row>
    <row r="3281" spans="1:26" ht="15.75" x14ac:dyDescent="0.25">
      <c r="A3281" s="5" t="s">
        <v>8</v>
      </c>
      <c r="B3281" s="7">
        <v>27391</v>
      </c>
      <c r="C3281" s="7">
        <v>1704</v>
      </c>
      <c r="D3281" s="1">
        <v>6.2</v>
      </c>
      <c r="E3281" s="9">
        <v>309.39999999999998</v>
      </c>
      <c r="F3281" s="7">
        <v>429</v>
      </c>
      <c r="G3281" s="1">
        <v>1.6</v>
      </c>
      <c r="H3281" s="1">
        <v>77.900000000000006</v>
      </c>
      <c r="I3281" s="7">
        <v>117</v>
      </c>
      <c r="J3281" s="1">
        <v>0.4</v>
      </c>
      <c r="K3281" s="1">
        <v>21.2</v>
      </c>
      <c r="M3281" s="12">
        <f t="shared" si="978"/>
        <v>80</v>
      </c>
      <c r="N3281" s="20">
        <f t="shared" si="979"/>
        <v>3</v>
      </c>
      <c r="O3281" s="20">
        <f t="shared" si="980"/>
        <v>0</v>
      </c>
      <c r="P3281" s="12">
        <f t="shared" si="981"/>
        <v>0</v>
      </c>
      <c r="R3281" s="21">
        <f t="shared" si="982"/>
        <v>0.1736295088648869</v>
      </c>
      <c r="V3281" t="s">
        <v>56</v>
      </c>
      <c r="W3281" s="32">
        <v>0.1</v>
      </c>
      <c r="X3281" s="33">
        <f>AA3280*W3281</f>
        <v>254379.58669999999</v>
      </c>
    </row>
    <row r="3282" spans="1:26" ht="15.75" x14ac:dyDescent="0.25">
      <c r="A3282" s="6" t="s">
        <v>9</v>
      </c>
      <c r="B3282" s="8">
        <v>15768</v>
      </c>
      <c r="C3282" s="8">
        <v>1727</v>
      </c>
      <c r="D3282" s="2">
        <v>11</v>
      </c>
      <c r="E3282" s="10">
        <v>364</v>
      </c>
      <c r="F3282" s="8">
        <v>502</v>
      </c>
      <c r="G3282" s="2">
        <v>3.2</v>
      </c>
      <c r="H3282" s="2">
        <v>105.8</v>
      </c>
      <c r="I3282" s="8">
        <v>294</v>
      </c>
      <c r="J3282" s="2">
        <v>1.9</v>
      </c>
      <c r="K3282" s="2">
        <v>62</v>
      </c>
      <c r="M3282" s="12">
        <f t="shared" si="978"/>
        <v>41</v>
      </c>
      <c r="N3282" s="20">
        <f t="shared" si="979"/>
        <v>7</v>
      </c>
      <c r="O3282" s="20">
        <f t="shared" si="980"/>
        <v>2</v>
      </c>
      <c r="P3282" s="20">
        <f t="shared" si="981"/>
        <v>2</v>
      </c>
      <c r="R3282" s="21">
        <f t="shared" si="982"/>
        <v>0.17597309965355615</v>
      </c>
      <c r="V3282" t="s">
        <v>603</v>
      </c>
      <c r="X3282" s="34">
        <v>3380</v>
      </c>
      <c r="Y3282" s="69">
        <f>X3282/4470643</f>
        <v>7.5604337004766425E-4</v>
      </c>
      <c r="Z3282" t="s">
        <v>186</v>
      </c>
    </row>
    <row r="3283" spans="1:26" ht="15.75" x14ac:dyDescent="0.25">
      <c r="A3283" s="5" t="s">
        <v>10</v>
      </c>
      <c r="B3283" s="7">
        <v>6730</v>
      </c>
      <c r="C3283" s="7">
        <v>1552</v>
      </c>
      <c r="D3283" s="1">
        <v>23.1</v>
      </c>
      <c r="E3283" s="9">
        <v>595.5</v>
      </c>
      <c r="F3283" s="7">
        <v>318</v>
      </c>
      <c r="G3283" s="1">
        <v>4.7</v>
      </c>
      <c r="H3283" s="1">
        <v>122</v>
      </c>
      <c r="I3283" s="7">
        <v>488</v>
      </c>
      <c r="J3283" s="1">
        <v>7.3</v>
      </c>
      <c r="K3283" s="1">
        <v>187.2</v>
      </c>
      <c r="M3283" s="12">
        <f t="shared" si="978"/>
        <v>21</v>
      </c>
      <c r="N3283" s="20">
        <f t="shared" si="979"/>
        <v>4</v>
      </c>
      <c r="O3283" s="20">
        <f t="shared" si="980"/>
        <v>0</v>
      </c>
      <c r="P3283" s="20">
        <f t="shared" si="981"/>
        <v>1</v>
      </c>
      <c r="R3283" s="21">
        <f t="shared" si="982"/>
        <v>0.15814143060933361</v>
      </c>
      <c r="W3283" s="46" t="s">
        <v>185</v>
      </c>
      <c r="X3283" s="47">
        <f>X3282-X3300</f>
        <v>661</v>
      </c>
    </row>
    <row r="3284" spans="1:26" ht="15.75" x14ac:dyDescent="0.25">
      <c r="A3284" s="6" t="s">
        <v>11</v>
      </c>
      <c r="B3284" s="8">
        <v>6314</v>
      </c>
      <c r="C3284" s="8">
        <v>1840</v>
      </c>
      <c r="D3284" s="2">
        <v>29.1</v>
      </c>
      <c r="E3284" s="10">
        <v>1311.8</v>
      </c>
      <c r="F3284" s="8">
        <v>88</v>
      </c>
      <c r="G3284" s="2">
        <v>1.4</v>
      </c>
      <c r="H3284" s="2">
        <v>62.7</v>
      </c>
      <c r="I3284" s="8">
        <v>1357</v>
      </c>
      <c r="J3284" s="2">
        <v>21.5</v>
      </c>
      <c r="K3284" s="2">
        <v>967.4</v>
      </c>
      <c r="M3284" s="12">
        <f t="shared" si="978"/>
        <v>8</v>
      </c>
      <c r="N3284" s="20">
        <f t="shared" si="979"/>
        <v>3</v>
      </c>
      <c r="O3284" s="20">
        <f t="shared" si="980"/>
        <v>0</v>
      </c>
      <c r="P3284" s="20">
        <f t="shared" si="981"/>
        <v>0</v>
      </c>
      <c r="R3284" s="21">
        <f t="shared" si="982"/>
        <v>0.18748726309353983</v>
      </c>
    </row>
    <row r="3285" spans="1:26" ht="15.75" x14ac:dyDescent="0.25">
      <c r="A3285" s="5" t="s">
        <v>12</v>
      </c>
      <c r="B3285" s="1">
        <v>146</v>
      </c>
      <c r="C3285" s="1">
        <v>3</v>
      </c>
      <c r="D3285" s="1">
        <v>2.1</v>
      </c>
      <c r="E3285" s="1" t="s">
        <v>13</v>
      </c>
      <c r="F3285" s="1">
        <v>1</v>
      </c>
      <c r="G3285" s="1">
        <v>0.7</v>
      </c>
      <c r="H3285" s="1" t="s">
        <v>13</v>
      </c>
      <c r="I3285" s="1">
        <v>1</v>
      </c>
      <c r="J3285" s="1">
        <v>0.7</v>
      </c>
      <c r="K3285" s="1" t="s">
        <v>13</v>
      </c>
      <c r="M3285" s="12">
        <f t="shared" si="978"/>
        <v>0</v>
      </c>
      <c r="N3285" s="12">
        <f t="shared" si="979"/>
        <v>0</v>
      </c>
      <c r="O3285" s="12">
        <f t="shared" si="980"/>
        <v>0</v>
      </c>
      <c r="P3285" s="12">
        <f t="shared" si="981"/>
        <v>0</v>
      </c>
      <c r="R3285" s="21">
        <f t="shared" si="982"/>
        <v>3.0568575504381494E-4</v>
      </c>
    </row>
    <row r="3286" spans="1:26" x14ac:dyDescent="0.25">
      <c r="A3286" s="25"/>
    </row>
    <row r="3287" spans="1:26" x14ac:dyDescent="0.25">
      <c r="A3287" t="s">
        <v>1352</v>
      </c>
    </row>
    <row r="3288" spans="1:26" x14ac:dyDescent="0.25">
      <c r="A3288" t="s">
        <v>22</v>
      </c>
    </row>
    <row r="3289" spans="1:26" x14ac:dyDescent="0.25">
      <c r="A3289" s="15" t="s">
        <v>17</v>
      </c>
      <c r="B3289" s="14" t="s">
        <v>18</v>
      </c>
      <c r="C3289" s="270" t="s">
        <v>19</v>
      </c>
      <c r="D3289" s="270"/>
      <c r="E3289" s="270"/>
      <c r="F3289" s="270" t="s">
        <v>20</v>
      </c>
      <c r="G3289" s="270"/>
      <c r="H3289" s="270"/>
      <c r="I3289" s="270" t="s">
        <v>21</v>
      </c>
      <c r="J3289" s="270"/>
      <c r="K3289" s="270"/>
      <c r="M3289" s="270" t="s">
        <v>595</v>
      </c>
      <c r="N3289" s="270"/>
      <c r="O3289" s="270"/>
      <c r="P3289" s="270"/>
    </row>
    <row r="3290" spans="1:26" ht="30" x14ac:dyDescent="0.25">
      <c r="B3290" s="14" t="s">
        <v>14</v>
      </c>
      <c r="C3290" s="14" t="s">
        <v>14</v>
      </c>
      <c r="D3290" s="14" t="s">
        <v>15</v>
      </c>
      <c r="E3290" s="14" t="s">
        <v>16</v>
      </c>
      <c r="F3290" s="14" t="s">
        <v>14</v>
      </c>
      <c r="G3290" s="14" t="s">
        <v>15</v>
      </c>
      <c r="H3290" s="14" t="s">
        <v>16</v>
      </c>
      <c r="I3290" s="14" t="s">
        <v>14</v>
      </c>
      <c r="J3290" s="14" t="s">
        <v>15</v>
      </c>
      <c r="K3290" s="14" t="s">
        <v>16</v>
      </c>
      <c r="M3290" s="14" t="s">
        <v>18</v>
      </c>
      <c r="N3290" s="13" t="s">
        <v>19</v>
      </c>
      <c r="O3290" s="14" t="s">
        <v>20</v>
      </c>
      <c r="P3290" s="13" t="s">
        <v>21</v>
      </c>
      <c r="R3290" s="13" t="s">
        <v>41</v>
      </c>
      <c r="S3290" s="14" t="s">
        <v>29</v>
      </c>
      <c r="U3290" s="27" t="s">
        <v>42</v>
      </c>
    </row>
    <row r="3291" spans="1:26" ht="15.75" x14ac:dyDescent="0.25">
      <c r="A3291" s="5" t="s">
        <v>0</v>
      </c>
      <c r="B3291" s="7">
        <v>236010</v>
      </c>
      <c r="C3291" s="7">
        <v>9784</v>
      </c>
      <c r="D3291" s="1">
        <v>4.0999999999999996</v>
      </c>
      <c r="E3291" s="9">
        <v>221.3</v>
      </c>
      <c r="F3291" s="7">
        <v>1844</v>
      </c>
      <c r="G3291" s="1">
        <v>0.8</v>
      </c>
      <c r="H3291" s="1">
        <v>41.7</v>
      </c>
      <c r="I3291" s="7">
        <v>2325</v>
      </c>
      <c r="J3291" s="1">
        <v>1</v>
      </c>
      <c r="K3291" s="1">
        <v>52.6</v>
      </c>
      <c r="M3291" s="12">
        <f t="shared" ref="M3291:M3303" si="983">B3291-B3309</f>
        <v>369</v>
      </c>
      <c r="N3291" s="12">
        <f t="shared" ref="N3291:N3303" si="984">C3291-C3309</f>
        <v>10</v>
      </c>
      <c r="O3291" s="12">
        <f t="shared" ref="O3291:O3303" si="985">F3291-F3309</f>
        <v>4</v>
      </c>
      <c r="P3291" s="12">
        <f t="shared" ref="P3291:P3303" si="986">I3291-I3309</f>
        <v>-4</v>
      </c>
      <c r="R3291" s="26"/>
      <c r="U3291" s="28">
        <f>C3291/B3291</f>
        <v>4.1455870513961275E-2</v>
      </c>
      <c r="W3291" s="48"/>
    </row>
    <row r="3292" spans="1:26" ht="15.75" x14ac:dyDescent="0.25">
      <c r="A3292" s="6" t="s">
        <v>1</v>
      </c>
      <c r="B3292" s="8">
        <v>1429</v>
      </c>
      <c r="C3292" s="8">
        <v>60</v>
      </c>
      <c r="D3292" s="2">
        <v>4.2</v>
      </c>
      <c r="E3292" s="10">
        <v>116</v>
      </c>
      <c r="F3292" s="8">
        <v>14</v>
      </c>
      <c r="G3292" s="2">
        <v>1</v>
      </c>
      <c r="H3292" s="2">
        <v>27.1</v>
      </c>
      <c r="I3292" s="8">
        <v>0</v>
      </c>
      <c r="J3292" s="2">
        <v>0</v>
      </c>
      <c r="K3292" s="2">
        <v>0</v>
      </c>
      <c r="M3292" s="12">
        <f t="shared" si="983"/>
        <v>3</v>
      </c>
      <c r="N3292" s="20">
        <f t="shared" si="984"/>
        <v>0</v>
      </c>
      <c r="O3292" s="12">
        <f t="shared" si="985"/>
        <v>0</v>
      </c>
      <c r="P3292" s="12">
        <f t="shared" si="986"/>
        <v>0</v>
      </c>
      <c r="R3292" s="21">
        <f>C3292/$C$3291</f>
        <v>6.1324611610793136E-3</v>
      </c>
    </row>
    <row r="3293" spans="1:26" ht="15.75" x14ac:dyDescent="0.25">
      <c r="A3293" s="5" t="s">
        <v>2</v>
      </c>
      <c r="B3293" s="7">
        <v>8977</v>
      </c>
      <c r="C3293" s="7">
        <v>42</v>
      </c>
      <c r="D3293" s="1">
        <v>0.5</v>
      </c>
      <c r="E3293" s="9">
        <v>19.3</v>
      </c>
      <c r="F3293" s="7">
        <v>8</v>
      </c>
      <c r="G3293" s="1">
        <v>0.1</v>
      </c>
      <c r="H3293" s="1">
        <v>3.7</v>
      </c>
      <c r="I3293" s="7">
        <v>0</v>
      </c>
      <c r="J3293" s="1">
        <v>0</v>
      </c>
      <c r="K3293" s="1">
        <v>0</v>
      </c>
      <c r="M3293" s="12">
        <f t="shared" si="983"/>
        <v>3</v>
      </c>
      <c r="N3293" s="20">
        <f t="shared" si="984"/>
        <v>0</v>
      </c>
      <c r="O3293" s="12">
        <f t="shared" si="985"/>
        <v>0</v>
      </c>
      <c r="P3293" s="12">
        <f t="shared" si="986"/>
        <v>0</v>
      </c>
      <c r="R3293" s="21">
        <f t="shared" ref="R3293:R3303" si="987">C3293/$C$3291</f>
        <v>4.2927228127555188E-3</v>
      </c>
    </row>
    <row r="3294" spans="1:26" ht="15.75" x14ac:dyDescent="0.25">
      <c r="A3294" s="6" t="s">
        <v>3</v>
      </c>
      <c r="B3294" s="8">
        <v>12443</v>
      </c>
      <c r="C3294" s="8">
        <v>25</v>
      </c>
      <c r="D3294" s="2">
        <v>0.2</v>
      </c>
      <c r="E3294" s="10">
        <v>9</v>
      </c>
      <c r="F3294" s="8">
        <v>12</v>
      </c>
      <c r="G3294" s="2">
        <v>0.1</v>
      </c>
      <c r="H3294" s="2">
        <v>4.3</v>
      </c>
      <c r="I3294" s="8">
        <v>0</v>
      </c>
      <c r="J3294" s="2">
        <v>0</v>
      </c>
      <c r="K3294" s="2">
        <v>0</v>
      </c>
      <c r="M3294" s="12">
        <f t="shared" si="983"/>
        <v>7</v>
      </c>
      <c r="N3294" s="20">
        <f t="shared" si="984"/>
        <v>0</v>
      </c>
      <c r="O3294" s="20">
        <f t="shared" si="985"/>
        <v>0</v>
      </c>
      <c r="P3294" s="12">
        <f t="shared" si="986"/>
        <v>0</v>
      </c>
      <c r="R3294" s="23">
        <f t="shared" si="987"/>
        <v>2.5551921504497139E-3</v>
      </c>
      <c r="U3294" s="30" t="s">
        <v>590</v>
      </c>
      <c r="V3294" s="30"/>
      <c r="W3294" s="30"/>
      <c r="X3294" s="30"/>
      <c r="Y3294" s="30"/>
    </row>
    <row r="3295" spans="1:26" ht="15.75" x14ac:dyDescent="0.25">
      <c r="A3295" s="5" t="s">
        <v>4</v>
      </c>
      <c r="B3295" s="7">
        <v>31893</v>
      </c>
      <c r="C3295" s="7">
        <v>166</v>
      </c>
      <c r="D3295" s="1">
        <v>0.5</v>
      </c>
      <c r="E3295" s="9">
        <v>31.1</v>
      </c>
      <c r="F3295" s="7">
        <v>23</v>
      </c>
      <c r="G3295" s="1">
        <v>0.1</v>
      </c>
      <c r="H3295" s="1">
        <v>4.3</v>
      </c>
      <c r="I3295" s="7">
        <v>0</v>
      </c>
      <c r="J3295" s="1">
        <v>0</v>
      </c>
      <c r="K3295" s="1">
        <v>0</v>
      </c>
      <c r="M3295" s="12">
        <f t="shared" si="983"/>
        <v>44</v>
      </c>
      <c r="N3295" s="20">
        <f t="shared" si="984"/>
        <v>0</v>
      </c>
      <c r="O3295" s="12">
        <f t="shared" si="985"/>
        <v>0</v>
      </c>
      <c r="P3295" s="12">
        <f t="shared" si="986"/>
        <v>0</v>
      </c>
      <c r="R3295" s="23">
        <f t="shared" si="987"/>
        <v>1.6966475878986101E-2</v>
      </c>
      <c r="S3295" s="24">
        <f>R3294+R3295</f>
        <v>1.9521668029435814E-2</v>
      </c>
      <c r="U3295" s="30"/>
      <c r="V3295" s="30"/>
      <c r="W3295" s="30"/>
      <c r="X3295" s="30"/>
      <c r="Y3295" s="30"/>
      <c r="Z3295" s="30"/>
    </row>
    <row r="3296" spans="1:26" ht="15.75" x14ac:dyDescent="0.25">
      <c r="A3296" s="6" t="s">
        <v>5</v>
      </c>
      <c r="B3296" s="8">
        <v>43174</v>
      </c>
      <c r="C3296" s="8">
        <v>530</v>
      </c>
      <c r="D3296" s="2">
        <v>1.2</v>
      </c>
      <c r="E3296" s="10">
        <v>89.6</v>
      </c>
      <c r="F3296" s="8">
        <v>64</v>
      </c>
      <c r="G3296" s="2">
        <v>0.1</v>
      </c>
      <c r="H3296" s="2">
        <v>10.8</v>
      </c>
      <c r="I3296" s="8">
        <v>10</v>
      </c>
      <c r="J3296" s="2">
        <v>0</v>
      </c>
      <c r="K3296" s="2">
        <v>1.7</v>
      </c>
      <c r="M3296" s="12">
        <f t="shared" si="983"/>
        <v>137</v>
      </c>
      <c r="N3296" s="20">
        <f t="shared" si="984"/>
        <v>-1</v>
      </c>
      <c r="O3296" s="12">
        <f t="shared" si="985"/>
        <v>0</v>
      </c>
      <c r="P3296" s="12">
        <f t="shared" si="986"/>
        <v>-1</v>
      </c>
      <c r="R3296" s="21">
        <f t="shared" si="987"/>
        <v>5.4170073589533935E-2</v>
      </c>
      <c r="U3296" s="30" t="s">
        <v>591</v>
      </c>
      <c r="V3296" s="30"/>
      <c r="W3296" s="30"/>
      <c r="X3296" s="30"/>
      <c r="Y3296" s="30"/>
      <c r="Z3296" s="30"/>
    </row>
    <row r="3297" spans="1:27" ht="15.75" x14ac:dyDescent="0.25">
      <c r="A3297" s="5" t="s">
        <v>6</v>
      </c>
      <c r="B3297" s="7">
        <v>45009</v>
      </c>
      <c r="C3297" s="7">
        <v>955</v>
      </c>
      <c r="D3297" s="1">
        <v>2.1</v>
      </c>
      <c r="E3297" s="9">
        <v>133.5</v>
      </c>
      <c r="F3297" s="7">
        <v>141</v>
      </c>
      <c r="G3297" s="1">
        <v>0.3</v>
      </c>
      <c r="H3297" s="1">
        <v>19.7</v>
      </c>
      <c r="I3297" s="7">
        <v>14</v>
      </c>
      <c r="J3297" s="1">
        <v>0</v>
      </c>
      <c r="K3297" s="1">
        <v>2</v>
      </c>
      <c r="M3297" s="12">
        <f t="shared" si="983"/>
        <v>87</v>
      </c>
      <c r="N3297" s="20">
        <f t="shared" si="984"/>
        <v>4</v>
      </c>
      <c r="O3297" s="20">
        <f t="shared" si="985"/>
        <v>0</v>
      </c>
      <c r="P3297" s="12">
        <f t="shared" si="986"/>
        <v>-1</v>
      </c>
      <c r="R3297" s="21">
        <f t="shared" si="987"/>
        <v>9.7608340147179062E-2</v>
      </c>
      <c r="U3297" s="30" t="s">
        <v>587</v>
      </c>
      <c r="V3297" s="30"/>
      <c r="W3297" s="30"/>
      <c r="X3297" s="30"/>
      <c r="Y3297" s="30"/>
      <c r="Z3297" s="30"/>
    </row>
    <row r="3298" spans="1:27" ht="15.75" x14ac:dyDescent="0.25">
      <c r="A3298" s="6" t="s">
        <v>7</v>
      </c>
      <c r="B3298" s="8">
        <v>36886</v>
      </c>
      <c r="C3298" s="8">
        <v>1197</v>
      </c>
      <c r="D3298" s="2">
        <v>3.2</v>
      </c>
      <c r="E3298" s="10">
        <v>196.7</v>
      </c>
      <c r="F3298" s="8">
        <v>246</v>
      </c>
      <c r="G3298" s="2">
        <v>0.7</v>
      </c>
      <c r="H3298" s="2">
        <v>40.4</v>
      </c>
      <c r="I3298" s="8">
        <v>47</v>
      </c>
      <c r="J3298" s="2">
        <v>0.1</v>
      </c>
      <c r="K3298" s="2">
        <v>7.7</v>
      </c>
      <c r="M3298" s="12">
        <f t="shared" si="983"/>
        <v>44</v>
      </c>
      <c r="N3298" s="20">
        <f t="shared" si="984"/>
        <v>2</v>
      </c>
      <c r="O3298" s="20">
        <f t="shared" si="985"/>
        <v>1</v>
      </c>
      <c r="P3298" s="12">
        <f t="shared" si="986"/>
        <v>-2</v>
      </c>
      <c r="R3298" s="21">
        <f t="shared" si="987"/>
        <v>0.12234260016353229</v>
      </c>
      <c r="U3298" s="30" t="s">
        <v>592</v>
      </c>
      <c r="V3298" s="30"/>
      <c r="W3298" s="30"/>
      <c r="X3298" s="30"/>
      <c r="Y3298" s="30"/>
      <c r="Z3298" s="30"/>
      <c r="AA3298" s="31">
        <f>4470643*0.565</f>
        <v>2525913.2949999999</v>
      </c>
    </row>
    <row r="3299" spans="1:27" ht="15.75" x14ac:dyDescent="0.25">
      <c r="A3299" s="5" t="s">
        <v>8</v>
      </c>
      <c r="B3299" s="7">
        <v>27311</v>
      </c>
      <c r="C3299" s="7">
        <v>1701</v>
      </c>
      <c r="D3299" s="1">
        <v>6.2</v>
      </c>
      <c r="E3299" s="9">
        <v>308.89999999999998</v>
      </c>
      <c r="F3299" s="7">
        <v>429</v>
      </c>
      <c r="G3299" s="1">
        <v>1.6</v>
      </c>
      <c r="H3299" s="1">
        <v>77.900000000000006</v>
      </c>
      <c r="I3299" s="7">
        <v>117</v>
      </c>
      <c r="J3299" s="1">
        <v>0.4</v>
      </c>
      <c r="K3299" s="1">
        <v>21.2</v>
      </c>
      <c r="M3299" s="12">
        <f t="shared" si="983"/>
        <v>22</v>
      </c>
      <c r="N3299" s="20">
        <f t="shared" si="984"/>
        <v>3</v>
      </c>
      <c r="O3299" s="20">
        <f t="shared" si="985"/>
        <v>2</v>
      </c>
      <c r="P3299" s="12">
        <f t="shared" si="986"/>
        <v>-1</v>
      </c>
      <c r="R3299" s="21">
        <f t="shared" si="987"/>
        <v>0.17385527391659852</v>
      </c>
      <c r="V3299" t="s">
        <v>56</v>
      </c>
      <c r="W3299" s="32">
        <v>0.1</v>
      </c>
      <c r="X3299" s="33">
        <f>AA3298*W3299</f>
        <v>252591.32949999999</v>
      </c>
    </row>
    <row r="3300" spans="1:27" ht="15.75" x14ac:dyDescent="0.25">
      <c r="A3300" s="6" t="s">
        <v>9</v>
      </c>
      <c r="B3300" s="8">
        <v>15727</v>
      </c>
      <c r="C3300" s="8">
        <v>1720</v>
      </c>
      <c r="D3300" s="2">
        <v>10.9</v>
      </c>
      <c r="E3300" s="10">
        <v>362.6</v>
      </c>
      <c r="F3300" s="8">
        <v>500</v>
      </c>
      <c r="G3300" s="2">
        <v>3.2</v>
      </c>
      <c r="H3300" s="2">
        <v>105.4</v>
      </c>
      <c r="I3300" s="8">
        <v>292</v>
      </c>
      <c r="J3300" s="2">
        <v>1.9</v>
      </c>
      <c r="K3300" s="2">
        <v>61.5</v>
      </c>
      <c r="M3300" s="12">
        <f t="shared" si="983"/>
        <v>12</v>
      </c>
      <c r="N3300" s="20">
        <f t="shared" si="984"/>
        <v>1</v>
      </c>
      <c r="O3300" s="20">
        <f t="shared" si="985"/>
        <v>1</v>
      </c>
      <c r="P3300" s="20">
        <f t="shared" si="986"/>
        <v>0</v>
      </c>
      <c r="R3300" s="21">
        <f t="shared" si="987"/>
        <v>0.1757972199509403</v>
      </c>
      <c r="V3300" t="s">
        <v>594</v>
      </c>
      <c r="X3300" s="34">
        <v>2719</v>
      </c>
      <c r="Y3300" s="69">
        <f>X3300/4470643</f>
        <v>6.0818991809455597E-4</v>
      </c>
      <c r="Z3300" t="s">
        <v>186</v>
      </c>
    </row>
    <row r="3301" spans="1:27" ht="15.75" x14ac:dyDescent="0.25">
      <c r="A3301" s="5" t="s">
        <v>10</v>
      </c>
      <c r="B3301" s="7">
        <v>6709</v>
      </c>
      <c r="C3301" s="7">
        <v>1548</v>
      </c>
      <c r="D3301" s="1">
        <v>23.1</v>
      </c>
      <c r="E3301" s="9">
        <v>593.9</v>
      </c>
      <c r="F3301" s="7">
        <v>318</v>
      </c>
      <c r="G3301" s="1">
        <v>4.7</v>
      </c>
      <c r="H3301" s="1">
        <v>122</v>
      </c>
      <c r="I3301" s="7">
        <v>487</v>
      </c>
      <c r="J3301" s="1">
        <v>7.3</v>
      </c>
      <c r="K3301" s="1">
        <v>186.9</v>
      </c>
      <c r="M3301" s="12">
        <f t="shared" si="983"/>
        <v>8</v>
      </c>
      <c r="N3301" s="20">
        <f t="shared" si="984"/>
        <v>0</v>
      </c>
      <c r="O3301" s="20">
        <f t="shared" si="985"/>
        <v>0</v>
      </c>
      <c r="P3301" s="20">
        <f t="shared" si="986"/>
        <v>0</v>
      </c>
      <c r="R3301" s="21">
        <f t="shared" si="987"/>
        <v>0.15821749795584628</v>
      </c>
      <c r="W3301" s="46" t="s">
        <v>185</v>
      </c>
      <c r="X3301" s="47">
        <f>X3300-X3318</f>
        <v>193</v>
      </c>
    </row>
    <row r="3302" spans="1:27" ht="15.75" x14ac:dyDescent="0.25">
      <c r="A3302" s="6" t="s">
        <v>11</v>
      </c>
      <c r="B3302" s="8">
        <v>6306</v>
      </c>
      <c r="C3302" s="8">
        <v>1837</v>
      </c>
      <c r="D3302" s="2">
        <v>29.1</v>
      </c>
      <c r="E3302" s="10">
        <v>1309.5999999999999</v>
      </c>
      <c r="F3302" s="8">
        <v>88</v>
      </c>
      <c r="G3302" s="2">
        <v>1.4</v>
      </c>
      <c r="H3302" s="2">
        <v>62.7</v>
      </c>
      <c r="I3302" s="8">
        <v>1357</v>
      </c>
      <c r="J3302" s="2">
        <v>21.5</v>
      </c>
      <c r="K3302" s="2">
        <v>967.4</v>
      </c>
      <c r="M3302" s="12">
        <f t="shared" si="983"/>
        <v>2</v>
      </c>
      <c r="N3302" s="20">
        <f t="shared" si="984"/>
        <v>1</v>
      </c>
      <c r="O3302" s="20">
        <f t="shared" si="985"/>
        <v>0</v>
      </c>
      <c r="P3302" s="20">
        <f t="shared" si="986"/>
        <v>1</v>
      </c>
      <c r="R3302" s="21">
        <f t="shared" si="987"/>
        <v>0.18775551921504496</v>
      </c>
    </row>
    <row r="3303" spans="1:27" ht="15.75" x14ac:dyDescent="0.25">
      <c r="A3303" s="5" t="s">
        <v>12</v>
      </c>
      <c r="B3303" s="1">
        <v>146</v>
      </c>
      <c r="C3303" s="1">
        <v>3</v>
      </c>
      <c r="D3303" s="1">
        <v>2.1</v>
      </c>
      <c r="E3303" s="1" t="s">
        <v>13</v>
      </c>
      <c r="F3303" s="1">
        <v>1</v>
      </c>
      <c r="G3303" s="1">
        <v>0.7</v>
      </c>
      <c r="H3303" s="1" t="s">
        <v>13</v>
      </c>
      <c r="I3303" s="1">
        <v>1</v>
      </c>
      <c r="J3303" s="1">
        <v>0.7</v>
      </c>
      <c r="K3303" s="1" t="s">
        <v>13</v>
      </c>
      <c r="M3303" s="12">
        <f t="shared" si="983"/>
        <v>0</v>
      </c>
      <c r="N3303" s="12">
        <f t="shared" si="984"/>
        <v>0</v>
      </c>
      <c r="O3303" s="12">
        <f t="shared" si="985"/>
        <v>0</v>
      </c>
      <c r="P3303" s="12">
        <f t="shared" si="986"/>
        <v>0</v>
      </c>
      <c r="R3303" s="21">
        <f t="shared" si="987"/>
        <v>3.0662305805396567E-4</v>
      </c>
    </row>
    <row r="3304" spans="1:27" x14ac:dyDescent="0.25">
      <c r="A3304" s="25"/>
    </row>
    <row r="3305" spans="1:27" x14ac:dyDescent="0.25">
      <c r="A3305" t="s">
        <v>1353</v>
      </c>
    </row>
    <row r="3306" spans="1:27" x14ac:dyDescent="0.25">
      <c r="A3306" t="s">
        <v>22</v>
      </c>
    </row>
    <row r="3307" spans="1:27" x14ac:dyDescent="0.25">
      <c r="A3307" s="15" t="s">
        <v>17</v>
      </c>
      <c r="B3307" s="14" t="s">
        <v>18</v>
      </c>
      <c r="C3307" s="270" t="s">
        <v>19</v>
      </c>
      <c r="D3307" s="270"/>
      <c r="E3307" s="270"/>
      <c r="F3307" s="270" t="s">
        <v>20</v>
      </c>
      <c r="G3307" s="270"/>
      <c r="H3307" s="270"/>
      <c r="I3307" s="270" t="s">
        <v>21</v>
      </c>
      <c r="J3307" s="270"/>
      <c r="K3307" s="270"/>
      <c r="M3307" s="270" t="s">
        <v>584</v>
      </c>
      <c r="N3307" s="270"/>
      <c r="O3307" s="270"/>
      <c r="P3307" s="270"/>
    </row>
    <row r="3308" spans="1:27" ht="30" x14ac:dyDescent="0.25">
      <c r="B3308" s="14" t="s">
        <v>14</v>
      </c>
      <c r="C3308" s="14" t="s">
        <v>14</v>
      </c>
      <c r="D3308" s="14" t="s">
        <v>15</v>
      </c>
      <c r="E3308" s="14" t="s">
        <v>16</v>
      </c>
      <c r="F3308" s="14" t="s">
        <v>14</v>
      </c>
      <c r="G3308" s="14" t="s">
        <v>15</v>
      </c>
      <c r="H3308" s="14" t="s">
        <v>16</v>
      </c>
      <c r="I3308" s="14" t="s">
        <v>14</v>
      </c>
      <c r="J3308" s="14" t="s">
        <v>15</v>
      </c>
      <c r="K3308" s="14" t="s">
        <v>16</v>
      </c>
      <c r="M3308" s="14" t="s">
        <v>18</v>
      </c>
      <c r="N3308" s="13" t="s">
        <v>19</v>
      </c>
      <c r="O3308" s="14" t="s">
        <v>20</v>
      </c>
      <c r="P3308" s="13" t="s">
        <v>21</v>
      </c>
      <c r="R3308" s="13" t="s">
        <v>41</v>
      </c>
      <c r="S3308" s="14" t="s">
        <v>29</v>
      </c>
      <c r="U3308" s="27" t="s">
        <v>42</v>
      </c>
    </row>
    <row r="3309" spans="1:27" ht="15.75" x14ac:dyDescent="0.25">
      <c r="A3309" s="5" t="s">
        <v>0</v>
      </c>
      <c r="B3309" s="7">
        <v>235641</v>
      </c>
      <c r="C3309" s="7">
        <v>9774</v>
      </c>
      <c r="D3309" s="1">
        <v>4.0999999999999996</v>
      </c>
      <c r="E3309" s="9">
        <v>221</v>
      </c>
      <c r="F3309" s="7">
        <v>1840</v>
      </c>
      <c r="G3309" s="1">
        <v>0.8</v>
      </c>
      <c r="H3309" s="1">
        <v>41.6</v>
      </c>
      <c r="I3309" s="7">
        <v>2329</v>
      </c>
      <c r="J3309" s="1">
        <v>1</v>
      </c>
      <c r="K3309" s="1">
        <v>52.7</v>
      </c>
      <c r="M3309" s="12">
        <f t="shared" ref="M3309:M3321" si="988">B3309-B3327</f>
        <v>603</v>
      </c>
      <c r="N3309" s="12">
        <f t="shared" ref="N3309:N3321" si="989">C3309-C3327</f>
        <v>19</v>
      </c>
      <c r="O3309" s="12">
        <f t="shared" ref="O3309:O3321" si="990">F3309-F3327</f>
        <v>4</v>
      </c>
      <c r="P3309" s="12">
        <f t="shared" ref="P3309:P3321" si="991">I3309-I3327</f>
        <v>1</v>
      </c>
      <c r="R3309" s="26"/>
      <c r="U3309" s="28">
        <f>C3309/B3309</f>
        <v>4.1478350541713879E-2</v>
      </c>
      <c r="W3309" s="48"/>
    </row>
    <row r="3310" spans="1:27" ht="15.75" x14ac:dyDescent="0.25">
      <c r="A3310" s="6" t="s">
        <v>1</v>
      </c>
      <c r="B3310" s="8">
        <v>1426</v>
      </c>
      <c r="C3310" s="8">
        <v>60</v>
      </c>
      <c r="D3310" s="2">
        <v>4.2</v>
      </c>
      <c r="E3310" s="10">
        <v>116</v>
      </c>
      <c r="F3310" s="8">
        <v>14</v>
      </c>
      <c r="G3310" s="2">
        <v>1</v>
      </c>
      <c r="H3310" s="2">
        <v>27.1</v>
      </c>
      <c r="I3310" s="8">
        <v>0</v>
      </c>
      <c r="J3310" s="2">
        <v>0</v>
      </c>
      <c r="K3310" s="2">
        <v>0</v>
      </c>
      <c r="M3310" s="12">
        <f t="shared" si="988"/>
        <v>3</v>
      </c>
      <c r="N3310" s="20">
        <f t="shared" si="989"/>
        <v>0</v>
      </c>
      <c r="O3310" s="12">
        <f t="shared" si="990"/>
        <v>0</v>
      </c>
      <c r="P3310" s="12">
        <f t="shared" si="991"/>
        <v>0</v>
      </c>
      <c r="R3310" s="21">
        <f>C3310/$C$3309</f>
        <v>6.1387354205033762E-3</v>
      </c>
    </row>
    <row r="3311" spans="1:27" ht="15.75" x14ac:dyDescent="0.25">
      <c r="A3311" s="5" t="s">
        <v>2</v>
      </c>
      <c r="B3311" s="7">
        <v>8974</v>
      </c>
      <c r="C3311" s="7">
        <v>42</v>
      </c>
      <c r="D3311" s="1">
        <v>0.5</v>
      </c>
      <c r="E3311" s="9">
        <v>19.3</v>
      </c>
      <c r="F3311" s="7">
        <v>8</v>
      </c>
      <c r="G3311" s="1">
        <v>0.1</v>
      </c>
      <c r="H3311" s="1">
        <v>3.7</v>
      </c>
      <c r="I3311" s="7">
        <v>0</v>
      </c>
      <c r="J3311" s="1">
        <v>0</v>
      </c>
      <c r="K3311" s="1">
        <v>0</v>
      </c>
      <c r="M3311" s="12">
        <f t="shared" si="988"/>
        <v>15</v>
      </c>
      <c r="N3311" s="20">
        <f t="shared" si="989"/>
        <v>0</v>
      </c>
      <c r="O3311" s="12">
        <f t="shared" si="990"/>
        <v>0</v>
      </c>
      <c r="P3311" s="12">
        <f t="shared" si="991"/>
        <v>0</v>
      </c>
      <c r="R3311" s="21">
        <f t="shared" ref="R3311:R3321" si="992">C3311/$C$3309</f>
        <v>4.2971147943523637E-3</v>
      </c>
    </row>
    <row r="3312" spans="1:27" ht="15.75" x14ac:dyDescent="0.25">
      <c r="A3312" s="6" t="s">
        <v>3</v>
      </c>
      <c r="B3312" s="8">
        <v>12436</v>
      </c>
      <c r="C3312" s="8">
        <v>25</v>
      </c>
      <c r="D3312" s="2">
        <v>0.2</v>
      </c>
      <c r="E3312" s="10">
        <v>9</v>
      </c>
      <c r="F3312" s="8">
        <v>12</v>
      </c>
      <c r="G3312" s="2">
        <v>0.1</v>
      </c>
      <c r="H3312" s="2">
        <v>4.3</v>
      </c>
      <c r="I3312" s="8">
        <v>0</v>
      </c>
      <c r="J3312" s="2">
        <v>0</v>
      </c>
      <c r="K3312" s="2">
        <v>0</v>
      </c>
      <c r="M3312" s="12">
        <f t="shared" si="988"/>
        <v>19</v>
      </c>
      <c r="N3312" s="20">
        <f t="shared" si="989"/>
        <v>0</v>
      </c>
      <c r="O3312" s="20">
        <f t="shared" si="990"/>
        <v>0</v>
      </c>
      <c r="P3312" s="12">
        <f t="shared" si="991"/>
        <v>0</v>
      </c>
      <c r="R3312" s="23">
        <f t="shared" si="992"/>
        <v>2.55780642520974E-3</v>
      </c>
      <c r="U3312" s="30" t="s">
        <v>585</v>
      </c>
      <c r="V3312" s="30"/>
      <c r="W3312" s="30"/>
      <c r="X3312" s="30"/>
      <c r="Y3312" s="30"/>
    </row>
    <row r="3313" spans="1:27" ht="15.75" x14ac:dyDescent="0.25">
      <c r="A3313" s="5" t="s">
        <v>4</v>
      </c>
      <c r="B3313" s="7">
        <v>31849</v>
      </c>
      <c r="C3313" s="7">
        <v>166</v>
      </c>
      <c r="D3313" s="1">
        <v>0.5</v>
      </c>
      <c r="E3313" s="9">
        <v>31.1</v>
      </c>
      <c r="F3313" s="7">
        <v>23</v>
      </c>
      <c r="G3313" s="1">
        <v>0.1</v>
      </c>
      <c r="H3313" s="1">
        <v>4.3</v>
      </c>
      <c r="I3313" s="7">
        <v>0</v>
      </c>
      <c r="J3313" s="1">
        <v>0</v>
      </c>
      <c r="K3313" s="1">
        <v>0</v>
      </c>
      <c r="M3313" s="12">
        <f t="shared" si="988"/>
        <v>77</v>
      </c>
      <c r="N3313" s="20">
        <f t="shared" si="989"/>
        <v>1</v>
      </c>
      <c r="O3313" s="12">
        <f t="shared" si="990"/>
        <v>0</v>
      </c>
      <c r="P3313" s="12">
        <f t="shared" si="991"/>
        <v>0</v>
      </c>
      <c r="R3313" s="23">
        <f t="shared" si="992"/>
        <v>1.6983834663392674E-2</v>
      </c>
      <c r="S3313" s="24">
        <f>R3312+R3313</f>
        <v>1.9541641088602416E-2</v>
      </c>
      <c r="U3313" s="30"/>
      <c r="V3313" s="30"/>
      <c r="W3313" s="30"/>
      <c r="X3313" s="30"/>
      <c r="Y3313" s="30"/>
      <c r="Z3313" s="30"/>
    </row>
    <row r="3314" spans="1:27" ht="15.75" x14ac:dyDescent="0.25">
      <c r="A3314" s="6" t="s">
        <v>5</v>
      </c>
      <c r="B3314" s="8">
        <v>43037</v>
      </c>
      <c r="C3314" s="8">
        <v>531</v>
      </c>
      <c r="D3314" s="2">
        <v>1.2</v>
      </c>
      <c r="E3314" s="10">
        <v>89.7</v>
      </c>
      <c r="F3314" s="8">
        <v>64</v>
      </c>
      <c r="G3314" s="2">
        <v>0.1</v>
      </c>
      <c r="H3314" s="2">
        <v>10.8</v>
      </c>
      <c r="I3314" s="8">
        <v>11</v>
      </c>
      <c r="J3314" s="2">
        <v>0</v>
      </c>
      <c r="K3314" s="2">
        <v>1.9</v>
      </c>
      <c r="M3314" s="12">
        <f t="shared" si="988"/>
        <v>201</v>
      </c>
      <c r="N3314" s="20">
        <f t="shared" si="989"/>
        <v>1</v>
      </c>
      <c r="O3314" s="12">
        <f t="shared" si="990"/>
        <v>0</v>
      </c>
      <c r="P3314" s="12">
        <f t="shared" si="991"/>
        <v>0</v>
      </c>
      <c r="R3314" s="21">
        <f t="shared" si="992"/>
        <v>5.432780847145488E-2</v>
      </c>
      <c r="U3314" s="30" t="s">
        <v>586</v>
      </c>
      <c r="V3314" s="30"/>
      <c r="W3314" s="30"/>
      <c r="X3314" s="30"/>
      <c r="Y3314" s="30"/>
      <c r="Z3314" s="30"/>
    </row>
    <row r="3315" spans="1:27" ht="15.75" x14ac:dyDescent="0.25">
      <c r="A3315" s="5" t="s">
        <v>6</v>
      </c>
      <c r="B3315" s="7">
        <v>44922</v>
      </c>
      <c r="C3315" s="7">
        <v>951</v>
      </c>
      <c r="D3315" s="1">
        <v>2.1</v>
      </c>
      <c r="E3315" s="9">
        <v>132.9</v>
      </c>
      <c r="F3315" s="7">
        <v>141</v>
      </c>
      <c r="G3315" s="1">
        <v>0.3</v>
      </c>
      <c r="H3315" s="1">
        <v>19.7</v>
      </c>
      <c r="I3315" s="7">
        <v>15</v>
      </c>
      <c r="J3315" s="1">
        <v>0</v>
      </c>
      <c r="K3315" s="1">
        <v>2.1</v>
      </c>
      <c r="M3315" s="12">
        <f t="shared" si="988"/>
        <v>120</v>
      </c>
      <c r="N3315" s="20">
        <f t="shared" si="989"/>
        <v>5</v>
      </c>
      <c r="O3315" s="20">
        <f t="shared" si="990"/>
        <v>0</v>
      </c>
      <c r="P3315" s="12">
        <f t="shared" si="991"/>
        <v>0</v>
      </c>
      <c r="R3315" s="21">
        <f t="shared" si="992"/>
        <v>9.7298956414978516E-2</v>
      </c>
      <c r="U3315" s="30" t="s">
        <v>587</v>
      </c>
      <c r="V3315" s="30"/>
      <c r="W3315" s="30"/>
      <c r="X3315" s="30"/>
      <c r="Y3315" s="30"/>
      <c r="Z3315" s="30"/>
    </row>
    <row r="3316" spans="1:27" ht="15.75" x14ac:dyDescent="0.25">
      <c r="A3316" s="6" t="s">
        <v>7</v>
      </c>
      <c r="B3316" s="8">
        <v>36842</v>
      </c>
      <c r="C3316" s="8">
        <v>1195</v>
      </c>
      <c r="D3316" s="2">
        <v>3.2</v>
      </c>
      <c r="E3316" s="10">
        <v>196.4</v>
      </c>
      <c r="F3316" s="8">
        <v>245</v>
      </c>
      <c r="G3316" s="2">
        <v>0.7</v>
      </c>
      <c r="H3316" s="2">
        <v>40.299999999999997</v>
      </c>
      <c r="I3316" s="8">
        <v>49</v>
      </c>
      <c r="J3316" s="2">
        <v>0.1</v>
      </c>
      <c r="K3316" s="2">
        <v>8.1</v>
      </c>
      <c r="M3316" s="12">
        <f t="shared" si="988"/>
        <v>80</v>
      </c>
      <c r="N3316" s="20">
        <f t="shared" si="989"/>
        <v>3</v>
      </c>
      <c r="O3316" s="20">
        <f t="shared" si="990"/>
        <v>0</v>
      </c>
      <c r="P3316" s="12">
        <f t="shared" si="991"/>
        <v>0</v>
      </c>
      <c r="R3316" s="21">
        <f t="shared" si="992"/>
        <v>0.12226314712502558</v>
      </c>
      <c r="U3316" s="30" t="s">
        <v>588</v>
      </c>
      <c r="V3316" s="30"/>
      <c r="W3316" s="30"/>
      <c r="X3316" s="30"/>
      <c r="Y3316" s="30"/>
      <c r="Z3316" s="30"/>
      <c r="AA3316" s="31">
        <f>4470643*0.563</f>
        <v>2516972.0089999996</v>
      </c>
    </row>
    <row r="3317" spans="1:27" ht="15.75" x14ac:dyDescent="0.25">
      <c r="A3317" s="5" t="s">
        <v>8</v>
      </c>
      <c r="B3317" s="7">
        <v>27289</v>
      </c>
      <c r="C3317" s="7">
        <v>1698</v>
      </c>
      <c r="D3317" s="1">
        <v>6.2</v>
      </c>
      <c r="E3317" s="9">
        <v>308.3</v>
      </c>
      <c r="F3317" s="7">
        <v>427</v>
      </c>
      <c r="G3317" s="1">
        <v>1.6</v>
      </c>
      <c r="H3317" s="1">
        <v>77.5</v>
      </c>
      <c r="I3317" s="7">
        <v>118</v>
      </c>
      <c r="J3317" s="1">
        <v>0.4</v>
      </c>
      <c r="K3317" s="1">
        <v>21.4</v>
      </c>
      <c r="M3317" s="12">
        <f t="shared" si="988"/>
        <v>49</v>
      </c>
      <c r="N3317" s="20">
        <f t="shared" si="989"/>
        <v>5</v>
      </c>
      <c r="O3317" s="20">
        <f t="shared" si="990"/>
        <v>3</v>
      </c>
      <c r="P3317" s="12">
        <f t="shared" si="991"/>
        <v>0</v>
      </c>
      <c r="R3317" s="21">
        <f t="shared" si="992"/>
        <v>0.17372621240024555</v>
      </c>
      <c r="V3317" t="s">
        <v>56</v>
      </c>
      <c r="W3317" s="32">
        <v>0.1</v>
      </c>
      <c r="X3317" s="33">
        <f>AA3316*W3317</f>
        <v>251697.20089999997</v>
      </c>
    </row>
    <row r="3318" spans="1:27" ht="15.75" x14ac:dyDescent="0.25">
      <c r="A3318" s="6" t="s">
        <v>9</v>
      </c>
      <c r="B3318" s="8">
        <v>15715</v>
      </c>
      <c r="C3318" s="8">
        <v>1719</v>
      </c>
      <c r="D3318" s="2">
        <v>10.9</v>
      </c>
      <c r="E3318" s="10">
        <v>362.3</v>
      </c>
      <c r="F3318" s="8">
        <v>499</v>
      </c>
      <c r="G3318" s="2">
        <v>3.2</v>
      </c>
      <c r="H3318" s="2">
        <v>105.2</v>
      </c>
      <c r="I3318" s="8">
        <v>292</v>
      </c>
      <c r="J3318" s="2">
        <v>1.9</v>
      </c>
      <c r="K3318" s="2">
        <v>61.5</v>
      </c>
      <c r="M3318" s="12">
        <f t="shared" si="988"/>
        <v>21</v>
      </c>
      <c r="N3318" s="20">
        <f t="shared" si="989"/>
        <v>0</v>
      </c>
      <c r="O3318" s="20">
        <f t="shared" si="990"/>
        <v>1</v>
      </c>
      <c r="P3318" s="20">
        <f t="shared" si="991"/>
        <v>0</v>
      </c>
      <c r="R3318" s="21">
        <f t="shared" si="992"/>
        <v>0.17587476979742173</v>
      </c>
      <c r="V3318" t="s">
        <v>593</v>
      </c>
      <c r="X3318" s="34">
        <v>2526</v>
      </c>
      <c r="Y3318" s="69">
        <f>X3318/4470643</f>
        <v>5.6501939430189348E-4</v>
      </c>
      <c r="Z3318" t="s">
        <v>186</v>
      </c>
    </row>
    <row r="3319" spans="1:27" ht="15.75" x14ac:dyDescent="0.25">
      <c r="A3319" s="5" t="s">
        <v>10</v>
      </c>
      <c r="B3319" s="7">
        <v>6701</v>
      </c>
      <c r="C3319" s="7">
        <v>1548</v>
      </c>
      <c r="D3319" s="1">
        <v>23.1</v>
      </c>
      <c r="E3319" s="9">
        <v>593.9</v>
      </c>
      <c r="F3319" s="7">
        <v>318</v>
      </c>
      <c r="G3319" s="1">
        <v>4.7</v>
      </c>
      <c r="H3319" s="1">
        <v>122</v>
      </c>
      <c r="I3319" s="7">
        <v>487</v>
      </c>
      <c r="J3319" s="1">
        <v>7.3</v>
      </c>
      <c r="K3319" s="1">
        <v>186.9</v>
      </c>
      <c r="M3319" s="12">
        <f t="shared" si="988"/>
        <v>9</v>
      </c>
      <c r="N3319" s="20">
        <f t="shared" si="989"/>
        <v>2</v>
      </c>
      <c r="O3319" s="20">
        <f t="shared" si="990"/>
        <v>0</v>
      </c>
      <c r="P3319" s="20">
        <f t="shared" si="991"/>
        <v>0</v>
      </c>
      <c r="R3319" s="21">
        <f t="shared" si="992"/>
        <v>0.15837937384898712</v>
      </c>
      <c r="W3319" s="46" t="s">
        <v>185</v>
      </c>
      <c r="X3319" s="47">
        <f>X3318-X3336</f>
        <v>350</v>
      </c>
    </row>
    <row r="3320" spans="1:27" ht="15.75" x14ac:dyDescent="0.25">
      <c r="A3320" s="6" t="s">
        <v>11</v>
      </c>
      <c r="B3320" s="8">
        <v>6304</v>
      </c>
      <c r="C3320" s="8">
        <v>1836</v>
      </c>
      <c r="D3320" s="2">
        <v>29.1</v>
      </c>
      <c r="E3320" s="10">
        <v>1308.9000000000001</v>
      </c>
      <c r="F3320" s="8">
        <v>88</v>
      </c>
      <c r="G3320" s="2">
        <v>1.4</v>
      </c>
      <c r="H3320" s="2">
        <v>62.7</v>
      </c>
      <c r="I3320" s="8">
        <v>1356</v>
      </c>
      <c r="J3320" s="2">
        <v>21.5</v>
      </c>
      <c r="K3320" s="2">
        <v>966.7</v>
      </c>
      <c r="M3320" s="12">
        <f t="shared" si="988"/>
        <v>8</v>
      </c>
      <c r="N3320" s="20">
        <f t="shared" si="989"/>
        <v>2</v>
      </c>
      <c r="O3320" s="20">
        <f t="shared" si="990"/>
        <v>0</v>
      </c>
      <c r="P3320" s="20">
        <f t="shared" si="991"/>
        <v>1</v>
      </c>
      <c r="R3320" s="21">
        <f t="shared" si="992"/>
        <v>0.18784530386740331</v>
      </c>
    </row>
    <row r="3321" spans="1:27" ht="15.75" x14ac:dyDescent="0.25">
      <c r="A3321" s="5" t="s">
        <v>12</v>
      </c>
      <c r="B3321" s="1">
        <v>146</v>
      </c>
      <c r="C3321" s="1">
        <v>3</v>
      </c>
      <c r="D3321" s="1">
        <v>2.1</v>
      </c>
      <c r="E3321" s="1" t="s">
        <v>13</v>
      </c>
      <c r="F3321" s="1">
        <v>1</v>
      </c>
      <c r="G3321" s="1">
        <v>0.7</v>
      </c>
      <c r="H3321" s="1" t="s">
        <v>13</v>
      </c>
      <c r="I3321" s="1">
        <v>1</v>
      </c>
      <c r="J3321" s="1">
        <v>0.7</v>
      </c>
      <c r="K3321" s="1" t="s">
        <v>13</v>
      </c>
      <c r="M3321" s="12">
        <f t="shared" si="988"/>
        <v>1</v>
      </c>
      <c r="N3321" s="12">
        <f t="shared" si="989"/>
        <v>0</v>
      </c>
      <c r="O3321" s="12">
        <f t="shared" si="990"/>
        <v>0</v>
      </c>
      <c r="P3321" s="12">
        <f t="shared" si="991"/>
        <v>0</v>
      </c>
      <c r="R3321" s="21">
        <f t="shared" si="992"/>
        <v>3.0693677102516879E-4</v>
      </c>
    </row>
    <row r="3322" spans="1:27" x14ac:dyDescent="0.25">
      <c r="A3322" s="25"/>
    </row>
    <row r="3323" spans="1:27" x14ac:dyDescent="0.25">
      <c r="A3323" t="s">
        <v>1354</v>
      </c>
    </row>
    <row r="3324" spans="1:27" x14ac:dyDescent="0.25">
      <c r="A3324" t="s">
        <v>22</v>
      </c>
    </row>
    <row r="3325" spans="1:27" x14ac:dyDescent="0.25">
      <c r="A3325" s="15" t="s">
        <v>17</v>
      </c>
      <c r="B3325" s="14" t="s">
        <v>18</v>
      </c>
      <c r="C3325" s="270" t="s">
        <v>19</v>
      </c>
      <c r="D3325" s="270"/>
      <c r="E3325" s="270"/>
      <c r="F3325" s="270" t="s">
        <v>20</v>
      </c>
      <c r="G3325" s="270"/>
      <c r="H3325" s="270"/>
      <c r="I3325" s="270" t="s">
        <v>21</v>
      </c>
      <c r="J3325" s="270"/>
      <c r="K3325" s="270"/>
      <c r="M3325" s="270" t="s">
        <v>577</v>
      </c>
      <c r="N3325" s="270"/>
      <c r="O3325" s="270"/>
      <c r="P3325" s="270"/>
    </row>
    <row r="3326" spans="1:27" ht="30" x14ac:dyDescent="0.25">
      <c r="B3326" s="14" t="s">
        <v>14</v>
      </c>
      <c r="C3326" s="14" t="s">
        <v>14</v>
      </c>
      <c r="D3326" s="14" t="s">
        <v>15</v>
      </c>
      <c r="E3326" s="14" t="s">
        <v>16</v>
      </c>
      <c r="F3326" s="14" t="s">
        <v>14</v>
      </c>
      <c r="G3326" s="14" t="s">
        <v>15</v>
      </c>
      <c r="H3326" s="14" t="s">
        <v>16</v>
      </c>
      <c r="I3326" s="14" t="s">
        <v>14</v>
      </c>
      <c r="J3326" s="14" t="s">
        <v>15</v>
      </c>
      <c r="K3326" s="14" t="s">
        <v>16</v>
      </c>
      <c r="M3326" s="14" t="s">
        <v>18</v>
      </c>
      <c r="N3326" s="13" t="s">
        <v>19</v>
      </c>
      <c r="O3326" s="14" t="s">
        <v>20</v>
      </c>
      <c r="P3326" s="13" t="s">
        <v>21</v>
      </c>
      <c r="R3326" s="13" t="s">
        <v>41</v>
      </c>
      <c r="S3326" s="14" t="s">
        <v>29</v>
      </c>
      <c r="U3326" s="27" t="s">
        <v>42</v>
      </c>
    </row>
    <row r="3327" spans="1:27" ht="15.75" x14ac:dyDescent="0.25">
      <c r="A3327" s="5" t="s">
        <v>0</v>
      </c>
      <c r="B3327" s="7">
        <v>235038</v>
      </c>
      <c r="C3327" s="7">
        <v>9755</v>
      </c>
      <c r="D3327" s="1">
        <v>4.2</v>
      </c>
      <c r="E3327" s="9">
        <v>220.6</v>
      </c>
      <c r="F3327" s="7">
        <v>1836</v>
      </c>
      <c r="G3327" s="1">
        <v>0.8</v>
      </c>
      <c r="H3327" s="1">
        <v>41.5</v>
      </c>
      <c r="I3327" s="7">
        <v>2328</v>
      </c>
      <c r="J3327" s="1">
        <v>1</v>
      </c>
      <c r="K3327" s="1">
        <v>52.6</v>
      </c>
      <c r="M3327" s="12">
        <f t="shared" ref="M3327:M3339" si="993">B3327-B3345</f>
        <v>743</v>
      </c>
      <c r="N3327" s="12">
        <f t="shared" ref="N3327:N3339" si="994">C3327-C3345</f>
        <v>27</v>
      </c>
      <c r="O3327" s="12">
        <f t="shared" ref="O3327:O3339" si="995">F3327-F3345</f>
        <v>8</v>
      </c>
      <c r="P3327" s="12">
        <f t="shared" ref="P3327:P3339" si="996">I3327-I3345</f>
        <v>0</v>
      </c>
      <c r="R3327" s="26"/>
      <c r="U3327" s="28">
        <f>C3327/B3327</f>
        <v>4.1503927024566241E-2</v>
      </c>
      <c r="W3327" s="48"/>
    </row>
    <row r="3328" spans="1:27" ht="15.75" x14ac:dyDescent="0.25">
      <c r="A3328" s="6" t="s">
        <v>1</v>
      </c>
      <c r="B3328" s="8">
        <v>1423</v>
      </c>
      <c r="C3328" s="8">
        <v>60</v>
      </c>
      <c r="D3328" s="2">
        <v>4.2</v>
      </c>
      <c r="E3328" s="10">
        <v>116</v>
      </c>
      <c r="F3328" s="8">
        <v>14</v>
      </c>
      <c r="G3328" s="2">
        <v>1</v>
      </c>
      <c r="H3328" s="2">
        <v>27.1</v>
      </c>
      <c r="I3328" s="8">
        <v>0</v>
      </c>
      <c r="J3328" s="2">
        <v>0</v>
      </c>
      <c r="K3328" s="2">
        <v>0</v>
      </c>
      <c r="M3328" s="12">
        <f t="shared" si="993"/>
        <v>5</v>
      </c>
      <c r="N3328" s="20">
        <f t="shared" si="994"/>
        <v>1</v>
      </c>
      <c r="O3328" s="12">
        <f t="shared" si="995"/>
        <v>0</v>
      </c>
      <c r="P3328" s="12">
        <f t="shared" si="996"/>
        <v>0</v>
      </c>
      <c r="R3328" s="21">
        <f>C3328/$C$3327</f>
        <v>6.1506919528446953E-3</v>
      </c>
    </row>
    <row r="3329" spans="1:27" ht="15.75" x14ac:dyDescent="0.25">
      <c r="A3329" s="5" t="s">
        <v>2</v>
      </c>
      <c r="B3329" s="7">
        <v>8959</v>
      </c>
      <c r="C3329" s="7">
        <v>42</v>
      </c>
      <c r="D3329" s="1">
        <v>0.5</v>
      </c>
      <c r="E3329" s="9">
        <v>19.3</v>
      </c>
      <c r="F3329" s="7">
        <v>8</v>
      </c>
      <c r="G3329" s="1">
        <v>0.1</v>
      </c>
      <c r="H3329" s="1">
        <v>3.7</v>
      </c>
      <c r="I3329" s="7">
        <v>0</v>
      </c>
      <c r="J3329" s="1">
        <v>0</v>
      </c>
      <c r="K3329" s="1">
        <v>0</v>
      </c>
      <c r="M3329" s="12">
        <f t="shared" si="993"/>
        <v>28</v>
      </c>
      <c r="N3329" s="20">
        <f t="shared" si="994"/>
        <v>0</v>
      </c>
      <c r="O3329" s="12">
        <f t="shared" si="995"/>
        <v>0</v>
      </c>
      <c r="P3329" s="12">
        <f t="shared" si="996"/>
        <v>0</v>
      </c>
      <c r="R3329" s="21">
        <f t="shared" ref="R3329:R3339" si="997">C3329/$C$3327</f>
        <v>4.3054843669912864E-3</v>
      </c>
    </row>
    <row r="3330" spans="1:27" ht="15.75" x14ac:dyDescent="0.25">
      <c r="A3330" s="6" t="s">
        <v>3</v>
      </c>
      <c r="B3330" s="8">
        <v>12417</v>
      </c>
      <c r="C3330" s="8">
        <v>25</v>
      </c>
      <c r="D3330" s="2">
        <v>0.2</v>
      </c>
      <c r="E3330" s="10">
        <v>9</v>
      </c>
      <c r="F3330" s="8">
        <v>12</v>
      </c>
      <c r="G3330" s="2">
        <v>0.1</v>
      </c>
      <c r="H3330" s="2">
        <v>4.3</v>
      </c>
      <c r="I3330" s="8">
        <v>0</v>
      </c>
      <c r="J3330" s="2">
        <v>0</v>
      </c>
      <c r="K3330" s="2">
        <v>0</v>
      </c>
      <c r="M3330" s="12">
        <f t="shared" si="993"/>
        <v>17</v>
      </c>
      <c r="N3330" s="20">
        <f t="shared" si="994"/>
        <v>0</v>
      </c>
      <c r="O3330" s="20">
        <f t="shared" si="995"/>
        <v>0</v>
      </c>
      <c r="P3330" s="12">
        <f t="shared" si="996"/>
        <v>0</v>
      </c>
      <c r="R3330" s="23">
        <f t="shared" si="997"/>
        <v>2.5627883136852894E-3</v>
      </c>
      <c r="U3330" s="30" t="s">
        <v>578</v>
      </c>
      <c r="V3330" s="30"/>
      <c r="W3330" s="30"/>
      <c r="X3330" s="30"/>
      <c r="Y3330" s="30"/>
    </row>
    <row r="3331" spans="1:27" ht="15.75" x14ac:dyDescent="0.25">
      <c r="A3331" s="5" t="s">
        <v>4</v>
      </c>
      <c r="B3331" s="7">
        <v>31772</v>
      </c>
      <c r="C3331" s="7">
        <v>165</v>
      </c>
      <c r="D3331" s="1">
        <v>0.5</v>
      </c>
      <c r="E3331" s="9">
        <v>31</v>
      </c>
      <c r="F3331" s="7">
        <v>23</v>
      </c>
      <c r="G3331" s="1">
        <v>0.1</v>
      </c>
      <c r="H3331" s="1">
        <v>4.3</v>
      </c>
      <c r="I3331" s="7">
        <v>0</v>
      </c>
      <c r="J3331" s="1">
        <v>0</v>
      </c>
      <c r="K3331" s="1">
        <v>0</v>
      </c>
      <c r="M3331" s="12">
        <f t="shared" si="993"/>
        <v>88</v>
      </c>
      <c r="N3331" s="20">
        <f t="shared" si="994"/>
        <v>1</v>
      </c>
      <c r="O3331" s="12">
        <f t="shared" si="995"/>
        <v>0</v>
      </c>
      <c r="P3331" s="12">
        <f t="shared" si="996"/>
        <v>0</v>
      </c>
      <c r="R3331" s="23">
        <f t="shared" si="997"/>
        <v>1.6914402870322913E-2</v>
      </c>
      <c r="S3331" s="24">
        <f>R3330+R3331</f>
        <v>1.9477191184008202E-2</v>
      </c>
      <c r="U3331" s="30"/>
      <c r="V3331" s="30"/>
      <c r="W3331" s="30"/>
      <c r="X3331" s="30"/>
      <c r="Y3331" s="30"/>
      <c r="Z3331" s="30"/>
    </row>
    <row r="3332" spans="1:27" ht="15.75" x14ac:dyDescent="0.25">
      <c r="A3332" s="6" t="s">
        <v>5</v>
      </c>
      <c r="B3332" s="8">
        <v>42836</v>
      </c>
      <c r="C3332" s="8">
        <v>530</v>
      </c>
      <c r="D3332" s="2">
        <v>1.2</v>
      </c>
      <c r="E3332" s="10">
        <v>89.6</v>
      </c>
      <c r="F3332" s="8">
        <v>64</v>
      </c>
      <c r="G3332" s="2">
        <v>0.1</v>
      </c>
      <c r="H3332" s="2">
        <v>10.8</v>
      </c>
      <c r="I3332" s="8">
        <v>11</v>
      </c>
      <c r="J3332" s="2">
        <v>0</v>
      </c>
      <c r="K3332" s="2">
        <v>1.9</v>
      </c>
      <c r="M3332" s="12">
        <f t="shared" si="993"/>
        <v>218</v>
      </c>
      <c r="N3332" s="20">
        <f t="shared" si="994"/>
        <v>4</v>
      </c>
      <c r="O3332" s="12">
        <f t="shared" si="995"/>
        <v>2</v>
      </c>
      <c r="P3332" s="12">
        <f t="shared" si="996"/>
        <v>0</v>
      </c>
      <c r="R3332" s="21">
        <f t="shared" si="997"/>
        <v>5.4331112250128141E-2</v>
      </c>
      <c r="U3332" s="30" t="s">
        <v>579</v>
      </c>
      <c r="V3332" s="30"/>
      <c r="W3332" s="30"/>
      <c r="X3332" s="30"/>
      <c r="Y3332" s="30"/>
      <c r="Z3332" s="30"/>
    </row>
    <row r="3333" spans="1:27" ht="15.75" x14ac:dyDescent="0.25">
      <c r="A3333" s="5" t="s">
        <v>6</v>
      </c>
      <c r="B3333" s="7">
        <v>44802</v>
      </c>
      <c r="C3333" s="7">
        <v>946</v>
      </c>
      <c r="D3333" s="1">
        <v>2.1</v>
      </c>
      <c r="E3333" s="9">
        <v>132.19999999999999</v>
      </c>
      <c r="F3333" s="7">
        <v>141</v>
      </c>
      <c r="G3333" s="1">
        <v>0.3</v>
      </c>
      <c r="H3333" s="1">
        <v>19.7</v>
      </c>
      <c r="I3333" s="7">
        <v>15</v>
      </c>
      <c r="J3333" s="1">
        <v>0</v>
      </c>
      <c r="K3333" s="1">
        <v>2.1</v>
      </c>
      <c r="M3333" s="12">
        <f t="shared" si="993"/>
        <v>191</v>
      </c>
      <c r="N3333" s="20">
        <f t="shared" si="994"/>
        <v>7</v>
      </c>
      <c r="O3333" s="20">
        <f t="shared" si="995"/>
        <v>1</v>
      </c>
      <c r="P3333" s="12">
        <f t="shared" si="996"/>
        <v>0</v>
      </c>
      <c r="R3333" s="21">
        <f t="shared" si="997"/>
        <v>9.6975909789851364E-2</v>
      </c>
      <c r="U3333" s="30" t="s">
        <v>580</v>
      </c>
      <c r="V3333" s="30"/>
      <c r="W3333" s="30"/>
      <c r="X3333" s="30"/>
      <c r="Y3333" s="30"/>
      <c r="Z3333" s="30"/>
    </row>
    <row r="3334" spans="1:27" ht="15.75" x14ac:dyDescent="0.25">
      <c r="A3334" s="6" t="s">
        <v>7</v>
      </c>
      <c r="B3334" s="8">
        <v>36762</v>
      </c>
      <c r="C3334" s="8">
        <v>1192</v>
      </c>
      <c r="D3334" s="2">
        <v>3.2</v>
      </c>
      <c r="E3334" s="10">
        <v>195.9</v>
      </c>
      <c r="F3334" s="8">
        <v>245</v>
      </c>
      <c r="G3334" s="2">
        <v>0.7</v>
      </c>
      <c r="H3334" s="2">
        <v>40.299999999999997</v>
      </c>
      <c r="I3334" s="8">
        <v>49</v>
      </c>
      <c r="J3334" s="2">
        <v>0.1</v>
      </c>
      <c r="K3334" s="2">
        <v>8.1</v>
      </c>
      <c r="M3334" s="12">
        <f t="shared" si="993"/>
        <v>86</v>
      </c>
      <c r="N3334" s="20">
        <f t="shared" si="994"/>
        <v>3</v>
      </c>
      <c r="O3334" s="20">
        <f t="shared" si="995"/>
        <v>0</v>
      </c>
      <c r="P3334" s="12">
        <f t="shared" si="996"/>
        <v>0</v>
      </c>
      <c r="R3334" s="21">
        <f t="shared" si="997"/>
        <v>0.12219374679651461</v>
      </c>
      <c r="U3334" s="30" t="s">
        <v>581</v>
      </c>
      <c r="V3334" s="30"/>
      <c r="W3334" s="30"/>
      <c r="X3334" s="30"/>
      <c r="Y3334" s="30"/>
      <c r="Z3334" s="30"/>
      <c r="AA3334" s="31">
        <f>4470643*0.559</f>
        <v>2499089.4370000004</v>
      </c>
    </row>
    <row r="3335" spans="1:27" ht="15.75" x14ac:dyDescent="0.25">
      <c r="A3335" s="5" t="s">
        <v>8</v>
      </c>
      <c r="B3335" s="7">
        <v>27240</v>
      </c>
      <c r="C3335" s="7">
        <v>1693</v>
      </c>
      <c r="D3335" s="1">
        <v>6.2</v>
      </c>
      <c r="E3335" s="9">
        <v>307.39999999999998</v>
      </c>
      <c r="F3335" s="7">
        <v>424</v>
      </c>
      <c r="G3335" s="1">
        <v>1.6</v>
      </c>
      <c r="H3335" s="1">
        <v>77</v>
      </c>
      <c r="I3335" s="7">
        <v>118</v>
      </c>
      <c r="J3335" s="1">
        <v>0.4</v>
      </c>
      <c r="K3335" s="1">
        <v>21.4</v>
      </c>
      <c r="M3335" s="12">
        <f t="shared" si="993"/>
        <v>60</v>
      </c>
      <c r="N3335" s="20">
        <f t="shared" si="994"/>
        <v>2</v>
      </c>
      <c r="O3335" s="20">
        <f t="shared" si="995"/>
        <v>1</v>
      </c>
      <c r="P3335" s="12">
        <f t="shared" si="996"/>
        <v>0</v>
      </c>
      <c r="R3335" s="21">
        <f t="shared" si="997"/>
        <v>0.17355202460276781</v>
      </c>
      <c r="V3335" t="s">
        <v>56</v>
      </c>
      <c r="W3335" s="32">
        <v>0.1</v>
      </c>
      <c r="X3335" s="33">
        <f>AA3334*W3335</f>
        <v>249908.94370000006</v>
      </c>
    </row>
    <row r="3336" spans="1:27" ht="15.75" x14ac:dyDescent="0.25">
      <c r="A3336" s="6" t="s">
        <v>9</v>
      </c>
      <c r="B3336" s="8">
        <v>15694</v>
      </c>
      <c r="C3336" s="8">
        <v>1719</v>
      </c>
      <c r="D3336" s="2">
        <v>11</v>
      </c>
      <c r="E3336" s="10">
        <v>362.3</v>
      </c>
      <c r="F3336" s="8">
        <v>498</v>
      </c>
      <c r="G3336" s="2">
        <v>3.2</v>
      </c>
      <c r="H3336" s="2">
        <v>105</v>
      </c>
      <c r="I3336" s="8">
        <v>292</v>
      </c>
      <c r="J3336" s="2">
        <v>1.9</v>
      </c>
      <c r="K3336" s="2">
        <v>61.5</v>
      </c>
      <c r="M3336" s="12">
        <f t="shared" si="993"/>
        <v>27</v>
      </c>
      <c r="N3336" s="20">
        <f t="shared" si="994"/>
        <v>7</v>
      </c>
      <c r="O3336" s="20">
        <f t="shared" si="995"/>
        <v>3</v>
      </c>
      <c r="P3336" s="20">
        <f t="shared" si="996"/>
        <v>0</v>
      </c>
      <c r="R3336" s="21">
        <f t="shared" si="997"/>
        <v>0.17621732444900051</v>
      </c>
      <c r="V3336" t="s">
        <v>582</v>
      </c>
      <c r="X3336" s="34">
        <v>2176</v>
      </c>
      <c r="Y3336" s="69">
        <f>X3336/4470643</f>
        <v>4.8673087965198742E-4</v>
      </c>
      <c r="Z3336" t="s">
        <v>186</v>
      </c>
    </row>
    <row r="3337" spans="1:27" ht="15.75" x14ac:dyDescent="0.25">
      <c r="A3337" s="5" t="s">
        <v>10</v>
      </c>
      <c r="B3337" s="7">
        <v>6692</v>
      </c>
      <c r="C3337" s="7">
        <v>1546</v>
      </c>
      <c r="D3337" s="1">
        <v>23.1</v>
      </c>
      <c r="E3337" s="9">
        <v>593.20000000000005</v>
      </c>
      <c r="F3337" s="7">
        <v>318</v>
      </c>
      <c r="G3337" s="1">
        <v>4.8</v>
      </c>
      <c r="H3337" s="1">
        <v>122</v>
      </c>
      <c r="I3337" s="7">
        <v>487</v>
      </c>
      <c r="J3337" s="1">
        <v>7.3</v>
      </c>
      <c r="K3337" s="1">
        <v>186.9</v>
      </c>
      <c r="M3337" s="12">
        <f t="shared" si="993"/>
        <v>10</v>
      </c>
      <c r="N3337" s="20">
        <f t="shared" si="994"/>
        <v>1</v>
      </c>
      <c r="O3337" s="20">
        <f t="shared" si="995"/>
        <v>1</v>
      </c>
      <c r="P3337" s="20">
        <f t="shared" si="996"/>
        <v>0</v>
      </c>
      <c r="R3337" s="21">
        <f t="shared" si="997"/>
        <v>0.1584828293182983</v>
      </c>
      <c r="W3337" s="46" t="s">
        <v>185</v>
      </c>
      <c r="X3337" s="47">
        <f>X3336-X3354</f>
        <v>521</v>
      </c>
    </row>
    <row r="3338" spans="1:27" ht="15.75" x14ac:dyDescent="0.25">
      <c r="A3338" s="6" t="s">
        <v>11</v>
      </c>
      <c r="B3338" s="8">
        <v>6296</v>
      </c>
      <c r="C3338" s="8">
        <v>1834</v>
      </c>
      <c r="D3338" s="2">
        <v>29.1</v>
      </c>
      <c r="E3338" s="10">
        <v>1307.5</v>
      </c>
      <c r="F3338" s="8">
        <v>88</v>
      </c>
      <c r="G3338" s="2">
        <v>1.4</v>
      </c>
      <c r="H3338" s="2">
        <v>62.7</v>
      </c>
      <c r="I3338" s="8">
        <v>1355</v>
      </c>
      <c r="J3338" s="2">
        <v>21.5</v>
      </c>
      <c r="K3338" s="2">
        <v>966</v>
      </c>
      <c r="M3338" s="12">
        <f t="shared" si="993"/>
        <v>8</v>
      </c>
      <c r="N3338" s="20">
        <f t="shared" si="994"/>
        <v>1</v>
      </c>
      <c r="O3338" s="20">
        <f t="shared" si="995"/>
        <v>0</v>
      </c>
      <c r="P3338" s="20">
        <f t="shared" si="996"/>
        <v>0</v>
      </c>
      <c r="R3338" s="21">
        <f t="shared" si="997"/>
        <v>0.18800615069195284</v>
      </c>
    </row>
    <row r="3339" spans="1:27" ht="15.75" x14ac:dyDescent="0.25">
      <c r="A3339" s="5" t="s">
        <v>12</v>
      </c>
      <c r="B3339" s="1">
        <v>145</v>
      </c>
      <c r="C3339" s="1">
        <v>3</v>
      </c>
      <c r="D3339" s="1">
        <v>2.1</v>
      </c>
      <c r="E3339" s="1" t="s">
        <v>13</v>
      </c>
      <c r="F3339" s="1">
        <v>1</v>
      </c>
      <c r="G3339" s="1">
        <v>0.7</v>
      </c>
      <c r="H3339" s="1" t="s">
        <v>13</v>
      </c>
      <c r="I3339" s="1">
        <v>1</v>
      </c>
      <c r="J3339" s="1">
        <v>0.7</v>
      </c>
      <c r="K3339" s="1" t="s">
        <v>13</v>
      </c>
      <c r="M3339" s="12">
        <f t="shared" si="993"/>
        <v>5</v>
      </c>
      <c r="N3339" s="12">
        <f t="shared" si="994"/>
        <v>0</v>
      </c>
      <c r="O3339" s="12">
        <f t="shared" si="995"/>
        <v>0</v>
      </c>
      <c r="P3339" s="12">
        <f t="shared" si="996"/>
        <v>0</v>
      </c>
      <c r="R3339" s="21">
        <f t="shared" si="997"/>
        <v>3.0753459764223473E-4</v>
      </c>
    </row>
    <row r="3340" spans="1:27" x14ac:dyDescent="0.25">
      <c r="A3340" s="25"/>
    </row>
    <row r="3341" spans="1:27" x14ac:dyDescent="0.25">
      <c r="A3341" t="s">
        <v>1355</v>
      </c>
    </row>
    <row r="3342" spans="1:27" x14ac:dyDescent="0.25">
      <c r="A3342" t="s">
        <v>22</v>
      </c>
    </row>
    <row r="3343" spans="1:27" x14ac:dyDescent="0.25">
      <c r="A3343" s="15" t="s">
        <v>17</v>
      </c>
      <c r="B3343" s="14" t="s">
        <v>18</v>
      </c>
      <c r="C3343" s="270" t="s">
        <v>19</v>
      </c>
      <c r="D3343" s="270"/>
      <c r="E3343" s="270"/>
      <c r="F3343" s="270" t="s">
        <v>20</v>
      </c>
      <c r="G3343" s="270"/>
      <c r="H3343" s="270"/>
      <c r="I3343" s="270" t="s">
        <v>21</v>
      </c>
      <c r="J3343" s="270"/>
      <c r="K3343" s="270"/>
      <c r="M3343" s="270" t="s">
        <v>571</v>
      </c>
      <c r="N3343" s="270"/>
      <c r="O3343" s="270"/>
      <c r="P3343" s="270"/>
    </row>
    <row r="3344" spans="1:27" ht="30" x14ac:dyDescent="0.25">
      <c r="B3344" s="14" t="s">
        <v>14</v>
      </c>
      <c r="C3344" s="14" t="s">
        <v>14</v>
      </c>
      <c r="D3344" s="14" t="s">
        <v>15</v>
      </c>
      <c r="E3344" s="14" t="s">
        <v>16</v>
      </c>
      <c r="F3344" s="14" t="s">
        <v>14</v>
      </c>
      <c r="G3344" s="14" t="s">
        <v>15</v>
      </c>
      <c r="H3344" s="14" t="s">
        <v>16</v>
      </c>
      <c r="I3344" s="14" t="s">
        <v>14</v>
      </c>
      <c r="J3344" s="14" t="s">
        <v>15</v>
      </c>
      <c r="K3344" s="14" t="s">
        <v>16</v>
      </c>
      <c r="M3344" s="14" t="s">
        <v>18</v>
      </c>
      <c r="N3344" s="13" t="s">
        <v>19</v>
      </c>
      <c r="O3344" s="14" t="s">
        <v>20</v>
      </c>
      <c r="P3344" s="13" t="s">
        <v>21</v>
      </c>
      <c r="R3344" s="13" t="s">
        <v>41</v>
      </c>
      <c r="S3344" s="14" t="s">
        <v>29</v>
      </c>
      <c r="U3344" s="27" t="s">
        <v>42</v>
      </c>
    </row>
    <row r="3345" spans="1:27" ht="15.75" x14ac:dyDescent="0.25">
      <c r="A3345" s="5" t="s">
        <v>0</v>
      </c>
      <c r="B3345" s="7">
        <v>234295</v>
      </c>
      <c r="C3345" s="7">
        <v>9728</v>
      </c>
      <c r="D3345" s="1">
        <v>4.2</v>
      </c>
      <c r="E3345" s="9">
        <v>220</v>
      </c>
      <c r="F3345" s="7">
        <v>1828</v>
      </c>
      <c r="G3345" s="1">
        <v>0.8</v>
      </c>
      <c r="H3345" s="1">
        <v>41.3</v>
      </c>
      <c r="I3345" s="7">
        <v>2328</v>
      </c>
      <c r="J3345" s="1">
        <v>1</v>
      </c>
      <c r="K3345" s="1">
        <v>52.6</v>
      </c>
      <c r="M3345" s="12">
        <f t="shared" ref="M3345:M3357" si="998">B3345-B3363</f>
        <v>187</v>
      </c>
      <c r="N3345" s="12">
        <f t="shared" ref="N3345:N3357" si="999">C3345-C3363</f>
        <v>12</v>
      </c>
      <c r="O3345" s="12">
        <f t="shared" ref="O3345:O3357" si="1000">F3345-F3363</f>
        <v>4</v>
      </c>
      <c r="P3345" s="12">
        <f t="shared" ref="P3345:P3357" si="1001">I3345-I3363</f>
        <v>3</v>
      </c>
      <c r="R3345" s="26"/>
      <c r="U3345" s="28">
        <f>C3345/B3345</f>
        <v>4.1520305597643997E-2</v>
      </c>
      <c r="W3345" s="48"/>
    </row>
    <row r="3346" spans="1:27" ht="15.75" x14ac:dyDescent="0.25">
      <c r="A3346" s="6" t="s">
        <v>1</v>
      </c>
      <c r="B3346" s="8">
        <v>1418</v>
      </c>
      <c r="C3346" s="8">
        <v>59</v>
      </c>
      <c r="D3346" s="2">
        <v>4.2</v>
      </c>
      <c r="E3346" s="10">
        <v>114.1</v>
      </c>
      <c r="F3346" s="8">
        <v>14</v>
      </c>
      <c r="G3346" s="2">
        <v>1</v>
      </c>
      <c r="H3346" s="2">
        <v>27.1</v>
      </c>
      <c r="I3346" s="8">
        <v>0</v>
      </c>
      <c r="J3346" s="2">
        <v>0</v>
      </c>
      <c r="K3346" s="2">
        <v>0</v>
      </c>
      <c r="M3346" s="12">
        <f t="shared" si="998"/>
        <v>1</v>
      </c>
      <c r="N3346" s="20">
        <f t="shared" si="999"/>
        <v>0</v>
      </c>
      <c r="O3346" s="12">
        <f t="shared" si="1000"/>
        <v>0</v>
      </c>
      <c r="P3346" s="12">
        <f t="shared" si="1001"/>
        <v>0</v>
      </c>
      <c r="R3346" s="21">
        <f>C3346/$C$3345</f>
        <v>6.0649671052631577E-3</v>
      </c>
    </row>
    <row r="3347" spans="1:27" ht="15.75" x14ac:dyDescent="0.25">
      <c r="A3347" s="5" t="s">
        <v>2</v>
      </c>
      <c r="B3347" s="7">
        <v>8931</v>
      </c>
      <c r="C3347" s="7">
        <v>42</v>
      </c>
      <c r="D3347" s="1">
        <v>0.5</v>
      </c>
      <c r="E3347" s="9">
        <v>19.3</v>
      </c>
      <c r="F3347" s="7">
        <v>8</v>
      </c>
      <c r="G3347" s="1">
        <v>0.1</v>
      </c>
      <c r="H3347" s="1">
        <v>3.7</v>
      </c>
      <c r="I3347" s="7">
        <v>0</v>
      </c>
      <c r="J3347" s="1">
        <v>0</v>
      </c>
      <c r="K3347" s="1">
        <v>0</v>
      </c>
      <c r="M3347" s="12">
        <f t="shared" si="998"/>
        <v>6</v>
      </c>
      <c r="N3347" s="20">
        <f t="shared" si="999"/>
        <v>0</v>
      </c>
      <c r="O3347" s="12">
        <f t="shared" si="1000"/>
        <v>0</v>
      </c>
      <c r="P3347" s="12">
        <f t="shared" si="1001"/>
        <v>0</v>
      </c>
      <c r="R3347" s="21">
        <f t="shared" ref="R3347:R3357" si="1002">C3347/$C$3345</f>
        <v>4.3174342105263162E-3</v>
      </c>
    </row>
    <row r="3348" spans="1:27" ht="15.75" x14ac:dyDescent="0.25">
      <c r="A3348" s="6" t="s">
        <v>3</v>
      </c>
      <c r="B3348" s="8">
        <v>12400</v>
      </c>
      <c r="C3348" s="8">
        <v>25</v>
      </c>
      <c r="D3348" s="2">
        <v>0.2</v>
      </c>
      <c r="E3348" s="10">
        <v>9</v>
      </c>
      <c r="F3348" s="8">
        <v>12</v>
      </c>
      <c r="G3348" s="2">
        <v>0.1</v>
      </c>
      <c r="H3348" s="2">
        <v>4.3</v>
      </c>
      <c r="I3348" s="8">
        <v>0</v>
      </c>
      <c r="J3348" s="2">
        <v>0</v>
      </c>
      <c r="K3348" s="2">
        <v>0</v>
      </c>
      <c r="M3348" s="12">
        <f t="shared" si="998"/>
        <v>7</v>
      </c>
      <c r="N3348" s="20">
        <f t="shared" si="999"/>
        <v>0</v>
      </c>
      <c r="O3348" s="20">
        <f t="shared" si="1000"/>
        <v>0</v>
      </c>
      <c r="P3348" s="12">
        <f t="shared" si="1001"/>
        <v>0</v>
      </c>
      <c r="R3348" s="23">
        <f t="shared" si="1002"/>
        <v>2.5699013157894739E-3</v>
      </c>
      <c r="U3348" s="30" t="s">
        <v>573</v>
      </c>
      <c r="V3348" s="30"/>
      <c r="W3348" s="30"/>
      <c r="X3348" s="30"/>
      <c r="Y3348" s="30"/>
    </row>
    <row r="3349" spans="1:27" ht="15.75" x14ac:dyDescent="0.25">
      <c r="A3349" s="5" t="s">
        <v>4</v>
      </c>
      <c r="B3349" s="7">
        <v>31684</v>
      </c>
      <c r="C3349" s="7">
        <v>164</v>
      </c>
      <c r="D3349" s="1">
        <v>0.5</v>
      </c>
      <c r="E3349" s="9">
        <v>30.8</v>
      </c>
      <c r="F3349" s="7">
        <v>23</v>
      </c>
      <c r="G3349" s="1">
        <v>0.1</v>
      </c>
      <c r="H3349" s="1">
        <v>4.3</v>
      </c>
      <c r="I3349" s="7">
        <v>0</v>
      </c>
      <c r="J3349" s="1">
        <v>0</v>
      </c>
      <c r="K3349" s="1">
        <v>0</v>
      </c>
      <c r="M3349" s="12">
        <f t="shared" si="998"/>
        <v>28</v>
      </c>
      <c r="N3349" s="20">
        <f t="shared" si="999"/>
        <v>2</v>
      </c>
      <c r="O3349" s="12">
        <f t="shared" si="1000"/>
        <v>0</v>
      </c>
      <c r="P3349" s="12">
        <f t="shared" si="1001"/>
        <v>0</v>
      </c>
      <c r="R3349" s="23">
        <f t="shared" si="1002"/>
        <v>1.6858552631578948E-2</v>
      </c>
      <c r="S3349" s="24">
        <f>R3348+R3349</f>
        <v>1.9428453947368422E-2</v>
      </c>
      <c r="U3349" s="30"/>
      <c r="V3349" s="30"/>
      <c r="W3349" s="30"/>
      <c r="X3349" s="30"/>
      <c r="Y3349" s="30"/>
      <c r="Z3349" s="30"/>
    </row>
    <row r="3350" spans="1:27" ht="15.75" x14ac:dyDescent="0.25">
      <c r="A3350" s="6" t="s">
        <v>5</v>
      </c>
      <c r="B3350" s="8">
        <v>42618</v>
      </c>
      <c r="C3350" s="8">
        <v>526</v>
      </c>
      <c r="D3350" s="2">
        <v>1.2</v>
      </c>
      <c r="E3350" s="10">
        <v>88.9</v>
      </c>
      <c r="F3350" s="8">
        <v>62</v>
      </c>
      <c r="G3350" s="2">
        <v>0.1</v>
      </c>
      <c r="H3350" s="2">
        <v>10.5</v>
      </c>
      <c r="I3350" s="8">
        <v>11</v>
      </c>
      <c r="J3350" s="2">
        <v>0</v>
      </c>
      <c r="K3350" s="2">
        <v>1.9</v>
      </c>
      <c r="M3350" s="12">
        <f t="shared" si="998"/>
        <v>70</v>
      </c>
      <c r="N3350" s="20">
        <f t="shared" si="999"/>
        <v>1</v>
      </c>
      <c r="O3350" s="12">
        <f t="shared" si="1000"/>
        <v>0</v>
      </c>
      <c r="P3350" s="12">
        <f t="shared" si="1001"/>
        <v>0</v>
      </c>
      <c r="R3350" s="21">
        <f t="shared" si="1002"/>
        <v>5.407072368421053E-2</v>
      </c>
      <c r="U3350" s="30" t="s">
        <v>574</v>
      </c>
      <c r="V3350" s="30"/>
      <c r="W3350" s="30"/>
      <c r="X3350" s="30"/>
      <c r="Y3350" s="30"/>
      <c r="Z3350" s="30"/>
    </row>
    <row r="3351" spans="1:27" ht="15.75" x14ac:dyDescent="0.25">
      <c r="A3351" s="5" t="s">
        <v>6</v>
      </c>
      <c r="B3351" s="7">
        <v>44611</v>
      </c>
      <c r="C3351" s="7">
        <v>939</v>
      </c>
      <c r="D3351" s="1">
        <v>2.1</v>
      </c>
      <c r="E3351" s="9">
        <v>131.19999999999999</v>
      </c>
      <c r="F3351" s="7">
        <v>140</v>
      </c>
      <c r="G3351" s="1">
        <v>0.3</v>
      </c>
      <c r="H3351" s="1">
        <v>19.600000000000001</v>
      </c>
      <c r="I3351" s="7">
        <v>15</v>
      </c>
      <c r="J3351" s="1">
        <v>0</v>
      </c>
      <c r="K3351" s="1">
        <v>2.1</v>
      </c>
      <c r="M3351" s="12">
        <f t="shared" si="998"/>
        <v>42</v>
      </c>
      <c r="N3351" s="20">
        <f t="shared" si="999"/>
        <v>5</v>
      </c>
      <c r="O3351" s="20">
        <f t="shared" si="1000"/>
        <v>3</v>
      </c>
      <c r="P3351" s="12">
        <f t="shared" si="1001"/>
        <v>0</v>
      </c>
      <c r="R3351" s="21">
        <f t="shared" si="1002"/>
        <v>9.6525493421052627E-2</v>
      </c>
      <c r="U3351" s="30" t="s">
        <v>575</v>
      </c>
      <c r="V3351" s="30"/>
      <c r="W3351" s="30"/>
      <c r="X3351" s="30"/>
      <c r="Y3351" s="30"/>
      <c r="Z3351" s="30"/>
    </row>
    <row r="3352" spans="1:27" ht="15.75" x14ac:dyDescent="0.25">
      <c r="A3352" s="6" t="s">
        <v>7</v>
      </c>
      <c r="B3352" s="8">
        <v>36676</v>
      </c>
      <c r="C3352" s="8">
        <v>1189</v>
      </c>
      <c r="D3352" s="2">
        <v>3.2</v>
      </c>
      <c r="E3352" s="10">
        <v>195.4</v>
      </c>
      <c r="F3352" s="8">
        <v>245</v>
      </c>
      <c r="G3352" s="2">
        <v>0.7</v>
      </c>
      <c r="H3352" s="2">
        <v>40.299999999999997</v>
      </c>
      <c r="I3352" s="8">
        <v>49</v>
      </c>
      <c r="J3352" s="2">
        <v>0.1</v>
      </c>
      <c r="K3352" s="2">
        <v>8.1</v>
      </c>
      <c r="M3352" s="12">
        <f t="shared" si="998"/>
        <v>15</v>
      </c>
      <c r="N3352" s="20">
        <f t="shared" si="999"/>
        <v>2</v>
      </c>
      <c r="O3352" s="20">
        <f t="shared" si="1000"/>
        <v>1</v>
      </c>
      <c r="P3352" s="12">
        <f t="shared" si="1001"/>
        <v>1</v>
      </c>
      <c r="R3352" s="21">
        <f t="shared" si="1002"/>
        <v>0.12222450657894737</v>
      </c>
      <c r="U3352" s="30" t="s">
        <v>576</v>
      </c>
      <c r="V3352" s="30"/>
      <c r="W3352" s="30"/>
      <c r="X3352" s="30"/>
      <c r="Y3352" s="30"/>
      <c r="Z3352" s="30"/>
      <c r="AA3352" s="31">
        <f>4470643*0.553</f>
        <v>2472265.5790000004</v>
      </c>
    </row>
    <row r="3353" spans="1:27" ht="15.75" x14ac:dyDescent="0.25">
      <c r="A3353" s="5" t="s">
        <v>8</v>
      </c>
      <c r="B3353" s="7">
        <v>27180</v>
      </c>
      <c r="C3353" s="7">
        <v>1691</v>
      </c>
      <c r="D3353" s="1">
        <v>6.2</v>
      </c>
      <c r="E3353" s="9">
        <v>307</v>
      </c>
      <c r="F3353" s="7">
        <v>423</v>
      </c>
      <c r="G3353" s="1">
        <v>1.6</v>
      </c>
      <c r="H3353" s="1">
        <v>76.8</v>
      </c>
      <c r="I3353" s="7">
        <v>118</v>
      </c>
      <c r="J3353" s="1">
        <v>0.4</v>
      </c>
      <c r="K3353" s="1">
        <v>21.4</v>
      </c>
      <c r="M3353" s="12">
        <f t="shared" si="998"/>
        <v>9</v>
      </c>
      <c r="N3353" s="20">
        <f t="shared" si="999"/>
        <v>1</v>
      </c>
      <c r="O3353" s="20">
        <f t="shared" si="1000"/>
        <v>0</v>
      </c>
      <c r="P3353" s="12">
        <f t="shared" si="1001"/>
        <v>1</v>
      </c>
      <c r="R3353" s="21">
        <f t="shared" si="1002"/>
        <v>0.173828125</v>
      </c>
      <c r="V3353" t="s">
        <v>56</v>
      </c>
      <c r="W3353" s="32">
        <v>0.1</v>
      </c>
      <c r="X3353" s="33">
        <f>AA3352*W3353</f>
        <v>247226.55790000004</v>
      </c>
    </row>
    <row r="3354" spans="1:27" ht="15.75" x14ac:dyDescent="0.25">
      <c r="A3354" s="6" t="s">
        <v>9</v>
      </c>
      <c r="B3354" s="8">
        <v>15667</v>
      </c>
      <c r="C3354" s="8">
        <v>1712</v>
      </c>
      <c r="D3354" s="2">
        <v>10.9</v>
      </c>
      <c r="E3354" s="10">
        <v>360.9</v>
      </c>
      <c r="F3354" s="8">
        <v>495</v>
      </c>
      <c r="G3354" s="2">
        <v>3.2</v>
      </c>
      <c r="H3354" s="2">
        <v>104.3</v>
      </c>
      <c r="I3354" s="8">
        <v>292</v>
      </c>
      <c r="J3354" s="2">
        <v>1.9</v>
      </c>
      <c r="K3354" s="2">
        <v>61.5</v>
      </c>
      <c r="M3354" s="12">
        <f t="shared" si="998"/>
        <v>3</v>
      </c>
      <c r="N3354" s="20">
        <f t="shared" si="999"/>
        <v>0</v>
      </c>
      <c r="O3354" s="20">
        <f t="shared" si="1000"/>
        <v>0</v>
      </c>
      <c r="P3354" s="20">
        <f t="shared" si="1001"/>
        <v>1</v>
      </c>
      <c r="R3354" s="21">
        <f t="shared" si="1002"/>
        <v>0.17598684210526316</v>
      </c>
      <c r="V3354" t="s">
        <v>570</v>
      </c>
      <c r="X3354" s="34">
        <v>1655</v>
      </c>
      <c r="Y3354" s="69">
        <f>X3354/4470643</f>
        <v>3.7019283355884156E-4</v>
      </c>
      <c r="Z3354" t="s">
        <v>186</v>
      </c>
    </row>
    <row r="3355" spans="1:27" ht="15.75" x14ac:dyDescent="0.25">
      <c r="A3355" s="5" t="s">
        <v>10</v>
      </c>
      <c r="B3355" s="7">
        <v>6682</v>
      </c>
      <c r="C3355" s="7">
        <v>1545</v>
      </c>
      <c r="D3355" s="1">
        <v>23.1</v>
      </c>
      <c r="E3355" s="9">
        <v>592.79999999999995</v>
      </c>
      <c r="F3355" s="7">
        <v>317</v>
      </c>
      <c r="G3355" s="1">
        <v>4.7</v>
      </c>
      <c r="H3355" s="1">
        <v>121.6</v>
      </c>
      <c r="I3355" s="7">
        <v>487</v>
      </c>
      <c r="J3355" s="1">
        <v>7.3</v>
      </c>
      <c r="K3355" s="1">
        <v>186.9</v>
      </c>
      <c r="M3355" s="12">
        <f t="shared" si="998"/>
        <v>2</v>
      </c>
      <c r="N3355" s="20">
        <f t="shared" si="999"/>
        <v>0</v>
      </c>
      <c r="O3355" s="20">
        <f t="shared" si="1000"/>
        <v>0</v>
      </c>
      <c r="P3355" s="20">
        <f t="shared" si="1001"/>
        <v>0</v>
      </c>
      <c r="R3355" s="21">
        <f t="shared" si="1002"/>
        <v>0.15881990131578946</v>
      </c>
      <c r="W3355" s="46" t="s">
        <v>185</v>
      </c>
      <c r="X3355" s="47">
        <f>X3354-X3372</f>
        <v>135</v>
      </c>
    </row>
    <row r="3356" spans="1:27" ht="15.75" x14ac:dyDescent="0.25">
      <c r="A3356" s="6" t="s">
        <v>11</v>
      </c>
      <c r="B3356" s="8">
        <v>6288</v>
      </c>
      <c r="C3356" s="8">
        <v>1833</v>
      </c>
      <c r="D3356" s="2">
        <v>29.2</v>
      </c>
      <c r="E3356" s="10">
        <v>1306.8</v>
      </c>
      <c r="F3356" s="8">
        <v>88</v>
      </c>
      <c r="G3356" s="2">
        <v>1.4</v>
      </c>
      <c r="H3356" s="2">
        <v>62.7</v>
      </c>
      <c r="I3356" s="8">
        <v>1355</v>
      </c>
      <c r="J3356" s="2">
        <v>21.5</v>
      </c>
      <c r="K3356" s="2">
        <v>966</v>
      </c>
      <c r="M3356" s="12">
        <f t="shared" si="998"/>
        <v>1</v>
      </c>
      <c r="N3356" s="20">
        <f t="shared" si="999"/>
        <v>1</v>
      </c>
      <c r="O3356" s="20">
        <f t="shared" si="1000"/>
        <v>0</v>
      </c>
      <c r="P3356" s="20">
        <f t="shared" si="1001"/>
        <v>0</v>
      </c>
      <c r="R3356" s="21">
        <f t="shared" si="1002"/>
        <v>0.18842516447368421</v>
      </c>
    </row>
    <row r="3357" spans="1:27" ht="15.75" x14ac:dyDescent="0.25">
      <c r="A3357" s="5" t="s">
        <v>12</v>
      </c>
      <c r="B3357" s="1">
        <v>140</v>
      </c>
      <c r="C3357" s="1">
        <v>3</v>
      </c>
      <c r="D3357" s="1">
        <v>2.1</v>
      </c>
      <c r="E3357" s="1" t="s">
        <v>13</v>
      </c>
      <c r="F3357" s="1">
        <v>1</v>
      </c>
      <c r="G3357" s="1">
        <v>0.7</v>
      </c>
      <c r="H3357" s="1" t="s">
        <v>13</v>
      </c>
      <c r="I3357" s="1">
        <v>1</v>
      </c>
      <c r="J3357" s="1">
        <v>0.7</v>
      </c>
      <c r="K3357" s="1" t="s">
        <v>13</v>
      </c>
      <c r="M3357" s="12">
        <f t="shared" si="998"/>
        <v>3</v>
      </c>
      <c r="N3357" s="12">
        <f t="shared" si="999"/>
        <v>0</v>
      </c>
      <c r="O3357" s="12">
        <f t="shared" si="1000"/>
        <v>0</v>
      </c>
      <c r="P3357" s="12">
        <f t="shared" si="1001"/>
        <v>0</v>
      </c>
      <c r="R3357" s="21">
        <f t="shared" si="1002"/>
        <v>3.0838815789473682E-4</v>
      </c>
    </row>
    <row r="3358" spans="1:27" x14ac:dyDescent="0.25">
      <c r="A3358" s="25"/>
    </row>
    <row r="3359" spans="1:27" x14ac:dyDescent="0.25">
      <c r="A3359" t="s">
        <v>1356</v>
      </c>
    </row>
    <row r="3360" spans="1:27" x14ac:dyDescent="0.25">
      <c r="A3360" t="s">
        <v>22</v>
      </c>
    </row>
    <row r="3361" spans="1:27" x14ac:dyDescent="0.25">
      <c r="A3361" s="15" t="s">
        <v>17</v>
      </c>
      <c r="B3361" s="14" t="s">
        <v>18</v>
      </c>
      <c r="C3361" s="270" t="s">
        <v>19</v>
      </c>
      <c r="D3361" s="270"/>
      <c r="E3361" s="270"/>
      <c r="F3361" s="270" t="s">
        <v>20</v>
      </c>
      <c r="G3361" s="270"/>
      <c r="H3361" s="270"/>
      <c r="I3361" s="270" t="s">
        <v>21</v>
      </c>
      <c r="J3361" s="270"/>
      <c r="K3361" s="270"/>
      <c r="M3361" s="270" t="s">
        <v>565</v>
      </c>
      <c r="N3361" s="270"/>
      <c r="O3361" s="270"/>
      <c r="P3361" s="270"/>
    </row>
    <row r="3362" spans="1:27" ht="30" x14ac:dyDescent="0.25">
      <c r="B3362" s="14" t="s">
        <v>14</v>
      </c>
      <c r="C3362" s="14" t="s">
        <v>14</v>
      </c>
      <c r="D3362" s="14" t="s">
        <v>15</v>
      </c>
      <c r="E3362" s="14" t="s">
        <v>16</v>
      </c>
      <c r="F3362" s="14" t="s">
        <v>14</v>
      </c>
      <c r="G3362" s="14" t="s">
        <v>15</v>
      </c>
      <c r="H3362" s="14" t="s">
        <v>16</v>
      </c>
      <c r="I3362" s="14" t="s">
        <v>14</v>
      </c>
      <c r="J3362" s="14" t="s">
        <v>15</v>
      </c>
      <c r="K3362" s="14" t="s">
        <v>16</v>
      </c>
      <c r="M3362" s="14" t="s">
        <v>18</v>
      </c>
      <c r="N3362" s="13" t="s">
        <v>19</v>
      </c>
      <c r="O3362" s="14" t="s">
        <v>20</v>
      </c>
      <c r="P3362" s="13" t="s">
        <v>21</v>
      </c>
      <c r="R3362" s="13" t="s">
        <v>41</v>
      </c>
      <c r="S3362" s="14" t="s">
        <v>29</v>
      </c>
      <c r="U3362" s="27" t="s">
        <v>42</v>
      </c>
    </row>
    <row r="3363" spans="1:27" ht="15.75" x14ac:dyDescent="0.25">
      <c r="A3363" s="5" t="s">
        <v>0</v>
      </c>
      <c r="B3363" s="7">
        <v>234108</v>
      </c>
      <c r="C3363" s="7">
        <v>9716</v>
      </c>
      <c r="D3363" s="1">
        <v>4.2</v>
      </c>
      <c r="E3363" s="9">
        <v>219.7</v>
      </c>
      <c r="F3363" s="7">
        <v>1824</v>
      </c>
      <c r="G3363" s="1">
        <v>0.8</v>
      </c>
      <c r="H3363" s="1">
        <v>41.2</v>
      </c>
      <c r="I3363" s="7">
        <v>2325</v>
      </c>
      <c r="J3363" s="1">
        <v>1</v>
      </c>
      <c r="K3363" s="1">
        <v>52.6</v>
      </c>
      <c r="M3363" s="12">
        <f t="shared" ref="M3363:M3375" si="1003">B3363-B3381</f>
        <v>233</v>
      </c>
      <c r="N3363" s="12">
        <f t="shared" ref="N3363:N3375" si="1004">C3363-C3381</f>
        <v>5</v>
      </c>
      <c r="O3363" s="12">
        <f t="shared" ref="O3363:O3375" si="1005">F3363-F3381</f>
        <v>1</v>
      </c>
      <c r="P3363" s="12">
        <f t="shared" ref="P3363:P3375" si="1006">I3363-I3381</f>
        <v>0</v>
      </c>
      <c r="R3363" s="26"/>
      <c r="U3363" s="28">
        <f>C3363/B3363</f>
        <v>4.1502212653988756E-2</v>
      </c>
      <c r="W3363" s="48"/>
    </row>
    <row r="3364" spans="1:27" ht="15.75" x14ac:dyDescent="0.25">
      <c r="A3364" s="6" t="s">
        <v>1</v>
      </c>
      <c r="B3364" s="8">
        <v>1417</v>
      </c>
      <c r="C3364" s="8">
        <v>59</v>
      </c>
      <c r="D3364" s="2">
        <v>4.2</v>
      </c>
      <c r="E3364" s="10">
        <v>114.1</v>
      </c>
      <c r="F3364" s="8">
        <v>14</v>
      </c>
      <c r="G3364" s="2">
        <v>1</v>
      </c>
      <c r="H3364" s="2">
        <v>27.1</v>
      </c>
      <c r="I3364" s="8">
        <v>0</v>
      </c>
      <c r="J3364" s="2">
        <v>0</v>
      </c>
      <c r="K3364" s="2">
        <v>0</v>
      </c>
      <c r="M3364" s="12">
        <f t="shared" si="1003"/>
        <v>2</v>
      </c>
      <c r="N3364" s="20">
        <f t="shared" si="1004"/>
        <v>0</v>
      </c>
      <c r="O3364" s="12">
        <f t="shared" si="1005"/>
        <v>0</v>
      </c>
      <c r="P3364" s="12">
        <f t="shared" si="1006"/>
        <v>0</v>
      </c>
      <c r="R3364" s="21">
        <f>C3364/$C$3363</f>
        <v>6.0724578015644301E-3</v>
      </c>
    </row>
    <row r="3365" spans="1:27" ht="15.75" x14ac:dyDescent="0.25">
      <c r="A3365" s="5" t="s">
        <v>2</v>
      </c>
      <c r="B3365" s="7">
        <v>8925</v>
      </c>
      <c r="C3365" s="7">
        <v>42</v>
      </c>
      <c r="D3365" s="1">
        <v>0.5</v>
      </c>
      <c r="E3365" s="9">
        <v>19.3</v>
      </c>
      <c r="F3365" s="7">
        <v>8</v>
      </c>
      <c r="G3365" s="1">
        <v>0.1</v>
      </c>
      <c r="H3365" s="1">
        <v>3.7</v>
      </c>
      <c r="I3365" s="7">
        <v>0</v>
      </c>
      <c r="J3365" s="1">
        <v>0</v>
      </c>
      <c r="K3365" s="1">
        <v>0</v>
      </c>
      <c r="M3365" s="12">
        <f t="shared" si="1003"/>
        <v>7</v>
      </c>
      <c r="N3365" s="20">
        <f t="shared" si="1004"/>
        <v>0</v>
      </c>
      <c r="O3365" s="12">
        <f t="shared" si="1005"/>
        <v>0</v>
      </c>
      <c r="P3365" s="12">
        <f t="shared" si="1006"/>
        <v>0</v>
      </c>
      <c r="R3365" s="21">
        <f t="shared" ref="R3365:R3375" si="1007">C3365/$C$3363</f>
        <v>4.3227665706051877E-3</v>
      </c>
    </row>
    <row r="3366" spans="1:27" ht="15.75" x14ac:dyDescent="0.25">
      <c r="A3366" s="6" t="s">
        <v>3</v>
      </c>
      <c r="B3366" s="8">
        <v>12393</v>
      </c>
      <c r="C3366" s="8">
        <v>25</v>
      </c>
      <c r="D3366" s="2">
        <v>0.2</v>
      </c>
      <c r="E3366" s="10">
        <v>9</v>
      </c>
      <c r="F3366" s="8">
        <v>12</v>
      </c>
      <c r="G3366" s="2">
        <v>0.1</v>
      </c>
      <c r="H3366" s="2">
        <v>4.3</v>
      </c>
      <c r="I3366" s="8">
        <v>0</v>
      </c>
      <c r="J3366" s="2">
        <v>0</v>
      </c>
      <c r="K3366" s="2">
        <v>0</v>
      </c>
      <c r="M3366" s="12">
        <f t="shared" si="1003"/>
        <v>9</v>
      </c>
      <c r="N3366" s="20">
        <f t="shared" si="1004"/>
        <v>0</v>
      </c>
      <c r="O3366" s="20">
        <f t="shared" si="1005"/>
        <v>0</v>
      </c>
      <c r="P3366" s="12">
        <f t="shared" si="1006"/>
        <v>0</v>
      </c>
      <c r="R3366" s="23">
        <f t="shared" si="1007"/>
        <v>2.5730753396459448E-3</v>
      </c>
      <c r="U3366" s="30" t="s">
        <v>566</v>
      </c>
      <c r="V3366" s="30"/>
      <c r="W3366" s="30"/>
      <c r="X3366" s="30"/>
      <c r="Y3366" s="30"/>
    </row>
    <row r="3367" spans="1:27" ht="15.75" x14ac:dyDescent="0.25">
      <c r="A3367" s="5" t="s">
        <v>4</v>
      </c>
      <c r="B3367" s="7">
        <v>31656</v>
      </c>
      <c r="C3367" s="7">
        <v>162</v>
      </c>
      <c r="D3367" s="1">
        <v>0.5</v>
      </c>
      <c r="E3367" s="9">
        <v>30.4</v>
      </c>
      <c r="F3367" s="7">
        <v>23</v>
      </c>
      <c r="G3367" s="1">
        <v>0.1</v>
      </c>
      <c r="H3367" s="1">
        <v>4.3</v>
      </c>
      <c r="I3367" s="7">
        <v>0</v>
      </c>
      <c r="J3367" s="1">
        <v>0</v>
      </c>
      <c r="K3367" s="1">
        <v>0</v>
      </c>
      <c r="M3367" s="12">
        <f t="shared" si="1003"/>
        <v>27</v>
      </c>
      <c r="N3367" s="20">
        <f t="shared" si="1004"/>
        <v>0</v>
      </c>
      <c r="O3367" s="12">
        <f t="shared" si="1005"/>
        <v>0</v>
      </c>
      <c r="P3367" s="12">
        <f t="shared" si="1006"/>
        <v>0</v>
      </c>
      <c r="R3367" s="23">
        <f t="shared" si="1007"/>
        <v>1.6673528200905723E-2</v>
      </c>
      <c r="S3367" s="24">
        <f>R3366+R3367</f>
        <v>1.9246603540551667E-2</v>
      </c>
      <c r="U3367" s="30"/>
      <c r="V3367" s="30"/>
      <c r="W3367" s="30"/>
      <c r="X3367" s="30"/>
      <c r="Y3367" s="30"/>
      <c r="Z3367" s="30"/>
    </row>
    <row r="3368" spans="1:27" ht="15.75" x14ac:dyDescent="0.25">
      <c r="A3368" s="6" t="s">
        <v>5</v>
      </c>
      <c r="B3368" s="8">
        <v>42548</v>
      </c>
      <c r="C3368" s="8">
        <v>525</v>
      </c>
      <c r="D3368" s="2">
        <v>1.2</v>
      </c>
      <c r="E3368" s="10">
        <v>88.7</v>
      </c>
      <c r="F3368" s="8">
        <v>62</v>
      </c>
      <c r="G3368" s="2">
        <v>0.1</v>
      </c>
      <c r="H3368" s="2">
        <v>10.5</v>
      </c>
      <c r="I3368" s="8">
        <v>11</v>
      </c>
      <c r="J3368" s="2">
        <v>0</v>
      </c>
      <c r="K3368" s="2">
        <v>1.9</v>
      </c>
      <c r="M3368" s="12">
        <f t="shared" si="1003"/>
        <v>74</v>
      </c>
      <c r="N3368" s="20">
        <f t="shared" si="1004"/>
        <v>2</v>
      </c>
      <c r="O3368" s="12">
        <f t="shared" si="1005"/>
        <v>0</v>
      </c>
      <c r="P3368" s="12">
        <f t="shared" si="1006"/>
        <v>0</v>
      </c>
      <c r="R3368" s="21">
        <f t="shared" si="1007"/>
        <v>5.4034582132564839E-2</v>
      </c>
      <c r="U3368" s="30" t="s">
        <v>567</v>
      </c>
      <c r="V3368" s="30"/>
      <c r="W3368" s="30"/>
      <c r="X3368" s="30"/>
      <c r="Y3368" s="30"/>
      <c r="Z3368" s="30"/>
    </row>
    <row r="3369" spans="1:27" ht="15.75" x14ac:dyDescent="0.25">
      <c r="A3369" s="5" t="s">
        <v>6</v>
      </c>
      <c r="B3369" s="7">
        <v>44569</v>
      </c>
      <c r="C3369" s="7">
        <v>934</v>
      </c>
      <c r="D3369" s="1">
        <v>2.1</v>
      </c>
      <c r="E3369" s="9">
        <v>130.5</v>
      </c>
      <c r="F3369" s="7">
        <v>137</v>
      </c>
      <c r="G3369" s="1">
        <v>0.3</v>
      </c>
      <c r="H3369" s="1">
        <v>19.100000000000001</v>
      </c>
      <c r="I3369" s="7">
        <v>15</v>
      </c>
      <c r="J3369" s="1">
        <v>0</v>
      </c>
      <c r="K3369" s="1">
        <v>2.1</v>
      </c>
      <c r="M3369" s="12">
        <f t="shared" si="1003"/>
        <v>56</v>
      </c>
      <c r="N3369" s="20">
        <f t="shared" si="1004"/>
        <v>0</v>
      </c>
      <c r="O3369" s="20">
        <f t="shared" si="1005"/>
        <v>0</v>
      </c>
      <c r="P3369" s="12">
        <f t="shared" si="1006"/>
        <v>0</v>
      </c>
      <c r="R3369" s="21">
        <f t="shared" si="1007"/>
        <v>9.6130094689172496E-2</v>
      </c>
      <c r="U3369" s="30" t="s">
        <v>568</v>
      </c>
      <c r="V3369" s="30"/>
      <c r="W3369" s="30"/>
      <c r="X3369" s="30"/>
      <c r="Y3369" s="30"/>
      <c r="Z3369" s="30"/>
    </row>
    <row r="3370" spans="1:27" ht="15.75" x14ac:dyDescent="0.25">
      <c r="A3370" s="6" t="s">
        <v>7</v>
      </c>
      <c r="B3370" s="8">
        <v>36661</v>
      </c>
      <c r="C3370" s="8">
        <v>1187</v>
      </c>
      <c r="D3370" s="2">
        <v>3.2</v>
      </c>
      <c r="E3370" s="10">
        <v>195.1</v>
      </c>
      <c r="F3370" s="8">
        <v>244</v>
      </c>
      <c r="G3370" s="2">
        <v>0.7</v>
      </c>
      <c r="H3370" s="2">
        <v>40.1</v>
      </c>
      <c r="I3370" s="8">
        <v>48</v>
      </c>
      <c r="J3370" s="2">
        <v>0.1</v>
      </c>
      <c r="K3370" s="2">
        <v>7.9</v>
      </c>
      <c r="M3370" s="12">
        <f t="shared" si="1003"/>
        <v>31</v>
      </c>
      <c r="N3370" s="20">
        <f t="shared" si="1004"/>
        <v>2</v>
      </c>
      <c r="O3370" s="20">
        <f t="shared" si="1005"/>
        <v>1</v>
      </c>
      <c r="P3370" s="12">
        <f t="shared" si="1006"/>
        <v>0</v>
      </c>
      <c r="R3370" s="21">
        <f t="shared" si="1007"/>
        <v>0.12216961712638946</v>
      </c>
      <c r="U3370" s="30" t="s">
        <v>569</v>
      </c>
      <c r="V3370" s="30"/>
      <c r="W3370" s="30"/>
      <c r="X3370" s="30"/>
      <c r="Y3370" s="30"/>
      <c r="Z3370" s="30"/>
      <c r="AA3370" s="31">
        <f>4470643*0.55</f>
        <v>2458853.6500000004</v>
      </c>
    </row>
    <row r="3371" spans="1:27" ht="15.75" x14ac:dyDescent="0.25">
      <c r="A3371" s="5" t="s">
        <v>8</v>
      </c>
      <c r="B3371" s="7">
        <v>27171</v>
      </c>
      <c r="C3371" s="7">
        <v>1690</v>
      </c>
      <c r="D3371" s="1">
        <v>6.2</v>
      </c>
      <c r="E3371" s="9">
        <v>306.89999999999998</v>
      </c>
      <c r="F3371" s="7">
        <v>423</v>
      </c>
      <c r="G3371" s="1">
        <v>1.6</v>
      </c>
      <c r="H3371" s="1">
        <v>76.8</v>
      </c>
      <c r="I3371" s="7">
        <v>117</v>
      </c>
      <c r="J3371" s="1">
        <v>0.4</v>
      </c>
      <c r="K3371" s="1">
        <v>21.2</v>
      </c>
      <c r="M3371" s="12">
        <f t="shared" si="1003"/>
        <v>16</v>
      </c>
      <c r="N3371" s="20">
        <f t="shared" si="1004"/>
        <v>1</v>
      </c>
      <c r="O3371" s="20">
        <f t="shared" si="1005"/>
        <v>0</v>
      </c>
      <c r="P3371" s="12">
        <f t="shared" si="1006"/>
        <v>0</v>
      </c>
      <c r="R3371" s="21">
        <f t="shared" si="1007"/>
        <v>0.17393989296006587</v>
      </c>
      <c r="V3371" t="s">
        <v>56</v>
      </c>
      <c r="W3371" s="32">
        <v>0.1</v>
      </c>
      <c r="X3371" s="33">
        <f>AA3370*W3371</f>
        <v>245885.36500000005</v>
      </c>
    </row>
    <row r="3372" spans="1:27" ht="15.75" x14ac:dyDescent="0.25">
      <c r="A3372" s="6" t="s">
        <v>9</v>
      </c>
      <c r="B3372" s="8">
        <v>15664</v>
      </c>
      <c r="C3372" s="8">
        <v>1712</v>
      </c>
      <c r="D3372" s="2">
        <v>10.9</v>
      </c>
      <c r="E3372" s="10">
        <v>360.9</v>
      </c>
      <c r="F3372" s="8">
        <v>495</v>
      </c>
      <c r="G3372" s="2">
        <v>3.2</v>
      </c>
      <c r="H3372" s="2">
        <v>104.3</v>
      </c>
      <c r="I3372" s="8">
        <v>291</v>
      </c>
      <c r="J3372" s="2">
        <v>1.9</v>
      </c>
      <c r="K3372" s="2">
        <v>61.3</v>
      </c>
      <c r="M3372" s="12">
        <f t="shared" si="1003"/>
        <v>7</v>
      </c>
      <c r="N3372" s="20">
        <f t="shared" si="1004"/>
        <v>0</v>
      </c>
      <c r="O3372" s="20">
        <f t="shared" si="1005"/>
        <v>0</v>
      </c>
      <c r="P3372" s="20">
        <f t="shared" si="1006"/>
        <v>0</v>
      </c>
      <c r="R3372" s="21">
        <f t="shared" si="1007"/>
        <v>0.17620419925895431</v>
      </c>
      <c r="V3372" t="s">
        <v>570</v>
      </c>
      <c r="X3372" s="34">
        <v>1520</v>
      </c>
      <c r="Y3372" s="69">
        <f>X3372/4470643</f>
        <v>3.3999583505102063E-4</v>
      </c>
      <c r="Z3372" t="s">
        <v>186</v>
      </c>
    </row>
    <row r="3373" spans="1:27" ht="15.75" x14ac:dyDescent="0.25">
      <c r="A3373" s="5" t="s">
        <v>10</v>
      </c>
      <c r="B3373" s="7">
        <v>6680</v>
      </c>
      <c r="C3373" s="7">
        <v>1545</v>
      </c>
      <c r="D3373" s="1">
        <v>23.1</v>
      </c>
      <c r="E3373" s="9">
        <v>592.79999999999995</v>
      </c>
      <c r="F3373" s="7">
        <v>317</v>
      </c>
      <c r="G3373" s="1">
        <v>4.7</v>
      </c>
      <c r="H3373" s="1">
        <v>121.6</v>
      </c>
      <c r="I3373" s="7">
        <v>487</v>
      </c>
      <c r="J3373" s="1">
        <v>7.3</v>
      </c>
      <c r="K3373" s="1">
        <v>186.9</v>
      </c>
      <c r="M3373" s="12">
        <f t="shared" si="1003"/>
        <v>1</v>
      </c>
      <c r="N3373" s="20">
        <f t="shared" si="1004"/>
        <v>0</v>
      </c>
      <c r="O3373" s="20">
        <f t="shared" si="1005"/>
        <v>0</v>
      </c>
      <c r="P3373" s="20">
        <f t="shared" si="1006"/>
        <v>0</v>
      </c>
      <c r="R3373" s="21">
        <f t="shared" si="1007"/>
        <v>0.15901605599011939</v>
      </c>
      <c r="W3373" s="46" t="s">
        <v>185</v>
      </c>
      <c r="X3373" s="47">
        <f>X3372-X3390</f>
        <v>186</v>
      </c>
    </row>
    <row r="3374" spans="1:27" ht="15.75" x14ac:dyDescent="0.25">
      <c r="A3374" s="6" t="s">
        <v>11</v>
      </c>
      <c r="B3374" s="8">
        <v>6287</v>
      </c>
      <c r="C3374" s="8">
        <v>1832</v>
      </c>
      <c r="D3374" s="2">
        <v>29.1</v>
      </c>
      <c r="E3374" s="10">
        <v>1306.0999999999999</v>
      </c>
      <c r="F3374" s="8">
        <v>88</v>
      </c>
      <c r="G3374" s="2">
        <v>1.4</v>
      </c>
      <c r="H3374" s="2">
        <v>62.7</v>
      </c>
      <c r="I3374" s="8">
        <v>1355</v>
      </c>
      <c r="J3374" s="2">
        <v>21.6</v>
      </c>
      <c r="K3374" s="2">
        <v>966</v>
      </c>
      <c r="M3374" s="12">
        <f t="shared" si="1003"/>
        <v>3</v>
      </c>
      <c r="N3374" s="20">
        <f t="shared" si="1004"/>
        <v>0</v>
      </c>
      <c r="O3374" s="20">
        <f t="shared" si="1005"/>
        <v>0</v>
      </c>
      <c r="P3374" s="20">
        <f t="shared" si="1006"/>
        <v>0</v>
      </c>
      <c r="R3374" s="21">
        <f t="shared" si="1007"/>
        <v>0.18855496088925483</v>
      </c>
    </row>
    <row r="3375" spans="1:27" ht="15.75" x14ac:dyDescent="0.25">
      <c r="A3375" s="5" t="s">
        <v>12</v>
      </c>
      <c r="B3375" s="1">
        <v>137</v>
      </c>
      <c r="C3375" s="1">
        <v>3</v>
      </c>
      <c r="D3375" s="1">
        <v>2.2000000000000002</v>
      </c>
      <c r="E3375" s="1" t="s">
        <v>13</v>
      </c>
      <c r="F3375" s="1">
        <v>1</v>
      </c>
      <c r="G3375" s="1">
        <v>0.7</v>
      </c>
      <c r="H3375" s="1" t="s">
        <v>13</v>
      </c>
      <c r="I3375" s="1">
        <v>1</v>
      </c>
      <c r="J3375" s="1">
        <v>0.7</v>
      </c>
      <c r="K3375" s="1" t="s">
        <v>13</v>
      </c>
      <c r="M3375" s="12">
        <f t="shared" si="1003"/>
        <v>0</v>
      </c>
      <c r="N3375" s="12">
        <f t="shared" si="1004"/>
        <v>0</v>
      </c>
      <c r="O3375" s="12">
        <f t="shared" si="1005"/>
        <v>0</v>
      </c>
      <c r="P3375" s="12">
        <f t="shared" si="1006"/>
        <v>0</v>
      </c>
      <c r="R3375" s="21">
        <f t="shared" si="1007"/>
        <v>3.0876904075751338E-4</v>
      </c>
    </row>
    <row r="3376" spans="1:27" x14ac:dyDescent="0.25">
      <c r="A3376" s="25"/>
    </row>
    <row r="3377" spans="1:27" x14ac:dyDescent="0.25">
      <c r="A3377" t="s">
        <v>1357</v>
      </c>
    </row>
    <row r="3378" spans="1:27" x14ac:dyDescent="0.25">
      <c r="A3378" t="s">
        <v>22</v>
      </c>
    </row>
    <row r="3379" spans="1:27" x14ac:dyDescent="0.25">
      <c r="A3379" s="15" t="s">
        <v>17</v>
      </c>
      <c r="B3379" s="14" t="s">
        <v>18</v>
      </c>
      <c r="C3379" s="270" t="s">
        <v>19</v>
      </c>
      <c r="D3379" s="270"/>
      <c r="E3379" s="270"/>
      <c r="F3379" s="270" t="s">
        <v>20</v>
      </c>
      <c r="G3379" s="270"/>
      <c r="H3379" s="270"/>
      <c r="I3379" s="270" t="s">
        <v>21</v>
      </c>
      <c r="J3379" s="270"/>
      <c r="K3379" s="270"/>
      <c r="M3379" s="270" t="s">
        <v>563</v>
      </c>
      <c r="N3379" s="270"/>
      <c r="O3379" s="270"/>
      <c r="P3379" s="270"/>
    </row>
    <row r="3380" spans="1:27" ht="30" x14ac:dyDescent="0.25">
      <c r="B3380" s="14" t="s">
        <v>14</v>
      </c>
      <c r="C3380" s="14" t="s">
        <v>14</v>
      </c>
      <c r="D3380" s="14" t="s">
        <v>15</v>
      </c>
      <c r="E3380" s="14" t="s">
        <v>16</v>
      </c>
      <c r="F3380" s="14" t="s">
        <v>14</v>
      </c>
      <c r="G3380" s="14" t="s">
        <v>15</v>
      </c>
      <c r="H3380" s="14" t="s">
        <v>16</v>
      </c>
      <c r="I3380" s="14" t="s">
        <v>14</v>
      </c>
      <c r="J3380" s="14" t="s">
        <v>15</v>
      </c>
      <c r="K3380" s="14" t="s">
        <v>16</v>
      </c>
      <c r="M3380" s="14" t="s">
        <v>18</v>
      </c>
      <c r="N3380" s="13" t="s">
        <v>19</v>
      </c>
      <c r="O3380" s="14" t="s">
        <v>20</v>
      </c>
      <c r="P3380" s="13" t="s">
        <v>21</v>
      </c>
      <c r="R3380" s="13" t="s">
        <v>41</v>
      </c>
      <c r="S3380" s="14" t="s">
        <v>29</v>
      </c>
      <c r="U3380" s="27" t="s">
        <v>42</v>
      </c>
    </row>
    <row r="3381" spans="1:27" ht="15.75" x14ac:dyDescent="0.25">
      <c r="A3381" s="5" t="s">
        <v>0</v>
      </c>
      <c r="B3381" s="7">
        <v>233875</v>
      </c>
      <c r="C3381" s="7">
        <v>9711</v>
      </c>
      <c r="D3381" s="1">
        <v>4.2</v>
      </c>
      <c r="E3381" s="9">
        <v>219.6</v>
      </c>
      <c r="F3381" s="7">
        <v>1823</v>
      </c>
      <c r="G3381" s="1">
        <v>0.8</v>
      </c>
      <c r="H3381" s="1">
        <v>41.2</v>
      </c>
      <c r="I3381" s="7">
        <v>2325</v>
      </c>
      <c r="J3381" s="1">
        <v>1</v>
      </c>
      <c r="K3381" s="1">
        <v>52.6</v>
      </c>
      <c r="M3381" s="12">
        <f t="shared" ref="M3381:M3393" si="1008">B3381-B3399</f>
        <v>194</v>
      </c>
      <c r="N3381" s="12">
        <f t="shared" ref="N3381:N3393" si="1009">C3381-C3399</f>
        <v>4</v>
      </c>
      <c r="O3381" s="12">
        <f t="shared" ref="O3381:O3393" si="1010">F3381-F3399</f>
        <v>-1</v>
      </c>
      <c r="P3381" s="12">
        <f t="shared" ref="P3381:P3393" si="1011">I3381-I3399</f>
        <v>0</v>
      </c>
      <c r="R3381" s="26"/>
      <c r="U3381" s="28">
        <f>C3381/B3381</f>
        <v>4.1522180652057726E-2</v>
      </c>
      <c r="W3381" s="48"/>
    </row>
    <row r="3382" spans="1:27" ht="15.75" x14ac:dyDescent="0.25">
      <c r="A3382" s="6" t="s">
        <v>1</v>
      </c>
      <c r="B3382" s="8">
        <v>1415</v>
      </c>
      <c r="C3382" s="8">
        <v>59</v>
      </c>
      <c r="D3382" s="2">
        <v>4.2</v>
      </c>
      <c r="E3382" s="10">
        <v>114.1</v>
      </c>
      <c r="F3382" s="8">
        <v>14</v>
      </c>
      <c r="G3382" s="2">
        <v>1</v>
      </c>
      <c r="H3382" s="2">
        <v>27.1</v>
      </c>
      <c r="I3382" s="8">
        <v>0</v>
      </c>
      <c r="J3382" s="2">
        <v>0</v>
      </c>
      <c r="K3382" s="2">
        <v>0</v>
      </c>
      <c r="M3382" s="12">
        <f t="shared" si="1008"/>
        <v>1</v>
      </c>
      <c r="N3382" s="20">
        <f t="shared" si="1009"/>
        <v>0</v>
      </c>
      <c r="O3382" s="12">
        <f t="shared" si="1010"/>
        <v>0</v>
      </c>
      <c r="P3382" s="12">
        <f t="shared" si="1011"/>
        <v>0</v>
      </c>
      <c r="R3382" s="21">
        <f>C3382/$C$3399</f>
        <v>6.0780879777480165E-3</v>
      </c>
    </row>
    <row r="3383" spans="1:27" ht="15.75" x14ac:dyDescent="0.25">
      <c r="A3383" s="5" t="s">
        <v>2</v>
      </c>
      <c r="B3383" s="7">
        <v>8918</v>
      </c>
      <c r="C3383" s="7">
        <v>42</v>
      </c>
      <c r="D3383" s="1">
        <v>0.5</v>
      </c>
      <c r="E3383" s="9">
        <v>19.3</v>
      </c>
      <c r="F3383" s="7">
        <v>8</v>
      </c>
      <c r="G3383" s="1">
        <v>0.1</v>
      </c>
      <c r="H3383" s="1">
        <v>3.7</v>
      </c>
      <c r="I3383" s="7">
        <v>0</v>
      </c>
      <c r="J3383" s="1">
        <v>0</v>
      </c>
      <c r="K3383" s="1">
        <v>0</v>
      </c>
      <c r="M3383" s="12">
        <f t="shared" si="1008"/>
        <v>3</v>
      </c>
      <c r="N3383" s="20">
        <f t="shared" si="1009"/>
        <v>0</v>
      </c>
      <c r="O3383" s="12">
        <f t="shared" si="1010"/>
        <v>0</v>
      </c>
      <c r="P3383" s="12">
        <f t="shared" si="1011"/>
        <v>0</v>
      </c>
      <c r="R3383" s="21">
        <f t="shared" ref="R3383:R3393" si="1012">C3383/$C$3399</f>
        <v>4.3267744926341811E-3</v>
      </c>
    </row>
    <row r="3384" spans="1:27" ht="15.75" x14ac:dyDescent="0.25">
      <c r="A3384" s="6" t="s">
        <v>3</v>
      </c>
      <c r="B3384" s="8">
        <v>12384</v>
      </c>
      <c r="C3384" s="8">
        <v>25</v>
      </c>
      <c r="D3384" s="2">
        <v>0.2</v>
      </c>
      <c r="E3384" s="10">
        <v>9</v>
      </c>
      <c r="F3384" s="8">
        <v>12</v>
      </c>
      <c r="G3384" s="2">
        <v>0.1</v>
      </c>
      <c r="H3384" s="2">
        <v>4.3</v>
      </c>
      <c r="I3384" s="8">
        <v>0</v>
      </c>
      <c r="J3384" s="2">
        <v>0</v>
      </c>
      <c r="K3384" s="2">
        <v>0</v>
      </c>
      <c r="M3384" s="12">
        <f t="shared" si="1008"/>
        <v>10</v>
      </c>
      <c r="N3384" s="20">
        <f t="shared" si="1009"/>
        <v>0</v>
      </c>
      <c r="O3384" s="20">
        <f t="shared" si="1010"/>
        <v>0</v>
      </c>
      <c r="P3384" s="12">
        <f t="shared" si="1011"/>
        <v>0</v>
      </c>
      <c r="R3384" s="23">
        <f t="shared" si="1012"/>
        <v>2.5754610075203461E-3</v>
      </c>
      <c r="U3384" s="30" t="s">
        <v>557</v>
      </c>
      <c r="V3384" s="30"/>
      <c r="W3384" s="30"/>
      <c r="X3384" s="30"/>
      <c r="Y3384" s="30"/>
    </row>
    <row r="3385" spans="1:27" ht="15.75" x14ac:dyDescent="0.25">
      <c r="A3385" s="5" t="s">
        <v>4</v>
      </c>
      <c r="B3385" s="7">
        <v>31629</v>
      </c>
      <c r="C3385" s="7">
        <v>162</v>
      </c>
      <c r="D3385" s="1">
        <v>0.5</v>
      </c>
      <c r="E3385" s="9">
        <v>30.4</v>
      </c>
      <c r="F3385" s="7">
        <v>23</v>
      </c>
      <c r="G3385" s="1">
        <v>0.1</v>
      </c>
      <c r="H3385" s="1">
        <v>4.3</v>
      </c>
      <c r="I3385" s="7">
        <v>0</v>
      </c>
      <c r="J3385" s="1">
        <v>0</v>
      </c>
      <c r="K3385" s="1">
        <v>0</v>
      </c>
      <c r="M3385" s="12">
        <f t="shared" si="1008"/>
        <v>11</v>
      </c>
      <c r="N3385" s="20">
        <f t="shared" si="1009"/>
        <v>0</v>
      </c>
      <c r="O3385" s="12">
        <f t="shared" si="1010"/>
        <v>0</v>
      </c>
      <c r="P3385" s="12">
        <f t="shared" si="1011"/>
        <v>0</v>
      </c>
      <c r="R3385" s="23">
        <f t="shared" si="1012"/>
        <v>1.6688987328731843E-2</v>
      </c>
      <c r="S3385" s="24">
        <f>R3384+R3385</f>
        <v>1.9264448336252189E-2</v>
      </c>
      <c r="U3385" s="30"/>
      <c r="V3385" s="30"/>
      <c r="W3385" s="30"/>
      <c r="X3385" s="30"/>
      <c r="Y3385" s="30"/>
      <c r="Z3385" s="30"/>
    </row>
    <row r="3386" spans="1:27" ht="15.75" x14ac:dyDescent="0.25">
      <c r="A3386" s="6" t="s">
        <v>5</v>
      </c>
      <c r="B3386" s="8">
        <v>42474</v>
      </c>
      <c r="C3386" s="8">
        <v>523</v>
      </c>
      <c r="D3386" s="2">
        <v>1.2</v>
      </c>
      <c r="E3386" s="10">
        <v>88.4</v>
      </c>
      <c r="F3386" s="8">
        <v>62</v>
      </c>
      <c r="G3386" s="2">
        <v>0.1</v>
      </c>
      <c r="H3386" s="2">
        <v>10.5</v>
      </c>
      <c r="I3386" s="8">
        <v>11</v>
      </c>
      <c r="J3386" s="2">
        <v>0</v>
      </c>
      <c r="K3386" s="2">
        <v>1.9</v>
      </c>
      <c r="M3386" s="12">
        <f t="shared" si="1008"/>
        <v>75</v>
      </c>
      <c r="N3386" s="20">
        <f t="shared" si="1009"/>
        <v>0</v>
      </c>
      <c r="O3386" s="12">
        <f t="shared" si="1010"/>
        <v>0</v>
      </c>
      <c r="P3386" s="12">
        <f t="shared" si="1011"/>
        <v>0</v>
      </c>
      <c r="R3386" s="21">
        <f t="shared" si="1012"/>
        <v>5.3878644277325638E-2</v>
      </c>
      <c r="U3386" s="30" t="s">
        <v>558</v>
      </c>
      <c r="V3386" s="30"/>
      <c r="W3386" s="30"/>
      <c r="X3386" s="30"/>
      <c r="Y3386" s="30"/>
      <c r="Z3386" s="30"/>
    </row>
    <row r="3387" spans="1:27" ht="15.75" x14ac:dyDescent="0.25">
      <c r="A3387" s="5" t="s">
        <v>6</v>
      </c>
      <c r="B3387" s="7">
        <v>44513</v>
      </c>
      <c r="C3387" s="7">
        <v>934</v>
      </c>
      <c r="D3387" s="1">
        <v>2.1</v>
      </c>
      <c r="E3387" s="9">
        <v>130.5</v>
      </c>
      <c r="F3387" s="7">
        <v>137</v>
      </c>
      <c r="G3387" s="1">
        <v>0.3</v>
      </c>
      <c r="H3387" s="1">
        <v>19.100000000000001</v>
      </c>
      <c r="I3387" s="7">
        <v>15</v>
      </c>
      <c r="J3387" s="1">
        <v>0</v>
      </c>
      <c r="K3387" s="1">
        <v>2.1</v>
      </c>
      <c r="M3387" s="12">
        <f t="shared" si="1008"/>
        <v>60</v>
      </c>
      <c r="N3387" s="20">
        <f t="shared" si="1009"/>
        <v>-1</v>
      </c>
      <c r="O3387" s="20">
        <f t="shared" si="1010"/>
        <v>-1</v>
      </c>
      <c r="P3387" s="12">
        <f t="shared" si="1011"/>
        <v>0</v>
      </c>
      <c r="R3387" s="21">
        <f t="shared" si="1012"/>
        <v>9.6219223240960133E-2</v>
      </c>
      <c r="U3387" s="30" t="s">
        <v>559</v>
      </c>
      <c r="V3387" s="30"/>
      <c r="W3387" s="30"/>
      <c r="X3387" s="30"/>
      <c r="Y3387" s="30"/>
      <c r="Z3387" s="30"/>
    </row>
    <row r="3388" spans="1:27" ht="15.75" x14ac:dyDescent="0.25">
      <c r="A3388" s="6" t="s">
        <v>7</v>
      </c>
      <c r="B3388" s="8">
        <v>36630</v>
      </c>
      <c r="C3388" s="8">
        <v>1185</v>
      </c>
      <c r="D3388" s="2">
        <v>3.2</v>
      </c>
      <c r="E3388" s="10">
        <v>194.8</v>
      </c>
      <c r="F3388" s="8">
        <v>243</v>
      </c>
      <c r="G3388" s="2">
        <v>0.7</v>
      </c>
      <c r="H3388" s="2">
        <v>39.9</v>
      </c>
      <c r="I3388" s="8">
        <v>48</v>
      </c>
      <c r="J3388" s="2">
        <v>0.1</v>
      </c>
      <c r="K3388" s="2">
        <v>7.9</v>
      </c>
      <c r="M3388" s="12">
        <f t="shared" si="1008"/>
        <v>23</v>
      </c>
      <c r="N3388" s="20">
        <f t="shared" si="1009"/>
        <v>3</v>
      </c>
      <c r="O3388" s="20">
        <f t="shared" si="1010"/>
        <v>0</v>
      </c>
      <c r="P3388" s="12">
        <f t="shared" si="1011"/>
        <v>0</v>
      </c>
      <c r="R3388" s="21">
        <f t="shared" si="1012"/>
        <v>0.12207685175646441</v>
      </c>
      <c r="U3388" s="30" t="s">
        <v>560</v>
      </c>
      <c r="V3388" s="30"/>
      <c r="W3388" s="30"/>
      <c r="X3388" s="30"/>
      <c r="Y3388" s="30"/>
      <c r="Z3388" s="30"/>
      <c r="AA3388" s="31">
        <f>4470643*0.547</f>
        <v>2445441.7210000004</v>
      </c>
    </row>
    <row r="3389" spans="1:27" ht="15.75" x14ac:dyDescent="0.25">
      <c r="A3389" s="5" t="s">
        <v>8</v>
      </c>
      <c r="B3389" s="7">
        <v>27155</v>
      </c>
      <c r="C3389" s="7">
        <v>1689</v>
      </c>
      <c r="D3389" s="1">
        <v>6.2</v>
      </c>
      <c r="E3389" s="9">
        <v>306.7</v>
      </c>
      <c r="F3389" s="7">
        <v>423</v>
      </c>
      <c r="G3389" s="1">
        <v>1.6</v>
      </c>
      <c r="H3389" s="1">
        <v>76.8</v>
      </c>
      <c r="I3389" s="7">
        <v>117</v>
      </c>
      <c r="J3389" s="1">
        <v>0.4</v>
      </c>
      <c r="K3389" s="1">
        <v>21.2</v>
      </c>
      <c r="M3389" s="12">
        <f t="shared" si="1008"/>
        <v>7</v>
      </c>
      <c r="N3389" s="20">
        <f t="shared" si="1009"/>
        <v>1</v>
      </c>
      <c r="O3389" s="20">
        <f t="shared" si="1010"/>
        <v>0</v>
      </c>
      <c r="P3389" s="12">
        <f t="shared" si="1011"/>
        <v>0</v>
      </c>
      <c r="R3389" s="21">
        <f t="shared" si="1012"/>
        <v>0.17399814566807459</v>
      </c>
      <c r="V3389" t="s">
        <v>56</v>
      </c>
      <c r="W3389" s="32">
        <v>0.1</v>
      </c>
      <c r="X3389" s="33">
        <f>AA3388*W3389</f>
        <v>244544.17210000005</v>
      </c>
    </row>
    <row r="3390" spans="1:27" ht="15.75" x14ac:dyDescent="0.25">
      <c r="A3390" s="6" t="s">
        <v>9</v>
      </c>
      <c r="B3390" s="8">
        <v>15657</v>
      </c>
      <c r="C3390" s="8">
        <v>1712</v>
      </c>
      <c r="D3390" s="2">
        <v>10.9</v>
      </c>
      <c r="E3390" s="10">
        <v>360.9</v>
      </c>
      <c r="F3390" s="8">
        <v>495</v>
      </c>
      <c r="G3390" s="2">
        <v>3.2</v>
      </c>
      <c r="H3390" s="2">
        <v>104.3</v>
      </c>
      <c r="I3390" s="8">
        <v>291</v>
      </c>
      <c r="J3390" s="2">
        <v>1.9</v>
      </c>
      <c r="K3390" s="2">
        <v>61.3</v>
      </c>
      <c r="M3390" s="12">
        <f t="shared" si="1008"/>
        <v>4</v>
      </c>
      <c r="N3390" s="20">
        <f t="shared" si="1009"/>
        <v>1</v>
      </c>
      <c r="O3390" s="20">
        <f t="shared" si="1010"/>
        <v>0</v>
      </c>
      <c r="P3390" s="20">
        <f t="shared" si="1011"/>
        <v>0</v>
      </c>
      <c r="R3390" s="21">
        <f t="shared" si="1012"/>
        <v>0.1763675697949933</v>
      </c>
      <c r="V3390" t="s">
        <v>562</v>
      </c>
      <c r="X3390" s="34">
        <v>1334</v>
      </c>
      <c r="Y3390" s="69">
        <f>X3390/4470643</f>
        <v>2.9839108155135628E-4</v>
      </c>
      <c r="Z3390" t="s">
        <v>186</v>
      </c>
    </row>
    <row r="3391" spans="1:27" ht="15.75" x14ac:dyDescent="0.25">
      <c r="A3391" s="5" t="s">
        <v>10</v>
      </c>
      <c r="B3391" s="7">
        <v>6679</v>
      </c>
      <c r="C3391" s="7">
        <v>1545</v>
      </c>
      <c r="D3391" s="1">
        <v>23.1</v>
      </c>
      <c r="E3391" s="9">
        <v>592.79999999999995</v>
      </c>
      <c r="F3391" s="7">
        <v>317</v>
      </c>
      <c r="G3391" s="1">
        <v>4.7</v>
      </c>
      <c r="H3391" s="1">
        <v>121.6</v>
      </c>
      <c r="I3391" s="7">
        <v>487</v>
      </c>
      <c r="J3391" s="1">
        <v>7.3</v>
      </c>
      <c r="K3391" s="1">
        <v>186.9</v>
      </c>
      <c r="M3391" s="12">
        <f t="shared" si="1008"/>
        <v>0</v>
      </c>
      <c r="N3391" s="20">
        <f t="shared" si="1009"/>
        <v>0</v>
      </c>
      <c r="O3391" s="20">
        <f t="shared" si="1010"/>
        <v>0</v>
      </c>
      <c r="P3391" s="20">
        <f t="shared" si="1011"/>
        <v>0</v>
      </c>
      <c r="R3391" s="21">
        <f t="shared" si="1012"/>
        <v>0.1591634902647574</v>
      </c>
      <c r="W3391" s="46" t="s">
        <v>185</v>
      </c>
      <c r="X3391" s="47">
        <f>X3390-X3408</f>
        <v>161</v>
      </c>
    </row>
    <row r="3392" spans="1:27" ht="15.75" x14ac:dyDescent="0.25">
      <c r="A3392" s="6" t="s">
        <v>11</v>
      </c>
      <c r="B3392" s="8">
        <v>6284</v>
      </c>
      <c r="C3392" s="8">
        <v>1832</v>
      </c>
      <c r="D3392" s="2">
        <v>29.2</v>
      </c>
      <c r="E3392" s="10">
        <v>1306.0999999999999</v>
      </c>
      <c r="F3392" s="8">
        <v>88</v>
      </c>
      <c r="G3392" s="2">
        <v>1.4</v>
      </c>
      <c r="H3392" s="2">
        <v>62.7</v>
      </c>
      <c r="I3392" s="8">
        <v>1355</v>
      </c>
      <c r="J3392" s="2">
        <v>21.6</v>
      </c>
      <c r="K3392" s="2">
        <v>966</v>
      </c>
      <c r="M3392" s="12">
        <f t="shared" si="1008"/>
        <v>-1</v>
      </c>
      <c r="N3392" s="20">
        <f t="shared" si="1009"/>
        <v>0</v>
      </c>
      <c r="O3392" s="20">
        <f t="shared" si="1010"/>
        <v>0</v>
      </c>
      <c r="P3392" s="20">
        <f t="shared" si="1011"/>
        <v>0</v>
      </c>
      <c r="R3392" s="21">
        <f t="shared" si="1012"/>
        <v>0.18872978263109097</v>
      </c>
    </row>
    <row r="3393" spans="1:27" ht="15.75" x14ac:dyDescent="0.25">
      <c r="A3393" s="5" t="s">
        <v>12</v>
      </c>
      <c r="B3393" s="1">
        <v>137</v>
      </c>
      <c r="C3393" s="1">
        <v>3</v>
      </c>
      <c r="D3393" s="1">
        <v>2.2000000000000002</v>
      </c>
      <c r="E3393" s="1" t="s">
        <v>13</v>
      </c>
      <c r="F3393" s="1">
        <v>1</v>
      </c>
      <c r="G3393" s="1">
        <v>0.7</v>
      </c>
      <c r="H3393" s="1" t="s">
        <v>13</v>
      </c>
      <c r="I3393" s="1">
        <v>1</v>
      </c>
      <c r="J3393" s="1">
        <v>0.7</v>
      </c>
      <c r="K3393" s="1" t="s">
        <v>13</v>
      </c>
      <c r="M3393" s="12">
        <f t="shared" si="1008"/>
        <v>1</v>
      </c>
      <c r="N3393" s="12">
        <f t="shared" si="1009"/>
        <v>0</v>
      </c>
      <c r="O3393" s="12">
        <f t="shared" si="1010"/>
        <v>0</v>
      </c>
      <c r="P3393" s="12">
        <f t="shared" si="1011"/>
        <v>0</v>
      </c>
      <c r="R3393" s="21">
        <f t="shared" si="1012"/>
        <v>3.0905532090244153E-4</v>
      </c>
    </row>
    <row r="3394" spans="1:27" x14ac:dyDescent="0.25">
      <c r="A3394" s="25"/>
    </row>
    <row r="3395" spans="1:27" x14ac:dyDescent="0.25">
      <c r="A3395" t="s">
        <v>1358</v>
      </c>
    </row>
    <row r="3396" spans="1:27" x14ac:dyDescent="0.25">
      <c r="A3396" t="s">
        <v>22</v>
      </c>
    </row>
    <row r="3397" spans="1:27" x14ac:dyDescent="0.25">
      <c r="A3397" s="15" t="s">
        <v>17</v>
      </c>
      <c r="B3397" s="14" t="s">
        <v>18</v>
      </c>
      <c r="C3397" s="270" t="s">
        <v>19</v>
      </c>
      <c r="D3397" s="270"/>
      <c r="E3397" s="270"/>
      <c r="F3397" s="270" t="s">
        <v>20</v>
      </c>
      <c r="G3397" s="270"/>
      <c r="H3397" s="270"/>
      <c r="I3397" s="270" t="s">
        <v>21</v>
      </c>
      <c r="J3397" s="270"/>
      <c r="K3397" s="270"/>
      <c r="M3397" s="270" t="s">
        <v>550</v>
      </c>
      <c r="N3397" s="270"/>
      <c r="O3397" s="270"/>
      <c r="P3397" s="270"/>
    </row>
    <row r="3398" spans="1:27" ht="30" x14ac:dyDescent="0.25">
      <c r="B3398" s="14" t="s">
        <v>14</v>
      </c>
      <c r="C3398" s="14" t="s">
        <v>14</v>
      </c>
      <c r="D3398" s="14" t="s">
        <v>15</v>
      </c>
      <c r="E3398" s="14" t="s">
        <v>16</v>
      </c>
      <c r="F3398" s="14" t="s">
        <v>14</v>
      </c>
      <c r="G3398" s="14" t="s">
        <v>15</v>
      </c>
      <c r="H3398" s="14" t="s">
        <v>16</v>
      </c>
      <c r="I3398" s="14" t="s">
        <v>14</v>
      </c>
      <c r="J3398" s="14" t="s">
        <v>15</v>
      </c>
      <c r="K3398" s="14" t="s">
        <v>16</v>
      </c>
      <c r="M3398" s="14" t="s">
        <v>18</v>
      </c>
      <c r="N3398" s="13" t="s">
        <v>19</v>
      </c>
      <c r="O3398" s="14" t="s">
        <v>20</v>
      </c>
      <c r="P3398" s="13" t="s">
        <v>21</v>
      </c>
      <c r="R3398" s="13" t="s">
        <v>41</v>
      </c>
      <c r="S3398" s="14" t="s">
        <v>29</v>
      </c>
      <c r="U3398" s="27" t="s">
        <v>42</v>
      </c>
    </row>
    <row r="3399" spans="1:27" ht="15.75" x14ac:dyDescent="0.25">
      <c r="A3399" s="5" t="s">
        <v>0</v>
      </c>
      <c r="B3399" s="7">
        <v>233681</v>
      </c>
      <c r="C3399" s="7">
        <v>9707</v>
      </c>
      <c r="D3399" s="1">
        <v>4.2</v>
      </c>
      <c r="E3399" s="9">
        <v>219.5</v>
      </c>
      <c r="F3399" s="7">
        <v>1824</v>
      </c>
      <c r="G3399" s="1">
        <v>0.8</v>
      </c>
      <c r="H3399" s="1">
        <v>41.2</v>
      </c>
      <c r="I3399" s="7">
        <v>2325</v>
      </c>
      <c r="J3399" s="1">
        <v>1</v>
      </c>
      <c r="K3399" s="1">
        <v>52.6</v>
      </c>
      <c r="M3399" s="12">
        <f t="shared" ref="M3399:M3411" si="1013">B3399-B3417</f>
        <v>134</v>
      </c>
      <c r="N3399" s="12">
        <f t="shared" ref="N3399:N3411" si="1014">C3399-C3417</f>
        <v>9</v>
      </c>
      <c r="O3399" s="12">
        <f t="shared" ref="O3399:O3411" si="1015">F3399-F3417</f>
        <v>1</v>
      </c>
      <c r="P3399" s="12">
        <f t="shared" ref="P3399:P3411" si="1016">I3399-I3417</f>
        <v>3</v>
      </c>
      <c r="R3399" s="26"/>
      <c r="U3399" s="28">
        <f>C3399/B3399</f>
        <v>4.1539534664778055E-2</v>
      </c>
      <c r="W3399" s="48"/>
    </row>
    <row r="3400" spans="1:27" ht="15.75" x14ac:dyDescent="0.25">
      <c r="A3400" s="6" t="s">
        <v>1</v>
      </c>
      <c r="B3400" s="8">
        <v>1414</v>
      </c>
      <c r="C3400" s="8">
        <v>59</v>
      </c>
      <c r="D3400" s="2">
        <v>4.2</v>
      </c>
      <c r="E3400" s="10">
        <v>114.1</v>
      </c>
      <c r="F3400" s="8">
        <v>14</v>
      </c>
      <c r="G3400" s="2">
        <v>1</v>
      </c>
      <c r="H3400" s="2">
        <v>27.1</v>
      </c>
      <c r="I3400" s="8">
        <v>0</v>
      </c>
      <c r="J3400" s="2">
        <v>0</v>
      </c>
      <c r="K3400" s="2">
        <v>0</v>
      </c>
      <c r="M3400" s="12">
        <f t="shared" si="1013"/>
        <v>2</v>
      </c>
      <c r="N3400" s="20">
        <f t="shared" si="1014"/>
        <v>0</v>
      </c>
      <c r="O3400" s="12">
        <f t="shared" si="1015"/>
        <v>0</v>
      </c>
      <c r="P3400" s="12">
        <f t="shared" si="1016"/>
        <v>0</v>
      </c>
      <c r="R3400" s="21">
        <f>C3400/$C$3399</f>
        <v>6.0780879777480165E-3</v>
      </c>
    </row>
    <row r="3401" spans="1:27" ht="15.75" x14ac:dyDescent="0.25">
      <c r="A3401" s="5" t="s">
        <v>2</v>
      </c>
      <c r="B3401" s="7">
        <v>8915</v>
      </c>
      <c r="C3401" s="7">
        <v>42</v>
      </c>
      <c r="D3401" s="1">
        <v>0.5</v>
      </c>
      <c r="E3401" s="9">
        <v>19.3</v>
      </c>
      <c r="F3401" s="7">
        <v>8</v>
      </c>
      <c r="G3401" s="1">
        <v>0.1</v>
      </c>
      <c r="H3401" s="1">
        <v>3.7</v>
      </c>
      <c r="I3401" s="7">
        <v>0</v>
      </c>
      <c r="J3401" s="1">
        <v>0</v>
      </c>
      <c r="K3401" s="1">
        <v>0</v>
      </c>
      <c r="M3401" s="12">
        <f t="shared" si="1013"/>
        <v>3</v>
      </c>
      <c r="N3401" s="20">
        <f t="shared" si="1014"/>
        <v>0</v>
      </c>
      <c r="O3401" s="12">
        <f t="shared" si="1015"/>
        <v>0</v>
      </c>
      <c r="P3401" s="12">
        <f t="shared" si="1016"/>
        <v>0</v>
      </c>
      <c r="R3401" s="21">
        <f t="shared" ref="R3401:R3411" si="1017">C3401/$C$3399</f>
        <v>4.3267744926341811E-3</v>
      </c>
    </row>
    <row r="3402" spans="1:27" ht="15.75" x14ac:dyDescent="0.25">
      <c r="A3402" s="6" t="s">
        <v>3</v>
      </c>
      <c r="B3402" s="8">
        <v>12374</v>
      </c>
      <c r="C3402" s="8">
        <v>25</v>
      </c>
      <c r="D3402" s="2">
        <v>0.2</v>
      </c>
      <c r="E3402" s="10">
        <v>9</v>
      </c>
      <c r="F3402" s="8">
        <v>12</v>
      </c>
      <c r="G3402" s="2">
        <v>0.1</v>
      </c>
      <c r="H3402" s="2">
        <v>4.3</v>
      </c>
      <c r="I3402" s="8">
        <v>0</v>
      </c>
      <c r="J3402" s="2">
        <v>0</v>
      </c>
      <c r="K3402" s="2">
        <v>0</v>
      </c>
      <c r="M3402" s="12">
        <f t="shared" si="1013"/>
        <v>8</v>
      </c>
      <c r="N3402" s="20">
        <f t="shared" si="1014"/>
        <v>0</v>
      </c>
      <c r="O3402" s="20">
        <f t="shared" si="1015"/>
        <v>0</v>
      </c>
      <c r="P3402" s="12">
        <f t="shared" si="1016"/>
        <v>0</v>
      </c>
      <c r="R3402" s="23">
        <f t="shared" si="1017"/>
        <v>2.5754610075203461E-3</v>
      </c>
      <c r="U3402" s="30" t="s">
        <v>552</v>
      </c>
      <c r="V3402" s="30"/>
      <c r="W3402" s="30"/>
      <c r="X3402" s="30"/>
      <c r="Y3402" s="30"/>
    </row>
    <row r="3403" spans="1:27" ht="15.75" x14ac:dyDescent="0.25">
      <c r="A3403" s="5" t="s">
        <v>4</v>
      </c>
      <c r="B3403" s="7">
        <v>31618</v>
      </c>
      <c r="C3403" s="7">
        <v>162</v>
      </c>
      <c r="D3403" s="1">
        <v>0.5</v>
      </c>
      <c r="E3403" s="9">
        <v>30.4</v>
      </c>
      <c r="F3403" s="7">
        <v>23</v>
      </c>
      <c r="G3403" s="1">
        <v>0.1</v>
      </c>
      <c r="H3403" s="1">
        <v>4.3</v>
      </c>
      <c r="I3403" s="7">
        <v>0</v>
      </c>
      <c r="J3403" s="1">
        <v>0</v>
      </c>
      <c r="K3403" s="1">
        <v>0</v>
      </c>
      <c r="M3403" s="12">
        <f t="shared" si="1013"/>
        <v>17</v>
      </c>
      <c r="N3403" s="20">
        <f t="shared" si="1014"/>
        <v>1</v>
      </c>
      <c r="O3403" s="12">
        <f t="shared" si="1015"/>
        <v>0</v>
      </c>
      <c r="P3403" s="12">
        <f t="shared" si="1016"/>
        <v>0</v>
      </c>
      <c r="R3403" s="23">
        <f t="shared" si="1017"/>
        <v>1.6688987328731843E-2</v>
      </c>
      <c r="S3403" s="24">
        <f>R3402+R3403</f>
        <v>1.9264448336252189E-2</v>
      </c>
      <c r="U3403" s="30"/>
      <c r="V3403" s="30"/>
      <c r="W3403" s="30"/>
      <c r="X3403" s="30"/>
      <c r="Y3403" s="30"/>
      <c r="Z3403" s="30"/>
    </row>
    <row r="3404" spans="1:27" ht="15.75" x14ac:dyDescent="0.25">
      <c r="A3404" s="6" t="s">
        <v>5</v>
      </c>
      <c r="B3404" s="8">
        <v>42399</v>
      </c>
      <c r="C3404" s="8">
        <v>523</v>
      </c>
      <c r="D3404" s="2">
        <v>1.2</v>
      </c>
      <c r="E3404" s="10">
        <v>88.4</v>
      </c>
      <c r="F3404" s="8">
        <v>62</v>
      </c>
      <c r="G3404" s="2">
        <v>0.1</v>
      </c>
      <c r="H3404" s="2">
        <v>10.5</v>
      </c>
      <c r="I3404" s="8">
        <v>11</v>
      </c>
      <c r="J3404" s="2">
        <v>0</v>
      </c>
      <c r="K3404" s="2">
        <v>1.9</v>
      </c>
      <c r="M3404" s="12">
        <f t="shared" si="1013"/>
        <v>47</v>
      </c>
      <c r="N3404" s="20">
        <f t="shared" si="1014"/>
        <v>1</v>
      </c>
      <c r="O3404" s="12">
        <f t="shared" si="1015"/>
        <v>0</v>
      </c>
      <c r="P3404" s="12">
        <f t="shared" si="1016"/>
        <v>0</v>
      </c>
      <c r="R3404" s="21">
        <f t="shared" si="1017"/>
        <v>5.3878644277325638E-2</v>
      </c>
      <c r="U3404" s="30" t="s">
        <v>553</v>
      </c>
      <c r="V3404" s="30"/>
      <c r="W3404" s="30"/>
      <c r="X3404" s="30"/>
      <c r="Y3404" s="30"/>
      <c r="Z3404" s="30"/>
    </row>
    <row r="3405" spans="1:27" ht="15.75" x14ac:dyDescent="0.25">
      <c r="A3405" s="5" t="s">
        <v>6</v>
      </c>
      <c r="B3405" s="7">
        <v>44453</v>
      </c>
      <c r="C3405" s="7">
        <v>935</v>
      </c>
      <c r="D3405" s="1">
        <v>2.1</v>
      </c>
      <c r="E3405" s="9">
        <v>130.69999999999999</v>
      </c>
      <c r="F3405" s="7">
        <v>138</v>
      </c>
      <c r="G3405" s="1">
        <v>0.3</v>
      </c>
      <c r="H3405" s="1">
        <v>19.3</v>
      </c>
      <c r="I3405" s="7">
        <v>15</v>
      </c>
      <c r="J3405" s="1">
        <v>0</v>
      </c>
      <c r="K3405" s="1">
        <v>2.1</v>
      </c>
      <c r="M3405" s="12">
        <f t="shared" si="1013"/>
        <v>26</v>
      </c>
      <c r="N3405" s="20">
        <f t="shared" si="1014"/>
        <v>1</v>
      </c>
      <c r="O3405" s="20">
        <f t="shared" si="1015"/>
        <v>0</v>
      </c>
      <c r="P3405" s="12">
        <f t="shared" si="1016"/>
        <v>1</v>
      </c>
      <c r="R3405" s="21">
        <f t="shared" si="1017"/>
        <v>9.6322241681260939E-2</v>
      </c>
      <c r="U3405" s="30" t="s">
        <v>554</v>
      </c>
      <c r="V3405" s="30"/>
      <c r="W3405" s="30"/>
      <c r="X3405" s="30"/>
      <c r="Y3405" s="30"/>
      <c r="Z3405" s="30"/>
    </row>
    <row r="3406" spans="1:27" ht="15.75" x14ac:dyDescent="0.25">
      <c r="A3406" s="6" t="s">
        <v>7</v>
      </c>
      <c r="B3406" s="8">
        <v>36607</v>
      </c>
      <c r="C3406" s="8">
        <v>1182</v>
      </c>
      <c r="D3406" s="2">
        <v>3.2</v>
      </c>
      <c r="E3406" s="10">
        <v>194.3</v>
      </c>
      <c r="F3406" s="8">
        <v>243</v>
      </c>
      <c r="G3406" s="2">
        <v>0.7</v>
      </c>
      <c r="H3406" s="2">
        <v>39.9</v>
      </c>
      <c r="I3406" s="8">
        <v>48</v>
      </c>
      <c r="J3406" s="2">
        <v>0.1</v>
      </c>
      <c r="K3406" s="2">
        <v>7.9</v>
      </c>
      <c r="M3406" s="12">
        <f t="shared" si="1013"/>
        <v>15</v>
      </c>
      <c r="N3406" s="20">
        <f t="shared" si="1014"/>
        <v>2</v>
      </c>
      <c r="O3406" s="20">
        <f t="shared" si="1015"/>
        <v>0</v>
      </c>
      <c r="P3406" s="12">
        <f t="shared" si="1016"/>
        <v>0</v>
      </c>
      <c r="R3406" s="21">
        <f t="shared" si="1017"/>
        <v>0.12176779643556196</v>
      </c>
      <c r="U3406" s="30" t="s">
        <v>555</v>
      </c>
      <c r="V3406" s="30"/>
      <c r="W3406" s="30"/>
      <c r="X3406" s="30"/>
      <c r="Y3406" s="30"/>
      <c r="Z3406" s="30"/>
      <c r="AA3406" s="31">
        <f>4470643*0.543</f>
        <v>2427559.1490000002</v>
      </c>
    </row>
    <row r="3407" spans="1:27" ht="15.75" x14ac:dyDescent="0.25">
      <c r="A3407" s="5" t="s">
        <v>8</v>
      </c>
      <c r="B3407" s="7">
        <v>27148</v>
      </c>
      <c r="C3407" s="7">
        <v>1688</v>
      </c>
      <c r="D3407" s="1">
        <v>6.2</v>
      </c>
      <c r="E3407" s="9">
        <v>306.5</v>
      </c>
      <c r="F3407" s="7">
        <v>423</v>
      </c>
      <c r="G3407" s="1">
        <v>1.6</v>
      </c>
      <c r="H3407" s="1">
        <v>76.8</v>
      </c>
      <c r="I3407" s="7">
        <v>117</v>
      </c>
      <c r="J3407" s="1">
        <v>0.4</v>
      </c>
      <c r="K3407" s="1">
        <v>21.2</v>
      </c>
      <c r="M3407" s="12">
        <f t="shared" si="1013"/>
        <v>5</v>
      </c>
      <c r="N3407" s="20">
        <f t="shared" si="1014"/>
        <v>0</v>
      </c>
      <c r="O3407" s="20">
        <f t="shared" si="1015"/>
        <v>0</v>
      </c>
      <c r="P3407" s="12">
        <f t="shared" si="1016"/>
        <v>1</v>
      </c>
      <c r="R3407" s="21">
        <f t="shared" si="1017"/>
        <v>0.17389512722777378</v>
      </c>
      <c r="V3407" t="s">
        <v>56</v>
      </c>
      <c r="W3407" s="32">
        <v>0.1</v>
      </c>
      <c r="X3407" s="33">
        <f>AA3406*W3407</f>
        <v>242755.91490000003</v>
      </c>
    </row>
    <row r="3408" spans="1:27" ht="15.75" x14ac:dyDescent="0.25">
      <c r="A3408" s="6" t="s">
        <v>9</v>
      </c>
      <c r="B3408" s="8">
        <v>15653</v>
      </c>
      <c r="C3408" s="8">
        <v>1711</v>
      </c>
      <c r="D3408" s="2">
        <v>10.9</v>
      </c>
      <c r="E3408" s="10">
        <v>360.7</v>
      </c>
      <c r="F3408" s="8">
        <v>495</v>
      </c>
      <c r="G3408" s="2">
        <v>3.2</v>
      </c>
      <c r="H3408" s="2">
        <v>104.3</v>
      </c>
      <c r="I3408" s="8">
        <v>291</v>
      </c>
      <c r="J3408" s="2">
        <v>1.9</v>
      </c>
      <c r="K3408" s="2">
        <v>61.3</v>
      </c>
      <c r="M3408" s="12">
        <f t="shared" si="1013"/>
        <v>9</v>
      </c>
      <c r="N3408" s="20">
        <f t="shared" si="1014"/>
        <v>1</v>
      </c>
      <c r="O3408" s="20">
        <f t="shared" si="1015"/>
        <v>0</v>
      </c>
      <c r="P3408" s="20">
        <f t="shared" si="1016"/>
        <v>0</v>
      </c>
      <c r="R3408" s="21">
        <f t="shared" si="1017"/>
        <v>0.17626455135469249</v>
      </c>
      <c r="V3408" t="s">
        <v>556</v>
      </c>
      <c r="X3408" s="34">
        <v>1173</v>
      </c>
      <c r="Y3408" s="69">
        <f>X3408/4470643</f>
        <v>2.6237836481239949E-4</v>
      </c>
      <c r="Z3408" t="s">
        <v>186</v>
      </c>
    </row>
    <row r="3409" spans="1:27" ht="15.75" x14ac:dyDescent="0.25">
      <c r="A3409" s="5" t="s">
        <v>10</v>
      </c>
      <c r="B3409" s="7">
        <v>6679</v>
      </c>
      <c r="C3409" s="7">
        <v>1545</v>
      </c>
      <c r="D3409" s="1">
        <v>23.1</v>
      </c>
      <c r="E3409" s="9">
        <v>592.79999999999995</v>
      </c>
      <c r="F3409" s="7">
        <v>317</v>
      </c>
      <c r="G3409" s="1">
        <v>4.7</v>
      </c>
      <c r="H3409" s="1">
        <v>121.6</v>
      </c>
      <c r="I3409" s="7">
        <v>487</v>
      </c>
      <c r="J3409" s="1">
        <v>7.3</v>
      </c>
      <c r="K3409" s="1">
        <v>186.9</v>
      </c>
      <c r="M3409" s="12">
        <f t="shared" si="1013"/>
        <v>2</v>
      </c>
      <c r="N3409" s="20">
        <f t="shared" si="1014"/>
        <v>2</v>
      </c>
      <c r="O3409" s="20">
        <f t="shared" si="1015"/>
        <v>1</v>
      </c>
      <c r="P3409" s="20">
        <f t="shared" si="1016"/>
        <v>1</v>
      </c>
      <c r="R3409" s="21">
        <f t="shared" si="1017"/>
        <v>0.1591634902647574</v>
      </c>
      <c r="W3409" s="46" t="s">
        <v>185</v>
      </c>
      <c r="X3409" s="47">
        <f>X3408-X3426</f>
        <v>90</v>
      </c>
    </row>
    <row r="3410" spans="1:27" ht="15.75" x14ac:dyDescent="0.25">
      <c r="A3410" s="6" t="s">
        <v>11</v>
      </c>
      <c r="B3410" s="8">
        <v>6285</v>
      </c>
      <c r="C3410" s="8">
        <v>1832</v>
      </c>
      <c r="D3410" s="2">
        <v>29.1</v>
      </c>
      <c r="E3410" s="10">
        <v>1306.0999999999999</v>
      </c>
      <c r="F3410" s="8">
        <v>88</v>
      </c>
      <c r="G3410" s="2">
        <v>1.4</v>
      </c>
      <c r="H3410" s="2">
        <v>62.7</v>
      </c>
      <c r="I3410" s="8">
        <v>1355</v>
      </c>
      <c r="J3410" s="2">
        <v>21.6</v>
      </c>
      <c r="K3410" s="2">
        <v>966</v>
      </c>
      <c r="M3410" s="12">
        <f t="shared" si="1013"/>
        <v>0</v>
      </c>
      <c r="N3410" s="20">
        <f t="shared" si="1014"/>
        <v>1</v>
      </c>
      <c r="O3410" s="20">
        <f t="shared" si="1015"/>
        <v>0</v>
      </c>
      <c r="P3410" s="20">
        <f t="shared" si="1016"/>
        <v>0</v>
      </c>
      <c r="R3410" s="21">
        <f t="shared" si="1017"/>
        <v>0.18872978263109097</v>
      </c>
    </row>
    <row r="3411" spans="1:27" ht="15.75" x14ac:dyDescent="0.25">
      <c r="A3411" s="5" t="s">
        <v>12</v>
      </c>
      <c r="B3411" s="1">
        <v>136</v>
      </c>
      <c r="C3411" s="1">
        <v>3</v>
      </c>
      <c r="D3411" s="1">
        <v>2.2000000000000002</v>
      </c>
      <c r="E3411" s="1" t="s">
        <v>13</v>
      </c>
      <c r="F3411" s="1">
        <v>1</v>
      </c>
      <c r="G3411" s="1">
        <v>0.7</v>
      </c>
      <c r="H3411" s="1" t="s">
        <v>13</v>
      </c>
      <c r="I3411" s="1">
        <v>1</v>
      </c>
      <c r="J3411" s="1">
        <v>0.7</v>
      </c>
      <c r="K3411" s="1" t="s">
        <v>13</v>
      </c>
      <c r="M3411" s="12">
        <f t="shared" si="1013"/>
        <v>0</v>
      </c>
      <c r="N3411" s="12">
        <f t="shared" si="1014"/>
        <v>0</v>
      </c>
      <c r="O3411" s="12">
        <f t="shared" si="1015"/>
        <v>0</v>
      </c>
      <c r="P3411" s="12">
        <f t="shared" si="1016"/>
        <v>0</v>
      </c>
      <c r="R3411" s="21">
        <f t="shared" si="1017"/>
        <v>3.0905532090244153E-4</v>
      </c>
    </row>
    <row r="3412" spans="1:27" x14ac:dyDescent="0.25">
      <c r="A3412" s="25"/>
    </row>
    <row r="3413" spans="1:27" x14ac:dyDescent="0.25">
      <c r="A3413" t="s">
        <v>1359</v>
      </c>
    </row>
    <row r="3414" spans="1:27" x14ac:dyDescent="0.25">
      <c r="A3414" t="s">
        <v>22</v>
      </c>
    </row>
    <row r="3415" spans="1:27" x14ac:dyDescent="0.25">
      <c r="A3415" s="15" t="s">
        <v>17</v>
      </c>
      <c r="B3415" s="14" t="s">
        <v>18</v>
      </c>
      <c r="C3415" s="270" t="s">
        <v>19</v>
      </c>
      <c r="D3415" s="270"/>
      <c r="E3415" s="270"/>
      <c r="F3415" s="270" t="s">
        <v>20</v>
      </c>
      <c r="G3415" s="270"/>
      <c r="H3415" s="270"/>
      <c r="I3415" s="270" t="s">
        <v>21</v>
      </c>
      <c r="J3415" s="270"/>
      <c r="K3415" s="270"/>
      <c r="M3415" s="270" t="s">
        <v>543</v>
      </c>
      <c r="N3415" s="270"/>
      <c r="O3415" s="270"/>
      <c r="P3415" s="270"/>
    </row>
    <row r="3416" spans="1:27" ht="30" x14ac:dyDescent="0.25">
      <c r="B3416" s="14" t="s">
        <v>14</v>
      </c>
      <c r="C3416" s="14" t="s">
        <v>14</v>
      </c>
      <c r="D3416" s="14" t="s">
        <v>15</v>
      </c>
      <c r="E3416" s="14" t="s">
        <v>16</v>
      </c>
      <c r="F3416" s="14" t="s">
        <v>14</v>
      </c>
      <c r="G3416" s="14" t="s">
        <v>15</v>
      </c>
      <c r="H3416" s="14" t="s">
        <v>16</v>
      </c>
      <c r="I3416" s="14" t="s">
        <v>14</v>
      </c>
      <c r="J3416" s="14" t="s">
        <v>15</v>
      </c>
      <c r="K3416" s="14" t="s">
        <v>16</v>
      </c>
      <c r="M3416" s="14" t="s">
        <v>18</v>
      </c>
      <c r="N3416" s="13" t="s">
        <v>19</v>
      </c>
      <c r="O3416" s="14" t="s">
        <v>20</v>
      </c>
      <c r="P3416" s="13" t="s">
        <v>21</v>
      </c>
      <c r="R3416" s="13" t="s">
        <v>41</v>
      </c>
      <c r="S3416" s="14" t="s">
        <v>29</v>
      </c>
      <c r="U3416" s="27" t="s">
        <v>42</v>
      </c>
    </row>
    <row r="3417" spans="1:27" ht="15.75" x14ac:dyDescent="0.25">
      <c r="A3417" s="5" t="s">
        <v>0</v>
      </c>
      <c r="B3417" s="7">
        <v>233547</v>
      </c>
      <c r="C3417" s="7">
        <v>9698</v>
      </c>
      <c r="D3417" s="1">
        <v>4.2</v>
      </c>
      <c r="E3417" s="9">
        <v>219.3</v>
      </c>
      <c r="F3417" s="7">
        <v>1823</v>
      </c>
      <c r="G3417" s="1">
        <v>0.8</v>
      </c>
      <c r="H3417" s="1">
        <v>41.2</v>
      </c>
      <c r="I3417" s="7">
        <v>2322</v>
      </c>
      <c r="J3417" s="1">
        <v>1</v>
      </c>
      <c r="K3417" s="1">
        <v>52.5</v>
      </c>
      <c r="M3417" s="12">
        <f t="shared" ref="M3417:M3429" si="1018">B3417-B3435</f>
        <v>485</v>
      </c>
      <c r="N3417" s="12">
        <f t="shared" ref="N3417:N3429" si="1019">C3417-C3435</f>
        <v>5</v>
      </c>
      <c r="O3417" s="12">
        <f t="shared" ref="O3417:O3429" si="1020">F3417-F3435</f>
        <v>-1</v>
      </c>
      <c r="P3417" s="12">
        <f t="shared" ref="P3417:P3429" si="1021">I3417-I3435</f>
        <v>2</v>
      </c>
      <c r="R3417" s="26"/>
      <c r="U3417" s="28">
        <f>C3417/B3417</f>
        <v>4.1524832260744091E-2</v>
      </c>
      <c r="W3417" s="48"/>
    </row>
    <row r="3418" spans="1:27" ht="15.75" x14ac:dyDescent="0.25">
      <c r="A3418" s="6" t="s">
        <v>1</v>
      </c>
      <c r="B3418" s="8">
        <v>1412</v>
      </c>
      <c r="C3418" s="8">
        <v>59</v>
      </c>
      <c r="D3418" s="2">
        <v>4.2</v>
      </c>
      <c r="E3418" s="10">
        <v>114.1</v>
      </c>
      <c r="F3418" s="8">
        <v>14</v>
      </c>
      <c r="G3418" s="2">
        <v>1</v>
      </c>
      <c r="H3418" s="2">
        <v>27.1</v>
      </c>
      <c r="I3418" s="8">
        <v>0</v>
      </c>
      <c r="J3418" s="2">
        <v>0</v>
      </c>
      <c r="K3418" s="2">
        <v>0</v>
      </c>
      <c r="M3418" s="12">
        <f t="shared" si="1018"/>
        <v>2</v>
      </c>
      <c r="N3418" s="20">
        <f t="shared" si="1019"/>
        <v>0</v>
      </c>
      <c r="O3418" s="12">
        <f t="shared" si="1020"/>
        <v>0</v>
      </c>
      <c r="P3418" s="12">
        <f t="shared" si="1021"/>
        <v>0</v>
      </c>
      <c r="R3418" s="21">
        <f>C3418/$C$3417</f>
        <v>6.0837286038358425E-3</v>
      </c>
    </row>
    <row r="3419" spans="1:27" ht="15.75" x14ac:dyDescent="0.25">
      <c r="A3419" s="5" t="s">
        <v>2</v>
      </c>
      <c r="B3419" s="7">
        <v>8912</v>
      </c>
      <c r="C3419" s="7">
        <v>42</v>
      </c>
      <c r="D3419" s="1">
        <v>0.5</v>
      </c>
      <c r="E3419" s="9">
        <v>19.3</v>
      </c>
      <c r="F3419" s="7">
        <v>8</v>
      </c>
      <c r="G3419" s="1">
        <v>0.1</v>
      </c>
      <c r="H3419" s="1">
        <v>3.7</v>
      </c>
      <c r="I3419" s="7">
        <v>0</v>
      </c>
      <c r="J3419" s="1">
        <v>0</v>
      </c>
      <c r="K3419" s="1">
        <v>0</v>
      </c>
      <c r="M3419" s="12">
        <f t="shared" si="1018"/>
        <v>23</v>
      </c>
      <c r="N3419" s="20">
        <f t="shared" si="1019"/>
        <v>0</v>
      </c>
      <c r="O3419" s="12">
        <f t="shared" si="1020"/>
        <v>0</v>
      </c>
      <c r="P3419" s="12">
        <f t="shared" si="1021"/>
        <v>0</v>
      </c>
      <c r="R3419" s="21">
        <f t="shared" ref="R3419:R3429" si="1022">C3419/$C$3417</f>
        <v>4.330789853578057E-3</v>
      </c>
    </row>
    <row r="3420" spans="1:27" ht="15.75" x14ac:dyDescent="0.25">
      <c r="A3420" s="6" t="s">
        <v>3</v>
      </c>
      <c r="B3420" s="8">
        <v>12366</v>
      </c>
      <c r="C3420" s="8">
        <v>25</v>
      </c>
      <c r="D3420" s="2">
        <v>0.2</v>
      </c>
      <c r="E3420" s="10">
        <v>9</v>
      </c>
      <c r="F3420" s="8">
        <v>12</v>
      </c>
      <c r="G3420" s="2">
        <v>0.1</v>
      </c>
      <c r="H3420" s="2">
        <v>4.3</v>
      </c>
      <c r="I3420" s="8">
        <v>0</v>
      </c>
      <c r="J3420" s="2">
        <v>0</v>
      </c>
      <c r="K3420" s="2">
        <v>0</v>
      </c>
      <c r="M3420" s="12">
        <f t="shared" si="1018"/>
        <v>32</v>
      </c>
      <c r="N3420" s="20">
        <f t="shared" si="1019"/>
        <v>0</v>
      </c>
      <c r="O3420" s="20">
        <f t="shared" si="1020"/>
        <v>0</v>
      </c>
      <c r="P3420" s="12">
        <f t="shared" si="1021"/>
        <v>0</v>
      </c>
      <c r="R3420" s="23">
        <f t="shared" si="1022"/>
        <v>2.5778511033202724E-3</v>
      </c>
      <c r="U3420" s="30" t="s">
        <v>544</v>
      </c>
      <c r="V3420" s="30"/>
      <c r="W3420" s="30"/>
      <c r="X3420" s="30"/>
      <c r="Y3420" s="30"/>
    </row>
    <row r="3421" spans="1:27" ht="15.75" x14ac:dyDescent="0.25">
      <c r="A3421" s="5" t="s">
        <v>4</v>
      </c>
      <c r="B3421" s="7">
        <v>31601</v>
      </c>
      <c r="C3421" s="7">
        <v>161</v>
      </c>
      <c r="D3421" s="1">
        <v>0.5</v>
      </c>
      <c r="E3421" s="9">
        <v>30.2</v>
      </c>
      <c r="F3421" s="7">
        <v>23</v>
      </c>
      <c r="G3421" s="1">
        <v>0.1</v>
      </c>
      <c r="H3421" s="1">
        <v>4.3</v>
      </c>
      <c r="I3421" s="7">
        <v>0</v>
      </c>
      <c r="J3421" s="1">
        <v>0</v>
      </c>
      <c r="K3421" s="1">
        <v>0</v>
      </c>
      <c r="M3421" s="12">
        <f t="shared" si="1018"/>
        <v>54</v>
      </c>
      <c r="N3421" s="20">
        <f t="shared" si="1019"/>
        <v>0</v>
      </c>
      <c r="O3421" s="12">
        <f t="shared" si="1020"/>
        <v>0</v>
      </c>
      <c r="P3421" s="12">
        <f t="shared" si="1021"/>
        <v>0</v>
      </c>
      <c r="R3421" s="23">
        <f t="shared" si="1022"/>
        <v>1.6601361105382552E-2</v>
      </c>
      <c r="S3421" s="24">
        <f>R3420+R3421</f>
        <v>1.9179212208702823E-2</v>
      </c>
      <c r="U3421" s="30"/>
      <c r="V3421" s="30"/>
      <c r="W3421" s="30"/>
      <c r="X3421" s="30"/>
      <c r="Y3421" s="30"/>
      <c r="Z3421" s="30"/>
    </row>
    <row r="3422" spans="1:27" ht="15.75" x14ac:dyDescent="0.25">
      <c r="A3422" s="6" t="s">
        <v>5</v>
      </c>
      <c r="B3422" s="8">
        <v>42352</v>
      </c>
      <c r="C3422" s="8">
        <v>522</v>
      </c>
      <c r="D3422" s="2">
        <v>1.2</v>
      </c>
      <c r="E3422" s="10">
        <v>88.2</v>
      </c>
      <c r="F3422" s="8">
        <v>62</v>
      </c>
      <c r="G3422" s="2">
        <v>0.1</v>
      </c>
      <c r="H3422" s="2">
        <v>10.5</v>
      </c>
      <c r="I3422" s="8">
        <v>11</v>
      </c>
      <c r="J3422" s="2">
        <v>0</v>
      </c>
      <c r="K3422" s="2">
        <v>1.9</v>
      </c>
      <c r="M3422" s="12">
        <f t="shared" si="1018"/>
        <v>239</v>
      </c>
      <c r="N3422" s="20">
        <f t="shared" si="1019"/>
        <v>2</v>
      </c>
      <c r="O3422" s="12">
        <f t="shared" si="1020"/>
        <v>0</v>
      </c>
      <c r="P3422" s="12">
        <f t="shared" si="1021"/>
        <v>0</v>
      </c>
      <c r="R3422" s="21">
        <f t="shared" si="1022"/>
        <v>5.3825531037327283E-2</v>
      </c>
      <c r="U3422" s="30" t="s">
        <v>545</v>
      </c>
      <c r="V3422" s="30"/>
      <c r="W3422" s="30"/>
      <c r="X3422" s="30"/>
      <c r="Y3422" s="30"/>
      <c r="Z3422" s="30"/>
    </row>
    <row r="3423" spans="1:27" ht="15.75" x14ac:dyDescent="0.25">
      <c r="A3423" s="5" t="s">
        <v>6</v>
      </c>
      <c r="B3423" s="7">
        <v>44427</v>
      </c>
      <c r="C3423" s="7">
        <v>934</v>
      </c>
      <c r="D3423" s="1">
        <v>2.1</v>
      </c>
      <c r="E3423" s="9">
        <v>130.5</v>
      </c>
      <c r="F3423" s="7">
        <v>138</v>
      </c>
      <c r="G3423" s="1">
        <v>0.3</v>
      </c>
      <c r="H3423" s="1">
        <v>19.3</v>
      </c>
      <c r="I3423" s="7">
        <v>14</v>
      </c>
      <c r="J3423" s="1">
        <v>0</v>
      </c>
      <c r="K3423" s="1">
        <v>2</v>
      </c>
      <c r="M3423" s="12">
        <f t="shared" si="1018"/>
        <v>77</v>
      </c>
      <c r="N3423" s="20">
        <f t="shared" si="1019"/>
        <v>2</v>
      </c>
      <c r="O3423" s="20">
        <f t="shared" si="1020"/>
        <v>0</v>
      </c>
      <c r="P3423" s="12">
        <f t="shared" si="1021"/>
        <v>0</v>
      </c>
      <c r="R3423" s="21">
        <f t="shared" si="1022"/>
        <v>9.6308517220045367E-2</v>
      </c>
      <c r="U3423" s="30" t="s">
        <v>546</v>
      </c>
      <c r="V3423" s="30"/>
      <c r="W3423" s="30"/>
      <c r="X3423" s="30"/>
      <c r="Y3423" s="30"/>
      <c r="Z3423" s="30"/>
    </row>
    <row r="3424" spans="1:27" ht="15.75" x14ac:dyDescent="0.25">
      <c r="A3424" s="6" t="s">
        <v>7</v>
      </c>
      <c r="B3424" s="8">
        <v>36592</v>
      </c>
      <c r="C3424" s="8">
        <v>1180</v>
      </c>
      <c r="D3424" s="2">
        <v>3.2</v>
      </c>
      <c r="E3424" s="10">
        <v>193.9</v>
      </c>
      <c r="F3424" s="8">
        <v>243</v>
      </c>
      <c r="G3424" s="2">
        <v>0.7</v>
      </c>
      <c r="H3424" s="2">
        <v>39.9</v>
      </c>
      <c r="I3424" s="8">
        <v>48</v>
      </c>
      <c r="J3424" s="2">
        <v>0.1</v>
      </c>
      <c r="K3424" s="2">
        <v>7.9</v>
      </c>
      <c r="M3424" s="12">
        <f t="shared" si="1018"/>
        <v>34</v>
      </c>
      <c r="N3424" s="20">
        <f t="shared" si="1019"/>
        <v>-1</v>
      </c>
      <c r="O3424" s="20">
        <f t="shared" si="1020"/>
        <v>0</v>
      </c>
      <c r="P3424" s="12">
        <f t="shared" si="1021"/>
        <v>0</v>
      </c>
      <c r="R3424" s="21">
        <f t="shared" si="1022"/>
        <v>0.12167457207671685</v>
      </c>
      <c r="U3424" s="30" t="s">
        <v>547</v>
      </c>
      <c r="V3424" s="30"/>
      <c r="W3424" s="30"/>
      <c r="X3424" s="30"/>
      <c r="Y3424" s="30"/>
      <c r="Z3424" s="30"/>
      <c r="AA3424" s="31">
        <f>4470643*0.54</f>
        <v>2414147.2200000002</v>
      </c>
    </row>
    <row r="3425" spans="1:26" ht="15.75" x14ac:dyDescent="0.25">
      <c r="A3425" s="5" t="s">
        <v>8</v>
      </c>
      <c r="B3425" s="7">
        <v>27143</v>
      </c>
      <c r="C3425" s="7">
        <v>1688</v>
      </c>
      <c r="D3425" s="1">
        <v>6.2</v>
      </c>
      <c r="E3425" s="9">
        <v>306.5</v>
      </c>
      <c r="F3425" s="7">
        <v>423</v>
      </c>
      <c r="G3425" s="1">
        <v>1.6</v>
      </c>
      <c r="H3425" s="1">
        <v>76.8</v>
      </c>
      <c r="I3425" s="7">
        <v>116</v>
      </c>
      <c r="J3425" s="1">
        <v>0.4</v>
      </c>
      <c r="K3425" s="1">
        <v>21.1</v>
      </c>
      <c r="M3425" s="12">
        <f t="shared" si="1018"/>
        <v>18</v>
      </c>
      <c r="N3425" s="20">
        <f t="shared" si="1019"/>
        <v>2</v>
      </c>
      <c r="O3425" s="20">
        <f t="shared" si="1020"/>
        <v>0</v>
      </c>
      <c r="P3425" s="12">
        <f t="shared" si="1021"/>
        <v>1</v>
      </c>
      <c r="R3425" s="21">
        <f t="shared" si="1022"/>
        <v>0.17405650649618479</v>
      </c>
      <c r="V3425" t="s">
        <v>56</v>
      </c>
      <c r="W3425" s="32">
        <v>0.1</v>
      </c>
      <c r="X3425" s="33">
        <f>AA3424*W3425</f>
        <v>241414.72200000004</v>
      </c>
    </row>
    <row r="3426" spans="1:26" ht="15.75" x14ac:dyDescent="0.25">
      <c r="A3426" s="6" t="s">
        <v>9</v>
      </c>
      <c r="B3426" s="8">
        <v>15644</v>
      </c>
      <c r="C3426" s="8">
        <v>1710</v>
      </c>
      <c r="D3426" s="2">
        <v>10.9</v>
      </c>
      <c r="E3426" s="10">
        <v>360.4</v>
      </c>
      <c r="F3426" s="8">
        <v>495</v>
      </c>
      <c r="G3426" s="2">
        <v>3.2</v>
      </c>
      <c r="H3426" s="2">
        <v>104.3</v>
      </c>
      <c r="I3426" s="8">
        <v>291</v>
      </c>
      <c r="J3426" s="2">
        <v>1.9</v>
      </c>
      <c r="K3426" s="2">
        <v>61.3</v>
      </c>
      <c r="M3426" s="12">
        <f t="shared" si="1018"/>
        <v>5</v>
      </c>
      <c r="N3426" s="20">
        <f t="shared" si="1019"/>
        <v>-1</v>
      </c>
      <c r="O3426" s="20">
        <f t="shared" si="1020"/>
        <v>0</v>
      </c>
      <c r="P3426" s="20">
        <f t="shared" si="1021"/>
        <v>0</v>
      </c>
      <c r="R3426" s="21">
        <f t="shared" si="1022"/>
        <v>0.17632501546710663</v>
      </c>
      <c r="V3426" t="s">
        <v>548</v>
      </c>
      <c r="X3426" s="34">
        <v>1083</v>
      </c>
      <c r="Y3426" s="69">
        <f>X3426/4470643</f>
        <v>2.4224703247385221E-4</v>
      </c>
      <c r="Z3426" t="s">
        <v>186</v>
      </c>
    </row>
    <row r="3427" spans="1:26" ht="15.75" x14ac:dyDescent="0.25">
      <c r="A3427" s="5" t="s">
        <v>10</v>
      </c>
      <c r="B3427" s="7">
        <v>6677</v>
      </c>
      <c r="C3427" s="7">
        <v>1543</v>
      </c>
      <c r="D3427" s="1">
        <v>23.1</v>
      </c>
      <c r="E3427" s="9">
        <v>592</v>
      </c>
      <c r="F3427" s="7">
        <v>316</v>
      </c>
      <c r="G3427" s="1">
        <v>4.7</v>
      </c>
      <c r="H3427" s="1">
        <v>121.2</v>
      </c>
      <c r="I3427" s="7">
        <v>486</v>
      </c>
      <c r="J3427" s="1">
        <v>7.3</v>
      </c>
      <c r="K3427" s="1">
        <v>186.5</v>
      </c>
      <c r="M3427" s="12">
        <f t="shared" si="1018"/>
        <v>8</v>
      </c>
      <c r="N3427" s="20">
        <f t="shared" si="1019"/>
        <v>2</v>
      </c>
      <c r="O3427" s="20">
        <f t="shared" si="1020"/>
        <v>0</v>
      </c>
      <c r="P3427" s="20">
        <f t="shared" si="1021"/>
        <v>1</v>
      </c>
      <c r="R3427" s="21">
        <f t="shared" si="1022"/>
        <v>0.1591049700969272</v>
      </c>
      <c r="W3427" s="46" t="s">
        <v>185</v>
      </c>
      <c r="X3427" s="47">
        <f>X3426-X3444</f>
        <v>407</v>
      </c>
    </row>
    <row r="3428" spans="1:26" ht="15.75" x14ac:dyDescent="0.25">
      <c r="A3428" s="6" t="s">
        <v>11</v>
      </c>
      <c r="B3428" s="8">
        <v>6285</v>
      </c>
      <c r="C3428" s="8">
        <v>1831</v>
      </c>
      <c r="D3428" s="2">
        <v>29.1</v>
      </c>
      <c r="E3428" s="10">
        <v>1305.4000000000001</v>
      </c>
      <c r="F3428" s="8">
        <v>88</v>
      </c>
      <c r="G3428" s="2">
        <v>1.4</v>
      </c>
      <c r="H3428" s="2">
        <v>62.7</v>
      </c>
      <c r="I3428" s="8">
        <v>1355</v>
      </c>
      <c r="J3428" s="2">
        <v>21.6</v>
      </c>
      <c r="K3428" s="2">
        <v>966</v>
      </c>
      <c r="M3428" s="12">
        <f t="shared" si="1018"/>
        <v>-7</v>
      </c>
      <c r="N3428" s="20">
        <f t="shared" si="1019"/>
        <v>-1</v>
      </c>
      <c r="O3428" s="20">
        <f t="shared" si="1020"/>
        <v>-1</v>
      </c>
      <c r="P3428" s="20">
        <f t="shared" si="1021"/>
        <v>0</v>
      </c>
      <c r="R3428" s="21">
        <f t="shared" si="1022"/>
        <v>0.18880181480717673</v>
      </c>
    </row>
    <row r="3429" spans="1:26" ht="15.75" x14ac:dyDescent="0.25">
      <c r="A3429" s="5" t="s">
        <v>12</v>
      </c>
      <c r="B3429" s="1">
        <v>136</v>
      </c>
      <c r="C3429" s="1">
        <v>3</v>
      </c>
      <c r="D3429" s="1">
        <v>2.2000000000000002</v>
      </c>
      <c r="E3429" s="1" t="s">
        <v>13</v>
      </c>
      <c r="F3429" s="1">
        <v>1</v>
      </c>
      <c r="G3429" s="1">
        <v>0.7</v>
      </c>
      <c r="H3429" s="1" t="s">
        <v>13</v>
      </c>
      <c r="I3429" s="1">
        <v>1</v>
      </c>
      <c r="J3429" s="1">
        <v>0.7</v>
      </c>
      <c r="K3429" s="1" t="s">
        <v>13</v>
      </c>
      <c r="M3429" s="12">
        <f t="shared" si="1018"/>
        <v>0</v>
      </c>
      <c r="N3429" s="12">
        <f t="shared" si="1019"/>
        <v>0</v>
      </c>
      <c r="O3429" s="12">
        <f t="shared" si="1020"/>
        <v>0</v>
      </c>
      <c r="P3429" s="12">
        <f t="shared" si="1021"/>
        <v>0</v>
      </c>
      <c r="R3429" s="21">
        <f t="shared" si="1022"/>
        <v>3.0934213239843265E-4</v>
      </c>
    </row>
    <row r="3430" spans="1:26" x14ac:dyDescent="0.25">
      <c r="A3430" s="25"/>
    </row>
    <row r="3431" spans="1:26" x14ac:dyDescent="0.25">
      <c r="A3431" t="s">
        <v>1360</v>
      </c>
    </row>
    <row r="3432" spans="1:26" x14ac:dyDescent="0.25">
      <c r="A3432" t="s">
        <v>22</v>
      </c>
    </row>
    <row r="3433" spans="1:26" x14ac:dyDescent="0.25">
      <c r="A3433" s="15" t="s">
        <v>17</v>
      </c>
      <c r="B3433" s="14" t="s">
        <v>18</v>
      </c>
      <c r="C3433" s="270" t="s">
        <v>19</v>
      </c>
      <c r="D3433" s="270"/>
      <c r="E3433" s="270"/>
      <c r="F3433" s="270" t="s">
        <v>20</v>
      </c>
      <c r="G3433" s="270"/>
      <c r="H3433" s="270"/>
      <c r="I3433" s="270" t="s">
        <v>21</v>
      </c>
      <c r="J3433" s="270"/>
      <c r="K3433" s="270"/>
      <c r="M3433" s="270" t="s">
        <v>536</v>
      </c>
      <c r="N3433" s="270"/>
      <c r="O3433" s="270"/>
      <c r="P3433" s="270"/>
    </row>
    <row r="3434" spans="1:26" ht="30" x14ac:dyDescent="0.25">
      <c r="B3434" s="14" t="s">
        <v>14</v>
      </c>
      <c r="C3434" s="14" t="s">
        <v>14</v>
      </c>
      <c r="D3434" s="14" t="s">
        <v>15</v>
      </c>
      <c r="E3434" s="14" t="s">
        <v>16</v>
      </c>
      <c r="F3434" s="14" t="s">
        <v>14</v>
      </c>
      <c r="G3434" s="14" t="s">
        <v>15</v>
      </c>
      <c r="H3434" s="14" t="s">
        <v>16</v>
      </c>
      <c r="I3434" s="14" t="s">
        <v>14</v>
      </c>
      <c r="J3434" s="14" t="s">
        <v>15</v>
      </c>
      <c r="K3434" s="14" t="s">
        <v>16</v>
      </c>
      <c r="M3434" s="14" t="s">
        <v>18</v>
      </c>
      <c r="N3434" s="13" t="s">
        <v>19</v>
      </c>
      <c r="O3434" s="14" t="s">
        <v>20</v>
      </c>
      <c r="P3434" s="13" t="s">
        <v>21</v>
      </c>
      <c r="R3434" s="13" t="s">
        <v>41</v>
      </c>
      <c r="S3434" s="14" t="s">
        <v>29</v>
      </c>
      <c r="U3434" s="27" t="s">
        <v>42</v>
      </c>
    </row>
    <row r="3435" spans="1:26" ht="15.75" x14ac:dyDescent="0.25">
      <c r="A3435" s="5" t="s">
        <v>0</v>
      </c>
      <c r="B3435" s="7">
        <v>233062</v>
      </c>
      <c r="C3435" s="7">
        <v>9693</v>
      </c>
      <c r="D3435" s="1">
        <v>4.2</v>
      </c>
      <c r="E3435" s="9">
        <v>219.2</v>
      </c>
      <c r="F3435" s="7">
        <v>1824</v>
      </c>
      <c r="G3435" s="1">
        <v>0.8</v>
      </c>
      <c r="H3435" s="1">
        <v>41.2</v>
      </c>
      <c r="I3435" s="7">
        <v>2320</v>
      </c>
      <c r="J3435" s="1">
        <v>1</v>
      </c>
      <c r="K3435" s="1">
        <v>52.5</v>
      </c>
      <c r="M3435" s="12">
        <f t="shared" ref="M3435:M3447" si="1023">B3435-B3453</f>
        <v>106</v>
      </c>
      <c r="N3435" s="12">
        <f t="shared" ref="N3435:N3447" si="1024">C3435-C3453</f>
        <v>3</v>
      </c>
      <c r="O3435" s="12">
        <f t="shared" ref="O3435:O3447" si="1025">F3435-F3453</f>
        <v>1</v>
      </c>
      <c r="P3435" s="12">
        <f t="shared" ref="P3435:P3447" si="1026">I3435-I3453</f>
        <v>2</v>
      </c>
      <c r="R3435" s="26"/>
      <c r="U3435" s="28">
        <f>C3435/B3435</f>
        <v>4.1589791557611278E-2</v>
      </c>
      <c r="W3435" s="48"/>
    </row>
    <row r="3436" spans="1:26" ht="15.75" x14ac:dyDescent="0.25">
      <c r="A3436" s="6" t="s">
        <v>1</v>
      </c>
      <c r="B3436" s="8">
        <v>1410</v>
      </c>
      <c r="C3436" s="8">
        <v>59</v>
      </c>
      <c r="D3436" s="2">
        <v>4.2</v>
      </c>
      <c r="E3436" s="10">
        <v>114.1</v>
      </c>
      <c r="F3436" s="8">
        <v>14</v>
      </c>
      <c r="G3436" s="2">
        <v>1</v>
      </c>
      <c r="H3436" s="2">
        <v>27.1</v>
      </c>
      <c r="I3436" s="8">
        <v>0</v>
      </c>
      <c r="J3436" s="2">
        <v>0</v>
      </c>
      <c r="K3436" s="2">
        <v>0</v>
      </c>
      <c r="M3436" s="12">
        <f t="shared" si="1023"/>
        <v>0</v>
      </c>
      <c r="N3436" s="20">
        <f t="shared" si="1024"/>
        <v>0</v>
      </c>
      <c r="O3436" s="12">
        <f t="shared" si="1025"/>
        <v>0</v>
      </c>
      <c r="P3436" s="12">
        <f t="shared" si="1026"/>
        <v>0</v>
      </c>
      <c r="R3436" s="21">
        <f>C3436/$C$3435</f>
        <v>6.086866811100794E-3</v>
      </c>
    </row>
    <row r="3437" spans="1:26" ht="15.75" x14ac:dyDescent="0.25">
      <c r="A3437" s="5" t="s">
        <v>2</v>
      </c>
      <c r="B3437" s="7">
        <v>8889</v>
      </c>
      <c r="C3437" s="7">
        <v>42</v>
      </c>
      <c r="D3437" s="1">
        <v>0.5</v>
      </c>
      <c r="E3437" s="9">
        <v>19.3</v>
      </c>
      <c r="F3437" s="7">
        <v>8</v>
      </c>
      <c r="G3437" s="1">
        <v>0.1</v>
      </c>
      <c r="H3437" s="1">
        <v>3.7</v>
      </c>
      <c r="I3437" s="7">
        <v>0</v>
      </c>
      <c r="J3437" s="1">
        <v>0</v>
      </c>
      <c r="K3437" s="1">
        <v>0</v>
      </c>
      <c r="M3437" s="12">
        <f t="shared" si="1023"/>
        <v>5</v>
      </c>
      <c r="N3437" s="20">
        <f t="shared" si="1024"/>
        <v>0</v>
      </c>
      <c r="O3437" s="12">
        <f t="shared" si="1025"/>
        <v>0</v>
      </c>
      <c r="P3437" s="12">
        <f t="shared" si="1026"/>
        <v>0</v>
      </c>
      <c r="R3437" s="21">
        <f t="shared" ref="R3437:R3447" si="1027">C3437/$C$3435</f>
        <v>4.333023831631074E-3</v>
      </c>
    </row>
    <row r="3438" spans="1:26" ht="15.75" x14ac:dyDescent="0.25">
      <c r="A3438" s="6" t="s">
        <v>3</v>
      </c>
      <c r="B3438" s="8">
        <v>12334</v>
      </c>
      <c r="C3438" s="8">
        <v>25</v>
      </c>
      <c r="D3438" s="2">
        <v>0.2</v>
      </c>
      <c r="E3438" s="10">
        <v>9</v>
      </c>
      <c r="F3438" s="8">
        <v>12</v>
      </c>
      <c r="G3438" s="2">
        <v>0.1</v>
      </c>
      <c r="H3438" s="2">
        <v>4.3</v>
      </c>
      <c r="I3438" s="8">
        <v>0</v>
      </c>
      <c r="J3438" s="2">
        <v>0</v>
      </c>
      <c r="K3438" s="2">
        <v>0</v>
      </c>
      <c r="M3438" s="12">
        <f t="shared" si="1023"/>
        <v>7</v>
      </c>
      <c r="N3438" s="20">
        <f t="shared" si="1024"/>
        <v>0</v>
      </c>
      <c r="O3438" s="20">
        <f t="shared" si="1025"/>
        <v>0</v>
      </c>
      <c r="P3438" s="12">
        <f t="shared" si="1026"/>
        <v>0</v>
      </c>
      <c r="R3438" s="23">
        <f t="shared" si="1027"/>
        <v>2.5791808521613536E-3</v>
      </c>
      <c r="U3438" s="30" t="s">
        <v>537</v>
      </c>
      <c r="V3438" s="30"/>
      <c r="W3438" s="30"/>
      <c r="X3438" s="30"/>
      <c r="Y3438" s="30"/>
    </row>
    <row r="3439" spans="1:26" ht="15.75" x14ac:dyDescent="0.25">
      <c r="A3439" s="5" t="s">
        <v>4</v>
      </c>
      <c r="B3439" s="7">
        <v>31547</v>
      </c>
      <c r="C3439" s="7">
        <v>161</v>
      </c>
      <c r="D3439" s="1">
        <v>0.5</v>
      </c>
      <c r="E3439" s="9">
        <v>30.2</v>
      </c>
      <c r="F3439" s="7">
        <v>23</v>
      </c>
      <c r="G3439" s="1">
        <v>0.1</v>
      </c>
      <c r="H3439" s="1">
        <v>4.3</v>
      </c>
      <c r="I3439" s="7">
        <v>0</v>
      </c>
      <c r="J3439" s="1">
        <v>0</v>
      </c>
      <c r="K3439" s="1">
        <v>0</v>
      </c>
      <c r="M3439" s="12">
        <f t="shared" si="1023"/>
        <v>13</v>
      </c>
      <c r="N3439" s="20">
        <f t="shared" si="1024"/>
        <v>0</v>
      </c>
      <c r="O3439" s="12">
        <f t="shared" si="1025"/>
        <v>0</v>
      </c>
      <c r="P3439" s="12">
        <f t="shared" si="1026"/>
        <v>0</v>
      </c>
      <c r="R3439" s="23">
        <f t="shared" si="1027"/>
        <v>1.6609924687919116E-2</v>
      </c>
      <c r="S3439" s="24">
        <f>R3438+R3439</f>
        <v>1.9189105540080468E-2</v>
      </c>
      <c r="U3439" s="30"/>
      <c r="V3439" s="30"/>
      <c r="W3439" s="30"/>
      <c r="X3439" s="30"/>
      <c r="Y3439" s="30"/>
      <c r="Z3439" s="30"/>
    </row>
    <row r="3440" spans="1:26" ht="15.75" x14ac:dyDescent="0.25">
      <c r="A3440" s="6" t="s">
        <v>5</v>
      </c>
      <c r="B3440" s="8">
        <v>42113</v>
      </c>
      <c r="C3440" s="8">
        <v>520</v>
      </c>
      <c r="D3440" s="2">
        <v>1.2</v>
      </c>
      <c r="E3440" s="10">
        <v>87.9</v>
      </c>
      <c r="F3440" s="8">
        <v>62</v>
      </c>
      <c r="G3440" s="2">
        <v>0.1</v>
      </c>
      <c r="H3440" s="2">
        <v>10.5</v>
      </c>
      <c r="I3440" s="8">
        <v>11</v>
      </c>
      <c r="J3440" s="2">
        <v>0</v>
      </c>
      <c r="K3440" s="2">
        <v>1.9</v>
      </c>
      <c r="M3440" s="12">
        <f t="shared" si="1023"/>
        <v>32</v>
      </c>
      <c r="N3440" s="20">
        <f t="shared" si="1024"/>
        <v>0</v>
      </c>
      <c r="O3440" s="12">
        <f t="shared" si="1025"/>
        <v>0</v>
      </c>
      <c r="P3440" s="12">
        <f t="shared" si="1026"/>
        <v>0</v>
      </c>
      <c r="R3440" s="21">
        <f t="shared" si="1027"/>
        <v>5.3646961724956151E-2</v>
      </c>
      <c r="U3440" s="30" t="s">
        <v>538</v>
      </c>
      <c r="V3440" s="30"/>
      <c r="W3440" s="30"/>
      <c r="X3440" s="30"/>
      <c r="Y3440" s="30"/>
      <c r="Z3440" s="30"/>
    </row>
    <row r="3441" spans="1:27" ht="15.75" x14ac:dyDescent="0.25">
      <c r="A3441" s="5" t="s">
        <v>6</v>
      </c>
      <c r="B3441" s="7">
        <v>44350</v>
      </c>
      <c r="C3441" s="7">
        <v>932</v>
      </c>
      <c r="D3441" s="1">
        <v>2.1</v>
      </c>
      <c r="E3441" s="9">
        <v>130.30000000000001</v>
      </c>
      <c r="F3441" s="7">
        <v>138</v>
      </c>
      <c r="G3441" s="1">
        <v>0.3</v>
      </c>
      <c r="H3441" s="1">
        <v>19.3</v>
      </c>
      <c r="I3441" s="7">
        <v>14</v>
      </c>
      <c r="J3441" s="1">
        <v>0</v>
      </c>
      <c r="K3441" s="1">
        <v>2</v>
      </c>
      <c r="M3441" s="12">
        <f t="shared" si="1023"/>
        <v>25</v>
      </c>
      <c r="N3441" s="20">
        <f t="shared" si="1024"/>
        <v>0</v>
      </c>
      <c r="O3441" s="20">
        <f t="shared" si="1025"/>
        <v>0</v>
      </c>
      <c r="P3441" s="12">
        <f t="shared" si="1026"/>
        <v>0</v>
      </c>
      <c r="R3441" s="21">
        <f t="shared" si="1027"/>
        <v>9.6151862168575256E-2</v>
      </c>
      <c r="U3441" s="30" t="s">
        <v>539</v>
      </c>
      <c r="V3441" s="30"/>
      <c r="W3441" s="30"/>
      <c r="X3441" s="30"/>
      <c r="Y3441" s="30"/>
      <c r="Z3441" s="30"/>
    </row>
    <row r="3442" spans="1:27" ht="15.75" x14ac:dyDescent="0.25">
      <c r="A3442" s="6" t="s">
        <v>7</v>
      </c>
      <c r="B3442" s="8">
        <v>36558</v>
      </c>
      <c r="C3442" s="8">
        <v>1181</v>
      </c>
      <c r="D3442" s="2">
        <v>3.2</v>
      </c>
      <c r="E3442" s="10">
        <v>194.1</v>
      </c>
      <c r="F3442" s="8">
        <v>243</v>
      </c>
      <c r="G3442" s="2">
        <v>0.7</v>
      </c>
      <c r="H3442" s="2">
        <v>39.9</v>
      </c>
      <c r="I3442" s="8">
        <v>48</v>
      </c>
      <c r="J3442" s="2">
        <v>0.1</v>
      </c>
      <c r="K3442" s="2">
        <v>7.9</v>
      </c>
      <c r="M3442" s="12">
        <f t="shared" si="1023"/>
        <v>8</v>
      </c>
      <c r="N3442" s="20">
        <f t="shared" si="1024"/>
        <v>1</v>
      </c>
      <c r="O3442" s="20">
        <f t="shared" si="1025"/>
        <v>1</v>
      </c>
      <c r="P3442" s="12">
        <f t="shared" si="1026"/>
        <v>0</v>
      </c>
      <c r="R3442" s="21">
        <f t="shared" si="1027"/>
        <v>0.12184050345610234</v>
      </c>
      <c r="U3442" s="30" t="s">
        <v>540</v>
      </c>
      <c r="V3442" s="30"/>
      <c r="W3442" s="30"/>
      <c r="X3442" s="30"/>
      <c r="Y3442" s="30"/>
      <c r="Z3442" s="30"/>
      <c r="AA3442" s="31">
        <f>4470643*0.521</f>
        <v>2329205.003</v>
      </c>
    </row>
    <row r="3443" spans="1:27" ht="15.75" x14ac:dyDescent="0.25">
      <c r="A3443" s="5" t="s">
        <v>8</v>
      </c>
      <c r="B3443" s="7">
        <v>27125</v>
      </c>
      <c r="C3443" s="7">
        <v>1686</v>
      </c>
      <c r="D3443" s="1">
        <v>6.2</v>
      </c>
      <c r="E3443" s="9">
        <v>306.10000000000002</v>
      </c>
      <c r="F3443" s="7">
        <v>423</v>
      </c>
      <c r="G3443" s="1">
        <v>1.6</v>
      </c>
      <c r="H3443" s="1">
        <v>76.8</v>
      </c>
      <c r="I3443" s="7">
        <v>115</v>
      </c>
      <c r="J3443" s="1">
        <v>0.4</v>
      </c>
      <c r="K3443" s="1">
        <v>20.9</v>
      </c>
      <c r="M3443" s="12">
        <f t="shared" si="1023"/>
        <v>6</v>
      </c>
      <c r="N3443" s="20">
        <f t="shared" si="1024"/>
        <v>0</v>
      </c>
      <c r="O3443" s="20">
        <f t="shared" si="1025"/>
        <v>0</v>
      </c>
      <c r="P3443" s="12">
        <f t="shared" si="1026"/>
        <v>0</v>
      </c>
      <c r="R3443" s="21">
        <f t="shared" si="1027"/>
        <v>0.1739399566697617</v>
      </c>
      <c r="V3443" t="s">
        <v>56</v>
      </c>
      <c r="W3443" s="32">
        <v>0.1</v>
      </c>
      <c r="X3443" s="33">
        <f>AA3442*W3443</f>
        <v>232920.50030000001</v>
      </c>
    </row>
    <row r="3444" spans="1:27" ht="15.75" x14ac:dyDescent="0.25">
      <c r="A3444" s="6" t="s">
        <v>9</v>
      </c>
      <c r="B3444" s="8">
        <v>15639</v>
      </c>
      <c r="C3444" s="8">
        <v>1711</v>
      </c>
      <c r="D3444" s="2">
        <v>10.9</v>
      </c>
      <c r="E3444" s="10">
        <v>360.7</v>
      </c>
      <c r="F3444" s="8">
        <v>495</v>
      </c>
      <c r="G3444" s="2">
        <v>3.2</v>
      </c>
      <c r="H3444" s="2">
        <v>104.3</v>
      </c>
      <c r="I3444" s="8">
        <v>291</v>
      </c>
      <c r="J3444" s="2">
        <v>1.9</v>
      </c>
      <c r="K3444" s="2">
        <v>61.3</v>
      </c>
      <c r="M3444" s="12">
        <f t="shared" si="1023"/>
        <v>7</v>
      </c>
      <c r="N3444" s="20">
        <f t="shared" si="1024"/>
        <v>0</v>
      </c>
      <c r="O3444" s="20">
        <f t="shared" si="1025"/>
        <v>0</v>
      </c>
      <c r="P3444" s="20">
        <f t="shared" si="1026"/>
        <v>0</v>
      </c>
      <c r="R3444" s="21">
        <f t="shared" si="1027"/>
        <v>0.17651913752192303</v>
      </c>
      <c r="V3444" t="s">
        <v>541</v>
      </c>
      <c r="X3444" s="34">
        <v>676</v>
      </c>
      <c r="Y3444" s="69">
        <f>X3444/4470643</f>
        <v>1.5120867400953284E-4</v>
      </c>
      <c r="Z3444" t="s">
        <v>186</v>
      </c>
    </row>
    <row r="3445" spans="1:27" ht="15.75" x14ac:dyDescent="0.25">
      <c r="A3445" s="5" t="s">
        <v>10</v>
      </c>
      <c r="B3445" s="7">
        <v>6669</v>
      </c>
      <c r="C3445" s="7">
        <v>1541</v>
      </c>
      <c r="D3445" s="1">
        <v>23.1</v>
      </c>
      <c r="E3445" s="9">
        <v>591.29999999999995</v>
      </c>
      <c r="F3445" s="7">
        <v>316</v>
      </c>
      <c r="G3445" s="1">
        <v>4.7</v>
      </c>
      <c r="H3445" s="1">
        <v>121.2</v>
      </c>
      <c r="I3445" s="7">
        <v>485</v>
      </c>
      <c r="J3445" s="1">
        <v>7.3</v>
      </c>
      <c r="K3445" s="1">
        <v>186.1</v>
      </c>
      <c r="M3445" s="12">
        <f t="shared" si="1023"/>
        <v>1</v>
      </c>
      <c r="N3445" s="20">
        <f t="shared" si="1024"/>
        <v>0</v>
      </c>
      <c r="O3445" s="20">
        <f t="shared" si="1025"/>
        <v>0</v>
      </c>
      <c r="P3445" s="20">
        <f t="shared" si="1026"/>
        <v>1</v>
      </c>
      <c r="R3445" s="21">
        <f t="shared" si="1027"/>
        <v>0.15898070772722583</v>
      </c>
      <c r="W3445" s="46" t="s">
        <v>185</v>
      </c>
      <c r="X3445" s="47">
        <f>X3444-X3462</f>
        <v>27</v>
      </c>
    </row>
    <row r="3446" spans="1:27" ht="15.75" x14ac:dyDescent="0.25">
      <c r="A3446" s="6" t="s">
        <v>11</v>
      </c>
      <c r="B3446" s="8">
        <v>6292</v>
      </c>
      <c r="C3446" s="8">
        <v>1832</v>
      </c>
      <c r="D3446" s="2">
        <v>29.1</v>
      </c>
      <c r="E3446" s="10">
        <v>1306.0999999999999</v>
      </c>
      <c r="F3446" s="8">
        <v>89</v>
      </c>
      <c r="G3446" s="2">
        <v>1.4</v>
      </c>
      <c r="H3446" s="2">
        <v>63.4</v>
      </c>
      <c r="I3446" s="8">
        <v>1355</v>
      </c>
      <c r="J3446" s="2">
        <v>21.5</v>
      </c>
      <c r="K3446" s="2">
        <v>966</v>
      </c>
      <c r="M3446" s="12">
        <f t="shared" si="1023"/>
        <v>2</v>
      </c>
      <c r="N3446" s="20">
        <f t="shared" si="1024"/>
        <v>2</v>
      </c>
      <c r="O3446" s="20">
        <f t="shared" si="1025"/>
        <v>0</v>
      </c>
      <c r="P3446" s="20">
        <f t="shared" si="1026"/>
        <v>1</v>
      </c>
      <c r="R3446" s="21">
        <f t="shared" si="1027"/>
        <v>0.18900237284638399</v>
      </c>
    </row>
    <row r="3447" spans="1:27" ht="15.75" x14ac:dyDescent="0.25">
      <c r="A3447" s="5" t="s">
        <v>12</v>
      </c>
      <c r="B3447" s="1">
        <v>136</v>
      </c>
      <c r="C3447" s="1">
        <v>3</v>
      </c>
      <c r="D3447" s="1">
        <v>2.2000000000000002</v>
      </c>
      <c r="E3447" s="1" t="s">
        <v>13</v>
      </c>
      <c r="F3447" s="1">
        <v>1</v>
      </c>
      <c r="G3447" s="1">
        <v>0.7</v>
      </c>
      <c r="H3447" s="1" t="s">
        <v>13</v>
      </c>
      <c r="I3447" s="1">
        <v>1</v>
      </c>
      <c r="J3447" s="1">
        <v>0.7</v>
      </c>
      <c r="K3447" s="1" t="s">
        <v>13</v>
      </c>
      <c r="M3447" s="12">
        <f t="shared" si="1023"/>
        <v>0</v>
      </c>
      <c r="N3447" s="12">
        <f t="shared" si="1024"/>
        <v>0</v>
      </c>
      <c r="O3447" s="12">
        <f t="shared" si="1025"/>
        <v>0</v>
      </c>
      <c r="P3447" s="12">
        <f t="shared" si="1026"/>
        <v>0</v>
      </c>
      <c r="R3447" s="21">
        <f t="shared" si="1027"/>
        <v>3.0950170225936243E-4</v>
      </c>
    </row>
    <row r="3448" spans="1:27" x14ac:dyDescent="0.25">
      <c r="A3448" s="25"/>
    </row>
    <row r="3449" spans="1:27" x14ac:dyDescent="0.25">
      <c r="A3449" t="s">
        <v>1361</v>
      </c>
    </row>
    <row r="3450" spans="1:27" x14ac:dyDescent="0.25">
      <c r="A3450" t="s">
        <v>22</v>
      </c>
    </row>
    <row r="3451" spans="1:27" x14ac:dyDescent="0.25">
      <c r="A3451" s="15" t="s">
        <v>17</v>
      </c>
      <c r="B3451" s="14" t="s">
        <v>18</v>
      </c>
      <c r="C3451" s="270" t="s">
        <v>19</v>
      </c>
      <c r="D3451" s="270"/>
      <c r="E3451" s="270"/>
      <c r="F3451" s="270" t="s">
        <v>20</v>
      </c>
      <c r="G3451" s="270"/>
      <c r="H3451" s="270"/>
      <c r="I3451" s="270" t="s">
        <v>21</v>
      </c>
      <c r="J3451" s="270"/>
      <c r="K3451" s="270"/>
      <c r="M3451" s="270" t="s">
        <v>533</v>
      </c>
      <c r="N3451" s="270"/>
      <c r="O3451" s="270"/>
      <c r="P3451" s="270"/>
    </row>
    <row r="3452" spans="1:27" ht="30" x14ac:dyDescent="0.25">
      <c r="B3452" s="14" t="s">
        <v>14</v>
      </c>
      <c r="C3452" s="14" t="s">
        <v>14</v>
      </c>
      <c r="D3452" s="14" t="s">
        <v>15</v>
      </c>
      <c r="E3452" s="14" t="s">
        <v>16</v>
      </c>
      <c r="F3452" s="14" t="s">
        <v>14</v>
      </c>
      <c r="G3452" s="14" t="s">
        <v>15</v>
      </c>
      <c r="H3452" s="14" t="s">
        <v>16</v>
      </c>
      <c r="I3452" s="14" t="s">
        <v>14</v>
      </c>
      <c r="J3452" s="14" t="s">
        <v>15</v>
      </c>
      <c r="K3452" s="14" t="s">
        <v>16</v>
      </c>
      <c r="M3452" s="14" t="s">
        <v>18</v>
      </c>
      <c r="N3452" s="13" t="s">
        <v>19</v>
      </c>
      <c r="O3452" s="14" t="s">
        <v>20</v>
      </c>
      <c r="P3452" s="13" t="s">
        <v>21</v>
      </c>
      <c r="R3452" s="13" t="s">
        <v>41</v>
      </c>
      <c r="S3452" s="14" t="s">
        <v>29</v>
      </c>
      <c r="U3452" s="27" t="s">
        <v>42</v>
      </c>
    </row>
    <row r="3453" spans="1:27" ht="15.75" x14ac:dyDescent="0.25">
      <c r="A3453" s="5" t="s">
        <v>0</v>
      </c>
      <c r="B3453" s="7">
        <v>232956</v>
      </c>
      <c r="C3453" s="7">
        <v>9690</v>
      </c>
      <c r="D3453" s="1">
        <v>4.2</v>
      </c>
      <c r="E3453" s="9">
        <v>219.1</v>
      </c>
      <c r="F3453" s="7">
        <v>1823</v>
      </c>
      <c r="G3453" s="1">
        <v>0.8</v>
      </c>
      <c r="H3453" s="1">
        <v>41.2</v>
      </c>
      <c r="I3453" s="7">
        <v>2318</v>
      </c>
      <c r="J3453" s="1">
        <v>1</v>
      </c>
      <c r="K3453" s="1">
        <v>52.4</v>
      </c>
      <c r="M3453" s="12">
        <f t="shared" ref="M3453:M3465" si="1028">B3453-B3471</f>
        <v>81</v>
      </c>
      <c r="N3453" s="12">
        <f t="shared" ref="N3453:N3465" si="1029">C3453-C3471</f>
        <v>3</v>
      </c>
      <c r="O3453" s="12">
        <f t="shared" ref="O3453:O3465" si="1030">F3453-F3471</f>
        <v>1</v>
      </c>
      <c r="P3453" s="12">
        <f t="shared" ref="P3453:P3465" si="1031">I3453-I3471</f>
        <v>0</v>
      </c>
      <c r="R3453" s="26"/>
      <c r="U3453" s="28">
        <f>C3453/B3453</f>
        <v>4.1595837840622263E-2</v>
      </c>
      <c r="W3453" s="48"/>
    </row>
    <row r="3454" spans="1:27" ht="15.75" x14ac:dyDescent="0.25">
      <c r="A3454" s="6" t="s">
        <v>1</v>
      </c>
      <c r="B3454" s="8">
        <v>1410</v>
      </c>
      <c r="C3454" s="8">
        <v>59</v>
      </c>
      <c r="D3454" s="2">
        <v>4.2</v>
      </c>
      <c r="E3454" s="10">
        <v>114.1</v>
      </c>
      <c r="F3454" s="8">
        <v>14</v>
      </c>
      <c r="G3454" s="2">
        <v>1</v>
      </c>
      <c r="H3454" s="2">
        <v>27.1</v>
      </c>
      <c r="I3454" s="8">
        <v>0</v>
      </c>
      <c r="J3454" s="2">
        <v>0</v>
      </c>
      <c r="K3454" s="2">
        <v>0</v>
      </c>
      <c r="M3454" s="12">
        <f t="shared" si="1028"/>
        <v>0</v>
      </c>
      <c r="N3454" s="20">
        <f t="shared" si="1029"/>
        <v>0</v>
      </c>
      <c r="O3454" s="12">
        <f t="shared" si="1030"/>
        <v>0</v>
      </c>
      <c r="P3454" s="12">
        <f t="shared" si="1031"/>
        <v>0</v>
      </c>
      <c r="R3454" s="21">
        <f>C3454/$C$3453</f>
        <v>6.0887512899896797E-3</v>
      </c>
    </row>
    <row r="3455" spans="1:27" ht="15.75" x14ac:dyDescent="0.25">
      <c r="A3455" s="5" t="s">
        <v>2</v>
      </c>
      <c r="B3455" s="7">
        <v>8884</v>
      </c>
      <c r="C3455" s="7">
        <v>42</v>
      </c>
      <c r="D3455" s="1">
        <v>0.5</v>
      </c>
      <c r="E3455" s="9">
        <v>19.3</v>
      </c>
      <c r="F3455" s="7">
        <v>8</v>
      </c>
      <c r="G3455" s="1">
        <v>0.1</v>
      </c>
      <c r="H3455" s="1">
        <v>3.7</v>
      </c>
      <c r="I3455" s="7">
        <v>0</v>
      </c>
      <c r="J3455" s="1">
        <v>0</v>
      </c>
      <c r="K3455" s="1">
        <v>0</v>
      </c>
      <c r="M3455" s="12">
        <f t="shared" si="1028"/>
        <v>1</v>
      </c>
      <c r="N3455" s="20">
        <f t="shared" si="1029"/>
        <v>0</v>
      </c>
      <c r="O3455" s="12">
        <f t="shared" si="1030"/>
        <v>0</v>
      </c>
      <c r="P3455" s="12">
        <f t="shared" si="1031"/>
        <v>0</v>
      </c>
      <c r="R3455" s="21">
        <f t="shared" ref="R3455:R3465" si="1032">C3455/$C$3453</f>
        <v>4.3343653250773996E-3</v>
      </c>
    </row>
    <row r="3456" spans="1:27" ht="15.75" x14ac:dyDescent="0.25">
      <c r="A3456" s="6" t="s">
        <v>3</v>
      </c>
      <c r="B3456" s="8">
        <v>12327</v>
      </c>
      <c r="C3456" s="8">
        <v>25</v>
      </c>
      <c r="D3456" s="2">
        <v>0.2</v>
      </c>
      <c r="E3456" s="10">
        <v>9</v>
      </c>
      <c r="F3456" s="8">
        <v>12</v>
      </c>
      <c r="G3456" s="2">
        <v>0.1</v>
      </c>
      <c r="H3456" s="2">
        <v>4.3</v>
      </c>
      <c r="I3456" s="8">
        <v>0</v>
      </c>
      <c r="J3456" s="2">
        <v>0</v>
      </c>
      <c r="K3456" s="2">
        <v>0</v>
      </c>
      <c r="M3456" s="12">
        <f t="shared" si="1028"/>
        <v>7</v>
      </c>
      <c r="N3456" s="20">
        <f t="shared" si="1029"/>
        <v>0</v>
      </c>
      <c r="O3456" s="20">
        <f t="shared" si="1030"/>
        <v>0</v>
      </c>
      <c r="P3456" s="12">
        <f t="shared" si="1031"/>
        <v>0</v>
      </c>
      <c r="R3456" s="23">
        <f t="shared" si="1032"/>
        <v>2.5799793601651187E-3</v>
      </c>
      <c r="U3456" s="30" t="s">
        <v>529</v>
      </c>
      <c r="V3456" s="30"/>
      <c r="W3456" s="30"/>
      <c r="X3456" s="30"/>
      <c r="Y3456" s="30"/>
    </row>
    <row r="3457" spans="1:27" ht="15.75" x14ac:dyDescent="0.25">
      <c r="A3457" s="5" t="s">
        <v>4</v>
      </c>
      <c r="B3457" s="7">
        <v>31534</v>
      </c>
      <c r="C3457" s="7">
        <v>161</v>
      </c>
      <c r="D3457" s="1">
        <v>0.5</v>
      </c>
      <c r="E3457" s="9">
        <v>30.2</v>
      </c>
      <c r="F3457" s="7">
        <v>23</v>
      </c>
      <c r="G3457" s="1">
        <v>0.1</v>
      </c>
      <c r="H3457" s="1">
        <v>4.3</v>
      </c>
      <c r="I3457" s="7">
        <v>0</v>
      </c>
      <c r="J3457" s="1">
        <v>0</v>
      </c>
      <c r="K3457" s="1">
        <v>0</v>
      </c>
      <c r="M3457" s="12">
        <f t="shared" si="1028"/>
        <v>10</v>
      </c>
      <c r="N3457" s="20">
        <f t="shared" si="1029"/>
        <v>1</v>
      </c>
      <c r="O3457" s="12">
        <f t="shared" si="1030"/>
        <v>1</v>
      </c>
      <c r="P3457" s="12">
        <f t="shared" si="1031"/>
        <v>0</v>
      </c>
      <c r="R3457" s="23">
        <f t="shared" si="1032"/>
        <v>1.6615067079463364E-2</v>
      </c>
      <c r="S3457" s="24">
        <f>R3456+R3457</f>
        <v>1.9195046439628483E-2</v>
      </c>
      <c r="U3457" s="30"/>
      <c r="V3457" s="30"/>
      <c r="W3457" s="30"/>
      <c r="X3457" s="30"/>
      <c r="Y3457" s="30"/>
      <c r="Z3457" s="30"/>
    </row>
    <row r="3458" spans="1:27" ht="15.75" x14ac:dyDescent="0.25">
      <c r="A3458" s="6" t="s">
        <v>5</v>
      </c>
      <c r="B3458" s="8">
        <v>42081</v>
      </c>
      <c r="C3458" s="8">
        <v>520</v>
      </c>
      <c r="D3458" s="2">
        <v>1.2</v>
      </c>
      <c r="E3458" s="10">
        <v>87.9</v>
      </c>
      <c r="F3458" s="8">
        <v>62</v>
      </c>
      <c r="G3458" s="2">
        <v>0.1</v>
      </c>
      <c r="H3458" s="2">
        <v>10.5</v>
      </c>
      <c r="I3458" s="8">
        <v>11</v>
      </c>
      <c r="J3458" s="2">
        <v>0</v>
      </c>
      <c r="K3458" s="2">
        <v>1.9</v>
      </c>
      <c r="M3458" s="12">
        <f t="shared" si="1028"/>
        <v>27</v>
      </c>
      <c r="N3458" s="20">
        <f t="shared" si="1029"/>
        <v>-1</v>
      </c>
      <c r="O3458" s="12">
        <f t="shared" si="1030"/>
        <v>0</v>
      </c>
      <c r="P3458" s="12">
        <f t="shared" si="1031"/>
        <v>0</v>
      </c>
      <c r="R3458" s="21">
        <f t="shared" si="1032"/>
        <v>5.3663570691434466E-2</v>
      </c>
      <c r="U3458" s="30" t="s">
        <v>530</v>
      </c>
      <c r="V3458" s="30"/>
      <c r="W3458" s="30"/>
      <c r="X3458" s="30"/>
      <c r="Y3458" s="30"/>
      <c r="Z3458" s="30"/>
    </row>
    <row r="3459" spans="1:27" ht="15.75" x14ac:dyDescent="0.25">
      <c r="A3459" s="5" t="s">
        <v>6</v>
      </c>
      <c r="B3459" s="7">
        <v>44325</v>
      </c>
      <c r="C3459" s="7">
        <v>932</v>
      </c>
      <c r="D3459" s="1">
        <v>2.1</v>
      </c>
      <c r="E3459" s="9">
        <v>130.30000000000001</v>
      </c>
      <c r="F3459" s="7">
        <v>138</v>
      </c>
      <c r="G3459" s="1">
        <v>0.3</v>
      </c>
      <c r="H3459" s="1">
        <v>19.3</v>
      </c>
      <c r="I3459" s="7">
        <v>14</v>
      </c>
      <c r="J3459" s="1">
        <v>0</v>
      </c>
      <c r="K3459" s="1">
        <v>2</v>
      </c>
      <c r="M3459" s="12">
        <f t="shared" si="1028"/>
        <v>18</v>
      </c>
      <c r="N3459" s="20">
        <f t="shared" si="1029"/>
        <v>1</v>
      </c>
      <c r="O3459" s="20">
        <f t="shared" si="1030"/>
        <v>0</v>
      </c>
      <c r="P3459" s="12">
        <f t="shared" si="1031"/>
        <v>0</v>
      </c>
      <c r="R3459" s="21">
        <f t="shared" si="1032"/>
        <v>9.6181630546955624E-2</v>
      </c>
      <c r="U3459" s="30" t="s">
        <v>531</v>
      </c>
      <c r="V3459" s="30"/>
      <c r="W3459" s="30"/>
      <c r="X3459" s="30"/>
      <c r="Y3459" s="30"/>
      <c r="Z3459" s="30"/>
    </row>
    <row r="3460" spans="1:27" ht="15.75" x14ac:dyDescent="0.25">
      <c r="A3460" s="6" t="s">
        <v>7</v>
      </c>
      <c r="B3460" s="8">
        <v>36550</v>
      </c>
      <c r="C3460" s="8">
        <v>1180</v>
      </c>
      <c r="D3460" s="2">
        <v>3.2</v>
      </c>
      <c r="E3460" s="10">
        <v>193.9</v>
      </c>
      <c r="F3460" s="8">
        <v>242</v>
      </c>
      <c r="G3460" s="2">
        <v>0.7</v>
      </c>
      <c r="H3460" s="2">
        <v>39.799999999999997</v>
      </c>
      <c r="I3460" s="8">
        <v>48</v>
      </c>
      <c r="J3460" s="2">
        <v>0.1</v>
      </c>
      <c r="K3460" s="2">
        <v>7.9</v>
      </c>
      <c r="M3460" s="12">
        <f t="shared" si="1028"/>
        <v>10</v>
      </c>
      <c r="N3460" s="20">
        <f t="shared" si="1029"/>
        <v>0</v>
      </c>
      <c r="O3460" s="20">
        <f t="shared" si="1030"/>
        <v>0</v>
      </c>
      <c r="P3460" s="12">
        <f t="shared" si="1031"/>
        <v>0</v>
      </c>
      <c r="R3460" s="21">
        <f t="shared" si="1032"/>
        <v>0.1217750257997936</v>
      </c>
      <c r="U3460" s="30" t="s">
        <v>532</v>
      </c>
      <c r="V3460" s="30"/>
      <c r="W3460" s="30"/>
      <c r="X3460" s="30"/>
      <c r="Y3460" s="30"/>
      <c r="Z3460" s="30"/>
      <c r="AA3460" s="31">
        <f>4470643*0.516</f>
        <v>2306851.7880000002</v>
      </c>
    </row>
    <row r="3461" spans="1:27" ht="15.75" x14ac:dyDescent="0.25">
      <c r="A3461" s="5" t="s">
        <v>8</v>
      </c>
      <c r="B3461" s="7">
        <v>27119</v>
      </c>
      <c r="C3461" s="7">
        <v>1686</v>
      </c>
      <c r="D3461" s="1">
        <v>6.2</v>
      </c>
      <c r="E3461" s="9">
        <v>306.10000000000002</v>
      </c>
      <c r="F3461" s="7">
        <v>423</v>
      </c>
      <c r="G3461" s="1">
        <v>1.6</v>
      </c>
      <c r="H3461" s="1">
        <v>76.8</v>
      </c>
      <c r="I3461" s="7">
        <v>115</v>
      </c>
      <c r="J3461" s="1">
        <v>0.4</v>
      </c>
      <c r="K3461" s="1">
        <v>20.9</v>
      </c>
      <c r="M3461" s="12">
        <f t="shared" si="1028"/>
        <v>6</v>
      </c>
      <c r="N3461" s="20">
        <f t="shared" si="1029"/>
        <v>0</v>
      </c>
      <c r="O3461" s="20">
        <f t="shared" si="1030"/>
        <v>0</v>
      </c>
      <c r="P3461" s="12">
        <f t="shared" si="1031"/>
        <v>0</v>
      </c>
      <c r="R3461" s="21">
        <f t="shared" si="1032"/>
        <v>0.1739938080495356</v>
      </c>
      <c r="V3461" t="s">
        <v>56</v>
      </c>
      <c r="W3461" s="32">
        <v>0.1</v>
      </c>
      <c r="X3461" s="33">
        <f>AA3460*W3461</f>
        <v>230685.17880000002</v>
      </c>
    </row>
    <row r="3462" spans="1:27" ht="15.75" x14ac:dyDescent="0.25">
      <c r="A3462" s="6" t="s">
        <v>9</v>
      </c>
      <c r="B3462" s="8">
        <v>15632</v>
      </c>
      <c r="C3462" s="8">
        <v>1711</v>
      </c>
      <c r="D3462" s="2">
        <v>10.9</v>
      </c>
      <c r="E3462" s="10">
        <v>360.7</v>
      </c>
      <c r="F3462" s="8">
        <v>495</v>
      </c>
      <c r="G3462" s="2">
        <v>3.2</v>
      </c>
      <c r="H3462" s="2">
        <v>104.3</v>
      </c>
      <c r="I3462" s="8">
        <v>291</v>
      </c>
      <c r="J3462" s="2">
        <v>1.9</v>
      </c>
      <c r="K3462" s="2">
        <v>61.3</v>
      </c>
      <c r="M3462" s="12">
        <f t="shared" si="1028"/>
        <v>-1</v>
      </c>
      <c r="N3462" s="20">
        <f t="shared" si="1029"/>
        <v>2</v>
      </c>
      <c r="O3462" s="20">
        <f t="shared" si="1030"/>
        <v>0</v>
      </c>
      <c r="P3462" s="20">
        <f t="shared" si="1031"/>
        <v>0</v>
      </c>
      <c r="R3462" s="21">
        <f t="shared" si="1032"/>
        <v>0.17657378740970073</v>
      </c>
      <c r="V3462" t="s">
        <v>534</v>
      </c>
      <c r="X3462" s="34">
        <v>649</v>
      </c>
      <c r="Y3462" s="69">
        <f>X3462/4470643</f>
        <v>1.4516927430796868E-4</v>
      </c>
      <c r="Z3462" t="s">
        <v>186</v>
      </c>
    </row>
    <row r="3463" spans="1:27" ht="15.75" x14ac:dyDescent="0.25">
      <c r="A3463" s="5" t="s">
        <v>10</v>
      </c>
      <c r="B3463" s="7">
        <v>6668</v>
      </c>
      <c r="C3463" s="7">
        <v>1541</v>
      </c>
      <c r="D3463" s="1">
        <v>23.1</v>
      </c>
      <c r="E3463" s="9">
        <v>591.29999999999995</v>
      </c>
      <c r="F3463" s="7">
        <v>316</v>
      </c>
      <c r="G3463" s="1">
        <v>4.7</v>
      </c>
      <c r="H3463" s="1">
        <v>121.2</v>
      </c>
      <c r="I3463" s="7">
        <v>484</v>
      </c>
      <c r="J3463" s="1">
        <v>7.3</v>
      </c>
      <c r="K3463" s="1">
        <v>185.7</v>
      </c>
      <c r="M3463" s="12">
        <f t="shared" si="1028"/>
        <v>0</v>
      </c>
      <c r="N3463" s="20">
        <f t="shared" si="1029"/>
        <v>0</v>
      </c>
      <c r="O3463" s="20">
        <f t="shared" si="1030"/>
        <v>0</v>
      </c>
      <c r="P3463" s="20">
        <f t="shared" si="1031"/>
        <v>0</v>
      </c>
      <c r="R3463" s="21">
        <f t="shared" si="1032"/>
        <v>0.15902992776057792</v>
      </c>
      <c r="W3463" s="46" t="s">
        <v>185</v>
      </c>
      <c r="X3463" s="47">
        <f>X3462-X3480</f>
        <v>43</v>
      </c>
    </row>
    <row r="3464" spans="1:27" ht="15.75" x14ac:dyDescent="0.25">
      <c r="A3464" s="6" t="s">
        <v>11</v>
      </c>
      <c r="B3464" s="8">
        <v>6290</v>
      </c>
      <c r="C3464" s="8">
        <v>1830</v>
      </c>
      <c r="D3464" s="2">
        <v>29.1</v>
      </c>
      <c r="E3464" s="10">
        <v>1304.5999999999999</v>
      </c>
      <c r="F3464" s="8">
        <v>89</v>
      </c>
      <c r="G3464" s="2">
        <v>1.4</v>
      </c>
      <c r="H3464" s="2">
        <v>63.4</v>
      </c>
      <c r="I3464" s="8">
        <v>1354</v>
      </c>
      <c r="J3464" s="2">
        <v>21.5</v>
      </c>
      <c r="K3464" s="2">
        <v>965.3</v>
      </c>
      <c r="M3464" s="12">
        <f t="shared" si="1028"/>
        <v>3</v>
      </c>
      <c r="N3464" s="20">
        <f t="shared" si="1029"/>
        <v>0</v>
      </c>
      <c r="O3464" s="20">
        <f t="shared" si="1030"/>
        <v>0</v>
      </c>
      <c r="P3464" s="20">
        <f t="shared" si="1031"/>
        <v>0</v>
      </c>
      <c r="R3464" s="21">
        <f t="shared" si="1032"/>
        <v>0.18885448916408668</v>
      </c>
    </row>
    <row r="3465" spans="1:27" ht="15.75" x14ac:dyDescent="0.25">
      <c r="A3465" s="5" t="s">
        <v>12</v>
      </c>
      <c r="B3465" s="1">
        <v>136</v>
      </c>
      <c r="C3465" s="1">
        <v>3</v>
      </c>
      <c r="D3465" s="1">
        <v>2.2000000000000002</v>
      </c>
      <c r="E3465" s="1" t="s">
        <v>13</v>
      </c>
      <c r="F3465" s="1">
        <v>1</v>
      </c>
      <c r="G3465" s="1">
        <v>0.7</v>
      </c>
      <c r="H3465" s="1" t="s">
        <v>13</v>
      </c>
      <c r="I3465" s="1">
        <v>1</v>
      </c>
      <c r="J3465" s="1">
        <v>0.7</v>
      </c>
      <c r="K3465" s="1" t="s">
        <v>13</v>
      </c>
      <c r="M3465" s="12">
        <f t="shared" si="1028"/>
        <v>0</v>
      </c>
      <c r="N3465" s="12">
        <f t="shared" si="1029"/>
        <v>0</v>
      </c>
      <c r="O3465" s="12">
        <f t="shared" si="1030"/>
        <v>0</v>
      </c>
      <c r="P3465" s="12">
        <f t="shared" si="1031"/>
        <v>0</v>
      </c>
      <c r="R3465" s="21">
        <f t="shared" si="1032"/>
        <v>3.0959752321981426E-4</v>
      </c>
    </row>
    <row r="3466" spans="1:27" x14ac:dyDescent="0.25">
      <c r="A3466" s="25"/>
    </row>
    <row r="3467" spans="1:27" x14ac:dyDescent="0.25">
      <c r="A3467" t="s">
        <v>1362</v>
      </c>
    </row>
    <row r="3468" spans="1:27" x14ac:dyDescent="0.25">
      <c r="A3468" t="s">
        <v>22</v>
      </c>
    </row>
    <row r="3469" spans="1:27" x14ac:dyDescent="0.25">
      <c r="A3469" s="15" t="s">
        <v>17</v>
      </c>
      <c r="B3469" s="14" t="s">
        <v>18</v>
      </c>
      <c r="C3469" s="270" t="s">
        <v>19</v>
      </c>
      <c r="D3469" s="270"/>
      <c r="E3469" s="270"/>
      <c r="F3469" s="270" t="s">
        <v>20</v>
      </c>
      <c r="G3469" s="270"/>
      <c r="H3469" s="270"/>
      <c r="I3469" s="270" t="s">
        <v>21</v>
      </c>
      <c r="J3469" s="270"/>
      <c r="K3469" s="270"/>
      <c r="M3469" s="270" t="s">
        <v>528</v>
      </c>
      <c r="N3469" s="270"/>
      <c r="O3469" s="270"/>
      <c r="P3469" s="270"/>
    </row>
    <row r="3470" spans="1:27" ht="30" x14ac:dyDescent="0.25">
      <c r="B3470" s="14" t="s">
        <v>14</v>
      </c>
      <c r="C3470" s="14" t="s">
        <v>14</v>
      </c>
      <c r="D3470" s="14" t="s">
        <v>15</v>
      </c>
      <c r="E3470" s="14" t="s">
        <v>16</v>
      </c>
      <c r="F3470" s="14" t="s">
        <v>14</v>
      </c>
      <c r="G3470" s="14" t="s">
        <v>15</v>
      </c>
      <c r="H3470" s="14" t="s">
        <v>16</v>
      </c>
      <c r="I3470" s="14" t="s">
        <v>14</v>
      </c>
      <c r="J3470" s="14" t="s">
        <v>15</v>
      </c>
      <c r="K3470" s="14" t="s">
        <v>16</v>
      </c>
      <c r="M3470" s="14" t="s">
        <v>18</v>
      </c>
      <c r="N3470" s="13" t="s">
        <v>19</v>
      </c>
      <c r="O3470" s="14" t="s">
        <v>20</v>
      </c>
      <c r="P3470" s="13" t="s">
        <v>21</v>
      </c>
      <c r="R3470" s="13" t="s">
        <v>41</v>
      </c>
      <c r="S3470" s="14" t="s">
        <v>29</v>
      </c>
      <c r="U3470" s="27" t="s">
        <v>42</v>
      </c>
    </row>
    <row r="3471" spans="1:27" ht="15.75" x14ac:dyDescent="0.25">
      <c r="A3471" s="5" t="s">
        <v>0</v>
      </c>
      <c r="B3471" s="7">
        <v>232875</v>
      </c>
      <c r="C3471" s="7">
        <v>9687</v>
      </c>
      <c r="D3471" s="1">
        <v>4.2</v>
      </c>
      <c r="E3471" s="9">
        <v>219.1</v>
      </c>
      <c r="F3471" s="7">
        <v>1822</v>
      </c>
      <c r="G3471" s="1">
        <v>0.8</v>
      </c>
      <c r="H3471" s="1">
        <v>41.2</v>
      </c>
      <c r="I3471" s="7">
        <v>2318</v>
      </c>
      <c r="J3471" s="1">
        <v>1</v>
      </c>
      <c r="K3471" s="1">
        <v>52.4</v>
      </c>
      <c r="M3471" s="12">
        <f t="shared" ref="M3471:M3483" si="1033">B3471-B3489</f>
        <v>199</v>
      </c>
      <c r="N3471" s="12">
        <f t="shared" ref="N3471:N3483" si="1034">C3471-C3489</f>
        <v>21</v>
      </c>
      <c r="O3471" s="12">
        <f t="shared" ref="O3471:O3483" si="1035">F3471-F3489</f>
        <v>3</v>
      </c>
      <c r="P3471" s="12">
        <f t="shared" ref="P3471:P3483" si="1036">I3471-I3489</f>
        <v>4</v>
      </c>
      <c r="R3471" s="26"/>
      <c r="U3471" s="28">
        <f>C3471/B3471</f>
        <v>4.159742351046699E-2</v>
      </c>
      <c r="W3471" s="48"/>
    </row>
    <row r="3472" spans="1:27" ht="15.75" x14ac:dyDescent="0.25">
      <c r="A3472" s="6" t="s">
        <v>1</v>
      </c>
      <c r="B3472" s="8">
        <v>1410</v>
      </c>
      <c r="C3472" s="8">
        <v>59</v>
      </c>
      <c r="D3472" s="2">
        <v>4.2</v>
      </c>
      <c r="E3472" s="10">
        <v>114.1</v>
      </c>
      <c r="F3472" s="8">
        <v>14</v>
      </c>
      <c r="G3472" s="2">
        <v>1</v>
      </c>
      <c r="H3472" s="2">
        <v>27.1</v>
      </c>
      <c r="I3472" s="8">
        <v>0</v>
      </c>
      <c r="J3472" s="2">
        <v>0</v>
      </c>
      <c r="K3472" s="2">
        <v>0</v>
      </c>
      <c r="M3472" s="12">
        <f t="shared" si="1033"/>
        <v>-1</v>
      </c>
      <c r="N3472" s="20">
        <f t="shared" si="1034"/>
        <v>0</v>
      </c>
      <c r="O3472" s="12">
        <f t="shared" si="1035"/>
        <v>0</v>
      </c>
      <c r="P3472" s="12">
        <f t="shared" si="1036"/>
        <v>0</v>
      </c>
      <c r="R3472" s="21">
        <f>C3472/$C$3471</f>
        <v>6.0906369360999276E-3</v>
      </c>
    </row>
    <row r="3473" spans="1:27" ht="15.75" x14ac:dyDescent="0.25">
      <c r="A3473" s="5" t="s">
        <v>2</v>
      </c>
      <c r="B3473" s="7">
        <v>8883</v>
      </c>
      <c r="C3473" s="7">
        <v>42</v>
      </c>
      <c r="D3473" s="1">
        <v>0.5</v>
      </c>
      <c r="E3473" s="9">
        <v>19.3</v>
      </c>
      <c r="F3473" s="7">
        <v>8</v>
      </c>
      <c r="G3473" s="1">
        <v>0.1</v>
      </c>
      <c r="H3473" s="1">
        <v>3.7</v>
      </c>
      <c r="I3473" s="7">
        <v>0</v>
      </c>
      <c r="J3473" s="1">
        <v>0</v>
      </c>
      <c r="K3473" s="1">
        <v>0</v>
      </c>
      <c r="M3473" s="12">
        <f t="shared" si="1033"/>
        <v>6</v>
      </c>
      <c r="N3473" s="20">
        <f t="shared" si="1034"/>
        <v>0</v>
      </c>
      <c r="O3473" s="12">
        <f t="shared" si="1035"/>
        <v>0</v>
      </c>
      <c r="P3473" s="12">
        <f t="shared" si="1036"/>
        <v>0</v>
      </c>
      <c r="R3473" s="21">
        <f t="shared" ref="R3473:R3483" si="1037">C3473/$C$3471</f>
        <v>4.3357076494270671E-3</v>
      </c>
    </row>
    <row r="3474" spans="1:27" ht="15.75" x14ac:dyDescent="0.25">
      <c r="A3474" s="6" t="s">
        <v>3</v>
      </c>
      <c r="B3474" s="8">
        <v>12320</v>
      </c>
      <c r="C3474" s="8">
        <v>25</v>
      </c>
      <c r="D3474" s="2">
        <v>0.2</v>
      </c>
      <c r="E3474" s="10">
        <v>9</v>
      </c>
      <c r="F3474" s="8">
        <v>12</v>
      </c>
      <c r="G3474" s="2">
        <v>0.1</v>
      </c>
      <c r="H3474" s="2">
        <v>4.3</v>
      </c>
      <c r="I3474" s="8">
        <v>0</v>
      </c>
      <c r="J3474" s="2">
        <v>0</v>
      </c>
      <c r="K3474" s="2">
        <v>0</v>
      </c>
      <c r="M3474" s="12">
        <f t="shared" si="1033"/>
        <v>13</v>
      </c>
      <c r="N3474" s="20">
        <f t="shared" si="1034"/>
        <v>0</v>
      </c>
      <c r="O3474" s="20">
        <f t="shared" si="1035"/>
        <v>0</v>
      </c>
      <c r="P3474" s="12">
        <f t="shared" si="1036"/>
        <v>0</v>
      </c>
      <c r="R3474" s="23">
        <f t="shared" si="1037"/>
        <v>2.5807783627542066E-3</v>
      </c>
      <c r="U3474" s="30" t="s">
        <v>523</v>
      </c>
      <c r="V3474" s="30"/>
      <c r="W3474" s="30"/>
      <c r="X3474" s="30"/>
      <c r="Y3474" s="30"/>
    </row>
    <row r="3475" spans="1:27" ht="15.75" x14ac:dyDescent="0.25">
      <c r="A3475" s="5" t="s">
        <v>4</v>
      </c>
      <c r="B3475" s="7">
        <v>31524</v>
      </c>
      <c r="C3475" s="7">
        <v>160</v>
      </c>
      <c r="D3475" s="1">
        <v>0.5</v>
      </c>
      <c r="E3475" s="9">
        <v>30</v>
      </c>
      <c r="F3475" s="7">
        <v>22</v>
      </c>
      <c r="G3475" s="1">
        <v>0.1</v>
      </c>
      <c r="H3475" s="1">
        <v>4.0999999999999996</v>
      </c>
      <c r="I3475" s="7">
        <v>0</v>
      </c>
      <c r="J3475" s="1">
        <v>0</v>
      </c>
      <c r="K3475" s="1">
        <v>0</v>
      </c>
      <c r="M3475" s="12">
        <f t="shared" si="1033"/>
        <v>24</v>
      </c>
      <c r="N3475" s="20">
        <f t="shared" si="1034"/>
        <v>-1</v>
      </c>
      <c r="O3475" s="12">
        <f t="shared" si="1035"/>
        <v>-1</v>
      </c>
      <c r="P3475" s="12">
        <f t="shared" si="1036"/>
        <v>0</v>
      </c>
      <c r="R3475" s="23">
        <f t="shared" si="1037"/>
        <v>1.6516981521626922E-2</v>
      </c>
      <c r="S3475" s="24">
        <f>R3474+R3475</f>
        <v>1.909775988438113E-2</v>
      </c>
      <c r="U3475" s="30"/>
      <c r="V3475" s="30"/>
      <c r="W3475" s="30"/>
      <c r="X3475" s="30"/>
      <c r="Y3475" s="30"/>
      <c r="Z3475" s="30"/>
    </row>
    <row r="3476" spans="1:27" ht="15.75" x14ac:dyDescent="0.25">
      <c r="A3476" s="6" t="s">
        <v>5</v>
      </c>
      <c r="B3476" s="8">
        <v>42054</v>
      </c>
      <c r="C3476" s="8">
        <v>521</v>
      </c>
      <c r="D3476" s="2">
        <v>1.2</v>
      </c>
      <c r="E3476" s="10">
        <v>88</v>
      </c>
      <c r="F3476" s="8">
        <v>62</v>
      </c>
      <c r="G3476" s="2">
        <v>0.1</v>
      </c>
      <c r="H3476" s="2">
        <v>10.5</v>
      </c>
      <c r="I3476" s="8">
        <v>11</v>
      </c>
      <c r="J3476" s="2">
        <v>0</v>
      </c>
      <c r="K3476" s="2">
        <v>1.9</v>
      </c>
      <c r="M3476" s="12">
        <f t="shared" si="1033"/>
        <v>71</v>
      </c>
      <c r="N3476" s="20">
        <f t="shared" si="1034"/>
        <v>2</v>
      </c>
      <c r="O3476" s="12">
        <f t="shared" si="1035"/>
        <v>0</v>
      </c>
      <c r="P3476" s="12">
        <f t="shared" si="1036"/>
        <v>0</v>
      </c>
      <c r="R3476" s="21">
        <f t="shared" si="1037"/>
        <v>5.3783421079797666E-2</v>
      </c>
      <c r="U3476" s="30" t="s">
        <v>524</v>
      </c>
      <c r="V3476" s="30"/>
      <c r="W3476" s="30"/>
      <c r="X3476" s="30"/>
      <c r="Y3476" s="30"/>
      <c r="Z3476" s="30"/>
    </row>
    <row r="3477" spans="1:27" ht="15.75" x14ac:dyDescent="0.25">
      <c r="A3477" s="5" t="s">
        <v>6</v>
      </c>
      <c r="B3477" s="7">
        <v>44307</v>
      </c>
      <c r="C3477" s="7">
        <v>931</v>
      </c>
      <c r="D3477" s="1">
        <v>2.1</v>
      </c>
      <c r="E3477" s="9">
        <v>130.1</v>
      </c>
      <c r="F3477" s="7">
        <v>138</v>
      </c>
      <c r="G3477" s="1">
        <v>0.3</v>
      </c>
      <c r="H3477" s="1">
        <v>19.3</v>
      </c>
      <c r="I3477" s="7">
        <v>14</v>
      </c>
      <c r="J3477" s="1">
        <v>0</v>
      </c>
      <c r="K3477" s="1">
        <v>2</v>
      </c>
      <c r="M3477" s="12">
        <f t="shared" si="1033"/>
        <v>40</v>
      </c>
      <c r="N3477" s="20">
        <f t="shared" si="1034"/>
        <v>2</v>
      </c>
      <c r="O3477" s="20">
        <f t="shared" si="1035"/>
        <v>2</v>
      </c>
      <c r="P3477" s="12">
        <f t="shared" si="1036"/>
        <v>0</v>
      </c>
      <c r="R3477" s="21">
        <f t="shared" si="1037"/>
        <v>9.6108186228966649E-2</v>
      </c>
      <c r="U3477" s="30" t="s">
        <v>525</v>
      </c>
      <c r="V3477" s="30"/>
      <c r="W3477" s="30"/>
      <c r="X3477" s="30"/>
      <c r="Y3477" s="30"/>
      <c r="Z3477" s="30"/>
    </row>
    <row r="3478" spans="1:27" ht="15.75" x14ac:dyDescent="0.25">
      <c r="A3478" s="6" t="s">
        <v>7</v>
      </c>
      <c r="B3478" s="8">
        <v>36540</v>
      </c>
      <c r="C3478" s="8">
        <v>1180</v>
      </c>
      <c r="D3478" s="2">
        <v>3.2</v>
      </c>
      <c r="E3478" s="10">
        <v>193.9</v>
      </c>
      <c r="F3478" s="8">
        <v>242</v>
      </c>
      <c r="G3478" s="2">
        <v>0.7</v>
      </c>
      <c r="H3478" s="2">
        <v>39.799999999999997</v>
      </c>
      <c r="I3478" s="8">
        <v>48</v>
      </c>
      <c r="J3478" s="2">
        <v>0.1</v>
      </c>
      <c r="K3478" s="2">
        <v>7.9</v>
      </c>
      <c r="M3478" s="12">
        <f t="shared" si="1033"/>
        <v>28</v>
      </c>
      <c r="N3478" s="20">
        <f t="shared" si="1034"/>
        <v>2</v>
      </c>
      <c r="O3478" s="20">
        <f t="shared" si="1035"/>
        <v>0</v>
      </c>
      <c r="P3478" s="12">
        <f t="shared" si="1036"/>
        <v>0</v>
      </c>
      <c r="R3478" s="21">
        <f t="shared" si="1037"/>
        <v>0.12181273872199855</v>
      </c>
      <c r="U3478" s="30" t="s">
        <v>526</v>
      </c>
      <c r="V3478" s="30"/>
      <c r="W3478" s="30"/>
      <c r="X3478" s="30"/>
      <c r="Y3478" s="30"/>
      <c r="Z3478" s="30"/>
      <c r="AA3478" s="31">
        <f>4470643*0.512</f>
        <v>2288969.216</v>
      </c>
    </row>
    <row r="3479" spans="1:27" ht="15.75" x14ac:dyDescent="0.25">
      <c r="A3479" s="5" t="s">
        <v>8</v>
      </c>
      <c r="B3479" s="7">
        <v>27113</v>
      </c>
      <c r="C3479" s="7">
        <v>1686</v>
      </c>
      <c r="D3479" s="1">
        <v>6.2</v>
      </c>
      <c r="E3479" s="9">
        <v>306.10000000000002</v>
      </c>
      <c r="F3479" s="7">
        <v>423</v>
      </c>
      <c r="G3479" s="1">
        <v>1.6</v>
      </c>
      <c r="H3479" s="1">
        <v>76.8</v>
      </c>
      <c r="I3479" s="7">
        <v>115</v>
      </c>
      <c r="J3479" s="1">
        <v>0.4</v>
      </c>
      <c r="K3479" s="1">
        <v>20.9</v>
      </c>
      <c r="M3479" s="12">
        <f t="shared" si="1033"/>
        <v>8</v>
      </c>
      <c r="N3479" s="20">
        <f t="shared" si="1034"/>
        <v>4</v>
      </c>
      <c r="O3479" s="20">
        <f t="shared" si="1035"/>
        <v>0</v>
      </c>
      <c r="P3479" s="12">
        <f t="shared" si="1036"/>
        <v>1</v>
      </c>
      <c r="R3479" s="21">
        <f t="shared" si="1037"/>
        <v>0.1740476927841437</v>
      </c>
      <c r="V3479" t="s">
        <v>56</v>
      </c>
      <c r="W3479" s="32">
        <v>0.1</v>
      </c>
      <c r="X3479" s="33">
        <f>AA3478*W3479</f>
        <v>228896.9216</v>
      </c>
    </row>
    <row r="3480" spans="1:27" ht="15.75" x14ac:dyDescent="0.25">
      <c r="A3480" s="6" t="s">
        <v>9</v>
      </c>
      <c r="B3480" s="8">
        <v>15633</v>
      </c>
      <c r="C3480" s="8">
        <v>1709</v>
      </c>
      <c r="D3480" s="2">
        <v>10.9</v>
      </c>
      <c r="E3480" s="10">
        <v>360.2</v>
      </c>
      <c r="F3480" s="8">
        <v>495</v>
      </c>
      <c r="G3480" s="2">
        <v>3.2</v>
      </c>
      <c r="H3480" s="2">
        <v>104.3</v>
      </c>
      <c r="I3480" s="8">
        <v>291</v>
      </c>
      <c r="J3480" s="2">
        <v>1.9</v>
      </c>
      <c r="K3480" s="2">
        <v>61.3</v>
      </c>
      <c r="M3480" s="12">
        <f t="shared" si="1033"/>
        <v>3</v>
      </c>
      <c r="N3480" s="20">
        <f t="shared" si="1034"/>
        <v>3</v>
      </c>
      <c r="O3480" s="20">
        <f t="shared" si="1035"/>
        <v>1</v>
      </c>
      <c r="P3480" s="20">
        <f t="shared" si="1036"/>
        <v>2</v>
      </c>
      <c r="R3480" s="21">
        <f t="shared" si="1037"/>
        <v>0.17642200887787757</v>
      </c>
      <c r="V3480" t="s">
        <v>522</v>
      </c>
      <c r="X3480" s="34">
        <v>606</v>
      </c>
      <c r="Y3480" s="69">
        <f>X3480/4470643</f>
        <v>1.3555097107955164E-4</v>
      </c>
      <c r="Z3480" t="s">
        <v>186</v>
      </c>
    </row>
    <row r="3481" spans="1:27" ht="15.75" x14ac:dyDescent="0.25">
      <c r="A3481" s="5" t="s">
        <v>10</v>
      </c>
      <c r="B3481" s="7">
        <v>6668</v>
      </c>
      <c r="C3481" s="7">
        <v>1541</v>
      </c>
      <c r="D3481" s="1">
        <v>23.1</v>
      </c>
      <c r="E3481" s="9">
        <v>591.29999999999995</v>
      </c>
      <c r="F3481" s="7">
        <v>316</v>
      </c>
      <c r="G3481" s="1">
        <v>4.7</v>
      </c>
      <c r="H3481" s="1">
        <v>121.2</v>
      </c>
      <c r="I3481" s="7">
        <v>484</v>
      </c>
      <c r="J3481" s="1">
        <v>7.3</v>
      </c>
      <c r="K3481" s="1">
        <v>185.7</v>
      </c>
      <c r="M3481" s="12">
        <f t="shared" si="1033"/>
        <v>2</v>
      </c>
      <c r="N3481" s="20">
        <f t="shared" si="1034"/>
        <v>3</v>
      </c>
      <c r="O3481" s="20">
        <f t="shared" si="1035"/>
        <v>1</v>
      </c>
      <c r="P3481" s="20">
        <f t="shared" si="1036"/>
        <v>1</v>
      </c>
      <c r="R3481" s="21">
        <f t="shared" si="1037"/>
        <v>0.15907917828016929</v>
      </c>
      <c r="W3481" s="46" t="s">
        <v>185</v>
      </c>
      <c r="X3481" s="47">
        <f>X3480-X3498</f>
        <v>27</v>
      </c>
    </row>
    <row r="3482" spans="1:27" ht="15.75" x14ac:dyDescent="0.25">
      <c r="A3482" s="6" t="s">
        <v>11</v>
      </c>
      <c r="B3482" s="8">
        <v>6287</v>
      </c>
      <c r="C3482" s="8">
        <v>1830</v>
      </c>
      <c r="D3482" s="2">
        <v>29.1</v>
      </c>
      <c r="E3482" s="10">
        <v>1304.5999999999999</v>
      </c>
      <c r="F3482" s="8">
        <v>89</v>
      </c>
      <c r="G3482" s="2">
        <v>1.4</v>
      </c>
      <c r="H3482" s="2">
        <v>63.4</v>
      </c>
      <c r="I3482" s="8">
        <v>1354</v>
      </c>
      <c r="J3482" s="2">
        <v>21.5</v>
      </c>
      <c r="K3482" s="2">
        <v>965.3</v>
      </c>
      <c r="M3482" s="12">
        <f t="shared" si="1033"/>
        <v>6</v>
      </c>
      <c r="N3482" s="20">
        <f t="shared" si="1034"/>
        <v>6</v>
      </c>
      <c r="O3482" s="20">
        <f t="shared" si="1035"/>
        <v>0</v>
      </c>
      <c r="P3482" s="20">
        <f t="shared" si="1036"/>
        <v>0</v>
      </c>
      <c r="R3482" s="21">
        <f t="shared" si="1037"/>
        <v>0.18891297615360791</v>
      </c>
    </row>
    <row r="3483" spans="1:27" ht="15.75" x14ac:dyDescent="0.25">
      <c r="A3483" s="5" t="s">
        <v>12</v>
      </c>
      <c r="B3483" s="1">
        <v>136</v>
      </c>
      <c r="C3483" s="1">
        <v>3</v>
      </c>
      <c r="D3483" s="1">
        <v>2.2000000000000002</v>
      </c>
      <c r="E3483" s="1" t="s">
        <v>13</v>
      </c>
      <c r="F3483" s="1">
        <v>1</v>
      </c>
      <c r="G3483" s="1">
        <v>0.7</v>
      </c>
      <c r="H3483" s="1" t="s">
        <v>13</v>
      </c>
      <c r="I3483" s="1">
        <v>1</v>
      </c>
      <c r="J3483" s="1">
        <v>0.7</v>
      </c>
      <c r="K3483" s="1" t="s">
        <v>13</v>
      </c>
      <c r="M3483" s="12">
        <f t="shared" si="1033"/>
        <v>-1</v>
      </c>
      <c r="N3483" s="12">
        <f t="shared" si="1034"/>
        <v>0</v>
      </c>
      <c r="O3483" s="12">
        <f t="shared" si="1035"/>
        <v>0</v>
      </c>
      <c r="P3483" s="12">
        <f t="shared" si="1036"/>
        <v>0</v>
      </c>
      <c r="R3483" s="21">
        <f t="shared" si="1037"/>
        <v>3.0969340353050479E-4</v>
      </c>
    </row>
    <row r="3484" spans="1:27" x14ac:dyDescent="0.25">
      <c r="A3484" s="25"/>
    </row>
    <row r="3485" spans="1:27" x14ac:dyDescent="0.25">
      <c r="A3485" t="s">
        <v>1363</v>
      </c>
    </row>
    <row r="3486" spans="1:27" x14ac:dyDescent="0.25">
      <c r="A3486" t="s">
        <v>22</v>
      </c>
    </row>
    <row r="3487" spans="1:27" x14ac:dyDescent="0.25">
      <c r="A3487" s="15" t="s">
        <v>17</v>
      </c>
      <c r="B3487" s="14" t="s">
        <v>18</v>
      </c>
      <c r="C3487" s="270" t="s">
        <v>19</v>
      </c>
      <c r="D3487" s="270"/>
      <c r="E3487" s="270"/>
      <c r="F3487" s="270" t="s">
        <v>20</v>
      </c>
      <c r="G3487" s="270"/>
      <c r="H3487" s="270"/>
      <c r="I3487" s="270" t="s">
        <v>21</v>
      </c>
      <c r="J3487" s="270"/>
      <c r="K3487" s="270"/>
      <c r="M3487" s="270" t="s">
        <v>515</v>
      </c>
      <c r="N3487" s="270"/>
      <c r="O3487" s="270"/>
      <c r="P3487" s="270"/>
    </row>
    <row r="3488" spans="1:27" ht="30" x14ac:dyDescent="0.25">
      <c r="B3488" s="14" t="s">
        <v>14</v>
      </c>
      <c r="C3488" s="14" t="s">
        <v>14</v>
      </c>
      <c r="D3488" s="14" t="s">
        <v>15</v>
      </c>
      <c r="E3488" s="14" t="s">
        <v>16</v>
      </c>
      <c r="F3488" s="14" t="s">
        <v>14</v>
      </c>
      <c r="G3488" s="14" t="s">
        <v>15</v>
      </c>
      <c r="H3488" s="14" t="s">
        <v>16</v>
      </c>
      <c r="I3488" s="14" t="s">
        <v>14</v>
      </c>
      <c r="J3488" s="14" t="s">
        <v>15</v>
      </c>
      <c r="K3488" s="14" t="s">
        <v>16</v>
      </c>
      <c r="M3488" s="14" t="s">
        <v>18</v>
      </c>
      <c r="N3488" s="13" t="s">
        <v>19</v>
      </c>
      <c r="O3488" s="14" t="s">
        <v>20</v>
      </c>
      <c r="P3488" s="13" t="s">
        <v>21</v>
      </c>
      <c r="R3488" s="13" t="s">
        <v>41</v>
      </c>
      <c r="S3488" s="14" t="s">
        <v>29</v>
      </c>
      <c r="U3488" s="27" t="s">
        <v>42</v>
      </c>
    </row>
    <row r="3489" spans="1:27" ht="15.75" x14ac:dyDescent="0.25">
      <c r="A3489" s="5" t="s">
        <v>0</v>
      </c>
      <c r="B3489" s="7">
        <v>232676</v>
      </c>
      <c r="C3489" s="7">
        <v>9666</v>
      </c>
      <c r="D3489" s="1">
        <v>4.2</v>
      </c>
      <c r="E3489" s="9">
        <v>218.6</v>
      </c>
      <c r="F3489" s="7">
        <v>1819</v>
      </c>
      <c r="G3489" s="1">
        <v>0.8</v>
      </c>
      <c r="H3489" s="1">
        <v>41.1</v>
      </c>
      <c r="I3489" s="7">
        <v>2314</v>
      </c>
      <c r="J3489" s="1">
        <v>1</v>
      </c>
      <c r="K3489" s="1">
        <v>52.3</v>
      </c>
      <c r="M3489" s="12">
        <f t="shared" ref="M3489:M3501" si="1038">B3489-B3507</f>
        <v>41</v>
      </c>
      <c r="N3489" s="12">
        <f t="shared" ref="N3489:N3501" si="1039">C3489-C3507</f>
        <v>4</v>
      </c>
      <c r="O3489" s="12">
        <f t="shared" ref="O3489:O3501" si="1040">F3489-F3507</f>
        <v>2</v>
      </c>
      <c r="P3489" s="12">
        <f t="shared" ref="P3489:P3501" si="1041">I3489-I3507</f>
        <v>2</v>
      </c>
      <c r="R3489" s="26"/>
      <c r="U3489" s="28">
        <f>C3489/B3489</f>
        <v>4.1542746136258142E-2</v>
      </c>
      <c r="W3489" s="48"/>
    </row>
    <row r="3490" spans="1:27" ht="15.75" x14ac:dyDescent="0.25">
      <c r="A3490" s="6" t="s">
        <v>1</v>
      </c>
      <c r="B3490" s="8">
        <v>1411</v>
      </c>
      <c r="C3490" s="8">
        <v>59</v>
      </c>
      <c r="D3490" s="2">
        <v>4.2</v>
      </c>
      <c r="E3490" s="10">
        <v>114.1</v>
      </c>
      <c r="F3490" s="8">
        <v>14</v>
      </c>
      <c r="G3490" s="2">
        <v>1</v>
      </c>
      <c r="H3490" s="2">
        <v>27.1</v>
      </c>
      <c r="I3490" s="8">
        <v>0</v>
      </c>
      <c r="J3490" s="2">
        <v>0</v>
      </c>
      <c r="K3490" s="2">
        <v>0</v>
      </c>
      <c r="M3490" s="12">
        <f t="shared" si="1038"/>
        <v>0</v>
      </c>
      <c r="N3490" s="20">
        <f t="shared" si="1039"/>
        <v>0</v>
      </c>
      <c r="O3490" s="12">
        <f t="shared" si="1040"/>
        <v>0</v>
      </c>
      <c r="P3490" s="12">
        <f t="shared" si="1041"/>
        <v>0</v>
      </c>
      <c r="R3490" s="21">
        <f>C3490/$C$3489</f>
        <v>6.1038692323608524E-3</v>
      </c>
    </row>
    <row r="3491" spans="1:27" ht="15.75" x14ac:dyDescent="0.25">
      <c r="A3491" s="5" t="s">
        <v>2</v>
      </c>
      <c r="B3491" s="7">
        <v>8877</v>
      </c>
      <c r="C3491" s="7">
        <v>42</v>
      </c>
      <c r="D3491" s="1">
        <v>0.5</v>
      </c>
      <c r="E3491" s="9">
        <v>19.3</v>
      </c>
      <c r="F3491" s="7">
        <v>8</v>
      </c>
      <c r="G3491" s="1">
        <v>0.1</v>
      </c>
      <c r="H3491" s="1">
        <v>3.7</v>
      </c>
      <c r="I3491" s="7">
        <v>0</v>
      </c>
      <c r="J3491" s="1">
        <v>0</v>
      </c>
      <c r="K3491" s="1">
        <v>0</v>
      </c>
      <c r="M3491" s="12">
        <f t="shared" si="1038"/>
        <v>-1</v>
      </c>
      <c r="N3491" s="20">
        <f t="shared" si="1039"/>
        <v>0</v>
      </c>
      <c r="O3491" s="12">
        <f t="shared" si="1040"/>
        <v>0</v>
      </c>
      <c r="P3491" s="12">
        <f t="shared" si="1041"/>
        <v>0</v>
      </c>
      <c r="R3491" s="21">
        <f t="shared" ref="R3491:R3501" si="1042">C3491/$C$3489</f>
        <v>4.3451272501551829E-3</v>
      </c>
    </row>
    <row r="3492" spans="1:27" ht="15.75" x14ac:dyDescent="0.25">
      <c r="A3492" s="6" t="s">
        <v>3</v>
      </c>
      <c r="B3492" s="8">
        <v>12307</v>
      </c>
      <c r="C3492" s="8">
        <v>25</v>
      </c>
      <c r="D3492" s="2">
        <v>0.2</v>
      </c>
      <c r="E3492" s="10">
        <v>9</v>
      </c>
      <c r="F3492" s="8">
        <v>12</v>
      </c>
      <c r="G3492" s="2">
        <v>0.1</v>
      </c>
      <c r="H3492" s="2">
        <v>4.3</v>
      </c>
      <c r="I3492" s="8">
        <v>0</v>
      </c>
      <c r="J3492" s="2">
        <v>0</v>
      </c>
      <c r="K3492" s="2">
        <v>0</v>
      </c>
      <c r="M3492" s="12">
        <f t="shared" si="1038"/>
        <v>4</v>
      </c>
      <c r="N3492" s="20">
        <f t="shared" si="1039"/>
        <v>0</v>
      </c>
      <c r="O3492" s="20">
        <f t="shared" si="1040"/>
        <v>0</v>
      </c>
      <c r="P3492" s="12">
        <f t="shared" si="1041"/>
        <v>0</v>
      </c>
      <c r="R3492" s="23">
        <f t="shared" si="1042"/>
        <v>2.5863852679495138E-3</v>
      </c>
      <c r="U3492" s="30" t="s">
        <v>516</v>
      </c>
      <c r="V3492" s="30"/>
      <c r="W3492" s="30"/>
      <c r="X3492" s="30"/>
      <c r="Y3492" s="30"/>
    </row>
    <row r="3493" spans="1:27" ht="15.75" x14ac:dyDescent="0.25">
      <c r="A3493" s="5" t="s">
        <v>4</v>
      </c>
      <c r="B3493" s="7">
        <v>31500</v>
      </c>
      <c r="C3493" s="7">
        <v>161</v>
      </c>
      <c r="D3493" s="1">
        <v>0.5</v>
      </c>
      <c r="E3493" s="9">
        <v>30.2</v>
      </c>
      <c r="F3493" s="7">
        <v>23</v>
      </c>
      <c r="G3493" s="1">
        <v>0.1</v>
      </c>
      <c r="H3493" s="1">
        <v>4.3</v>
      </c>
      <c r="I3493" s="7">
        <v>0</v>
      </c>
      <c r="J3493" s="1">
        <v>0</v>
      </c>
      <c r="K3493" s="1">
        <v>0</v>
      </c>
      <c r="M3493" s="12">
        <f t="shared" si="1038"/>
        <v>4</v>
      </c>
      <c r="N3493" s="20">
        <f t="shared" si="1039"/>
        <v>1</v>
      </c>
      <c r="O3493" s="12">
        <f t="shared" si="1040"/>
        <v>1</v>
      </c>
      <c r="P3493" s="12">
        <f t="shared" si="1041"/>
        <v>0</v>
      </c>
      <c r="R3493" s="23">
        <f t="shared" si="1042"/>
        <v>1.665632112559487E-2</v>
      </c>
      <c r="S3493" s="24">
        <f>R3492+R3493</f>
        <v>1.9242706393544383E-2</v>
      </c>
      <c r="U3493" s="30"/>
      <c r="V3493" s="30"/>
      <c r="W3493" s="30"/>
      <c r="X3493" s="30"/>
      <c r="Y3493" s="30"/>
      <c r="Z3493" s="30"/>
    </row>
    <row r="3494" spans="1:27" ht="15.75" x14ac:dyDescent="0.25">
      <c r="A3494" s="6" t="s">
        <v>5</v>
      </c>
      <c r="B3494" s="8">
        <v>41983</v>
      </c>
      <c r="C3494" s="8">
        <v>519</v>
      </c>
      <c r="D3494" s="2">
        <v>1.2</v>
      </c>
      <c r="E3494" s="10">
        <v>87.7</v>
      </c>
      <c r="F3494" s="8">
        <v>62</v>
      </c>
      <c r="G3494" s="2">
        <v>0.1</v>
      </c>
      <c r="H3494" s="2">
        <v>10.5</v>
      </c>
      <c r="I3494" s="8">
        <v>11</v>
      </c>
      <c r="J3494" s="2">
        <v>0</v>
      </c>
      <c r="K3494" s="2">
        <v>1.9</v>
      </c>
      <c r="M3494" s="12">
        <f t="shared" si="1038"/>
        <v>16</v>
      </c>
      <c r="N3494" s="20">
        <f t="shared" si="1039"/>
        <v>1</v>
      </c>
      <c r="O3494" s="12">
        <f t="shared" si="1040"/>
        <v>0</v>
      </c>
      <c r="P3494" s="12">
        <f t="shared" si="1041"/>
        <v>0</v>
      </c>
      <c r="R3494" s="21">
        <f t="shared" si="1042"/>
        <v>5.3693358162631905E-2</v>
      </c>
      <c r="U3494" s="30" t="s">
        <v>517</v>
      </c>
      <c r="V3494" s="30"/>
      <c r="W3494" s="30"/>
      <c r="X3494" s="30"/>
      <c r="Y3494" s="30"/>
      <c r="Z3494" s="30"/>
    </row>
    <row r="3495" spans="1:27" ht="15.75" x14ac:dyDescent="0.25">
      <c r="A3495" s="5" t="s">
        <v>6</v>
      </c>
      <c r="B3495" s="7">
        <v>44267</v>
      </c>
      <c r="C3495" s="7">
        <v>929</v>
      </c>
      <c r="D3495" s="1">
        <v>2.1</v>
      </c>
      <c r="E3495" s="9">
        <v>129.80000000000001</v>
      </c>
      <c r="F3495" s="7">
        <v>136</v>
      </c>
      <c r="G3495" s="1">
        <v>0.3</v>
      </c>
      <c r="H3495" s="1">
        <v>19</v>
      </c>
      <c r="I3495" s="7">
        <v>14</v>
      </c>
      <c r="J3495" s="1">
        <v>0</v>
      </c>
      <c r="K3495" s="1">
        <v>2</v>
      </c>
      <c r="M3495" s="12">
        <f t="shared" si="1038"/>
        <v>7</v>
      </c>
      <c r="N3495" s="20">
        <f t="shared" si="1039"/>
        <v>0</v>
      </c>
      <c r="O3495" s="20">
        <f t="shared" si="1040"/>
        <v>0</v>
      </c>
      <c r="P3495" s="12">
        <f t="shared" si="1041"/>
        <v>0</v>
      </c>
      <c r="R3495" s="21">
        <f t="shared" si="1042"/>
        <v>9.6110076557003932E-2</v>
      </c>
      <c r="U3495" s="30" t="s">
        <v>518</v>
      </c>
      <c r="V3495" s="30"/>
      <c r="W3495" s="30"/>
      <c r="X3495" s="30"/>
      <c r="Y3495" s="30"/>
      <c r="Z3495" s="30"/>
    </row>
    <row r="3496" spans="1:27" ht="15.75" x14ac:dyDescent="0.25">
      <c r="A3496" s="6" t="s">
        <v>7</v>
      </c>
      <c r="B3496" s="8">
        <v>36512</v>
      </c>
      <c r="C3496" s="8">
        <v>1178</v>
      </c>
      <c r="D3496" s="2">
        <v>3.2</v>
      </c>
      <c r="E3496" s="10">
        <v>193.6</v>
      </c>
      <c r="F3496" s="8">
        <v>242</v>
      </c>
      <c r="G3496" s="2">
        <v>0.7</v>
      </c>
      <c r="H3496" s="2">
        <v>39.799999999999997</v>
      </c>
      <c r="I3496" s="8">
        <v>48</v>
      </c>
      <c r="J3496" s="2">
        <v>0.1</v>
      </c>
      <c r="K3496" s="2">
        <v>7.9</v>
      </c>
      <c r="M3496" s="12">
        <f t="shared" si="1038"/>
        <v>8</v>
      </c>
      <c r="N3496" s="20">
        <f t="shared" si="1039"/>
        <v>0</v>
      </c>
      <c r="O3496" s="20">
        <f t="shared" si="1040"/>
        <v>0</v>
      </c>
      <c r="P3496" s="12">
        <f t="shared" si="1041"/>
        <v>0</v>
      </c>
      <c r="R3496" s="21">
        <f t="shared" si="1042"/>
        <v>0.12187047382578109</v>
      </c>
      <c r="U3496" s="30" t="s">
        <v>519</v>
      </c>
      <c r="V3496" s="30"/>
      <c r="W3496" s="30"/>
      <c r="X3496" s="30"/>
      <c r="Y3496" s="30"/>
      <c r="Z3496" s="30"/>
      <c r="AA3496" s="31">
        <f>4470643*0.492</f>
        <v>2199556.3560000001</v>
      </c>
    </row>
    <row r="3497" spans="1:27" ht="15.75" x14ac:dyDescent="0.25">
      <c r="A3497" s="5" t="s">
        <v>8</v>
      </c>
      <c r="B3497" s="7">
        <v>27105</v>
      </c>
      <c r="C3497" s="7">
        <v>1682</v>
      </c>
      <c r="D3497" s="1">
        <v>6.2</v>
      </c>
      <c r="E3497" s="9">
        <v>305.39999999999998</v>
      </c>
      <c r="F3497" s="7">
        <v>423</v>
      </c>
      <c r="G3497" s="1">
        <v>1.6</v>
      </c>
      <c r="H3497" s="1">
        <v>76.8</v>
      </c>
      <c r="I3497" s="7">
        <v>114</v>
      </c>
      <c r="J3497" s="1">
        <v>0.4</v>
      </c>
      <c r="K3497" s="1">
        <v>20.7</v>
      </c>
      <c r="M3497" s="12">
        <f t="shared" si="1038"/>
        <v>0</v>
      </c>
      <c r="N3497" s="20">
        <f t="shared" si="1039"/>
        <v>0</v>
      </c>
      <c r="O3497" s="20">
        <f t="shared" si="1040"/>
        <v>0</v>
      </c>
      <c r="P3497" s="12">
        <f t="shared" si="1041"/>
        <v>0</v>
      </c>
      <c r="R3497" s="21">
        <f t="shared" si="1042"/>
        <v>0.17401200082764329</v>
      </c>
      <c r="V3497" t="s">
        <v>56</v>
      </c>
      <c r="W3497" s="32">
        <v>0.1</v>
      </c>
      <c r="X3497" s="33">
        <f>AA3496*W3497</f>
        <v>219955.63560000004</v>
      </c>
    </row>
    <row r="3498" spans="1:27" ht="15.75" x14ac:dyDescent="0.25">
      <c r="A3498" s="6" t="s">
        <v>9</v>
      </c>
      <c r="B3498" s="8">
        <v>15630</v>
      </c>
      <c r="C3498" s="8">
        <v>1706</v>
      </c>
      <c r="D3498" s="2">
        <v>10.9</v>
      </c>
      <c r="E3498" s="10">
        <v>359.6</v>
      </c>
      <c r="F3498" s="8">
        <v>494</v>
      </c>
      <c r="G3498" s="2">
        <v>3.2</v>
      </c>
      <c r="H3498" s="2">
        <v>104.1</v>
      </c>
      <c r="I3498" s="8">
        <v>289</v>
      </c>
      <c r="J3498" s="2">
        <v>1.8</v>
      </c>
      <c r="K3498" s="2">
        <v>60.9</v>
      </c>
      <c r="M3498" s="12">
        <f t="shared" si="1038"/>
        <v>3</v>
      </c>
      <c r="N3498" s="20">
        <f t="shared" si="1039"/>
        <v>-1</v>
      </c>
      <c r="O3498" s="20">
        <f t="shared" si="1040"/>
        <v>1</v>
      </c>
      <c r="P3498" s="20">
        <f t="shared" si="1041"/>
        <v>1</v>
      </c>
      <c r="R3498" s="21">
        <f t="shared" si="1042"/>
        <v>0.17649493068487482</v>
      </c>
      <c r="V3498" t="s">
        <v>520</v>
      </c>
      <c r="X3498" s="34">
        <v>579</v>
      </c>
      <c r="Y3498" s="69">
        <f>X3498/4470643</f>
        <v>1.2951157137798747E-4</v>
      </c>
      <c r="Z3498" t="s">
        <v>186</v>
      </c>
    </row>
    <row r="3499" spans="1:27" ht="15.75" x14ac:dyDescent="0.25">
      <c r="A3499" s="5" t="s">
        <v>10</v>
      </c>
      <c r="B3499" s="7">
        <v>6666</v>
      </c>
      <c r="C3499" s="7">
        <v>1538</v>
      </c>
      <c r="D3499" s="1">
        <v>23.1</v>
      </c>
      <c r="E3499" s="9">
        <v>590.1</v>
      </c>
      <c r="F3499" s="7">
        <v>315</v>
      </c>
      <c r="G3499" s="1">
        <v>4.7</v>
      </c>
      <c r="H3499" s="1">
        <v>120.9</v>
      </c>
      <c r="I3499" s="7">
        <v>483</v>
      </c>
      <c r="J3499" s="1">
        <v>7.2</v>
      </c>
      <c r="K3499" s="1">
        <v>185.3</v>
      </c>
      <c r="M3499" s="12">
        <f t="shared" si="1038"/>
        <v>1</v>
      </c>
      <c r="N3499" s="20">
        <f t="shared" si="1039"/>
        <v>2</v>
      </c>
      <c r="O3499" s="20">
        <f t="shared" si="1040"/>
        <v>0</v>
      </c>
      <c r="P3499" s="20">
        <f t="shared" si="1041"/>
        <v>1</v>
      </c>
      <c r="R3499" s="21">
        <f t="shared" si="1042"/>
        <v>0.15911442168425408</v>
      </c>
      <c r="W3499" s="46" t="s">
        <v>185</v>
      </c>
      <c r="X3499" s="47">
        <f>X3498-X3516</f>
        <v>1</v>
      </c>
    </row>
    <row r="3500" spans="1:27" ht="15.75" x14ac:dyDescent="0.25">
      <c r="A3500" s="6" t="s">
        <v>11</v>
      </c>
      <c r="B3500" s="8">
        <v>6281</v>
      </c>
      <c r="C3500" s="8">
        <v>1824</v>
      </c>
      <c r="D3500" s="2">
        <v>29</v>
      </c>
      <c r="E3500" s="10">
        <v>1300.4000000000001</v>
      </c>
      <c r="F3500" s="8">
        <v>89</v>
      </c>
      <c r="G3500" s="2">
        <v>1.4</v>
      </c>
      <c r="H3500" s="2">
        <v>63.4</v>
      </c>
      <c r="I3500" s="8">
        <v>1354</v>
      </c>
      <c r="J3500" s="2">
        <v>21.6</v>
      </c>
      <c r="K3500" s="2">
        <v>965.3</v>
      </c>
      <c r="M3500" s="12">
        <f t="shared" si="1038"/>
        <v>0</v>
      </c>
      <c r="N3500" s="20">
        <f t="shared" si="1039"/>
        <v>1</v>
      </c>
      <c r="O3500" s="20">
        <f t="shared" si="1040"/>
        <v>0</v>
      </c>
      <c r="P3500" s="20">
        <f t="shared" si="1041"/>
        <v>0</v>
      </c>
      <c r="R3500" s="21">
        <f t="shared" si="1042"/>
        <v>0.18870266914959652</v>
      </c>
    </row>
    <row r="3501" spans="1:27" ht="15.75" x14ac:dyDescent="0.25">
      <c r="A3501" s="5" t="s">
        <v>12</v>
      </c>
      <c r="B3501" s="1">
        <v>137</v>
      </c>
      <c r="C3501" s="1">
        <v>3</v>
      </c>
      <c r="D3501" s="1">
        <v>2.2000000000000002</v>
      </c>
      <c r="E3501" s="1" t="s">
        <v>13</v>
      </c>
      <c r="F3501" s="1">
        <v>1</v>
      </c>
      <c r="G3501" s="1">
        <v>0.7</v>
      </c>
      <c r="H3501" s="1" t="s">
        <v>13</v>
      </c>
      <c r="I3501" s="1">
        <v>1</v>
      </c>
      <c r="J3501" s="1">
        <v>0.7</v>
      </c>
      <c r="K3501" s="1" t="s">
        <v>13</v>
      </c>
      <c r="M3501" s="12">
        <f t="shared" si="1038"/>
        <v>-1</v>
      </c>
      <c r="N3501" s="12">
        <f t="shared" si="1039"/>
        <v>0</v>
      </c>
      <c r="O3501" s="12">
        <f t="shared" si="1040"/>
        <v>0</v>
      </c>
      <c r="P3501" s="12">
        <f t="shared" si="1041"/>
        <v>0</v>
      </c>
      <c r="R3501" s="21">
        <f t="shared" si="1042"/>
        <v>3.1036623215394165E-4</v>
      </c>
    </row>
    <row r="3502" spans="1:27" x14ac:dyDescent="0.25">
      <c r="A3502" s="25"/>
    </row>
    <row r="3503" spans="1:27" x14ac:dyDescent="0.25">
      <c r="A3503" t="s">
        <v>1364</v>
      </c>
    </row>
    <row r="3504" spans="1:27" x14ac:dyDescent="0.25">
      <c r="A3504" t="s">
        <v>22</v>
      </c>
    </row>
    <row r="3505" spans="1:27" x14ac:dyDescent="0.25">
      <c r="A3505" s="15" t="s">
        <v>17</v>
      </c>
      <c r="B3505" s="14" t="s">
        <v>18</v>
      </c>
      <c r="C3505" s="270" t="s">
        <v>19</v>
      </c>
      <c r="D3505" s="270"/>
      <c r="E3505" s="270"/>
      <c r="F3505" s="270" t="s">
        <v>20</v>
      </c>
      <c r="G3505" s="270"/>
      <c r="H3505" s="270"/>
      <c r="I3505" s="270" t="s">
        <v>21</v>
      </c>
      <c r="J3505" s="270"/>
      <c r="K3505" s="270"/>
      <c r="M3505" s="270" t="s">
        <v>508</v>
      </c>
      <c r="N3505" s="270"/>
      <c r="O3505" s="270"/>
      <c r="P3505" s="270"/>
    </row>
    <row r="3506" spans="1:27" ht="30" x14ac:dyDescent="0.25">
      <c r="B3506" s="14" t="s">
        <v>14</v>
      </c>
      <c r="C3506" s="14" t="s">
        <v>14</v>
      </c>
      <c r="D3506" s="14" t="s">
        <v>15</v>
      </c>
      <c r="E3506" s="14" t="s">
        <v>16</v>
      </c>
      <c r="F3506" s="14" t="s">
        <v>14</v>
      </c>
      <c r="G3506" s="14" t="s">
        <v>15</v>
      </c>
      <c r="H3506" s="14" t="s">
        <v>16</v>
      </c>
      <c r="I3506" s="14" t="s">
        <v>14</v>
      </c>
      <c r="J3506" s="14" t="s">
        <v>15</v>
      </c>
      <c r="K3506" s="14" t="s">
        <v>16</v>
      </c>
      <c r="M3506" s="14" t="s">
        <v>18</v>
      </c>
      <c r="N3506" s="13" t="s">
        <v>19</v>
      </c>
      <c r="O3506" s="14" t="s">
        <v>20</v>
      </c>
      <c r="P3506" s="13" t="s">
        <v>21</v>
      </c>
      <c r="R3506" s="13" t="s">
        <v>41</v>
      </c>
      <c r="S3506" s="14" t="s">
        <v>29</v>
      </c>
      <c r="U3506" s="27" t="s">
        <v>42</v>
      </c>
    </row>
    <row r="3507" spans="1:27" ht="15.75" x14ac:dyDescent="0.25">
      <c r="A3507" s="5" t="s">
        <v>0</v>
      </c>
      <c r="B3507" s="7">
        <v>232635</v>
      </c>
      <c r="C3507" s="7">
        <v>9662</v>
      </c>
      <c r="D3507" s="1">
        <v>4.2</v>
      </c>
      <c r="E3507" s="9">
        <v>218.5</v>
      </c>
      <c r="F3507" s="7">
        <v>1817</v>
      </c>
      <c r="G3507" s="1">
        <v>0.8</v>
      </c>
      <c r="H3507" s="1">
        <v>41.1</v>
      </c>
      <c r="I3507" s="7">
        <v>2312</v>
      </c>
      <c r="J3507" s="1">
        <v>1</v>
      </c>
      <c r="K3507" s="1">
        <v>52.3</v>
      </c>
      <c r="M3507" s="12">
        <f t="shared" ref="M3507:M3519" si="1043">B3507-B3525</f>
        <v>53</v>
      </c>
      <c r="N3507" s="12">
        <f t="shared" ref="N3507:N3519" si="1044">C3507-C3525</f>
        <v>4</v>
      </c>
      <c r="O3507" s="12">
        <f t="shared" ref="O3507:O3519" si="1045">F3507-F3525</f>
        <v>1</v>
      </c>
      <c r="P3507" s="12">
        <f t="shared" ref="P3507:P3519" si="1046">I3507-I3525</f>
        <v>1</v>
      </c>
      <c r="R3507" s="26"/>
      <c r="U3507" s="28">
        <f>C3507/B3507</f>
        <v>4.1532873385346142E-2</v>
      </c>
      <c r="W3507" s="48"/>
    </row>
    <row r="3508" spans="1:27" ht="15.75" x14ac:dyDescent="0.25">
      <c r="A3508" s="6" t="s">
        <v>1</v>
      </c>
      <c r="B3508" s="8">
        <v>1411</v>
      </c>
      <c r="C3508" s="8">
        <v>59</v>
      </c>
      <c r="D3508" s="2">
        <v>4.2</v>
      </c>
      <c r="E3508" s="10">
        <v>114.1</v>
      </c>
      <c r="F3508" s="8">
        <v>14</v>
      </c>
      <c r="G3508" s="2">
        <v>1</v>
      </c>
      <c r="H3508" s="2">
        <v>27.1</v>
      </c>
      <c r="I3508" s="8">
        <v>0</v>
      </c>
      <c r="J3508" s="2">
        <v>0</v>
      </c>
      <c r="K3508" s="2">
        <v>0</v>
      </c>
      <c r="M3508" s="12">
        <f t="shared" si="1043"/>
        <v>2</v>
      </c>
      <c r="N3508" s="20">
        <f t="shared" si="1044"/>
        <v>1</v>
      </c>
      <c r="O3508" s="12">
        <f t="shared" si="1045"/>
        <v>0</v>
      </c>
      <c r="P3508" s="12">
        <f t="shared" si="1046"/>
        <v>0</v>
      </c>
      <c r="R3508" s="21">
        <f>C3508/$C$3507</f>
        <v>6.1063961912647489E-3</v>
      </c>
    </row>
    <row r="3509" spans="1:27" ht="15.75" x14ac:dyDescent="0.25">
      <c r="A3509" s="5" t="s">
        <v>2</v>
      </c>
      <c r="B3509" s="7">
        <v>8878</v>
      </c>
      <c r="C3509" s="7">
        <v>42</v>
      </c>
      <c r="D3509" s="1">
        <v>0.5</v>
      </c>
      <c r="E3509" s="9">
        <v>19.3</v>
      </c>
      <c r="F3509" s="7">
        <v>8</v>
      </c>
      <c r="G3509" s="1">
        <v>0.1</v>
      </c>
      <c r="H3509" s="1">
        <v>3.7</v>
      </c>
      <c r="I3509" s="7">
        <v>0</v>
      </c>
      <c r="J3509" s="1">
        <v>0</v>
      </c>
      <c r="K3509" s="1">
        <v>0</v>
      </c>
      <c r="M3509" s="12">
        <f t="shared" si="1043"/>
        <v>4</v>
      </c>
      <c r="N3509" s="20">
        <f t="shared" si="1044"/>
        <v>0</v>
      </c>
      <c r="O3509" s="12">
        <f t="shared" si="1045"/>
        <v>0</v>
      </c>
      <c r="P3509" s="12">
        <f t="shared" si="1046"/>
        <v>0</v>
      </c>
      <c r="R3509" s="21">
        <f t="shared" ref="R3509:R3519" si="1047">C3509/$C$3507</f>
        <v>4.3469261022562617E-3</v>
      </c>
    </row>
    <row r="3510" spans="1:27" ht="15.75" x14ac:dyDescent="0.25">
      <c r="A3510" s="6" t="s">
        <v>3</v>
      </c>
      <c r="B3510" s="8">
        <v>12303</v>
      </c>
      <c r="C3510" s="8">
        <v>25</v>
      </c>
      <c r="D3510" s="2">
        <v>0.2</v>
      </c>
      <c r="E3510" s="10">
        <v>9</v>
      </c>
      <c r="F3510" s="8">
        <v>12</v>
      </c>
      <c r="G3510" s="2">
        <v>0.1</v>
      </c>
      <c r="H3510" s="2">
        <v>4.3</v>
      </c>
      <c r="I3510" s="8">
        <v>0</v>
      </c>
      <c r="J3510" s="2">
        <v>0</v>
      </c>
      <c r="K3510" s="2">
        <v>0</v>
      </c>
      <c r="M3510" s="12">
        <f t="shared" si="1043"/>
        <v>2</v>
      </c>
      <c r="N3510" s="20">
        <f t="shared" si="1044"/>
        <v>0</v>
      </c>
      <c r="O3510" s="20">
        <f t="shared" si="1045"/>
        <v>0</v>
      </c>
      <c r="P3510" s="12">
        <f t="shared" si="1046"/>
        <v>0</v>
      </c>
      <c r="R3510" s="23">
        <f t="shared" si="1047"/>
        <v>2.587456013247775E-3</v>
      </c>
      <c r="U3510" s="30" t="s">
        <v>509</v>
      </c>
      <c r="V3510" s="30"/>
      <c r="W3510" s="30"/>
      <c r="X3510" s="30"/>
      <c r="Y3510" s="30"/>
    </row>
    <row r="3511" spans="1:27" ht="15.75" x14ac:dyDescent="0.25">
      <c r="A3511" s="5" t="s">
        <v>4</v>
      </c>
      <c r="B3511" s="7">
        <v>31496</v>
      </c>
      <c r="C3511" s="7">
        <v>160</v>
      </c>
      <c r="D3511" s="1">
        <v>0.5</v>
      </c>
      <c r="E3511" s="9">
        <v>30</v>
      </c>
      <c r="F3511" s="7">
        <v>22</v>
      </c>
      <c r="G3511" s="1">
        <v>0.1</v>
      </c>
      <c r="H3511" s="1">
        <v>4.0999999999999996</v>
      </c>
      <c r="I3511" s="7">
        <v>0</v>
      </c>
      <c r="J3511" s="1">
        <v>0</v>
      </c>
      <c r="K3511" s="1">
        <v>0</v>
      </c>
      <c r="M3511" s="12">
        <f t="shared" si="1043"/>
        <v>8</v>
      </c>
      <c r="N3511" s="20">
        <f t="shared" si="1044"/>
        <v>0</v>
      </c>
      <c r="O3511" s="12">
        <f t="shared" si="1045"/>
        <v>0</v>
      </c>
      <c r="P3511" s="12">
        <f t="shared" si="1046"/>
        <v>0</v>
      </c>
      <c r="R3511" s="23">
        <f t="shared" si="1047"/>
        <v>1.6559718484785758E-2</v>
      </c>
      <c r="S3511" s="24">
        <f>R3510+R3511</f>
        <v>1.9147174498033534E-2</v>
      </c>
      <c r="U3511" s="30"/>
      <c r="V3511" s="30"/>
      <c r="W3511" s="30"/>
      <c r="X3511" s="30"/>
      <c r="Y3511" s="30"/>
      <c r="Z3511" s="30"/>
    </row>
    <row r="3512" spans="1:27" ht="15.75" x14ac:dyDescent="0.25">
      <c r="A3512" s="6" t="s">
        <v>5</v>
      </c>
      <c r="B3512" s="8">
        <v>41967</v>
      </c>
      <c r="C3512" s="8">
        <v>518</v>
      </c>
      <c r="D3512" s="2">
        <v>1.2</v>
      </c>
      <c r="E3512" s="10">
        <v>87.5</v>
      </c>
      <c r="F3512" s="8">
        <v>62</v>
      </c>
      <c r="G3512" s="2">
        <v>0.1</v>
      </c>
      <c r="H3512" s="2">
        <v>10.5</v>
      </c>
      <c r="I3512" s="8">
        <v>11</v>
      </c>
      <c r="J3512" s="2">
        <v>0</v>
      </c>
      <c r="K3512" s="2">
        <v>1.9</v>
      </c>
      <c r="M3512" s="12">
        <f t="shared" si="1043"/>
        <v>8</v>
      </c>
      <c r="N3512" s="20">
        <f t="shared" si="1044"/>
        <v>0</v>
      </c>
      <c r="O3512" s="12">
        <f t="shared" si="1045"/>
        <v>0</v>
      </c>
      <c r="P3512" s="12">
        <f t="shared" si="1046"/>
        <v>0</v>
      </c>
      <c r="R3512" s="21">
        <f t="shared" si="1047"/>
        <v>5.3612088594493894E-2</v>
      </c>
      <c r="U3512" s="30" t="s">
        <v>510</v>
      </c>
      <c r="V3512" s="30"/>
      <c r="W3512" s="30"/>
      <c r="X3512" s="30"/>
      <c r="Y3512" s="30"/>
      <c r="Z3512" s="30"/>
    </row>
    <row r="3513" spans="1:27" ht="15.75" x14ac:dyDescent="0.25">
      <c r="A3513" s="5" t="s">
        <v>6</v>
      </c>
      <c r="B3513" s="7">
        <v>44260</v>
      </c>
      <c r="C3513" s="7">
        <v>929</v>
      </c>
      <c r="D3513" s="1">
        <v>2.1</v>
      </c>
      <c r="E3513" s="9">
        <v>129.80000000000001</v>
      </c>
      <c r="F3513" s="7">
        <v>136</v>
      </c>
      <c r="G3513" s="1">
        <v>0.3</v>
      </c>
      <c r="H3513" s="1">
        <v>19</v>
      </c>
      <c r="I3513" s="7">
        <v>14</v>
      </c>
      <c r="J3513" s="1">
        <v>0</v>
      </c>
      <c r="K3513" s="1">
        <v>2</v>
      </c>
      <c r="M3513" s="12">
        <f t="shared" si="1043"/>
        <v>12</v>
      </c>
      <c r="N3513" s="20">
        <f t="shared" si="1044"/>
        <v>1</v>
      </c>
      <c r="O3513" s="20">
        <f t="shared" si="1045"/>
        <v>0</v>
      </c>
      <c r="P3513" s="12">
        <f t="shared" si="1046"/>
        <v>0</v>
      </c>
      <c r="R3513" s="21">
        <f t="shared" si="1047"/>
        <v>9.6149865452287306E-2</v>
      </c>
      <c r="U3513" s="30" t="s">
        <v>511</v>
      </c>
      <c r="V3513" s="30"/>
      <c r="W3513" s="30"/>
      <c r="X3513" s="30"/>
      <c r="Y3513" s="30"/>
      <c r="Z3513" s="30"/>
    </row>
    <row r="3514" spans="1:27" ht="15.75" x14ac:dyDescent="0.25">
      <c r="A3514" s="6" t="s">
        <v>7</v>
      </c>
      <c r="B3514" s="8">
        <v>36504</v>
      </c>
      <c r="C3514" s="8">
        <v>1178</v>
      </c>
      <c r="D3514" s="2">
        <v>3.2</v>
      </c>
      <c r="E3514" s="10">
        <v>193.6</v>
      </c>
      <c r="F3514" s="8">
        <v>242</v>
      </c>
      <c r="G3514" s="2">
        <v>0.7</v>
      </c>
      <c r="H3514" s="2">
        <v>39.799999999999997</v>
      </c>
      <c r="I3514" s="8">
        <v>48</v>
      </c>
      <c r="J3514" s="2">
        <v>0.1</v>
      </c>
      <c r="K3514" s="2">
        <v>7.9</v>
      </c>
      <c r="M3514" s="12">
        <f t="shared" si="1043"/>
        <v>10</v>
      </c>
      <c r="N3514" s="20">
        <f t="shared" si="1044"/>
        <v>0</v>
      </c>
      <c r="O3514" s="20">
        <f t="shared" si="1045"/>
        <v>0</v>
      </c>
      <c r="P3514" s="12">
        <f t="shared" si="1046"/>
        <v>0</v>
      </c>
      <c r="R3514" s="21">
        <f t="shared" si="1047"/>
        <v>0.12192092734423515</v>
      </c>
      <c r="U3514" s="30" t="s">
        <v>512</v>
      </c>
      <c r="V3514" s="30"/>
      <c r="W3514" s="30"/>
      <c r="X3514" s="30"/>
      <c r="Y3514" s="30"/>
      <c r="Z3514" s="30"/>
      <c r="AA3514" s="31">
        <f>4470643*0.486</f>
        <v>2172732.4980000001</v>
      </c>
    </row>
    <row r="3515" spans="1:27" ht="15.75" x14ac:dyDescent="0.25">
      <c r="A3515" s="5" t="s">
        <v>8</v>
      </c>
      <c r="B3515" s="7">
        <v>27105</v>
      </c>
      <c r="C3515" s="7">
        <v>1682</v>
      </c>
      <c r="D3515" s="1">
        <v>6.2</v>
      </c>
      <c r="E3515" s="9">
        <v>305.39999999999998</v>
      </c>
      <c r="F3515" s="7">
        <v>423</v>
      </c>
      <c r="G3515" s="1">
        <v>1.6</v>
      </c>
      <c r="H3515" s="1">
        <v>76.8</v>
      </c>
      <c r="I3515" s="7">
        <v>114</v>
      </c>
      <c r="J3515" s="1">
        <v>0.4</v>
      </c>
      <c r="K3515" s="1">
        <v>20.7</v>
      </c>
      <c r="M3515" s="12">
        <f t="shared" si="1043"/>
        <v>6</v>
      </c>
      <c r="N3515" s="20">
        <f t="shared" si="1044"/>
        <v>0</v>
      </c>
      <c r="O3515" s="20">
        <f t="shared" si="1045"/>
        <v>0</v>
      </c>
      <c r="P3515" s="12">
        <f t="shared" si="1046"/>
        <v>0</v>
      </c>
      <c r="R3515" s="21">
        <f t="shared" si="1047"/>
        <v>0.1740840405713103</v>
      </c>
      <c r="V3515" t="s">
        <v>56</v>
      </c>
      <c r="W3515" s="32">
        <v>0.1</v>
      </c>
      <c r="X3515" s="33">
        <f>AA3514*W3515</f>
        <v>217273.24980000002</v>
      </c>
    </row>
    <row r="3516" spans="1:27" ht="15.75" x14ac:dyDescent="0.25">
      <c r="A3516" s="6" t="s">
        <v>9</v>
      </c>
      <c r="B3516" s="8">
        <v>15627</v>
      </c>
      <c r="C3516" s="8">
        <v>1707</v>
      </c>
      <c r="D3516" s="2">
        <v>10.9</v>
      </c>
      <c r="E3516" s="10">
        <v>359.8</v>
      </c>
      <c r="F3516" s="8">
        <v>493</v>
      </c>
      <c r="G3516" s="2">
        <v>3.2</v>
      </c>
      <c r="H3516" s="2">
        <v>103.9</v>
      </c>
      <c r="I3516" s="8">
        <v>288</v>
      </c>
      <c r="J3516" s="2">
        <v>1.8</v>
      </c>
      <c r="K3516" s="2">
        <v>60.7</v>
      </c>
      <c r="M3516" s="12">
        <f t="shared" si="1043"/>
        <v>2</v>
      </c>
      <c r="N3516" s="20">
        <f t="shared" si="1044"/>
        <v>2</v>
      </c>
      <c r="O3516" s="20">
        <f t="shared" si="1045"/>
        <v>1</v>
      </c>
      <c r="P3516" s="20">
        <f t="shared" si="1046"/>
        <v>1</v>
      </c>
      <c r="R3516" s="21">
        <f t="shared" si="1047"/>
        <v>0.17667149658455805</v>
      </c>
      <c r="V3516" t="s">
        <v>513</v>
      </c>
      <c r="X3516" s="34">
        <v>578</v>
      </c>
      <c r="Y3516" s="69">
        <f>X3516/4470643</f>
        <v>1.2928788990755917E-4</v>
      </c>
      <c r="Z3516" t="s">
        <v>186</v>
      </c>
    </row>
    <row r="3517" spans="1:27" ht="15.75" x14ac:dyDescent="0.25">
      <c r="A3517" s="5" t="s">
        <v>10</v>
      </c>
      <c r="B3517" s="7">
        <v>6665</v>
      </c>
      <c r="C3517" s="7">
        <v>1536</v>
      </c>
      <c r="D3517" s="1">
        <v>23</v>
      </c>
      <c r="E3517" s="9">
        <v>589.29999999999995</v>
      </c>
      <c r="F3517" s="7">
        <v>315</v>
      </c>
      <c r="G3517" s="1">
        <v>4.7</v>
      </c>
      <c r="H3517" s="1">
        <v>120.9</v>
      </c>
      <c r="I3517" s="7">
        <v>482</v>
      </c>
      <c r="J3517" s="1">
        <v>7.2</v>
      </c>
      <c r="K3517" s="1">
        <v>184.9</v>
      </c>
      <c r="M3517" s="12">
        <f t="shared" si="1043"/>
        <v>0</v>
      </c>
      <c r="N3517" s="20">
        <f t="shared" si="1044"/>
        <v>0</v>
      </c>
      <c r="O3517" s="20">
        <f t="shared" si="1045"/>
        <v>0</v>
      </c>
      <c r="P3517" s="20">
        <f t="shared" si="1046"/>
        <v>0</v>
      </c>
      <c r="R3517" s="21">
        <f t="shared" si="1047"/>
        <v>0.15897329745394329</v>
      </c>
      <c r="W3517" s="46" t="s">
        <v>185</v>
      </c>
      <c r="X3517" s="47">
        <f>X3516-X3534</f>
        <v>9</v>
      </c>
    </row>
    <row r="3518" spans="1:27" ht="15.75" x14ac:dyDescent="0.25">
      <c r="A3518" s="6" t="s">
        <v>11</v>
      </c>
      <c r="B3518" s="8">
        <v>6281</v>
      </c>
      <c r="C3518" s="8">
        <v>1823</v>
      </c>
      <c r="D3518" s="2">
        <v>29</v>
      </c>
      <c r="E3518" s="10">
        <v>1299.7</v>
      </c>
      <c r="F3518" s="8">
        <v>89</v>
      </c>
      <c r="G3518" s="2">
        <v>1.4</v>
      </c>
      <c r="H3518" s="2">
        <v>63.4</v>
      </c>
      <c r="I3518" s="8">
        <v>1354</v>
      </c>
      <c r="J3518" s="2">
        <v>21.6</v>
      </c>
      <c r="K3518" s="2">
        <v>965.3</v>
      </c>
      <c r="M3518" s="12">
        <f t="shared" si="1043"/>
        <v>0</v>
      </c>
      <c r="N3518" s="20">
        <f t="shared" si="1044"/>
        <v>0</v>
      </c>
      <c r="O3518" s="20">
        <f t="shared" si="1045"/>
        <v>0</v>
      </c>
      <c r="P3518" s="20">
        <f t="shared" si="1046"/>
        <v>0</v>
      </c>
      <c r="R3518" s="21">
        <f t="shared" si="1047"/>
        <v>0.18867729248602774</v>
      </c>
    </row>
    <row r="3519" spans="1:27" ht="15.75" x14ac:dyDescent="0.25">
      <c r="A3519" s="5" t="s">
        <v>12</v>
      </c>
      <c r="B3519" s="1">
        <v>138</v>
      </c>
      <c r="C3519" s="1">
        <v>3</v>
      </c>
      <c r="D3519" s="1">
        <v>2.2000000000000002</v>
      </c>
      <c r="E3519" s="1" t="s">
        <v>13</v>
      </c>
      <c r="F3519" s="1">
        <v>1</v>
      </c>
      <c r="G3519" s="1">
        <v>0.7</v>
      </c>
      <c r="H3519" s="1" t="s">
        <v>13</v>
      </c>
      <c r="I3519" s="1">
        <v>1</v>
      </c>
      <c r="J3519" s="1">
        <v>0.7</v>
      </c>
      <c r="K3519" s="1" t="s">
        <v>13</v>
      </c>
      <c r="M3519" s="12">
        <f t="shared" si="1043"/>
        <v>-1</v>
      </c>
      <c r="N3519" s="12">
        <f t="shared" si="1044"/>
        <v>0</v>
      </c>
      <c r="O3519" s="12">
        <f t="shared" si="1045"/>
        <v>0</v>
      </c>
      <c r="P3519" s="12">
        <f t="shared" si="1046"/>
        <v>0</v>
      </c>
      <c r="R3519" s="21">
        <f t="shared" si="1047"/>
        <v>3.1049472158973298E-4</v>
      </c>
    </row>
    <row r="3520" spans="1:27" x14ac:dyDescent="0.25">
      <c r="A3520" s="25"/>
    </row>
    <row r="3521" spans="1:27" x14ac:dyDescent="0.25">
      <c r="A3521" t="s">
        <v>1365</v>
      </c>
    </row>
    <row r="3522" spans="1:27" x14ac:dyDescent="0.25">
      <c r="A3522" t="s">
        <v>22</v>
      </c>
    </row>
    <row r="3523" spans="1:27" x14ac:dyDescent="0.25">
      <c r="A3523" s="15" t="s">
        <v>17</v>
      </c>
      <c r="B3523" s="14" t="s">
        <v>18</v>
      </c>
      <c r="C3523" s="270" t="s">
        <v>19</v>
      </c>
      <c r="D3523" s="270"/>
      <c r="E3523" s="270"/>
      <c r="F3523" s="270" t="s">
        <v>20</v>
      </c>
      <c r="G3523" s="270"/>
      <c r="H3523" s="270"/>
      <c r="I3523" s="270" t="s">
        <v>21</v>
      </c>
      <c r="J3523" s="270"/>
      <c r="K3523" s="270"/>
      <c r="M3523" s="270" t="s">
        <v>501</v>
      </c>
      <c r="N3523" s="270"/>
      <c r="O3523" s="270"/>
      <c r="P3523" s="270"/>
    </row>
    <row r="3524" spans="1:27" ht="30" x14ac:dyDescent="0.25">
      <c r="B3524" s="14" t="s">
        <v>14</v>
      </c>
      <c r="C3524" s="14" t="s">
        <v>14</v>
      </c>
      <c r="D3524" s="14" t="s">
        <v>15</v>
      </c>
      <c r="E3524" s="14" t="s">
        <v>16</v>
      </c>
      <c r="F3524" s="14" t="s">
        <v>14</v>
      </c>
      <c r="G3524" s="14" t="s">
        <v>15</v>
      </c>
      <c r="H3524" s="14" t="s">
        <v>16</v>
      </c>
      <c r="I3524" s="14" t="s">
        <v>14</v>
      </c>
      <c r="J3524" s="14" t="s">
        <v>15</v>
      </c>
      <c r="K3524" s="14" t="s">
        <v>16</v>
      </c>
      <c r="M3524" s="14" t="s">
        <v>18</v>
      </c>
      <c r="N3524" s="13" t="s">
        <v>19</v>
      </c>
      <c r="O3524" s="14" t="s">
        <v>20</v>
      </c>
      <c r="P3524" s="13" t="s">
        <v>21</v>
      </c>
      <c r="R3524" s="13" t="s">
        <v>41</v>
      </c>
      <c r="S3524" s="14" t="s">
        <v>29</v>
      </c>
      <c r="U3524" s="27" t="s">
        <v>42</v>
      </c>
    </row>
    <row r="3525" spans="1:27" ht="15.75" x14ac:dyDescent="0.25">
      <c r="A3525" s="5" t="s">
        <v>0</v>
      </c>
      <c r="B3525" s="7">
        <v>232582</v>
      </c>
      <c r="C3525" s="7">
        <v>9658</v>
      </c>
      <c r="D3525" s="1">
        <v>4.2</v>
      </c>
      <c r="E3525" s="9">
        <v>218.4</v>
      </c>
      <c r="F3525" s="7">
        <v>1816</v>
      </c>
      <c r="G3525" s="1">
        <v>0.8</v>
      </c>
      <c r="H3525" s="1">
        <v>41.1</v>
      </c>
      <c r="I3525" s="7">
        <v>2311</v>
      </c>
      <c r="J3525" s="1">
        <v>1</v>
      </c>
      <c r="K3525" s="1">
        <v>52.3</v>
      </c>
      <c r="M3525" s="12">
        <f t="shared" ref="M3525:M3537" si="1048">B3525-B3543</f>
        <v>81</v>
      </c>
      <c r="N3525" s="12">
        <f t="shared" ref="N3525:N3537" si="1049">C3525-C3543</f>
        <v>6</v>
      </c>
      <c r="O3525" s="12">
        <f t="shared" ref="O3525:O3537" si="1050">F3525-F3543</f>
        <v>3</v>
      </c>
      <c r="P3525" s="12">
        <f t="shared" ref="P3525:P3537" si="1051">I3525-I3543</f>
        <v>4</v>
      </c>
      <c r="R3525" s="26"/>
      <c r="U3525" s="28">
        <f>C3525/B3525</f>
        <v>4.1525139520685178E-2</v>
      </c>
      <c r="W3525" s="48"/>
    </row>
    <row r="3526" spans="1:27" ht="15.75" x14ac:dyDescent="0.25">
      <c r="A3526" s="6" t="s">
        <v>1</v>
      </c>
      <c r="B3526" s="8">
        <v>1409</v>
      </c>
      <c r="C3526" s="8">
        <v>58</v>
      </c>
      <c r="D3526" s="2">
        <v>4.0999999999999996</v>
      </c>
      <c r="E3526" s="10">
        <v>112.1</v>
      </c>
      <c r="F3526" s="8">
        <v>14</v>
      </c>
      <c r="G3526" s="2">
        <v>1</v>
      </c>
      <c r="H3526" s="2">
        <v>27.1</v>
      </c>
      <c r="I3526" s="8">
        <v>0</v>
      </c>
      <c r="J3526" s="2">
        <v>0</v>
      </c>
      <c r="K3526" s="2">
        <v>0</v>
      </c>
      <c r="M3526" s="12">
        <f t="shared" si="1048"/>
        <v>0</v>
      </c>
      <c r="N3526" s="20">
        <f t="shared" si="1049"/>
        <v>0</v>
      </c>
      <c r="O3526" s="12">
        <f t="shared" si="1050"/>
        <v>0</v>
      </c>
      <c r="P3526" s="12">
        <f t="shared" si="1051"/>
        <v>0</v>
      </c>
      <c r="R3526" s="21">
        <f>C3526/$C$3525</f>
        <v>6.0053841375025882E-3</v>
      </c>
    </row>
    <row r="3527" spans="1:27" ht="15.75" x14ac:dyDescent="0.25">
      <c r="A3527" s="5" t="s">
        <v>2</v>
      </c>
      <c r="B3527" s="7">
        <v>8874</v>
      </c>
      <c r="C3527" s="7">
        <v>42</v>
      </c>
      <c r="D3527" s="1">
        <v>0.5</v>
      </c>
      <c r="E3527" s="9">
        <v>19.3</v>
      </c>
      <c r="F3527" s="7">
        <v>8</v>
      </c>
      <c r="G3527" s="1">
        <v>0.1</v>
      </c>
      <c r="H3527" s="1">
        <v>3.7</v>
      </c>
      <c r="I3527" s="7">
        <v>0</v>
      </c>
      <c r="J3527" s="1">
        <v>0</v>
      </c>
      <c r="K3527" s="1">
        <v>0</v>
      </c>
      <c r="M3527" s="12">
        <f t="shared" si="1048"/>
        <v>4</v>
      </c>
      <c r="N3527" s="20">
        <f t="shared" si="1049"/>
        <v>0</v>
      </c>
      <c r="O3527" s="12">
        <f t="shared" si="1050"/>
        <v>0</v>
      </c>
      <c r="P3527" s="12">
        <f t="shared" si="1051"/>
        <v>0</v>
      </c>
      <c r="R3527" s="21">
        <f t="shared" ref="R3527:R3537" si="1052">C3527/$C$3525</f>
        <v>4.3487264443984259E-3</v>
      </c>
    </row>
    <row r="3528" spans="1:27" ht="15.75" x14ac:dyDescent="0.25">
      <c r="A3528" s="6" t="s">
        <v>3</v>
      </c>
      <c r="B3528" s="8">
        <v>12301</v>
      </c>
      <c r="C3528" s="8">
        <v>25</v>
      </c>
      <c r="D3528" s="2">
        <v>0.2</v>
      </c>
      <c r="E3528" s="10">
        <v>9</v>
      </c>
      <c r="F3528" s="8">
        <v>12</v>
      </c>
      <c r="G3528" s="2">
        <v>0.1</v>
      </c>
      <c r="H3528" s="2">
        <v>4.3</v>
      </c>
      <c r="I3528" s="8">
        <v>0</v>
      </c>
      <c r="J3528" s="2">
        <v>0</v>
      </c>
      <c r="K3528" s="2">
        <v>0</v>
      </c>
      <c r="M3528" s="12">
        <f t="shared" si="1048"/>
        <v>7</v>
      </c>
      <c r="N3528" s="20">
        <f t="shared" si="1049"/>
        <v>0</v>
      </c>
      <c r="O3528" s="20">
        <f t="shared" si="1050"/>
        <v>0</v>
      </c>
      <c r="P3528" s="12">
        <f t="shared" si="1051"/>
        <v>0</v>
      </c>
      <c r="R3528" s="23">
        <f t="shared" si="1052"/>
        <v>2.5885276454752537E-3</v>
      </c>
      <c r="U3528" s="30" t="s">
        <v>502</v>
      </c>
      <c r="V3528" s="30"/>
      <c r="W3528" s="30"/>
      <c r="X3528" s="30"/>
      <c r="Y3528" s="30"/>
    </row>
    <row r="3529" spans="1:27" ht="15.75" x14ac:dyDescent="0.25">
      <c r="A3529" s="5" t="s">
        <v>4</v>
      </c>
      <c r="B3529" s="7">
        <v>31488</v>
      </c>
      <c r="C3529" s="7">
        <v>160</v>
      </c>
      <c r="D3529" s="1">
        <v>0.5</v>
      </c>
      <c r="E3529" s="9">
        <v>30</v>
      </c>
      <c r="F3529" s="7">
        <v>22</v>
      </c>
      <c r="G3529" s="1">
        <v>0.1</v>
      </c>
      <c r="H3529" s="1">
        <v>4.0999999999999996</v>
      </c>
      <c r="I3529" s="7">
        <v>0</v>
      </c>
      <c r="J3529" s="1">
        <v>0</v>
      </c>
      <c r="K3529" s="1">
        <v>0</v>
      </c>
      <c r="M3529" s="12">
        <f t="shared" si="1048"/>
        <v>7</v>
      </c>
      <c r="N3529" s="20">
        <f t="shared" si="1049"/>
        <v>1</v>
      </c>
      <c r="O3529" s="12">
        <f t="shared" si="1050"/>
        <v>0</v>
      </c>
      <c r="P3529" s="12">
        <f t="shared" si="1051"/>
        <v>0</v>
      </c>
      <c r="R3529" s="23">
        <f t="shared" si="1052"/>
        <v>1.6566576931041622E-2</v>
      </c>
      <c r="S3529" s="24">
        <f>R3528+R3529</f>
        <v>1.9155104576516875E-2</v>
      </c>
      <c r="U3529" s="30"/>
      <c r="V3529" s="30"/>
      <c r="W3529" s="30"/>
      <c r="X3529" s="30"/>
      <c r="Y3529" s="30"/>
      <c r="Z3529" s="30"/>
    </row>
    <row r="3530" spans="1:27" ht="15.75" x14ac:dyDescent="0.25">
      <c r="A3530" s="6" t="s">
        <v>5</v>
      </c>
      <c r="B3530" s="8">
        <v>41959</v>
      </c>
      <c r="C3530" s="8">
        <v>518</v>
      </c>
      <c r="D3530" s="2">
        <v>1.2</v>
      </c>
      <c r="E3530" s="10">
        <v>87.5</v>
      </c>
      <c r="F3530" s="8">
        <v>62</v>
      </c>
      <c r="G3530" s="2">
        <v>0.1</v>
      </c>
      <c r="H3530" s="2">
        <v>10.5</v>
      </c>
      <c r="I3530" s="8">
        <v>11</v>
      </c>
      <c r="J3530" s="2">
        <v>0</v>
      </c>
      <c r="K3530" s="2">
        <v>1.9</v>
      </c>
      <c r="M3530" s="12">
        <f t="shared" si="1048"/>
        <v>24</v>
      </c>
      <c r="N3530" s="20">
        <f t="shared" si="1049"/>
        <v>-1</v>
      </c>
      <c r="O3530" s="12">
        <f t="shared" si="1050"/>
        <v>0</v>
      </c>
      <c r="P3530" s="12">
        <f t="shared" si="1051"/>
        <v>0</v>
      </c>
      <c r="R3530" s="21">
        <f t="shared" si="1052"/>
        <v>5.3634292814247253E-2</v>
      </c>
      <c r="U3530" s="30" t="s">
        <v>503</v>
      </c>
      <c r="V3530" s="30"/>
      <c r="W3530" s="30"/>
      <c r="X3530" s="30"/>
      <c r="Y3530" s="30"/>
      <c r="Z3530" s="30"/>
    </row>
    <row r="3531" spans="1:27" ht="15.75" x14ac:dyDescent="0.25">
      <c r="A3531" s="5" t="s">
        <v>6</v>
      </c>
      <c r="B3531" s="7">
        <v>44248</v>
      </c>
      <c r="C3531" s="7">
        <v>928</v>
      </c>
      <c r="D3531" s="1">
        <v>2.1</v>
      </c>
      <c r="E3531" s="9">
        <v>129.69999999999999</v>
      </c>
      <c r="F3531" s="7">
        <v>136</v>
      </c>
      <c r="G3531" s="1">
        <v>0.3</v>
      </c>
      <c r="H3531" s="1">
        <v>19</v>
      </c>
      <c r="I3531" s="7">
        <v>14</v>
      </c>
      <c r="J3531" s="1">
        <v>0</v>
      </c>
      <c r="K3531" s="1">
        <v>2</v>
      </c>
      <c r="M3531" s="12">
        <f t="shared" si="1048"/>
        <v>22</v>
      </c>
      <c r="N3531" s="20">
        <f t="shared" si="1049"/>
        <v>0</v>
      </c>
      <c r="O3531" s="20">
        <f t="shared" si="1050"/>
        <v>0</v>
      </c>
      <c r="P3531" s="12">
        <f t="shared" si="1051"/>
        <v>0</v>
      </c>
      <c r="R3531" s="21">
        <f t="shared" si="1052"/>
        <v>9.6086146200041411E-2</v>
      </c>
      <c r="U3531" s="30" t="s">
        <v>504</v>
      </c>
      <c r="V3531" s="30"/>
      <c r="W3531" s="30"/>
      <c r="X3531" s="30"/>
      <c r="Y3531" s="30"/>
      <c r="Z3531" s="30"/>
    </row>
    <row r="3532" spans="1:27" ht="15.75" x14ac:dyDescent="0.25">
      <c r="A3532" s="6" t="s">
        <v>7</v>
      </c>
      <c r="B3532" s="8">
        <v>36494</v>
      </c>
      <c r="C3532" s="8">
        <v>1178</v>
      </c>
      <c r="D3532" s="2">
        <v>3.2</v>
      </c>
      <c r="E3532" s="10">
        <v>193.6</v>
      </c>
      <c r="F3532" s="8">
        <v>242</v>
      </c>
      <c r="G3532" s="2">
        <v>0.7</v>
      </c>
      <c r="H3532" s="2">
        <v>39.799999999999997</v>
      </c>
      <c r="I3532" s="8">
        <v>48</v>
      </c>
      <c r="J3532" s="2">
        <v>0.1</v>
      </c>
      <c r="K3532" s="2">
        <v>7.9</v>
      </c>
      <c r="M3532" s="12">
        <f t="shared" si="1048"/>
        <v>8</v>
      </c>
      <c r="N3532" s="20">
        <f t="shared" si="1049"/>
        <v>0</v>
      </c>
      <c r="O3532" s="20">
        <f t="shared" si="1050"/>
        <v>0</v>
      </c>
      <c r="P3532" s="12">
        <f t="shared" si="1051"/>
        <v>0</v>
      </c>
      <c r="R3532" s="21">
        <f t="shared" si="1052"/>
        <v>0.12197142265479395</v>
      </c>
      <c r="U3532" s="30" t="s">
        <v>505</v>
      </c>
      <c r="V3532" s="30"/>
      <c r="W3532" s="30"/>
      <c r="X3532" s="30"/>
      <c r="Y3532" s="30"/>
      <c r="Z3532" s="30"/>
      <c r="AA3532" s="31">
        <f>4470643*0.48</f>
        <v>2145908.64</v>
      </c>
    </row>
    <row r="3533" spans="1:27" ht="15.75" x14ac:dyDescent="0.25">
      <c r="A3533" s="5" t="s">
        <v>8</v>
      </c>
      <c r="B3533" s="7">
        <v>27099</v>
      </c>
      <c r="C3533" s="7">
        <v>1682</v>
      </c>
      <c r="D3533" s="1">
        <v>6.2</v>
      </c>
      <c r="E3533" s="9">
        <v>305.39999999999998</v>
      </c>
      <c r="F3533" s="7">
        <v>423</v>
      </c>
      <c r="G3533" s="1">
        <v>1.6</v>
      </c>
      <c r="H3533" s="1">
        <v>76.8</v>
      </c>
      <c r="I3533" s="7">
        <v>114</v>
      </c>
      <c r="J3533" s="1">
        <v>0.4</v>
      </c>
      <c r="K3533" s="1">
        <v>20.7</v>
      </c>
      <c r="M3533" s="12">
        <f t="shared" si="1048"/>
        <v>5</v>
      </c>
      <c r="N3533" s="20">
        <f t="shared" si="1049"/>
        <v>1</v>
      </c>
      <c r="O3533" s="20">
        <f t="shared" si="1050"/>
        <v>0</v>
      </c>
      <c r="P3533" s="12">
        <f t="shared" si="1051"/>
        <v>0</v>
      </c>
      <c r="R3533" s="21">
        <f t="shared" si="1052"/>
        <v>0.17415613998757506</v>
      </c>
      <c r="V3533" t="s">
        <v>56</v>
      </c>
      <c r="W3533" s="32">
        <v>0.1</v>
      </c>
      <c r="X3533" s="33">
        <f>AA3532*W3533</f>
        <v>214590.86400000003</v>
      </c>
    </row>
    <row r="3534" spans="1:27" ht="15.75" x14ac:dyDescent="0.25">
      <c r="A3534" s="6" t="s">
        <v>9</v>
      </c>
      <c r="B3534" s="8">
        <v>15625</v>
      </c>
      <c r="C3534" s="8">
        <v>1705</v>
      </c>
      <c r="D3534" s="2">
        <v>10.9</v>
      </c>
      <c r="E3534" s="10">
        <v>359.4</v>
      </c>
      <c r="F3534" s="8">
        <v>492</v>
      </c>
      <c r="G3534" s="2">
        <v>3.1</v>
      </c>
      <c r="H3534" s="2">
        <v>103.7</v>
      </c>
      <c r="I3534" s="8">
        <v>287</v>
      </c>
      <c r="J3534" s="2">
        <v>1.8</v>
      </c>
      <c r="K3534" s="2">
        <v>60.5</v>
      </c>
      <c r="M3534" s="12">
        <f t="shared" si="1048"/>
        <v>3</v>
      </c>
      <c r="N3534" s="20">
        <f t="shared" si="1049"/>
        <v>1</v>
      </c>
      <c r="O3534" s="20">
        <f t="shared" si="1050"/>
        <v>1</v>
      </c>
      <c r="P3534" s="20">
        <f t="shared" si="1051"/>
        <v>2</v>
      </c>
      <c r="R3534" s="21">
        <f t="shared" si="1052"/>
        <v>0.17653758542141229</v>
      </c>
      <c r="V3534" t="s">
        <v>506</v>
      </c>
      <c r="X3534" s="34">
        <v>569</v>
      </c>
      <c r="Y3534" s="69">
        <f>X3534/4470643</f>
        <v>1.2727475667370444E-4</v>
      </c>
      <c r="Z3534" t="s">
        <v>186</v>
      </c>
    </row>
    <row r="3535" spans="1:27" ht="15.75" x14ac:dyDescent="0.25">
      <c r="A3535" s="5" t="s">
        <v>10</v>
      </c>
      <c r="B3535" s="7">
        <v>6665</v>
      </c>
      <c r="C3535" s="7">
        <v>1536</v>
      </c>
      <c r="D3535" s="1">
        <v>23</v>
      </c>
      <c r="E3535" s="9">
        <v>589.29999999999995</v>
      </c>
      <c r="F3535" s="7">
        <v>315</v>
      </c>
      <c r="G3535" s="1">
        <v>4.7</v>
      </c>
      <c r="H3535" s="1">
        <v>120.9</v>
      </c>
      <c r="I3535" s="7">
        <v>482</v>
      </c>
      <c r="J3535" s="1">
        <v>7.2</v>
      </c>
      <c r="K3535" s="1">
        <v>184.9</v>
      </c>
      <c r="M3535" s="12">
        <f t="shared" si="1048"/>
        <v>2</v>
      </c>
      <c r="N3535" s="20">
        <f t="shared" si="1049"/>
        <v>2</v>
      </c>
      <c r="O3535" s="20">
        <f t="shared" si="1050"/>
        <v>0</v>
      </c>
      <c r="P3535" s="20">
        <f t="shared" si="1051"/>
        <v>1</v>
      </c>
      <c r="R3535" s="21">
        <f t="shared" si="1052"/>
        <v>0.15903913853799959</v>
      </c>
      <c r="W3535" s="46" t="s">
        <v>185</v>
      </c>
      <c r="X3535" s="47">
        <f>X3534-X3552</f>
        <v>-55</v>
      </c>
    </row>
    <row r="3536" spans="1:27" ht="15.75" x14ac:dyDescent="0.25">
      <c r="A3536" s="6" t="s">
        <v>11</v>
      </c>
      <c r="B3536" s="8">
        <v>6281</v>
      </c>
      <c r="C3536" s="8">
        <v>1823</v>
      </c>
      <c r="D3536" s="2">
        <v>29</v>
      </c>
      <c r="E3536" s="10">
        <v>1299.7</v>
      </c>
      <c r="F3536" s="8">
        <v>89</v>
      </c>
      <c r="G3536" s="2">
        <v>1.4</v>
      </c>
      <c r="H3536" s="2">
        <v>63.4</v>
      </c>
      <c r="I3536" s="8">
        <v>1354</v>
      </c>
      <c r="J3536" s="2">
        <v>21.6</v>
      </c>
      <c r="K3536" s="2">
        <v>965.3</v>
      </c>
      <c r="M3536" s="12">
        <f t="shared" si="1048"/>
        <v>0</v>
      </c>
      <c r="N3536" s="20">
        <f t="shared" si="1049"/>
        <v>2</v>
      </c>
      <c r="O3536" s="20">
        <f t="shared" si="1050"/>
        <v>2</v>
      </c>
      <c r="P3536" s="20">
        <f t="shared" si="1051"/>
        <v>1</v>
      </c>
      <c r="R3536" s="21">
        <f t="shared" si="1052"/>
        <v>0.18875543590805549</v>
      </c>
    </row>
    <row r="3537" spans="1:27" ht="15.75" x14ac:dyDescent="0.25">
      <c r="A3537" s="5" t="s">
        <v>12</v>
      </c>
      <c r="B3537" s="1">
        <v>139</v>
      </c>
      <c r="C3537" s="1">
        <v>3</v>
      </c>
      <c r="D3537" s="1">
        <v>2.2000000000000002</v>
      </c>
      <c r="E3537" s="1" t="s">
        <v>13</v>
      </c>
      <c r="F3537" s="1">
        <v>1</v>
      </c>
      <c r="G3537" s="1">
        <v>0.7</v>
      </c>
      <c r="H3537" s="1" t="s">
        <v>13</v>
      </c>
      <c r="I3537" s="1">
        <v>1</v>
      </c>
      <c r="J3537" s="1">
        <v>0.7</v>
      </c>
      <c r="K3537" s="1" t="s">
        <v>13</v>
      </c>
      <c r="M3537" s="12">
        <f t="shared" si="1048"/>
        <v>-1</v>
      </c>
      <c r="N3537" s="12">
        <f t="shared" si="1049"/>
        <v>0</v>
      </c>
      <c r="O3537" s="12">
        <f t="shared" si="1050"/>
        <v>0</v>
      </c>
      <c r="P3537" s="12">
        <f t="shared" si="1051"/>
        <v>0</v>
      </c>
      <c r="R3537" s="21">
        <f t="shared" si="1052"/>
        <v>3.1062331745703044E-4</v>
      </c>
    </row>
    <row r="3538" spans="1:27" x14ac:dyDescent="0.25">
      <c r="A3538" s="25"/>
    </row>
    <row r="3539" spans="1:27" x14ac:dyDescent="0.25">
      <c r="A3539" t="s">
        <v>1366</v>
      </c>
    </row>
    <row r="3540" spans="1:27" x14ac:dyDescent="0.25">
      <c r="A3540" t="s">
        <v>22</v>
      </c>
    </row>
    <row r="3541" spans="1:27" x14ac:dyDescent="0.25">
      <c r="A3541" s="15" t="s">
        <v>17</v>
      </c>
      <c r="B3541" s="14" t="s">
        <v>18</v>
      </c>
      <c r="C3541" s="270" t="s">
        <v>19</v>
      </c>
      <c r="D3541" s="270"/>
      <c r="E3541" s="270"/>
      <c r="F3541" s="270" t="s">
        <v>20</v>
      </c>
      <c r="G3541" s="270"/>
      <c r="H3541" s="270"/>
      <c r="I3541" s="270" t="s">
        <v>21</v>
      </c>
      <c r="J3541" s="270"/>
      <c r="K3541" s="270"/>
      <c r="M3541" s="270" t="s">
        <v>494</v>
      </c>
      <c r="N3541" s="270"/>
      <c r="O3541" s="270"/>
      <c r="P3541" s="270"/>
    </row>
    <row r="3542" spans="1:27" ht="30" x14ac:dyDescent="0.25">
      <c r="B3542" s="14" t="s">
        <v>14</v>
      </c>
      <c r="C3542" s="14" t="s">
        <v>14</v>
      </c>
      <c r="D3542" s="14" t="s">
        <v>15</v>
      </c>
      <c r="E3542" s="14" t="s">
        <v>16</v>
      </c>
      <c r="F3542" s="14" t="s">
        <v>14</v>
      </c>
      <c r="G3542" s="14" t="s">
        <v>15</v>
      </c>
      <c r="H3542" s="14" t="s">
        <v>16</v>
      </c>
      <c r="I3542" s="14" t="s">
        <v>14</v>
      </c>
      <c r="J3542" s="14" t="s">
        <v>15</v>
      </c>
      <c r="K3542" s="14" t="s">
        <v>16</v>
      </c>
      <c r="M3542" s="14" t="s">
        <v>18</v>
      </c>
      <c r="N3542" s="13" t="s">
        <v>19</v>
      </c>
      <c r="O3542" s="14" t="s">
        <v>20</v>
      </c>
      <c r="P3542" s="13" t="s">
        <v>21</v>
      </c>
      <c r="R3542" s="13" t="s">
        <v>41</v>
      </c>
      <c r="S3542" s="14" t="s">
        <v>29</v>
      </c>
      <c r="U3542" s="27" t="s">
        <v>42</v>
      </c>
    </row>
    <row r="3543" spans="1:27" ht="15.75" x14ac:dyDescent="0.25">
      <c r="A3543" s="5" t="s">
        <v>0</v>
      </c>
      <c r="B3543" s="7">
        <v>232501</v>
      </c>
      <c r="C3543" s="7">
        <v>9652</v>
      </c>
      <c r="D3543" s="1">
        <v>4.2</v>
      </c>
      <c r="E3543" s="9">
        <v>218.3</v>
      </c>
      <c r="F3543" s="7">
        <v>1813</v>
      </c>
      <c r="G3543" s="1">
        <v>0.8</v>
      </c>
      <c r="H3543" s="1">
        <v>41</v>
      </c>
      <c r="I3543" s="7">
        <v>2307</v>
      </c>
      <c r="J3543" s="1">
        <v>1</v>
      </c>
      <c r="K3543" s="1">
        <v>52.2</v>
      </c>
      <c r="M3543" s="12">
        <f t="shared" ref="M3543:M3555" si="1053">B3543-B3561</f>
        <v>90</v>
      </c>
      <c r="N3543" s="12">
        <f t="shared" ref="N3543:N3555" si="1054">C3543-C3561</f>
        <v>4</v>
      </c>
      <c r="O3543" s="12">
        <f t="shared" ref="O3543:O3555" si="1055">F3543-F3561</f>
        <v>0</v>
      </c>
      <c r="P3543" s="12">
        <f t="shared" ref="P3543:P3555" si="1056">I3543-I3561</f>
        <v>0</v>
      </c>
      <c r="R3543" s="26"/>
      <c r="U3543" s="28">
        <f>C3543/B3543</f>
        <v>4.151379994064542E-2</v>
      </c>
      <c r="W3543" s="48"/>
    </row>
    <row r="3544" spans="1:27" ht="15.75" x14ac:dyDescent="0.25">
      <c r="A3544" s="6" t="s">
        <v>1</v>
      </c>
      <c r="B3544" s="8">
        <v>1409</v>
      </c>
      <c r="C3544" s="8">
        <v>58</v>
      </c>
      <c r="D3544" s="2">
        <v>4.0999999999999996</v>
      </c>
      <c r="E3544" s="10">
        <v>112.1</v>
      </c>
      <c r="F3544" s="8">
        <v>14</v>
      </c>
      <c r="G3544" s="2">
        <v>1</v>
      </c>
      <c r="H3544" s="2">
        <v>27.1</v>
      </c>
      <c r="I3544" s="8">
        <v>0</v>
      </c>
      <c r="J3544" s="2">
        <v>0</v>
      </c>
      <c r="K3544" s="2">
        <v>0</v>
      </c>
      <c r="M3544" s="12">
        <f t="shared" si="1053"/>
        <v>1</v>
      </c>
      <c r="N3544" s="20">
        <f t="shared" si="1054"/>
        <v>0</v>
      </c>
      <c r="O3544" s="12">
        <f t="shared" si="1055"/>
        <v>0</v>
      </c>
      <c r="P3544" s="12">
        <f t="shared" si="1056"/>
        <v>0</v>
      </c>
      <c r="R3544" s="21">
        <f>C3544/$C$3543</f>
        <v>6.0091172813924575E-3</v>
      </c>
    </row>
    <row r="3545" spans="1:27" ht="15.75" x14ac:dyDescent="0.25">
      <c r="A3545" s="5" t="s">
        <v>2</v>
      </c>
      <c r="B3545" s="7">
        <v>8870</v>
      </c>
      <c r="C3545" s="7">
        <v>42</v>
      </c>
      <c r="D3545" s="1">
        <v>0.5</v>
      </c>
      <c r="E3545" s="9">
        <v>19.3</v>
      </c>
      <c r="F3545" s="7">
        <v>8</v>
      </c>
      <c r="G3545" s="1">
        <v>0.1</v>
      </c>
      <c r="H3545" s="1">
        <v>3.7</v>
      </c>
      <c r="I3545" s="7">
        <v>0</v>
      </c>
      <c r="J3545" s="1">
        <v>0</v>
      </c>
      <c r="K3545" s="1">
        <v>0</v>
      </c>
      <c r="M3545" s="12">
        <f t="shared" si="1053"/>
        <v>6</v>
      </c>
      <c r="N3545" s="20">
        <f t="shared" si="1054"/>
        <v>0</v>
      </c>
      <c r="O3545" s="12">
        <f t="shared" si="1055"/>
        <v>0</v>
      </c>
      <c r="P3545" s="12">
        <f t="shared" si="1056"/>
        <v>0</v>
      </c>
      <c r="R3545" s="21">
        <f t="shared" ref="R3545:R3555" si="1057">C3545/$C$3543</f>
        <v>4.3514297554910902E-3</v>
      </c>
    </row>
    <row r="3546" spans="1:27" ht="15.75" x14ac:dyDescent="0.25">
      <c r="A3546" s="6" t="s">
        <v>3</v>
      </c>
      <c r="B3546" s="8">
        <v>12294</v>
      </c>
      <c r="C3546" s="8">
        <v>25</v>
      </c>
      <c r="D3546" s="2">
        <v>0.2</v>
      </c>
      <c r="E3546" s="10">
        <v>9</v>
      </c>
      <c r="F3546" s="8">
        <v>12</v>
      </c>
      <c r="G3546" s="2">
        <v>0.1</v>
      </c>
      <c r="H3546" s="2">
        <v>4.3</v>
      </c>
      <c r="I3546" s="8">
        <v>0</v>
      </c>
      <c r="J3546" s="2">
        <v>0</v>
      </c>
      <c r="K3546" s="2">
        <v>0</v>
      </c>
      <c r="M3546" s="12">
        <f t="shared" si="1053"/>
        <v>7</v>
      </c>
      <c r="N3546" s="20">
        <f t="shared" si="1054"/>
        <v>0</v>
      </c>
      <c r="O3546" s="20">
        <f t="shared" si="1055"/>
        <v>0</v>
      </c>
      <c r="P3546" s="12">
        <f t="shared" si="1056"/>
        <v>0</v>
      </c>
      <c r="R3546" s="23">
        <f t="shared" si="1057"/>
        <v>2.5901367592208869E-3</v>
      </c>
      <c r="U3546" s="30" t="s">
        <v>495</v>
      </c>
      <c r="V3546" s="30"/>
      <c r="W3546" s="30"/>
      <c r="X3546" s="30"/>
      <c r="Y3546" s="30"/>
    </row>
    <row r="3547" spans="1:27" ht="15.75" x14ac:dyDescent="0.25">
      <c r="A3547" s="5" t="s">
        <v>4</v>
      </c>
      <c r="B3547" s="7">
        <v>31481</v>
      </c>
      <c r="C3547" s="7">
        <v>159</v>
      </c>
      <c r="D3547" s="1">
        <v>0.5</v>
      </c>
      <c r="E3547" s="9">
        <v>29.8</v>
      </c>
      <c r="F3547" s="7">
        <v>22</v>
      </c>
      <c r="G3547" s="1">
        <v>0.1</v>
      </c>
      <c r="H3547" s="1">
        <v>4.0999999999999996</v>
      </c>
      <c r="I3547" s="7">
        <v>0</v>
      </c>
      <c r="J3547" s="1">
        <v>0</v>
      </c>
      <c r="K3547" s="1">
        <v>0</v>
      </c>
      <c r="M3547" s="12">
        <f t="shared" si="1053"/>
        <v>10</v>
      </c>
      <c r="N3547" s="20">
        <f t="shared" si="1054"/>
        <v>0</v>
      </c>
      <c r="O3547" s="12">
        <f t="shared" si="1055"/>
        <v>0</v>
      </c>
      <c r="P3547" s="12">
        <f t="shared" si="1056"/>
        <v>0</v>
      </c>
      <c r="R3547" s="23">
        <f t="shared" si="1057"/>
        <v>1.6473269788644839E-2</v>
      </c>
      <c r="S3547" s="24">
        <f>R3546+R3547</f>
        <v>1.9063406547865726E-2</v>
      </c>
      <c r="U3547" s="30"/>
      <c r="V3547" s="30"/>
      <c r="W3547" s="30"/>
      <c r="X3547" s="30"/>
      <c r="Y3547" s="30"/>
      <c r="Z3547" s="30"/>
    </row>
    <row r="3548" spans="1:27" ht="15.75" x14ac:dyDescent="0.25">
      <c r="A3548" s="6" t="s">
        <v>5</v>
      </c>
      <c r="B3548" s="8">
        <v>41935</v>
      </c>
      <c r="C3548" s="8">
        <v>519</v>
      </c>
      <c r="D3548" s="2">
        <v>1.2</v>
      </c>
      <c r="E3548" s="10">
        <v>87.7</v>
      </c>
      <c r="F3548" s="8">
        <v>62</v>
      </c>
      <c r="G3548" s="2">
        <v>0.1</v>
      </c>
      <c r="H3548" s="2">
        <v>10.5</v>
      </c>
      <c r="I3548" s="8">
        <v>11</v>
      </c>
      <c r="J3548" s="2">
        <v>0</v>
      </c>
      <c r="K3548" s="2">
        <v>1.9</v>
      </c>
      <c r="M3548" s="12">
        <f t="shared" si="1053"/>
        <v>18</v>
      </c>
      <c r="N3548" s="20">
        <f t="shared" si="1054"/>
        <v>0</v>
      </c>
      <c r="O3548" s="12">
        <f t="shared" si="1055"/>
        <v>0</v>
      </c>
      <c r="P3548" s="12">
        <f t="shared" si="1056"/>
        <v>0</v>
      </c>
      <c r="R3548" s="21">
        <f t="shared" si="1057"/>
        <v>5.3771239121425611E-2</v>
      </c>
      <c r="U3548" s="30" t="s">
        <v>496</v>
      </c>
      <c r="V3548" s="30"/>
      <c r="W3548" s="30"/>
      <c r="X3548" s="30"/>
      <c r="Y3548" s="30"/>
      <c r="Z3548" s="30"/>
    </row>
    <row r="3549" spans="1:27" ht="15.75" x14ac:dyDescent="0.25">
      <c r="A3549" s="5" t="s">
        <v>6</v>
      </c>
      <c r="B3549" s="7">
        <v>44226</v>
      </c>
      <c r="C3549" s="7">
        <v>928</v>
      </c>
      <c r="D3549" s="1">
        <v>2.1</v>
      </c>
      <c r="E3549" s="9">
        <v>129.69999999999999</v>
      </c>
      <c r="F3549" s="7">
        <v>136</v>
      </c>
      <c r="G3549" s="1">
        <v>0.3</v>
      </c>
      <c r="H3549" s="1">
        <v>19</v>
      </c>
      <c r="I3549" s="7">
        <v>14</v>
      </c>
      <c r="J3549" s="1">
        <v>0</v>
      </c>
      <c r="K3549" s="1">
        <v>2</v>
      </c>
      <c r="M3549" s="12">
        <f t="shared" si="1053"/>
        <v>12</v>
      </c>
      <c r="N3549" s="20">
        <f t="shared" si="1054"/>
        <v>-1</v>
      </c>
      <c r="O3549" s="20">
        <f t="shared" si="1055"/>
        <v>0</v>
      </c>
      <c r="P3549" s="12">
        <f t="shared" si="1056"/>
        <v>0</v>
      </c>
      <c r="R3549" s="21">
        <f t="shared" si="1057"/>
        <v>9.614587650227932E-2</v>
      </c>
      <c r="U3549" s="30" t="s">
        <v>497</v>
      </c>
      <c r="V3549" s="30"/>
      <c r="W3549" s="30"/>
      <c r="X3549" s="30"/>
      <c r="Y3549" s="30"/>
      <c r="Z3549" s="30"/>
    </row>
    <row r="3550" spans="1:27" ht="15.75" x14ac:dyDescent="0.25">
      <c r="A3550" s="6" t="s">
        <v>7</v>
      </c>
      <c r="B3550" s="8">
        <v>36486</v>
      </c>
      <c r="C3550" s="8">
        <v>1178</v>
      </c>
      <c r="D3550" s="2">
        <v>3.2</v>
      </c>
      <c r="E3550" s="10">
        <v>193.6</v>
      </c>
      <c r="F3550" s="8">
        <v>242</v>
      </c>
      <c r="G3550" s="2">
        <v>0.7</v>
      </c>
      <c r="H3550" s="2">
        <v>39.799999999999997</v>
      </c>
      <c r="I3550" s="8">
        <v>48</v>
      </c>
      <c r="J3550" s="2">
        <v>0.1</v>
      </c>
      <c r="K3550" s="2">
        <v>7.9</v>
      </c>
      <c r="M3550" s="12">
        <f t="shared" si="1053"/>
        <v>12</v>
      </c>
      <c r="N3550" s="20">
        <f t="shared" si="1054"/>
        <v>0</v>
      </c>
      <c r="O3550" s="20">
        <f t="shared" si="1055"/>
        <v>0</v>
      </c>
      <c r="P3550" s="12">
        <f t="shared" si="1056"/>
        <v>0</v>
      </c>
      <c r="R3550" s="21">
        <f t="shared" si="1057"/>
        <v>0.12204724409448819</v>
      </c>
      <c r="U3550" s="30" t="s">
        <v>498</v>
      </c>
      <c r="V3550" s="30"/>
      <c r="W3550" s="30"/>
      <c r="X3550" s="30"/>
      <c r="Y3550" s="30"/>
      <c r="Z3550" s="30"/>
      <c r="AA3550" s="31">
        <f>4470643*0.47</f>
        <v>2101202.21</v>
      </c>
    </row>
    <row r="3551" spans="1:27" ht="15.75" x14ac:dyDescent="0.25">
      <c r="A3551" s="5" t="s">
        <v>8</v>
      </c>
      <c r="B3551" s="7">
        <v>27094</v>
      </c>
      <c r="C3551" s="7">
        <v>1681</v>
      </c>
      <c r="D3551" s="1">
        <v>6.2</v>
      </c>
      <c r="E3551" s="9">
        <v>305.2</v>
      </c>
      <c r="F3551" s="7">
        <v>423</v>
      </c>
      <c r="G3551" s="1">
        <v>1.6</v>
      </c>
      <c r="H3551" s="1">
        <v>76.8</v>
      </c>
      <c r="I3551" s="7">
        <v>114</v>
      </c>
      <c r="J3551" s="1">
        <v>0.4</v>
      </c>
      <c r="K3551" s="1">
        <v>20.7</v>
      </c>
      <c r="M3551" s="12">
        <f t="shared" si="1053"/>
        <v>11</v>
      </c>
      <c r="N3551" s="20">
        <f t="shared" si="1054"/>
        <v>2</v>
      </c>
      <c r="O3551" s="20">
        <f t="shared" si="1055"/>
        <v>1</v>
      </c>
      <c r="P3551" s="12">
        <f t="shared" si="1056"/>
        <v>0</v>
      </c>
      <c r="R3551" s="21">
        <f t="shared" si="1057"/>
        <v>0.17416079569001244</v>
      </c>
      <c r="V3551" t="s">
        <v>56</v>
      </c>
      <c r="W3551" s="32">
        <v>0.1</v>
      </c>
      <c r="X3551" s="33">
        <f>AA3550*W3551</f>
        <v>210120.22100000002</v>
      </c>
    </row>
    <row r="3552" spans="1:27" ht="15.75" x14ac:dyDescent="0.25">
      <c r="A3552" s="6" t="s">
        <v>9</v>
      </c>
      <c r="B3552" s="8">
        <v>15622</v>
      </c>
      <c r="C3552" s="8">
        <v>1704</v>
      </c>
      <c r="D3552" s="2">
        <v>10.9</v>
      </c>
      <c r="E3552" s="10">
        <v>359.2</v>
      </c>
      <c r="F3552" s="8">
        <v>491</v>
      </c>
      <c r="G3552" s="2">
        <v>3.1</v>
      </c>
      <c r="H3552" s="2">
        <v>103.5</v>
      </c>
      <c r="I3552" s="8">
        <v>285</v>
      </c>
      <c r="J3552" s="2">
        <v>1.8</v>
      </c>
      <c r="K3552" s="2">
        <v>60.1</v>
      </c>
      <c r="M3552" s="12">
        <f t="shared" si="1053"/>
        <v>6</v>
      </c>
      <c r="N3552" s="20">
        <f t="shared" si="1054"/>
        <v>1</v>
      </c>
      <c r="O3552" s="20">
        <f t="shared" si="1055"/>
        <v>0</v>
      </c>
      <c r="P3552" s="20">
        <f t="shared" si="1056"/>
        <v>0</v>
      </c>
      <c r="R3552" s="21">
        <f t="shared" si="1057"/>
        <v>0.17654372150849565</v>
      </c>
      <c r="V3552" t="s">
        <v>499</v>
      </c>
      <c r="X3552" s="34">
        <v>624</v>
      </c>
      <c r="Y3552" s="69">
        <f>X3552/4470643</f>
        <v>1.395772375472611E-4</v>
      </c>
      <c r="Z3552" t="s">
        <v>186</v>
      </c>
    </row>
    <row r="3553" spans="1:27" ht="15.75" x14ac:dyDescent="0.25">
      <c r="A3553" s="5" t="s">
        <v>10</v>
      </c>
      <c r="B3553" s="7">
        <v>6663</v>
      </c>
      <c r="C3553" s="7">
        <v>1534</v>
      </c>
      <c r="D3553" s="1">
        <v>23</v>
      </c>
      <c r="E3553" s="9">
        <v>588.6</v>
      </c>
      <c r="F3553" s="7">
        <v>315</v>
      </c>
      <c r="G3553" s="1">
        <v>4.7</v>
      </c>
      <c r="H3553" s="1">
        <v>120.9</v>
      </c>
      <c r="I3553" s="7">
        <v>481</v>
      </c>
      <c r="J3553" s="1">
        <v>7.2</v>
      </c>
      <c r="K3553" s="1">
        <v>184.5</v>
      </c>
      <c r="M3553" s="12">
        <f t="shared" si="1053"/>
        <v>6</v>
      </c>
      <c r="N3553" s="20">
        <f t="shared" si="1054"/>
        <v>4</v>
      </c>
      <c r="O3553" s="20">
        <f t="shared" si="1055"/>
        <v>0</v>
      </c>
      <c r="P3553" s="20">
        <f t="shared" si="1056"/>
        <v>0</v>
      </c>
      <c r="R3553" s="21">
        <f t="shared" si="1057"/>
        <v>0.15893079154579362</v>
      </c>
      <c r="W3553" s="46" t="s">
        <v>185</v>
      </c>
      <c r="X3553" s="47">
        <f>X3552-X3570</f>
        <v>-51</v>
      </c>
    </row>
    <row r="3554" spans="1:27" ht="15.75" x14ac:dyDescent="0.25">
      <c r="A3554" s="6" t="s">
        <v>11</v>
      </c>
      <c r="B3554" s="8">
        <v>6281</v>
      </c>
      <c r="C3554" s="8">
        <v>1821</v>
      </c>
      <c r="D3554" s="2">
        <v>29</v>
      </c>
      <c r="E3554" s="10">
        <v>1298.2</v>
      </c>
      <c r="F3554" s="8">
        <v>87</v>
      </c>
      <c r="G3554" s="2">
        <v>1.4</v>
      </c>
      <c r="H3554" s="2">
        <v>62</v>
      </c>
      <c r="I3554" s="8">
        <v>1353</v>
      </c>
      <c r="J3554" s="2">
        <v>21.5</v>
      </c>
      <c r="K3554" s="2">
        <v>964.6</v>
      </c>
      <c r="M3554" s="12">
        <f t="shared" si="1053"/>
        <v>2</v>
      </c>
      <c r="N3554" s="20">
        <f t="shared" si="1054"/>
        <v>-2</v>
      </c>
      <c r="O3554" s="20">
        <f t="shared" si="1055"/>
        <v>-1</v>
      </c>
      <c r="P3554" s="20">
        <f t="shared" si="1056"/>
        <v>0</v>
      </c>
      <c r="R3554" s="21">
        <f t="shared" si="1057"/>
        <v>0.1886655615416494</v>
      </c>
    </row>
    <row r="3555" spans="1:27" ht="15.75" x14ac:dyDescent="0.25">
      <c r="A3555" s="5" t="s">
        <v>12</v>
      </c>
      <c r="B3555" s="1">
        <v>140</v>
      </c>
      <c r="C3555" s="1">
        <v>3</v>
      </c>
      <c r="D3555" s="1">
        <v>2.1</v>
      </c>
      <c r="E3555" s="1" t="s">
        <v>13</v>
      </c>
      <c r="F3555" s="1">
        <v>1</v>
      </c>
      <c r="G3555" s="1">
        <v>0.7</v>
      </c>
      <c r="H3555" s="1" t="s">
        <v>13</v>
      </c>
      <c r="I3555" s="1">
        <v>1</v>
      </c>
      <c r="J3555" s="1">
        <v>0.7</v>
      </c>
      <c r="K3555" s="1" t="s">
        <v>13</v>
      </c>
      <c r="M3555" s="12">
        <f t="shared" si="1053"/>
        <v>-1</v>
      </c>
      <c r="N3555" s="12">
        <f t="shared" si="1054"/>
        <v>0</v>
      </c>
      <c r="O3555" s="12">
        <f t="shared" si="1055"/>
        <v>0</v>
      </c>
      <c r="P3555" s="12">
        <f t="shared" si="1056"/>
        <v>0</v>
      </c>
      <c r="R3555" s="21">
        <f t="shared" si="1057"/>
        <v>3.1081641110650642E-4</v>
      </c>
    </row>
    <row r="3556" spans="1:27" x14ac:dyDescent="0.25">
      <c r="A3556" s="25"/>
    </row>
    <row r="3557" spans="1:27" x14ac:dyDescent="0.25">
      <c r="A3557" t="s">
        <v>1367</v>
      </c>
    </row>
    <row r="3558" spans="1:27" x14ac:dyDescent="0.25">
      <c r="A3558" t="s">
        <v>22</v>
      </c>
    </row>
    <row r="3559" spans="1:27" x14ac:dyDescent="0.25">
      <c r="A3559" s="15" t="s">
        <v>17</v>
      </c>
      <c r="B3559" s="14" t="s">
        <v>18</v>
      </c>
      <c r="C3559" s="270" t="s">
        <v>19</v>
      </c>
      <c r="D3559" s="270"/>
      <c r="E3559" s="270"/>
      <c r="F3559" s="270" t="s">
        <v>20</v>
      </c>
      <c r="G3559" s="270"/>
      <c r="H3559" s="270"/>
      <c r="I3559" s="270" t="s">
        <v>21</v>
      </c>
      <c r="J3559" s="270"/>
      <c r="K3559" s="270"/>
      <c r="M3559" s="270" t="s">
        <v>487</v>
      </c>
      <c r="N3559" s="270"/>
      <c r="O3559" s="270"/>
      <c r="P3559" s="270"/>
    </row>
    <row r="3560" spans="1:27" ht="30" x14ac:dyDescent="0.25">
      <c r="B3560" s="14" t="s">
        <v>14</v>
      </c>
      <c r="C3560" s="14" t="s">
        <v>14</v>
      </c>
      <c r="D3560" s="14" t="s">
        <v>15</v>
      </c>
      <c r="E3560" s="14" t="s">
        <v>16</v>
      </c>
      <c r="F3560" s="14" t="s">
        <v>14</v>
      </c>
      <c r="G3560" s="14" t="s">
        <v>15</v>
      </c>
      <c r="H3560" s="14" t="s">
        <v>16</v>
      </c>
      <c r="I3560" s="14" t="s">
        <v>14</v>
      </c>
      <c r="J3560" s="14" t="s">
        <v>15</v>
      </c>
      <c r="K3560" s="14" t="s">
        <v>16</v>
      </c>
      <c r="M3560" s="14" t="s">
        <v>18</v>
      </c>
      <c r="N3560" s="13" t="s">
        <v>19</v>
      </c>
      <c r="O3560" s="14" t="s">
        <v>20</v>
      </c>
      <c r="P3560" s="13" t="s">
        <v>21</v>
      </c>
      <c r="R3560" s="13" t="s">
        <v>41</v>
      </c>
      <c r="S3560" s="14" t="s">
        <v>29</v>
      </c>
      <c r="U3560" s="27" t="s">
        <v>42</v>
      </c>
    </row>
    <row r="3561" spans="1:27" ht="15.75" x14ac:dyDescent="0.25">
      <c r="A3561" s="5" t="s">
        <v>0</v>
      </c>
      <c r="B3561" s="7">
        <v>232411</v>
      </c>
      <c r="C3561" s="7">
        <v>9648</v>
      </c>
      <c r="D3561" s="1">
        <v>4.2</v>
      </c>
      <c r="E3561" s="9">
        <v>218.2</v>
      </c>
      <c r="F3561" s="7">
        <v>1813</v>
      </c>
      <c r="G3561" s="1">
        <v>0.8</v>
      </c>
      <c r="H3561" s="1">
        <v>41</v>
      </c>
      <c r="I3561" s="7">
        <v>2307</v>
      </c>
      <c r="J3561" s="1">
        <v>1</v>
      </c>
      <c r="K3561" s="1">
        <v>52.2</v>
      </c>
      <c r="M3561" s="12">
        <f t="shared" ref="M3561:M3573" si="1058">B3561-B3579</f>
        <v>52</v>
      </c>
      <c r="N3561" s="12">
        <f t="shared" ref="N3561:N3573" si="1059">C3561-C3579</f>
        <v>-1</v>
      </c>
      <c r="O3561" s="12">
        <f t="shared" ref="O3561:O3573" si="1060">F3561-F3579</f>
        <v>0</v>
      </c>
      <c r="P3561" s="12">
        <f t="shared" ref="P3561:P3573" si="1061">I3561-I3579</f>
        <v>0</v>
      </c>
      <c r="R3561" s="26"/>
      <c r="U3561" s="28">
        <f>C3561/B3561</f>
        <v>4.1512665063185475E-2</v>
      </c>
      <c r="W3561" s="48"/>
    </row>
    <row r="3562" spans="1:27" ht="15.75" x14ac:dyDescent="0.25">
      <c r="A3562" s="6" t="s">
        <v>1</v>
      </c>
      <c r="B3562" s="8">
        <v>1408</v>
      </c>
      <c r="C3562" s="8">
        <v>58</v>
      </c>
      <c r="D3562" s="2">
        <v>4.0999999999999996</v>
      </c>
      <c r="E3562" s="10">
        <v>112.1</v>
      </c>
      <c r="F3562" s="8">
        <v>14</v>
      </c>
      <c r="G3562" s="2">
        <v>1</v>
      </c>
      <c r="H3562" s="2">
        <v>27.1</v>
      </c>
      <c r="I3562" s="8">
        <v>0</v>
      </c>
      <c r="J3562" s="2">
        <v>0</v>
      </c>
      <c r="K3562" s="2">
        <v>0</v>
      </c>
      <c r="M3562" s="12">
        <f t="shared" si="1058"/>
        <v>2</v>
      </c>
      <c r="N3562" s="20">
        <f t="shared" si="1059"/>
        <v>0</v>
      </c>
      <c r="O3562" s="12">
        <f t="shared" si="1060"/>
        <v>0</v>
      </c>
      <c r="P3562" s="12">
        <f t="shared" si="1061"/>
        <v>0</v>
      </c>
      <c r="R3562" s="21">
        <f>C3562/$C$3561</f>
        <v>6.0116086235489224E-3</v>
      </c>
    </row>
    <row r="3563" spans="1:27" ht="15.75" x14ac:dyDescent="0.25">
      <c r="A3563" s="5" t="s">
        <v>2</v>
      </c>
      <c r="B3563" s="7">
        <v>8864</v>
      </c>
      <c r="C3563" s="7">
        <v>42</v>
      </c>
      <c r="D3563" s="1">
        <v>0.5</v>
      </c>
      <c r="E3563" s="9">
        <v>19.3</v>
      </c>
      <c r="F3563" s="7">
        <v>8</v>
      </c>
      <c r="G3563" s="1">
        <v>0.1</v>
      </c>
      <c r="H3563" s="1">
        <v>3.7</v>
      </c>
      <c r="I3563" s="7">
        <v>0</v>
      </c>
      <c r="J3563" s="1">
        <v>0</v>
      </c>
      <c r="K3563" s="1">
        <v>0</v>
      </c>
      <c r="M3563" s="12">
        <f t="shared" si="1058"/>
        <v>4</v>
      </c>
      <c r="N3563" s="20">
        <f t="shared" si="1059"/>
        <v>0</v>
      </c>
      <c r="O3563" s="12">
        <f t="shared" si="1060"/>
        <v>0</v>
      </c>
      <c r="P3563" s="12">
        <f t="shared" si="1061"/>
        <v>0</v>
      </c>
      <c r="R3563" s="21">
        <f t="shared" ref="R3563:R3573" si="1062">C3563/$C$3561</f>
        <v>4.3532338308457713E-3</v>
      </c>
    </row>
    <row r="3564" spans="1:27" ht="15.75" x14ac:dyDescent="0.25">
      <c r="A3564" s="6" t="s">
        <v>3</v>
      </c>
      <c r="B3564" s="8">
        <v>12287</v>
      </c>
      <c r="C3564" s="8">
        <v>25</v>
      </c>
      <c r="D3564" s="2">
        <v>0.2</v>
      </c>
      <c r="E3564" s="10">
        <v>9</v>
      </c>
      <c r="F3564" s="8">
        <v>12</v>
      </c>
      <c r="G3564" s="2">
        <v>0.1</v>
      </c>
      <c r="H3564" s="2">
        <v>4.3</v>
      </c>
      <c r="I3564" s="8">
        <v>0</v>
      </c>
      <c r="J3564" s="2">
        <v>0</v>
      </c>
      <c r="K3564" s="2">
        <v>0</v>
      </c>
      <c r="M3564" s="12">
        <f t="shared" si="1058"/>
        <v>8</v>
      </c>
      <c r="N3564" s="20">
        <f t="shared" si="1059"/>
        <v>0</v>
      </c>
      <c r="O3564" s="20">
        <f t="shared" si="1060"/>
        <v>0</v>
      </c>
      <c r="P3564" s="12">
        <f t="shared" si="1061"/>
        <v>0</v>
      </c>
      <c r="R3564" s="23">
        <f t="shared" si="1062"/>
        <v>2.5912106135986732E-3</v>
      </c>
      <c r="U3564" s="30" t="s">
        <v>488</v>
      </c>
      <c r="V3564" s="30"/>
      <c r="W3564" s="30"/>
      <c r="X3564" s="30"/>
      <c r="Y3564" s="30"/>
    </row>
    <row r="3565" spans="1:27" ht="15.75" x14ac:dyDescent="0.25">
      <c r="A3565" s="5" t="s">
        <v>4</v>
      </c>
      <c r="B3565" s="7">
        <v>31471</v>
      </c>
      <c r="C3565" s="7">
        <v>159</v>
      </c>
      <c r="D3565" s="1">
        <v>0.5</v>
      </c>
      <c r="E3565" s="9">
        <v>29.8</v>
      </c>
      <c r="F3565" s="7">
        <v>22</v>
      </c>
      <c r="G3565" s="1">
        <v>0.1</v>
      </c>
      <c r="H3565" s="1">
        <v>4.0999999999999996</v>
      </c>
      <c r="I3565" s="7">
        <v>0</v>
      </c>
      <c r="J3565" s="1">
        <v>0</v>
      </c>
      <c r="K3565" s="1">
        <v>0</v>
      </c>
      <c r="M3565" s="12">
        <f t="shared" si="1058"/>
        <v>4</v>
      </c>
      <c r="N3565" s="20">
        <f t="shared" si="1059"/>
        <v>0</v>
      </c>
      <c r="O3565" s="12">
        <f t="shared" si="1060"/>
        <v>0</v>
      </c>
      <c r="P3565" s="12">
        <f t="shared" si="1061"/>
        <v>0</v>
      </c>
      <c r="R3565" s="23">
        <f t="shared" si="1062"/>
        <v>1.6480099502487564E-2</v>
      </c>
      <c r="S3565" s="24">
        <f>R3564+R3565</f>
        <v>1.9071310116086235E-2</v>
      </c>
      <c r="U3565" s="30"/>
      <c r="V3565" s="30"/>
      <c r="W3565" s="30"/>
      <c r="X3565" s="30"/>
      <c r="Y3565" s="30"/>
      <c r="Z3565" s="30"/>
    </row>
    <row r="3566" spans="1:27" ht="15.75" x14ac:dyDescent="0.25">
      <c r="A3566" s="6" t="s">
        <v>5</v>
      </c>
      <c r="B3566" s="8">
        <v>41917</v>
      </c>
      <c r="C3566" s="8">
        <v>519</v>
      </c>
      <c r="D3566" s="2">
        <v>1.2</v>
      </c>
      <c r="E3566" s="10">
        <v>87.7</v>
      </c>
      <c r="F3566" s="8">
        <v>62</v>
      </c>
      <c r="G3566" s="2">
        <v>0.1</v>
      </c>
      <c r="H3566" s="2">
        <v>10.5</v>
      </c>
      <c r="I3566" s="8">
        <v>11</v>
      </c>
      <c r="J3566" s="2">
        <v>0</v>
      </c>
      <c r="K3566" s="2">
        <v>1.9</v>
      </c>
      <c r="M3566" s="12">
        <f t="shared" si="1058"/>
        <v>0</v>
      </c>
      <c r="N3566" s="20">
        <f t="shared" si="1059"/>
        <v>0</v>
      </c>
      <c r="O3566" s="12">
        <f t="shared" si="1060"/>
        <v>0</v>
      </c>
      <c r="P3566" s="12">
        <f t="shared" si="1061"/>
        <v>0</v>
      </c>
      <c r="R3566" s="21">
        <f t="shared" si="1062"/>
        <v>5.3793532338308456E-2</v>
      </c>
      <c r="U3566" s="30" t="s">
        <v>489</v>
      </c>
      <c r="V3566" s="30"/>
      <c r="W3566" s="30"/>
      <c r="X3566" s="30"/>
      <c r="Y3566" s="30"/>
      <c r="Z3566" s="30"/>
    </row>
    <row r="3567" spans="1:27" ht="15.75" x14ac:dyDescent="0.25">
      <c r="A3567" s="5" t="s">
        <v>6</v>
      </c>
      <c r="B3567" s="7">
        <v>44214</v>
      </c>
      <c r="C3567" s="7">
        <v>929</v>
      </c>
      <c r="D3567" s="1">
        <v>2.1</v>
      </c>
      <c r="E3567" s="9">
        <v>129.80000000000001</v>
      </c>
      <c r="F3567" s="7">
        <v>136</v>
      </c>
      <c r="G3567" s="1">
        <v>0.3</v>
      </c>
      <c r="H3567" s="1">
        <v>19</v>
      </c>
      <c r="I3567" s="7">
        <v>14</v>
      </c>
      <c r="J3567" s="1">
        <v>0</v>
      </c>
      <c r="K3567" s="1">
        <v>2</v>
      </c>
      <c r="M3567" s="12">
        <f t="shared" si="1058"/>
        <v>24</v>
      </c>
      <c r="N3567" s="20">
        <f t="shared" si="1059"/>
        <v>0</v>
      </c>
      <c r="O3567" s="20">
        <f t="shared" si="1060"/>
        <v>0</v>
      </c>
      <c r="P3567" s="12">
        <f t="shared" si="1061"/>
        <v>0</v>
      </c>
      <c r="R3567" s="21">
        <f t="shared" si="1062"/>
        <v>9.6289386401326699E-2</v>
      </c>
      <c r="U3567" s="30" t="s">
        <v>490</v>
      </c>
      <c r="V3567" s="30"/>
      <c r="W3567" s="30"/>
      <c r="X3567" s="30"/>
      <c r="Y3567" s="30"/>
      <c r="Z3567" s="30"/>
    </row>
    <row r="3568" spans="1:27" ht="15.75" x14ac:dyDescent="0.25">
      <c r="A3568" s="6" t="s">
        <v>7</v>
      </c>
      <c r="B3568" s="8">
        <v>36474</v>
      </c>
      <c r="C3568" s="8">
        <v>1178</v>
      </c>
      <c r="D3568" s="2">
        <v>3.2</v>
      </c>
      <c r="E3568" s="10">
        <v>193.6</v>
      </c>
      <c r="F3568" s="8">
        <v>242</v>
      </c>
      <c r="G3568" s="2">
        <v>0.7</v>
      </c>
      <c r="H3568" s="2">
        <v>39.799999999999997</v>
      </c>
      <c r="I3568" s="8">
        <v>48</v>
      </c>
      <c r="J3568" s="2">
        <v>0.1</v>
      </c>
      <c r="K3568" s="2">
        <v>7.9</v>
      </c>
      <c r="M3568" s="12">
        <f t="shared" si="1058"/>
        <v>7</v>
      </c>
      <c r="N3568" s="20">
        <f t="shared" si="1059"/>
        <v>0</v>
      </c>
      <c r="O3568" s="20">
        <f t="shared" si="1060"/>
        <v>0</v>
      </c>
      <c r="P3568" s="12">
        <f t="shared" si="1061"/>
        <v>0</v>
      </c>
      <c r="R3568" s="21">
        <f t="shared" si="1062"/>
        <v>0.12209784411276949</v>
      </c>
      <c r="U3568" s="30" t="s">
        <v>491</v>
      </c>
      <c r="V3568" s="30"/>
      <c r="W3568" s="30"/>
      <c r="X3568" s="30"/>
      <c r="Y3568" s="30"/>
      <c r="Z3568" s="30"/>
      <c r="AA3568" s="31">
        <f>4470643*0.452</f>
        <v>2020730.6360000002</v>
      </c>
    </row>
    <row r="3569" spans="1:26" ht="15.75" x14ac:dyDescent="0.25">
      <c r="A3569" s="5" t="s">
        <v>8</v>
      </c>
      <c r="B3569" s="7">
        <v>27083</v>
      </c>
      <c r="C3569" s="7">
        <v>1679</v>
      </c>
      <c r="D3569" s="1">
        <v>6.2</v>
      </c>
      <c r="E3569" s="9">
        <v>304.89999999999998</v>
      </c>
      <c r="F3569" s="7">
        <v>422</v>
      </c>
      <c r="G3569" s="1">
        <v>1.6</v>
      </c>
      <c r="H3569" s="1">
        <v>76.599999999999994</v>
      </c>
      <c r="I3569" s="7">
        <v>114</v>
      </c>
      <c r="J3569" s="1">
        <v>0.4</v>
      </c>
      <c r="K3569" s="1">
        <v>20.7</v>
      </c>
      <c r="M3569" s="12">
        <f t="shared" si="1058"/>
        <v>0</v>
      </c>
      <c r="N3569" s="20">
        <f t="shared" si="1059"/>
        <v>1</v>
      </c>
      <c r="O3569" s="20">
        <f t="shared" si="1060"/>
        <v>0</v>
      </c>
      <c r="P3569" s="12">
        <f t="shared" si="1061"/>
        <v>0</v>
      </c>
      <c r="R3569" s="21">
        <f t="shared" si="1062"/>
        <v>0.17402570480928689</v>
      </c>
      <c r="V3569" t="s">
        <v>56</v>
      </c>
      <c r="W3569" s="32">
        <v>0.1</v>
      </c>
      <c r="X3569" s="33">
        <f>AA3568*W3569</f>
        <v>202073.06360000002</v>
      </c>
    </row>
    <row r="3570" spans="1:26" ht="15.75" x14ac:dyDescent="0.25">
      <c r="A3570" s="6" t="s">
        <v>9</v>
      </c>
      <c r="B3570" s="8">
        <v>15616</v>
      </c>
      <c r="C3570" s="8">
        <v>1703</v>
      </c>
      <c r="D3570" s="2">
        <v>10.9</v>
      </c>
      <c r="E3570" s="10">
        <v>359</v>
      </c>
      <c r="F3570" s="8">
        <v>491</v>
      </c>
      <c r="G3570" s="2">
        <v>3.1</v>
      </c>
      <c r="H3570" s="2">
        <v>103.5</v>
      </c>
      <c r="I3570" s="8">
        <v>285</v>
      </c>
      <c r="J3570" s="2">
        <v>1.8</v>
      </c>
      <c r="K3570" s="2">
        <v>60.1</v>
      </c>
      <c r="M3570" s="12">
        <f t="shared" si="1058"/>
        <v>2</v>
      </c>
      <c r="N3570" s="20">
        <f t="shared" si="1059"/>
        <v>-1</v>
      </c>
      <c r="O3570" s="20">
        <f t="shared" si="1060"/>
        <v>0</v>
      </c>
      <c r="P3570" s="20">
        <f t="shared" si="1061"/>
        <v>0</v>
      </c>
      <c r="R3570" s="21">
        <f t="shared" si="1062"/>
        <v>0.17651326699834163</v>
      </c>
      <c r="V3570" t="s">
        <v>492</v>
      </c>
      <c r="X3570" s="34">
        <v>675</v>
      </c>
      <c r="Y3570" s="69">
        <f>X3570/4470643</f>
        <v>1.5098499253910456E-4</v>
      </c>
      <c r="Z3570" t="s">
        <v>186</v>
      </c>
    </row>
    <row r="3571" spans="1:26" ht="15.75" x14ac:dyDescent="0.25">
      <c r="A3571" s="5" t="s">
        <v>10</v>
      </c>
      <c r="B3571" s="7">
        <v>6657</v>
      </c>
      <c r="C3571" s="7">
        <v>1530</v>
      </c>
      <c r="D3571" s="1">
        <v>23</v>
      </c>
      <c r="E3571" s="9">
        <v>587</v>
      </c>
      <c r="F3571" s="7">
        <v>315</v>
      </c>
      <c r="G3571" s="1">
        <v>4.7</v>
      </c>
      <c r="H3571" s="1">
        <v>120.9</v>
      </c>
      <c r="I3571" s="7">
        <v>481</v>
      </c>
      <c r="J3571" s="1">
        <v>7.2</v>
      </c>
      <c r="K3571" s="1">
        <v>184.5</v>
      </c>
      <c r="M3571" s="12">
        <f t="shared" si="1058"/>
        <v>-1</v>
      </c>
      <c r="N3571" s="20">
        <f t="shared" si="1059"/>
        <v>-1</v>
      </c>
      <c r="O3571" s="20">
        <f t="shared" si="1060"/>
        <v>0</v>
      </c>
      <c r="P3571" s="20">
        <f t="shared" si="1061"/>
        <v>0</v>
      </c>
      <c r="R3571" s="21">
        <f t="shared" si="1062"/>
        <v>0.15858208955223882</v>
      </c>
      <c r="W3571" s="46" t="s">
        <v>185</v>
      </c>
      <c r="X3571" s="47">
        <f>X3570-X3588</f>
        <v>-22</v>
      </c>
    </row>
    <row r="3572" spans="1:26" ht="15.75" x14ac:dyDescent="0.25">
      <c r="A3572" s="6" t="s">
        <v>11</v>
      </c>
      <c r="B3572" s="8">
        <v>6279</v>
      </c>
      <c r="C3572" s="8">
        <v>1823</v>
      </c>
      <c r="D3572" s="2">
        <v>29</v>
      </c>
      <c r="E3572" s="10">
        <v>1299.7</v>
      </c>
      <c r="F3572" s="8">
        <v>88</v>
      </c>
      <c r="G3572" s="2">
        <v>1.4</v>
      </c>
      <c r="H3572" s="2">
        <v>62.7</v>
      </c>
      <c r="I3572" s="8">
        <v>1353</v>
      </c>
      <c r="J3572" s="2">
        <v>21.5</v>
      </c>
      <c r="K3572" s="2">
        <v>964.6</v>
      </c>
      <c r="M3572" s="12">
        <f t="shared" si="1058"/>
        <v>1</v>
      </c>
      <c r="N3572" s="20">
        <f t="shared" si="1059"/>
        <v>0</v>
      </c>
      <c r="O3572" s="20">
        <f t="shared" si="1060"/>
        <v>0</v>
      </c>
      <c r="P3572" s="20">
        <f t="shared" si="1061"/>
        <v>0</v>
      </c>
      <c r="R3572" s="21">
        <f t="shared" si="1062"/>
        <v>0.18895107794361526</v>
      </c>
    </row>
    <row r="3573" spans="1:26" ht="15.75" x14ac:dyDescent="0.25">
      <c r="A3573" s="5" t="s">
        <v>12</v>
      </c>
      <c r="B3573" s="1">
        <v>141</v>
      </c>
      <c r="C3573" s="1">
        <v>3</v>
      </c>
      <c r="D3573" s="1">
        <v>2.1</v>
      </c>
      <c r="E3573" s="1" t="s">
        <v>13</v>
      </c>
      <c r="F3573" s="1">
        <v>1</v>
      </c>
      <c r="G3573" s="1">
        <v>0.7</v>
      </c>
      <c r="H3573" s="1" t="s">
        <v>13</v>
      </c>
      <c r="I3573" s="1">
        <v>1</v>
      </c>
      <c r="J3573" s="1">
        <v>0.7</v>
      </c>
      <c r="K3573" s="1" t="s">
        <v>13</v>
      </c>
      <c r="M3573" s="12">
        <f t="shared" si="1058"/>
        <v>1</v>
      </c>
      <c r="N3573" s="12">
        <f t="shared" si="1059"/>
        <v>0</v>
      </c>
      <c r="O3573" s="12">
        <f t="shared" si="1060"/>
        <v>0</v>
      </c>
      <c r="P3573" s="12">
        <f t="shared" si="1061"/>
        <v>0</v>
      </c>
      <c r="R3573" s="21">
        <f t="shared" si="1062"/>
        <v>3.1094527363184079E-4</v>
      </c>
    </row>
    <row r="3574" spans="1:26" x14ac:dyDescent="0.25">
      <c r="A3574" s="25"/>
    </row>
    <row r="3575" spans="1:26" x14ac:dyDescent="0.25">
      <c r="A3575" t="s">
        <v>1368</v>
      </c>
    </row>
    <row r="3576" spans="1:26" x14ac:dyDescent="0.25">
      <c r="A3576" t="s">
        <v>22</v>
      </c>
    </row>
    <row r="3577" spans="1:26" x14ac:dyDescent="0.25">
      <c r="A3577" s="15" t="s">
        <v>17</v>
      </c>
      <c r="B3577" s="14" t="s">
        <v>18</v>
      </c>
      <c r="C3577" s="270" t="s">
        <v>19</v>
      </c>
      <c r="D3577" s="270"/>
      <c r="E3577" s="270"/>
      <c r="F3577" s="270" t="s">
        <v>20</v>
      </c>
      <c r="G3577" s="270"/>
      <c r="H3577" s="270"/>
      <c r="I3577" s="270" t="s">
        <v>21</v>
      </c>
      <c r="J3577" s="270"/>
      <c r="K3577" s="270"/>
      <c r="M3577" s="270" t="s">
        <v>484</v>
      </c>
      <c r="N3577" s="270"/>
      <c r="O3577" s="270"/>
      <c r="P3577" s="270"/>
    </row>
    <row r="3578" spans="1:26" ht="30" x14ac:dyDescent="0.25">
      <c r="B3578" s="14" t="s">
        <v>14</v>
      </c>
      <c r="C3578" s="14" t="s">
        <v>14</v>
      </c>
      <c r="D3578" s="14" t="s">
        <v>15</v>
      </c>
      <c r="E3578" s="14" t="s">
        <v>16</v>
      </c>
      <c r="F3578" s="14" t="s">
        <v>14</v>
      </c>
      <c r="G3578" s="14" t="s">
        <v>15</v>
      </c>
      <c r="H3578" s="14" t="s">
        <v>16</v>
      </c>
      <c r="I3578" s="14" t="s">
        <v>14</v>
      </c>
      <c r="J3578" s="14" t="s">
        <v>15</v>
      </c>
      <c r="K3578" s="14" t="s">
        <v>16</v>
      </c>
      <c r="M3578" s="14" t="s">
        <v>18</v>
      </c>
      <c r="N3578" s="13" t="s">
        <v>19</v>
      </c>
      <c r="O3578" s="14" t="s">
        <v>20</v>
      </c>
      <c r="P3578" s="13" t="s">
        <v>21</v>
      </c>
      <c r="R3578" s="13" t="s">
        <v>41</v>
      </c>
      <c r="S3578" s="14" t="s">
        <v>29</v>
      </c>
      <c r="U3578" s="27" t="s">
        <v>42</v>
      </c>
    </row>
    <row r="3579" spans="1:26" ht="15.75" x14ac:dyDescent="0.25">
      <c r="A3579" s="5" t="s">
        <v>0</v>
      </c>
      <c r="B3579" s="7">
        <v>232359</v>
      </c>
      <c r="C3579" s="7">
        <v>9649</v>
      </c>
      <c r="D3579" s="1">
        <v>4.2</v>
      </c>
      <c r="E3579" s="9">
        <v>218.2</v>
      </c>
      <c r="F3579" s="7">
        <v>1813</v>
      </c>
      <c r="G3579" s="1">
        <v>0.8</v>
      </c>
      <c r="H3579" s="1">
        <v>41</v>
      </c>
      <c r="I3579" s="7">
        <v>2307</v>
      </c>
      <c r="J3579" s="1">
        <v>1</v>
      </c>
      <c r="K3579" s="1">
        <v>52.2</v>
      </c>
      <c r="M3579" s="12">
        <f t="shared" ref="M3579:M3591" si="1063">B3579-B3597</f>
        <v>23</v>
      </c>
      <c r="N3579" s="12">
        <f t="shared" ref="N3579:N3591" si="1064">C3579-C3597</f>
        <v>7</v>
      </c>
      <c r="O3579" s="12">
        <f t="shared" ref="O3579:O3591" si="1065">F3579-F3597</f>
        <v>2</v>
      </c>
      <c r="P3579" s="12">
        <f t="shared" ref="P3579:P3591" si="1066">I3579-I3597</f>
        <v>0</v>
      </c>
      <c r="R3579" s="26"/>
      <c r="U3579" s="28">
        <f>C3579/B3579</f>
        <v>4.1526258935526493E-2</v>
      </c>
      <c r="W3579" s="48"/>
    </row>
    <row r="3580" spans="1:26" ht="15.75" x14ac:dyDescent="0.25">
      <c r="A3580" s="6" t="s">
        <v>1</v>
      </c>
      <c r="B3580" s="8">
        <v>1406</v>
      </c>
      <c r="C3580" s="8">
        <v>58</v>
      </c>
      <c r="D3580" s="2">
        <v>4.0999999999999996</v>
      </c>
      <c r="E3580" s="10">
        <v>112.1</v>
      </c>
      <c r="F3580" s="8">
        <v>14</v>
      </c>
      <c r="G3580" s="2">
        <v>1</v>
      </c>
      <c r="H3580" s="2">
        <v>27.1</v>
      </c>
      <c r="I3580" s="8">
        <v>0</v>
      </c>
      <c r="J3580" s="2">
        <v>0</v>
      </c>
      <c r="K3580" s="2">
        <v>0</v>
      </c>
      <c r="M3580" s="12">
        <f t="shared" si="1063"/>
        <v>0</v>
      </c>
      <c r="N3580" s="20">
        <f t="shared" si="1064"/>
        <v>0</v>
      </c>
      <c r="O3580" s="12">
        <f t="shared" si="1065"/>
        <v>0</v>
      </c>
      <c r="P3580" s="12">
        <f t="shared" si="1066"/>
        <v>0</v>
      </c>
      <c r="R3580" s="21">
        <f>C3580/$C$3579</f>
        <v>6.0109855943621098E-3</v>
      </c>
    </row>
    <row r="3581" spans="1:26" ht="15.75" x14ac:dyDescent="0.25">
      <c r="A3581" s="5" t="s">
        <v>2</v>
      </c>
      <c r="B3581" s="7">
        <v>8860</v>
      </c>
      <c r="C3581" s="7">
        <v>42</v>
      </c>
      <c r="D3581" s="1">
        <v>0.5</v>
      </c>
      <c r="E3581" s="9">
        <v>19.3</v>
      </c>
      <c r="F3581" s="7">
        <v>8</v>
      </c>
      <c r="G3581" s="1">
        <v>0.1</v>
      </c>
      <c r="H3581" s="1">
        <v>3.7</v>
      </c>
      <c r="I3581" s="7">
        <v>0</v>
      </c>
      <c r="J3581" s="1">
        <v>0</v>
      </c>
      <c r="K3581" s="1">
        <v>0</v>
      </c>
      <c r="M3581" s="12">
        <f t="shared" si="1063"/>
        <v>6</v>
      </c>
      <c r="N3581" s="20">
        <f t="shared" si="1064"/>
        <v>0</v>
      </c>
      <c r="O3581" s="12">
        <f t="shared" si="1065"/>
        <v>0</v>
      </c>
      <c r="P3581" s="12">
        <f t="shared" si="1066"/>
        <v>0</v>
      </c>
      <c r="R3581" s="21">
        <f t="shared" ref="R3581:R3591" si="1067">C3581/$C$3579</f>
        <v>4.3527826717794588E-3</v>
      </c>
    </row>
    <row r="3582" spans="1:26" ht="15.75" x14ac:dyDescent="0.25">
      <c r="A3582" s="6" t="s">
        <v>3</v>
      </c>
      <c r="B3582" s="8">
        <v>12279</v>
      </c>
      <c r="C3582" s="8">
        <v>25</v>
      </c>
      <c r="D3582" s="2">
        <v>0.2</v>
      </c>
      <c r="E3582" s="10">
        <v>9</v>
      </c>
      <c r="F3582" s="8">
        <v>12</v>
      </c>
      <c r="G3582" s="2">
        <v>0.1</v>
      </c>
      <c r="H3582" s="2">
        <v>4.3</v>
      </c>
      <c r="I3582" s="8">
        <v>0</v>
      </c>
      <c r="J3582" s="2">
        <v>0</v>
      </c>
      <c r="K3582" s="2">
        <v>0</v>
      </c>
      <c r="M3582" s="12">
        <f t="shared" si="1063"/>
        <v>9</v>
      </c>
      <c r="N3582" s="20">
        <f t="shared" si="1064"/>
        <v>0</v>
      </c>
      <c r="O3582" s="20">
        <f t="shared" si="1065"/>
        <v>0</v>
      </c>
      <c r="P3582" s="12">
        <f t="shared" si="1066"/>
        <v>0</v>
      </c>
      <c r="R3582" s="23">
        <f t="shared" si="1067"/>
        <v>2.5909420665353924E-3</v>
      </c>
      <c r="U3582" s="30" t="s">
        <v>479</v>
      </c>
      <c r="V3582" s="30"/>
      <c r="W3582" s="30"/>
      <c r="X3582" s="30"/>
      <c r="Y3582" s="30"/>
    </row>
    <row r="3583" spans="1:26" ht="15.75" x14ac:dyDescent="0.25">
      <c r="A3583" s="5" t="s">
        <v>4</v>
      </c>
      <c r="B3583" s="7">
        <v>31467</v>
      </c>
      <c r="C3583" s="7">
        <v>159</v>
      </c>
      <c r="D3583" s="1">
        <v>0.5</v>
      </c>
      <c r="E3583" s="9">
        <v>29.8</v>
      </c>
      <c r="F3583" s="7">
        <v>22</v>
      </c>
      <c r="G3583" s="1">
        <v>0.1</v>
      </c>
      <c r="H3583" s="1">
        <v>4.0999999999999996</v>
      </c>
      <c r="I3583" s="7">
        <v>0</v>
      </c>
      <c r="J3583" s="1">
        <v>0</v>
      </c>
      <c r="K3583" s="1">
        <v>0</v>
      </c>
      <c r="M3583" s="12">
        <f t="shared" si="1063"/>
        <v>3</v>
      </c>
      <c r="N3583" s="20">
        <f t="shared" si="1064"/>
        <v>0</v>
      </c>
      <c r="O3583" s="12">
        <f t="shared" si="1065"/>
        <v>0</v>
      </c>
      <c r="P3583" s="12">
        <f t="shared" si="1066"/>
        <v>0</v>
      </c>
      <c r="R3583" s="23">
        <f t="shared" si="1067"/>
        <v>1.6478391543165095E-2</v>
      </c>
      <c r="S3583" s="24">
        <f>R3582+R3583</f>
        <v>1.9069333609700485E-2</v>
      </c>
      <c r="U3583" s="30"/>
      <c r="V3583" s="30"/>
      <c r="W3583" s="30"/>
      <c r="X3583" s="30"/>
      <c r="Y3583" s="30"/>
      <c r="Z3583" s="30"/>
    </row>
    <row r="3584" spans="1:26" ht="15.75" x14ac:dyDescent="0.25">
      <c r="A3584" s="6" t="s">
        <v>5</v>
      </c>
      <c r="B3584" s="8">
        <v>41917</v>
      </c>
      <c r="C3584" s="8">
        <v>519</v>
      </c>
      <c r="D3584" s="2">
        <v>1.2</v>
      </c>
      <c r="E3584" s="10">
        <v>87.7</v>
      </c>
      <c r="F3584" s="8">
        <v>62</v>
      </c>
      <c r="G3584" s="2">
        <v>0.1</v>
      </c>
      <c r="H3584" s="2">
        <v>10.5</v>
      </c>
      <c r="I3584" s="8">
        <v>11</v>
      </c>
      <c r="J3584" s="2">
        <v>0</v>
      </c>
      <c r="K3584" s="2">
        <v>1.9</v>
      </c>
      <c r="M3584" s="12">
        <f t="shared" si="1063"/>
        <v>9</v>
      </c>
      <c r="N3584" s="20">
        <f t="shared" si="1064"/>
        <v>2</v>
      </c>
      <c r="O3584" s="12">
        <f t="shared" si="1065"/>
        <v>0</v>
      </c>
      <c r="P3584" s="12">
        <f t="shared" si="1066"/>
        <v>0</v>
      </c>
      <c r="R3584" s="21">
        <f t="shared" si="1067"/>
        <v>5.3787957301274746E-2</v>
      </c>
      <c r="U3584" s="30" t="s">
        <v>480</v>
      </c>
      <c r="V3584" s="30"/>
      <c r="W3584" s="30"/>
      <c r="X3584" s="30"/>
      <c r="Y3584" s="30"/>
      <c r="Z3584" s="30"/>
    </row>
    <row r="3585" spans="1:27" ht="15.75" x14ac:dyDescent="0.25">
      <c r="A3585" s="5" t="s">
        <v>6</v>
      </c>
      <c r="B3585" s="7">
        <v>44190</v>
      </c>
      <c r="C3585" s="7">
        <v>929</v>
      </c>
      <c r="D3585" s="1">
        <v>2.1</v>
      </c>
      <c r="E3585" s="9">
        <v>129.80000000000001</v>
      </c>
      <c r="F3585" s="7">
        <v>136</v>
      </c>
      <c r="G3585" s="1">
        <v>0.3</v>
      </c>
      <c r="H3585" s="1">
        <v>19</v>
      </c>
      <c r="I3585" s="7">
        <v>14</v>
      </c>
      <c r="J3585" s="1">
        <v>0</v>
      </c>
      <c r="K3585" s="1">
        <v>2</v>
      </c>
      <c r="M3585" s="12">
        <f t="shared" si="1063"/>
        <v>3</v>
      </c>
      <c r="N3585" s="20">
        <f t="shared" si="1064"/>
        <v>-1</v>
      </c>
      <c r="O3585" s="20">
        <f t="shared" si="1065"/>
        <v>-1</v>
      </c>
      <c r="P3585" s="12">
        <f t="shared" si="1066"/>
        <v>0</v>
      </c>
      <c r="R3585" s="21">
        <f t="shared" si="1067"/>
        <v>9.6279407192455174E-2</v>
      </c>
      <c r="U3585" s="30" t="s">
        <v>481</v>
      </c>
      <c r="V3585" s="30"/>
      <c r="W3585" s="30"/>
      <c r="X3585" s="30"/>
      <c r="Y3585" s="30"/>
      <c r="Z3585" s="30"/>
    </row>
    <row r="3586" spans="1:27" ht="15.75" x14ac:dyDescent="0.25">
      <c r="A3586" s="6" t="s">
        <v>7</v>
      </c>
      <c r="B3586" s="8">
        <v>36467</v>
      </c>
      <c r="C3586" s="8">
        <v>1178</v>
      </c>
      <c r="D3586" s="2">
        <v>3.2</v>
      </c>
      <c r="E3586" s="10">
        <v>193.6</v>
      </c>
      <c r="F3586" s="8">
        <v>242</v>
      </c>
      <c r="G3586" s="2">
        <v>0.7</v>
      </c>
      <c r="H3586" s="2">
        <v>39.799999999999997</v>
      </c>
      <c r="I3586" s="8">
        <v>48</v>
      </c>
      <c r="J3586" s="2">
        <v>0.1</v>
      </c>
      <c r="K3586" s="2">
        <v>7.9</v>
      </c>
      <c r="M3586" s="12">
        <f t="shared" si="1063"/>
        <v>-2</v>
      </c>
      <c r="N3586" s="20">
        <f t="shared" si="1064"/>
        <v>0</v>
      </c>
      <c r="O3586" s="20">
        <f t="shared" si="1065"/>
        <v>0</v>
      </c>
      <c r="P3586" s="12">
        <f t="shared" si="1066"/>
        <v>0</v>
      </c>
      <c r="R3586" s="21">
        <f t="shared" si="1067"/>
        <v>0.12208519017514768</v>
      </c>
      <c r="U3586" s="30" t="s">
        <v>482</v>
      </c>
      <c r="V3586" s="30"/>
      <c r="W3586" s="30"/>
      <c r="X3586" s="30"/>
      <c r="Y3586" s="30"/>
      <c r="Z3586" s="30"/>
      <c r="AA3586" s="31">
        <f>4470643*0.442</f>
        <v>1976024.206</v>
      </c>
    </row>
    <row r="3587" spans="1:27" ht="15.75" x14ac:dyDescent="0.25">
      <c r="A3587" s="5" t="s">
        <v>8</v>
      </c>
      <c r="B3587" s="7">
        <v>27083</v>
      </c>
      <c r="C3587" s="7">
        <v>1678</v>
      </c>
      <c r="D3587" s="1">
        <v>6.2</v>
      </c>
      <c r="E3587" s="9">
        <v>304.7</v>
      </c>
      <c r="F3587" s="7">
        <v>422</v>
      </c>
      <c r="G3587" s="1">
        <v>1.6</v>
      </c>
      <c r="H3587" s="1">
        <v>76.599999999999994</v>
      </c>
      <c r="I3587" s="7">
        <v>114</v>
      </c>
      <c r="J3587" s="1">
        <v>0.4</v>
      </c>
      <c r="K3587" s="1">
        <v>20.7</v>
      </c>
      <c r="M3587" s="12">
        <f t="shared" si="1063"/>
        <v>-9</v>
      </c>
      <c r="N3587" s="20">
        <f t="shared" si="1064"/>
        <v>2</v>
      </c>
      <c r="O3587" s="20">
        <f t="shared" si="1065"/>
        <v>1</v>
      </c>
      <c r="P3587" s="12">
        <f t="shared" si="1066"/>
        <v>0</v>
      </c>
      <c r="R3587" s="21">
        <f t="shared" si="1067"/>
        <v>0.17390403150585554</v>
      </c>
      <c r="V3587" t="s">
        <v>56</v>
      </c>
      <c r="W3587" s="32">
        <v>0.1</v>
      </c>
      <c r="X3587" s="33">
        <f>AA3586*W3587</f>
        <v>197602.42060000001</v>
      </c>
    </row>
    <row r="3588" spans="1:27" ht="15.75" x14ac:dyDescent="0.25">
      <c r="A3588" s="6" t="s">
        <v>9</v>
      </c>
      <c r="B3588" s="8">
        <v>15614</v>
      </c>
      <c r="C3588" s="8">
        <v>1704</v>
      </c>
      <c r="D3588" s="2">
        <v>10.9</v>
      </c>
      <c r="E3588" s="10">
        <v>359.2</v>
      </c>
      <c r="F3588" s="8">
        <v>491</v>
      </c>
      <c r="G3588" s="2">
        <v>3.1</v>
      </c>
      <c r="H3588" s="2">
        <v>103.5</v>
      </c>
      <c r="I3588" s="8">
        <v>285</v>
      </c>
      <c r="J3588" s="2">
        <v>1.8</v>
      </c>
      <c r="K3588" s="2">
        <v>60.1</v>
      </c>
      <c r="M3588" s="12">
        <f t="shared" si="1063"/>
        <v>5</v>
      </c>
      <c r="N3588" s="20">
        <f t="shared" si="1064"/>
        <v>1</v>
      </c>
      <c r="O3588" s="20">
        <f t="shared" si="1065"/>
        <v>1</v>
      </c>
      <c r="P3588" s="20">
        <f t="shared" si="1066"/>
        <v>0</v>
      </c>
      <c r="R3588" s="21">
        <f t="shared" si="1067"/>
        <v>0.17659861125505233</v>
      </c>
      <c r="V3588" t="s">
        <v>483</v>
      </c>
      <c r="X3588" s="34">
        <v>697</v>
      </c>
      <c r="Y3588" s="69">
        <f>X3588/4470643</f>
        <v>1.5590598488852723E-4</v>
      </c>
      <c r="Z3588" t="s">
        <v>186</v>
      </c>
    </row>
    <row r="3589" spans="1:27" ht="15.75" x14ac:dyDescent="0.25">
      <c r="A3589" s="5" t="s">
        <v>10</v>
      </c>
      <c r="B3589" s="7">
        <v>6658</v>
      </c>
      <c r="C3589" s="7">
        <v>1531</v>
      </c>
      <c r="D3589" s="1">
        <v>23</v>
      </c>
      <c r="E3589" s="9">
        <v>587.4</v>
      </c>
      <c r="F3589" s="7">
        <v>315</v>
      </c>
      <c r="G3589" s="1">
        <v>4.7</v>
      </c>
      <c r="H3589" s="1">
        <v>120.9</v>
      </c>
      <c r="I3589" s="7">
        <v>481</v>
      </c>
      <c r="J3589" s="1">
        <v>7.2</v>
      </c>
      <c r="K3589" s="1">
        <v>184.5</v>
      </c>
      <c r="M3589" s="12">
        <f t="shared" si="1063"/>
        <v>3</v>
      </c>
      <c r="N3589" s="20">
        <f t="shared" si="1064"/>
        <v>2</v>
      </c>
      <c r="O3589" s="20">
        <f t="shared" si="1065"/>
        <v>1</v>
      </c>
      <c r="P3589" s="20">
        <f t="shared" si="1066"/>
        <v>0</v>
      </c>
      <c r="R3589" s="21">
        <f t="shared" si="1067"/>
        <v>0.15866929215462741</v>
      </c>
      <c r="W3589" s="46" t="s">
        <v>185</v>
      </c>
      <c r="X3589" s="47">
        <f>X3588-X3606</f>
        <v>-48</v>
      </c>
    </row>
    <row r="3590" spans="1:27" ht="15.75" x14ac:dyDescent="0.25">
      <c r="A3590" s="6" t="s">
        <v>11</v>
      </c>
      <c r="B3590" s="8">
        <v>6278</v>
      </c>
      <c r="C3590" s="8">
        <v>1823</v>
      </c>
      <c r="D3590" s="2">
        <v>29</v>
      </c>
      <c r="E3590" s="10">
        <v>1299.7</v>
      </c>
      <c r="F3590" s="8">
        <v>88</v>
      </c>
      <c r="G3590" s="2">
        <v>1.4</v>
      </c>
      <c r="H3590" s="2">
        <v>62.7</v>
      </c>
      <c r="I3590" s="8">
        <v>1353</v>
      </c>
      <c r="J3590" s="2">
        <v>21.6</v>
      </c>
      <c r="K3590" s="2">
        <v>964.6</v>
      </c>
      <c r="M3590" s="12">
        <f t="shared" si="1063"/>
        <v>-2</v>
      </c>
      <c r="N3590" s="20">
        <f t="shared" si="1064"/>
        <v>1</v>
      </c>
      <c r="O3590" s="20">
        <f t="shared" si="1065"/>
        <v>0</v>
      </c>
      <c r="P3590" s="20">
        <f t="shared" si="1066"/>
        <v>0</v>
      </c>
      <c r="R3590" s="21">
        <f t="shared" si="1067"/>
        <v>0.1889314954917608</v>
      </c>
    </row>
    <row r="3591" spans="1:27" ht="15.75" x14ac:dyDescent="0.25">
      <c r="A3591" s="5" t="s">
        <v>12</v>
      </c>
      <c r="B3591" s="1">
        <v>140</v>
      </c>
      <c r="C3591" s="1">
        <v>3</v>
      </c>
      <c r="D3591" s="1">
        <v>2.1</v>
      </c>
      <c r="E3591" s="1" t="s">
        <v>13</v>
      </c>
      <c r="F3591" s="1">
        <v>1</v>
      </c>
      <c r="G3591" s="1">
        <v>0.7</v>
      </c>
      <c r="H3591" s="1" t="s">
        <v>13</v>
      </c>
      <c r="I3591" s="1">
        <v>1</v>
      </c>
      <c r="J3591" s="1">
        <v>0.7</v>
      </c>
      <c r="K3591" s="1" t="s">
        <v>13</v>
      </c>
      <c r="M3591" s="12">
        <f t="shared" si="1063"/>
        <v>-2</v>
      </c>
      <c r="N3591" s="12">
        <f t="shared" si="1064"/>
        <v>0</v>
      </c>
      <c r="O3591" s="12">
        <f t="shared" si="1065"/>
        <v>0</v>
      </c>
      <c r="P3591" s="12">
        <f t="shared" si="1066"/>
        <v>0</v>
      </c>
      <c r="R3591" s="21">
        <f t="shared" si="1067"/>
        <v>3.1091304798424707E-4</v>
      </c>
    </row>
    <row r="3592" spans="1:27" x14ac:dyDescent="0.25">
      <c r="A3592" s="25"/>
    </row>
    <row r="3593" spans="1:27" x14ac:dyDescent="0.25">
      <c r="A3593" t="s">
        <v>1369</v>
      </c>
    </row>
    <row r="3594" spans="1:27" x14ac:dyDescent="0.25">
      <c r="A3594" t="s">
        <v>22</v>
      </c>
    </row>
    <row r="3595" spans="1:27" x14ac:dyDescent="0.25">
      <c r="A3595" s="15" t="s">
        <v>17</v>
      </c>
      <c r="B3595" s="14" t="s">
        <v>18</v>
      </c>
      <c r="C3595" s="270" t="s">
        <v>19</v>
      </c>
      <c r="D3595" s="270"/>
      <c r="E3595" s="270"/>
      <c r="F3595" s="270" t="s">
        <v>20</v>
      </c>
      <c r="G3595" s="270"/>
      <c r="H3595" s="270"/>
      <c r="I3595" s="270" t="s">
        <v>21</v>
      </c>
      <c r="J3595" s="270"/>
      <c r="K3595" s="270"/>
      <c r="M3595" s="270" t="s">
        <v>478</v>
      </c>
      <c r="N3595" s="270"/>
      <c r="O3595" s="270"/>
      <c r="P3595" s="270"/>
    </row>
    <row r="3596" spans="1:27" ht="30" x14ac:dyDescent="0.25">
      <c r="B3596" s="14" t="s">
        <v>14</v>
      </c>
      <c r="C3596" s="14" t="s">
        <v>14</v>
      </c>
      <c r="D3596" s="14" t="s">
        <v>15</v>
      </c>
      <c r="E3596" s="14" t="s">
        <v>16</v>
      </c>
      <c r="F3596" s="14" t="s">
        <v>14</v>
      </c>
      <c r="G3596" s="14" t="s">
        <v>15</v>
      </c>
      <c r="H3596" s="14" t="s">
        <v>16</v>
      </c>
      <c r="I3596" s="14" t="s">
        <v>14</v>
      </c>
      <c r="J3596" s="14" t="s">
        <v>15</v>
      </c>
      <c r="K3596" s="14" t="s">
        <v>16</v>
      </c>
      <c r="M3596" s="14" t="s">
        <v>18</v>
      </c>
      <c r="N3596" s="13" t="s">
        <v>19</v>
      </c>
      <c r="O3596" s="14" t="s">
        <v>20</v>
      </c>
      <c r="P3596" s="13" t="s">
        <v>21</v>
      </c>
      <c r="R3596" s="13" t="s">
        <v>41</v>
      </c>
      <c r="S3596" s="14" t="s">
        <v>29</v>
      </c>
      <c r="U3596" s="27" t="s">
        <v>42</v>
      </c>
    </row>
    <row r="3597" spans="1:27" ht="15.75" x14ac:dyDescent="0.25">
      <c r="A3597" s="5" t="s">
        <v>0</v>
      </c>
      <c r="B3597" s="7">
        <v>232336</v>
      </c>
      <c r="C3597" s="7">
        <v>9642</v>
      </c>
      <c r="D3597" s="1">
        <v>4.2</v>
      </c>
      <c r="E3597" s="9">
        <v>218.1</v>
      </c>
      <c r="F3597" s="7">
        <v>1811</v>
      </c>
      <c r="G3597" s="1">
        <v>0.8</v>
      </c>
      <c r="H3597" s="1">
        <v>41</v>
      </c>
      <c r="I3597" s="7">
        <v>2307</v>
      </c>
      <c r="J3597" s="1">
        <v>1</v>
      </c>
      <c r="K3597" s="1">
        <v>52.2</v>
      </c>
      <c r="M3597" s="12">
        <f t="shared" ref="M3597:M3609" si="1068">B3597-B3615</f>
        <v>67</v>
      </c>
      <c r="N3597" s="12">
        <f t="shared" ref="N3597:N3609" si="1069">C3597-C3615</f>
        <v>0</v>
      </c>
      <c r="O3597" s="12">
        <f t="shared" ref="O3597:O3609" si="1070">F3597-F3615</f>
        <v>0</v>
      </c>
      <c r="P3597" s="12">
        <f t="shared" ref="P3597:P3609" si="1071">I3597-I3615</f>
        <v>2</v>
      </c>
      <c r="R3597" s="26"/>
      <c r="U3597" s="28">
        <f>C3597/B3597</f>
        <v>4.1500241030232081E-2</v>
      </c>
      <c r="W3597" s="48"/>
    </row>
    <row r="3598" spans="1:27" ht="15.75" x14ac:dyDescent="0.25">
      <c r="A3598" s="6" t="s">
        <v>1</v>
      </c>
      <c r="B3598" s="8">
        <v>1406</v>
      </c>
      <c r="C3598" s="8">
        <v>58</v>
      </c>
      <c r="D3598" s="2">
        <v>4.0999999999999996</v>
      </c>
      <c r="E3598" s="10">
        <v>112.1</v>
      </c>
      <c r="F3598" s="8">
        <v>14</v>
      </c>
      <c r="G3598" s="2">
        <v>1</v>
      </c>
      <c r="H3598" s="2">
        <v>27.1</v>
      </c>
      <c r="I3598" s="8">
        <v>0</v>
      </c>
      <c r="J3598" s="2">
        <v>0</v>
      </c>
      <c r="K3598" s="2">
        <v>0</v>
      </c>
      <c r="M3598" s="12">
        <f t="shared" si="1068"/>
        <v>0</v>
      </c>
      <c r="N3598" s="20">
        <f t="shared" si="1069"/>
        <v>0</v>
      </c>
      <c r="O3598" s="12">
        <f t="shared" si="1070"/>
        <v>0</v>
      </c>
      <c r="P3598" s="12">
        <f t="shared" si="1071"/>
        <v>0</v>
      </c>
      <c r="R3598" s="21">
        <f>C3598/$C$3597</f>
        <v>6.015349512549264E-3</v>
      </c>
    </row>
    <row r="3599" spans="1:27" ht="15.75" x14ac:dyDescent="0.25">
      <c r="A3599" s="5" t="s">
        <v>2</v>
      </c>
      <c r="B3599" s="7">
        <v>8854</v>
      </c>
      <c r="C3599" s="7">
        <v>42</v>
      </c>
      <c r="D3599" s="1">
        <v>0.5</v>
      </c>
      <c r="E3599" s="9">
        <v>19.3</v>
      </c>
      <c r="F3599" s="7">
        <v>8</v>
      </c>
      <c r="G3599" s="1">
        <v>0.1</v>
      </c>
      <c r="H3599" s="1">
        <v>3.7</v>
      </c>
      <c r="I3599" s="7">
        <v>0</v>
      </c>
      <c r="J3599" s="1">
        <v>0</v>
      </c>
      <c r="K3599" s="1">
        <v>0</v>
      </c>
      <c r="M3599" s="12">
        <f t="shared" si="1068"/>
        <v>2</v>
      </c>
      <c r="N3599" s="20">
        <f t="shared" si="1069"/>
        <v>0</v>
      </c>
      <c r="O3599" s="12">
        <f t="shared" si="1070"/>
        <v>0</v>
      </c>
      <c r="P3599" s="12">
        <f t="shared" si="1071"/>
        <v>0</v>
      </c>
      <c r="R3599" s="21">
        <f t="shared" ref="R3599:R3609" si="1072">C3599/$C$3597</f>
        <v>4.3559427504667085E-3</v>
      </c>
    </row>
    <row r="3600" spans="1:27" ht="15.75" x14ac:dyDescent="0.25">
      <c r="A3600" s="6" t="s">
        <v>3</v>
      </c>
      <c r="B3600" s="8">
        <v>12270</v>
      </c>
      <c r="C3600" s="8">
        <v>25</v>
      </c>
      <c r="D3600" s="2">
        <v>0.2</v>
      </c>
      <c r="E3600" s="10">
        <v>9</v>
      </c>
      <c r="F3600" s="8">
        <v>12</v>
      </c>
      <c r="G3600" s="2">
        <v>0.1</v>
      </c>
      <c r="H3600" s="2">
        <v>4.3</v>
      </c>
      <c r="I3600" s="8">
        <v>0</v>
      </c>
      <c r="J3600" s="2">
        <v>0</v>
      </c>
      <c r="K3600" s="2">
        <v>0</v>
      </c>
      <c r="M3600" s="12">
        <f t="shared" si="1068"/>
        <v>6</v>
      </c>
      <c r="N3600" s="20">
        <f t="shared" si="1069"/>
        <v>0</v>
      </c>
      <c r="O3600" s="20">
        <f t="shared" si="1070"/>
        <v>0</v>
      </c>
      <c r="P3600" s="12">
        <f t="shared" si="1071"/>
        <v>0</v>
      </c>
      <c r="R3600" s="23">
        <f t="shared" si="1072"/>
        <v>2.5928230657539931E-3</v>
      </c>
      <c r="U3600" s="30" t="s">
        <v>473</v>
      </c>
      <c r="V3600" s="30"/>
      <c r="W3600" s="30"/>
      <c r="X3600" s="30"/>
      <c r="Y3600" s="30"/>
    </row>
    <row r="3601" spans="1:27" ht="15.75" x14ac:dyDescent="0.25">
      <c r="A3601" s="5" t="s">
        <v>4</v>
      </c>
      <c r="B3601" s="7">
        <v>31464</v>
      </c>
      <c r="C3601" s="7">
        <v>159</v>
      </c>
      <c r="D3601" s="1">
        <v>0.5</v>
      </c>
      <c r="E3601" s="9">
        <v>29.8</v>
      </c>
      <c r="F3601" s="7">
        <v>22</v>
      </c>
      <c r="G3601" s="1">
        <v>0.1</v>
      </c>
      <c r="H3601" s="1">
        <v>4.0999999999999996</v>
      </c>
      <c r="I3601" s="7">
        <v>0</v>
      </c>
      <c r="J3601" s="1">
        <v>0</v>
      </c>
      <c r="K3601" s="1">
        <v>0</v>
      </c>
      <c r="M3601" s="12">
        <f t="shared" si="1068"/>
        <v>5</v>
      </c>
      <c r="N3601" s="20">
        <f t="shared" si="1069"/>
        <v>0</v>
      </c>
      <c r="O3601" s="12">
        <f t="shared" si="1070"/>
        <v>0</v>
      </c>
      <c r="P3601" s="12">
        <f t="shared" si="1071"/>
        <v>0</v>
      </c>
      <c r="R3601" s="23">
        <f t="shared" si="1072"/>
        <v>1.6490354698195396E-2</v>
      </c>
      <c r="S3601" s="24">
        <f>R3600+R3601</f>
        <v>1.908317776394939E-2</v>
      </c>
      <c r="U3601" s="30"/>
      <c r="V3601" s="30"/>
      <c r="W3601" s="30"/>
      <c r="X3601" s="30"/>
      <c r="Y3601" s="30"/>
      <c r="Z3601" s="30"/>
    </row>
    <row r="3602" spans="1:27" ht="15.75" x14ac:dyDescent="0.25">
      <c r="A3602" s="6" t="s">
        <v>5</v>
      </c>
      <c r="B3602" s="8">
        <v>41908</v>
      </c>
      <c r="C3602" s="8">
        <v>517</v>
      </c>
      <c r="D3602" s="2">
        <v>1.2</v>
      </c>
      <c r="E3602" s="10">
        <v>87.4</v>
      </c>
      <c r="F3602" s="8">
        <v>62</v>
      </c>
      <c r="G3602" s="2">
        <v>0.1</v>
      </c>
      <c r="H3602" s="2">
        <v>10.5</v>
      </c>
      <c r="I3602" s="8">
        <v>11</v>
      </c>
      <c r="J3602" s="2">
        <v>0</v>
      </c>
      <c r="K3602" s="2">
        <v>1.9</v>
      </c>
      <c r="M3602" s="12">
        <f t="shared" si="1068"/>
        <v>7</v>
      </c>
      <c r="N3602" s="20">
        <f t="shared" si="1069"/>
        <v>-1</v>
      </c>
      <c r="O3602" s="12">
        <f t="shared" si="1070"/>
        <v>0</v>
      </c>
      <c r="P3602" s="12">
        <f t="shared" si="1071"/>
        <v>0</v>
      </c>
      <c r="R3602" s="21">
        <f t="shared" si="1072"/>
        <v>5.3619580999792575E-2</v>
      </c>
      <c r="U3602" s="30" t="s">
        <v>474</v>
      </c>
      <c r="V3602" s="30"/>
      <c r="W3602" s="30"/>
      <c r="X3602" s="30"/>
      <c r="Y3602" s="30"/>
      <c r="Z3602" s="30"/>
    </row>
    <row r="3603" spans="1:27" ht="15.75" x14ac:dyDescent="0.25">
      <c r="A3603" s="5" t="s">
        <v>6</v>
      </c>
      <c r="B3603" s="7">
        <v>44187</v>
      </c>
      <c r="C3603" s="7">
        <v>930</v>
      </c>
      <c r="D3603" s="1">
        <v>2.1</v>
      </c>
      <c r="E3603" s="9">
        <v>130</v>
      </c>
      <c r="F3603" s="7">
        <v>137</v>
      </c>
      <c r="G3603" s="1">
        <v>0.3</v>
      </c>
      <c r="H3603" s="1">
        <v>19.100000000000001</v>
      </c>
      <c r="I3603" s="7">
        <v>14</v>
      </c>
      <c r="J3603" s="1">
        <v>0</v>
      </c>
      <c r="K3603" s="1">
        <v>2</v>
      </c>
      <c r="M3603" s="12">
        <f t="shared" si="1068"/>
        <v>11</v>
      </c>
      <c r="N3603" s="20">
        <f t="shared" si="1069"/>
        <v>1</v>
      </c>
      <c r="O3603" s="20">
        <f t="shared" si="1070"/>
        <v>1</v>
      </c>
      <c r="P3603" s="12">
        <f t="shared" si="1071"/>
        <v>0</v>
      </c>
      <c r="R3603" s="21">
        <f t="shared" si="1072"/>
        <v>9.6453018046048541E-2</v>
      </c>
      <c r="U3603" s="30" t="s">
        <v>475</v>
      </c>
      <c r="V3603" s="30"/>
      <c r="W3603" s="30"/>
      <c r="X3603" s="30"/>
      <c r="Y3603" s="30"/>
      <c r="Z3603" s="30"/>
    </row>
    <row r="3604" spans="1:27" ht="15.75" x14ac:dyDescent="0.25">
      <c r="A3604" s="6" t="s">
        <v>7</v>
      </c>
      <c r="B3604" s="8">
        <v>36469</v>
      </c>
      <c r="C3604" s="8">
        <v>1178</v>
      </c>
      <c r="D3604" s="2">
        <v>3.2</v>
      </c>
      <c r="E3604" s="10">
        <v>193.6</v>
      </c>
      <c r="F3604" s="8">
        <v>242</v>
      </c>
      <c r="G3604" s="2">
        <v>0.7</v>
      </c>
      <c r="H3604" s="2">
        <v>39.799999999999997</v>
      </c>
      <c r="I3604" s="8">
        <v>48</v>
      </c>
      <c r="J3604" s="2">
        <v>0.1</v>
      </c>
      <c r="K3604" s="2">
        <v>7.9</v>
      </c>
      <c r="M3604" s="12">
        <f t="shared" si="1068"/>
        <v>8</v>
      </c>
      <c r="N3604" s="20">
        <f t="shared" si="1069"/>
        <v>0</v>
      </c>
      <c r="O3604" s="20">
        <f t="shared" si="1070"/>
        <v>0</v>
      </c>
      <c r="P3604" s="12">
        <f t="shared" si="1071"/>
        <v>0</v>
      </c>
      <c r="R3604" s="21">
        <f t="shared" si="1072"/>
        <v>0.12217382285832815</v>
      </c>
      <c r="U3604" s="30" t="s">
        <v>476</v>
      </c>
      <c r="V3604" s="30"/>
      <c r="W3604" s="30"/>
      <c r="X3604" s="30"/>
      <c r="Y3604" s="30"/>
      <c r="Z3604" s="30"/>
      <c r="AA3604" s="31">
        <f>4470643*0.431</f>
        <v>1926847.1329999999</v>
      </c>
    </row>
    <row r="3605" spans="1:27" ht="15.75" x14ac:dyDescent="0.25">
      <c r="A3605" s="5" t="s">
        <v>8</v>
      </c>
      <c r="B3605" s="7">
        <v>27092</v>
      </c>
      <c r="C3605" s="7">
        <v>1676</v>
      </c>
      <c r="D3605" s="1">
        <v>6.2</v>
      </c>
      <c r="E3605" s="9">
        <v>304.3</v>
      </c>
      <c r="F3605" s="7">
        <v>421</v>
      </c>
      <c r="G3605" s="1">
        <v>1.6</v>
      </c>
      <c r="H3605" s="1">
        <v>76.400000000000006</v>
      </c>
      <c r="I3605" s="7">
        <v>114</v>
      </c>
      <c r="J3605" s="1">
        <v>0.4</v>
      </c>
      <c r="K3605" s="1">
        <v>20.7</v>
      </c>
      <c r="M3605" s="12">
        <f t="shared" si="1068"/>
        <v>9</v>
      </c>
      <c r="N3605" s="20">
        <f t="shared" si="1069"/>
        <v>-2</v>
      </c>
      <c r="O3605" s="20">
        <f t="shared" si="1070"/>
        <v>-1</v>
      </c>
      <c r="P3605" s="12">
        <f t="shared" si="1071"/>
        <v>0</v>
      </c>
      <c r="R3605" s="21">
        <f t="shared" si="1072"/>
        <v>0.1738228583281477</v>
      </c>
      <c r="V3605" t="s">
        <v>56</v>
      </c>
      <c r="W3605" s="32">
        <v>0.1</v>
      </c>
      <c r="X3605" s="33">
        <f>AA3604*W3605</f>
        <v>192684.7133</v>
      </c>
    </row>
    <row r="3606" spans="1:27" ht="15.75" x14ac:dyDescent="0.25">
      <c r="A3606" s="6" t="s">
        <v>9</v>
      </c>
      <c r="B3606" s="8">
        <v>15609</v>
      </c>
      <c r="C3606" s="8">
        <v>1703</v>
      </c>
      <c r="D3606" s="2">
        <v>10.9</v>
      </c>
      <c r="E3606" s="10">
        <v>359</v>
      </c>
      <c r="F3606" s="8">
        <v>490</v>
      </c>
      <c r="G3606" s="2">
        <v>3.1</v>
      </c>
      <c r="H3606" s="2">
        <v>103.3</v>
      </c>
      <c r="I3606" s="8">
        <v>285</v>
      </c>
      <c r="J3606" s="2">
        <v>1.8</v>
      </c>
      <c r="K3606" s="2">
        <v>60.1</v>
      </c>
      <c r="M3606" s="12">
        <f t="shared" si="1068"/>
        <v>8</v>
      </c>
      <c r="N3606" s="20">
        <f t="shared" si="1069"/>
        <v>1</v>
      </c>
      <c r="O3606" s="20">
        <f t="shared" si="1070"/>
        <v>0</v>
      </c>
      <c r="P3606" s="20">
        <f t="shared" si="1071"/>
        <v>0</v>
      </c>
      <c r="R3606" s="21">
        <f t="shared" si="1072"/>
        <v>0.176623107239162</v>
      </c>
      <c r="V3606" t="s">
        <v>477</v>
      </c>
      <c r="X3606" s="34">
        <v>745</v>
      </c>
      <c r="Y3606" s="69">
        <f>X3606/4470643</f>
        <v>1.6664269546908577E-4</v>
      </c>
      <c r="Z3606" t="s">
        <v>186</v>
      </c>
    </row>
    <row r="3607" spans="1:27" ht="15.75" x14ac:dyDescent="0.25">
      <c r="A3607" s="5" t="s">
        <v>10</v>
      </c>
      <c r="B3607" s="7">
        <v>6655</v>
      </c>
      <c r="C3607" s="7">
        <v>1529</v>
      </c>
      <c r="D3607" s="1">
        <v>23</v>
      </c>
      <c r="E3607" s="9">
        <v>586.6</v>
      </c>
      <c r="F3607" s="7">
        <v>314</v>
      </c>
      <c r="G3607" s="1">
        <v>4.7</v>
      </c>
      <c r="H3607" s="1">
        <v>120.5</v>
      </c>
      <c r="I3607" s="7">
        <v>481</v>
      </c>
      <c r="J3607" s="1">
        <v>7.2</v>
      </c>
      <c r="K3607" s="1">
        <v>184.5</v>
      </c>
      <c r="M3607" s="12">
        <f t="shared" si="1068"/>
        <v>0</v>
      </c>
      <c r="N3607" s="20">
        <f t="shared" si="1069"/>
        <v>0</v>
      </c>
      <c r="O3607" s="20">
        <f t="shared" si="1070"/>
        <v>0</v>
      </c>
      <c r="P3607" s="20">
        <f t="shared" si="1071"/>
        <v>1</v>
      </c>
      <c r="R3607" s="21">
        <f t="shared" si="1072"/>
        <v>0.1585770587015142</v>
      </c>
      <c r="W3607" s="46" t="s">
        <v>185</v>
      </c>
      <c r="X3607" s="47">
        <f>X3606-X3624</f>
        <v>-18</v>
      </c>
    </row>
    <row r="3608" spans="1:27" ht="15.75" x14ac:dyDescent="0.25">
      <c r="A3608" s="6" t="s">
        <v>11</v>
      </c>
      <c r="B3608" s="8">
        <v>6280</v>
      </c>
      <c r="C3608" s="8">
        <v>1822</v>
      </c>
      <c r="D3608" s="2">
        <v>29</v>
      </c>
      <c r="E3608" s="10">
        <v>1298.9000000000001</v>
      </c>
      <c r="F3608" s="8">
        <v>88</v>
      </c>
      <c r="G3608" s="2">
        <v>1.4</v>
      </c>
      <c r="H3608" s="2">
        <v>62.7</v>
      </c>
      <c r="I3608" s="8">
        <v>1353</v>
      </c>
      <c r="J3608" s="2">
        <v>21.5</v>
      </c>
      <c r="K3608" s="2">
        <v>964.6</v>
      </c>
      <c r="M3608" s="12">
        <f t="shared" si="1068"/>
        <v>1</v>
      </c>
      <c r="N3608" s="20">
        <f t="shared" si="1069"/>
        <v>1</v>
      </c>
      <c r="O3608" s="20">
        <f t="shared" si="1070"/>
        <v>0</v>
      </c>
      <c r="P3608" s="20">
        <f t="shared" si="1071"/>
        <v>1</v>
      </c>
      <c r="R3608" s="21">
        <f t="shared" si="1072"/>
        <v>0.188964945032151</v>
      </c>
    </row>
    <row r="3609" spans="1:27" ht="15.75" x14ac:dyDescent="0.25">
      <c r="A3609" s="5" t="s">
        <v>12</v>
      </c>
      <c r="B3609" s="1">
        <v>142</v>
      </c>
      <c r="C3609" s="1">
        <v>3</v>
      </c>
      <c r="D3609" s="1">
        <v>2.1</v>
      </c>
      <c r="E3609" s="1" t="s">
        <v>13</v>
      </c>
      <c r="F3609" s="1">
        <v>1</v>
      </c>
      <c r="G3609" s="1">
        <v>0.7</v>
      </c>
      <c r="H3609" s="1" t="s">
        <v>13</v>
      </c>
      <c r="I3609" s="1">
        <v>1</v>
      </c>
      <c r="J3609" s="1">
        <v>0.7</v>
      </c>
      <c r="K3609" s="1" t="s">
        <v>13</v>
      </c>
      <c r="M3609" s="12">
        <f t="shared" si="1068"/>
        <v>10</v>
      </c>
      <c r="N3609" s="12">
        <f t="shared" si="1069"/>
        <v>0</v>
      </c>
      <c r="O3609" s="12">
        <f t="shared" si="1070"/>
        <v>0</v>
      </c>
      <c r="P3609" s="12">
        <f t="shared" si="1071"/>
        <v>0</v>
      </c>
      <c r="R3609" s="21">
        <f t="shared" si="1072"/>
        <v>3.1113876789047915E-4</v>
      </c>
    </row>
    <row r="3610" spans="1:27" x14ac:dyDescent="0.25">
      <c r="A3610" s="25"/>
    </row>
    <row r="3611" spans="1:27" x14ac:dyDescent="0.25">
      <c r="A3611" t="s">
        <v>1370</v>
      </c>
    </row>
    <row r="3612" spans="1:27" x14ac:dyDescent="0.25">
      <c r="A3612" t="s">
        <v>22</v>
      </c>
    </row>
    <row r="3613" spans="1:27" x14ac:dyDescent="0.25">
      <c r="A3613" s="15" t="s">
        <v>17</v>
      </c>
      <c r="B3613" s="14" t="s">
        <v>18</v>
      </c>
      <c r="C3613" s="270" t="s">
        <v>19</v>
      </c>
      <c r="D3613" s="270"/>
      <c r="E3613" s="270"/>
      <c r="F3613" s="270" t="s">
        <v>20</v>
      </c>
      <c r="G3613" s="270"/>
      <c r="H3613" s="270"/>
      <c r="I3613" s="270" t="s">
        <v>21</v>
      </c>
      <c r="J3613" s="270"/>
      <c r="K3613" s="270"/>
      <c r="M3613" s="270" t="s">
        <v>466</v>
      </c>
      <c r="N3613" s="270"/>
      <c r="O3613" s="270"/>
      <c r="P3613" s="270"/>
    </row>
    <row r="3614" spans="1:27" ht="30" x14ac:dyDescent="0.25">
      <c r="B3614" s="14" t="s">
        <v>14</v>
      </c>
      <c r="C3614" s="14" t="s">
        <v>14</v>
      </c>
      <c r="D3614" s="14" t="s">
        <v>15</v>
      </c>
      <c r="E3614" s="14" t="s">
        <v>16</v>
      </c>
      <c r="F3614" s="14" t="s">
        <v>14</v>
      </c>
      <c r="G3614" s="14" t="s">
        <v>15</v>
      </c>
      <c r="H3614" s="14" t="s">
        <v>16</v>
      </c>
      <c r="I3614" s="14" t="s">
        <v>14</v>
      </c>
      <c r="J3614" s="14" t="s">
        <v>15</v>
      </c>
      <c r="K3614" s="14" t="s">
        <v>16</v>
      </c>
      <c r="M3614" s="14" t="s">
        <v>18</v>
      </c>
      <c r="N3614" s="13" t="s">
        <v>19</v>
      </c>
      <c r="O3614" s="14" t="s">
        <v>20</v>
      </c>
      <c r="P3614" s="13" t="s">
        <v>21</v>
      </c>
      <c r="R3614" s="13" t="s">
        <v>41</v>
      </c>
      <c r="S3614" s="14" t="s">
        <v>29</v>
      </c>
      <c r="U3614" s="27" t="s">
        <v>42</v>
      </c>
    </row>
    <row r="3615" spans="1:27" ht="15.75" x14ac:dyDescent="0.25">
      <c r="A3615" s="5" t="s">
        <v>0</v>
      </c>
      <c r="B3615" s="7">
        <v>232269</v>
      </c>
      <c r="C3615" s="7">
        <v>9642</v>
      </c>
      <c r="D3615" s="1">
        <v>4.2</v>
      </c>
      <c r="E3615" s="9">
        <v>218.1</v>
      </c>
      <c r="F3615" s="7">
        <v>1811</v>
      </c>
      <c r="G3615" s="1">
        <v>0.8</v>
      </c>
      <c r="H3615" s="1">
        <v>41</v>
      </c>
      <c r="I3615" s="7">
        <v>2305</v>
      </c>
      <c r="J3615" s="1">
        <v>1</v>
      </c>
      <c r="K3615" s="1">
        <v>52.1</v>
      </c>
      <c r="M3615" s="12">
        <f t="shared" ref="M3615:M3627" si="1073">B3615-B3633</f>
        <v>33</v>
      </c>
      <c r="N3615" s="12">
        <f t="shared" ref="N3615:N3627" si="1074">C3615-C3633</f>
        <v>7</v>
      </c>
      <c r="O3615" s="12">
        <f t="shared" ref="O3615:O3627" si="1075">F3615-F3633</f>
        <v>4</v>
      </c>
      <c r="P3615" s="12">
        <f t="shared" ref="P3615:P3627" si="1076">I3615-I3633</f>
        <v>2</v>
      </c>
      <c r="R3615" s="26"/>
      <c r="U3615" s="28">
        <f>C3615/B3615</f>
        <v>4.151221213334539E-2</v>
      </c>
      <c r="W3615" s="48"/>
    </row>
    <row r="3616" spans="1:27" ht="15.75" x14ac:dyDescent="0.25">
      <c r="A3616" s="6" t="s">
        <v>1</v>
      </c>
      <c r="B3616" s="8">
        <v>1406</v>
      </c>
      <c r="C3616" s="8">
        <v>58</v>
      </c>
      <c r="D3616" s="2">
        <v>4.0999999999999996</v>
      </c>
      <c r="E3616" s="10">
        <v>112.1</v>
      </c>
      <c r="F3616" s="8">
        <v>14</v>
      </c>
      <c r="G3616" s="2">
        <v>1</v>
      </c>
      <c r="H3616" s="2">
        <v>27.1</v>
      </c>
      <c r="I3616" s="8">
        <v>0</v>
      </c>
      <c r="J3616" s="2">
        <v>0</v>
      </c>
      <c r="K3616" s="2">
        <v>0</v>
      </c>
      <c r="M3616" s="12">
        <f t="shared" si="1073"/>
        <v>0</v>
      </c>
      <c r="N3616" s="20">
        <f t="shared" si="1074"/>
        <v>0</v>
      </c>
      <c r="O3616" s="12">
        <f t="shared" si="1075"/>
        <v>0</v>
      </c>
      <c r="P3616" s="12">
        <f t="shared" si="1076"/>
        <v>0</v>
      </c>
      <c r="R3616" s="21">
        <f>C3616/$C$3615</f>
        <v>6.015349512549264E-3</v>
      </c>
    </row>
    <row r="3617" spans="1:27" ht="15.75" x14ac:dyDescent="0.25">
      <c r="A3617" s="5" t="s">
        <v>2</v>
      </c>
      <c r="B3617" s="7">
        <v>8852</v>
      </c>
      <c r="C3617" s="7">
        <v>42</v>
      </c>
      <c r="D3617" s="1">
        <v>0.5</v>
      </c>
      <c r="E3617" s="9">
        <v>19.3</v>
      </c>
      <c r="F3617" s="7">
        <v>8</v>
      </c>
      <c r="G3617" s="1">
        <v>0.1</v>
      </c>
      <c r="H3617" s="1">
        <v>3.7</v>
      </c>
      <c r="I3617" s="7">
        <v>0</v>
      </c>
      <c r="J3617" s="1">
        <v>0</v>
      </c>
      <c r="K3617" s="1">
        <v>0</v>
      </c>
      <c r="M3617" s="12">
        <f t="shared" si="1073"/>
        <v>2</v>
      </c>
      <c r="N3617" s="20">
        <f t="shared" si="1074"/>
        <v>0</v>
      </c>
      <c r="O3617" s="12">
        <f t="shared" si="1075"/>
        <v>0</v>
      </c>
      <c r="P3617" s="12">
        <f t="shared" si="1076"/>
        <v>0</v>
      </c>
      <c r="R3617" s="21">
        <f t="shared" ref="R3617:R3627" si="1077">C3617/$C$3615</f>
        <v>4.3559427504667085E-3</v>
      </c>
    </row>
    <row r="3618" spans="1:27" ht="15.75" x14ac:dyDescent="0.25">
      <c r="A3618" s="6" t="s">
        <v>3</v>
      </c>
      <c r="B3618" s="8">
        <v>12264</v>
      </c>
      <c r="C3618" s="8">
        <v>25</v>
      </c>
      <c r="D3618" s="2">
        <v>0.2</v>
      </c>
      <c r="E3618" s="10">
        <v>9</v>
      </c>
      <c r="F3618" s="8">
        <v>12</v>
      </c>
      <c r="G3618" s="2">
        <v>0.1</v>
      </c>
      <c r="H3618" s="2">
        <v>4.3</v>
      </c>
      <c r="I3618" s="8">
        <v>0</v>
      </c>
      <c r="J3618" s="2">
        <v>0</v>
      </c>
      <c r="K3618" s="2">
        <v>0</v>
      </c>
      <c r="M3618" s="12">
        <f t="shared" si="1073"/>
        <v>0</v>
      </c>
      <c r="N3618" s="20">
        <f t="shared" si="1074"/>
        <v>0</v>
      </c>
      <c r="O3618" s="20">
        <f t="shared" si="1075"/>
        <v>0</v>
      </c>
      <c r="P3618" s="12">
        <f t="shared" si="1076"/>
        <v>0</v>
      </c>
      <c r="R3618" s="23">
        <f t="shared" si="1077"/>
        <v>2.5928230657539931E-3</v>
      </c>
      <c r="U3618" s="30" t="s">
        <v>467</v>
      </c>
      <c r="V3618" s="30"/>
      <c r="W3618" s="30"/>
      <c r="X3618" s="30"/>
      <c r="Y3618" s="30"/>
    </row>
    <row r="3619" spans="1:27" ht="15.75" x14ac:dyDescent="0.25">
      <c r="A3619" s="5" t="s">
        <v>4</v>
      </c>
      <c r="B3619" s="7">
        <v>31459</v>
      </c>
      <c r="C3619" s="7">
        <v>159</v>
      </c>
      <c r="D3619" s="1">
        <v>0.5</v>
      </c>
      <c r="E3619" s="9">
        <v>29.8</v>
      </c>
      <c r="F3619" s="7">
        <v>22</v>
      </c>
      <c r="G3619" s="1">
        <v>0.1</v>
      </c>
      <c r="H3619" s="1">
        <v>4.0999999999999996</v>
      </c>
      <c r="I3619" s="7">
        <v>0</v>
      </c>
      <c r="J3619" s="1">
        <v>0</v>
      </c>
      <c r="K3619" s="1">
        <v>0</v>
      </c>
      <c r="M3619" s="12">
        <f t="shared" si="1073"/>
        <v>2</v>
      </c>
      <c r="N3619" s="20">
        <f t="shared" si="1074"/>
        <v>0</v>
      </c>
      <c r="O3619" s="12">
        <f t="shared" si="1075"/>
        <v>0</v>
      </c>
      <c r="P3619" s="12">
        <f t="shared" si="1076"/>
        <v>0</v>
      </c>
      <c r="R3619" s="23">
        <f t="shared" si="1077"/>
        <v>1.6490354698195396E-2</v>
      </c>
      <c r="S3619" s="24">
        <f>R3618+R3619</f>
        <v>1.908317776394939E-2</v>
      </c>
      <c r="U3619" s="30"/>
      <c r="V3619" s="30"/>
      <c r="W3619" s="30"/>
      <c r="X3619" s="30"/>
      <c r="Y3619" s="30"/>
      <c r="Z3619" s="30"/>
    </row>
    <row r="3620" spans="1:27" ht="15.75" x14ac:dyDescent="0.25">
      <c r="A3620" s="6" t="s">
        <v>5</v>
      </c>
      <c r="B3620" s="8">
        <v>41901</v>
      </c>
      <c r="C3620" s="8">
        <v>518</v>
      </c>
      <c r="D3620" s="2">
        <v>1.2</v>
      </c>
      <c r="E3620" s="10">
        <v>87.5</v>
      </c>
      <c r="F3620" s="8">
        <v>62</v>
      </c>
      <c r="G3620" s="2">
        <v>0.1</v>
      </c>
      <c r="H3620" s="2">
        <v>10.5</v>
      </c>
      <c r="I3620" s="8">
        <v>11</v>
      </c>
      <c r="J3620" s="2">
        <v>0</v>
      </c>
      <c r="K3620" s="2">
        <v>1.9</v>
      </c>
      <c r="M3620" s="12">
        <f t="shared" si="1073"/>
        <v>4</v>
      </c>
      <c r="N3620" s="20">
        <f t="shared" si="1074"/>
        <v>1</v>
      </c>
      <c r="O3620" s="12">
        <f t="shared" si="1075"/>
        <v>1</v>
      </c>
      <c r="P3620" s="12">
        <f t="shared" si="1076"/>
        <v>0</v>
      </c>
      <c r="R3620" s="21">
        <f t="shared" si="1077"/>
        <v>5.3723293922422734E-2</v>
      </c>
      <c r="U3620" s="30" t="s">
        <v>468</v>
      </c>
      <c r="V3620" s="30"/>
      <c r="W3620" s="30"/>
      <c r="X3620" s="30"/>
      <c r="Y3620" s="30"/>
      <c r="Z3620" s="30"/>
    </row>
    <row r="3621" spans="1:27" ht="15.75" x14ac:dyDescent="0.25">
      <c r="A3621" s="5" t="s">
        <v>6</v>
      </c>
      <c r="B3621" s="7">
        <v>44176</v>
      </c>
      <c r="C3621" s="7">
        <v>929</v>
      </c>
      <c r="D3621" s="1">
        <v>2.1</v>
      </c>
      <c r="E3621" s="9">
        <v>129.80000000000001</v>
      </c>
      <c r="F3621" s="7">
        <v>136</v>
      </c>
      <c r="G3621" s="1">
        <v>0.3</v>
      </c>
      <c r="H3621" s="1">
        <v>19</v>
      </c>
      <c r="I3621" s="7">
        <v>14</v>
      </c>
      <c r="J3621" s="1">
        <v>0</v>
      </c>
      <c r="K3621" s="1">
        <v>2</v>
      </c>
      <c r="M3621" s="12">
        <f t="shared" si="1073"/>
        <v>12</v>
      </c>
      <c r="N3621" s="20">
        <f t="shared" si="1074"/>
        <v>3</v>
      </c>
      <c r="O3621" s="20">
        <f t="shared" si="1075"/>
        <v>0</v>
      </c>
      <c r="P3621" s="12">
        <f t="shared" si="1076"/>
        <v>0</v>
      </c>
      <c r="R3621" s="21">
        <f t="shared" si="1077"/>
        <v>9.6349305123418383E-2</v>
      </c>
      <c r="U3621" s="30" t="s">
        <v>469</v>
      </c>
      <c r="V3621" s="30"/>
      <c r="W3621" s="30"/>
      <c r="X3621" s="30"/>
      <c r="Y3621" s="30"/>
      <c r="Z3621" s="30"/>
    </row>
    <row r="3622" spans="1:27" ht="15.75" x14ac:dyDescent="0.25">
      <c r="A3622" s="6" t="s">
        <v>7</v>
      </c>
      <c r="B3622" s="8">
        <v>36461</v>
      </c>
      <c r="C3622" s="8">
        <v>1178</v>
      </c>
      <c r="D3622" s="2">
        <v>3.2</v>
      </c>
      <c r="E3622" s="10">
        <v>193.6</v>
      </c>
      <c r="F3622" s="8">
        <v>242</v>
      </c>
      <c r="G3622" s="2">
        <v>0.7</v>
      </c>
      <c r="H3622" s="2">
        <v>39.799999999999997</v>
      </c>
      <c r="I3622" s="8">
        <v>48</v>
      </c>
      <c r="J3622" s="2">
        <v>0.1</v>
      </c>
      <c r="K3622" s="2">
        <v>7.9</v>
      </c>
      <c r="M3622" s="12">
        <f t="shared" si="1073"/>
        <v>1</v>
      </c>
      <c r="N3622" s="20">
        <f t="shared" si="1074"/>
        <v>2</v>
      </c>
      <c r="O3622" s="20">
        <f t="shared" si="1075"/>
        <v>0</v>
      </c>
      <c r="P3622" s="12">
        <f t="shared" si="1076"/>
        <v>0</v>
      </c>
      <c r="R3622" s="21">
        <f t="shared" si="1077"/>
        <v>0.12217382285832815</v>
      </c>
      <c r="U3622" s="30" t="s">
        <v>470</v>
      </c>
      <c r="V3622" s="30"/>
      <c r="W3622" s="30"/>
      <c r="X3622" s="30"/>
      <c r="Y3622" s="30"/>
      <c r="Z3622" s="30"/>
      <c r="AA3622" s="31">
        <f>4470643*0.422</f>
        <v>1886611.3459999999</v>
      </c>
    </row>
    <row r="3623" spans="1:27" ht="15.75" x14ac:dyDescent="0.25">
      <c r="A3623" s="5" t="s">
        <v>8</v>
      </c>
      <c r="B3623" s="7">
        <v>27083</v>
      </c>
      <c r="C3623" s="7">
        <v>1678</v>
      </c>
      <c r="D3623" s="1">
        <v>6.2</v>
      </c>
      <c r="E3623" s="9">
        <v>304.7</v>
      </c>
      <c r="F3623" s="7">
        <v>422</v>
      </c>
      <c r="G3623" s="1">
        <v>1.6</v>
      </c>
      <c r="H3623" s="1">
        <v>76.599999999999994</v>
      </c>
      <c r="I3623" s="7">
        <v>114</v>
      </c>
      <c r="J3623" s="1">
        <v>0.4</v>
      </c>
      <c r="K3623" s="1">
        <v>20.7</v>
      </c>
      <c r="M3623" s="12">
        <f t="shared" si="1073"/>
        <v>5</v>
      </c>
      <c r="N3623" s="20">
        <f t="shared" si="1074"/>
        <v>0</v>
      </c>
      <c r="O3623" s="20">
        <f t="shared" si="1075"/>
        <v>1</v>
      </c>
      <c r="P3623" s="12">
        <f t="shared" si="1076"/>
        <v>0</v>
      </c>
      <c r="R3623" s="21">
        <f t="shared" si="1077"/>
        <v>0.17403028417340802</v>
      </c>
      <c r="V3623" t="s">
        <v>56</v>
      </c>
      <c r="W3623" s="32">
        <v>0.1</v>
      </c>
      <c r="X3623" s="33">
        <f>AA3622*W3623</f>
        <v>188661.13459999999</v>
      </c>
    </row>
    <row r="3624" spans="1:27" ht="15.75" x14ac:dyDescent="0.25">
      <c r="A3624" s="6" t="s">
        <v>9</v>
      </c>
      <c r="B3624" s="8">
        <v>15601</v>
      </c>
      <c r="C3624" s="8">
        <v>1702</v>
      </c>
      <c r="D3624" s="2">
        <v>10.9</v>
      </c>
      <c r="E3624" s="10">
        <v>358.8</v>
      </c>
      <c r="F3624" s="8">
        <v>490</v>
      </c>
      <c r="G3624" s="2">
        <v>3.1</v>
      </c>
      <c r="H3624" s="2">
        <v>103.3</v>
      </c>
      <c r="I3624" s="8">
        <v>285</v>
      </c>
      <c r="J3624" s="2">
        <v>1.8</v>
      </c>
      <c r="K3624" s="2">
        <v>60.1</v>
      </c>
      <c r="M3624" s="12">
        <f t="shared" si="1073"/>
        <v>1</v>
      </c>
      <c r="N3624" s="20">
        <f t="shared" si="1074"/>
        <v>0</v>
      </c>
      <c r="O3624" s="20">
        <f t="shared" si="1075"/>
        <v>1</v>
      </c>
      <c r="P3624" s="20">
        <f t="shared" si="1076"/>
        <v>1</v>
      </c>
      <c r="R3624" s="21">
        <f t="shared" si="1077"/>
        <v>0.17651939431653185</v>
      </c>
      <c r="V3624" t="s">
        <v>471</v>
      </c>
      <c r="X3624" s="34">
        <v>763</v>
      </c>
      <c r="Y3624" s="69">
        <f>X3624/4470643</f>
        <v>1.7066896193679523E-4</v>
      </c>
      <c r="Z3624" t="s">
        <v>186</v>
      </c>
    </row>
    <row r="3625" spans="1:27" ht="15.75" x14ac:dyDescent="0.25">
      <c r="A3625" s="5" t="s">
        <v>10</v>
      </c>
      <c r="B3625" s="7">
        <v>6655</v>
      </c>
      <c r="C3625" s="7">
        <v>1529</v>
      </c>
      <c r="D3625" s="1">
        <v>23</v>
      </c>
      <c r="E3625" s="9">
        <v>586.6</v>
      </c>
      <c r="F3625" s="7">
        <v>314</v>
      </c>
      <c r="G3625" s="1">
        <v>4.7</v>
      </c>
      <c r="H3625" s="1">
        <v>120.5</v>
      </c>
      <c r="I3625" s="7">
        <v>480</v>
      </c>
      <c r="J3625" s="1">
        <v>7.2</v>
      </c>
      <c r="K3625" s="1">
        <v>184.2</v>
      </c>
      <c r="M3625" s="12">
        <f t="shared" si="1073"/>
        <v>2</v>
      </c>
      <c r="N3625" s="20">
        <f t="shared" si="1074"/>
        <v>0</v>
      </c>
      <c r="O3625" s="20">
        <f t="shared" si="1075"/>
        <v>1</v>
      </c>
      <c r="P3625" s="20">
        <f t="shared" si="1076"/>
        <v>0</v>
      </c>
      <c r="R3625" s="21">
        <f t="shared" si="1077"/>
        <v>0.1585770587015142</v>
      </c>
      <c r="W3625" s="46" t="s">
        <v>185</v>
      </c>
      <c r="X3625" s="47">
        <f>X3624-X3642</f>
        <v>-68</v>
      </c>
    </row>
    <row r="3626" spans="1:27" ht="15.75" x14ac:dyDescent="0.25">
      <c r="A3626" s="6" t="s">
        <v>11</v>
      </c>
      <c r="B3626" s="8">
        <v>6279</v>
      </c>
      <c r="C3626" s="8">
        <v>1821</v>
      </c>
      <c r="D3626" s="2">
        <v>29</v>
      </c>
      <c r="E3626" s="10">
        <v>1298.2</v>
      </c>
      <c r="F3626" s="8">
        <v>88</v>
      </c>
      <c r="G3626" s="2">
        <v>1.4</v>
      </c>
      <c r="H3626" s="2">
        <v>62.7</v>
      </c>
      <c r="I3626" s="8">
        <v>1352</v>
      </c>
      <c r="J3626" s="2">
        <v>21.5</v>
      </c>
      <c r="K3626" s="2">
        <v>963.9</v>
      </c>
      <c r="M3626" s="12">
        <f t="shared" si="1073"/>
        <v>2</v>
      </c>
      <c r="N3626" s="20">
        <f t="shared" si="1074"/>
        <v>1</v>
      </c>
      <c r="O3626" s="20">
        <f t="shared" si="1075"/>
        <v>0</v>
      </c>
      <c r="P3626" s="20">
        <f t="shared" si="1076"/>
        <v>1</v>
      </c>
      <c r="R3626" s="21">
        <f t="shared" si="1077"/>
        <v>0.18886123210952085</v>
      </c>
    </row>
    <row r="3627" spans="1:27" ht="15.75" x14ac:dyDescent="0.25">
      <c r="A3627" s="5" t="s">
        <v>12</v>
      </c>
      <c r="B3627" s="1">
        <v>132</v>
      </c>
      <c r="C3627" s="1">
        <v>3</v>
      </c>
      <c r="D3627" s="1">
        <v>2.2999999999999998</v>
      </c>
      <c r="E3627" s="1" t="s">
        <v>13</v>
      </c>
      <c r="F3627" s="1">
        <v>1</v>
      </c>
      <c r="G3627" s="1">
        <v>0.8</v>
      </c>
      <c r="H3627" s="1" t="s">
        <v>13</v>
      </c>
      <c r="I3627" s="1">
        <v>1</v>
      </c>
      <c r="J3627" s="1">
        <v>0.8</v>
      </c>
      <c r="K3627" s="1" t="s">
        <v>13</v>
      </c>
      <c r="M3627" s="12">
        <f t="shared" si="1073"/>
        <v>2</v>
      </c>
      <c r="N3627" s="12">
        <f t="shared" si="1074"/>
        <v>0</v>
      </c>
      <c r="O3627" s="12">
        <f t="shared" si="1075"/>
        <v>0</v>
      </c>
      <c r="P3627" s="12">
        <f t="shared" si="1076"/>
        <v>0</v>
      </c>
      <c r="R3627" s="21">
        <f t="shared" si="1077"/>
        <v>3.1113876789047915E-4</v>
      </c>
    </row>
    <row r="3628" spans="1:27" x14ac:dyDescent="0.25">
      <c r="A3628" s="25"/>
    </row>
    <row r="3629" spans="1:27" x14ac:dyDescent="0.25">
      <c r="A3629" t="s">
        <v>1371</v>
      </c>
    </row>
    <row r="3630" spans="1:27" x14ac:dyDescent="0.25">
      <c r="A3630" t="s">
        <v>22</v>
      </c>
    </row>
    <row r="3631" spans="1:27" x14ac:dyDescent="0.25">
      <c r="A3631" s="15" t="s">
        <v>17</v>
      </c>
      <c r="B3631" s="14" t="s">
        <v>18</v>
      </c>
      <c r="C3631" s="270" t="s">
        <v>19</v>
      </c>
      <c r="D3631" s="270"/>
      <c r="E3631" s="270"/>
      <c r="F3631" s="270" t="s">
        <v>20</v>
      </c>
      <c r="G3631" s="270"/>
      <c r="H3631" s="270"/>
      <c r="I3631" s="270" t="s">
        <v>21</v>
      </c>
      <c r="J3631" s="270"/>
      <c r="K3631" s="270"/>
      <c r="M3631" s="270" t="s">
        <v>463</v>
      </c>
      <c r="N3631" s="270"/>
      <c r="O3631" s="270"/>
      <c r="P3631" s="270"/>
    </row>
    <row r="3632" spans="1:27" ht="30" x14ac:dyDescent="0.25">
      <c r="B3632" s="14" t="s">
        <v>14</v>
      </c>
      <c r="C3632" s="14" t="s">
        <v>14</v>
      </c>
      <c r="D3632" s="14" t="s">
        <v>15</v>
      </c>
      <c r="E3632" s="14" t="s">
        <v>16</v>
      </c>
      <c r="F3632" s="14" t="s">
        <v>14</v>
      </c>
      <c r="G3632" s="14" t="s">
        <v>15</v>
      </c>
      <c r="H3632" s="14" t="s">
        <v>16</v>
      </c>
      <c r="I3632" s="14" t="s">
        <v>14</v>
      </c>
      <c r="J3632" s="14" t="s">
        <v>15</v>
      </c>
      <c r="K3632" s="14" t="s">
        <v>16</v>
      </c>
      <c r="M3632" s="14" t="s">
        <v>18</v>
      </c>
      <c r="N3632" s="13" t="s">
        <v>19</v>
      </c>
      <c r="O3632" s="14" t="s">
        <v>20</v>
      </c>
      <c r="P3632" s="13" t="s">
        <v>21</v>
      </c>
      <c r="R3632" s="13" t="s">
        <v>41</v>
      </c>
      <c r="S3632" s="14" t="s">
        <v>29</v>
      </c>
      <c r="U3632" s="27" t="s">
        <v>42</v>
      </c>
    </row>
    <row r="3633" spans="1:27" ht="15.75" x14ac:dyDescent="0.25">
      <c r="A3633" s="5" t="s">
        <v>0</v>
      </c>
      <c r="B3633" s="7">
        <v>232236</v>
      </c>
      <c r="C3633" s="7">
        <v>9635</v>
      </c>
      <c r="D3633" s="1">
        <v>4.0999999999999996</v>
      </c>
      <c r="E3633" s="9">
        <v>217.9</v>
      </c>
      <c r="F3633" s="7">
        <v>1807</v>
      </c>
      <c r="G3633" s="1">
        <v>0.8</v>
      </c>
      <c r="H3633" s="1">
        <v>40.9</v>
      </c>
      <c r="I3633" s="7">
        <v>2303</v>
      </c>
      <c r="J3633" s="1">
        <v>1</v>
      </c>
      <c r="K3633" s="1">
        <v>52.1</v>
      </c>
      <c r="M3633" s="12">
        <f t="shared" ref="M3633:M3645" si="1078">B3633-B3651</f>
        <v>139</v>
      </c>
      <c r="N3633" s="12">
        <f t="shared" ref="N3633:N3645" si="1079">C3633-C3651</f>
        <v>9</v>
      </c>
      <c r="O3633" s="12">
        <f t="shared" ref="O3633:O3645" si="1080">F3633-F3651</f>
        <v>0</v>
      </c>
      <c r="P3633" s="12">
        <f t="shared" ref="P3633:P3645" si="1081">I3633-I3651</f>
        <v>2</v>
      </c>
      <c r="R3633" s="26"/>
      <c r="U3633" s="28">
        <f>C3633/B3633</f>
        <v>4.1487969134845586E-2</v>
      </c>
      <c r="W3633" s="48"/>
    </row>
    <row r="3634" spans="1:27" ht="15.75" x14ac:dyDescent="0.25">
      <c r="A3634" s="6" t="s">
        <v>1</v>
      </c>
      <c r="B3634" s="8">
        <v>1406</v>
      </c>
      <c r="C3634" s="8">
        <v>58</v>
      </c>
      <c r="D3634" s="2">
        <v>4.0999999999999996</v>
      </c>
      <c r="E3634" s="10">
        <v>112.1</v>
      </c>
      <c r="F3634" s="8">
        <v>14</v>
      </c>
      <c r="G3634" s="2">
        <v>1</v>
      </c>
      <c r="H3634" s="2">
        <v>27.1</v>
      </c>
      <c r="I3634" s="8">
        <v>0</v>
      </c>
      <c r="J3634" s="2">
        <v>0</v>
      </c>
      <c r="K3634" s="2">
        <v>0</v>
      </c>
      <c r="M3634" s="12">
        <f t="shared" si="1078"/>
        <v>0</v>
      </c>
      <c r="N3634" s="20">
        <f t="shared" si="1079"/>
        <v>0</v>
      </c>
      <c r="O3634" s="12">
        <f t="shared" si="1080"/>
        <v>0</v>
      </c>
      <c r="P3634" s="12">
        <f t="shared" si="1081"/>
        <v>0</v>
      </c>
      <c r="R3634" s="21">
        <f>C3634/$C$3633</f>
        <v>6.0197197716658013E-3</v>
      </c>
    </row>
    <row r="3635" spans="1:27" ht="15.75" x14ac:dyDescent="0.25">
      <c r="A3635" s="5" t="s">
        <v>2</v>
      </c>
      <c r="B3635" s="7">
        <v>8850</v>
      </c>
      <c r="C3635" s="7">
        <v>42</v>
      </c>
      <c r="D3635" s="1">
        <v>0.5</v>
      </c>
      <c r="E3635" s="9">
        <v>19.3</v>
      </c>
      <c r="F3635" s="7">
        <v>8</v>
      </c>
      <c r="G3635" s="1">
        <v>0.1</v>
      </c>
      <c r="H3635" s="1">
        <v>3.7</v>
      </c>
      <c r="I3635" s="7">
        <v>0</v>
      </c>
      <c r="J3635" s="1">
        <v>0</v>
      </c>
      <c r="K3635" s="1">
        <v>0</v>
      </c>
      <c r="M3635" s="12">
        <f t="shared" si="1078"/>
        <v>12</v>
      </c>
      <c r="N3635" s="20">
        <f t="shared" si="1079"/>
        <v>0</v>
      </c>
      <c r="O3635" s="12">
        <f t="shared" si="1080"/>
        <v>0</v>
      </c>
      <c r="P3635" s="12">
        <f t="shared" si="1081"/>
        <v>0</v>
      </c>
      <c r="R3635" s="21">
        <f t="shared" ref="R3635:R3645" si="1082">C3635/$C$3633</f>
        <v>4.359107420861443E-3</v>
      </c>
    </row>
    <row r="3636" spans="1:27" ht="15.75" x14ac:dyDescent="0.25">
      <c r="A3636" s="6" t="s">
        <v>3</v>
      </c>
      <c r="B3636" s="8">
        <v>12264</v>
      </c>
      <c r="C3636" s="8">
        <v>25</v>
      </c>
      <c r="D3636" s="2">
        <v>0.2</v>
      </c>
      <c r="E3636" s="10">
        <v>9</v>
      </c>
      <c r="F3636" s="8">
        <v>12</v>
      </c>
      <c r="G3636" s="2">
        <v>0.1</v>
      </c>
      <c r="H3636" s="2">
        <v>4.3</v>
      </c>
      <c r="I3636" s="8">
        <v>0</v>
      </c>
      <c r="J3636" s="2">
        <v>0</v>
      </c>
      <c r="K3636" s="2">
        <v>0</v>
      </c>
      <c r="M3636" s="12">
        <f t="shared" si="1078"/>
        <v>17</v>
      </c>
      <c r="N3636" s="20">
        <f t="shared" si="1079"/>
        <v>0</v>
      </c>
      <c r="O3636" s="20">
        <f t="shared" si="1080"/>
        <v>0</v>
      </c>
      <c r="P3636" s="12">
        <f t="shared" si="1081"/>
        <v>0</v>
      </c>
      <c r="R3636" s="23">
        <f t="shared" si="1082"/>
        <v>2.5947067981318111E-3</v>
      </c>
      <c r="U3636" s="30" t="s">
        <v>459</v>
      </c>
      <c r="V3636" s="30"/>
      <c r="W3636" s="30"/>
      <c r="X3636" s="30"/>
      <c r="Y3636" s="30"/>
    </row>
    <row r="3637" spans="1:27" ht="15.75" x14ac:dyDescent="0.25">
      <c r="A3637" s="5" t="s">
        <v>4</v>
      </c>
      <c r="B3637" s="7">
        <v>31457</v>
      </c>
      <c r="C3637" s="7">
        <v>159</v>
      </c>
      <c r="D3637" s="1">
        <v>0.5</v>
      </c>
      <c r="E3637" s="9">
        <v>29.8</v>
      </c>
      <c r="F3637" s="7">
        <v>22</v>
      </c>
      <c r="G3637" s="1">
        <v>0.1</v>
      </c>
      <c r="H3637" s="1">
        <v>4.0999999999999996</v>
      </c>
      <c r="I3637" s="7">
        <v>0</v>
      </c>
      <c r="J3637" s="1">
        <v>0</v>
      </c>
      <c r="K3637" s="1">
        <v>0</v>
      </c>
      <c r="M3637" s="12">
        <f t="shared" si="1078"/>
        <v>17</v>
      </c>
      <c r="N3637" s="20">
        <f t="shared" si="1079"/>
        <v>1</v>
      </c>
      <c r="O3637" s="12">
        <f t="shared" si="1080"/>
        <v>0</v>
      </c>
      <c r="P3637" s="12">
        <f t="shared" si="1081"/>
        <v>0</v>
      </c>
      <c r="R3637" s="23">
        <f t="shared" si="1082"/>
        <v>1.6502335236118319E-2</v>
      </c>
      <c r="S3637" s="24">
        <f>R3636+R3637</f>
        <v>1.9097042034250132E-2</v>
      </c>
      <c r="U3637" s="30"/>
      <c r="V3637" s="30"/>
      <c r="W3637" s="30"/>
      <c r="X3637" s="30"/>
      <c r="Y3637" s="30"/>
      <c r="Z3637" s="30"/>
    </row>
    <row r="3638" spans="1:27" ht="15.75" x14ac:dyDescent="0.25">
      <c r="A3638" s="6" t="s">
        <v>5</v>
      </c>
      <c r="B3638" s="8">
        <v>41897</v>
      </c>
      <c r="C3638" s="8">
        <v>517</v>
      </c>
      <c r="D3638" s="2">
        <v>1.2</v>
      </c>
      <c r="E3638" s="10">
        <v>87.4</v>
      </c>
      <c r="F3638" s="8">
        <v>61</v>
      </c>
      <c r="G3638" s="2">
        <v>0.1</v>
      </c>
      <c r="H3638" s="2">
        <v>10.3</v>
      </c>
      <c r="I3638" s="8">
        <v>11</v>
      </c>
      <c r="J3638" s="2">
        <v>0</v>
      </c>
      <c r="K3638" s="2">
        <v>1.9</v>
      </c>
      <c r="M3638" s="12">
        <f t="shared" si="1078"/>
        <v>23</v>
      </c>
      <c r="N3638" s="20">
        <f t="shared" si="1079"/>
        <v>0</v>
      </c>
      <c r="O3638" s="12">
        <f t="shared" si="1080"/>
        <v>0</v>
      </c>
      <c r="P3638" s="12">
        <f t="shared" si="1081"/>
        <v>0</v>
      </c>
      <c r="R3638" s="21">
        <f t="shared" si="1082"/>
        <v>5.3658536585365853E-2</v>
      </c>
      <c r="U3638" s="30" t="s">
        <v>460</v>
      </c>
      <c r="V3638" s="30"/>
      <c r="W3638" s="30"/>
      <c r="X3638" s="30"/>
      <c r="Y3638" s="30"/>
      <c r="Z3638" s="30"/>
    </row>
    <row r="3639" spans="1:27" ht="15.75" x14ac:dyDescent="0.25">
      <c r="A3639" s="5" t="s">
        <v>6</v>
      </c>
      <c r="B3639" s="7">
        <v>44164</v>
      </c>
      <c r="C3639" s="7">
        <v>926</v>
      </c>
      <c r="D3639" s="1">
        <v>2.1</v>
      </c>
      <c r="E3639" s="9">
        <v>129.4</v>
      </c>
      <c r="F3639" s="7">
        <v>136</v>
      </c>
      <c r="G3639" s="1">
        <v>0.3</v>
      </c>
      <c r="H3639" s="1">
        <v>19</v>
      </c>
      <c r="I3639" s="7">
        <v>14</v>
      </c>
      <c r="J3639" s="1">
        <v>0</v>
      </c>
      <c r="K3639" s="1">
        <v>2</v>
      </c>
      <c r="M3639" s="12">
        <f t="shared" si="1078"/>
        <v>22</v>
      </c>
      <c r="N3639" s="20">
        <f t="shared" si="1079"/>
        <v>2</v>
      </c>
      <c r="O3639" s="20">
        <f t="shared" si="1080"/>
        <v>0</v>
      </c>
      <c r="P3639" s="12">
        <f t="shared" si="1081"/>
        <v>0</v>
      </c>
      <c r="R3639" s="21">
        <f t="shared" si="1082"/>
        <v>9.6107939802802286E-2</v>
      </c>
      <c r="U3639" s="30" t="s">
        <v>461</v>
      </c>
      <c r="V3639" s="30"/>
      <c r="W3639" s="30"/>
      <c r="X3639" s="30"/>
      <c r="Y3639" s="30"/>
      <c r="Z3639" s="30"/>
    </row>
    <row r="3640" spans="1:27" ht="15.75" x14ac:dyDescent="0.25">
      <c r="A3640" s="6" t="s">
        <v>7</v>
      </c>
      <c r="B3640" s="8">
        <v>36460</v>
      </c>
      <c r="C3640" s="8">
        <v>1176</v>
      </c>
      <c r="D3640" s="2">
        <v>3.2</v>
      </c>
      <c r="E3640" s="10">
        <v>193.3</v>
      </c>
      <c r="F3640" s="8">
        <v>242</v>
      </c>
      <c r="G3640" s="2">
        <v>0.7</v>
      </c>
      <c r="H3640" s="2">
        <v>39.799999999999997</v>
      </c>
      <c r="I3640" s="8">
        <v>48</v>
      </c>
      <c r="J3640" s="2">
        <v>0.1</v>
      </c>
      <c r="K3640" s="2">
        <v>7.9</v>
      </c>
      <c r="M3640" s="12">
        <f t="shared" si="1078"/>
        <v>13</v>
      </c>
      <c r="N3640" s="20">
        <f t="shared" si="1079"/>
        <v>2</v>
      </c>
      <c r="O3640" s="20">
        <f t="shared" si="1080"/>
        <v>0</v>
      </c>
      <c r="P3640" s="12">
        <f t="shared" si="1081"/>
        <v>1</v>
      </c>
      <c r="R3640" s="21">
        <f t="shared" si="1082"/>
        <v>0.1220550077841204</v>
      </c>
      <c r="U3640" s="30" t="s">
        <v>462</v>
      </c>
      <c r="V3640" s="30"/>
      <c r="W3640" s="30"/>
      <c r="X3640" s="30"/>
      <c r="Y3640" s="30"/>
      <c r="Z3640" s="30"/>
      <c r="AA3640" s="31">
        <f>4470643*0.411</f>
        <v>1837434.2729999998</v>
      </c>
    </row>
    <row r="3641" spans="1:27" ht="15.75" x14ac:dyDescent="0.25">
      <c r="A3641" s="5" t="s">
        <v>8</v>
      </c>
      <c r="B3641" s="7">
        <v>27078</v>
      </c>
      <c r="C3641" s="7">
        <v>1678</v>
      </c>
      <c r="D3641" s="1">
        <v>6.2</v>
      </c>
      <c r="E3641" s="9">
        <v>304.7</v>
      </c>
      <c r="F3641" s="7">
        <v>421</v>
      </c>
      <c r="G3641" s="1">
        <v>1.6</v>
      </c>
      <c r="H3641" s="1">
        <v>76.400000000000006</v>
      </c>
      <c r="I3641" s="7">
        <v>114</v>
      </c>
      <c r="J3641" s="1">
        <v>0.4</v>
      </c>
      <c r="K3641" s="1">
        <v>20.7</v>
      </c>
      <c r="M3641" s="12">
        <f t="shared" si="1078"/>
        <v>14</v>
      </c>
      <c r="N3641" s="20">
        <f t="shared" si="1079"/>
        <v>2</v>
      </c>
      <c r="O3641" s="20">
        <f t="shared" si="1080"/>
        <v>0</v>
      </c>
      <c r="P3641" s="12">
        <f t="shared" si="1081"/>
        <v>0</v>
      </c>
      <c r="R3641" s="21">
        <f t="shared" si="1082"/>
        <v>0.17415672029060716</v>
      </c>
      <c r="V3641" t="s">
        <v>56</v>
      </c>
      <c r="W3641" s="32">
        <v>0.1</v>
      </c>
      <c r="X3641" s="33">
        <f>AA3640*W3641</f>
        <v>183743.42729999998</v>
      </c>
    </row>
    <row r="3642" spans="1:27" ht="15.75" x14ac:dyDescent="0.25">
      <c r="A3642" s="6" t="s">
        <v>9</v>
      </c>
      <c r="B3642" s="8">
        <v>15600</v>
      </c>
      <c r="C3642" s="8">
        <v>1702</v>
      </c>
      <c r="D3642" s="2">
        <v>10.9</v>
      </c>
      <c r="E3642" s="10">
        <v>358.8</v>
      </c>
      <c r="F3642" s="8">
        <v>489</v>
      </c>
      <c r="G3642" s="2">
        <v>3.1</v>
      </c>
      <c r="H3642" s="2">
        <v>103.1</v>
      </c>
      <c r="I3642" s="8">
        <v>284</v>
      </c>
      <c r="J3642" s="2">
        <v>1.8</v>
      </c>
      <c r="K3642" s="2">
        <v>59.9</v>
      </c>
      <c r="M3642" s="12">
        <f t="shared" si="1078"/>
        <v>8</v>
      </c>
      <c r="N3642" s="20">
        <f t="shared" si="1079"/>
        <v>1</v>
      </c>
      <c r="O3642" s="20">
        <f t="shared" si="1080"/>
        <v>0</v>
      </c>
      <c r="P3642" s="20">
        <f t="shared" si="1081"/>
        <v>0</v>
      </c>
      <c r="R3642" s="21">
        <f t="shared" si="1082"/>
        <v>0.1766476388168137</v>
      </c>
      <c r="V3642" t="s">
        <v>464</v>
      </c>
      <c r="X3642" s="34">
        <v>831</v>
      </c>
      <c r="Y3642" s="69">
        <f>X3642/4470643</f>
        <v>1.8587930192591983E-4</v>
      </c>
      <c r="Z3642" t="s">
        <v>186</v>
      </c>
    </row>
    <row r="3643" spans="1:27" ht="15.75" x14ac:dyDescent="0.25">
      <c r="A3643" s="5" t="s">
        <v>10</v>
      </c>
      <c r="B3643" s="7">
        <v>6653</v>
      </c>
      <c r="C3643" s="7">
        <v>1529</v>
      </c>
      <c r="D3643" s="1">
        <v>23</v>
      </c>
      <c r="E3643" s="9">
        <v>586.6</v>
      </c>
      <c r="F3643" s="7">
        <v>313</v>
      </c>
      <c r="G3643" s="1">
        <v>4.7</v>
      </c>
      <c r="H3643" s="1">
        <v>120.1</v>
      </c>
      <c r="I3643" s="7">
        <v>480</v>
      </c>
      <c r="J3643" s="1">
        <v>7.2</v>
      </c>
      <c r="K3643" s="1">
        <v>184.2</v>
      </c>
      <c r="M3643" s="12">
        <f t="shared" si="1078"/>
        <v>5</v>
      </c>
      <c r="N3643" s="20">
        <f t="shared" si="1079"/>
        <v>0</v>
      </c>
      <c r="O3643" s="20">
        <f t="shared" si="1080"/>
        <v>0</v>
      </c>
      <c r="P3643" s="20">
        <f t="shared" si="1081"/>
        <v>1</v>
      </c>
      <c r="R3643" s="21">
        <f t="shared" si="1082"/>
        <v>0.15869226777374157</v>
      </c>
      <c r="W3643" s="46" t="s">
        <v>185</v>
      </c>
      <c r="X3643" s="47">
        <f>X3642-X3660</f>
        <v>-64</v>
      </c>
    </row>
    <row r="3644" spans="1:27" ht="15.75" x14ac:dyDescent="0.25">
      <c r="A3644" s="6" t="s">
        <v>11</v>
      </c>
      <c r="B3644" s="8">
        <v>6277</v>
      </c>
      <c r="C3644" s="8">
        <v>1820</v>
      </c>
      <c r="D3644" s="2">
        <v>29</v>
      </c>
      <c r="E3644" s="10">
        <v>1297.5</v>
      </c>
      <c r="F3644" s="8">
        <v>88</v>
      </c>
      <c r="G3644" s="2">
        <v>1.4</v>
      </c>
      <c r="H3644" s="2">
        <v>62.7</v>
      </c>
      <c r="I3644" s="8">
        <v>1351</v>
      </c>
      <c r="J3644" s="2">
        <v>21.5</v>
      </c>
      <c r="K3644" s="2">
        <v>963.2</v>
      </c>
      <c r="M3644" s="12">
        <f t="shared" si="1078"/>
        <v>3</v>
      </c>
      <c r="N3644" s="20">
        <f t="shared" si="1079"/>
        <v>1</v>
      </c>
      <c r="O3644" s="20">
        <f t="shared" si="1080"/>
        <v>0</v>
      </c>
      <c r="P3644" s="20">
        <f t="shared" si="1081"/>
        <v>0</v>
      </c>
      <c r="R3644" s="21">
        <f t="shared" si="1082"/>
        <v>0.18889465490399585</v>
      </c>
    </row>
    <row r="3645" spans="1:27" ht="15.75" x14ac:dyDescent="0.25">
      <c r="A3645" s="5" t="s">
        <v>12</v>
      </c>
      <c r="B3645" s="1">
        <v>130</v>
      </c>
      <c r="C3645" s="1">
        <v>3</v>
      </c>
      <c r="D3645" s="1">
        <v>2.2999999999999998</v>
      </c>
      <c r="E3645" s="1" t="s">
        <v>13</v>
      </c>
      <c r="F3645" s="1">
        <v>1</v>
      </c>
      <c r="G3645" s="1">
        <v>0.8</v>
      </c>
      <c r="H3645" s="1" t="s">
        <v>13</v>
      </c>
      <c r="I3645" s="1">
        <v>1</v>
      </c>
      <c r="J3645" s="1">
        <v>0.8</v>
      </c>
      <c r="K3645" s="1" t="s">
        <v>13</v>
      </c>
      <c r="M3645" s="12">
        <f t="shared" si="1078"/>
        <v>5</v>
      </c>
      <c r="N3645" s="12">
        <f t="shared" si="1079"/>
        <v>0</v>
      </c>
      <c r="O3645" s="12">
        <f t="shared" si="1080"/>
        <v>0</v>
      </c>
      <c r="P3645" s="12">
        <f t="shared" si="1081"/>
        <v>0</v>
      </c>
      <c r="R3645" s="21">
        <f t="shared" si="1082"/>
        <v>3.1136481577581735E-4</v>
      </c>
    </row>
    <row r="3646" spans="1:27" x14ac:dyDescent="0.25">
      <c r="A3646" s="25"/>
    </row>
    <row r="3647" spans="1:27" x14ac:dyDescent="0.25">
      <c r="A3647" t="s">
        <v>1372</v>
      </c>
    </row>
    <row r="3648" spans="1:27" x14ac:dyDescent="0.25">
      <c r="A3648" t="s">
        <v>22</v>
      </c>
    </row>
    <row r="3649" spans="1:27" x14ac:dyDescent="0.25">
      <c r="A3649" s="15" t="s">
        <v>17</v>
      </c>
      <c r="B3649" s="14" t="s">
        <v>18</v>
      </c>
      <c r="C3649" s="270" t="s">
        <v>19</v>
      </c>
      <c r="D3649" s="270"/>
      <c r="E3649" s="270"/>
      <c r="F3649" s="270" t="s">
        <v>20</v>
      </c>
      <c r="G3649" s="270"/>
      <c r="H3649" s="270"/>
      <c r="I3649" s="270" t="s">
        <v>21</v>
      </c>
      <c r="J3649" s="270"/>
      <c r="K3649" s="270"/>
      <c r="M3649" s="270" t="s">
        <v>451</v>
      </c>
      <c r="N3649" s="270"/>
      <c r="O3649" s="270"/>
      <c r="P3649" s="270"/>
    </row>
    <row r="3650" spans="1:27" ht="30" x14ac:dyDescent="0.25">
      <c r="B3650" s="14" t="s">
        <v>14</v>
      </c>
      <c r="C3650" s="14" t="s">
        <v>14</v>
      </c>
      <c r="D3650" s="14" t="s">
        <v>15</v>
      </c>
      <c r="E3650" s="14" t="s">
        <v>16</v>
      </c>
      <c r="F3650" s="14" t="s">
        <v>14</v>
      </c>
      <c r="G3650" s="14" t="s">
        <v>15</v>
      </c>
      <c r="H3650" s="14" t="s">
        <v>16</v>
      </c>
      <c r="I3650" s="14" t="s">
        <v>14</v>
      </c>
      <c r="J3650" s="14" t="s">
        <v>15</v>
      </c>
      <c r="K3650" s="14" t="s">
        <v>16</v>
      </c>
      <c r="M3650" s="14" t="s">
        <v>18</v>
      </c>
      <c r="N3650" s="13" t="s">
        <v>19</v>
      </c>
      <c r="O3650" s="14" t="s">
        <v>20</v>
      </c>
      <c r="P3650" s="13" t="s">
        <v>21</v>
      </c>
      <c r="R3650" s="13" t="s">
        <v>41</v>
      </c>
      <c r="S3650" s="14" t="s">
        <v>29</v>
      </c>
      <c r="U3650" s="27" t="s">
        <v>42</v>
      </c>
    </row>
    <row r="3651" spans="1:27" ht="15.75" x14ac:dyDescent="0.25">
      <c r="A3651" s="5" t="s">
        <v>0</v>
      </c>
      <c r="B3651" s="7">
        <v>232097</v>
      </c>
      <c r="C3651" s="7">
        <v>9626</v>
      </c>
      <c r="D3651" s="1">
        <v>4.0999999999999996</v>
      </c>
      <c r="E3651" s="9">
        <v>217.7</v>
      </c>
      <c r="F3651" s="7">
        <v>1807</v>
      </c>
      <c r="G3651" s="1">
        <v>0.8</v>
      </c>
      <c r="H3651" s="1">
        <v>40.9</v>
      </c>
      <c r="I3651" s="7">
        <v>2301</v>
      </c>
      <c r="J3651" s="1">
        <v>1</v>
      </c>
      <c r="K3651" s="1">
        <v>52</v>
      </c>
      <c r="M3651" s="12">
        <f t="shared" ref="M3651:M3663" si="1083">B3651-B3669</f>
        <v>110</v>
      </c>
      <c r="N3651" s="12">
        <f t="shared" ref="N3651:N3663" si="1084">C3651-C3669</f>
        <v>8</v>
      </c>
      <c r="O3651" s="12">
        <f t="shared" ref="O3651:O3663" si="1085">F3651-F3669</f>
        <v>3</v>
      </c>
      <c r="P3651" s="12">
        <f t="shared" ref="P3651:P3663" si="1086">I3651-I3669</f>
        <v>0</v>
      </c>
      <c r="R3651" s="26"/>
      <c r="U3651" s="28">
        <f>C3651/B3651</f>
        <v>4.1474038871678651E-2</v>
      </c>
      <c r="W3651" s="48"/>
    </row>
    <row r="3652" spans="1:27" ht="15.75" x14ac:dyDescent="0.25">
      <c r="A3652" s="6" t="s">
        <v>1</v>
      </c>
      <c r="B3652" s="8">
        <v>1406</v>
      </c>
      <c r="C3652" s="8">
        <v>58</v>
      </c>
      <c r="D3652" s="2">
        <v>4.0999999999999996</v>
      </c>
      <c r="E3652" s="10">
        <v>112.1</v>
      </c>
      <c r="F3652" s="8">
        <v>14</v>
      </c>
      <c r="G3652" s="2">
        <v>1</v>
      </c>
      <c r="H3652" s="2">
        <v>27.1</v>
      </c>
      <c r="I3652" s="8">
        <v>0</v>
      </c>
      <c r="J3652" s="2">
        <v>0</v>
      </c>
      <c r="K3652" s="2">
        <v>0</v>
      </c>
      <c r="M3652" s="12">
        <f t="shared" si="1083"/>
        <v>1</v>
      </c>
      <c r="N3652" s="20">
        <f t="shared" si="1084"/>
        <v>0</v>
      </c>
      <c r="O3652" s="12">
        <f t="shared" si="1085"/>
        <v>0</v>
      </c>
      <c r="P3652" s="12">
        <f t="shared" si="1086"/>
        <v>0</v>
      </c>
      <c r="R3652" s="21">
        <f>C3652/$C$3651</f>
        <v>6.0253480157905675E-3</v>
      </c>
    </row>
    <row r="3653" spans="1:27" ht="15.75" x14ac:dyDescent="0.25">
      <c r="A3653" s="5" t="s">
        <v>2</v>
      </c>
      <c r="B3653" s="7">
        <v>8838</v>
      </c>
      <c r="C3653" s="7">
        <v>42</v>
      </c>
      <c r="D3653" s="1">
        <v>0.5</v>
      </c>
      <c r="E3653" s="9">
        <v>19.3</v>
      </c>
      <c r="F3653" s="7">
        <v>8</v>
      </c>
      <c r="G3653" s="1">
        <v>0.1</v>
      </c>
      <c r="H3653" s="1">
        <v>3.7</v>
      </c>
      <c r="I3653" s="7">
        <v>0</v>
      </c>
      <c r="J3653" s="1">
        <v>0</v>
      </c>
      <c r="K3653" s="1">
        <v>0</v>
      </c>
      <c r="M3653" s="12">
        <f t="shared" si="1083"/>
        <v>8</v>
      </c>
      <c r="N3653" s="20">
        <f t="shared" si="1084"/>
        <v>1</v>
      </c>
      <c r="O3653" s="12">
        <f t="shared" si="1085"/>
        <v>0</v>
      </c>
      <c r="P3653" s="12">
        <f t="shared" si="1086"/>
        <v>0</v>
      </c>
      <c r="R3653" s="21">
        <f t="shared" ref="R3653:R3663" si="1087">C3653/$C$3651</f>
        <v>4.3631830459173069E-3</v>
      </c>
    </row>
    <row r="3654" spans="1:27" ht="15.75" x14ac:dyDescent="0.25">
      <c r="A3654" s="6" t="s">
        <v>3</v>
      </c>
      <c r="B3654" s="8">
        <v>12247</v>
      </c>
      <c r="C3654" s="8">
        <v>25</v>
      </c>
      <c r="D3654" s="2">
        <v>0.2</v>
      </c>
      <c r="E3654" s="10">
        <v>9</v>
      </c>
      <c r="F3654" s="8">
        <v>12</v>
      </c>
      <c r="G3654" s="2">
        <v>0.1</v>
      </c>
      <c r="H3654" s="2">
        <v>4.3</v>
      </c>
      <c r="I3654" s="8">
        <v>0</v>
      </c>
      <c r="J3654" s="2">
        <v>0</v>
      </c>
      <c r="K3654" s="2">
        <v>0</v>
      </c>
      <c r="M3654" s="12">
        <f t="shared" si="1083"/>
        <v>4</v>
      </c>
      <c r="N3654" s="20">
        <f t="shared" si="1084"/>
        <v>0</v>
      </c>
      <c r="O3654" s="20">
        <f t="shared" si="1085"/>
        <v>0</v>
      </c>
      <c r="P3654" s="12">
        <f t="shared" si="1086"/>
        <v>0</v>
      </c>
      <c r="R3654" s="23">
        <f t="shared" si="1087"/>
        <v>2.5971327654269686E-3</v>
      </c>
      <c r="U3654" s="30" t="s">
        <v>452</v>
      </c>
      <c r="V3654" s="30"/>
      <c r="W3654" s="30"/>
      <c r="X3654" s="30"/>
      <c r="Y3654" s="30"/>
    </row>
    <row r="3655" spans="1:27" ht="15.75" x14ac:dyDescent="0.25">
      <c r="A3655" s="5" t="s">
        <v>4</v>
      </c>
      <c r="B3655" s="7">
        <v>31440</v>
      </c>
      <c r="C3655" s="7">
        <v>158</v>
      </c>
      <c r="D3655" s="1">
        <v>0.5</v>
      </c>
      <c r="E3655" s="9">
        <v>29.6</v>
      </c>
      <c r="F3655" s="7">
        <v>22</v>
      </c>
      <c r="G3655" s="1">
        <v>0.1</v>
      </c>
      <c r="H3655" s="1">
        <v>4.0999999999999996</v>
      </c>
      <c r="I3655" s="7">
        <v>0</v>
      </c>
      <c r="J3655" s="1">
        <v>0</v>
      </c>
      <c r="K3655" s="1">
        <v>0</v>
      </c>
      <c r="M3655" s="12">
        <f t="shared" si="1083"/>
        <v>18</v>
      </c>
      <c r="N3655" s="20">
        <f t="shared" si="1084"/>
        <v>0</v>
      </c>
      <c r="O3655" s="12">
        <f t="shared" si="1085"/>
        <v>0</v>
      </c>
      <c r="P3655" s="12">
        <f t="shared" si="1086"/>
        <v>0</v>
      </c>
      <c r="R3655" s="23">
        <f t="shared" si="1087"/>
        <v>1.6413879077498441E-2</v>
      </c>
      <c r="S3655" s="24">
        <f>R3654+R3655</f>
        <v>1.9011011842925411E-2</v>
      </c>
      <c r="U3655" s="30"/>
      <c r="V3655" s="30"/>
      <c r="W3655" s="30"/>
      <c r="X3655" s="30"/>
      <c r="Y3655" s="30"/>
      <c r="Z3655" s="30"/>
    </row>
    <row r="3656" spans="1:27" ht="15.75" x14ac:dyDescent="0.25">
      <c r="A3656" s="6" t="s">
        <v>5</v>
      </c>
      <c r="B3656" s="8">
        <v>41874</v>
      </c>
      <c r="C3656" s="8">
        <v>517</v>
      </c>
      <c r="D3656" s="2">
        <v>1.2</v>
      </c>
      <c r="E3656" s="10">
        <v>87.4</v>
      </c>
      <c r="F3656" s="8">
        <v>61</v>
      </c>
      <c r="G3656" s="2">
        <v>0.1</v>
      </c>
      <c r="H3656" s="2">
        <v>10.3</v>
      </c>
      <c r="I3656" s="8">
        <v>11</v>
      </c>
      <c r="J3656" s="2">
        <v>0</v>
      </c>
      <c r="K3656" s="2">
        <v>1.9</v>
      </c>
      <c r="M3656" s="12">
        <f t="shared" si="1083"/>
        <v>19</v>
      </c>
      <c r="N3656" s="20">
        <f t="shared" si="1084"/>
        <v>1</v>
      </c>
      <c r="O3656" s="12">
        <f t="shared" si="1085"/>
        <v>0</v>
      </c>
      <c r="P3656" s="12">
        <f t="shared" si="1086"/>
        <v>0</v>
      </c>
      <c r="R3656" s="21">
        <f t="shared" si="1087"/>
        <v>5.3708705589029709E-2</v>
      </c>
      <c r="U3656" s="30" t="s">
        <v>453</v>
      </c>
      <c r="V3656" s="30"/>
      <c r="W3656" s="30"/>
      <c r="X3656" s="30"/>
      <c r="Y3656" s="30"/>
      <c r="Z3656" s="30"/>
    </row>
    <row r="3657" spans="1:27" ht="15.75" x14ac:dyDescent="0.25">
      <c r="A3657" s="5" t="s">
        <v>6</v>
      </c>
      <c r="B3657" s="7">
        <v>44142</v>
      </c>
      <c r="C3657" s="7">
        <v>924</v>
      </c>
      <c r="D3657" s="1">
        <v>2.1</v>
      </c>
      <c r="E3657" s="9">
        <v>129.1</v>
      </c>
      <c r="F3657" s="7">
        <v>136</v>
      </c>
      <c r="G3657" s="1">
        <v>0.3</v>
      </c>
      <c r="H3657" s="1">
        <v>19</v>
      </c>
      <c r="I3657" s="7">
        <v>14</v>
      </c>
      <c r="J3657" s="1">
        <v>0</v>
      </c>
      <c r="K3657" s="1">
        <v>2</v>
      </c>
      <c r="M3657" s="12">
        <f t="shared" si="1083"/>
        <v>15</v>
      </c>
      <c r="N3657" s="20">
        <f t="shared" si="1084"/>
        <v>0</v>
      </c>
      <c r="O3657" s="20">
        <f t="shared" si="1085"/>
        <v>0</v>
      </c>
      <c r="P3657" s="12">
        <f t="shared" si="1086"/>
        <v>0</v>
      </c>
      <c r="R3657" s="21">
        <f t="shared" si="1087"/>
        <v>9.5990027010180765E-2</v>
      </c>
      <c r="U3657" s="30" t="s">
        <v>454</v>
      </c>
      <c r="V3657" s="30"/>
      <c r="W3657" s="30"/>
      <c r="X3657" s="30"/>
      <c r="Y3657" s="30"/>
      <c r="Z3657" s="30"/>
    </row>
    <row r="3658" spans="1:27" ht="15.75" x14ac:dyDescent="0.25">
      <c r="A3658" s="6" t="s">
        <v>7</v>
      </c>
      <c r="B3658" s="8">
        <v>36447</v>
      </c>
      <c r="C3658" s="8">
        <v>1174</v>
      </c>
      <c r="D3658" s="2">
        <v>3.2</v>
      </c>
      <c r="E3658" s="10">
        <v>193</v>
      </c>
      <c r="F3658" s="8">
        <v>242</v>
      </c>
      <c r="G3658" s="2">
        <v>0.7</v>
      </c>
      <c r="H3658" s="2">
        <v>39.799999999999997</v>
      </c>
      <c r="I3658" s="8">
        <v>47</v>
      </c>
      <c r="J3658" s="2">
        <v>0.1</v>
      </c>
      <c r="K3658" s="2">
        <v>7.7</v>
      </c>
      <c r="M3658" s="12">
        <f t="shared" si="1083"/>
        <v>9</v>
      </c>
      <c r="N3658" s="20">
        <f t="shared" si="1084"/>
        <v>2</v>
      </c>
      <c r="O3658" s="20">
        <f t="shared" si="1085"/>
        <v>1</v>
      </c>
      <c r="P3658" s="12">
        <f t="shared" si="1086"/>
        <v>0</v>
      </c>
      <c r="R3658" s="21">
        <f t="shared" si="1087"/>
        <v>0.12196135466445045</v>
      </c>
      <c r="U3658" s="30" t="s">
        <v>455</v>
      </c>
      <c r="V3658" s="30"/>
      <c r="W3658" s="30"/>
      <c r="X3658" s="30"/>
      <c r="Y3658" s="30"/>
      <c r="Z3658" s="30"/>
      <c r="AA3658" s="31">
        <f>4470643*0.381</f>
        <v>1703314.983</v>
      </c>
    </row>
    <row r="3659" spans="1:27" ht="15.75" x14ac:dyDescent="0.25">
      <c r="A3659" s="5" t="s">
        <v>8</v>
      </c>
      <c r="B3659" s="7">
        <v>27064</v>
      </c>
      <c r="C3659" s="7">
        <v>1676</v>
      </c>
      <c r="D3659" s="1">
        <v>6.2</v>
      </c>
      <c r="E3659" s="9">
        <v>304.3</v>
      </c>
      <c r="F3659" s="7">
        <v>421</v>
      </c>
      <c r="G3659" s="1">
        <v>1.6</v>
      </c>
      <c r="H3659" s="1">
        <v>76.400000000000006</v>
      </c>
      <c r="I3659" s="7">
        <v>114</v>
      </c>
      <c r="J3659" s="1">
        <v>0.4</v>
      </c>
      <c r="K3659" s="1">
        <v>20.7</v>
      </c>
      <c r="M3659" s="12">
        <f t="shared" si="1083"/>
        <v>20</v>
      </c>
      <c r="N3659" s="20">
        <f t="shared" si="1084"/>
        <v>2</v>
      </c>
      <c r="O3659" s="20">
        <f t="shared" si="1085"/>
        <v>1</v>
      </c>
      <c r="P3659" s="12">
        <f t="shared" si="1086"/>
        <v>0</v>
      </c>
      <c r="R3659" s="21">
        <f t="shared" si="1087"/>
        <v>0.17411178059422397</v>
      </c>
      <c r="V3659" t="s">
        <v>56</v>
      </c>
      <c r="W3659" s="32">
        <v>0.1</v>
      </c>
      <c r="X3659" s="33">
        <f>AA3658*W3659</f>
        <v>170331.49830000001</v>
      </c>
    </row>
    <row r="3660" spans="1:27" ht="15.75" x14ac:dyDescent="0.25">
      <c r="A3660" s="6" t="s">
        <v>9</v>
      </c>
      <c r="B3660" s="8">
        <v>15592</v>
      </c>
      <c r="C3660" s="8">
        <v>1701</v>
      </c>
      <c r="D3660" s="2">
        <v>10.9</v>
      </c>
      <c r="E3660" s="10">
        <v>358.5</v>
      </c>
      <c r="F3660" s="8">
        <v>489</v>
      </c>
      <c r="G3660" s="2">
        <v>3.1</v>
      </c>
      <c r="H3660" s="2">
        <v>103.1</v>
      </c>
      <c r="I3660" s="8">
        <v>284</v>
      </c>
      <c r="J3660" s="2">
        <v>1.8</v>
      </c>
      <c r="K3660" s="2">
        <v>59.9</v>
      </c>
      <c r="M3660" s="12">
        <f t="shared" si="1083"/>
        <v>9</v>
      </c>
      <c r="N3660" s="20">
        <f t="shared" si="1084"/>
        <v>1</v>
      </c>
      <c r="O3660" s="20">
        <f t="shared" si="1085"/>
        <v>1</v>
      </c>
      <c r="P3660" s="20">
        <f t="shared" si="1086"/>
        <v>0</v>
      </c>
      <c r="R3660" s="21">
        <f t="shared" si="1087"/>
        <v>0.17670891335965094</v>
      </c>
      <c r="V3660" t="s">
        <v>456</v>
      </c>
      <c r="X3660" s="34">
        <v>895</v>
      </c>
      <c r="Y3660" s="69">
        <f>X3660/4470643</f>
        <v>2.0019491603333122E-4</v>
      </c>
      <c r="Z3660" t="s">
        <v>186</v>
      </c>
    </row>
    <row r="3661" spans="1:27" ht="15.75" x14ac:dyDescent="0.25">
      <c r="A3661" s="5" t="s">
        <v>10</v>
      </c>
      <c r="B3661" s="7">
        <v>6648</v>
      </c>
      <c r="C3661" s="7">
        <v>1529</v>
      </c>
      <c r="D3661" s="1">
        <v>23</v>
      </c>
      <c r="E3661" s="9">
        <v>586.6</v>
      </c>
      <c r="F3661" s="7">
        <v>313</v>
      </c>
      <c r="G3661" s="1">
        <v>4.7</v>
      </c>
      <c r="H3661" s="1">
        <v>120.1</v>
      </c>
      <c r="I3661" s="7">
        <v>479</v>
      </c>
      <c r="J3661" s="1">
        <v>7.2</v>
      </c>
      <c r="K3661" s="1">
        <v>183.8</v>
      </c>
      <c r="M3661" s="12">
        <f t="shared" si="1083"/>
        <v>4</v>
      </c>
      <c r="N3661" s="20">
        <f t="shared" si="1084"/>
        <v>1</v>
      </c>
      <c r="O3661" s="20">
        <f t="shared" si="1085"/>
        <v>0</v>
      </c>
      <c r="P3661" s="20">
        <f t="shared" si="1086"/>
        <v>-1</v>
      </c>
      <c r="R3661" s="21">
        <f t="shared" si="1087"/>
        <v>0.15884063993351341</v>
      </c>
      <c r="W3661" s="46" t="s">
        <v>185</v>
      </c>
      <c r="X3661" s="47">
        <f>X3660-X3678</f>
        <v>-160</v>
      </c>
    </row>
    <row r="3662" spans="1:27" ht="15.75" x14ac:dyDescent="0.25">
      <c r="A3662" s="6" t="s">
        <v>11</v>
      </c>
      <c r="B3662" s="8">
        <v>6274</v>
      </c>
      <c r="C3662" s="8">
        <v>1819</v>
      </c>
      <c r="D3662" s="2">
        <v>29</v>
      </c>
      <c r="E3662" s="10">
        <v>1296.8</v>
      </c>
      <c r="F3662" s="8">
        <v>88</v>
      </c>
      <c r="G3662" s="2">
        <v>1.4</v>
      </c>
      <c r="H3662" s="2">
        <v>62.7</v>
      </c>
      <c r="I3662" s="8">
        <v>1351</v>
      </c>
      <c r="J3662" s="2">
        <v>21.5</v>
      </c>
      <c r="K3662" s="2">
        <v>963.2</v>
      </c>
      <c r="M3662" s="12">
        <f t="shared" si="1083"/>
        <v>2</v>
      </c>
      <c r="N3662" s="20">
        <f t="shared" si="1084"/>
        <v>0</v>
      </c>
      <c r="O3662" s="20">
        <f t="shared" si="1085"/>
        <v>0</v>
      </c>
      <c r="P3662" s="20">
        <f t="shared" si="1086"/>
        <v>1</v>
      </c>
      <c r="R3662" s="21">
        <f t="shared" si="1087"/>
        <v>0.18896738001246624</v>
      </c>
    </row>
    <row r="3663" spans="1:27" ht="15.75" x14ac:dyDescent="0.25">
      <c r="A3663" s="5" t="s">
        <v>12</v>
      </c>
      <c r="B3663" s="1">
        <v>125</v>
      </c>
      <c r="C3663" s="1">
        <v>3</v>
      </c>
      <c r="D3663" s="1">
        <v>2.4</v>
      </c>
      <c r="E3663" s="1" t="s">
        <v>13</v>
      </c>
      <c r="F3663" s="1">
        <v>1</v>
      </c>
      <c r="G3663" s="1">
        <v>0.8</v>
      </c>
      <c r="H3663" s="1" t="s">
        <v>13</v>
      </c>
      <c r="I3663" s="1">
        <v>1</v>
      </c>
      <c r="J3663" s="1">
        <v>0.8</v>
      </c>
      <c r="K3663" s="1" t="s">
        <v>13</v>
      </c>
      <c r="M3663" s="12">
        <f t="shared" si="1083"/>
        <v>1</v>
      </c>
      <c r="N3663" s="12">
        <f t="shared" si="1084"/>
        <v>0</v>
      </c>
      <c r="O3663" s="12">
        <f t="shared" si="1085"/>
        <v>0</v>
      </c>
      <c r="P3663" s="12">
        <f t="shared" si="1086"/>
        <v>0</v>
      </c>
      <c r="R3663" s="21">
        <f t="shared" si="1087"/>
        <v>3.1165593185123624E-4</v>
      </c>
    </row>
    <row r="3664" spans="1:27" x14ac:dyDescent="0.25">
      <c r="A3664" s="25"/>
    </row>
    <row r="3665" spans="1:27" x14ac:dyDescent="0.25">
      <c r="A3665" t="s">
        <v>1373</v>
      </c>
    </row>
    <row r="3666" spans="1:27" x14ac:dyDescent="0.25">
      <c r="A3666" t="s">
        <v>22</v>
      </c>
    </row>
    <row r="3667" spans="1:27" x14ac:dyDescent="0.25">
      <c r="A3667" s="15" t="s">
        <v>17</v>
      </c>
      <c r="B3667" s="14" t="s">
        <v>18</v>
      </c>
      <c r="C3667" s="270" t="s">
        <v>19</v>
      </c>
      <c r="D3667" s="270"/>
      <c r="E3667" s="270"/>
      <c r="F3667" s="270" t="s">
        <v>20</v>
      </c>
      <c r="G3667" s="270"/>
      <c r="H3667" s="270"/>
      <c r="I3667" s="270" t="s">
        <v>21</v>
      </c>
      <c r="J3667" s="270"/>
      <c r="K3667" s="270"/>
      <c r="M3667" s="270" t="s">
        <v>444</v>
      </c>
      <c r="N3667" s="270"/>
      <c r="O3667" s="270"/>
      <c r="P3667" s="270"/>
    </row>
    <row r="3668" spans="1:27" ht="30" x14ac:dyDescent="0.25">
      <c r="B3668" s="14" t="s">
        <v>14</v>
      </c>
      <c r="C3668" s="14" t="s">
        <v>14</v>
      </c>
      <c r="D3668" s="14" t="s">
        <v>15</v>
      </c>
      <c r="E3668" s="14" t="s">
        <v>16</v>
      </c>
      <c r="F3668" s="14" t="s">
        <v>14</v>
      </c>
      <c r="G3668" s="14" t="s">
        <v>15</v>
      </c>
      <c r="H3668" s="14" t="s">
        <v>16</v>
      </c>
      <c r="I3668" s="14" t="s">
        <v>14</v>
      </c>
      <c r="J3668" s="14" t="s">
        <v>15</v>
      </c>
      <c r="K3668" s="14" t="s">
        <v>16</v>
      </c>
      <c r="M3668" s="14" t="s">
        <v>18</v>
      </c>
      <c r="N3668" s="13" t="s">
        <v>19</v>
      </c>
      <c r="O3668" s="14" t="s">
        <v>20</v>
      </c>
      <c r="P3668" s="13" t="s">
        <v>21</v>
      </c>
      <c r="R3668" s="13" t="s">
        <v>41</v>
      </c>
      <c r="S3668" s="14" t="s">
        <v>29</v>
      </c>
      <c r="U3668" s="27" t="s">
        <v>42</v>
      </c>
    </row>
    <row r="3669" spans="1:27" ht="15.75" x14ac:dyDescent="0.25">
      <c r="A3669" s="5" t="s">
        <v>0</v>
      </c>
      <c r="B3669" s="7">
        <v>231987</v>
      </c>
      <c r="C3669" s="7">
        <v>9618</v>
      </c>
      <c r="D3669" s="1">
        <v>4.0999999999999996</v>
      </c>
      <c r="E3669" s="9">
        <v>217.5</v>
      </c>
      <c r="F3669" s="7">
        <v>1804</v>
      </c>
      <c r="G3669" s="1">
        <v>0.8</v>
      </c>
      <c r="H3669" s="1">
        <v>40.799999999999997</v>
      </c>
      <c r="I3669" s="7">
        <v>2301</v>
      </c>
      <c r="J3669" s="1">
        <v>1</v>
      </c>
      <c r="K3669" s="1">
        <v>52</v>
      </c>
      <c r="M3669" s="12">
        <f t="shared" ref="M3669:M3681" si="1088">B3669-B3687</f>
        <v>76</v>
      </c>
      <c r="N3669" s="12">
        <f t="shared" ref="N3669:N3681" si="1089">C3669-C3687</f>
        <v>2</v>
      </c>
      <c r="O3669" s="12">
        <f t="shared" ref="O3669:O3681" si="1090">F3669-F3687</f>
        <v>1</v>
      </c>
      <c r="P3669" s="12">
        <f t="shared" ref="P3669:P3681" si="1091">I3669-I3687</f>
        <v>2</v>
      </c>
      <c r="R3669" s="26"/>
      <c r="U3669" s="28">
        <f>C3669/B3669</f>
        <v>4.1459219697655474E-2</v>
      </c>
      <c r="W3669" s="48"/>
    </row>
    <row r="3670" spans="1:27" ht="15.75" x14ac:dyDescent="0.25">
      <c r="A3670" s="6" t="s">
        <v>1</v>
      </c>
      <c r="B3670" s="8">
        <v>1405</v>
      </c>
      <c r="C3670" s="8">
        <v>58</v>
      </c>
      <c r="D3670" s="2">
        <v>4.0999999999999996</v>
      </c>
      <c r="E3670" s="10">
        <v>112.1</v>
      </c>
      <c r="F3670" s="8">
        <v>14</v>
      </c>
      <c r="G3670" s="2">
        <v>1</v>
      </c>
      <c r="H3670" s="2">
        <v>27.1</v>
      </c>
      <c r="I3670" s="8">
        <v>0</v>
      </c>
      <c r="J3670" s="2">
        <v>0</v>
      </c>
      <c r="K3670" s="2">
        <v>0</v>
      </c>
      <c r="M3670" s="12">
        <f t="shared" si="1088"/>
        <v>1</v>
      </c>
      <c r="N3670" s="20">
        <f t="shared" si="1089"/>
        <v>0</v>
      </c>
      <c r="O3670" s="12">
        <f t="shared" si="1090"/>
        <v>0</v>
      </c>
      <c r="P3670" s="12">
        <f t="shared" si="1091"/>
        <v>0</v>
      </c>
      <c r="R3670" s="21">
        <f>C3670/$C$3669</f>
        <v>6.0303597421501355E-3</v>
      </c>
    </row>
    <row r="3671" spans="1:27" ht="15.75" x14ac:dyDescent="0.25">
      <c r="A3671" s="5" t="s">
        <v>2</v>
      </c>
      <c r="B3671" s="7">
        <v>8830</v>
      </c>
      <c r="C3671" s="7">
        <v>41</v>
      </c>
      <c r="D3671" s="1">
        <v>0.5</v>
      </c>
      <c r="E3671" s="9">
        <v>18.899999999999999</v>
      </c>
      <c r="F3671" s="7">
        <v>8</v>
      </c>
      <c r="G3671" s="1">
        <v>0.1</v>
      </c>
      <c r="H3671" s="1">
        <v>3.7</v>
      </c>
      <c r="I3671" s="7">
        <v>0</v>
      </c>
      <c r="J3671" s="1">
        <v>0</v>
      </c>
      <c r="K3671" s="1">
        <v>0</v>
      </c>
      <c r="M3671" s="12">
        <f t="shared" si="1088"/>
        <v>2</v>
      </c>
      <c r="N3671" s="20">
        <f t="shared" si="1089"/>
        <v>0</v>
      </c>
      <c r="O3671" s="12">
        <f t="shared" si="1090"/>
        <v>0</v>
      </c>
      <c r="P3671" s="12">
        <f t="shared" si="1091"/>
        <v>0</v>
      </c>
      <c r="R3671" s="21">
        <f t="shared" ref="R3671:R3681" si="1092">C3671/$C$3669</f>
        <v>4.2628405073819918E-3</v>
      </c>
    </row>
    <row r="3672" spans="1:27" ht="15.75" x14ac:dyDescent="0.25">
      <c r="A3672" s="6" t="s">
        <v>3</v>
      </c>
      <c r="B3672" s="8">
        <v>12243</v>
      </c>
      <c r="C3672" s="8">
        <v>25</v>
      </c>
      <c r="D3672" s="2">
        <v>0.2</v>
      </c>
      <c r="E3672" s="10">
        <v>9</v>
      </c>
      <c r="F3672" s="8">
        <v>12</v>
      </c>
      <c r="G3672" s="2">
        <v>0.1</v>
      </c>
      <c r="H3672" s="2">
        <v>4.3</v>
      </c>
      <c r="I3672" s="8">
        <v>0</v>
      </c>
      <c r="J3672" s="2">
        <v>0</v>
      </c>
      <c r="K3672" s="2">
        <v>0</v>
      </c>
      <c r="M3672" s="12">
        <f t="shared" si="1088"/>
        <v>9</v>
      </c>
      <c r="N3672" s="20">
        <f t="shared" si="1089"/>
        <v>0</v>
      </c>
      <c r="O3672" s="20">
        <f t="shared" si="1090"/>
        <v>0</v>
      </c>
      <c r="P3672" s="12">
        <f t="shared" si="1091"/>
        <v>0</v>
      </c>
      <c r="R3672" s="23">
        <f t="shared" si="1092"/>
        <v>2.5992929923060928E-3</v>
      </c>
      <c r="U3672" s="30" t="s">
        <v>445</v>
      </c>
      <c r="V3672" s="30"/>
      <c r="W3672" s="30"/>
      <c r="X3672" s="30"/>
      <c r="Y3672" s="30"/>
    </row>
    <row r="3673" spans="1:27" ht="15.75" x14ac:dyDescent="0.25">
      <c r="A3673" s="5" t="s">
        <v>4</v>
      </c>
      <c r="B3673" s="7">
        <v>31422</v>
      </c>
      <c r="C3673" s="7">
        <v>158</v>
      </c>
      <c r="D3673" s="1">
        <v>0.5</v>
      </c>
      <c r="E3673" s="9">
        <v>29.6</v>
      </c>
      <c r="F3673" s="7">
        <v>22</v>
      </c>
      <c r="G3673" s="1">
        <v>0.1</v>
      </c>
      <c r="H3673" s="1">
        <v>4.0999999999999996</v>
      </c>
      <c r="I3673" s="7">
        <v>0</v>
      </c>
      <c r="J3673" s="1">
        <v>0</v>
      </c>
      <c r="K3673" s="1">
        <v>0</v>
      </c>
      <c r="M3673" s="12">
        <f t="shared" si="1088"/>
        <v>18</v>
      </c>
      <c r="N3673" s="20">
        <f t="shared" si="1089"/>
        <v>0</v>
      </c>
      <c r="O3673" s="12">
        <f t="shared" si="1090"/>
        <v>0</v>
      </c>
      <c r="P3673" s="12">
        <f t="shared" si="1091"/>
        <v>0</v>
      </c>
      <c r="R3673" s="23">
        <f t="shared" si="1092"/>
        <v>1.6427531711374507E-2</v>
      </c>
      <c r="S3673" s="24">
        <f>R3672+R3673</f>
        <v>1.9026824703680598E-2</v>
      </c>
      <c r="U3673" s="30"/>
      <c r="V3673" s="30"/>
      <c r="W3673" s="30"/>
      <c r="X3673" s="30"/>
      <c r="Y3673" s="30"/>
      <c r="Z3673" s="30"/>
    </row>
    <row r="3674" spans="1:27" ht="15.75" x14ac:dyDescent="0.25">
      <c r="A3674" s="6" t="s">
        <v>5</v>
      </c>
      <c r="B3674" s="8">
        <v>41855</v>
      </c>
      <c r="C3674" s="8">
        <v>516</v>
      </c>
      <c r="D3674" s="2">
        <v>1.2</v>
      </c>
      <c r="E3674" s="10">
        <v>87.2</v>
      </c>
      <c r="F3674" s="8">
        <v>61</v>
      </c>
      <c r="G3674" s="2">
        <v>0.1</v>
      </c>
      <c r="H3674" s="2">
        <v>10.3</v>
      </c>
      <c r="I3674" s="8">
        <v>11</v>
      </c>
      <c r="J3674" s="2">
        <v>0</v>
      </c>
      <c r="K3674" s="2">
        <v>1.9</v>
      </c>
      <c r="M3674" s="12">
        <f t="shared" si="1088"/>
        <v>7</v>
      </c>
      <c r="N3674" s="20">
        <f t="shared" si="1089"/>
        <v>-2</v>
      </c>
      <c r="O3674" s="12">
        <f t="shared" si="1090"/>
        <v>0</v>
      </c>
      <c r="P3674" s="12">
        <f t="shared" si="1091"/>
        <v>1</v>
      </c>
      <c r="R3674" s="21">
        <f t="shared" si="1092"/>
        <v>5.3649407361197755E-2</v>
      </c>
      <c r="U3674" s="30" t="s">
        <v>446</v>
      </c>
      <c r="V3674" s="30"/>
      <c r="W3674" s="30"/>
      <c r="X3674" s="30"/>
      <c r="Y3674" s="30"/>
      <c r="Z3674" s="30"/>
    </row>
    <row r="3675" spans="1:27" ht="15.75" x14ac:dyDescent="0.25">
      <c r="A3675" s="5" t="s">
        <v>6</v>
      </c>
      <c r="B3675" s="7">
        <v>44127</v>
      </c>
      <c r="C3675" s="7">
        <v>924</v>
      </c>
      <c r="D3675" s="1">
        <v>2.1</v>
      </c>
      <c r="E3675" s="9">
        <v>129.1</v>
      </c>
      <c r="F3675" s="7">
        <v>136</v>
      </c>
      <c r="G3675" s="1">
        <v>0.3</v>
      </c>
      <c r="H3675" s="1">
        <v>19</v>
      </c>
      <c r="I3675" s="7">
        <v>14</v>
      </c>
      <c r="J3675" s="1">
        <v>0</v>
      </c>
      <c r="K3675" s="1">
        <v>2</v>
      </c>
      <c r="M3675" s="12">
        <f t="shared" si="1088"/>
        <v>8</v>
      </c>
      <c r="N3675" s="20">
        <f t="shared" si="1089"/>
        <v>-1</v>
      </c>
      <c r="O3675" s="20">
        <f t="shared" si="1090"/>
        <v>0</v>
      </c>
      <c r="P3675" s="12">
        <f t="shared" si="1091"/>
        <v>0</v>
      </c>
      <c r="R3675" s="21">
        <f t="shared" si="1092"/>
        <v>9.606986899563319E-2</v>
      </c>
      <c r="U3675" s="30" t="s">
        <v>447</v>
      </c>
      <c r="V3675" s="30"/>
      <c r="W3675" s="30"/>
      <c r="X3675" s="30"/>
      <c r="Y3675" s="30"/>
      <c r="Z3675" s="30"/>
    </row>
    <row r="3676" spans="1:27" ht="15.75" x14ac:dyDescent="0.25">
      <c r="A3676" s="6" t="s">
        <v>7</v>
      </c>
      <c r="B3676" s="8">
        <v>36438</v>
      </c>
      <c r="C3676" s="8">
        <v>1172</v>
      </c>
      <c r="D3676" s="2">
        <v>3.2</v>
      </c>
      <c r="E3676" s="10">
        <v>192.6</v>
      </c>
      <c r="F3676" s="8">
        <v>241</v>
      </c>
      <c r="G3676" s="2">
        <v>0.7</v>
      </c>
      <c r="H3676" s="2">
        <v>39.6</v>
      </c>
      <c r="I3676" s="8">
        <v>47</v>
      </c>
      <c r="J3676" s="2">
        <v>0.1</v>
      </c>
      <c r="K3676" s="2">
        <v>7.7</v>
      </c>
      <c r="M3676" s="12">
        <f t="shared" si="1088"/>
        <v>18</v>
      </c>
      <c r="N3676" s="20">
        <f t="shared" si="1089"/>
        <v>0</v>
      </c>
      <c r="O3676" s="20">
        <f t="shared" si="1090"/>
        <v>0</v>
      </c>
      <c r="P3676" s="12">
        <f t="shared" si="1091"/>
        <v>0</v>
      </c>
      <c r="R3676" s="21">
        <f t="shared" si="1092"/>
        <v>0.12185485547930963</v>
      </c>
      <c r="U3676" s="30" t="s">
        <v>448</v>
      </c>
      <c r="V3676" s="30"/>
      <c r="W3676" s="30"/>
      <c r="X3676" s="30"/>
      <c r="Y3676" s="30"/>
      <c r="Z3676" s="30"/>
      <c r="AA3676" s="31">
        <f>4470643*0.36</f>
        <v>1609431.48</v>
      </c>
    </row>
    <row r="3677" spans="1:27" ht="15.75" x14ac:dyDescent="0.25">
      <c r="A3677" s="5" t="s">
        <v>8</v>
      </c>
      <c r="B3677" s="7">
        <v>27044</v>
      </c>
      <c r="C3677" s="7">
        <v>1674</v>
      </c>
      <c r="D3677" s="1">
        <v>6.2</v>
      </c>
      <c r="E3677" s="9">
        <v>303.89999999999998</v>
      </c>
      <c r="F3677" s="7">
        <v>420</v>
      </c>
      <c r="G3677" s="1">
        <v>1.6</v>
      </c>
      <c r="H3677" s="1">
        <v>76.3</v>
      </c>
      <c r="I3677" s="7">
        <v>114</v>
      </c>
      <c r="J3677" s="1">
        <v>0.4</v>
      </c>
      <c r="K3677" s="1">
        <v>20.7</v>
      </c>
      <c r="M3677" s="12">
        <f t="shared" si="1088"/>
        <v>4</v>
      </c>
      <c r="N3677" s="20">
        <f t="shared" si="1089"/>
        <v>0</v>
      </c>
      <c r="O3677" s="20">
        <f t="shared" si="1090"/>
        <v>0</v>
      </c>
      <c r="P3677" s="12">
        <f t="shared" si="1091"/>
        <v>0</v>
      </c>
      <c r="R3677" s="21">
        <f t="shared" si="1092"/>
        <v>0.17404865876481598</v>
      </c>
      <c r="V3677" t="s">
        <v>56</v>
      </c>
      <c r="W3677" s="32">
        <v>0.1</v>
      </c>
      <c r="X3677" s="33">
        <f>AA3676*W3677</f>
        <v>160943.14800000002</v>
      </c>
    </row>
    <row r="3678" spans="1:27" ht="15.75" x14ac:dyDescent="0.25">
      <c r="A3678" s="6" t="s">
        <v>9</v>
      </c>
      <c r="B3678" s="8">
        <v>15583</v>
      </c>
      <c r="C3678" s="8">
        <v>1700</v>
      </c>
      <c r="D3678" s="2">
        <v>10.9</v>
      </c>
      <c r="E3678" s="10">
        <v>358.3</v>
      </c>
      <c r="F3678" s="8">
        <v>488</v>
      </c>
      <c r="G3678" s="2">
        <v>3.1</v>
      </c>
      <c r="H3678" s="2">
        <v>102.9</v>
      </c>
      <c r="I3678" s="8">
        <v>284</v>
      </c>
      <c r="J3678" s="2">
        <v>1.8</v>
      </c>
      <c r="K3678" s="2">
        <v>59.9</v>
      </c>
      <c r="M3678" s="12">
        <f t="shared" si="1088"/>
        <v>1</v>
      </c>
      <c r="N3678" s="20">
        <f t="shared" si="1089"/>
        <v>2</v>
      </c>
      <c r="O3678" s="20">
        <f t="shared" si="1090"/>
        <v>1</v>
      </c>
      <c r="P3678" s="20">
        <f t="shared" si="1091"/>
        <v>0</v>
      </c>
      <c r="R3678" s="21">
        <f t="shared" si="1092"/>
        <v>0.17675192347681432</v>
      </c>
      <c r="V3678" t="s">
        <v>449</v>
      </c>
      <c r="X3678" s="34">
        <v>1055</v>
      </c>
      <c r="Y3678" s="69">
        <f>X3678/4470643</f>
        <v>2.3598395130185971E-4</v>
      </c>
      <c r="Z3678" t="s">
        <v>186</v>
      </c>
    </row>
    <row r="3679" spans="1:27" ht="15.75" x14ac:dyDescent="0.25">
      <c r="A3679" s="5" t="s">
        <v>10</v>
      </c>
      <c r="B3679" s="7">
        <v>6644</v>
      </c>
      <c r="C3679" s="7">
        <v>1528</v>
      </c>
      <c r="D3679" s="1">
        <v>23</v>
      </c>
      <c r="E3679" s="9">
        <v>586.29999999999995</v>
      </c>
      <c r="F3679" s="7">
        <v>313</v>
      </c>
      <c r="G3679" s="1">
        <v>4.7</v>
      </c>
      <c r="H3679" s="1">
        <v>120.1</v>
      </c>
      <c r="I3679" s="7">
        <v>480</v>
      </c>
      <c r="J3679" s="1">
        <v>7.2</v>
      </c>
      <c r="K3679" s="1">
        <v>184.2</v>
      </c>
      <c r="M3679" s="12">
        <f t="shared" si="1088"/>
        <v>3</v>
      </c>
      <c r="N3679" s="20">
        <f t="shared" si="1089"/>
        <v>2</v>
      </c>
      <c r="O3679" s="20">
        <f t="shared" si="1090"/>
        <v>0</v>
      </c>
      <c r="P3679" s="20">
        <f t="shared" si="1091"/>
        <v>1</v>
      </c>
      <c r="R3679" s="21">
        <f t="shared" si="1092"/>
        <v>0.15886878768974838</v>
      </c>
      <c r="W3679" s="46" t="s">
        <v>185</v>
      </c>
      <c r="X3679" s="47">
        <f>X3678-X3696</f>
        <v>-77</v>
      </c>
    </row>
    <row r="3680" spans="1:27" ht="15.75" x14ac:dyDescent="0.25">
      <c r="A3680" s="6" t="s">
        <v>11</v>
      </c>
      <c r="B3680" s="8">
        <v>6272</v>
      </c>
      <c r="C3680" s="8">
        <v>1819</v>
      </c>
      <c r="D3680" s="2">
        <v>29</v>
      </c>
      <c r="E3680" s="10">
        <v>1296.8</v>
      </c>
      <c r="F3680" s="8">
        <v>88</v>
      </c>
      <c r="G3680" s="2">
        <v>1.4</v>
      </c>
      <c r="H3680" s="2">
        <v>62.7</v>
      </c>
      <c r="I3680" s="8">
        <v>1350</v>
      </c>
      <c r="J3680" s="2">
        <v>21.5</v>
      </c>
      <c r="K3680" s="2">
        <v>962.4</v>
      </c>
      <c r="M3680" s="12">
        <f t="shared" si="1088"/>
        <v>2</v>
      </c>
      <c r="N3680" s="20">
        <f t="shared" si="1089"/>
        <v>1</v>
      </c>
      <c r="O3680" s="20">
        <f t="shared" si="1090"/>
        <v>0</v>
      </c>
      <c r="P3680" s="20">
        <f t="shared" si="1091"/>
        <v>0</v>
      </c>
      <c r="R3680" s="21">
        <f t="shared" si="1092"/>
        <v>0.1891245581201913</v>
      </c>
    </row>
    <row r="3681" spans="1:27" ht="15.75" x14ac:dyDescent="0.25">
      <c r="A3681" s="5" t="s">
        <v>12</v>
      </c>
      <c r="B3681" s="1">
        <v>124</v>
      </c>
      <c r="C3681" s="1">
        <v>3</v>
      </c>
      <c r="D3681" s="1">
        <v>2.4</v>
      </c>
      <c r="E3681" s="1" t="s">
        <v>13</v>
      </c>
      <c r="F3681" s="1">
        <v>1</v>
      </c>
      <c r="G3681" s="1">
        <v>0.8</v>
      </c>
      <c r="H3681" s="1" t="s">
        <v>13</v>
      </c>
      <c r="I3681" s="1">
        <v>1</v>
      </c>
      <c r="J3681" s="1">
        <v>0.8</v>
      </c>
      <c r="K3681" s="1" t="s">
        <v>13</v>
      </c>
      <c r="M3681" s="12">
        <f t="shared" si="1088"/>
        <v>3</v>
      </c>
      <c r="N3681" s="12">
        <f t="shared" si="1089"/>
        <v>0</v>
      </c>
      <c r="O3681" s="12">
        <f t="shared" si="1090"/>
        <v>0</v>
      </c>
      <c r="P3681" s="12">
        <f t="shared" si="1091"/>
        <v>0</v>
      </c>
      <c r="R3681" s="21">
        <f t="shared" si="1092"/>
        <v>3.1191515907673113E-4</v>
      </c>
    </row>
    <row r="3682" spans="1:27" x14ac:dyDescent="0.25">
      <c r="A3682" s="25"/>
    </row>
    <row r="3683" spans="1:27" x14ac:dyDescent="0.25">
      <c r="A3683" t="s">
        <v>1374</v>
      </c>
    </row>
    <row r="3684" spans="1:27" x14ac:dyDescent="0.25">
      <c r="A3684" t="s">
        <v>22</v>
      </c>
    </row>
    <row r="3685" spans="1:27" x14ac:dyDescent="0.25">
      <c r="A3685" s="15" t="s">
        <v>17</v>
      </c>
      <c r="B3685" s="14" t="s">
        <v>18</v>
      </c>
      <c r="C3685" s="270" t="s">
        <v>19</v>
      </c>
      <c r="D3685" s="270"/>
      <c r="E3685" s="270"/>
      <c r="F3685" s="270" t="s">
        <v>20</v>
      </c>
      <c r="G3685" s="270"/>
      <c r="H3685" s="270"/>
      <c r="I3685" s="270" t="s">
        <v>21</v>
      </c>
      <c r="J3685" s="270"/>
      <c r="K3685" s="270"/>
      <c r="M3685" s="270" t="s">
        <v>437</v>
      </c>
      <c r="N3685" s="270"/>
      <c r="O3685" s="270"/>
      <c r="P3685" s="270"/>
    </row>
    <row r="3686" spans="1:27" ht="30" x14ac:dyDescent="0.25">
      <c r="B3686" s="14" t="s">
        <v>14</v>
      </c>
      <c r="C3686" s="14" t="s">
        <v>14</v>
      </c>
      <c r="D3686" s="14" t="s">
        <v>15</v>
      </c>
      <c r="E3686" s="14" t="s">
        <v>16</v>
      </c>
      <c r="F3686" s="14" t="s">
        <v>14</v>
      </c>
      <c r="G3686" s="14" t="s">
        <v>15</v>
      </c>
      <c r="H3686" s="14" t="s">
        <v>16</v>
      </c>
      <c r="I3686" s="14" t="s">
        <v>14</v>
      </c>
      <c r="J3686" s="14" t="s">
        <v>15</v>
      </c>
      <c r="K3686" s="14" t="s">
        <v>16</v>
      </c>
      <c r="M3686" s="14" t="s">
        <v>18</v>
      </c>
      <c r="N3686" s="13" t="s">
        <v>19</v>
      </c>
      <c r="O3686" s="14" t="s">
        <v>20</v>
      </c>
      <c r="P3686" s="13" t="s">
        <v>21</v>
      </c>
      <c r="R3686" s="13" t="s">
        <v>41</v>
      </c>
      <c r="S3686" s="14" t="s">
        <v>29</v>
      </c>
      <c r="U3686" s="27" t="s">
        <v>42</v>
      </c>
    </row>
    <row r="3687" spans="1:27" ht="15.75" x14ac:dyDescent="0.25">
      <c r="A3687" s="5" t="s">
        <v>0</v>
      </c>
      <c r="B3687" s="7">
        <v>231911</v>
      </c>
      <c r="C3687" s="7">
        <v>9616</v>
      </c>
      <c r="D3687" s="1">
        <v>4.0999999999999996</v>
      </c>
      <c r="E3687" s="9">
        <v>217.5</v>
      </c>
      <c r="F3687" s="7">
        <v>1803</v>
      </c>
      <c r="G3687" s="1">
        <v>0.8</v>
      </c>
      <c r="H3687" s="1">
        <v>40.799999999999997</v>
      </c>
      <c r="I3687" s="7">
        <v>2299</v>
      </c>
      <c r="J3687" s="1">
        <v>1</v>
      </c>
      <c r="K3687" s="1">
        <v>52</v>
      </c>
      <c r="M3687" s="12">
        <f t="shared" ref="M3687:M3699" si="1093">B3687-B3705</f>
        <v>61</v>
      </c>
      <c r="N3687" s="12">
        <f t="shared" ref="N3687:N3699" si="1094">C3687-C3705</f>
        <v>9</v>
      </c>
      <c r="O3687" s="12">
        <f t="shared" ref="O3687:O3699" si="1095">F3687-F3705</f>
        <v>3</v>
      </c>
      <c r="P3687" s="12">
        <f t="shared" ref="P3687:P3699" si="1096">I3687-I3705</f>
        <v>4</v>
      </c>
      <c r="R3687" s="26"/>
      <c r="U3687" s="28">
        <f>C3687/B3687</f>
        <v>4.1464182380309689E-2</v>
      </c>
      <c r="W3687" s="48"/>
    </row>
    <row r="3688" spans="1:27" ht="15.75" x14ac:dyDescent="0.25">
      <c r="A3688" s="6" t="s">
        <v>1</v>
      </c>
      <c r="B3688" s="8">
        <v>1404</v>
      </c>
      <c r="C3688" s="8">
        <v>58</v>
      </c>
      <c r="D3688" s="2">
        <v>4.0999999999999996</v>
      </c>
      <c r="E3688" s="10">
        <v>112.1</v>
      </c>
      <c r="F3688" s="8">
        <v>14</v>
      </c>
      <c r="G3688" s="2">
        <v>1</v>
      </c>
      <c r="H3688" s="2">
        <v>27.1</v>
      </c>
      <c r="I3688" s="8">
        <v>0</v>
      </c>
      <c r="J3688" s="2">
        <v>0</v>
      </c>
      <c r="K3688" s="2">
        <v>0</v>
      </c>
      <c r="M3688" s="12">
        <f t="shared" si="1093"/>
        <v>0</v>
      </c>
      <c r="N3688" s="20">
        <f t="shared" si="1094"/>
        <v>0</v>
      </c>
      <c r="O3688" s="12">
        <f t="shared" si="1095"/>
        <v>0</v>
      </c>
      <c r="P3688" s="12">
        <f t="shared" si="1096"/>
        <v>0</v>
      </c>
      <c r="R3688" s="21">
        <f>C3688/$C$3687</f>
        <v>6.0316139767054907E-3</v>
      </c>
    </row>
    <row r="3689" spans="1:27" ht="15.75" x14ac:dyDescent="0.25">
      <c r="A3689" s="5" t="s">
        <v>2</v>
      </c>
      <c r="B3689" s="7">
        <v>8828</v>
      </c>
      <c r="C3689" s="7">
        <v>41</v>
      </c>
      <c r="D3689" s="1">
        <v>0.5</v>
      </c>
      <c r="E3689" s="9">
        <v>18.899999999999999</v>
      </c>
      <c r="F3689" s="7">
        <v>8</v>
      </c>
      <c r="G3689" s="1">
        <v>0.1</v>
      </c>
      <c r="H3689" s="1">
        <v>3.7</v>
      </c>
      <c r="I3689" s="7">
        <v>0</v>
      </c>
      <c r="J3689" s="1">
        <v>0</v>
      </c>
      <c r="K3689" s="1">
        <v>0</v>
      </c>
      <c r="M3689" s="12">
        <f t="shared" si="1093"/>
        <v>11</v>
      </c>
      <c r="N3689" s="20">
        <f t="shared" si="1094"/>
        <v>0</v>
      </c>
      <c r="O3689" s="12">
        <f t="shared" si="1095"/>
        <v>1</v>
      </c>
      <c r="P3689" s="12">
        <f t="shared" si="1096"/>
        <v>0</v>
      </c>
      <c r="R3689" s="21">
        <f t="shared" ref="R3689:R3699" si="1097">C3689/$C$3687</f>
        <v>4.263727121464226E-3</v>
      </c>
    </row>
    <row r="3690" spans="1:27" ht="15.75" x14ac:dyDescent="0.25">
      <c r="A3690" s="6" t="s">
        <v>3</v>
      </c>
      <c r="B3690" s="8">
        <v>12234</v>
      </c>
      <c r="C3690" s="8">
        <v>25</v>
      </c>
      <c r="D3690" s="2">
        <v>0.2</v>
      </c>
      <c r="E3690" s="10">
        <v>9</v>
      </c>
      <c r="F3690" s="8">
        <v>12</v>
      </c>
      <c r="G3690" s="2">
        <v>0.1</v>
      </c>
      <c r="H3690" s="2">
        <v>4.3</v>
      </c>
      <c r="I3690" s="8">
        <v>0</v>
      </c>
      <c r="J3690" s="2">
        <v>0</v>
      </c>
      <c r="K3690" s="2">
        <v>0</v>
      </c>
      <c r="M3690" s="12">
        <f t="shared" si="1093"/>
        <v>5</v>
      </c>
      <c r="N3690" s="20">
        <f t="shared" si="1094"/>
        <v>0</v>
      </c>
      <c r="O3690" s="20">
        <f t="shared" si="1095"/>
        <v>0</v>
      </c>
      <c r="P3690" s="12">
        <f t="shared" si="1096"/>
        <v>0</v>
      </c>
      <c r="R3690" s="23">
        <f t="shared" si="1097"/>
        <v>2.5998336106489183E-3</v>
      </c>
      <c r="U3690" s="30" t="s">
        <v>439</v>
      </c>
      <c r="V3690" s="30"/>
      <c r="W3690" s="30"/>
      <c r="X3690" s="30"/>
      <c r="Y3690" s="30"/>
    </row>
    <row r="3691" spans="1:27" ht="15.75" x14ac:dyDescent="0.25">
      <c r="A3691" s="5" t="s">
        <v>4</v>
      </c>
      <c r="B3691" s="7">
        <v>31404</v>
      </c>
      <c r="C3691" s="7">
        <v>158</v>
      </c>
      <c r="D3691" s="1">
        <v>0.5</v>
      </c>
      <c r="E3691" s="9">
        <v>29.6</v>
      </c>
      <c r="F3691" s="7">
        <v>22</v>
      </c>
      <c r="G3691" s="1">
        <v>0.1</v>
      </c>
      <c r="H3691" s="1">
        <v>4.0999999999999996</v>
      </c>
      <c r="I3691" s="7">
        <v>0</v>
      </c>
      <c r="J3691" s="1">
        <v>0</v>
      </c>
      <c r="K3691" s="1">
        <v>0</v>
      </c>
      <c r="M3691" s="12">
        <f t="shared" si="1093"/>
        <v>12</v>
      </c>
      <c r="N3691" s="20">
        <f t="shared" si="1094"/>
        <v>0</v>
      </c>
      <c r="O3691" s="12">
        <f t="shared" si="1095"/>
        <v>0</v>
      </c>
      <c r="P3691" s="12">
        <f t="shared" si="1096"/>
        <v>0</v>
      </c>
      <c r="R3691" s="23">
        <f t="shared" si="1097"/>
        <v>1.6430948419301164E-2</v>
      </c>
      <c r="S3691" s="24">
        <f>R3690+R3691</f>
        <v>1.9030782029950084E-2</v>
      </c>
      <c r="U3691" s="30"/>
      <c r="V3691" s="30"/>
      <c r="W3691" s="30"/>
      <c r="X3691" s="30"/>
      <c r="Y3691" s="30"/>
      <c r="Z3691" s="30"/>
    </row>
    <row r="3692" spans="1:27" ht="15.75" x14ac:dyDescent="0.25">
      <c r="A3692" s="6" t="s">
        <v>5</v>
      </c>
      <c r="B3692" s="8">
        <v>41848</v>
      </c>
      <c r="C3692" s="8">
        <v>518</v>
      </c>
      <c r="D3692" s="2">
        <v>1.2</v>
      </c>
      <c r="E3692" s="10">
        <v>87.5</v>
      </c>
      <c r="F3692" s="8">
        <v>61</v>
      </c>
      <c r="G3692" s="2">
        <v>0.1</v>
      </c>
      <c r="H3692" s="2">
        <v>10.3</v>
      </c>
      <c r="I3692" s="8">
        <v>10</v>
      </c>
      <c r="J3692" s="2">
        <v>0</v>
      </c>
      <c r="K3692" s="2">
        <v>1.7</v>
      </c>
      <c r="M3692" s="12">
        <f t="shared" si="1093"/>
        <v>11</v>
      </c>
      <c r="N3692" s="20">
        <f t="shared" si="1094"/>
        <v>0</v>
      </c>
      <c r="O3692" s="12">
        <f t="shared" si="1095"/>
        <v>0</v>
      </c>
      <c r="P3692" s="12">
        <f t="shared" si="1096"/>
        <v>0</v>
      </c>
      <c r="R3692" s="21">
        <f t="shared" si="1097"/>
        <v>5.3868552412645591E-2</v>
      </c>
      <c r="U3692" s="30" t="s">
        <v>440</v>
      </c>
      <c r="V3692" s="30"/>
      <c r="W3692" s="30"/>
      <c r="X3692" s="30"/>
      <c r="Y3692" s="30"/>
      <c r="Z3692" s="30"/>
    </row>
    <row r="3693" spans="1:27" ht="15.75" x14ac:dyDescent="0.25">
      <c r="A3693" s="5" t="s">
        <v>6</v>
      </c>
      <c r="B3693" s="7">
        <v>44119</v>
      </c>
      <c r="C3693" s="7">
        <v>925</v>
      </c>
      <c r="D3693" s="1">
        <v>2.1</v>
      </c>
      <c r="E3693" s="9">
        <v>129.30000000000001</v>
      </c>
      <c r="F3693" s="7">
        <v>136</v>
      </c>
      <c r="G3693" s="1">
        <v>0.3</v>
      </c>
      <c r="H3693" s="1">
        <v>19</v>
      </c>
      <c r="I3693" s="7">
        <v>14</v>
      </c>
      <c r="J3693" s="1">
        <v>0</v>
      </c>
      <c r="K3693" s="1">
        <v>2</v>
      </c>
      <c r="M3693" s="12">
        <f t="shared" si="1093"/>
        <v>5</v>
      </c>
      <c r="N3693" s="20">
        <f t="shared" si="1094"/>
        <v>1</v>
      </c>
      <c r="O3693" s="20">
        <f t="shared" si="1095"/>
        <v>1</v>
      </c>
      <c r="P3693" s="12">
        <f t="shared" si="1096"/>
        <v>0</v>
      </c>
      <c r="R3693" s="21">
        <f t="shared" si="1097"/>
        <v>9.6193843594009981E-2</v>
      </c>
      <c r="U3693" s="30" t="s">
        <v>441</v>
      </c>
      <c r="V3693" s="30"/>
      <c r="W3693" s="30"/>
      <c r="X3693" s="30"/>
      <c r="Y3693" s="30"/>
      <c r="Z3693" s="30"/>
    </row>
    <row r="3694" spans="1:27" ht="15.75" x14ac:dyDescent="0.25">
      <c r="A3694" s="6" t="s">
        <v>7</v>
      </c>
      <c r="B3694" s="8">
        <v>36420</v>
      </c>
      <c r="C3694" s="8">
        <v>1172</v>
      </c>
      <c r="D3694" s="2">
        <v>3.2</v>
      </c>
      <c r="E3694" s="10">
        <v>192.6</v>
      </c>
      <c r="F3694" s="8">
        <v>241</v>
      </c>
      <c r="G3694" s="2">
        <v>0.7</v>
      </c>
      <c r="H3694" s="2">
        <v>39.6</v>
      </c>
      <c r="I3694" s="8">
        <v>47</v>
      </c>
      <c r="J3694" s="2">
        <v>0.1</v>
      </c>
      <c r="K3694" s="2">
        <v>7.7</v>
      </c>
      <c r="M3694" s="12">
        <f t="shared" si="1093"/>
        <v>7</v>
      </c>
      <c r="N3694" s="20">
        <f t="shared" si="1094"/>
        <v>1</v>
      </c>
      <c r="O3694" s="20">
        <f t="shared" si="1095"/>
        <v>1</v>
      </c>
      <c r="P3694" s="12">
        <f t="shared" si="1096"/>
        <v>0</v>
      </c>
      <c r="R3694" s="21">
        <f t="shared" si="1097"/>
        <v>0.1218801996672213</v>
      </c>
      <c r="U3694" s="30" t="s">
        <v>442</v>
      </c>
      <c r="V3694" s="30"/>
      <c r="W3694" s="30"/>
      <c r="X3694" s="30"/>
      <c r="Y3694" s="30"/>
      <c r="Z3694" s="30"/>
      <c r="AA3694" s="31">
        <f>4470643*0.346</f>
        <v>1546842.4779999999</v>
      </c>
    </row>
    <row r="3695" spans="1:27" ht="15.75" x14ac:dyDescent="0.25">
      <c r="A3695" s="5" t="s">
        <v>8</v>
      </c>
      <c r="B3695" s="7">
        <v>27040</v>
      </c>
      <c r="C3695" s="7">
        <v>1674</v>
      </c>
      <c r="D3695" s="1">
        <v>6.2</v>
      </c>
      <c r="E3695" s="9">
        <v>303.89999999999998</v>
      </c>
      <c r="F3695" s="7">
        <v>420</v>
      </c>
      <c r="G3695" s="1">
        <v>1.6</v>
      </c>
      <c r="H3695" s="1">
        <v>76.3</v>
      </c>
      <c r="I3695" s="7">
        <v>114</v>
      </c>
      <c r="J3695" s="1">
        <v>0.4</v>
      </c>
      <c r="K3695" s="1">
        <v>20.7</v>
      </c>
      <c r="M3695" s="12">
        <f t="shared" si="1093"/>
        <v>1</v>
      </c>
      <c r="N3695" s="20">
        <f t="shared" si="1094"/>
        <v>2</v>
      </c>
      <c r="O3695" s="20">
        <f t="shared" si="1095"/>
        <v>0</v>
      </c>
      <c r="P3695" s="12">
        <f t="shared" si="1096"/>
        <v>1</v>
      </c>
      <c r="R3695" s="21">
        <f t="shared" si="1097"/>
        <v>0.17408485856905159</v>
      </c>
      <c r="V3695" t="s">
        <v>56</v>
      </c>
      <c r="W3695" s="32">
        <v>0.1</v>
      </c>
      <c r="X3695" s="33">
        <f>AA3694*W3695</f>
        <v>154684.24779999998</v>
      </c>
    </row>
    <row r="3696" spans="1:27" ht="15.75" x14ac:dyDescent="0.25">
      <c r="A3696" s="6" t="s">
        <v>9</v>
      </c>
      <c r="B3696" s="8">
        <v>15582</v>
      </c>
      <c r="C3696" s="8">
        <v>1698</v>
      </c>
      <c r="D3696" s="2">
        <v>10.9</v>
      </c>
      <c r="E3696" s="10">
        <v>357.9</v>
      </c>
      <c r="F3696" s="8">
        <v>487</v>
      </c>
      <c r="G3696" s="2">
        <v>3.1</v>
      </c>
      <c r="H3696" s="2">
        <v>102.7</v>
      </c>
      <c r="I3696" s="8">
        <v>284</v>
      </c>
      <c r="J3696" s="2">
        <v>1.8</v>
      </c>
      <c r="K3696" s="2">
        <v>59.9</v>
      </c>
      <c r="M3696" s="12">
        <f t="shared" si="1093"/>
        <v>2</v>
      </c>
      <c r="N3696" s="20">
        <f t="shared" si="1094"/>
        <v>2</v>
      </c>
      <c r="O3696" s="20">
        <f t="shared" si="1095"/>
        <v>0</v>
      </c>
      <c r="P3696" s="20">
        <f t="shared" si="1096"/>
        <v>3</v>
      </c>
      <c r="R3696" s="21">
        <f t="shared" si="1097"/>
        <v>0.17658069883527455</v>
      </c>
      <c r="V3696" t="s">
        <v>443</v>
      </c>
      <c r="X3696" s="34">
        <v>1132</v>
      </c>
      <c r="Y3696" s="69">
        <f>X3696/4470643</f>
        <v>2.5320742452483903E-4</v>
      </c>
      <c r="Z3696" t="s">
        <v>186</v>
      </c>
    </row>
    <row r="3697" spans="1:27" ht="15.75" x14ac:dyDescent="0.25">
      <c r="A3697" s="5" t="s">
        <v>10</v>
      </c>
      <c r="B3697" s="7">
        <v>6641</v>
      </c>
      <c r="C3697" s="7">
        <v>1526</v>
      </c>
      <c r="D3697" s="1">
        <v>23</v>
      </c>
      <c r="E3697" s="9">
        <v>585.5</v>
      </c>
      <c r="F3697" s="7">
        <v>313</v>
      </c>
      <c r="G3697" s="1">
        <v>4.7</v>
      </c>
      <c r="H3697" s="1">
        <v>120.1</v>
      </c>
      <c r="I3697" s="7">
        <v>479</v>
      </c>
      <c r="J3697" s="1">
        <v>7.2</v>
      </c>
      <c r="K3697" s="1">
        <v>183.8</v>
      </c>
      <c r="M3697" s="12">
        <f t="shared" si="1093"/>
        <v>4</v>
      </c>
      <c r="N3697" s="20">
        <f t="shared" si="1094"/>
        <v>1</v>
      </c>
      <c r="O3697" s="20">
        <f t="shared" si="1095"/>
        <v>0</v>
      </c>
      <c r="P3697" s="20">
        <f t="shared" si="1096"/>
        <v>0</v>
      </c>
      <c r="R3697" s="21">
        <f t="shared" si="1097"/>
        <v>0.15869384359400998</v>
      </c>
      <c r="W3697" s="46" t="s">
        <v>185</v>
      </c>
      <c r="X3697" s="47">
        <f>X3696-X3714</f>
        <v>-139</v>
      </c>
    </row>
    <row r="3698" spans="1:27" ht="15.75" x14ac:dyDescent="0.25">
      <c r="A3698" s="6" t="s">
        <v>11</v>
      </c>
      <c r="B3698" s="8">
        <v>6270</v>
      </c>
      <c r="C3698" s="8">
        <v>1818</v>
      </c>
      <c r="D3698" s="2">
        <v>29</v>
      </c>
      <c r="E3698" s="10">
        <v>1296.0999999999999</v>
      </c>
      <c r="F3698" s="8">
        <v>88</v>
      </c>
      <c r="G3698" s="2">
        <v>1.4</v>
      </c>
      <c r="H3698" s="2">
        <v>62.7</v>
      </c>
      <c r="I3698" s="8">
        <v>1350</v>
      </c>
      <c r="J3698" s="2">
        <v>21.5</v>
      </c>
      <c r="K3698" s="2">
        <v>962.4</v>
      </c>
      <c r="M3698" s="12">
        <f t="shared" si="1093"/>
        <v>0</v>
      </c>
      <c r="N3698" s="20">
        <f t="shared" si="1094"/>
        <v>2</v>
      </c>
      <c r="O3698" s="20">
        <f t="shared" si="1095"/>
        <v>0</v>
      </c>
      <c r="P3698" s="20">
        <f t="shared" si="1096"/>
        <v>0</v>
      </c>
      <c r="R3698" s="21">
        <f t="shared" si="1097"/>
        <v>0.18905990016638935</v>
      </c>
    </row>
    <row r="3699" spans="1:27" ht="15.75" x14ac:dyDescent="0.25">
      <c r="A3699" s="5" t="s">
        <v>12</v>
      </c>
      <c r="B3699" s="1">
        <v>121</v>
      </c>
      <c r="C3699" s="1">
        <v>3</v>
      </c>
      <c r="D3699" s="1">
        <v>2.5</v>
      </c>
      <c r="E3699" s="1" t="s">
        <v>13</v>
      </c>
      <c r="F3699" s="1">
        <v>1</v>
      </c>
      <c r="G3699" s="1">
        <v>0.8</v>
      </c>
      <c r="H3699" s="1" t="s">
        <v>13</v>
      </c>
      <c r="I3699" s="1">
        <v>1</v>
      </c>
      <c r="J3699" s="1">
        <v>0.8</v>
      </c>
      <c r="K3699" s="1" t="s">
        <v>13</v>
      </c>
      <c r="M3699" s="12">
        <f t="shared" si="1093"/>
        <v>3</v>
      </c>
      <c r="N3699" s="12">
        <f t="shared" si="1094"/>
        <v>0</v>
      </c>
      <c r="O3699" s="12">
        <f t="shared" si="1095"/>
        <v>0</v>
      </c>
      <c r="P3699" s="12">
        <f t="shared" si="1096"/>
        <v>0</v>
      </c>
      <c r="R3699" s="21">
        <f t="shared" si="1097"/>
        <v>3.1198003327787021E-4</v>
      </c>
    </row>
    <row r="3700" spans="1:27" x14ac:dyDescent="0.25">
      <c r="A3700" s="25"/>
    </row>
    <row r="3701" spans="1:27" x14ac:dyDescent="0.25">
      <c r="A3701" t="s">
        <v>1375</v>
      </c>
    </row>
    <row r="3702" spans="1:27" x14ac:dyDescent="0.25">
      <c r="A3702" t="s">
        <v>22</v>
      </c>
    </row>
    <row r="3703" spans="1:27" x14ac:dyDescent="0.25">
      <c r="A3703" s="15" t="s">
        <v>17</v>
      </c>
      <c r="B3703" s="14" t="s">
        <v>18</v>
      </c>
      <c r="C3703" s="270" t="s">
        <v>19</v>
      </c>
      <c r="D3703" s="270"/>
      <c r="E3703" s="270"/>
      <c r="F3703" s="270" t="s">
        <v>20</v>
      </c>
      <c r="G3703" s="270"/>
      <c r="H3703" s="270"/>
      <c r="I3703" s="270" t="s">
        <v>21</v>
      </c>
      <c r="J3703" s="270"/>
      <c r="K3703" s="270"/>
      <c r="M3703" s="270" t="s">
        <v>430</v>
      </c>
      <c r="N3703" s="270"/>
      <c r="O3703" s="270"/>
      <c r="P3703" s="270"/>
    </row>
    <row r="3704" spans="1:27" ht="30" x14ac:dyDescent="0.25">
      <c r="B3704" s="14" t="s">
        <v>14</v>
      </c>
      <c r="C3704" s="14" t="s">
        <v>14</v>
      </c>
      <c r="D3704" s="14" t="s">
        <v>15</v>
      </c>
      <c r="E3704" s="14" t="s">
        <v>16</v>
      </c>
      <c r="F3704" s="14" t="s">
        <v>14</v>
      </c>
      <c r="G3704" s="14" t="s">
        <v>15</v>
      </c>
      <c r="H3704" s="14" t="s">
        <v>16</v>
      </c>
      <c r="I3704" s="14" t="s">
        <v>14</v>
      </c>
      <c r="J3704" s="14" t="s">
        <v>15</v>
      </c>
      <c r="K3704" s="14" t="s">
        <v>16</v>
      </c>
      <c r="M3704" s="14" t="s">
        <v>18</v>
      </c>
      <c r="N3704" s="13" t="s">
        <v>19</v>
      </c>
      <c r="O3704" s="14" t="s">
        <v>20</v>
      </c>
      <c r="P3704" s="13" t="s">
        <v>21</v>
      </c>
      <c r="R3704" s="13" t="s">
        <v>41</v>
      </c>
      <c r="S3704" s="14" t="s">
        <v>29</v>
      </c>
      <c r="U3704" s="27" t="s">
        <v>42</v>
      </c>
    </row>
    <row r="3705" spans="1:27" ht="15.75" x14ac:dyDescent="0.25">
      <c r="A3705" s="5" t="s">
        <v>0</v>
      </c>
      <c r="B3705" s="7">
        <v>231850</v>
      </c>
      <c r="C3705" s="7">
        <v>9607</v>
      </c>
      <c r="D3705" s="1">
        <v>4.0999999999999996</v>
      </c>
      <c r="E3705" s="9">
        <v>217.3</v>
      </c>
      <c r="F3705" s="7">
        <v>1800</v>
      </c>
      <c r="G3705" s="1">
        <v>0.8</v>
      </c>
      <c r="H3705" s="1">
        <v>40.700000000000003</v>
      </c>
      <c r="I3705" s="7">
        <v>2295</v>
      </c>
      <c r="J3705" s="1">
        <v>1</v>
      </c>
      <c r="K3705" s="1">
        <v>51.9</v>
      </c>
      <c r="M3705" s="12">
        <f t="shared" ref="M3705:M3717" si="1098">B3705-B3723</f>
        <v>209</v>
      </c>
      <c r="N3705" s="12">
        <f t="shared" ref="N3705:N3717" si="1099">C3705-C3723</f>
        <v>23</v>
      </c>
      <c r="O3705" s="12">
        <f t="shared" ref="O3705:O3717" si="1100">F3705-F3723</f>
        <v>4</v>
      </c>
      <c r="P3705" s="12">
        <f t="shared" ref="P3705:P3717" si="1101">I3705-I3723</f>
        <v>2</v>
      </c>
      <c r="R3705" s="26"/>
      <c r="U3705" s="28">
        <f>C3705/B3705</f>
        <v>4.1436273452663361E-2</v>
      </c>
      <c r="W3705" s="48"/>
    </row>
    <row r="3706" spans="1:27" ht="15.75" x14ac:dyDescent="0.25">
      <c r="A3706" s="6" t="s">
        <v>1</v>
      </c>
      <c r="B3706" s="8">
        <v>1404</v>
      </c>
      <c r="C3706" s="8">
        <v>58</v>
      </c>
      <c r="D3706" s="2">
        <v>4.0999999999999996</v>
      </c>
      <c r="E3706" s="10">
        <v>112.1</v>
      </c>
      <c r="F3706" s="8">
        <v>14</v>
      </c>
      <c r="G3706" s="2">
        <v>1</v>
      </c>
      <c r="H3706" s="2">
        <v>27.1</v>
      </c>
      <c r="I3706" s="8">
        <v>0</v>
      </c>
      <c r="J3706" s="2">
        <v>0</v>
      </c>
      <c r="K3706" s="2">
        <v>0</v>
      </c>
      <c r="M3706" s="12">
        <f t="shared" si="1098"/>
        <v>2</v>
      </c>
      <c r="N3706" s="20">
        <f t="shared" si="1099"/>
        <v>0</v>
      </c>
      <c r="O3706" s="12">
        <f t="shared" si="1100"/>
        <v>0</v>
      </c>
      <c r="P3706" s="12">
        <f t="shared" si="1101"/>
        <v>0</v>
      </c>
      <c r="R3706" s="21">
        <f>C3706/$C$3705</f>
        <v>6.0372644946393257E-3</v>
      </c>
    </row>
    <row r="3707" spans="1:27" ht="15.75" x14ac:dyDescent="0.25">
      <c r="A3707" s="5" t="s">
        <v>2</v>
      </c>
      <c r="B3707" s="7">
        <v>8817</v>
      </c>
      <c r="C3707" s="7">
        <v>41</v>
      </c>
      <c r="D3707" s="1">
        <v>0.5</v>
      </c>
      <c r="E3707" s="9">
        <v>18.899999999999999</v>
      </c>
      <c r="F3707" s="7">
        <v>7</v>
      </c>
      <c r="G3707" s="1">
        <v>0.1</v>
      </c>
      <c r="H3707" s="1">
        <v>3.2</v>
      </c>
      <c r="I3707" s="7">
        <v>0</v>
      </c>
      <c r="J3707" s="1">
        <v>0</v>
      </c>
      <c r="K3707" s="1">
        <v>0</v>
      </c>
      <c r="M3707" s="12">
        <f t="shared" si="1098"/>
        <v>17</v>
      </c>
      <c r="N3707" s="20">
        <f t="shared" si="1099"/>
        <v>1</v>
      </c>
      <c r="O3707" s="12">
        <f t="shared" si="1100"/>
        <v>0</v>
      </c>
      <c r="P3707" s="12">
        <f t="shared" si="1101"/>
        <v>0</v>
      </c>
      <c r="R3707" s="21">
        <f t="shared" ref="R3707:R3717" si="1102">C3707/$C$3705</f>
        <v>4.2677214531071095E-3</v>
      </c>
    </row>
    <row r="3708" spans="1:27" ht="15.75" x14ac:dyDescent="0.25">
      <c r="A3708" s="6" t="s">
        <v>3</v>
      </c>
      <c r="B3708" s="8">
        <v>12229</v>
      </c>
      <c r="C3708" s="8">
        <v>25</v>
      </c>
      <c r="D3708" s="2">
        <v>0.2</v>
      </c>
      <c r="E3708" s="10">
        <v>9</v>
      </c>
      <c r="F3708" s="8">
        <v>12</v>
      </c>
      <c r="G3708" s="2">
        <v>0.1</v>
      </c>
      <c r="H3708" s="2">
        <v>4.3</v>
      </c>
      <c r="I3708" s="8">
        <v>0</v>
      </c>
      <c r="J3708" s="2">
        <v>0</v>
      </c>
      <c r="K3708" s="2">
        <v>0</v>
      </c>
      <c r="M3708" s="12">
        <f t="shared" si="1098"/>
        <v>11</v>
      </c>
      <c r="N3708" s="20">
        <f t="shared" si="1099"/>
        <v>0</v>
      </c>
      <c r="O3708" s="20">
        <f t="shared" si="1100"/>
        <v>0</v>
      </c>
      <c r="P3708" s="12">
        <f t="shared" si="1101"/>
        <v>0</v>
      </c>
      <c r="R3708" s="23">
        <f t="shared" si="1102"/>
        <v>2.6022691787238473E-3</v>
      </c>
      <c r="U3708" s="30" t="s">
        <v>431</v>
      </c>
      <c r="V3708" s="30"/>
      <c r="W3708" s="30"/>
      <c r="X3708" s="30"/>
      <c r="Y3708" s="30"/>
    </row>
    <row r="3709" spans="1:27" ht="15.75" x14ac:dyDescent="0.25">
      <c r="A3709" s="5" t="s">
        <v>4</v>
      </c>
      <c r="B3709" s="7">
        <v>31392</v>
      </c>
      <c r="C3709" s="7">
        <v>158</v>
      </c>
      <c r="D3709" s="1">
        <v>0.5</v>
      </c>
      <c r="E3709" s="9">
        <v>29.6</v>
      </c>
      <c r="F3709" s="7">
        <v>22</v>
      </c>
      <c r="G3709" s="1">
        <v>0.1</v>
      </c>
      <c r="H3709" s="1">
        <v>4.0999999999999996</v>
      </c>
      <c r="I3709" s="7">
        <v>0</v>
      </c>
      <c r="J3709" s="1">
        <v>0</v>
      </c>
      <c r="K3709" s="1">
        <v>0</v>
      </c>
      <c r="M3709" s="12">
        <f t="shared" si="1098"/>
        <v>26</v>
      </c>
      <c r="N3709" s="20">
        <f t="shared" si="1099"/>
        <v>3</v>
      </c>
      <c r="O3709" s="12">
        <f t="shared" si="1100"/>
        <v>0</v>
      </c>
      <c r="P3709" s="12">
        <f t="shared" si="1101"/>
        <v>0</v>
      </c>
      <c r="R3709" s="23">
        <f t="shared" si="1102"/>
        <v>1.6446341209534716E-2</v>
      </c>
      <c r="S3709" s="24">
        <f>R3708+R3709</f>
        <v>1.9048610388258565E-2</v>
      </c>
      <c r="U3709" s="30"/>
      <c r="V3709" s="30"/>
      <c r="W3709" s="30"/>
      <c r="X3709" s="30"/>
      <c r="Y3709" s="30"/>
      <c r="Z3709" s="30"/>
    </row>
    <row r="3710" spans="1:27" ht="15.75" x14ac:dyDescent="0.25">
      <c r="A3710" s="6" t="s">
        <v>5</v>
      </c>
      <c r="B3710" s="8">
        <v>41837</v>
      </c>
      <c r="C3710" s="8">
        <v>518</v>
      </c>
      <c r="D3710" s="2">
        <v>1.2</v>
      </c>
      <c r="E3710" s="10">
        <v>87.5</v>
      </c>
      <c r="F3710" s="8">
        <v>61</v>
      </c>
      <c r="G3710" s="2">
        <v>0.1</v>
      </c>
      <c r="H3710" s="2">
        <v>10.3</v>
      </c>
      <c r="I3710" s="8">
        <v>10</v>
      </c>
      <c r="J3710" s="2">
        <v>0</v>
      </c>
      <c r="K3710" s="2">
        <v>1.7</v>
      </c>
      <c r="M3710" s="12">
        <f t="shared" si="1098"/>
        <v>28</v>
      </c>
      <c r="N3710" s="20">
        <f t="shared" si="1099"/>
        <v>0</v>
      </c>
      <c r="O3710" s="12">
        <f t="shared" si="1100"/>
        <v>0</v>
      </c>
      <c r="P3710" s="12">
        <f t="shared" si="1101"/>
        <v>0</v>
      </c>
      <c r="R3710" s="21">
        <f t="shared" si="1102"/>
        <v>5.3919017383158116E-2</v>
      </c>
      <c r="U3710" s="30" t="s">
        <v>432</v>
      </c>
      <c r="V3710" s="30"/>
      <c r="W3710" s="30"/>
      <c r="X3710" s="30"/>
      <c r="Y3710" s="30"/>
      <c r="Z3710" s="30"/>
    </row>
    <row r="3711" spans="1:27" ht="15.75" x14ac:dyDescent="0.25">
      <c r="A3711" s="5" t="s">
        <v>6</v>
      </c>
      <c r="B3711" s="7">
        <v>44114</v>
      </c>
      <c r="C3711" s="7">
        <v>924</v>
      </c>
      <c r="D3711" s="1">
        <v>2.1</v>
      </c>
      <c r="E3711" s="9">
        <v>129.1</v>
      </c>
      <c r="F3711" s="7">
        <v>135</v>
      </c>
      <c r="G3711" s="1">
        <v>0.3</v>
      </c>
      <c r="H3711" s="1">
        <v>18.899999999999999</v>
      </c>
      <c r="I3711" s="7">
        <v>14</v>
      </c>
      <c r="J3711" s="1">
        <v>0</v>
      </c>
      <c r="K3711" s="1">
        <v>2</v>
      </c>
      <c r="M3711" s="12">
        <f t="shared" si="1098"/>
        <v>58</v>
      </c>
      <c r="N3711" s="20">
        <f t="shared" si="1099"/>
        <v>7</v>
      </c>
      <c r="O3711" s="20">
        <f t="shared" si="1100"/>
        <v>0</v>
      </c>
      <c r="P3711" s="12">
        <f t="shared" si="1101"/>
        <v>0</v>
      </c>
      <c r="R3711" s="21">
        <f t="shared" si="1102"/>
        <v>9.6179868845633398E-2</v>
      </c>
      <c r="U3711" s="30" t="s">
        <v>433</v>
      </c>
      <c r="V3711" s="30"/>
      <c r="W3711" s="30"/>
      <c r="X3711" s="30"/>
      <c r="Y3711" s="30"/>
      <c r="Z3711" s="30"/>
    </row>
    <row r="3712" spans="1:27" ht="15.75" x14ac:dyDescent="0.25">
      <c r="A3712" s="6" t="s">
        <v>7</v>
      </c>
      <c r="B3712" s="8">
        <v>36413</v>
      </c>
      <c r="C3712" s="8">
        <v>1171</v>
      </c>
      <c r="D3712" s="2">
        <v>3.2</v>
      </c>
      <c r="E3712" s="10">
        <v>192.5</v>
      </c>
      <c r="F3712" s="8">
        <v>240</v>
      </c>
      <c r="G3712" s="2">
        <v>0.7</v>
      </c>
      <c r="H3712" s="2">
        <v>39.4</v>
      </c>
      <c r="I3712" s="8">
        <v>47</v>
      </c>
      <c r="J3712" s="2">
        <v>0.1</v>
      </c>
      <c r="K3712" s="2">
        <v>7.7</v>
      </c>
      <c r="M3712" s="12">
        <f t="shared" si="1098"/>
        <v>23</v>
      </c>
      <c r="N3712" s="20">
        <f t="shared" si="1099"/>
        <v>1</v>
      </c>
      <c r="O3712" s="20">
        <f t="shared" si="1100"/>
        <v>0</v>
      </c>
      <c r="P3712" s="12">
        <f t="shared" si="1101"/>
        <v>0</v>
      </c>
      <c r="R3712" s="21">
        <f t="shared" si="1102"/>
        <v>0.121890288331425</v>
      </c>
      <c r="U3712" s="30" t="s">
        <v>434</v>
      </c>
      <c r="V3712" s="30"/>
      <c r="W3712" s="30"/>
      <c r="X3712" s="30"/>
      <c r="Y3712" s="30"/>
      <c r="Z3712" s="30"/>
      <c r="AA3712" s="31">
        <f>4470643*0.329</f>
        <v>1470841.547</v>
      </c>
    </row>
    <row r="3713" spans="1:26" ht="15.75" x14ac:dyDescent="0.25">
      <c r="A3713" s="5" t="s">
        <v>8</v>
      </c>
      <c r="B3713" s="7">
        <v>27039</v>
      </c>
      <c r="C3713" s="7">
        <v>1672</v>
      </c>
      <c r="D3713" s="1">
        <v>6.2</v>
      </c>
      <c r="E3713" s="9">
        <v>303.60000000000002</v>
      </c>
      <c r="F3713" s="7">
        <v>420</v>
      </c>
      <c r="G3713" s="1">
        <v>1.6</v>
      </c>
      <c r="H3713" s="1">
        <v>76.3</v>
      </c>
      <c r="I3713" s="7">
        <v>113</v>
      </c>
      <c r="J3713" s="1">
        <v>0.4</v>
      </c>
      <c r="K3713" s="1">
        <v>20.5</v>
      </c>
      <c r="M3713" s="12">
        <f t="shared" si="1098"/>
        <v>14</v>
      </c>
      <c r="N3713" s="20">
        <f t="shared" si="1099"/>
        <v>2</v>
      </c>
      <c r="O3713" s="20">
        <f t="shared" si="1100"/>
        <v>1</v>
      </c>
      <c r="P3713" s="12">
        <f t="shared" si="1101"/>
        <v>0</v>
      </c>
      <c r="R3713" s="21">
        <f t="shared" si="1102"/>
        <v>0.17403976267305091</v>
      </c>
      <c r="V3713" t="s">
        <v>56</v>
      </c>
      <c r="W3713" s="32">
        <v>0.1</v>
      </c>
      <c r="X3713" s="33">
        <f>AA3712*W3713</f>
        <v>147084.15470000001</v>
      </c>
    </row>
    <row r="3714" spans="1:26" ht="15.75" x14ac:dyDescent="0.25">
      <c r="A3714" s="6" t="s">
        <v>9</v>
      </c>
      <c r="B3714" s="8">
        <v>15580</v>
      </c>
      <c r="C3714" s="8">
        <v>1696</v>
      </c>
      <c r="D3714" s="2">
        <v>10.9</v>
      </c>
      <c r="E3714" s="10">
        <v>357.5</v>
      </c>
      <c r="F3714" s="8">
        <v>487</v>
      </c>
      <c r="G3714" s="2">
        <v>3.1</v>
      </c>
      <c r="H3714" s="2">
        <v>102.7</v>
      </c>
      <c r="I3714" s="8">
        <v>281</v>
      </c>
      <c r="J3714" s="2">
        <v>1.8</v>
      </c>
      <c r="K3714" s="2">
        <v>59.2</v>
      </c>
      <c r="M3714" s="12">
        <f t="shared" si="1098"/>
        <v>16</v>
      </c>
      <c r="N3714" s="20">
        <f t="shared" si="1099"/>
        <v>6</v>
      </c>
      <c r="O3714" s="20">
        <f t="shared" si="1100"/>
        <v>1</v>
      </c>
      <c r="P3714" s="20">
        <f t="shared" si="1101"/>
        <v>0</v>
      </c>
      <c r="R3714" s="21">
        <f t="shared" si="1102"/>
        <v>0.17653794108462578</v>
      </c>
      <c r="V3714" t="s">
        <v>435</v>
      </c>
      <c r="X3714" s="34">
        <v>1271</v>
      </c>
      <c r="Y3714" s="69">
        <f>X3714/4470643</f>
        <v>2.8429914891437319E-4</v>
      </c>
      <c r="Z3714" t="s">
        <v>186</v>
      </c>
    </row>
    <row r="3715" spans="1:26" ht="15.75" x14ac:dyDescent="0.25">
      <c r="A3715" s="5" t="s">
        <v>10</v>
      </c>
      <c r="B3715" s="7">
        <v>6637</v>
      </c>
      <c r="C3715" s="7">
        <v>1525</v>
      </c>
      <c r="D3715" s="1">
        <v>23</v>
      </c>
      <c r="E3715" s="9">
        <v>585.1</v>
      </c>
      <c r="F3715" s="7">
        <v>313</v>
      </c>
      <c r="G3715" s="1">
        <v>4.7</v>
      </c>
      <c r="H3715" s="1">
        <v>120.1</v>
      </c>
      <c r="I3715" s="7">
        <v>479</v>
      </c>
      <c r="J3715" s="1">
        <v>7.2</v>
      </c>
      <c r="K3715" s="1">
        <v>183.8</v>
      </c>
      <c r="M3715" s="12">
        <f t="shared" si="1098"/>
        <v>3</v>
      </c>
      <c r="N3715" s="20">
        <f t="shared" si="1099"/>
        <v>1</v>
      </c>
      <c r="O3715" s="20">
        <f t="shared" si="1100"/>
        <v>0</v>
      </c>
      <c r="P3715" s="20">
        <f t="shared" si="1101"/>
        <v>0</v>
      </c>
      <c r="R3715" s="21">
        <f t="shared" si="1102"/>
        <v>0.15873841990215468</v>
      </c>
      <c r="W3715" s="46" t="s">
        <v>185</v>
      </c>
      <c r="X3715" s="47">
        <f>X3714-X3732</f>
        <v>-309</v>
      </c>
    </row>
    <row r="3716" spans="1:26" ht="15.75" x14ac:dyDescent="0.25">
      <c r="A3716" s="6" t="s">
        <v>11</v>
      </c>
      <c r="B3716" s="8">
        <v>6270</v>
      </c>
      <c r="C3716" s="8">
        <v>1816</v>
      </c>
      <c r="D3716" s="2">
        <v>29</v>
      </c>
      <c r="E3716" s="10">
        <v>1294.7</v>
      </c>
      <c r="F3716" s="8">
        <v>88</v>
      </c>
      <c r="G3716" s="2">
        <v>1.4</v>
      </c>
      <c r="H3716" s="2">
        <v>62.7</v>
      </c>
      <c r="I3716" s="8">
        <v>1350</v>
      </c>
      <c r="J3716" s="2">
        <v>21.5</v>
      </c>
      <c r="K3716" s="2">
        <v>962.4</v>
      </c>
      <c r="M3716" s="12">
        <f t="shared" si="1098"/>
        <v>8</v>
      </c>
      <c r="N3716" s="20">
        <f t="shared" si="1099"/>
        <v>2</v>
      </c>
      <c r="O3716" s="20">
        <f t="shared" si="1100"/>
        <v>2</v>
      </c>
      <c r="P3716" s="20">
        <f t="shared" si="1101"/>
        <v>2</v>
      </c>
      <c r="R3716" s="21">
        <f t="shared" si="1102"/>
        <v>0.18902883314250027</v>
      </c>
    </row>
    <row r="3717" spans="1:26" ht="15.75" x14ac:dyDescent="0.25">
      <c r="A3717" s="5" t="s">
        <v>12</v>
      </c>
      <c r="B3717" s="1">
        <v>118</v>
      </c>
      <c r="C3717" s="1">
        <v>3</v>
      </c>
      <c r="D3717" s="1">
        <v>2.5</v>
      </c>
      <c r="E3717" s="1" t="s">
        <v>13</v>
      </c>
      <c r="F3717" s="1">
        <v>1</v>
      </c>
      <c r="G3717" s="1">
        <v>0.8</v>
      </c>
      <c r="H3717" s="1" t="s">
        <v>13</v>
      </c>
      <c r="I3717" s="1">
        <v>1</v>
      </c>
      <c r="J3717" s="1">
        <v>0.8</v>
      </c>
      <c r="K3717" s="1" t="s">
        <v>13</v>
      </c>
      <c r="M3717" s="12">
        <f t="shared" si="1098"/>
        <v>3</v>
      </c>
      <c r="N3717" s="12">
        <f t="shared" si="1099"/>
        <v>0</v>
      </c>
      <c r="O3717" s="12">
        <f t="shared" si="1100"/>
        <v>0</v>
      </c>
      <c r="P3717" s="12">
        <f t="shared" si="1101"/>
        <v>0</v>
      </c>
      <c r="R3717" s="21">
        <f t="shared" si="1102"/>
        <v>3.1227230144686166E-4</v>
      </c>
    </row>
    <row r="3718" spans="1:26" x14ac:dyDescent="0.25">
      <c r="A3718" s="25"/>
    </row>
    <row r="3719" spans="1:26" x14ac:dyDescent="0.25">
      <c r="A3719" t="s">
        <v>1376</v>
      </c>
    </row>
    <row r="3720" spans="1:26" x14ac:dyDescent="0.25">
      <c r="A3720" t="s">
        <v>22</v>
      </c>
    </row>
    <row r="3721" spans="1:26" x14ac:dyDescent="0.25">
      <c r="A3721" s="15" t="s">
        <v>17</v>
      </c>
      <c r="B3721" s="14" t="s">
        <v>18</v>
      </c>
      <c r="C3721" s="270" t="s">
        <v>19</v>
      </c>
      <c r="D3721" s="270"/>
      <c r="E3721" s="270"/>
      <c r="F3721" s="270" t="s">
        <v>20</v>
      </c>
      <c r="G3721" s="270"/>
      <c r="H3721" s="270"/>
      <c r="I3721" s="270" t="s">
        <v>21</v>
      </c>
      <c r="J3721" s="270"/>
      <c r="K3721" s="270"/>
      <c r="M3721" s="270" t="s">
        <v>424</v>
      </c>
      <c r="N3721" s="270"/>
      <c r="O3721" s="270"/>
      <c r="P3721" s="270"/>
    </row>
    <row r="3722" spans="1:26" ht="30" x14ac:dyDescent="0.25">
      <c r="B3722" s="14" t="s">
        <v>14</v>
      </c>
      <c r="C3722" s="14" t="s">
        <v>14</v>
      </c>
      <c r="D3722" s="14" t="s">
        <v>15</v>
      </c>
      <c r="E3722" s="14" t="s">
        <v>16</v>
      </c>
      <c r="F3722" s="14" t="s">
        <v>14</v>
      </c>
      <c r="G3722" s="14" t="s">
        <v>15</v>
      </c>
      <c r="H3722" s="14" t="s">
        <v>16</v>
      </c>
      <c r="I3722" s="14" t="s">
        <v>14</v>
      </c>
      <c r="J3722" s="14" t="s">
        <v>15</v>
      </c>
      <c r="K3722" s="14" t="s">
        <v>16</v>
      </c>
      <c r="M3722" s="14" t="s">
        <v>18</v>
      </c>
      <c r="N3722" s="13" t="s">
        <v>19</v>
      </c>
      <c r="O3722" s="14" t="s">
        <v>20</v>
      </c>
      <c r="P3722" s="13" t="s">
        <v>21</v>
      </c>
      <c r="R3722" s="13" t="s">
        <v>41</v>
      </c>
      <c r="S3722" s="14" t="s">
        <v>29</v>
      </c>
      <c r="U3722" s="27" t="s">
        <v>42</v>
      </c>
    </row>
    <row r="3723" spans="1:26" ht="15.75" x14ac:dyDescent="0.25">
      <c r="A3723" s="5" t="s">
        <v>0</v>
      </c>
      <c r="B3723" s="7">
        <v>231641</v>
      </c>
      <c r="C3723" s="7">
        <v>9584</v>
      </c>
      <c r="D3723" s="1">
        <v>4.0999999999999996</v>
      </c>
      <c r="E3723" s="9">
        <v>216.7</v>
      </c>
      <c r="F3723" s="7">
        <v>1796</v>
      </c>
      <c r="G3723" s="1">
        <v>0.8</v>
      </c>
      <c r="H3723" s="1">
        <v>40.6</v>
      </c>
      <c r="I3723" s="7">
        <v>2293</v>
      </c>
      <c r="J3723" s="1">
        <v>1</v>
      </c>
      <c r="K3723" s="1">
        <v>51.9</v>
      </c>
      <c r="M3723" s="12">
        <f t="shared" ref="M3723:M3735" si="1103">B3723-B3741</f>
        <v>73</v>
      </c>
      <c r="N3723" s="12">
        <f t="shared" ref="N3723:N3735" si="1104">C3723-C3741</f>
        <v>-12</v>
      </c>
      <c r="O3723" s="12">
        <f t="shared" ref="O3723:O3735" si="1105">F3723-F3741</f>
        <v>3</v>
      </c>
      <c r="P3723" s="12">
        <f t="shared" ref="P3723:P3735" si="1106">I3723-I3741</f>
        <v>1</v>
      </c>
      <c r="R3723" s="26"/>
      <c r="U3723" s="28">
        <f>C3723/B3723</f>
        <v>4.137436809545806E-2</v>
      </c>
      <c r="W3723" s="48"/>
    </row>
    <row r="3724" spans="1:26" ht="15.75" x14ac:dyDescent="0.25">
      <c r="A3724" s="6" t="s">
        <v>1</v>
      </c>
      <c r="B3724" s="8">
        <v>1402</v>
      </c>
      <c r="C3724" s="8">
        <v>58</v>
      </c>
      <c r="D3724" s="2">
        <v>4.0999999999999996</v>
      </c>
      <c r="E3724" s="10">
        <v>112.1</v>
      </c>
      <c r="F3724" s="8">
        <v>14</v>
      </c>
      <c r="G3724" s="2">
        <v>1</v>
      </c>
      <c r="H3724" s="2">
        <v>27.1</v>
      </c>
      <c r="I3724" s="8">
        <v>0</v>
      </c>
      <c r="J3724" s="2">
        <v>0</v>
      </c>
      <c r="K3724" s="2">
        <v>0</v>
      </c>
      <c r="M3724" s="12">
        <f t="shared" si="1103"/>
        <v>1</v>
      </c>
      <c r="N3724" s="20">
        <f t="shared" si="1104"/>
        <v>0</v>
      </c>
      <c r="O3724" s="12">
        <f t="shared" si="1105"/>
        <v>0</v>
      </c>
      <c r="P3724" s="12">
        <f t="shared" si="1106"/>
        <v>0</v>
      </c>
      <c r="R3724" s="21">
        <f>C3724/$C$3723</f>
        <v>6.0517529215358933E-3</v>
      </c>
    </row>
    <row r="3725" spans="1:26" ht="15.75" x14ac:dyDescent="0.25">
      <c r="A3725" s="5" t="s">
        <v>2</v>
      </c>
      <c r="B3725" s="7">
        <v>8800</v>
      </c>
      <c r="C3725" s="7">
        <v>40</v>
      </c>
      <c r="D3725" s="1">
        <v>0.5</v>
      </c>
      <c r="E3725" s="9">
        <v>18.399999999999999</v>
      </c>
      <c r="F3725" s="7">
        <v>7</v>
      </c>
      <c r="G3725" s="1">
        <v>0.1</v>
      </c>
      <c r="H3725" s="1">
        <v>3.2</v>
      </c>
      <c r="I3725" s="7">
        <v>0</v>
      </c>
      <c r="J3725" s="1">
        <v>0</v>
      </c>
      <c r="K3725" s="1">
        <v>0</v>
      </c>
      <c r="M3725" s="12">
        <f t="shared" si="1103"/>
        <v>6</v>
      </c>
      <c r="N3725" s="20">
        <f t="shared" si="1104"/>
        <v>0</v>
      </c>
      <c r="O3725" s="12">
        <f t="shared" si="1105"/>
        <v>0</v>
      </c>
      <c r="P3725" s="12">
        <f t="shared" si="1106"/>
        <v>0</v>
      </c>
      <c r="R3725" s="21">
        <f t="shared" ref="R3725:R3735" si="1107">C3725/$C$3723</f>
        <v>4.1736227045075123E-3</v>
      </c>
    </row>
    <row r="3726" spans="1:26" ht="15.75" x14ac:dyDescent="0.25">
      <c r="A3726" s="6" t="s">
        <v>3</v>
      </c>
      <c r="B3726" s="8">
        <v>12218</v>
      </c>
      <c r="C3726" s="8">
        <v>25</v>
      </c>
      <c r="D3726" s="2">
        <v>0.2</v>
      </c>
      <c r="E3726" s="10">
        <v>9</v>
      </c>
      <c r="F3726" s="8">
        <v>12</v>
      </c>
      <c r="G3726" s="2">
        <v>0.1</v>
      </c>
      <c r="H3726" s="2">
        <v>4.3</v>
      </c>
      <c r="I3726" s="8">
        <v>0</v>
      </c>
      <c r="J3726" s="2">
        <v>0</v>
      </c>
      <c r="K3726" s="2">
        <v>0</v>
      </c>
      <c r="M3726" s="12">
        <f t="shared" si="1103"/>
        <v>10</v>
      </c>
      <c r="N3726" s="20">
        <f t="shared" si="1104"/>
        <v>0</v>
      </c>
      <c r="O3726" s="20">
        <f t="shared" si="1105"/>
        <v>0</v>
      </c>
      <c r="P3726" s="12">
        <f t="shared" si="1106"/>
        <v>0</v>
      </c>
      <c r="R3726" s="23">
        <f t="shared" si="1107"/>
        <v>2.6085141903171953E-3</v>
      </c>
      <c r="U3726" s="30" t="s">
        <v>425</v>
      </c>
      <c r="V3726" s="30"/>
      <c r="W3726" s="30"/>
      <c r="X3726" s="30"/>
      <c r="Y3726" s="30"/>
    </row>
    <row r="3727" spans="1:26" ht="15.75" x14ac:dyDescent="0.25">
      <c r="A3727" s="5" t="s">
        <v>4</v>
      </c>
      <c r="B3727" s="7">
        <v>31366</v>
      </c>
      <c r="C3727" s="7">
        <v>155</v>
      </c>
      <c r="D3727" s="1">
        <v>0.5</v>
      </c>
      <c r="E3727" s="9">
        <v>29.1</v>
      </c>
      <c r="F3727" s="7">
        <v>22</v>
      </c>
      <c r="G3727" s="1">
        <v>0.1</v>
      </c>
      <c r="H3727" s="1">
        <v>4.0999999999999996</v>
      </c>
      <c r="I3727" s="7">
        <v>0</v>
      </c>
      <c r="J3727" s="1">
        <v>0</v>
      </c>
      <c r="K3727" s="1">
        <v>0</v>
      </c>
      <c r="M3727" s="12">
        <f t="shared" si="1103"/>
        <v>8</v>
      </c>
      <c r="N3727" s="20">
        <f t="shared" si="1104"/>
        <v>-1</v>
      </c>
      <c r="O3727" s="12">
        <f t="shared" si="1105"/>
        <v>1</v>
      </c>
      <c r="P3727" s="12">
        <f t="shared" si="1106"/>
        <v>0</v>
      </c>
      <c r="R3727" s="23">
        <f t="shared" si="1107"/>
        <v>1.6172787979966612E-2</v>
      </c>
      <c r="S3727" s="24">
        <f>R3726+R3727</f>
        <v>1.8781302170283808E-2</v>
      </c>
      <c r="U3727" s="30"/>
      <c r="V3727" s="30"/>
      <c r="W3727" s="30"/>
      <c r="X3727" s="30"/>
      <c r="Y3727" s="30"/>
      <c r="Z3727" s="30"/>
    </row>
    <row r="3728" spans="1:26" ht="15.75" x14ac:dyDescent="0.25">
      <c r="A3728" s="6" t="s">
        <v>5</v>
      </c>
      <c r="B3728" s="8">
        <v>41809</v>
      </c>
      <c r="C3728" s="8">
        <v>518</v>
      </c>
      <c r="D3728" s="2">
        <v>1.2</v>
      </c>
      <c r="E3728" s="10">
        <v>87.5</v>
      </c>
      <c r="F3728" s="8">
        <v>61</v>
      </c>
      <c r="G3728" s="2">
        <v>0.1</v>
      </c>
      <c r="H3728" s="2">
        <v>10.3</v>
      </c>
      <c r="I3728" s="8">
        <v>10</v>
      </c>
      <c r="J3728" s="2">
        <v>0</v>
      </c>
      <c r="K3728" s="2">
        <v>1.7</v>
      </c>
      <c r="M3728" s="12">
        <f t="shared" si="1103"/>
        <v>13</v>
      </c>
      <c r="N3728" s="20">
        <f t="shared" si="1104"/>
        <v>-1</v>
      </c>
      <c r="O3728" s="12">
        <f t="shared" si="1105"/>
        <v>0</v>
      </c>
      <c r="P3728" s="12">
        <f t="shared" si="1106"/>
        <v>0</v>
      </c>
      <c r="R3728" s="21">
        <f t="shared" si="1107"/>
        <v>5.4048414023372286E-2</v>
      </c>
      <c r="U3728" s="30" t="s">
        <v>426</v>
      </c>
      <c r="V3728" s="30"/>
      <c r="W3728" s="30"/>
      <c r="X3728" s="30"/>
      <c r="Y3728" s="30"/>
      <c r="Z3728" s="30"/>
    </row>
    <row r="3729" spans="1:27" ht="15.75" x14ac:dyDescent="0.25">
      <c r="A3729" s="5" t="s">
        <v>6</v>
      </c>
      <c r="B3729" s="7">
        <v>44056</v>
      </c>
      <c r="C3729" s="7">
        <v>917</v>
      </c>
      <c r="D3729" s="1">
        <v>2.1</v>
      </c>
      <c r="E3729" s="9">
        <v>128.19999999999999</v>
      </c>
      <c r="F3729" s="7">
        <v>135</v>
      </c>
      <c r="G3729" s="1">
        <v>0.3</v>
      </c>
      <c r="H3729" s="1">
        <v>18.899999999999999</v>
      </c>
      <c r="I3729" s="7">
        <v>14</v>
      </c>
      <c r="J3729" s="1">
        <v>0</v>
      </c>
      <c r="K3729" s="1">
        <v>2</v>
      </c>
      <c r="M3729" s="12">
        <f t="shared" si="1103"/>
        <v>4</v>
      </c>
      <c r="N3729" s="20">
        <f t="shared" si="1104"/>
        <v>-7</v>
      </c>
      <c r="O3729" s="20">
        <f t="shared" si="1105"/>
        <v>1</v>
      </c>
      <c r="P3729" s="12">
        <f t="shared" si="1106"/>
        <v>0</v>
      </c>
      <c r="R3729" s="21">
        <f t="shared" si="1107"/>
        <v>9.5680300500834731E-2</v>
      </c>
      <c r="U3729" s="30" t="s">
        <v>427</v>
      </c>
      <c r="V3729" s="30"/>
      <c r="W3729" s="30"/>
      <c r="X3729" s="30"/>
      <c r="Y3729" s="30"/>
      <c r="Z3729" s="30"/>
    </row>
    <row r="3730" spans="1:27" ht="15.75" x14ac:dyDescent="0.25">
      <c r="A3730" s="6" t="s">
        <v>7</v>
      </c>
      <c r="B3730" s="8">
        <v>36390</v>
      </c>
      <c r="C3730" s="8">
        <v>1170</v>
      </c>
      <c r="D3730" s="2">
        <v>3.2</v>
      </c>
      <c r="E3730" s="10">
        <v>192.3</v>
      </c>
      <c r="F3730" s="8">
        <v>240</v>
      </c>
      <c r="G3730" s="2">
        <v>0.7</v>
      </c>
      <c r="H3730" s="2">
        <v>39.4</v>
      </c>
      <c r="I3730" s="8">
        <v>47</v>
      </c>
      <c r="J3730" s="2">
        <v>0.1</v>
      </c>
      <c r="K3730" s="2">
        <v>7.7</v>
      </c>
      <c r="M3730" s="12">
        <f t="shared" si="1103"/>
        <v>17</v>
      </c>
      <c r="N3730" s="20">
        <f t="shared" si="1104"/>
        <v>-3</v>
      </c>
      <c r="O3730" s="20">
        <f t="shared" si="1105"/>
        <v>0</v>
      </c>
      <c r="P3730" s="12">
        <f t="shared" si="1106"/>
        <v>0</v>
      </c>
      <c r="R3730" s="21">
        <f t="shared" si="1107"/>
        <v>0.12207846410684474</v>
      </c>
      <c r="U3730" s="30" t="s">
        <v>428</v>
      </c>
      <c r="V3730" s="30"/>
      <c r="W3730" s="30"/>
      <c r="X3730" s="30"/>
      <c r="Y3730" s="30"/>
      <c r="Z3730" s="30"/>
      <c r="AA3730" s="31">
        <f>4470643*0.281</f>
        <v>1256250.6830000002</v>
      </c>
    </row>
    <row r="3731" spans="1:27" ht="15.75" x14ac:dyDescent="0.25">
      <c r="A3731" s="5" t="s">
        <v>8</v>
      </c>
      <c r="B3731" s="7">
        <v>27025</v>
      </c>
      <c r="C3731" s="7">
        <v>1670</v>
      </c>
      <c r="D3731" s="1">
        <v>6.2</v>
      </c>
      <c r="E3731" s="9">
        <v>303.2</v>
      </c>
      <c r="F3731" s="7">
        <v>419</v>
      </c>
      <c r="G3731" s="1">
        <v>1.6</v>
      </c>
      <c r="H3731" s="1">
        <v>76.099999999999994</v>
      </c>
      <c r="I3731" s="7">
        <v>113</v>
      </c>
      <c r="J3731" s="1">
        <v>0.4</v>
      </c>
      <c r="K3731" s="1">
        <v>20.5</v>
      </c>
      <c r="M3731" s="12">
        <f t="shared" si="1103"/>
        <v>12</v>
      </c>
      <c r="N3731" s="20">
        <f t="shared" si="1104"/>
        <v>4</v>
      </c>
      <c r="O3731" s="20">
        <f t="shared" si="1105"/>
        <v>0</v>
      </c>
      <c r="P3731" s="12">
        <f t="shared" si="1106"/>
        <v>0</v>
      </c>
      <c r="R3731" s="21">
        <f t="shared" si="1107"/>
        <v>0.17424874791318865</v>
      </c>
      <c r="V3731" t="s">
        <v>56</v>
      </c>
      <c r="W3731" s="32">
        <v>0.1</v>
      </c>
      <c r="X3731" s="33">
        <f>AA3730*W3731</f>
        <v>125625.06830000003</v>
      </c>
    </row>
    <row r="3732" spans="1:27" ht="15.75" x14ac:dyDescent="0.25">
      <c r="A3732" s="6" t="s">
        <v>9</v>
      </c>
      <c r="B3732" s="8">
        <v>15564</v>
      </c>
      <c r="C3732" s="8">
        <v>1690</v>
      </c>
      <c r="D3732" s="2">
        <v>10.9</v>
      </c>
      <c r="E3732" s="10">
        <v>356.2</v>
      </c>
      <c r="F3732" s="8">
        <v>486</v>
      </c>
      <c r="G3732" s="2">
        <v>3.1</v>
      </c>
      <c r="H3732" s="2">
        <v>102.4</v>
      </c>
      <c r="I3732" s="8">
        <v>281</v>
      </c>
      <c r="J3732" s="2">
        <v>1.8</v>
      </c>
      <c r="K3732" s="2">
        <v>59.2</v>
      </c>
      <c r="M3732" s="12">
        <f t="shared" si="1103"/>
        <v>0</v>
      </c>
      <c r="N3732" s="20">
        <f t="shared" si="1104"/>
        <v>-4</v>
      </c>
      <c r="O3732" s="20">
        <f t="shared" si="1105"/>
        <v>1</v>
      </c>
      <c r="P3732" s="20">
        <f t="shared" si="1106"/>
        <v>0</v>
      </c>
      <c r="R3732" s="21">
        <f t="shared" si="1107"/>
        <v>0.17633555926544239</v>
      </c>
      <c r="V3732" t="s">
        <v>422</v>
      </c>
      <c r="X3732" s="34">
        <v>1580</v>
      </c>
      <c r="Y3732" s="69">
        <f>X3732/4470643</f>
        <v>3.534167232767188E-4</v>
      </c>
      <c r="Z3732" t="s">
        <v>186</v>
      </c>
    </row>
    <row r="3733" spans="1:27" ht="15.75" x14ac:dyDescent="0.25">
      <c r="A3733" s="5" t="s">
        <v>10</v>
      </c>
      <c r="B3733" s="7">
        <v>6634</v>
      </c>
      <c r="C3733" s="7">
        <v>1524</v>
      </c>
      <c r="D3733" s="1">
        <v>23</v>
      </c>
      <c r="E3733" s="9">
        <v>584.70000000000005</v>
      </c>
      <c r="F3733" s="7">
        <v>313</v>
      </c>
      <c r="G3733" s="1">
        <v>4.7</v>
      </c>
      <c r="H3733" s="1">
        <v>120.1</v>
      </c>
      <c r="I3733" s="7">
        <v>479</v>
      </c>
      <c r="J3733" s="1">
        <v>7.2</v>
      </c>
      <c r="K3733" s="1">
        <v>183.8</v>
      </c>
      <c r="M3733" s="12">
        <f t="shared" si="1103"/>
        <v>0</v>
      </c>
      <c r="N3733" s="20">
        <f t="shared" si="1104"/>
        <v>-1</v>
      </c>
      <c r="O3733" s="20">
        <f t="shared" si="1105"/>
        <v>0</v>
      </c>
      <c r="P3733" s="20">
        <f t="shared" si="1106"/>
        <v>1</v>
      </c>
      <c r="R3733" s="21">
        <f t="shared" si="1107"/>
        <v>0.15901502504173623</v>
      </c>
      <c r="W3733" s="46" t="s">
        <v>185</v>
      </c>
      <c r="X3733" s="47">
        <f>X3732-X3750</f>
        <v>-96</v>
      </c>
    </row>
    <row r="3734" spans="1:27" ht="15.75" x14ac:dyDescent="0.25">
      <c r="A3734" s="6" t="s">
        <v>11</v>
      </c>
      <c r="B3734" s="8">
        <v>6262</v>
      </c>
      <c r="C3734" s="8">
        <v>1814</v>
      </c>
      <c r="D3734" s="2">
        <v>29</v>
      </c>
      <c r="E3734" s="10">
        <v>1293.2</v>
      </c>
      <c r="F3734" s="8">
        <v>86</v>
      </c>
      <c r="G3734" s="2">
        <v>1.4</v>
      </c>
      <c r="H3734" s="2">
        <v>61.3</v>
      </c>
      <c r="I3734" s="8">
        <v>1348</v>
      </c>
      <c r="J3734" s="2">
        <v>21.5</v>
      </c>
      <c r="K3734" s="2">
        <v>961</v>
      </c>
      <c r="M3734" s="12">
        <f t="shared" si="1103"/>
        <v>1</v>
      </c>
      <c r="N3734" s="20">
        <f t="shared" si="1104"/>
        <v>1</v>
      </c>
      <c r="O3734" s="20">
        <f t="shared" si="1105"/>
        <v>0</v>
      </c>
      <c r="P3734" s="20">
        <f t="shared" si="1106"/>
        <v>0</v>
      </c>
      <c r="R3734" s="21">
        <f t="shared" si="1107"/>
        <v>0.18927378964941569</v>
      </c>
    </row>
    <row r="3735" spans="1:27" ht="15.75" x14ac:dyDescent="0.25">
      <c r="A3735" s="5" t="s">
        <v>12</v>
      </c>
      <c r="B3735" s="1">
        <v>115</v>
      </c>
      <c r="C3735" s="1">
        <v>3</v>
      </c>
      <c r="D3735" s="1">
        <v>2.6</v>
      </c>
      <c r="E3735" s="1" t="s">
        <v>13</v>
      </c>
      <c r="F3735" s="1">
        <v>1</v>
      </c>
      <c r="G3735" s="1">
        <v>0.9</v>
      </c>
      <c r="H3735" s="1" t="s">
        <v>13</v>
      </c>
      <c r="I3735" s="1">
        <v>1</v>
      </c>
      <c r="J3735" s="1">
        <v>0.9</v>
      </c>
      <c r="K3735" s="1" t="s">
        <v>13</v>
      </c>
      <c r="M3735" s="12">
        <f t="shared" si="1103"/>
        <v>1</v>
      </c>
      <c r="N3735" s="12">
        <f t="shared" si="1104"/>
        <v>0</v>
      </c>
      <c r="O3735" s="12">
        <f t="shared" si="1105"/>
        <v>0</v>
      </c>
      <c r="P3735" s="12">
        <f t="shared" si="1106"/>
        <v>0</v>
      </c>
      <c r="R3735" s="21">
        <f t="shared" si="1107"/>
        <v>3.1302170283806343E-4</v>
      </c>
    </row>
    <row r="3736" spans="1:27" x14ac:dyDescent="0.25">
      <c r="A3736" s="25"/>
    </row>
    <row r="3737" spans="1:27" x14ac:dyDescent="0.25">
      <c r="A3737" t="s">
        <v>1377</v>
      </c>
    </row>
    <row r="3738" spans="1:27" x14ac:dyDescent="0.25">
      <c r="A3738" t="s">
        <v>22</v>
      </c>
    </row>
    <row r="3739" spans="1:27" x14ac:dyDescent="0.25">
      <c r="A3739" s="15" t="s">
        <v>17</v>
      </c>
      <c r="B3739" s="14" t="s">
        <v>18</v>
      </c>
      <c r="C3739" s="270" t="s">
        <v>19</v>
      </c>
      <c r="D3739" s="270"/>
      <c r="E3739" s="270"/>
      <c r="F3739" s="270" t="s">
        <v>20</v>
      </c>
      <c r="G3739" s="270"/>
      <c r="H3739" s="270"/>
      <c r="I3739" s="270" t="s">
        <v>21</v>
      </c>
      <c r="J3739" s="270"/>
      <c r="K3739" s="270"/>
      <c r="M3739" s="270" t="s">
        <v>416</v>
      </c>
      <c r="N3739" s="270"/>
      <c r="O3739" s="270"/>
      <c r="P3739" s="270"/>
    </row>
    <row r="3740" spans="1:27" ht="30" x14ac:dyDescent="0.25">
      <c r="B3740" s="14" t="s">
        <v>14</v>
      </c>
      <c r="C3740" s="14" t="s">
        <v>14</v>
      </c>
      <c r="D3740" s="14" t="s">
        <v>15</v>
      </c>
      <c r="E3740" s="14" t="s">
        <v>16</v>
      </c>
      <c r="F3740" s="14" t="s">
        <v>14</v>
      </c>
      <c r="G3740" s="14" t="s">
        <v>15</v>
      </c>
      <c r="H3740" s="14" t="s">
        <v>16</v>
      </c>
      <c r="I3740" s="14" t="s">
        <v>14</v>
      </c>
      <c r="J3740" s="14" t="s">
        <v>15</v>
      </c>
      <c r="K3740" s="14" t="s">
        <v>16</v>
      </c>
      <c r="M3740" s="14" t="s">
        <v>18</v>
      </c>
      <c r="N3740" s="13" t="s">
        <v>19</v>
      </c>
      <c r="O3740" s="14" t="s">
        <v>20</v>
      </c>
      <c r="P3740" s="13" t="s">
        <v>21</v>
      </c>
      <c r="R3740" s="13" t="s">
        <v>41</v>
      </c>
      <c r="S3740" s="14" t="s">
        <v>29</v>
      </c>
      <c r="U3740" s="27" t="s">
        <v>42</v>
      </c>
    </row>
    <row r="3741" spans="1:27" ht="15.75" x14ac:dyDescent="0.25">
      <c r="A3741" s="5" t="s">
        <v>0</v>
      </c>
      <c r="B3741" s="7">
        <v>231568</v>
      </c>
      <c r="C3741" s="7">
        <v>9596</v>
      </c>
      <c r="D3741" s="1">
        <v>4.0999999999999996</v>
      </c>
      <c r="E3741" s="9">
        <v>217</v>
      </c>
      <c r="F3741" s="7">
        <v>1793</v>
      </c>
      <c r="G3741" s="1">
        <v>0.8</v>
      </c>
      <c r="H3741" s="1">
        <v>40.5</v>
      </c>
      <c r="I3741" s="7">
        <v>2292</v>
      </c>
      <c r="J3741" s="1">
        <v>1</v>
      </c>
      <c r="K3741" s="1">
        <v>51.8</v>
      </c>
      <c r="M3741" s="12">
        <f t="shared" ref="M3741:M3753" si="1108">B3741-B3759</f>
        <v>92</v>
      </c>
      <c r="N3741" s="12">
        <f t="shared" ref="N3741:N3753" si="1109">C3741-C3759</f>
        <v>-11</v>
      </c>
      <c r="O3741" s="12">
        <f t="shared" ref="O3741:O3753" si="1110">F3741-F3759</f>
        <v>0</v>
      </c>
      <c r="P3741" s="12">
        <f t="shared" ref="P3741:P3753" si="1111">I3741-I3759</f>
        <v>2</v>
      </c>
      <c r="R3741" s="26"/>
      <c r="U3741" s="28">
        <f>C3741/B3741</f>
        <v>4.1439231672769986E-2</v>
      </c>
      <c r="W3741" s="48"/>
    </row>
    <row r="3742" spans="1:27" ht="15.75" x14ac:dyDescent="0.25">
      <c r="A3742" s="6" t="s">
        <v>1</v>
      </c>
      <c r="B3742" s="8">
        <v>1401</v>
      </c>
      <c r="C3742" s="8">
        <v>58</v>
      </c>
      <c r="D3742" s="2">
        <v>4.0999999999999996</v>
      </c>
      <c r="E3742" s="10">
        <v>112.1</v>
      </c>
      <c r="F3742" s="8">
        <v>14</v>
      </c>
      <c r="G3742" s="2">
        <v>1</v>
      </c>
      <c r="H3742" s="2">
        <v>27.1</v>
      </c>
      <c r="I3742" s="8">
        <v>0</v>
      </c>
      <c r="J3742" s="2">
        <v>0</v>
      </c>
      <c r="K3742" s="2">
        <v>0</v>
      </c>
      <c r="M3742" s="12">
        <f t="shared" si="1108"/>
        <v>1</v>
      </c>
      <c r="N3742" s="20">
        <f t="shared" si="1109"/>
        <v>0</v>
      </c>
      <c r="O3742" s="12">
        <f t="shared" si="1110"/>
        <v>0</v>
      </c>
      <c r="P3742" s="12">
        <f t="shared" si="1111"/>
        <v>0</v>
      </c>
      <c r="R3742" s="21">
        <f>C3742/$C$3741</f>
        <v>6.0441850771154647E-3</v>
      </c>
    </row>
    <row r="3743" spans="1:27" ht="15.75" x14ac:dyDescent="0.25">
      <c r="A3743" s="5" t="s">
        <v>2</v>
      </c>
      <c r="B3743" s="7">
        <v>8794</v>
      </c>
      <c r="C3743" s="7">
        <v>40</v>
      </c>
      <c r="D3743" s="1">
        <v>0.5</v>
      </c>
      <c r="E3743" s="9">
        <v>18.399999999999999</v>
      </c>
      <c r="F3743" s="7">
        <v>7</v>
      </c>
      <c r="G3743" s="1">
        <v>0.1</v>
      </c>
      <c r="H3743" s="1">
        <v>3.2</v>
      </c>
      <c r="I3743" s="7">
        <v>0</v>
      </c>
      <c r="J3743" s="1">
        <v>0</v>
      </c>
      <c r="K3743" s="1">
        <v>0</v>
      </c>
      <c r="M3743" s="12">
        <f t="shared" si="1108"/>
        <v>10</v>
      </c>
      <c r="N3743" s="20">
        <f t="shared" si="1109"/>
        <v>0</v>
      </c>
      <c r="O3743" s="12">
        <f t="shared" si="1110"/>
        <v>1</v>
      </c>
      <c r="P3743" s="12">
        <f t="shared" si="1111"/>
        <v>0</v>
      </c>
      <c r="R3743" s="21">
        <f t="shared" ref="R3743:R3753" si="1112">C3743/$C$3741</f>
        <v>4.1684035014589414E-3</v>
      </c>
    </row>
    <row r="3744" spans="1:27" ht="15.75" x14ac:dyDescent="0.25">
      <c r="A3744" s="6" t="s">
        <v>3</v>
      </c>
      <c r="B3744" s="8">
        <v>12208</v>
      </c>
      <c r="C3744" s="8">
        <v>25</v>
      </c>
      <c r="D3744" s="2">
        <v>0.2</v>
      </c>
      <c r="E3744" s="10">
        <v>9</v>
      </c>
      <c r="F3744" s="8">
        <v>12</v>
      </c>
      <c r="G3744" s="2">
        <v>0.1</v>
      </c>
      <c r="H3744" s="2">
        <v>4.3</v>
      </c>
      <c r="I3744" s="8">
        <v>0</v>
      </c>
      <c r="J3744" s="2">
        <v>0</v>
      </c>
      <c r="K3744" s="2">
        <v>0</v>
      </c>
      <c r="M3744" s="12">
        <f t="shared" si="1108"/>
        <v>18</v>
      </c>
      <c r="N3744" s="20">
        <f t="shared" si="1109"/>
        <v>0</v>
      </c>
      <c r="O3744" s="20">
        <f t="shared" si="1110"/>
        <v>0</v>
      </c>
      <c r="P3744" s="12">
        <f t="shared" si="1111"/>
        <v>0</v>
      </c>
      <c r="R3744" s="23">
        <f t="shared" si="1112"/>
        <v>2.6052521884118384E-3</v>
      </c>
      <c r="U3744" s="30" t="s">
        <v>418</v>
      </c>
      <c r="V3744" s="30"/>
      <c r="W3744" s="30"/>
      <c r="X3744" s="30"/>
      <c r="Y3744" s="30"/>
    </row>
    <row r="3745" spans="1:27" ht="15.75" x14ac:dyDescent="0.25">
      <c r="A3745" s="5" t="s">
        <v>4</v>
      </c>
      <c r="B3745" s="7">
        <v>31358</v>
      </c>
      <c r="C3745" s="7">
        <v>156</v>
      </c>
      <c r="D3745" s="1">
        <v>0.5</v>
      </c>
      <c r="E3745" s="9">
        <v>29.3</v>
      </c>
      <c r="F3745" s="7">
        <v>21</v>
      </c>
      <c r="G3745" s="1">
        <v>0.1</v>
      </c>
      <c r="H3745" s="1">
        <v>3.9</v>
      </c>
      <c r="I3745" s="7">
        <v>0</v>
      </c>
      <c r="J3745" s="1">
        <v>0</v>
      </c>
      <c r="K3745" s="1">
        <v>0</v>
      </c>
      <c r="M3745" s="12">
        <f t="shared" si="1108"/>
        <v>12</v>
      </c>
      <c r="N3745" s="20">
        <f t="shared" si="1109"/>
        <v>1</v>
      </c>
      <c r="O3745" s="12">
        <f t="shared" si="1110"/>
        <v>0</v>
      </c>
      <c r="P3745" s="12">
        <f t="shared" si="1111"/>
        <v>0</v>
      </c>
      <c r="R3745" s="23">
        <f t="shared" si="1112"/>
        <v>1.6256773655689869E-2</v>
      </c>
      <c r="S3745" s="24">
        <f>R3744+R3745</f>
        <v>1.8862025844101706E-2</v>
      </c>
      <c r="U3745" s="30"/>
      <c r="V3745" s="30"/>
      <c r="W3745" s="30"/>
      <c r="X3745" s="30"/>
      <c r="Y3745" s="30"/>
      <c r="Z3745" s="30"/>
    </row>
    <row r="3746" spans="1:27" ht="15.75" x14ac:dyDescent="0.25">
      <c r="A3746" s="6" t="s">
        <v>5</v>
      </c>
      <c r="B3746" s="8">
        <v>41796</v>
      </c>
      <c r="C3746" s="8">
        <v>519</v>
      </c>
      <c r="D3746" s="2">
        <v>1.2</v>
      </c>
      <c r="E3746" s="10">
        <v>87.7</v>
      </c>
      <c r="F3746" s="8">
        <v>61</v>
      </c>
      <c r="G3746" s="2">
        <v>0.1</v>
      </c>
      <c r="H3746" s="2">
        <v>10.3</v>
      </c>
      <c r="I3746" s="8">
        <v>10</v>
      </c>
      <c r="J3746" s="2">
        <v>0</v>
      </c>
      <c r="K3746" s="2">
        <v>1.7</v>
      </c>
      <c r="M3746" s="12">
        <f t="shared" si="1108"/>
        <v>8</v>
      </c>
      <c r="N3746" s="20">
        <f t="shared" si="1109"/>
        <v>-3</v>
      </c>
      <c r="O3746" s="12">
        <f t="shared" si="1110"/>
        <v>0</v>
      </c>
      <c r="P3746" s="12">
        <f t="shared" si="1111"/>
        <v>0</v>
      </c>
      <c r="R3746" s="21">
        <f t="shared" si="1112"/>
        <v>5.4085035431429763E-2</v>
      </c>
      <c r="U3746" s="30" t="s">
        <v>419</v>
      </c>
      <c r="V3746" s="30"/>
      <c r="W3746" s="30"/>
      <c r="X3746" s="30"/>
      <c r="Y3746" s="30"/>
      <c r="Z3746" s="30"/>
    </row>
    <row r="3747" spans="1:27" ht="15.75" x14ac:dyDescent="0.25">
      <c r="A3747" s="5" t="s">
        <v>6</v>
      </c>
      <c r="B3747" s="7">
        <v>44052</v>
      </c>
      <c r="C3747" s="7">
        <v>924</v>
      </c>
      <c r="D3747" s="1">
        <v>2.1</v>
      </c>
      <c r="E3747" s="9">
        <v>129.1</v>
      </c>
      <c r="F3747" s="7">
        <v>134</v>
      </c>
      <c r="G3747" s="1">
        <v>0.3</v>
      </c>
      <c r="H3747" s="1">
        <v>18.7</v>
      </c>
      <c r="I3747" s="7">
        <v>14</v>
      </c>
      <c r="J3747" s="1">
        <v>0</v>
      </c>
      <c r="K3747" s="1">
        <v>2</v>
      </c>
      <c r="M3747" s="12">
        <f t="shared" si="1108"/>
        <v>16</v>
      </c>
      <c r="N3747" s="20">
        <f t="shared" si="1109"/>
        <v>-2</v>
      </c>
      <c r="O3747" s="20">
        <f t="shared" si="1110"/>
        <v>0</v>
      </c>
      <c r="P3747" s="12">
        <f t="shared" si="1111"/>
        <v>0</v>
      </c>
      <c r="R3747" s="21">
        <f t="shared" si="1112"/>
        <v>9.6290120883701535E-2</v>
      </c>
      <c r="U3747" s="30" t="s">
        <v>420</v>
      </c>
      <c r="V3747" s="30"/>
      <c r="W3747" s="30"/>
      <c r="X3747" s="30"/>
      <c r="Y3747" s="30"/>
      <c r="Z3747" s="30"/>
    </row>
    <row r="3748" spans="1:27" ht="15.75" x14ac:dyDescent="0.25">
      <c r="A3748" s="6" t="s">
        <v>7</v>
      </c>
      <c r="B3748" s="8">
        <v>36373</v>
      </c>
      <c r="C3748" s="8">
        <v>1173</v>
      </c>
      <c r="D3748" s="2">
        <v>3.2</v>
      </c>
      <c r="E3748" s="10">
        <v>192.8</v>
      </c>
      <c r="F3748" s="8">
        <v>240</v>
      </c>
      <c r="G3748" s="2">
        <v>0.7</v>
      </c>
      <c r="H3748" s="2">
        <v>39.4</v>
      </c>
      <c r="I3748" s="8">
        <v>47</v>
      </c>
      <c r="J3748" s="2">
        <v>0.1</v>
      </c>
      <c r="K3748" s="2">
        <v>7.7</v>
      </c>
      <c r="M3748" s="12">
        <f t="shared" si="1108"/>
        <v>11</v>
      </c>
      <c r="N3748" s="20">
        <f t="shared" si="1109"/>
        <v>-2</v>
      </c>
      <c r="O3748" s="20">
        <f t="shared" si="1110"/>
        <v>-1</v>
      </c>
      <c r="P3748" s="12">
        <f t="shared" si="1111"/>
        <v>1</v>
      </c>
      <c r="R3748" s="21">
        <f t="shared" si="1112"/>
        <v>0.12223843268028345</v>
      </c>
      <c r="U3748" s="30" t="s">
        <v>421</v>
      </c>
      <c r="V3748" s="30"/>
      <c r="W3748" s="30"/>
      <c r="X3748" s="30"/>
      <c r="Y3748" s="30"/>
      <c r="Z3748" s="30"/>
      <c r="AA3748" s="31">
        <f>4470643*0.259</f>
        <v>1157896.537</v>
      </c>
    </row>
    <row r="3749" spans="1:27" ht="15.75" x14ac:dyDescent="0.25">
      <c r="A3749" s="5" t="s">
        <v>8</v>
      </c>
      <c r="B3749" s="7">
        <v>27013</v>
      </c>
      <c r="C3749" s="7">
        <v>1666</v>
      </c>
      <c r="D3749" s="1">
        <v>6.2</v>
      </c>
      <c r="E3749" s="9">
        <v>302.5</v>
      </c>
      <c r="F3749" s="7">
        <v>419</v>
      </c>
      <c r="G3749" s="1">
        <v>1.6</v>
      </c>
      <c r="H3749" s="1">
        <v>76.099999999999994</v>
      </c>
      <c r="I3749" s="7">
        <v>113</v>
      </c>
      <c r="J3749" s="1">
        <v>0.4</v>
      </c>
      <c r="K3749" s="1">
        <v>20.5</v>
      </c>
      <c r="M3749" s="12">
        <f t="shared" si="1108"/>
        <v>6</v>
      </c>
      <c r="N3749" s="20">
        <f t="shared" si="1109"/>
        <v>-1</v>
      </c>
      <c r="O3749" s="20">
        <f t="shared" si="1110"/>
        <v>1</v>
      </c>
      <c r="P3749" s="12">
        <f t="shared" si="1111"/>
        <v>0</v>
      </c>
      <c r="R3749" s="21">
        <f t="shared" si="1112"/>
        <v>0.17361400583576489</v>
      </c>
      <c r="V3749" t="s">
        <v>56</v>
      </c>
      <c r="W3749" s="32">
        <v>0.1</v>
      </c>
      <c r="X3749" s="33">
        <f>AA3748*W3749</f>
        <v>115789.65370000001</v>
      </c>
    </row>
    <row r="3750" spans="1:27" ht="15.75" x14ac:dyDescent="0.25">
      <c r="A3750" s="6" t="s">
        <v>9</v>
      </c>
      <c r="B3750" s="8">
        <v>15564</v>
      </c>
      <c r="C3750" s="8">
        <v>1694</v>
      </c>
      <c r="D3750" s="2">
        <v>10.9</v>
      </c>
      <c r="E3750" s="10">
        <v>357.1</v>
      </c>
      <c r="F3750" s="8">
        <v>485</v>
      </c>
      <c r="G3750" s="2">
        <v>3.1</v>
      </c>
      <c r="H3750" s="2">
        <v>102.2</v>
      </c>
      <c r="I3750" s="8">
        <v>281</v>
      </c>
      <c r="J3750" s="2">
        <v>1.8</v>
      </c>
      <c r="K3750" s="2">
        <v>59.2</v>
      </c>
      <c r="M3750" s="12">
        <f t="shared" si="1108"/>
        <v>4</v>
      </c>
      <c r="N3750" s="20">
        <f t="shared" si="1109"/>
        <v>-3</v>
      </c>
      <c r="O3750" s="20">
        <f t="shared" si="1110"/>
        <v>0</v>
      </c>
      <c r="P3750" s="20">
        <f t="shared" si="1111"/>
        <v>0</v>
      </c>
      <c r="R3750" s="21">
        <f t="shared" si="1112"/>
        <v>0.17653188828678615</v>
      </c>
      <c r="V3750" t="s">
        <v>422</v>
      </c>
      <c r="X3750" s="34">
        <v>1676</v>
      </c>
      <c r="Y3750" s="69">
        <f>X3750/4470643</f>
        <v>3.7489014443783589E-4</v>
      </c>
      <c r="Z3750" t="s">
        <v>186</v>
      </c>
    </row>
    <row r="3751" spans="1:27" ht="15.75" x14ac:dyDescent="0.25">
      <c r="A3751" s="5" t="s">
        <v>10</v>
      </c>
      <c r="B3751" s="7">
        <v>6634</v>
      </c>
      <c r="C3751" s="7">
        <v>1525</v>
      </c>
      <c r="D3751" s="1">
        <v>23</v>
      </c>
      <c r="E3751" s="9">
        <v>585.1</v>
      </c>
      <c r="F3751" s="7">
        <v>313</v>
      </c>
      <c r="G3751" s="1">
        <v>4.7</v>
      </c>
      <c r="H3751" s="1">
        <v>120.1</v>
      </c>
      <c r="I3751" s="7">
        <v>478</v>
      </c>
      <c r="J3751" s="1">
        <v>7.2</v>
      </c>
      <c r="K3751" s="1">
        <v>183.4</v>
      </c>
      <c r="M3751" s="12">
        <f t="shared" si="1108"/>
        <v>4</v>
      </c>
      <c r="N3751" s="20">
        <f t="shared" si="1109"/>
        <v>0</v>
      </c>
      <c r="O3751" s="20">
        <f t="shared" si="1110"/>
        <v>-1</v>
      </c>
      <c r="P3751" s="20">
        <f t="shared" si="1111"/>
        <v>0</v>
      </c>
      <c r="R3751" s="21">
        <f t="shared" si="1112"/>
        <v>0.15892038349312212</v>
      </c>
      <c r="W3751" s="46" t="s">
        <v>185</v>
      </c>
      <c r="X3751" s="47">
        <f>X3750-X3768</f>
        <v>-97</v>
      </c>
    </row>
    <row r="3752" spans="1:27" ht="15.75" x14ac:dyDescent="0.25">
      <c r="A3752" s="6" t="s">
        <v>11</v>
      </c>
      <c r="B3752" s="8">
        <v>6261</v>
      </c>
      <c r="C3752" s="8">
        <v>1813</v>
      </c>
      <c r="D3752" s="2">
        <v>29</v>
      </c>
      <c r="E3752" s="10">
        <v>1292.5</v>
      </c>
      <c r="F3752" s="8">
        <v>86</v>
      </c>
      <c r="G3752" s="2">
        <v>1.4</v>
      </c>
      <c r="H3752" s="2">
        <v>61.3</v>
      </c>
      <c r="I3752" s="8">
        <v>1348</v>
      </c>
      <c r="J3752" s="2">
        <v>21.5</v>
      </c>
      <c r="K3752" s="2">
        <v>961</v>
      </c>
      <c r="M3752" s="12">
        <f t="shared" si="1108"/>
        <v>1</v>
      </c>
      <c r="N3752" s="20">
        <f t="shared" si="1109"/>
        <v>-1</v>
      </c>
      <c r="O3752" s="20">
        <f t="shared" si="1110"/>
        <v>0</v>
      </c>
      <c r="P3752" s="20">
        <f t="shared" si="1111"/>
        <v>1</v>
      </c>
      <c r="R3752" s="21">
        <f t="shared" si="1112"/>
        <v>0.18893288870362651</v>
      </c>
    </row>
    <row r="3753" spans="1:27" ht="15.75" x14ac:dyDescent="0.25">
      <c r="A3753" s="5" t="s">
        <v>12</v>
      </c>
      <c r="B3753" s="1">
        <v>114</v>
      </c>
      <c r="C3753" s="1">
        <v>3</v>
      </c>
      <c r="D3753" s="1">
        <v>2.6</v>
      </c>
      <c r="E3753" s="1" t="s">
        <v>13</v>
      </c>
      <c r="F3753" s="1">
        <v>1</v>
      </c>
      <c r="G3753" s="1">
        <v>0.9</v>
      </c>
      <c r="H3753" s="1" t="s">
        <v>13</v>
      </c>
      <c r="I3753" s="1">
        <v>1</v>
      </c>
      <c r="J3753" s="1">
        <v>0.9</v>
      </c>
      <c r="K3753" s="1" t="s">
        <v>13</v>
      </c>
      <c r="M3753" s="12">
        <f t="shared" si="1108"/>
        <v>1</v>
      </c>
      <c r="N3753" s="12">
        <f t="shared" si="1109"/>
        <v>0</v>
      </c>
      <c r="O3753" s="12">
        <f t="shared" si="1110"/>
        <v>0</v>
      </c>
      <c r="P3753" s="12">
        <f t="shared" si="1111"/>
        <v>0</v>
      </c>
      <c r="R3753" s="21">
        <f t="shared" si="1112"/>
        <v>3.1263026260942059E-4</v>
      </c>
    </row>
    <row r="3754" spans="1:27" x14ac:dyDescent="0.25">
      <c r="A3754" s="25"/>
    </row>
    <row r="3755" spans="1:27" x14ac:dyDescent="0.25">
      <c r="A3755" t="s">
        <v>1378</v>
      </c>
    </row>
    <row r="3756" spans="1:27" x14ac:dyDescent="0.25">
      <c r="A3756" t="s">
        <v>22</v>
      </c>
    </row>
    <row r="3757" spans="1:27" x14ac:dyDescent="0.25">
      <c r="A3757" s="15" t="s">
        <v>17</v>
      </c>
      <c r="B3757" s="14" t="s">
        <v>18</v>
      </c>
      <c r="C3757" s="270" t="s">
        <v>19</v>
      </c>
      <c r="D3757" s="270"/>
      <c r="E3757" s="270"/>
      <c r="F3757" s="270" t="s">
        <v>20</v>
      </c>
      <c r="G3757" s="270"/>
      <c r="H3757" s="270"/>
      <c r="I3757" s="270" t="s">
        <v>21</v>
      </c>
      <c r="J3757" s="270"/>
      <c r="K3757" s="270"/>
      <c r="M3757" s="270" t="s">
        <v>407</v>
      </c>
      <c r="N3757" s="270"/>
      <c r="O3757" s="270"/>
      <c r="P3757" s="270"/>
    </row>
    <row r="3758" spans="1:27" ht="30" x14ac:dyDescent="0.25">
      <c r="B3758" s="14" t="s">
        <v>14</v>
      </c>
      <c r="C3758" s="14" t="s">
        <v>14</v>
      </c>
      <c r="D3758" s="14" t="s">
        <v>15</v>
      </c>
      <c r="E3758" s="14" t="s">
        <v>16</v>
      </c>
      <c r="F3758" s="14" t="s">
        <v>14</v>
      </c>
      <c r="G3758" s="14" t="s">
        <v>15</v>
      </c>
      <c r="H3758" s="14" t="s">
        <v>16</v>
      </c>
      <c r="I3758" s="14" t="s">
        <v>14</v>
      </c>
      <c r="J3758" s="14" t="s">
        <v>15</v>
      </c>
      <c r="K3758" s="14" t="s">
        <v>16</v>
      </c>
      <c r="M3758" s="14" t="s">
        <v>18</v>
      </c>
      <c r="N3758" s="13" t="s">
        <v>19</v>
      </c>
      <c r="O3758" s="14" t="s">
        <v>20</v>
      </c>
      <c r="P3758" s="13" t="s">
        <v>21</v>
      </c>
      <c r="R3758" s="13" t="s">
        <v>41</v>
      </c>
      <c r="S3758" s="14" t="s">
        <v>29</v>
      </c>
      <c r="U3758" s="27" t="s">
        <v>42</v>
      </c>
    </row>
    <row r="3759" spans="1:27" ht="15.75" x14ac:dyDescent="0.25">
      <c r="A3759" s="5" t="s">
        <v>0</v>
      </c>
      <c r="B3759" s="7">
        <v>231476</v>
      </c>
      <c r="C3759" s="7">
        <v>9607</v>
      </c>
      <c r="D3759" s="1">
        <v>4.2</v>
      </c>
      <c r="E3759" s="9">
        <v>217.3</v>
      </c>
      <c r="F3759" s="7">
        <v>1793</v>
      </c>
      <c r="G3759" s="1">
        <v>0.8</v>
      </c>
      <c r="H3759" s="1">
        <v>40.5</v>
      </c>
      <c r="I3759" s="7">
        <v>2290</v>
      </c>
      <c r="J3759" s="1">
        <v>1</v>
      </c>
      <c r="K3759" s="1">
        <v>51.8</v>
      </c>
      <c r="M3759" s="12">
        <f t="shared" ref="M3759:M3771" si="1113">B3759-B3777</f>
        <v>57</v>
      </c>
      <c r="N3759" s="12">
        <f t="shared" ref="N3759:N3771" si="1114">C3759-C3777</f>
        <v>2</v>
      </c>
      <c r="O3759" s="12">
        <f t="shared" ref="O3759:O3771" si="1115">F3759-F3777</f>
        <v>3</v>
      </c>
      <c r="P3759" s="12">
        <f t="shared" ref="P3759:P3771" si="1116">I3759-I3777</f>
        <v>-2</v>
      </c>
      <c r="R3759" s="26"/>
      <c r="U3759" s="28">
        <f>C3759/B3759</f>
        <v>4.1503222796315818E-2</v>
      </c>
      <c r="W3759" s="48"/>
    </row>
    <row r="3760" spans="1:27" ht="15.75" x14ac:dyDescent="0.25">
      <c r="A3760" s="6" t="s">
        <v>1</v>
      </c>
      <c r="B3760" s="8">
        <v>1400</v>
      </c>
      <c r="C3760" s="8">
        <v>58</v>
      </c>
      <c r="D3760" s="2">
        <v>4.0999999999999996</v>
      </c>
      <c r="E3760" s="10">
        <v>112.1</v>
      </c>
      <c r="F3760" s="8">
        <v>14</v>
      </c>
      <c r="G3760" s="2">
        <v>1</v>
      </c>
      <c r="H3760" s="2">
        <v>27.1</v>
      </c>
      <c r="I3760" s="8">
        <v>0</v>
      </c>
      <c r="J3760" s="2">
        <v>0</v>
      </c>
      <c r="K3760" s="2">
        <v>0</v>
      </c>
      <c r="M3760" s="12">
        <f t="shared" si="1113"/>
        <v>-1</v>
      </c>
      <c r="N3760" s="20">
        <f t="shared" si="1114"/>
        <v>0</v>
      </c>
      <c r="O3760" s="12">
        <f t="shared" si="1115"/>
        <v>0</v>
      </c>
      <c r="P3760" s="12">
        <f t="shared" si="1116"/>
        <v>0</v>
      </c>
      <c r="R3760" s="21">
        <f>C3760/$C$3759</f>
        <v>6.0372644946393257E-3</v>
      </c>
    </row>
    <row r="3761" spans="1:27" ht="15.75" x14ac:dyDescent="0.25">
      <c r="A3761" s="5" t="s">
        <v>2</v>
      </c>
      <c r="B3761" s="7">
        <v>8784</v>
      </c>
      <c r="C3761" s="7">
        <v>40</v>
      </c>
      <c r="D3761" s="1">
        <v>0.5</v>
      </c>
      <c r="E3761" s="9">
        <v>18.399999999999999</v>
      </c>
      <c r="F3761" s="7">
        <v>6</v>
      </c>
      <c r="G3761" s="1">
        <v>0.1</v>
      </c>
      <c r="H3761" s="1">
        <v>2.8</v>
      </c>
      <c r="I3761" s="7">
        <v>0</v>
      </c>
      <c r="J3761" s="1">
        <v>0</v>
      </c>
      <c r="K3761" s="1">
        <v>0</v>
      </c>
      <c r="M3761" s="12">
        <f t="shared" si="1113"/>
        <v>10</v>
      </c>
      <c r="N3761" s="20">
        <f t="shared" si="1114"/>
        <v>0</v>
      </c>
      <c r="O3761" s="12">
        <f t="shared" si="1115"/>
        <v>0</v>
      </c>
      <c r="P3761" s="12">
        <f t="shared" si="1116"/>
        <v>0</v>
      </c>
      <c r="R3761" s="21">
        <f t="shared" ref="R3761:R3771" si="1117">C3761/$C$3759</f>
        <v>4.1636306859581555E-3</v>
      </c>
    </row>
    <row r="3762" spans="1:27" ht="15.75" x14ac:dyDescent="0.25">
      <c r="A3762" s="6" t="s">
        <v>3</v>
      </c>
      <c r="B3762" s="8">
        <v>12190</v>
      </c>
      <c r="C3762" s="8">
        <v>25</v>
      </c>
      <c r="D3762" s="2">
        <v>0.2</v>
      </c>
      <c r="E3762" s="10">
        <v>9</v>
      </c>
      <c r="F3762" s="8">
        <v>12</v>
      </c>
      <c r="G3762" s="2">
        <v>0.1</v>
      </c>
      <c r="H3762" s="2">
        <v>4.3</v>
      </c>
      <c r="I3762" s="8">
        <v>0</v>
      </c>
      <c r="J3762" s="2">
        <v>0</v>
      </c>
      <c r="K3762" s="2">
        <v>0</v>
      </c>
      <c r="M3762" s="12">
        <f t="shared" si="1113"/>
        <v>6</v>
      </c>
      <c r="N3762" s="20">
        <f t="shared" si="1114"/>
        <v>0</v>
      </c>
      <c r="O3762" s="20">
        <f t="shared" si="1115"/>
        <v>0</v>
      </c>
      <c r="P3762" s="12">
        <f t="shared" si="1116"/>
        <v>0</v>
      </c>
      <c r="R3762" s="23">
        <f t="shared" si="1117"/>
        <v>2.6022691787238473E-3</v>
      </c>
      <c r="U3762" s="30" t="s">
        <v>408</v>
      </c>
      <c r="V3762" s="30"/>
      <c r="W3762" s="30"/>
      <c r="X3762" s="30"/>
      <c r="Y3762" s="30"/>
    </row>
    <row r="3763" spans="1:27" ht="15.75" x14ac:dyDescent="0.25">
      <c r="A3763" s="5" t="s">
        <v>4</v>
      </c>
      <c r="B3763" s="7">
        <v>31346</v>
      </c>
      <c r="C3763" s="7">
        <v>155</v>
      </c>
      <c r="D3763" s="1">
        <v>0.5</v>
      </c>
      <c r="E3763" s="9">
        <v>29.1</v>
      </c>
      <c r="F3763" s="7">
        <v>21</v>
      </c>
      <c r="G3763" s="1">
        <v>0.1</v>
      </c>
      <c r="H3763" s="1">
        <v>3.9</v>
      </c>
      <c r="I3763" s="7">
        <v>0</v>
      </c>
      <c r="J3763" s="1">
        <v>0</v>
      </c>
      <c r="K3763" s="1">
        <v>0</v>
      </c>
      <c r="M3763" s="12">
        <f t="shared" si="1113"/>
        <v>12</v>
      </c>
      <c r="N3763" s="20">
        <f t="shared" si="1114"/>
        <v>0</v>
      </c>
      <c r="O3763" s="12">
        <f t="shared" si="1115"/>
        <v>0</v>
      </c>
      <c r="P3763" s="12">
        <f t="shared" si="1116"/>
        <v>0</v>
      </c>
      <c r="R3763" s="23">
        <f t="shared" si="1117"/>
        <v>1.6134068908087853E-2</v>
      </c>
      <c r="S3763" s="24">
        <f>R3762+R3763</f>
        <v>1.8736338086811702E-2</v>
      </c>
      <c r="U3763" s="30"/>
      <c r="V3763" s="30"/>
      <c r="W3763" s="30"/>
      <c r="X3763" s="30"/>
      <c r="Y3763" s="30"/>
      <c r="Z3763" s="30"/>
    </row>
    <row r="3764" spans="1:27" ht="15.75" x14ac:dyDescent="0.25">
      <c r="A3764" s="6" t="s">
        <v>5</v>
      </c>
      <c r="B3764" s="8">
        <v>41788</v>
      </c>
      <c r="C3764" s="8">
        <v>522</v>
      </c>
      <c r="D3764" s="2">
        <v>1.2</v>
      </c>
      <c r="E3764" s="10">
        <v>88.2</v>
      </c>
      <c r="F3764" s="8">
        <v>61</v>
      </c>
      <c r="G3764" s="2">
        <v>0.1</v>
      </c>
      <c r="H3764" s="2">
        <v>10.3</v>
      </c>
      <c r="I3764" s="8">
        <v>10</v>
      </c>
      <c r="J3764" s="2">
        <v>0</v>
      </c>
      <c r="K3764" s="2">
        <v>1.7</v>
      </c>
      <c r="M3764" s="12">
        <f t="shared" si="1113"/>
        <v>11</v>
      </c>
      <c r="N3764" s="20">
        <f t="shared" si="1114"/>
        <v>1</v>
      </c>
      <c r="O3764" s="12">
        <f t="shared" si="1115"/>
        <v>1</v>
      </c>
      <c r="P3764" s="12">
        <f t="shared" si="1116"/>
        <v>-1</v>
      </c>
      <c r="R3764" s="21">
        <f t="shared" si="1117"/>
        <v>5.4335380451753928E-2</v>
      </c>
      <c r="U3764" s="30" t="s">
        <v>409</v>
      </c>
      <c r="V3764" s="30"/>
      <c r="W3764" s="30"/>
      <c r="X3764" s="30"/>
      <c r="Y3764" s="30"/>
      <c r="Z3764" s="30"/>
    </row>
    <row r="3765" spans="1:27" ht="15.75" x14ac:dyDescent="0.25">
      <c r="A3765" s="5" t="s">
        <v>6</v>
      </c>
      <c r="B3765" s="7">
        <v>44036</v>
      </c>
      <c r="C3765" s="7">
        <v>926</v>
      </c>
      <c r="D3765" s="1">
        <v>2.1</v>
      </c>
      <c r="E3765" s="9">
        <v>129.4</v>
      </c>
      <c r="F3765" s="7">
        <v>134</v>
      </c>
      <c r="G3765" s="1">
        <v>0.3</v>
      </c>
      <c r="H3765" s="1">
        <v>18.7</v>
      </c>
      <c r="I3765" s="7">
        <v>14</v>
      </c>
      <c r="J3765" s="1">
        <v>0</v>
      </c>
      <c r="K3765" s="1">
        <v>2</v>
      </c>
      <c r="M3765" s="12">
        <f t="shared" si="1113"/>
        <v>14</v>
      </c>
      <c r="N3765" s="20">
        <f t="shared" si="1114"/>
        <v>0</v>
      </c>
      <c r="O3765" s="20">
        <f t="shared" si="1115"/>
        <v>0</v>
      </c>
      <c r="P3765" s="12">
        <f t="shared" si="1116"/>
        <v>0</v>
      </c>
      <c r="R3765" s="21">
        <f t="shared" si="1117"/>
        <v>9.6388050379931298E-2</v>
      </c>
      <c r="U3765" s="30" t="s">
        <v>410</v>
      </c>
      <c r="V3765" s="30"/>
      <c r="W3765" s="30"/>
      <c r="X3765" s="30"/>
      <c r="Y3765" s="30"/>
      <c r="Z3765" s="30"/>
    </row>
    <row r="3766" spans="1:27" ht="15.75" x14ac:dyDescent="0.25">
      <c r="A3766" s="6" t="s">
        <v>7</v>
      </c>
      <c r="B3766" s="8">
        <v>36362</v>
      </c>
      <c r="C3766" s="8">
        <v>1175</v>
      </c>
      <c r="D3766" s="2">
        <v>3.2</v>
      </c>
      <c r="E3766" s="10">
        <v>193.1</v>
      </c>
      <c r="F3766" s="8">
        <v>241</v>
      </c>
      <c r="G3766" s="2">
        <v>0.7</v>
      </c>
      <c r="H3766" s="2">
        <v>39.6</v>
      </c>
      <c r="I3766" s="8">
        <v>46</v>
      </c>
      <c r="J3766" s="2">
        <v>0.1</v>
      </c>
      <c r="K3766" s="2">
        <v>7.6</v>
      </c>
      <c r="M3766" s="12">
        <f t="shared" si="1113"/>
        <v>8</v>
      </c>
      <c r="N3766" s="20">
        <f t="shared" si="1114"/>
        <v>1</v>
      </c>
      <c r="O3766" s="20">
        <f t="shared" si="1115"/>
        <v>1</v>
      </c>
      <c r="P3766" s="12">
        <f t="shared" si="1116"/>
        <v>0</v>
      </c>
      <c r="R3766" s="21">
        <f t="shared" si="1117"/>
        <v>0.12230665140002082</v>
      </c>
      <c r="U3766" s="30" t="s">
        <v>411</v>
      </c>
      <c r="V3766" s="30"/>
      <c r="W3766" s="30"/>
      <c r="X3766" s="30"/>
      <c r="Y3766" s="30"/>
      <c r="Z3766" s="30"/>
      <c r="AA3766" s="31">
        <f>4470643*0.259</f>
        <v>1157896.537</v>
      </c>
    </row>
    <row r="3767" spans="1:27" ht="15.75" x14ac:dyDescent="0.25">
      <c r="A3767" s="5" t="s">
        <v>8</v>
      </c>
      <c r="B3767" s="7">
        <v>27007</v>
      </c>
      <c r="C3767" s="7">
        <v>1667</v>
      </c>
      <c r="D3767" s="1">
        <v>6.2</v>
      </c>
      <c r="E3767" s="9">
        <v>302.7</v>
      </c>
      <c r="F3767" s="7">
        <v>418</v>
      </c>
      <c r="G3767" s="1">
        <v>1.5</v>
      </c>
      <c r="H3767" s="1">
        <v>75.900000000000006</v>
      </c>
      <c r="I3767" s="7">
        <v>113</v>
      </c>
      <c r="J3767" s="1">
        <v>0.4</v>
      </c>
      <c r="K3767" s="1">
        <v>20.5</v>
      </c>
      <c r="M3767" s="12">
        <f t="shared" si="1113"/>
        <v>5</v>
      </c>
      <c r="N3767" s="20">
        <f t="shared" si="1114"/>
        <v>-2</v>
      </c>
      <c r="O3767" s="20">
        <f t="shared" si="1115"/>
        <v>0</v>
      </c>
      <c r="P3767" s="12">
        <f t="shared" si="1116"/>
        <v>0</v>
      </c>
      <c r="R3767" s="21">
        <f t="shared" si="1117"/>
        <v>0.17351930883730612</v>
      </c>
      <c r="V3767" t="s">
        <v>56</v>
      </c>
      <c r="W3767" s="32">
        <v>0.1</v>
      </c>
      <c r="X3767" s="33">
        <f>AA3766*W3767</f>
        <v>115789.65370000001</v>
      </c>
    </row>
    <row r="3768" spans="1:27" ht="15.75" x14ac:dyDescent="0.25">
      <c r="A3768" s="6" t="s">
        <v>9</v>
      </c>
      <c r="B3768" s="8">
        <v>15560</v>
      </c>
      <c r="C3768" s="8">
        <v>1697</v>
      </c>
      <c r="D3768" s="2">
        <v>10.9</v>
      </c>
      <c r="E3768" s="10">
        <v>357.7</v>
      </c>
      <c r="F3768" s="8">
        <v>485</v>
      </c>
      <c r="G3768" s="2">
        <v>3.1</v>
      </c>
      <c r="H3768" s="2">
        <v>102.2</v>
      </c>
      <c r="I3768" s="8">
        <v>281</v>
      </c>
      <c r="J3768" s="2">
        <v>1.8</v>
      </c>
      <c r="K3768" s="2">
        <v>59.2</v>
      </c>
      <c r="M3768" s="12">
        <f t="shared" si="1113"/>
        <v>1</v>
      </c>
      <c r="N3768" s="20">
        <f t="shared" si="1114"/>
        <v>1</v>
      </c>
      <c r="O3768" s="20">
        <f t="shared" si="1115"/>
        <v>0</v>
      </c>
      <c r="P3768" s="20">
        <f t="shared" si="1116"/>
        <v>0</v>
      </c>
      <c r="R3768" s="21">
        <f t="shared" si="1117"/>
        <v>0.17664203185177474</v>
      </c>
      <c r="V3768" t="s">
        <v>412</v>
      </c>
      <c r="X3768" s="34">
        <v>1773</v>
      </c>
      <c r="Y3768" s="69">
        <f>X3768/4470643</f>
        <v>3.9658724706938129E-4</v>
      </c>
      <c r="Z3768" t="s">
        <v>186</v>
      </c>
    </row>
    <row r="3769" spans="1:27" ht="15.75" x14ac:dyDescent="0.25">
      <c r="A3769" s="5" t="s">
        <v>10</v>
      </c>
      <c r="B3769" s="7">
        <v>6630</v>
      </c>
      <c r="C3769" s="7">
        <v>1525</v>
      </c>
      <c r="D3769" s="1">
        <v>23</v>
      </c>
      <c r="E3769" s="9">
        <v>585.1</v>
      </c>
      <c r="F3769" s="7">
        <v>314</v>
      </c>
      <c r="G3769" s="1">
        <v>4.7</v>
      </c>
      <c r="H3769" s="1">
        <v>120.5</v>
      </c>
      <c r="I3769" s="7">
        <v>478</v>
      </c>
      <c r="J3769" s="1">
        <v>7.2</v>
      </c>
      <c r="K3769" s="1">
        <v>183.4</v>
      </c>
      <c r="M3769" s="12">
        <f t="shared" si="1113"/>
        <v>1</v>
      </c>
      <c r="N3769" s="20">
        <f t="shared" si="1114"/>
        <v>1</v>
      </c>
      <c r="O3769" s="20">
        <f t="shared" si="1115"/>
        <v>1</v>
      </c>
      <c r="P3769" s="20">
        <f t="shared" si="1116"/>
        <v>-1</v>
      </c>
      <c r="R3769" s="21">
        <f t="shared" si="1117"/>
        <v>0.15873841990215468</v>
      </c>
      <c r="W3769" s="46" t="s">
        <v>185</v>
      </c>
      <c r="X3769" s="47">
        <f>X3768-X3786</f>
        <v>-230</v>
      </c>
    </row>
    <row r="3770" spans="1:27" ht="15.75" x14ac:dyDescent="0.25">
      <c r="A3770" s="6" t="s">
        <v>11</v>
      </c>
      <c r="B3770" s="8">
        <v>6260</v>
      </c>
      <c r="C3770" s="8">
        <v>1814</v>
      </c>
      <c r="D3770" s="2">
        <v>29</v>
      </c>
      <c r="E3770" s="10">
        <v>1293.2</v>
      </c>
      <c r="F3770" s="8">
        <v>86</v>
      </c>
      <c r="G3770" s="2">
        <v>1.4</v>
      </c>
      <c r="H3770" s="2">
        <v>61.3</v>
      </c>
      <c r="I3770" s="8">
        <v>1347</v>
      </c>
      <c r="J3770" s="2">
        <v>21.5</v>
      </c>
      <c r="K3770" s="2">
        <v>960.3</v>
      </c>
      <c r="M3770" s="12">
        <f t="shared" si="1113"/>
        <v>1</v>
      </c>
      <c r="N3770" s="20">
        <f t="shared" si="1114"/>
        <v>0</v>
      </c>
      <c r="O3770" s="20">
        <f t="shared" si="1115"/>
        <v>0</v>
      </c>
      <c r="P3770" s="20">
        <f t="shared" si="1116"/>
        <v>0</v>
      </c>
      <c r="R3770" s="21">
        <f t="shared" si="1117"/>
        <v>0.18882065160820236</v>
      </c>
    </row>
    <row r="3771" spans="1:27" ht="15.75" x14ac:dyDescent="0.25">
      <c r="A3771" s="5" t="s">
        <v>12</v>
      </c>
      <c r="B3771" s="1">
        <v>113</v>
      </c>
      <c r="C3771" s="1">
        <v>3</v>
      </c>
      <c r="D3771" s="1">
        <v>2.7</v>
      </c>
      <c r="E3771" s="1" t="s">
        <v>13</v>
      </c>
      <c r="F3771" s="1">
        <v>1</v>
      </c>
      <c r="G3771" s="1">
        <v>0.9</v>
      </c>
      <c r="H3771" s="1" t="s">
        <v>13</v>
      </c>
      <c r="I3771" s="1">
        <v>1</v>
      </c>
      <c r="J3771" s="1">
        <v>0.9</v>
      </c>
      <c r="K3771" s="1" t="s">
        <v>13</v>
      </c>
      <c r="M3771" s="12">
        <f t="shared" si="1113"/>
        <v>-11</v>
      </c>
      <c r="N3771" s="12">
        <f t="shared" si="1114"/>
        <v>0</v>
      </c>
      <c r="O3771" s="12">
        <f t="shared" si="1115"/>
        <v>0</v>
      </c>
      <c r="P3771" s="12">
        <f t="shared" si="1116"/>
        <v>0</v>
      </c>
      <c r="R3771" s="21">
        <f t="shared" si="1117"/>
        <v>3.1227230144686166E-4</v>
      </c>
    </row>
    <row r="3772" spans="1:27" x14ac:dyDescent="0.25">
      <c r="A3772" s="25"/>
    </row>
    <row r="3773" spans="1:27" x14ac:dyDescent="0.25">
      <c r="A3773" t="s">
        <v>1379</v>
      </c>
    </row>
    <row r="3774" spans="1:27" x14ac:dyDescent="0.25">
      <c r="A3774" t="s">
        <v>22</v>
      </c>
    </row>
    <row r="3775" spans="1:27" x14ac:dyDescent="0.25">
      <c r="A3775" s="15" t="s">
        <v>17</v>
      </c>
      <c r="B3775" s="14" t="s">
        <v>18</v>
      </c>
      <c r="C3775" s="270" t="s">
        <v>19</v>
      </c>
      <c r="D3775" s="270"/>
      <c r="E3775" s="270"/>
      <c r="F3775" s="270" t="s">
        <v>20</v>
      </c>
      <c r="G3775" s="270"/>
      <c r="H3775" s="270"/>
      <c r="I3775" s="270" t="s">
        <v>21</v>
      </c>
      <c r="J3775" s="270"/>
      <c r="K3775" s="270"/>
      <c r="M3775" s="270" t="s">
        <v>398</v>
      </c>
      <c r="N3775" s="270"/>
      <c r="O3775" s="270"/>
      <c r="P3775" s="270"/>
    </row>
    <row r="3776" spans="1:27" ht="30" x14ac:dyDescent="0.25">
      <c r="B3776" s="14" t="s">
        <v>14</v>
      </c>
      <c r="C3776" s="14" t="s">
        <v>14</v>
      </c>
      <c r="D3776" s="14" t="s">
        <v>15</v>
      </c>
      <c r="E3776" s="14" t="s">
        <v>16</v>
      </c>
      <c r="F3776" s="14" t="s">
        <v>14</v>
      </c>
      <c r="G3776" s="14" t="s">
        <v>15</v>
      </c>
      <c r="H3776" s="14" t="s">
        <v>16</v>
      </c>
      <c r="I3776" s="14" t="s">
        <v>14</v>
      </c>
      <c r="J3776" s="14" t="s">
        <v>15</v>
      </c>
      <c r="K3776" s="14" t="s">
        <v>16</v>
      </c>
      <c r="M3776" s="14" t="s">
        <v>18</v>
      </c>
      <c r="N3776" s="13" t="s">
        <v>19</v>
      </c>
      <c r="O3776" s="14" t="s">
        <v>20</v>
      </c>
      <c r="P3776" s="13" t="s">
        <v>21</v>
      </c>
      <c r="R3776" s="13" t="s">
        <v>41</v>
      </c>
      <c r="S3776" s="14" t="s">
        <v>29</v>
      </c>
      <c r="U3776" s="27" t="s">
        <v>42</v>
      </c>
    </row>
    <row r="3777" spans="1:27" ht="15.75" x14ac:dyDescent="0.25">
      <c r="A3777" s="5" t="s">
        <v>0</v>
      </c>
      <c r="B3777" s="7">
        <v>231419</v>
      </c>
      <c r="C3777" s="7">
        <v>9605</v>
      </c>
      <c r="D3777" s="1">
        <v>4.2</v>
      </c>
      <c r="E3777" s="9">
        <v>217.2</v>
      </c>
      <c r="F3777" s="7">
        <v>1790</v>
      </c>
      <c r="G3777" s="1">
        <v>0.8</v>
      </c>
      <c r="H3777" s="1">
        <v>40.5</v>
      </c>
      <c r="I3777" s="7">
        <v>2292</v>
      </c>
      <c r="J3777" s="1">
        <v>1</v>
      </c>
      <c r="K3777" s="1">
        <v>51.8</v>
      </c>
      <c r="M3777" s="12">
        <f t="shared" ref="M3777:M3789" si="1118">B3777-B3795</f>
        <v>60</v>
      </c>
      <c r="N3777" s="12">
        <f t="shared" ref="N3777:N3789" si="1119">C3777-C3795</f>
        <v>5</v>
      </c>
      <c r="O3777" s="12">
        <f t="shared" ref="O3777:O3789" si="1120">F3777-F3795</f>
        <v>5</v>
      </c>
      <c r="P3777" s="12">
        <f t="shared" ref="P3777:P3789" si="1121">I3777-I3795</f>
        <v>2</v>
      </c>
      <c r="R3777" s="26"/>
      <c r="U3777" s="28">
        <f>C3777/B3777</f>
        <v>4.1504802976419397E-2</v>
      </c>
      <c r="W3777" s="48"/>
    </row>
    <row r="3778" spans="1:27" ht="15.75" x14ac:dyDescent="0.25">
      <c r="A3778" s="6" t="s">
        <v>1</v>
      </c>
      <c r="B3778" s="8">
        <v>1401</v>
      </c>
      <c r="C3778" s="8">
        <v>58</v>
      </c>
      <c r="D3778" s="2">
        <v>4.0999999999999996</v>
      </c>
      <c r="E3778" s="10">
        <v>112.1</v>
      </c>
      <c r="F3778" s="8">
        <v>14</v>
      </c>
      <c r="G3778" s="2">
        <v>1</v>
      </c>
      <c r="H3778" s="2">
        <v>27.1</v>
      </c>
      <c r="I3778" s="8">
        <v>0</v>
      </c>
      <c r="J3778" s="2">
        <v>0</v>
      </c>
      <c r="K3778" s="2">
        <v>0</v>
      </c>
      <c r="M3778" s="12">
        <f t="shared" si="1118"/>
        <v>0</v>
      </c>
      <c r="N3778" s="20">
        <f t="shared" si="1119"/>
        <v>0</v>
      </c>
      <c r="O3778" s="12">
        <f t="shared" si="1120"/>
        <v>0</v>
      </c>
      <c r="P3778" s="12">
        <f t="shared" si="1121"/>
        <v>0</v>
      </c>
      <c r="R3778" s="21">
        <f>C3778/$C$3777</f>
        <v>6.038521603331598E-3</v>
      </c>
    </row>
    <row r="3779" spans="1:27" ht="15.75" x14ac:dyDescent="0.25">
      <c r="A3779" s="5" t="s">
        <v>2</v>
      </c>
      <c r="B3779" s="7">
        <v>8774</v>
      </c>
      <c r="C3779" s="7">
        <v>40</v>
      </c>
      <c r="D3779" s="1">
        <v>0.5</v>
      </c>
      <c r="E3779" s="9">
        <v>18.399999999999999</v>
      </c>
      <c r="F3779" s="7">
        <v>6</v>
      </c>
      <c r="G3779" s="1">
        <v>0.1</v>
      </c>
      <c r="H3779" s="1">
        <v>2.8</v>
      </c>
      <c r="I3779" s="7">
        <v>0</v>
      </c>
      <c r="J3779" s="1">
        <v>0</v>
      </c>
      <c r="K3779" s="1">
        <v>0</v>
      </c>
      <c r="M3779" s="12">
        <f t="shared" si="1118"/>
        <v>3</v>
      </c>
      <c r="N3779" s="20">
        <f t="shared" si="1119"/>
        <v>0</v>
      </c>
      <c r="O3779" s="12">
        <f t="shared" si="1120"/>
        <v>0</v>
      </c>
      <c r="P3779" s="12">
        <f t="shared" si="1121"/>
        <v>0</v>
      </c>
      <c r="R3779" s="21">
        <f t="shared" ref="R3779:R3789" si="1122">C3779/$C$3777</f>
        <v>4.1644976574700676E-3</v>
      </c>
    </row>
    <row r="3780" spans="1:27" ht="15.75" x14ac:dyDescent="0.25">
      <c r="A3780" s="6" t="s">
        <v>3</v>
      </c>
      <c r="B3780" s="8">
        <v>12184</v>
      </c>
      <c r="C3780" s="8">
        <v>25</v>
      </c>
      <c r="D3780" s="2">
        <v>0.2</v>
      </c>
      <c r="E3780" s="10">
        <v>9</v>
      </c>
      <c r="F3780" s="8">
        <v>12</v>
      </c>
      <c r="G3780" s="2">
        <v>0.1</v>
      </c>
      <c r="H3780" s="2">
        <v>4.3</v>
      </c>
      <c r="I3780" s="8">
        <v>0</v>
      </c>
      <c r="J3780" s="2">
        <v>0</v>
      </c>
      <c r="K3780" s="2">
        <v>0</v>
      </c>
      <c r="M3780" s="12">
        <f t="shared" si="1118"/>
        <v>3</v>
      </c>
      <c r="N3780" s="20">
        <f t="shared" si="1119"/>
        <v>0</v>
      </c>
      <c r="O3780" s="20">
        <f t="shared" si="1120"/>
        <v>0</v>
      </c>
      <c r="P3780" s="12">
        <f t="shared" si="1121"/>
        <v>0</v>
      </c>
      <c r="R3780" s="23">
        <f t="shared" si="1122"/>
        <v>2.6028110359187923E-3</v>
      </c>
      <c r="U3780" s="30" t="s">
        <v>399</v>
      </c>
      <c r="V3780" s="30"/>
      <c r="W3780" s="30"/>
      <c r="X3780" s="30"/>
      <c r="Y3780" s="30"/>
    </row>
    <row r="3781" spans="1:27" ht="15.75" x14ac:dyDescent="0.25">
      <c r="A3781" s="5" t="s">
        <v>4</v>
      </c>
      <c r="B3781" s="7">
        <v>31334</v>
      </c>
      <c r="C3781" s="7">
        <v>155</v>
      </c>
      <c r="D3781" s="1">
        <v>0.5</v>
      </c>
      <c r="E3781" s="9">
        <v>29.1</v>
      </c>
      <c r="F3781" s="7">
        <v>21</v>
      </c>
      <c r="G3781" s="1">
        <v>0.1</v>
      </c>
      <c r="H3781" s="1">
        <v>3.9</v>
      </c>
      <c r="I3781" s="7">
        <v>0</v>
      </c>
      <c r="J3781" s="1">
        <v>0</v>
      </c>
      <c r="K3781" s="1">
        <v>0</v>
      </c>
      <c r="M3781" s="12">
        <f t="shared" si="1118"/>
        <v>13</v>
      </c>
      <c r="N3781" s="20">
        <f t="shared" si="1119"/>
        <v>0</v>
      </c>
      <c r="O3781" s="12">
        <f t="shared" si="1120"/>
        <v>0</v>
      </c>
      <c r="P3781" s="12">
        <f t="shared" si="1121"/>
        <v>0</v>
      </c>
      <c r="R3781" s="23">
        <f t="shared" si="1122"/>
        <v>1.6137428422696512E-2</v>
      </c>
      <c r="S3781" s="24">
        <f>R3780+R3781</f>
        <v>1.8740239458615304E-2</v>
      </c>
      <c r="U3781" s="30"/>
      <c r="V3781" s="30"/>
      <c r="W3781" s="30"/>
      <c r="X3781" s="30"/>
      <c r="Y3781" s="30"/>
      <c r="Z3781" s="30"/>
    </row>
    <row r="3782" spans="1:27" ht="15.75" x14ac:dyDescent="0.25">
      <c r="A3782" s="6" t="s">
        <v>5</v>
      </c>
      <c r="B3782" s="8">
        <v>41777</v>
      </c>
      <c r="C3782" s="8">
        <v>521</v>
      </c>
      <c r="D3782" s="2">
        <v>1.2</v>
      </c>
      <c r="E3782" s="10">
        <v>88</v>
      </c>
      <c r="F3782" s="8">
        <v>60</v>
      </c>
      <c r="G3782" s="2">
        <v>0.1</v>
      </c>
      <c r="H3782" s="2">
        <v>10.1</v>
      </c>
      <c r="I3782" s="8">
        <v>11</v>
      </c>
      <c r="J3782" s="2">
        <v>0</v>
      </c>
      <c r="K3782" s="2">
        <v>1.9</v>
      </c>
      <c r="M3782" s="12">
        <f t="shared" si="1118"/>
        <v>12</v>
      </c>
      <c r="N3782" s="20">
        <f t="shared" si="1119"/>
        <v>0</v>
      </c>
      <c r="O3782" s="12">
        <f t="shared" si="1120"/>
        <v>-1</v>
      </c>
      <c r="P3782" s="12">
        <f t="shared" si="1121"/>
        <v>0</v>
      </c>
      <c r="R3782" s="21">
        <f t="shared" si="1122"/>
        <v>5.4242581988547631E-2</v>
      </c>
      <c r="U3782" s="30" t="s">
        <v>400</v>
      </c>
      <c r="V3782" s="30"/>
      <c r="W3782" s="30"/>
      <c r="X3782" s="30"/>
      <c r="Y3782" s="30"/>
      <c r="Z3782" s="30"/>
    </row>
    <row r="3783" spans="1:27" ht="15.75" x14ac:dyDescent="0.25">
      <c r="A3783" s="5" t="s">
        <v>6</v>
      </c>
      <c r="B3783" s="7">
        <v>44022</v>
      </c>
      <c r="C3783" s="7">
        <v>926</v>
      </c>
      <c r="D3783" s="1">
        <v>2.1</v>
      </c>
      <c r="E3783" s="9">
        <v>129.4</v>
      </c>
      <c r="F3783" s="7">
        <v>134</v>
      </c>
      <c r="G3783" s="1">
        <v>0.3</v>
      </c>
      <c r="H3783" s="1">
        <v>18.7</v>
      </c>
      <c r="I3783" s="7">
        <v>14</v>
      </c>
      <c r="J3783" s="1">
        <v>0</v>
      </c>
      <c r="K3783" s="1">
        <v>2</v>
      </c>
      <c r="M3783" s="12">
        <f t="shared" si="1118"/>
        <v>7</v>
      </c>
      <c r="N3783" s="20">
        <f t="shared" si="1119"/>
        <v>0</v>
      </c>
      <c r="O3783" s="20">
        <f t="shared" si="1120"/>
        <v>0</v>
      </c>
      <c r="P3783" s="12">
        <f t="shared" si="1121"/>
        <v>0</v>
      </c>
      <c r="R3783" s="21">
        <f t="shared" si="1122"/>
        <v>9.6408120770432065E-2</v>
      </c>
      <c r="U3783" s="30" t="s">
        <v>401</v>
      </c>
      <c r="V3783" s="30"/>
      <c r="W3783" s="30"/>
      <c r="X3783" s="30"/>
      <c r="Y3783" s="30"/>
      <c r="Z3783" s="30"/>
    </row>
    <row r="3784" spans="1:27" ht="15.75" x14ac:dyDescent="0.25">
      <c r="A3784" s="6" t="s">
        <v>7</v>
      </c>
      <c r="B3784" s="8">
        <v>36354</v>
      </c>
      <c r="C3784" s="8">
        <v>1174</v>
      </c>
      <c r="D3784" s="2">
        <v>3.2</v>
      </c>
      <c r="E3784" s="10">
        <v>193</v>
      </c>
      <c r="F3784" s="8">
        <v>240</v>
      </c>
      <c r="G3784" s="2">
        <v>0.7</v>
      </c>
      <c r="H3784" s="2">
        <v>39.4</v>
      </c>
      <c r="I3784" s="8">
        <v>46</v>
      </c>
      <c r="J3784" s="2">
        <v>0.1</v>
      </c>
      <c r="K3784" s="2">
        <v>7.6</v>
      </c>
      <c r="M3784" s="12">
        <f t="shared" si="1118"/>
        <v>11</v>
      </c>
      <c r="N3784" s="20">
        <f t="shared" si="1119"/>
        <v>1</v>
      </c>
      <c r="O3784" s="20">
        <f t="shared" si="1120"/>
        <v>1</v>
      </c>
      <c r="P3784" s="12">
        <f t="shared" si="1121"/>
        <v>0</v>
      </c>
      <c r="R3784" s="21">
        <f t="shared" si="1122"/>
        <v>0.12222800624674648</v>
      </c>
      <c r="U3784" s="30" t="s">
        <v>402</v>
      </c>
      <c r="V3784" s="30"/>
      <c r="W3784" s="30"/>
      <c r="X3784" s="30"/>
      <c r="Y3784" s="30"/>
      <c r="Z3784" s="30"/>
      <c r="AA3784" s="31">
        <f>4470643*0.249</f>
        <v>1113190.1070000001</v>
      </c>
    </row>
    <row r="3785" spans="1:27" ht="15.75" x14ac:dyDescent="0.25">
      <c r="A3785" s="5" t="s">
        <v>8</v>
      </c>
      <c r="B3785" s="7">
        <v>27002</v>
      </c>
      <c r="C3785" s="7">
        <v>1669</v>
      </c>
      <c r="D3785" s="1">
        <v>6.2</v>
      </c>
      <c r="E3785" s="9">
        <v>303</v>
      </c>
      <c r="F3785" s="7">
        <v>418</v>
      </c>
      <c r="G3785" s="1">
        <v>1.5</v>
      </c>
      <c r="H3785" s="1">
        <v>75.900000000000006</v>
      </c>
      <c r="I3785" s="7">
        <v>113</v>
      </c>
      <c r="J3785" s="1">
        <v>0.4</v>
      </c>
      <c r="K3785" s="1">
        <v>20.5</v>
      </c>
      <c r="M3785" s="12">
        <f t="shared" si="1118"/>
        <v>4</v>
      </c>
      <c r="N3785" s="20">
        <f t="shared" si="1119"/>
        <v>1</v>
      </c>
      <c r="O3785" s="20">
        <f t="shared" si="1120"/>
        <v>4</v>
      </c>
      <c r="P3785" s="12">
        <f t="shared" si="1121"/>
        <v>1</v>
      </c>
      <c r="R3785" s="21">
        <f t="shared" si="1122"/>
        <v>0.17376366475793859</v>
      </c>
      <c r="V3785" t="s">
        <v>56</v>
      </c>
      <c r="W3785" s="32">
        <v>0.1</v>
      </c>
      <c r="X3785" s="33">
        <f>AA3784*W3785</f>
        <v>111319.01070000001</v>
      </c>
    </row>
    <row r="3786" spans="1:27" ht="15.75" x14ac:dyDescent="0.25">
      <c r="A3786" s="6" t="s">
        <v>9</v>
      </c>
      <c r="B3786" s="8">
        <v>15559</v>
      </c>
      <c r="C3786" s="8">
        <v>1696</v>
      </c>
      <c r="D3786" s="2">
        <v>10.9</v>
      </c>
      <c r="E3786" s="10">
        <v>357.5</v>
      </c>
      <c r="F3786" s="8">
        <v>485</v>
      </c>
      <c r="G3786" s="2">
        <v>3.1</v>
      </c>
      <c r="H3786" s="2">
        <v>102.2</v>
      </c>
      <c r="I3786" s="8">
        <v>281</v>
      </c>
      <c r="J3786" s="2">
        <v>1.8</v>
      </c>
      <c r="K3786" s="2">
        <v>59.2</v>
      </c>
      <c r="M3786" s="12">
        <f t="shared" si="1118"/>
        <v>5</v>
      </c>
      <c r="N3786" s="20">
        <f t="shared" si="1119"/>
        <v>2</v>
      </c>
      <c r="O3786" s="20">
        <f t="shared" si="1120"/>
        <v>-1</v>
      </c>
      <c r="P3786" s="20">
        <f t="shared" si="1121"/>
        <v>0</v>
      </c>
      <c r="R3786" s="21">
        <f t="shared" si="1122"/>
        <v>0.17657470067673087</v>
      </c>
      <c r="V3786" t="s">
        <v>413</v>
      </c>
      <c r="X3786" s="34">
        <v>2003</v>
      </c>
      <c r="Y3786" s="69">
        <f>X3786/4470643</f>
        <v>4.4803398526789101E-4</v>
      </c>
      <c r="Z3786" t="s">
        <v>186</v>
      </c>
    </row>
    <row r="3787" spans="1:27" ht="15.75" x14ac:dyDescent="0.25">
      <c r="A3787" s="5" t="s">
        <v>10</v>
      </c>
      <c r="B3787" s="7">
        <v>6629</v>
      </c>
      <c r="C3787" s="7">
        <v>1524</v>
      </c>
      <c r="D3787" s="1">
        <v>23</v>
      </c>
      <c r="E3787" s="9">
        <v>584.70000000000005</v>
      </c>
      <c r="F3787" s="7">
        <v>313</v>
      </c>
      <c r="G3787" s="1">
        <v>4.7</v>
      </c>
      <c r="H3787" s="1">
        <v>120.1</v>
      </c>
      <c r="I3787" s="7">
        <v>479</v>
      </c>
      <c r="J3787" s="1">
        <v>7.2</v>
      </c>
      <c r="K3787" s="1">
        <v>183.8</v>
      </c>
      <c r="M3787" s="12">
        <f t="shared" si="1118"/>
        <v>2</v>
      </c>
      <c r="N3787" s="20">
        <f t="shared" si="1119"/>
        <v>0</v>
      </c>
      <c r="O3787" s="20">
        <f t="shared" si="1120"/>
        <v>2</v>
      </c>
      <c r="P3787" s="20">
        <f t="shared" si="1121"/>
        <v>0</v>
      </c>
      <c r="R3787" s="21">
        <f t="shared" si="1122"/>
        <v>0.15866736074960958</v>
      </c>
      <c r="W3787" s="46" t="s">
        <v>185</v>
      </c>
      <c r="X3787" s="47">
        <f>X3786-X3804</f>
        <v>-124</v>
      </c>
    </row>
    <row r="3788" spans="1:27" ht="15.75" x14ac:dyDescent="0.25">
      <c r="A3788" s="6" t="s">
        <v>11</v>
      </c>
      <c r="B3788" s="8">
        <v>6259</v>
      </c>
      <c r="C3788" s="8">
        <v>1814</v>
      </c>
      <c r="D3788" s="2">
        <v>29</v>
      </c>
      <c r="E3788" s="10">
        <v>1293.2</v>
      </c>
      <c r="F3788" s="8">
        <v>86</v>
      </c>
      <c r="G3788" s="2">
        <v>1.4</v>
      </c>
      <c r="H3788" s="2">
        <v>61.3</v>
      </c>
      <c r="I3788" s="8">
        <v>1347</v>
      </c>
      <c r="J3788" s="2">
        <v>21.5</v>
      </c>
      <c r="K3788" s="2">
        <v>960.3</v>
      </c>
      <c r="M3788" s="12">
        <f t="shared" si="1118"/>
        <v>0</v>
      </c>
      <c r="N3788" s="20">
        <f t="shared" si="1119"/>
        <v>1</v>
      </c>
      <c r="O3788" s="20">
        <f t="shared" si="1120"/>
        <v>0</v>
      </c>
      <c r="P3788" s="20">
        <f t="shared" si="1121"/>
        <v>1</v>
      </c>
      <c r="R3788" s="21">
        <f t="shared" si="1122"/>
        <v>0.18885996876626757</v>
      </c>
    </row>
    <row r="3789" spans="1:27" ht="15.75" x14ac:dyDescent="0.25">
      <c r="A3789" s="5" t="s">
        <v>12</v>
      </c>
      <c r="B3789" s="1">
        <v>124</v>
      </c>
      <c r="C3789" s="1">
        <v>3</v>
      </c>
      <c r="D3789" s="1">
        <v>2.4</v>
      </c>
      <c r="E3789" s="1" t="s">
        <v>13</v>
      </c>
      <c r="F3789" s="1">
        <v>1</v>
      </c>
      <c r="G3789" s="1">
        <v>0.8</v>
      </c>
      <c r="H3789" s="1" t="s">
        <v>13</v>
      </c>
      <c r="I3789" s="1">
        <v>1</v>
      </c>
      <c r="J3789" s="1">
        <v>0.8</v>
      </c>
      <c r="K3789" s="1" t="s">
        <v>13</v>
      </c>
      <c r="M3789" s="12">
        <f t="shared" si="1118"/>
        <v>0</v>
      </c>
      <c r="N3789" s="12">
        <f t="shared" si="1119"/>
        <v>0</v>
      </c>
      <c r="O3789" s="12">
        <f t="shared" si="1120"/>
        <v>0</v>
      </c>
      <c r="P3789" s="12">
        <f t="shared" si="1121"/>
        <v>0</v>
      </c>
      <c r="R3789" s="21">
        <f t="shared" si="1122"/>
        <v>3.1233732431025507E-4</v>
      </c>
    </row>
    <row r="3790" spans="1:27" x14ac:dyDescent="0.25">
      <c r="A3790" s="25"/>
    </row>
    <row r="3791" spans="1:27" x14ac:dyDescent="0.25">
      <c r="A3791" t="s">
        <v>1380</v>
      </c>
    </row>
    <row r="3792" spans="1:27" x14ac:dyDescent="0.25">
      <c r="A3792" t="s">
        <v>22</v>
      </c>
    </row>
    <row r="3793" spans="1:27" x14ac:dyDescent="0.25">
      <c r="A3793" s="15" t="s">
        <v>17</v>
      </c>
      <c r="B3793" s="14" t="s">
        <v>18</v>
      </c>
      <c r="C3793" s="270" t="s">
        <v>19</v>
      </c>
      <c r="D3793" s="270"/>
      <c r="E3793" s="270"/>
      <c r="F3793" s="270" t="s">
        <v>20</v>
      </c>
      <c r="G3793" s="270"/>
      <c r="H3793" s="270"/>
      <c r="I3793" s="270" t="s">
        <v>21</v>
      </c>
      <c r="J3793" s="270"/>
      <c r="K3793" s="270"/>
      <c r="M3793" s="270" t="s">
        <v>387</v>
      </c>
      <c r="N3793" s="270"/>
      <c r="O3793" s="270"/>
      <c r="P3793" s="270"/>
    </row>
    <row r="3794" spans="1:27" ht="30" x14ac:dyDescent="0.25">
      <c r="B3794" s="14" t="s">
        <v>14</v>
      </c>
      <c r="C3794" s="14" t="s">
        <v>14</v>
      </c>
      <c r="D3794" s="14" t="s">
        <v>15</v>
      </c>
      <c r="E3794" s="14" t="s">
        <v>16</v>
      </c>
      <c r="F3794" s="14" t="s">
        <v>14</v>
      </c>
      <c r="G3794" s="14" t="s">
        <v>15</v>
      </c>
      <c r="H3794" s="14" t="s">
        <v>16</v>
      </c>
      <c r="I3794" s="14" t="s">
        <v>14</v>
      </c>
      <c r="J3794" s="14" t="s">
        <v>15</v>
      </c>
      <c r="K3794" s="14" t="s">
        <v>16</v>
      </c>
      <c r="M3794" s="14" t="s">
        <v>18</v>
      </c>
      <c r="N3794" s="13" t="s">
        <v>19</v>
      </c>
      <c r="O3794" s="14" t="s">
        <v>20</v>
      </c>
      <c r="P3794" s="13" t="s">
        <v>21</v>
      </c>
      <c r="R3794" s="13" t="s">
        <v>41</v>
      </c>
      <c r="S3794" s="14" t="s">
        <v>29</v>
      </c>
      <c r="U3794" s="27" t="s">
        <v>42</v>
      </c>
    </row>
    <row r="3795" spans="1:27" ht="15.75" x14ac:dyDescent="0.25">
      <c r="A3795" s="5" t="s">
        <v>0</v>
      </c>
      <c r="B3795" s="7">
        <v>231359</v>
      </c>
      <c r="C3795" s="7">
        <v>9600</v>
      </c>
      <c r="D3795" s="1">
        <v>4.0999999999999996</v>
      </c>
      <c r="E3795" s="9">
        <v>217.1</v>
      </c>
      <c r="F3795" s="7">
        <v>1785</v>
      </c>
      <c r="G3795" s="1">
        <v>0.8</v>
      </c>
      <c r="H3795" s="1">
        <v>40.4</v>
      </c>
      <c r="I3795" s="7">
        <v>2290</v>
      </c>
      <c r="J3795" s="1">
        <v>1</v>
      </c>
      <c r="K3795" s="1">
        <v>51.8</v>
      </c>
      <c r="M3795" s="12">
        <f t="shared" ref="M3795:M3807" si="1123">B3795-B3813</f>
        <v>227</v>
      </c>
      <c r="N3795" s="12">
        <f t="shared" ref="N3795:N3807" si="1124">C3795-C3813</f>
        <v>19</v>
      </c>
      <c r="O3795" s="12">
        <f t="shared" ref="O3795:O3807" si="1125">F3795-F3813</f>
        <v>6</v>
      </c>
      <c r="P3795" s="12">
        <f t="shared" ref="P3795:P3807" si="1126">I3795-I3813</f>
        <v>7</v>
      </c>
      <c r="R3795" s="26"/>
      <c r="U3795" s="28">
        <f>C3795/B3795</f>
        <v>4.1493955281618609E-2</v>
      </c>
      <c r="W3795" s="48"/>
    </row>
    <row r="3796" spans="1:27" ht="15.75" x14ac:dyDescent="0.25">
      <c r="A3796" s="6" t="s">
        <v>1</v>
      </c>
      <c r="B3796" s="8">
        <v>1401</v>
      </c>
      <c r="C3796" s="8">
        <v>58</v>
      </c>
      <c r="D3796" s="2">
        <v>4.0999999999999996</v>
      </c>
      <c r="E3796" s="10">
        <v>112.1</v>
      </c>
      <c r="F3796" s="8">
        <v>14</v>
      </c>
      <c r="G3796" s="2">
        <v>1</v>
      </c>
      <c r="H3796" s="2">
        <v>27.1</v>
      </c>
      <c r="I3796" s="8">
        <v>0</v>
      </c>
      <c r="J3796" s="2">
        <v>0</v>
      </c>
      <c r="K3796" s="2">
        <v>0</v>
      </c>
      <c r="M3796" s="12">
        <f t="shared" si="1123"/>
        <v>3</v>
      </c>
      <c r="N3796" s="20">
        <f t="shared" si="1124"/>
        <v>0</v>
      </c>
      <c r="O3796" s="12">
        <f t="shared" si="1125"/>
        <v>0</v>
      </c>
      <c r="P3796" s="12">
        <f t="shared" si="1126"/>
        <v>0</v>
      </c>
      <c r="R3796" s="21">
        <f>C3796/$C$3795</f>
        <v>6.0416666666666665E-3</v>
      </c>
    </row>
    <row r="3797" spans="1:27" ht="15.75" x14ac:dyDescent="0.25">
      <c r="A3797" s="5" t="s">
        <v>2</v>
      </c>
      <c r="B3797" s="7">
        <v>8771</v>
      </c>
      <c r="C3797" s="7">
        <v>40</v>
      </c>
      <c r="D3797" s="1">
        <v>0.5</v>
      </c>
      <c r="E3797" s="9">
        <v>18.399999999999999</v>
      </c>
      <c r="F3797" s="7">
        <v>6</v>
      </c>
      <c r="G3797" s="1">
        <v>0.1</v>
      </c>
      <c r="H3797" s="1">
        <v>2.8</v>
      </c>
      <c r="I3797" s="7">
        <v>0</v>
      </c>
      <c r="J3797" s="1">
        <v>0</v>
      </c>
      <c r="K3797" s="1">
        <v>0</v>
      </c>
      <c r="M3797" s="12">
        <f t="shared" si="1123"/>
        <v>13</v>
      </c>
      <c r="N3797" s="20">
        <f t="shared" si="1124"/>
        <v>0</v>
      </c>
      <c r="O3797" s="12">
        <f t="shared" si="1125"/>
        <v>0</v>
      </c>
      <c r="P3797" s="12">
        <f t="shared" si="1126"/>
        <v>0</v>
      </c>
      <c r="R3797" s="21">
        <f t="shared" ref="R3797:R3807" si="1127">C3797/$C$3795</f>
        <v>4.1666666666666666E-3</v>
      </c>
    </row>
    <row r="3798" spans="1:27" ht="15.75" x14ac:dyDescent="0.25">
      <c r="A3798" s="6" t="s">
        <v>3</v>
      </c>
      <c r="B3798" s="8">
        <v>12181</v>
      </c>
      <c r="C3798" s="8">
        <v>25</v>
      </c>
      <c r="D3798" s="2">
        <v>0.2</v>
      </c>
      <c r="E3798" s="10">
        <v>9</v>
      </c>
      <c r="F3798" s="8">
        <v>12</v>
      </c>
      <c r="G3798" s="2">
        <v>0.1</v>
      </c>
      <c r="H3798" s="2">
        <v>4.3</v>
      </c>
      <c r="I3798" s="8">
        <v>0</v>
      </c>
      <c r="J3798" s="2">
        <v>0</v>
      </c>
      <c r="K3798" s="2">
        <v>0</v>
      </c>
      <c r="M3798" s="12">
        <f t="shared" si="1123"/>
        <v>25</v>
      </c>
      <c r="N3798" s="20">
        <f t="shared" si="1124"/>
        <v>0</v>
      </c>
      <c r="O3798" s="20">
        <f t="shared" si="1125"/>
        <v>0</v>
      </c>
      <c r="P3798" s="12">
        <f t="shared" si="1126"/>
        <v>0</v>
      </c>
      <c r="R3798" s="23">
        <f t="shared" si="1127"/>
        <v>2.6041666666666665E-3</v>
      </c>
      <c r="U3798" s="30" t="s">
        <v>388</v>
      </c>
      <c r="V3798" s="30"/>
      <c r="W3798" s="30"/>
      <c r="X3798" s="30"/>
      <c r="Y3798" s="30"/>
    </row>
    <row r="3799" spans="1:27" ht="15.75" x14ac:dyDescent="0.25">
      <c r="A3799" s="5" t="s">
        <v>4</v>
      </c>
      <c r="B3799" s="7">
        <v>31321</v>
      </c>
      <c r="C3799" s="7">
        <v>155</v>
      </c>
      <c r="D3799" s="1">
        <v>0.5</v>
      </c>
      <c r="E3799" s="9">
        <v>29.1</v>
      </c>
      <c r="F3799" s="7">
        <v>21</v>
      </c>
      <c r="G3799" s="1">
        <v>0.1</v>
      </c>
      <c r="H3799" s="1">
        <v>3.9</v>
      </c>
      <c r="I3799" s="7">
        <v>0</v>
      </c>
      <c r="J3799" s="1">
        <v>0</v>
      </c>
      <c r="K3799" s="1">
        <v>0</v>
      </c>
      <c r="M3799" s="12">
        <f t="shared" si="1123"/>
        <v>33</v>
      </c>
      <c r="N3799" s="20">
        <f t="shared" si="1124"/>
        <v>0</v>
      </c>
      <c r="O3799" s="12">
        <f t="shared" si="1125"/>
        <v>0</v>
      </c>
      <c r="P3799" s="12">
        <f t="shared" si="1126"/>
        <v>0</v>
      </c>
      <c r="R3799" s="23">
        <f t="shared" si="1127"/>
        <v>1.6145833333333335E-2</v>
      </c>
      <c r="S3799" s="24">
        <f>R3798+R3799</f>
        <v>1.8750000000000003E-2</v>
      </c>
      <c r="U3799" s="30"/>
      <c r="V3799" s="30"/>
      <c r="W3799" s="30"/>
      <c r="X3799" s="30"/>
      <c r="Y3799" s="30"/>
      <c r="Z3799" s="30"/>
    </row>
    <row r="3800" spans="1:27" ht="15.75" x14ac:dyDescent="0.25">
      <c r="A3800" s="6" t="s">
        <v>5</v>
      </c>
      <c r="B3800" s="8">
        <v>41765</v>
      </c>
      <c r="C3800" s="8">
        <v>521</v>
      </c>
      <c r="D3800" s="2">
        <v>1.2</v>
      </c>
      <c r="E3800" s="10">
        <v>88</v>
      </c>
      <c r="F3800" s="8">
        <v>61</v>
      </c>
      <c r="G3800" s="2">
        <v>0.1</v>
      </c>
      <c r="H3800" s="2">
        <v>10.3</v>
      </c>
      <c r="I3800" s="8">
        <v>11</v>
      </c>
      <c r="J3800" s="2">
        <v>0</v>
      </c>
      <c r="K3800" s="2">
        <v>1.9</v>
      </c>
      <c r="M3800" s="12">
        <f t="shared" si="1123"/>
        <v>39</v>
      </c>
      <c r="N3800" s="20">
        <f t="shared" si="1124"/>
        <v>1</v>
      </c>
      <c r="O3800" s="12">
        <f t="shared" si="1125"/>
        <v>1</v>
      </c>
      <c r="P3800" s="12">
        <f t="shared" si="1126"/>
        <v>0</v>
      </c>
      <c r="R3800" s="21">
        <f t="shared" si="1127"/>
        <v>5.4270833333333331E-2</v>
      </c>
      <c r="U3800" s="30" t="s">
        <v>389</v>
      </c>
      <c r="V3800" s="30"/>
      <c r="W3800" s="30"/>
      <c r="X3800" s="30"/>
      <c r="Y3800" s="30"/>
      <c r="Z3800" s="30"/>
    </row>
    <row r="3801" spans="1:27" ht="15.75" x14ac:dyDescent="0.25">
      <c r="A3801" s="5" t="s">
        <v>6</v>
      </c>
      <c r="B3801" s="7">
        <v>44015</v>
      </c>
      <c r="C3801" s="7">
        <v>926</v>
      </c>
      <c r="D3801" s="1">
        <v>2.1</v>
      </c>
      <c r="E3801" s="9">
        <v>129.4</v>
      </c>
      <c r="F3801" s="7">
        <v>134</v>
      </c>
      <c r="G3801" s="1">
        <v>0.3</v>
      </c>
      <c r="H3801" s="1">
        <v>18.7</v>
      </c>
      <c r="I3801" s="7">
        <v>14</v>
      </c>
      <c r="J3801" s="1">
        <v>0</v>
      </c>
      <c r="K3801" s="1">
        <v>2</v>
      </c>
      <c r="M3801" s="12">
        <f t="shared" si="1123"/>
        <v>47</v>
      </c>
      <c r="N3801" s="20">
        <f t="shared" si="1124"/>
        <v>1</v>
      </c>
      <c r="O3801" s="20">
        <f t="shared" si="1125"/>
        <v>0</v>
      </c>
      <c r="P3801" s="12">
        <f t="shared" si="1126"/>
        <v>0</v>
      </c>
      <c r="R3801" s="21">
        <f t="shared" si="1127"/>
        <v>9.6458333333333326E-2</v>
      </c>
      <c r="U3801" s="30" t="s">
        <v>390</v>
      </c>
      <c r="V3801" s="30"/>
      <c r="W3801" s="30"/>
      <c r="X3801" s="30"/>
      <c r="Y3801" s="30"/>
      <c r="Z3801" s="30"/>
    </row>
    <row r="3802" spans="1:27" ht="15.75" x14ac:dyDescent="0.25">
      <c r="A3802" s="6" t="s">
        <v>7</v>
      </c>
      <c r="B3802" s="8">
        <v>36343</v>
      </c>
      <c r="C3802" s="8">
        <v>1173</v>
      </c>
      <c r="D3802" s="2">
        <v>3.2</v>
      </c>
      <c r="E3802" s="10">
        <v>192.8</v>
      </c>
      <c r="F3802" s="8">
        <v>239</v>
      </c>
      <c r="G3802" s="2">
        <v>0.7</v>
      </c>
      <c r="H3802" s="2">
        <v>39.299999999999997</v>
      </c>
      <c r="I3802" s="8">
        <v>46</v>
      </c>
      <c r="J3802" s="2">
        <v>0.1</v>
      </c>
      <c r="K3802" s="2">
        <v>7.6</v>
      </c>
      <c r="M3802" s="12">
        <f t="shared" si="1123"/>
        <v>25</v>
      </c>
      <c r="N3802" s="20">
        <f t="shared" si="1124"/>
        <v>1</v>
      </c>
      <c r="O3802" s="20">
        <f t="shared" si="1125"/>
        <v>0</v>
      </c>
      <c r="P3802" s="12">
        <f t="shared" si="1126"/>
        <v>0</v>
      </c>
      <c r="R3802" s="21">
        <f t="shared" si="1127"/>
        <v>0.1221875</v>
      </c>
      <c r="U3802" s="30" t="s">
        <v>391</v>
      </c>
      <c r="V3802" s="30"/>
      <c r="W3802" s="30"/>
      <c r="X3802" s="30"/>
      <c r="Y3802" s="30"/>
      <c r="Z3802" s="30"/>
      <c r="AA3802" s="31">
        <f>4470643*0.243</f>
        <v>1086366.2490000001</v>
      </c>
    </row>
    <row r="3803" spans="1:27" ht="15.75" x14ac:dyDescent="0.25">
      <c r="A3803" s="5" t="s">
        <v>8</v>
      </c>
      <c r="B3803" s="7">
        <v>26998</v>
      </c>
      <c r="C3803" s="7">
        <v>1668</v>
      </c>
      <c r="D3803" s="1">
        <v>6.2</v>
      </c>
      <c r="E3803" s="9">
        <v>302.89999999999998</v>
      </c>
      <c r="F3803" s="7">
        <v>414</v>
      </c>
      <c r="G3803" s="1">
        <v>1.5</v>
      </c>
      <c r="H3803" s="1">
        <v>75.2</v>
      </c>
      <c r="I3803" s="7">
        <v>112</v>
      </c>
      <c r="J3803" s="1">
        <v>0.4</v>
      </c>
      <c r="K3803" s="1">
        <v>20.3</v>
      </c>
      <c r="M3803" s="12">
        <f t="shared" si="1123"/>
        <v>18</v>
      </c>
      <c r="N3803" s="20">
        <f t="shared" si="1124"/>
        <v>8</v>
      </c>
      <c r="O3803" s="20">
        <f t="shared" si="1125"/>
        <v>3</v>
      </c>
      <c r="P3803" s="12">
        <f t="shared" si="1126"/>
        <v>1</v>
      </c>
      <c r="R3803" s="21">
        <f t="shared" si="1127"/>
        <v>0.17374999999999999</v>
      </c>
      <c r="V3803" t="s">
        <v>56</v>
      </c>
      <c r="W3803" s="32">
        <v>0.1</v>
      </c>
      <c r="X3803" s="33">
        <f>AA3802*W3803</f>
        <v>108636.62490000001</v>
      </c>
    </row>
    <row r="3804" spans="1:27" ht="15.75" x14ac:dyDescent="0.25">
      <c r="A3804" s="6" t="s">
        <v>9</v>
      </c>
      <c r="B3804" s="8">
        <v>15554</v>
      </c>
      <c r="C3804" s="8">
        <v>1694</v>
      </c>
      <c r="D3804" s="2">
        <v>10.9</v>
      </c>
      <c r="E3804" s="10">
        <v>357.1</v>
      </c>
      <c r="F3804" s="8">
        <v>486</v>
      </c>
      <c r="G3804" s="2">
        <v>3.1</v>
      </c>
      <c r="H3804" s="2">
        <v>102.4</v>
      </c>
      <c r="I3804" s="8">
        <v>281</v>
      </c>
      <c r="J3804" s="2">
        <v>1.8</v>
      </c>
      <c r="K3804" s="2">
        <v>59.2</v>
      </c>
      <c r="M3804" s="12">
        <f t="shared" si="1123"/>
        <v>16</v>
      </c>
      <c r="N3804" s="20">
        <f t="shared" si="1124"/>
        <v>5</v>
      </c>
      <c r="O3804" s="20">
        <f t="shared" si="1125"/>
        <v>2</v>
      </c>
      <c r="P3804" s="20">
        <f t="shared" si="1126"/>
        <v>3</v>
      </c>
      <c r="R3804" s="21">
        <f t="shared" si="1127"/>
        <v>0.17645833333333333</v>
      </c>
      <c r="V3804" t="s">
        <v>414</v>
      </c>
      <c r="X3804" s="34">
        <v>2127</v>
      </c>
      <c r="Y3804" s="69">
        <f>X3804/4470643</f>
        <v>4.7577048760100057E-4</v>
      </c>
      <c r="Z3804" t="s">
        <v>186</v>
      </c>
    </row>
    <row r="3805" spans="1:27" ht="15.75" x14ac:dyDescent="0.25">
      <c r="A3805" s="5" t="s">
        <v>10</v>
      </c>
      <c r="B3805" s="7">
        <v>6627</v>
      </c>
      <c r="C3805" s="7">
        <v>1524</v>
      </c>
      <c r="D3805" s="1">
        <v>23</v>
      </c>
      <c r="E3805" s="9">
        <v>584.70000000000005</v>
      </c>
      <c r="F3805" s="7">
        <v>311</v>
      </c>
      <c r="G3805" s="1">
        <v>4.7</v>
      </c>
      <c r="H3805" s="1">
        <v>119.3</v>
      </c>
      <c r="I3805" s="7">
        <v>479</v>
      </c>
      <c r="J3805" s="1">
        <v>7.2</v>
      </c>
      <c r="K3805" s="1">
        <v>183.8</v>
      </c>
      <c r="M3805" s="12">
        <f t="shared" si="1123"/>
        <v>2</v>
      </c>
      <c r="N3805" s="20">
        <f t="shared" si="1124"/>
        <v>1</v>
      </c>
      <c r="O3805" s="20">
        <f t="shared" si="1125"/>
        <v>0</v>
      </c>
      <c r="P3805" s="20">
        <f t="shared" si="1126"/>
        <v>1</v>
      </c>
      <c r="R3805" s="21">
        <f t="shared" si="1127"/>
        <v>0.15875</v>
      </c>
      <c r="W3805" s="46" t="s">
        <v>185</v>
      </c>
      <c r="X3805" s="47">
        <f>X3804-X3822</f>
        <v>-209</v>
      </c>
    </row>
    <row r="3806" spans="1:27" ht="15.75" x14ac:dyDescent="0.25">
      <c r="A3806" s="6" t="s">
        <v>11</v>
      </c>
      <c r="B3806" s="8">
        <v>6259</v>
      </c>
      <c r="C3806" s="8">
        <v>1813</v>
      </c>
      <c r="D3806" s="2">
        <v>29</v>
      </c>
      <c r="E3806" s="10">
        <v>1292.5</v>
      </c>
      <c r="F3806" s="8">
        <v>86</v>
      </c>
      <c r="G3806" s="2">
        <v>1.4</v>
      </c>
      <c r="H3806" s="2">
        <v>61.3</v>
      </c>
      <c r="I3806" s="8">
        <v>1346</v>
      </c>
      <c r="J3806" s="2">
        <v>21.5</v>
      </c>
      <c r="K3806" s="2">
        <v>959.6</v>
      </c>
      <c r="M3806" s="12">
        <f t="shared" si="1123"/>
        <v>2</v>
      </c>
      <c r="N3806" s="20">
        <f t="shared" si="1124"/>
        <v>1</v>
      </c>
      <c r="O3806" s="20">
        <f t="shared" si="1125"/>
        <v>0</v>
      </c>
      <c r="P3806" s="20">
        <f t="shared" si="1126"/>
        <v>2</v>
      </c>
      <c r="R3806" s="21">
        <f t="shared" si="1127"/>
        <v>0.18885416666666666</v>
      </c>
    </row>
    <row r="3807" spans="1:27" ht="15.75" x14ac:dyDescent="0.25">
      <c r="A3807" s="5" t="s">
        <v>12</v>
      </c>
      <c r="B3807" s="1">
        <v>124</v>
      </c>
      <c r="C3807" s="1">
        <v>3</v>
      </c>
      <c r="D3807" s="1">
        <v>2.4</v>
      </c>
      <c r="E3807" s="1" t="s">
        <v>13</v>
      </c>
      <c r="F3807" s="1">
        <v>1</v>
      </c>
      <c r="G3807" s="1">
        <v>0.8</v>
      </c>
      <c r="H3807" s="1" t="s">
        <v>13</v>
      </c>
      <c r="I3807" s="1">
        <v>1</v>
      </c>
      <c r="J3807" s="1">
        <v>0.8</v>
      </c>
      <c r="K3807" s="1" t="s">
        <v>13</v>
      </c>
      <c r="M3807" s="12">
        <f t="shared" si="1123"/>
        <v>4</v>
      </c>
      <c r="N3807" s="12">
        <f t="shared" si="1124"/>
        <v>1</v>
      </c>
      <c r="O3807" s="12">
        <f t="shared" si="1125"/>
        <v>0</v>
      </c>
      <c r="P3807" s="12">
        <f t="shared" si="1126"/>
        <v>0</v>
      </c>
      <c r="R3807" s="21">
        <f t="shared" si="1127"/>
        <v>3.1250000000000001E-4</v>
      </c>
    </row>
    <row r="3808" spans="1:27" x14ac:dyDescent="0.25">
      <c r="A3808" s="25"/>
      <c r="B3808" s="3" t="s">
        <v>393</v>
      </c>
      <c r="C3808" s="48">
        <f>SUM(C3804:C3806)/B3795</f>
        <v>2.1745425939773255E-2</v>
      </c>
      <c r="D3808" t="s">
        <v>396</v>
      </c>
    </row>
    <row r="3809" spans="1:27" x14ac:dyDescent="0.25">
      <c r="A3809" t="s">
        <v>1381</v>
      </c>
    </row>
    <row r="3810" spans="1:27" x14ac:dyDescent="0.25">
      <c r="A3810" t="s">
        <v>22</v>
      </c>
    </row>
    <row r="3811" spans="1:27" x14ac:dyDescent="0.25">
      <c r="A3811" s="15" t="s">
        <v>17</v>
      </c>
      <c r="B3811" s="14" t="s">
        <v>18</v>
      </c>
      <c r="C3811" s="270" t="s">
        <v>19</v>
      </c>
      <c r="D3811" s="270"/>
      <c r="E3811" s="270"/>
      <c r="F3811" s="270" t="s">
        <v>20</v>
      </c>
      <c r="G3811" s="270"/>
      <c r="H3811" s="270"/>
      <c r="I3811" s="270" t="s">
        <v>21</v>
      </c>
      <c r="J3811" s="270"/>
      <c r="K3811" s="270"/>
      <c r="M3811" s="270" t="s">
        <v>381</v>
      </c>
      <c r="N3811" s="270"/>
      <c r="O3811" s="270"/>
      <c r="P3811" s="270"/>
    </row>
    <row r="3812" spans="1:27" ht="30" x14ac:dyDescent="0.25">
      <c r="B3812" s="14" t="s">
        <v>14</v>
      </c>
      <c r="C3812" s="14" t="s">
        <v>14</v>
      </c>
      <c r="D3812" s="14" t="s">
        <v>15</v>
      </c>
      <c r="E3812" s="14" t="s">
        <v>16</v>
      </c>
      <c r="F3812" s="14" t="s">
        <v>14</v>
      </c>
      <c r="G3812" s="14" t="s">
        <v>15</v>
      </c>
      <c r="H3812" s="14" t="s">
        <v>16</v>
      </c>
      <c r="I3812" s="14" t="s">
        <v>14</v>
      </c>
      <c r="J3812" s="14" t="s">
        <v>15</v>
      </c>
      <c r="K3812" s="14" t="s">
        <v>16</v>
      </c>
      <c r="M3812" s="14" t="s">
        <v>18</v>
      </c>
      <c r="N3812" s="13" t="s">
        <v>19</v>
      </c>
      <c r="O3812" s="14" t="s">
        <v>20</v>
      </c>
      <c r="P3812" s="13" t="s">
        <v>21</v>
      </c>
      <c r="R3812" s="13" t="s">
        <v>41</v>
      </c>
      <c r="S3812" s="14" t="s">
        <v>29</v>
      </c>
      <c r="U3812" s="27" t="s">
        <v>42</v>
      </c>
    </row>
    <row r="3813" spans="1:27" ht="15.75" x14ac:dyDescent="0.25">
      <c r="A3813" s="5" t="s">
        <v>0</v>
      </c>
      <c r="B3813" s="7">
        <v>231132</v>
      </c>
      <c r="C3813" s="7">
        <v>9581</v>
      </c>
      <c r="D3813" s="1">
        <v>4.0999999999999996</v>
      </c>
      <c r="E3813" s="9">
        <v>216.7</v>
      </c>
      <c r="F3813" s="7">
        <v>1779</v>
      </c>
      <c r="G3813" s="1">
        <v>0.8</v>
      </c>
      <c r="H3813" s="1">
        <v>40.200000000000003</v>
      </c>
      <c r="I3813" s="7">
        <v>2283</v>
      </c>
      <c r="J3813" s="1">
        <v>1</v>
      </c>
      <c r="K3813" s="1">
        <v>51.6</v>
      </c>
      <c r="M3813" s="12">
        <f t="shared" ref="M3813:M3825" si="1128">B3813-B3831</f>
        <v>124</v>
      </c>
      <c r="N3813" s="12">
        <f t="shared" ref="N3813:N3825" si="1129">C3813-C3831</f>
        <v>7</v>
      </c>
      <c r="O3813" s="12">
        <f t="shared" ref="O3813:O3825" si="1130">F3813-F3831</f>
        <v>3</v>
      </c>
      <c r="P3813" s="12">
        <f t="shared" ref="P3813:P3825" si="1131">I3813-I3831</f>
        <v>3</v>
      </c>
      <c r="R3813" s="26"/>
      <c r="U3813" s="28">
        <f>C3813/B3813</f>
        <v>4.1452503331429656E-2</v>
      </c>
      <c r="W3813" s="48"/>
    </row>
    <row r="3814" spans="1:27" ht="15.75" x14ac:dyDescent="0.25">
      <c r="A3814" s="6" t="s">
        <v>1</v>
      </c>
      <c r="B3814" s="8">
        <v>1398</v>
      </c>
      <c r="C3814" s="8">
        <v>58</v>
      </c>
      <c r="D3814" s="2">
        <v>4.0999999999999996</v>
      </c>
      <c r="E3814" s="10">
        <v>112.1</v>
      </c>
      <c r="F3814" s="8">
        <v>14</v>
      </c>
      <c r="G3814" s="2">
        <v>1</v>
      </c>
      <c r="H3814" s="2">
        <v>27.1</v>
      </c>
      <c r="I3814" s="8">
        <v>0</v>
      </c>
      <c r="J3814" s="2">
        <v>0</v>
      </c>
      <c r="K3814" s="2">
        <v>0</v>
      </c>
      <c r="M3814" s="12">
        <f t="shared" si="1128"/>
        <v>3</v>
      </c>
      <c r="N3814" s="20">
        <f t="shared" si="1129"/>
        <v>0</v>
      </c>
      <c r="O3814" s="12">
        <f t="shared" si="1130"/>
        <v>0</v>
      </c>
      <c r="P3814" s="12">
        <f t="shared" si="1131"/>
        <v>0</v>
      </c>
      <c r="R3814" s="21">
        <f>C3814/$C$3813</f>
        <v>6.0536478446926211E-3</v>
      </c>
    </row>
    <row r="3815" spans="1:27" ht="15.75" x14ac:dyDescent="0.25">
      <c r="A3815" s="5" t="s">
        <v>2</v>
      </c>
      <c r="B3815" s="7">
        <v>8758</v>
      </c>
      <c r="C3815" s="7">
        <v>40</v>
      </c>
      <c r="D3815" s="1">
        <v>0.5</v>
      </c>
      <c r="E3815" s="9">
        <v>18.399999999999999</v>
      </c>
      <c r="F3815" s="7">
        <v>6</v>
      </c>
      <c r="G3815" s="1">
        <v>0.1</v>
      </c>
      <c r="H3815" s="1">
        <v>2.8</v>
      </c>
      <c r="I3815" s="7">
        <v>0</v>
      </c>
      <c r="J3815" s="1">
        <v>0</v>
      </c>
      <c r="K3815" s="1">
        <v>0</v>
      </c>
      <c r="M3815" s="12">
        <f t="shared" si="1128"/>
        <v>9</v>
      </c>
      <c r="N3815" s="20">
        <f t="shared" si="1129"/>
        <v>0</v>
      </c>
      <c r="O3815" s="12">
        <f t="shared" si="1130"/>
        <v>0</v>
      </c>
      <c r="P3815" s="12">
        <f t="shared" si="1131"/>
        <v>0</v>
      </c>
      <c r="R3815" s="21">
        <f t="shared" ref="R3815:R3825" si="1132">C3815/$C$3813</f>
        <v>4.1749295480638764E-3</v>
      </c>
    </row>
    <row r="3816" spans="1:27" ht="15.75" x14ac:dyDescent="0.25">
      <c r="A3816" s="6" t="s">
        <v>3</v>
      </c>
      <c r="B3816" s="8">
        <v>12156</v>
      </c>
      <c r="C3816" s="8">
        <v>25</v>
      </c>
      <c r="D3816" s="2">
        <v>0.2</v>
      </c>
      <c r="E3816" s="10">
        <v>9</v>
      </c>
      <c r="F3816" s="8">
        <v>12</v>
      </c>
      <c r="G3816" s="2">
        <v>0.1</v>
      </c>
      <c r="H3816" s="2">
        <v>4.3</v>
      </c>
      <c r="I3816" s="8">
        <v>0</v>
      </c>
      <c r="J3816" s="2">
        <v>0</v>
      </c>
      <c r="K3816" s="2">
        <v>0</v>
      </c>
      <c r="M3816" s="12">
        <f t="shared" si="1128"/>
        <v>12</v>
      </c>
      <c r="N3816" s="20">
        <f t="shared" si="1129"/>
        <v>0</v>
      </c>
      <c r="O3816" s="20">
        <f t="shared" si="1130"/>
        <v>0</v>
      </c>
      <c r="P3816" s="12">
        <f t="shared" si="1131"/>
        <v>0</v>
      </c>
      <c r="R3816" s="23">
        <f t="shared" si="1132"/>
        <v>2.6093309675399227E-3</v>
      </c>
      <c r="U3816" s="30" t="s">
        <v>382</v>
      </c>
      <c r="V3816" s="30"/>
      <c r="W3816" s="30"/>
      <c r="X3816" s="30"/>
      <c r="Y3816" s="30"/>
    </row>
    <row r="3817" spans="1:27" ht="15.75" x14ac:dyDescent="0.25">
      <c r="A3817" s="5" t="s">
        <v>4</v>
      </c>
      <c r="B3817" s="7">
        <v>31288</v>
      </c>
      <c r="C3817" s="7">
        <v>155</v>
      </c>
      <c r="D3817" s="1">
        <v>0.5</v>
      </c>
      <c r="E3817" s="9">
        <v>29.1</v>
      </c>
      <c r="F3817" s="7">
        <v>21</v>
      </c>
      <c r="G3817" s="1">
        <v>0.1</v>
      </c>
      <c r="H3817" s="1">
        <v>3.9</v>
      </c>
      <c r="I3817" s="7">
        <v>0</v>
      </c>
      <c r="J3817" s="1">
        <v>0</v>
      </c>
      <c r="K3817" s="1">
        <v>0</v>
      </c>
      <c r="M3817" s="12">
        <f t="shared" si="1128"/>
        <v>23</v>
      </c>
      <c r="N3817" s="20">
        <f t="shared" si="1129"/>
        <v>1</v>
      </c>
      <c r="O3817" s="12">
        <f t="shared" si="1130"/>
        <v>0</v>
      </c>
      <c r="P3817" s="12">
        <f t="shared" si="1131"/>
        <v>0</v>
      </c>
      <c r="R3817" s="23">
        <f t="shared" si="1132"/>
        <v>1.6177851998747522E-2</v>
      </c>
      <c r="S3817" s="24">
        <f>R3816+R3817</f>
        <v>1.8787182966287445E-2</v>
      </c>
      <c r="U3817" s="30"/>
      <c r="V3817" s="30"/>
      <c r="W3817" s="30"/>
      <c r="X3817" s="30"/>
      <c r="Y3817" s="30"/>
      <c r="Z3817" s="30"/>
    </row>
    <row r="3818" spans="1:27" ht="15.75" x14ac:dyDescent="0.25">
      <c r="A3818" s="6" t="s">
        <v>5</v>
      </c>
      <c r="B3818" s="8">
        <v>41726</v>
      </c>
      <c r="C3818" s="8">
        <v>520</v>
      </c>
      <c r="D3818" s="2">
        <v>1.2</v>
      </c>
      <c r="E3818" s="10">
        <v>87.9</v>
      </c>
      <c r="F3818" s="8">
        <v>60</v>
      </c>
      <c r="G3818" s="2">
        <v>0.1</v>
      </c>
      <c r="H3818" s="2">
        <v>10.1</v>
      </c>
      <c r="I3818" s="8">
        <v>11</v>
      </c>
      <c r="J3818" s="2">
        <v>0</v>
      </c>
      <c r="K3818" s="2">
        <v>1.9</v>
      </c>
      <c r="M3818" s="12">
        <f t="shared" si="1128"/>
        <v>21</v>
      </c>
      <c r="N3818" s="20">
        <f t="shared" si="1129"/>
        <v>4</v>
      </c>
      <c r="O3818" s="12">
        <f t="shared" si="1130"/>
        <v>1</v>
      </c>
      <c r="P3818" s="12">
        <f t="shared" si="1131"/>
        <v>0</v>
      </c>
      <c r="R3818" s="21">
        <f t="shared" si="1132"/>
        <v>5.4274084124830396E-2</v>
      </c>
      <c r="U3818" s="30" t="s">
        <v>383</v>
      </c>
      <c r="V3818" s="30"/>
      <c r="W3818" s="30"/>
      <c r="X3818" s="30"/>
      <c r="Y3818" s="30"/>
      <c r="Z3818" s="30"/>
    </row>
    <row r="3819" spans="1:27" ht="15.75" x14ac:dyDescent="0.25">
      <c r="A3819" s="5" t="s">
        <v>6</v>
      </c>
      <c r="B3819" s="7">
        <v>43968</v>
      </c>
      <c r="C3819" s="7">
        <v>925</v>
      </c>
      <c r="D3819" s="1">
        <v>2.1</v>
      </c>
      <c r="E3819" s="9">
        <v>129.30000000000001</v>
      </c>
      <c r="F3819" s="7">
        <v>134</v>
      </c>
      <c r="G3819" s="1">
        <v>0.3</v>
      </c>
      <c r="H3819" s="1">
        <v>18.7</v>
      </c>
      <c r="I3819" s="7">
        <v>14</v>
      </c>
      <c r="J3819" s="1">
        <v>0</v>
      </c>
      <c r="K3819" s="1">
        <v>2</v>
      </c>
      <c r="M3819" s="12">
        <f t="shared" si="1128"/>
        <v>24</v>
      </c>
      <c r="N3819" s="20">
        <f t="shared" si="1129"/>
        <v>0</v>
      </c>
      <c r="O3819" s="20">
        <f t="shared" si="1130"/>
        <v>0</v>
      </c>
      <c r="P3819" s="12">
        <f t="shared" si="1131"/>
        <v>0</v>
      </c>
      <c r="R3819" s="21">
        <f t="shared" si="1132"/>
        <v>9.6545245798977136E-2</v>
      </c>
      <c r="U3819" s="30" t="s">
        <v>384</v>
      </c>
      <c r="V3819" s="30"/>
      <c r="W3819" s="30"/>
      <c r="X3819" s="30"/>
      <c r="Y3819" s="30"/>
      <c r="Z3819" s="30"/>
    </row>
    <row r="3820" spans="1:27" ht="15.75" x14ac:dyDescent="0.25">
      <c r="A3820" s="6" t="s">
        <v>7</v>
      </c>
      <c r="B3820" s="8">
        <v>36318</v>
      </c>
      <c r="C3820" s="8">
        <v>1172</v>
      </c>
      <c r="D3820" s="2">
        <v>3.2</v>
      </c>
      <c r="E3820" s="10">
        <v>192.6</v>
      </c>
      <c r="F3820" s="8">
        <v>239</v>
      </c>
      <c r="G3820" s="2">
        <v>0.7</v>
      </c>
      <c r="H3820" s="2">
        <v>39.299999999999997</v>
      </c>
      <c r="I3820" s="8">
        <v>46</v>
      </c>
      <c r="J3820" s="2">
        <v>0.1</v>
      </c>
      <c r="K3820" s="2">
        <v>7.6</v>
      </c>
      <c r="M3820" s="12">
        <f t="shared" si="1128"/>
        <v>12</v>
      </c>
      <c r="N3820" s="20">
        <f t="shared" si="1129"/>
        <v>0</v>
      </c>
      <c r="O3820" s="20">
        <f t="shared" si="1130"/>
        <v>0</v>
      </c>
      <c r="P3820" s="12">
        <f t="shared" si="1131"/>
        <v>1</v>
      </c>
      <c r="R3820" s="21">
        <f t="shared" si="1132"/>
        <v>0.12232543575827158</v>
      </c>
      <c r="U3820" s="30" t="s">
        <v>385</v>
      </c>
      <c r="V3820" s="30"/>
      <c r="W3820" s="30"/>
      <c r="X3820" s="30"/>
      <c r="Y3820" s="30"/>
      <c r="Z3820" s="30"/>
      <c r="AA3820" s="31">
        <f>4470643*0.22</f>
        <v>983541.46</v>
      </c>
    </row>
    <row r="3821" spans="1:27" ht="15.75" x14ac:dyDescent="0.25">
      <c r="A3821" s="5" t="s">
        <v>8</v>
      </c>
      <c r="B3821" s="7">
        <v>26980</v>
      </c>
      <c r="C3821" s="7">
        <v>1660</v>
      </c>
      <c r="D3821" s="1">
        <v>6.2</v>
      </c>
      <c r="E3821" s="9">
        <v>301.39999999999998</v>
      </c>
      <c r="F3821" s="7">
        <v>411</v>
      </c>
      <c r="G3821" s="1">
        <v>1.5</v>
      </c>
      <c r="H3821" s="1">
        <v>74.599999999999994</v>
      </c>
      <c r="I3821" s="7">
        <v>111</v>
      </c>
      <c r="J3821" s="1">
        <v>0.4</v>
      </c>
      <c r="K3821" s="1">
        <v>20.2</v>
      </c>
      <c r="M3821" s="12">
        <f t="shared" si="1128"/>
        <v>10</v>
      </c>
      <c r="N3821" s="20">
        <f t="shared" si="1129"/>
        <v>1</v>
      </c>
      <c r="O3821" s="20">
        <f t="shared" si="1130"/>
        <v>1</v>
      </c>
      <c r="P3821" s="12">
        <f t="shared" si="1131"/>
        <v>0</v>
      </c>
      <c r="R3821" s="21">
        <f t="shared" si="1132"/>
        <v>0.17325957624465088</v>
      </c>
      <c r="V3821" t="s">
        <v>56</v>
      </c>
      <c r="W3821" s="32">
        <v>0.1</v>
      </c>
      <c r="X3821" s="33">
        <f>AA3820*W3821</f>
        <v>98354.146000000008</v>
      </c>
    </row>
    <row r="3822" spans="1:27" ht="15.75" x14ac:dyDescent="0.25">
      <c r="A3822" s="6" t="s">
        <v>9</v>
      </c>
      <c r="B3822" s="8">
        <v>15538</v>
      </c>
      <c r="C3822" s="8">
        <v>1689</v>
      </c>
      <c r="D3822" s="2">
        <v>10.9</v>
      </c>
      <c r="E3822" s="10">
        <v>356</v>
      </c>
      <c r="F3822" s="8">
        <v>484</v>
      </c>
      <c r="G3822" s="2">
        <v>3.1</v>
      </c>
      <c r="H3822" s="2">
        <v>102</v>
      </c>
      <c r="I3822" s="8">
        <v>278</v>
      </c>
      <c r="J3822" s="2">
        <v>1.8</v>
      </c>
      <c r="K3822" s="2">
        <v>58.6</v>
      </c>
      <c r="M3822" s="12">
        <f t="shared" si="1128"/>
        <v>9</v>
      </c>
      <c r="N3822" s="20">
        <f t="shared" si="1129"/>
        <v>1</v>
      </c>
      <c r="O3822" s="20">
        <f t="shared" si="1130"/>
        <v>1</v>
      </c>
      <c r="P3822" s="20">
        <f t="shared" si="1131"/>
        <v>2</v>
      </c>
      <c r="R3822" s="21">
        <f t="shared" si="1132"/>
        <v>0.17628640016699718</v>
      </c>
      <c r="V3822" t="s">
        <v>415</v>
      </c>
      <c r="X3822" s="34">
        <v>2336</v>
      </c>
      <c r="Y3822" s="48">
        <f>X3822/4470643</f>
        <v>5.2251991492051591E-4</v>
      </c>
      <c r="Z3822" t="s">
        <v>186</v>
      </c>
    </row>
    <row r="3823" spans="1:27" ht="15.75" x14ac:dyDescent="0.25">
      <c r="A3823" s="5" t="s">
        <v>10</v>
      </c>
      <c r="B3823" s="7">
        <v>6625</v>
      </c>
      <c r="C3823" s="7">
        <v>1523</v>
      </c>
      <c r="D3823" s="1">
        <v>23</v>
      </c>
      <c r="E3823" s="9">
        <v>584.29999999999995</v>
      </c>
      <c r="F3823" s="7">
        <v>311</v>
      </c>
      <c r="G3823" s="1">
        <v>4.7</v>
      </c>
      <c r="H3823" s="1">
        <v>119.3</v>
      </c>
      <c r="I3823" s="7">
        <v>478</v>
      </c>
      <c r="J3823" s="1">
        <v>7.2</v>
      </c>
      <c r="K3823" s="1">
        <v>183.4</v>
      </c>
      <c r="M3823" s="12">
        <f t="shared" si="1128"/>
        <v>0</v>
      </c>
      <c r="N3823" s="20">
        <f t="shared" si="1129"/>
        <v>0</v>
      </c>
      <c r="O3823" s="20">
        <f t="shared" si="1130"/>
        <v>0</v>
      </c>
      <c r="P3823" s="20">
        <f t="shared" si="1131"/>
        <v>0</v>
      </c>
      <c r="R3823" s="21">
        <f t="shared" si="1132"/>
        <v>0.15896044254253208</v>
      </c>
      <c r="W3823" s="46" t="s">
        <v>185</v>
      </c>
      <c r="X3823" s="47">
        <f>X3822-X3840</f>
        <v>-135</v>
      </c>
    </row>
    <row r="3824" spans="1:27" ht="15.75" x14ac:dyDescent="0.25">
      <c r="A3824" s="6" t="s">
        <v>11</v>
      </c>
      <c r="B3824" s="8">
        <v>6257</v>
      </c>
      <c r="C3824" s="8">
        <v>1812</v>
      </c>
      <c r="D3824" s="2">
        <v>29</v>
      </c>
      <c r="E3824" s="10">
        <v>1291.8</v>
      </c>
      <c r="F3824" s="8">
        <v>86</v>
      </c>
      <c r="G3824" s="2">
        <v>1.4</v>
      </c>
      <c r="H3824" s="2">
        <v>61.3</v>
      </c>
      <c r="I3824" s="8">
        <v>1344</v>
      </c>
      <c r="J3824" s="2">
        <v>21.5</v>
      </c>
      <c r="K3824" s="2">
        <v>958.2</v>
      </c>
      <c r="M3824" s="12">
        <f t="shared" si="1128"/>
        <v>0</v>
      </c>
      <c r="N3824" s="20">
        <f t="shared" si="1129"/>
        <v>0</v>
      </c>
      <c r="O3824" s="20">
        <f t="shared" si="1130"/>
        <v>0</v>
      </c>
      <c r="P3824" s="20">
        <f t="shared" si="1131"/>
        <v>0</v>
      </c>
      <c r="R3824" s="21">
        <f t="shared" si="1132"/>
        <v>0.18912430852729359</v>
      </c>
    </row>
    <row r="3825" spans="1:27" ht="15.75" x14ac:dyDescent="0.25">
      <c r="A3825" s="5" t="s">
        <v>12</v>
      </c>
      <c r="B3825" s="1">
        <v>120</v>
      </c>
      <c r="C3825" s="1">
        <v>2</v>
      </c>
      <c r="D3825" s="1">
        <v>1.7</v>
      </c>
      <c r="E3825" s="1" t="s">
        <v>13</v>
      </c>
      <c r="F3825" s="1">
        <v>1</v>
      </c>
      <c r="G3825" s="1">
        <v>0.8</v>
      </c>
      <c r="H3825" s="1" t="s">
        <v>13</v>
      </c>
      <c r="I3825" s="1">
        <v>1</v>
      </c>
      <c r="J3825" s="1">
        <v>0.8</v>
      </c>
      <c r="K3825" s="1" t="s">
        <v>13</v>
      </c>
      <c r="M3825" s="12">
        <f t="shared" si="1128"/>
        <v>1</v>
      </c>
      <c r="N3825" s="12">
        <f t="shared" si="1129"/>
        <v>0</v>
      </c>
      <c r="O3825" s="12">
        <f t="shared" si="1130"/>
        <v>0</v>
      </c>
      <c r="P3825" s="12">
        <f t="shared" si="1131"/>
        <v>0</v>
      </c>
      <c r="R3825" s="21">
        <f t="shared" si="1132"/>
        <v>2.0874647740319382E-4</v>
      </c>
    </row>
    <row r="3826" spans="1:27" x14ac:dyDescent="0.25">
      <c r="A3826" s="25"/>
    </row>
    <row r="3827" spans="1:27" x14ac:dyDescent="0.25">
      <c r="A3827" t="s">
        <v>1382</v>
      </c>
    </row>
    <row r="3828" spans="1:27" x14ac:dyDescent="0.25">
      <c r="A3828" t="s">
        <v>22</v>
      </c>
    </row>
    <row r="3829" spans="1:27" x14ac:dyDescent="0.25">
      <c r="A3829" s="15" t="s">
        <v>17</v>
      </c>
      <c r="B3829" s="14" t="s">
        <v>18</v>
      </c>
      <c r="C3829" s="270" t="s">
        <v>19</v>
      </c>
      <c r="D3829" s="270"/>
      <c r="E3829" s="270"/>
      <c r="F3829" s="270" t="s">
        <v>20</v>
      </c>
      <c r="G3829" s="270"/>
      <c r="H3829" s="270"/>
      <c r="I3829" s="270" t="s">
        <v>21</v>
      </c>
      <c r="J3829" s="270"/>
      <c r="K3829" s="270"/>
      <c r="M3829" s="270" t="s">
        <v>374</v>
      </c>
      <c r="N3829" s="270"/>
      <c r="O3829" s="270"/>
      <c r="P3829" s="270"/>
    </row>
    <row r="3830" spans="1:27" ht="30" x14ac:dyDescent="0.25">
      <c r="B3830" s="14" t="s">
        <v>14</v>
      </c>
      <c r="C3830" s="14" t="s">
        <v>14</v>
      </c>
      <c r="D3830" s="14" t="s">
        <v>15</v>
      </c>
      <c r="E3830" s="14" t="s">
        <v>16</v>
      </c>
      <c r="F3830" s="14" t="s">
        <v>14</v>
      </c>
      <c r="G3830" s="14" t="s">
        <v>15</v>
      </c>
      <c r="H3830" s="14" t="s">
        <v>16</v>
      </c>
      <c r="I3830" s="14" t="s">
        <v>14</v>
      </c>
      <c r="J3830" s="14" t="s">
        <v>15</v>
      </c>
      <c r="K3830" s="14" t="s">
        <v>16</v>
      </c>
      <c r="M3830" s="14" t="s">
        <v>18</v>
      </c>
      <c r="N3830" s="13" t="s">
        <v>19</v>
      </c>
      <c r="O3830" s="14" t="s">
        <v>20</v>
      </c>
      <c r="P3830" s="13" t="s">
        <v>21</v>
      </c>
      <c r="R3830" s="13" t="s">
        <v>41</v>
      </c>
      <c r="S3830" s="14" t="s">
        <v>29</v>
      </c>
      <c r="U3830" s="27" t="s">
        <v>42</v>
      </c>
    </row>
    <row r="3831" spans="1:27" ht="15.75" x14ac:dyDescent="0.25">
      <c r="A3831" s="5" t="s">
        <v>0</v>
      </c>
      <c r="B3831" s="7">
        <v>231008</v>
      </c>
      <c r="C3831" s="7">
        <v>9574</v>
      </c>
      <c r="D3831" s="1">
        <v>4.0999999999999996</v>
      </c>
      <c r="E3831" s="9">
        <v>216.5</v>
      </c>
      <c r="F3831" s="7">
        <v>1776</v>
      </c>
      <c r="G3831" s="1">
        <v>0.8</v>
      </c>
      <c r="H3831" s="1">
        <v>40.200000000000003</v>
      </c>
      <c r="I3831" s="7">
        <v>2280</v>
      </c>
      <c r="J3831" s="1">
        <v>1</v>
      </c>
      <c r="K3831" s="1">
        <v>51.6</v>
      </c>
      <c r="M3831" s="12">
        <f t="shared" ref="M3831:M3843" si="1133">B3831-B3849</f>
        <v>150</v>
      </c>
      <c r="N3831" s="12">
        <f t="shared" ref="N3831:N3843" si="1134">C3831-C3849</f>
        <v>25</v>
      </c>
      <c r="O3831" s="12">
        <f t="shared" ref="O3831:O3843" si="1135">F3831-F3849</f>
        <v>1</v>
      </c>
      <c r="P3831" s="12">
        <f t="shared" ref="P3831:P3843" si="1136">I3831-I3849</f>
        <v>2</v>
      </c>
      <c r="R3831" s="26"/>
      <c r="U3831" s="28">
        <f>C3831/B3831</f>
        <v>4.144445214018562E-2</v>
      </c>
      <c r="W3831" s="48"/>
    </row>
    <row r="3832" spans="1:27" ht="15.75" x14ac:dyDescent="0.25">
      <c r="A3832" s="6" t="s">
        <v>1</v>
      </c>
      <c r="B3832" s="8">
        <v>1395</v>
      </c>
      <c r="C3832" s="8">
        <v>58</v>
      </c>
      <c r="D3832" s="2">
        <v>4.2</v>
      </c>
      <c r="E3832" s="10">
        <v>112.1</v>
      </c>
      <c r="F3832" s="8">
        <v>14</v>
      </c>
      <c r="G3832" s="2">
        <v>1</v>
      </c>
      <c r="H3832" s="2">
        <v>27.1</v>
      </c>
      <c r="I3832" s="8">
        <v>0</v>
      </c>
      <c r="J3832" s="2">
        <v>0</v>
      </c>
      <c r="K3832" s="2">
        <v>0</v>
      </c>
      <c r="M3832" s="12">
        <f t="shared" si="1133"/>
        <v>2</v>
      </c>
      <c r="N3832" s="20">
        <f t="shared" si="1134"/>
        <v>0</v>
      </c>
      <c r="O3832" s="12">
        <f t="shared" si="1135"/>
        <v>0</v>
      </c>
      <c r="P3832" s="12">
        <f t="shared" si="1136"/>
        <v>0</v>
      </c>
      <c r="R3832" s="21">
        <f>C3832/$C$3831</f>
        <v>6.0580739502820134E-3</v>
      </c>
    </row>
    <row r="3833" spans="1:27" ht="15.75" x14ac:dyDescent="0.25">
      <c r="A3833" s="5" t="s">
        <v>2</v>
      </c>
      <c r="B3833" s="7">
        <v>8749</v>
      </c>
      <c r="C3833" s="7">
        <v>40</v>
      </c>
      <c r="D3833" s="1">
        <v>0.5</v>
      </c>
      <c r="E3833" s="9">
        <v>18.399999999999999</v>
      </c>
      <c r="F3833" s="7">
        <v>6</v>
      </c>
      <c r="G3833" s="1">
        <v>0.1</v>
      </c>
      <c r="H3833" s="1">
        <v>2.8</v>
      </c>
      <c r="I3833" s="7">
        <v>0</v>
      </c>
      <c r="J3833" s="1">
        <v>0</v>
      </c>
      <c r="K3833" s="1">
        <v>0</v>
      </c>
      <c r="M3833" s="12">
        <f t="shared" si="1133"/>
        <v>7</v>
      </c>
      <c r="N3833" s="20">
        <f t="shared" si="1134"/>
        <v>0</v>
      </c>
      <c r="O3833" s="12">
        <f t="shared" si="1135"/>
        <v>0</v>
      </c>
      <c r="P3833" s="12">
        <f t="shared" si="1136"/>
        <v>0</v>
      </c>
      <c r="R3833" s="21">
        <f t="shared" ref="R3833:R3843" si="1137">C3833/$C$3831</f>
        <v>4.1779820346772509E-3</v>
      </c>
    </row>
    <row r="3834" spans="1:27" ht="15.75" x14ac:dyDescent="0.25">
      <c r="A3834" s="6" t="s">
        <v>3</v>
      </c>
      <c r="B3834" s="8">
        <v>12144</v>
      </c>
      <c r="C3834" s="8">
        <v>25</v>
      </c>
      <c r="D3834" s="2">
        <v>0.2</v>
      </c>
      <c r="E3834" s="10">
        <v>9</v>
      </c>
      <c r="F3834" s="8">
        <v>12</v>
      </c>
      <c r="G3834" s="2">
        <v>0.1</v>
      </c>
      <c r="H3834" s="2">
        <v>4.3</v>
      </c>
      <c r="I3834" s="8">
        <v>0</v>
      </c>
      <c r="J3834" s="2">
        <v>0</v>
      </c>
      <c r="K3834" s="2">
        <v>0</v>
      </c>
      <c r="M3834" s="12">
        <f t="shared" si="1133"/>
        <v>12</v>
      </c>
      <c r="N3834" s="20">
        <f t="shared" si="1134"/>
        <v>0</v>
      </c>
      <c r="O3834" s="20">
        <f t="shared" si="1135"/>
        <v>0</v>
      </c>
      <c r="P3834" s="12">
        <f t="shared" si="1136"/>
        <v>0</v>
      </c>
      <c r="R3834" s="23">
        <f t="shared" si="1137"/>
        <v>2.6112387716732818E-3</v>
      </c>
      <c r="U3834" s="30" t="s">
        <v>377</v>
      </c>
      <c r="V3834" s="30"/>
      <c r="W3834" s="30"/>
      <c r="X3834" s="30"/>
      <c r="Y3834" s="30"/>
    </row>
    <row r="3835" spans="1:27" ht="15.75" x14ac:dyDescent="0.25">
      <c r="A3835" s="5" t="s">
        <v>4</v>
      </c>
      <c r="B3835" s="7">
        <v>31265</v>
      </c>
      <c r="C3835" s="7">
        <v>154</v>
      </c>
      <c r="D3835" s="1">
        <v>0.5</v>
      </c>
      <c r="E3835" s="9">
        <v>28.9</v>
      </c>
      <c r="F3835" s="7">
        <v>21</v>
      </c>
      <c r="G3835" s="1">
        <v>0.1</v>
      </c>
      <c r="H3835" s="1">
        <v>3.9</v>
      </c>
      <c r="I3835" s="7">
        <v>0</v>
      </c>
      <c r="J3835" s="1">
        <v>0</v>
      </c>
      <c r="K3835" s="1">
        <v>0</v>
      </c>
      <c r="M3835" s="12">
        <f t="shared" si="1133"/>
        <v>21</v>
      </c>
      <c r="N3835" s="20">
        <f t="shared" si="1134"/>
        <v>1</v>
      </c>
      <c r="O3835" s="12">
        <f t="shared" si="1135"/>
        <v>0</v>
      </c>
      <c r="P3835" s="12">
        <f t="shared" si="1136"/>
        <v>0</v>
      </c>
      <c r="R3835" s="23">
        <f t="shared" si="1137"/>
        <v>1.6085230833507415E-2</v>
      </c>
      <c r="S3835" s="24">
        <f>R3834+R3835</f>
        <v>1.8696469605180698E-2</v>
      </c>
      <c r="U3835" s="30"/>
      <c r="V3835" s="30"/>
      <c r="W3835" s="30"/>
      <c r="X3835" s="30"/>
      <c r="Y3835" s="30"/>
      <c r="Z3835" s="30"/>
    </row>
    <row r="3836" spans="1:27" ht="15.75" x14ac:dyDescent="0.25">
      <c r="A3836" s="6" t="s">
        <v>5</v>
      </c>
      <c r="B3836" s="8">
        <v>41705</v>
      </c>
      <c r="C3836" s="8">
        <v>516</v>
      </c>
      <c r="D3836" s="2">
        <v>1.2</v>
      </c>
      <c r="E3836" s="10">
        <v>87.2</v>
      </c>
      <c r="F3836" s="8">
        <v>59</v>
      </c>
      <c r="G3836" s="2">
        <v>0.1</v>
      </c>
      <c r="H3836" s="2">
        <v>10</v>
      </c>
      <c r="I3836" s="8">
        <v>11</v>
      </c>
      <c r="J3836" s="2">
        <v>0</v>
      </c>
      <c r="K3836" s="2">
        <v>1.9</v>
      </c>
      <c r="M3836" s="12">
        <f t="shared" si="1133"/>
        <v>23</v>
      </c>
      <c r="N3836" s="20">
        <f t="shared" si="1134"/>
        <v>4</v>
      </c>
      <c r="O3836" s="12">
        <f t="shared" si="1135"/>
        <v>0</v>
      </c>
      <c r="P3836" s="12">
        <f t="shared" si="1136"/>
        <v>0</v>
      </c>
      <c r="R3836" s="21">
        <f t="shared" si="1137"/>
        <v>5.3895968247336536E-2</v>
      </c>
      <c r="U3836" s="30" t="s">
        <v>378</v>
      </c>
      <c r="V3836" s="30"/>
      <c r="W3836" s="30"/>
      <c r="X3836" s="30"/>
      <c r="Y3836" s="30"/>
      <c r="Z3836" s="30"/>
    </row>
    <row r="3837" spans="1:27" ht="15.75" x14ac:dyDescent="0.25">
      <c r="A3837" s="5" t="s">
        <v>6</v>
      </c>
      <c r="B3837" s="7">
        <v>43944</v>
      </c>
      <c r="C3837" s="7">
        <v>925</v>
      </c>
      <c r="D3837" s="1">
        <v>2.1</v>
      </c>
      <c r="E3837" s="9">
        <v>129.30000000000001</v>
      </c>
      <c r="F3837" s="7">
        <v>134</v>
      </c>
      <c r="G3837" s="1">
        <v>0.3</v>
      </c>
      <c r="H3837" s="1">
        <v>18.7</v>
      </c>
      <c r="I3837" s="7">
        <v>14</v>
      </c>
      <c r="J3837" s="1">
        <v>0</v>
      </c>
      <c r="K3837" s="1">
        <v>2</v>
      </c>
      <c r="M3837" s="12">
        <f t="shared" si="1133"/>
        <v>21</v>
      </c>
      <c r="N3837" s="20">
        <f t="shared" si="1134"/>
        <v>5</v>
      </c>
      <c r="O3837" s="20">
        <f t="shared" si="1135"/>
        <v>1</v>
      </c>
      <c r="P3837" s="12">
        <f t="shared" si="1136"/>
        <v>0</v>
      </c>
      <c r="R3837" s="21">
        <f t="shared" si="1137"/>
        <v>9.6615834551911431E-2</v>
      </c>
      <c r="U3837" s="30" t="s">
        <v>379</v>
      </c>
      <c r="V3837" s="30"/>
      <c r="W3837" s="30"/>
      <c r="X3837" s="30"/>
      <c r="Y3837" s="30"/>
      <c r="Z3837" s="30"/>
    </row>
    <row r="3838" spans="1:27" ht="15.75" x14ac:dyDescent="0.25">
      <c r="A3838" s="6" t="s">
        <v>7</v>
      </c>
      <c r="B3838" s="8">
        <v>36306</v>
      </c>
      <c r="C3838" s="8">
        <v>1172</v>
      </c>
      <c r="D3838" s="2">
        <v>3.2</v>
      </c>
      <c r="E3838" s="10">
        <v>192.6</v>
      </c>
      <c r="F3838" s="8">
        <v>239</v>
      </c>
      <c r="G3838" s="2">
        <v>0.7</v>
      </c>
      <c r="H3838" s="2">
        <v>39.299999999999997</v>
      </c>
      <c r="I3838" s="8">
        <v>45</v>
      </c>
      <c r="J3838" s="2">
        <v>0.1</v>
      </c>
      <c r="K3838" s="2">
        <v>7.4</v>
      </c>
      <c r="M3838" s="12">
        <f t="shared" si="1133"/>
        <v>18</v>
      </c>
      <c r="N3838" s="20">
        <f t="shared" si="1134"/>
        <v>4</v>
      </c>
      <c r="O3838" s="20">
        <f t="shared" si="1135"/>
        <v>0</v>
      </c>
      <c r="P3838" s="12">
        <f t="shared" si="1136"/>
        <v>0</v>
      </c>
      <c r="R3838" s="21">
        <f t="shared" si="1137"/>
        <v>0.12241487361604345</v>
      </c>
      <c r="U3838" s="30" t="s">
        <v>380</v>
      </c>
      <c r="V3838" s="30"/>
      <c r="W3838" s="30"/>
      <c r="X3838" s="30"/>
      <c r="Y3838" s="30"/>
      <c r="Z3838" s="30"/>
      <c r="AA3838" s="31">
        <f>4470643*0.206</f>
        <v>920952.45799999998</v>
      </c>
    </row>
    <row r="3839" spans="1:27" ht="15.75" x14ac:dyDescent="0.25">
      <c r="A3839" s="5" t="s">
        <v>8</v>
      </c>
      <c r="B3839" s="7">
        <v>26970</v>
      </c>
      <c r="C3839" s="7">
        <v>1659</v>
      </c>
      <c r="D3839" s="1">
        <v>6.2</v>
      </c>
      <c r="E3839" s="9">
        <v>301.2</v>
      </c>
      <c r="F3839" s="7">
        <v>410</v>
      </c>
      <c r="G3839" s="1">
        <v>1.5</v>
      </c>
      <c r="H3839" s="1">
        <v>74.400000000000006</v>
      </c>
      <c r="I3839" s="7">
        <v>111</v>
      </c>
      <c r="J3839" s="1">
        <v>0.4</v>
      </c>
      <c r="K3839" s="1">
        <v>20.2</v>
      </c>
      <c r="M3839" s="12">
        <f t="shared" si="1133"/>
        <v>23</v>
      </c>
      <c r="N3839" s="20">
        <f t="shared" si="1134"/>
        <v>3</v>
      </c>
      <c r="O3839" s="20">
        <f t="shared" si="1135"/>
        <v>0</v>
      </c>
      <c r="P3839" s="12">
        <f t="shared" si="1136"/>
        <v>0</v>
      </c>
      <c r="R3839" s="21">
        <f t="shared" si="1137"/>
        <v>0.17328180488823899</v>
      </c>
      <c r="V3839" t="s">
        <v>56</v>
      </c>
      <c r="W3839" s="32">
        <v>0.1</v>
      </c>
      <c r="X3839" s="33">
        <f>AA3838*W3839</f>
        <v>92095.245800000004</v>
      </c>
    </row>
    <row r="3840" spans="1:27" ht="15.75" x14ac:dyDescent="0.25">
      <c r="A3840" s="6" t="s">
        <v>9</v>
      </c>
      <c r="B3840" s="8">
        <v>15529</v>
      </c>
      <c r="C3840" s="8">
        <v>1688</v>
      </c>
      <c r="D3840" s="2">
        <v>10.9</v>
      </c>
      <c r="E3840" s="10">
        <v>355.8</v>
      </c>
      <c r="F3840" s="8">
        <v>483</v>
      </c>
      <c r="G3840" s="2">
        <v>3.1</v>
      </c>
      <c r="H3840" s="2">
        <v>101.8</v>
      </c>
      <c r="I3840" s="8">
        <v>276</v>
      </c>
      <c r="J3840" s="2">
        <v>1.8</v>
      </c>
      <c r="K3840" s="2">
        <v>58.2</v>
      </c>
      <c r="M3840" s="12">
        <f t="shared" si="1133"/>
        <v>10</v>
      </c>
      <c r="N3840" s="20">
        <f t="shared" si="1134"/>
        <v>2</v>
      </c>
      <c r="O3840" s="20">
        <f t="shared" si="1135"/>
        <v>0</v>
      </c>
      <c r="P3840" s="20">
        <f t="shared" si="1136"/>
        <v>0</v>
      </c>
      <c r="R3840" s="21">
        <f t="shared" si="1137"/>
        <v>0.17631084186337997</v>
      </c>
      <c r="V3840" t="s">
        <v>375</v>
      </c>
      <c r="X3840" s="34">
        <v>2471</v>
      </c>
      <c r="Y3840" s="48">
        <f>X3840/4470643</f>
        <v>5.5271691342833685E-4</v>
      </c>
      <c r="Z3840" t="s">
        <v>186</v>
      </c>
    </row>
    <row r="3841" spans="1:27" ht="15.75" x14ac:dyDescent="0.25">
      <c r="A3841" s="5" t="s">
        <v>10</v>
      </c>
      <c r="B3841" s="7">
        <v>6625</v>
      </c>
      <c r="C3841" s="7">
        <v>1523</v>
      </c>
      <c r="D3841" s="1">
        <v>23</v>
      </c>
      <c r="E3841" s="9">
        <v>584.29999999999995</v>
      </c>
      <c r="F3841" s="7">
        <v>311</v>
      </c>
      <c r="G3841" s="1">
        <v>4.7</v>
      </c>
      <c r="H3841" s="1">
        <v>119.3</v>
      </c>
      <c r="I3841" s="7">
        <v>478</v>
      </c>
      <c r="J3841" s="1">
        <v>7.2</v>
      </c>
      <c r="K3841" s="1">
        <v>183.4</v>
      </c>
      <c r="M3841" s="12">
        <f t="shared" si="1133"/>
        <v>1</v>
      </c>
      <c r="N3841" s="20">
        <f t="shared" si="1134"/>
        <v>4</v>
      </c>
      <c r="O3841" s="20">
        <f t="shared" si="1135"/>
        <v>0</v>
      </c>
      <c r="P3841" s="20">
        <f t="shared" si="1136"/>
        <v>2</v>
      </c>
      <c r="R3841" s="21">
        <f t="shared" si="1137"/>
        <v>0.15907666597033632</v>
      </c>
      <c r="W3841" s="46" t="s">
        <v>185</v>
      </c>
      <c r="X3841" s="47">
        <f>X3840-X3858</f>
        <v>-168</v>
      </c>
    </row>
    <row r="3842" spans="1:27" ht="15.75" x14ac:dyDescent="0.25">
      <c r="A3842" s="6" t="s">
        <v>11</v>
      </c>
      <c r="B3842" s="8">
        <v>6257</v>
      </c>
      <c r="C3842" s="8">
        <v>1812</v>
      </c>
      <c r="D3842" s="2">
        <v>29</v>
      </c>
      <c r="E3842" s="10">
        <v>1291.8</v>
      </c>
      <c r="F3842" s="8">
        <v>86</v>
      </c>
      <c r="G3842" s="2">
        <v>1.4</v>
      </c>
      <c r="H3842" s="2">
        <v>61.3</v>
      </c>
      <c r="I3842" s="8">
        <v>1344</v>
      </c>
      <c r="J3842" s="2">
        <v>21.5</v>
      </c>
      <c r="K3842" s="2">
        <v>958.2</v>
      </c>
      <c r="M3842" s="12">
        <f t="shared" si="1133"/>
        <v>1</v>
      </c>
      <c r="N3842" s="20">
        <f t="shared" si="1134"/>
        <v>2</v>
      </c>
      <c r="O3842" s="20">
        <f t="shared" si="1135"/>
        <v>0</v>
      </c>
      <c r="P3842" s="20">
        <f t="shared" si="1136"/>
        <v>0</v>
      </c>
      <c r="R3842" s="21">
        <f t="shared" si="1137"/>
        <v>0.18926258617087946</v>
      </c>
    </row>
    <row r="3843" spans="1:27" ht="15.75" x14ac:dyDescent="0.25">
      <c r="A3843" s="5" t="s">
        <v>12</v>
      </c>
      <c r="B3843" s="1">
        <v>119</v>
      </c>
      <c r="C3843" s="1">
        <v>2</v>
      </c>
      <c r="D3843" s="1">
        <v>1.7</v>
      </c>
      <c r="E3843" s="1" t="s">
        <v>13</v>
      </c>
      <c r="F3843" s="1">
        <v>1</v>
      </c>
      <c r="G3843" s="1">
        <v>0.8</v>
      </c>
      <c r="H3843" s="1" t="s">
        <v>13</v>
      </c>
      <c r="I3843" s="1">
        <v>1</v>
      </c>
      <c r="J3843" s="1">
        <v>0.8</v>
      </c>
      <c r="K3843" s="1" t="s">
        <v>13</v>
      </c>
      <c r="M3843" s="12">
        <f t="shared" si="1133"/>
        <v>11</v>
      </c>
      <c r="N3843" s="12">
        <f t="shared" si="1134"/>
        <v>0</v>
      </c>
      <c r="O3843" s="12">
        <f t="shared" si="1135"/>
        <v>0</v>
      </c>
      <c r="P3843" s="12">
        <f t="shared" si="1136"/>
        <v>0</v>
      </c>
      <c r="R3843" s="21">
        <f t="shared" si="1137"/>
        <v>2.0889910173386254E-4</v>
      </c>
    </row>
    <row r="3844" spans="1:27" x14ac:dyDescent="0.25">
      <c r="A3844" s="25"/>
    </row>
    <row r="3845" spans="1:27" x14ac:dyDescent="0.25">
      <c r="A3845" t="s">
        <v>1383</v>
      </c>
    </row>
    <row r="3846" spans="1:27" x14ac:dyDescent="0.25">
      <c r="A3846" t="s">
        <v>22</v>
      </c>
    </row>
    <row r="3847" spans="1:27" x14ac:dyDescent="0.25">
      <c r="A3847" s="15" t="s">
        <v>17</v>
      </c>
      <c r="B3847" s="14" t="s">
        <v>18</v>
      </c>
      <c r="C3847" s="270" t="s">
        <v>19</v>
      </c>
      <c r="D3847" s="270"/>
      <c r="E3847" s="270"/>
      <c r="F3847" s="270" t="s">
        <v>20</v>
      </c>
      <c r="G3847" s="270"/>
      <c r="H3847" s="270"/>
      <c r="I3847" s="270" t="s">
        <v>21</v>
      </c>
      <c r="J3847" s="270"/>
      <c r="K3847" s="270"/>
      <c r="M3847" s="270" t="s">
        <v>366</v>
      </c>
      <c r="N3847" s="270"/>
      <c r="O3847" s="270"/>
      <c r="P3847" s="270"/>
    </row>
    <row r="3848" spans="1:27" ht="30" x14ac:dyDescent="0.25">
      <c r="B3848" s="14" t="s">
        <v>14</v>
      </c>
      <c r="C3848" s="14" t="s">
        <v>14</v>
      </c>
      <c r="D3848" s="14" t="s">
        <v>15</v>
      </c>
      <c r="E3848" s="14" t="s">
        <v>16</v>
      </c>
      <c r="F3848" s="14" t="s">
        <v>14</v>
      </c>
      <c r="G3848" s="14" t="s">
        <v>15</v>
      </c>
      <c r="H3848" s="14" t="s">
        <v>16</v>
      </c>
      <c r="I3848" s="14" t="s">
        <v>14</v>
      </c>
      <c r="J3848" s="14" t="s">
        <v>15</v>
      </c>
      <c r="K3848" s="14" t="s">
        <v>16</v>
      </c>
      <c r="M3848" s="14" t="s">
        <v>18</v>
      </c>
      <c r="N3848" s="13" t="s">
        <v>19</v>
      </c>
      <c r="O3848" s="14" t="s">
        <v>20</v>
      </c>
      <c r="P3848" s="13" t="s">
        <v>21</v>
      </c>
      <c r="R3848" s="13" t="s">
        <v>41</v>
      </c>
      <c r="S3848" s="14" t="s">
        <v>29</v>
      </c>
      <c r="U3848" s="27" t="s">
        <v>42</v>
      </c>
    </row>
    <row r="3849" spans="1:27" ht="15.75" x14ac:dyDescent="0.25">
      <c r="A3849" s="5" t="s">
        <v>0</v>
      </c>
      <c r="B3849" s="7">
        <v>230858</v>
      </c>
      <c r="C3849" s="7">
        <v>9549</v>
      </c>
      <c r="D3849" s="1">
        <v>4.0999999999999996</v>
      </c>
      <c r="E3849" s="9">
        <v>215.9</v>
      </c>
      <c r="F3849" s="7">
        <v>1775</v>
      </c>
      <c r="G3849" s="1">
        <v>0.8</v>
      </c>
      <c r="H3849" s="1">
        <v>40.1</v>
      </c>
      <c r="I3849" s="7">
        <v>2278</v>
      </c>
      <c r="J3849" s="1">
        <v>1</v>
      </c>
      <c r="K3849" s="1">
        <v>51.5</v>
      </c>
      <c r="M3849" s="12">
        <f t="shared" ref="M3849:M3861" si="1138">B3849-B3867</f>
        <v>153</v>
      </c>
      <c r="N3849" s="12">
        <f t="shared" ref="N3849:N3861" si="1139">C3849-C3867</f>
        <v>12</v>
      </c>
      <c r="O3849" s="12">
        <f t="shared" ref="O3849:O3861" si="1140">F3849-F3867</f>
        <v>3</v>
      </c>
      <c r="P3849" s="12">
        <f t="shared" ref="P3849:P3861" si="1141">I3849-I3867</f>
        <v>4</v>
      </c>
      <c r="R3849" s="26"/>
      <c r="U3849" s="28">
        <f>C3849/B3849</f>
        <v>4.1363088998431934E-2</v>
      </c>
      <c r="W3849" s="48"/>
    </row>
    <row r="3850" spans="1:27" ht="15.75" x14ac:dyDescent="0.25">
      <c r="A3850" s="6" t="s">
        <v>1</v>
      </c>
      <c r="B3850" s="8">
        <v>1393</v>
      </c>
      <c r="C3850" s="8">
        <v>58</v>
      </c>
      <c r="D3850" s="2">
        <v>4.2</v>
      </c>
      <c r="E3850" s="10">
        <v>112.1</v>
      </c>
      <c r="F3850" s="8">
        <v>14</v>
      </c>
      <c r="G3850" s="2">
        <v>1</v>
      </c>
      <c r="H3850" s="2">
        <v>27.1</v>
      </c>
      <c r="I3850" s="8">
        <v>0</v>
      </c>
      <c r="J3850" s="2">
        <v>0</v>
      </c>
      <c r="K3850" s="2">
        <v>0</v>
      </c>
      <c r="M3850" s="12">
        <f t="shared" si="1138"/>
        <v>4</v>
      </c>
      <c r="N3850" s="20">
        <f t="shared" si="1139"/>
        <v>0</v>
      </c>
      <c r="O3850" s="12">
        <f t="shared" si="1140"/>
        <v>0</v>
      </c>
      <c r="P3850" s="12">
        <f t="shared" si="1141"/>
        <v>0</v>
      </c>
      <c r="R3850" s="21">
        <f>C3850/$C$3849</f>
        <v>6.0739344433972144E-3</v>
      </c>
    </row>
    <row r="3851" spans="1:27" ht="15.75" x14ac:dyDescent="0.25">
      <c r="A3851" s="5" t="s">
        <v>2</v>
      </c>
      <c r="B3851" s="7">
        <v>8742</v>
      </c>
      <c r="C3851" s="7">
        <v>40</v>
      </c>
      <c r="D3851" s="1">
        <v>0.5</v>
      </c>
      <c r="E3851" s="9">
        <v>18.399999999999999</v>
      </c>
      <c r="F3851" s="7">
        <v>6</v>
      </c>
      <c r="G3851" s="1">
        <v>0.1</v>
      </c>
      <c r="H3851" s="1">
        <v>2.8</v>
      </c>
      <c r="I3851" s="7">
        <v>0</v>
      </c>
      <c r="J3851" s="1">
        <v>0</v>
      </c>
      <c r="K3851" s="1">
        <v>0</v>
      </c>
      <c r="M3851" s="12">
        <f t="shared" si="1138"/>
        <v>11</v>
      </c>
      <c r="N3851" s="20">
        <f t="shared" si="1139"/>
        <v>0</v>
      </c>
      <c r="O3851" s="12">
        <f t="shared" si="1140"/>
        <v>0</v>
      </c>
      <c r="P3851" s="12">
        <f t="shared" si="1141"/>
        <v>0</v>
      </c>
      <c r="R3851" s="21">
        <f t="shared" ref="R3851:R3861" si="1142">C3851/$C$3849</f>
        <v>4.1889203057911819E-3</v>
      </c>
    </row>
    <row r="3852" spans="1:27" ht="15.75" x14ac:dyDescent="0.25">
      <c r="A3852" s="6" t="s">
        <v>3</v>
      </c>
      <c r="B3852" s="8">
        <v>12132</v>
      </c>
      <c r="C3852" s="8">
        <v>25</v>
      </c>
      <c r="D3852" s="2">
        <v>0.2</v>
      </c>
      <c r="E3852" s="10">
        <v>9</v>
      </c>
      <c r="F3852" s="8">
        <v>12</v>
      </c>
      <c r="G3852" s="2">
        <v>0.1</v>
      </c>
      <c r="H3852" s="2">
        <v>4.3</v>
      </c>
      <c r="I3852" s="8">
        <v>0</v>
      </c>
      <c r="J3852" s="2">
        <v>0</v>
      </c>
      <c r="K3852" s="2">
        <v>0</v>
      </c>
      <c r="M3852" s="12">
        <f t="shared" si="1138"/>
        <v>11</v>
      </c>
      <c r="N3852" s="20">
        <f t="shared" si="1139"/>
        <v>0</v>
      </c>
      <c r="O3852" s="20">
        <f t="shared" si="1140"/>
        <v>0</v>
      </c>
      <c r="P3852" s="12">
        <f t="shared" si="1141"/>
        <v>0</v>
      </c>
      <c r="R3852" s="23">
        <f t="shared" si="1142"/>
        <v>2.6180751911194888E-3</v>
      </c>
      <c r="U3852" s="30" t="s">
        <v>369</v>
      </c>
      <c r="V3852" s="30"/>
      <c r="W3852" s="30"/>
      <c r="X3852" s="30"/>
      <c r="Y3852" s="30"/>
    </row>
    <row r="3853" spans="1:27" ht="15.75" x14ac:dyDescent="0.25">
      <c r="A3853" s="5" t="s">
        <v>4</v>
      </c>
      <c r="B3853" s="7">
        <v>31244</v>
      </c>
      <c r="C3853" s="7">
        <v>153</v>
      </c>
      <c r="D3853" s="1">
        <v>0.5</v>
      </c>
      <c r="E3853" s="9">
        <v>28.7</v>
      </c>
      <c r="F3853" s="7">
        <v>21</v>
      </c>
      <c r="G3853" s="1">
        <v>0.1</v>
      </c>
      <c r="H3853" s="1">
        <v>3.9</v>
      </c>
      <c r="I3853" s="7">
        <v>0</v>
      </c>
      <c r="J3853" s="1">
        <v>0</v>
      </c>
      <c r="K3853" s="1">
        <v>0</v>
      </c>
      <c r="M3853" s="12">
        <f t="shared" si="1138"/>
        <v>28</v>
      </c>
      <c r="N3853" s="20">
        <f t="shared" si="1139"/>
        <v>0</v>
      </c>
      <c r="O3853" s="12">
        <f t="shared" si="1140"/>
        <v>0</v>
      </c>
      <c r="P3853" s="12">
        <f t="shared" si="1141"/>
        <v>0</v>
      </c>
      <c r="R3853" s="23">
        <f t="shared" si="1142"/>
        <v>1.6022620169651274E-2</v>
      </c>
      <c r="S3853" s="24">
        <f>R3852+R3853</f>
        <v>1.8640695360770763E-2</v>
      </c>
      <c r="U3853" s="30"/>
      <c r="V3853" s="30"/>
      <c r="W3853" s="30"/>
      <c r="X3853" s="30"/>
      <c r="Y3853" s="30"/>
      <c r="Z3853" s="30"/>
    </row>
    <row r="3854" spans="1:27" ht="15.75" x14ac:dyDescent="0.25">
      <c r="A3854" s="6" t="s">
        <v>5</v>
      </c>
      <c r="B3854" s="8">
        <v>41682</v>
      </c>
      <c r="C3854" s="8">
        <v>512</v>
      </c>
      <c r="D3854" s="2">
        <v>1.2</v>
      </c>
      <c r="E3854" s="10">
        <v>86.5</v>
      </c>
      <c r="F3854" s="8">
        <v>59</v>
      </c>
      <c r="G3854" s="2">
        <v>0.1</v>
      </c>
      <c r="H3854" s="2">
        <v>10</v>
      </c>
      <c r="I3854" s="8">
        <v>11</v>
      </c>
      <c r="J3854" s="2">
        <v>0</v>
      </c>
      <c r="K3854" s="2">
        <v>1.9</v>
      </c>
      <c r="M3854" s="12">
        <f t="shared" si="1138"/>
        <v>19</v>
      </c>
      <c r="N3854" s="20">
        <f t="shared" si="1139"/>
        <v>1</v>
      </c>
      <c r="O3854" s="12">
        <f t="shared" si="1140"/>
        <v>0</v>
      </c>
      <c r="P3854" s="12">
        <f t="shared" si="1141"/>
        <v>0</v>
      </c>
      <c r="R3854" s="21">
        <f t="shared" si="1142"/>
        <v>5.3618179914127137E-2</v>
      </c>
      <c r="U3854" s="30" t="s">
        <v>370</v>
      </c>
      <c r="V3854" s="30"/>
      <c r="W3854" s="30"/>
      <c r="X3854" s="30"/>
      <c r="Y3854" s="30"/>
      <c r="Z3854" s="30"/>
    </row>
    <row r="3855" spans="1:27" ht="15.75" x14ac:dyDescent="0.25">
      <c r="A3855" s="5" t="s">
        <v>6</v>
      </c>
      <c r="B3855" s="7">
        <v>43923</v>
      </c>
      <c r="C3855" s="7">
        <v>920</v>
      </c>
      <c r="D3855" s="1">
        <v>2.1</v>
      </c>
      <c r="E3855" s="9">
        <v>128.6</v>
      </c>
      <c r="F3855" s="7">
        <v>133</v>
      </c>
      <c r="G3855" s="1">
        <v>0.3</v>
      </c>
      <c r="H3855" s="1">
        <v>18.600000000000001</v>
      </c>
      <c r="I3855" s="7">
        <v>14</v>
      </c>
      <c r="J3855" s="1">
        <v>0</v>
      </c>
      <c r="K3855" s="1">
        <v>2</v>
      </c>
      <c r="M3855" s="12">
        <f t="shared" si="1138"/>
        <v>29</v>
      </c>
      <c r="N3855" s="20">
        <f t="shared" si="1139"/>
        <v>2</v>
      </c>
      <c r="O3855" s="20">
        <f t="shared" si="1140"/>
        <v>1</v>
      </c>
      <c r="P3855" s="12">
        <f t="shared" si="1141"/>
        <v>0</v>
      </c>
      <c r="R3855" s="21">
        <f t="shared" si="1142"/>
        <v>9.634516703319719E-2</v>
      </c>
      <c r="U3855" s="30" t="s">
        <v>371</v>
      </c>
      <c r="V3855" s="30"/>
      <c r="W3855" s="30"/>
      <c r="X3855" s="30"/>
      <c r="Y3855" s="30"/>
      <c r="Z3855" s="30"/>
    </row>
    <row r="3856" spans="1:27" ht="15.75" x14ac:dyDescent="0.25">
      <c r="A3856" s="6" t="s">
        <v>7</v>
      </c>
      <c r="B3856" s="8">
        <v>36288</v>
      </c>
      <c r="C3856" s="8">
        <v>1168</v>
      </c>
      <c r="D3856" s="2">
        <v>3.2</v>
      </c>
      <c r="E3856" s="10">
        <v>192</v>
      </c>
      <c r="F3856" s="8">
        <v>239</v>
      </c>
      <c r="G3856" s="2">
        <v>0.7</v>
      </c>
      <c r="H3856" s="2">
        <v>39.299999999999997</v>
      </c>
      <c r="I3856" s="8">
        <v>45</v>
      </c>
      <c r="J3856" s="2">
        <v>0.1</v>
      </c>
      <c r="K3856" s="2">
        <v>7.4</v>
      </c>
      <c r="M3856" s="12">
        <f t="shared" si="1138"/>
        <v>23</v>
      </c>
      <c r="N3856" s="20">
        <f t="shared" si="1139"/>
        <v>2</v>
      </c>
      <c r="O3856" s="20">
        <f t="shared" si="1140"/>
        <v>0</v>
      </c>
      <c r="P3856" s="12">
        <f t="shared" si="1141"/>
        <v>0</v>
      </c>
      <c r="R3856" s="21">
        <f t="shared" si="1142"/>
        <v>0.12231647292910253</v>
      </c>
      <c r="U3856" s="30" t="s">
        <v>372</v>
      </c>
      <c r="V3856" s="30"/>
      <c r="W3856" s="30"/>
      <c r="X3856" s="30"/>
      <c r="Y3856" s="30"/>
      <c r="Z3856" s="30"/>
      <c r="AA3856" s="31">
        <f>4470643*0.196</f>
        <v>876246.02800000005</v>
      </c>
    </row>
    <row r="3857" spans="1:26" ht="15.75" x14ac:dyDescent="0.25">
      <c r="A3857" s="5" t="s">
        <v>8</v>
      </c>
      <c r="B3857" s="7">
        <v>26947</v>
      </c>
      <c r="C3857" s="7">
        <v>1656</v>
      </c>
      <c r="D3857" s="1">
        <v>6.1</v>
      </c>
      <c r="E3857" s="9">
        <v>300.7</v>
      </c>
      <c r="F3857" s="7">
        <v>410</v>
      </c>
      <c r="G3857" s="1">
        <v>1.5</v>
      </c>
      <c r="H3857" s="1">
        <v>74.400000000000006</v>
      </c>
      <c r="I3857" s="7">
        <v>111</v>
      </c>
      <c r="J3857" s="1">
        <v>0.4</v>
      </c>
      <c r="K3857" s="1">
        <v>20.2</v>
      </c>
      <c r="M3857" s="12">
        <f t="shared" si="1138"/>
        <v>19</v>
      </c>
      <c r="N3857" s="20">
        <f t="shared" si="1139"/>
        <v>4</v>
      </c>
      <c r="O3857" s="20">
        <f t="shared" si="1140"/>
        <v>2</v>
      </c>
      <c r="P3857" s="12">
        <f t="shared" si="1141"/>
        <v>2</v>
      </c>
      <c r="R3857" s="21">
        <f t="shared" si="1142"/>
        <v>0.17342130065975495</v>
      </c>
      <c r="V3857" t="s">
        <v>56</v>
      </c>
      <c r="W3857" s="32">
        <v>0.1</v>
      </c>
      <c r="X3857" s="33">
        <f>AA3856*W3857</f>
        <v>87624.602800000008</v>
      </c>
    </row>
    <row r="3858" spans="1:26" ht="15.75" x14ac:dyDescent="0.25">
      <c r="A3858" s="6" t="s">
        <v>9</v>
      </c>
      <c r="B3858" s="8">
        <v>15519</v>
      </c>
      <c r="C3858" s="8">
        <v>1686</v>
      </c>
      <c r="D3858" s="2">
        <v>10.9</v>
      </c>
      <c r="E3858" s="10">
        <v>355.4</v>
      </c>
      <c r="F3858" s="8">
        <v>483</v>
      </c>
      <c r="G3858" s="2">
        <v>3.1</v>
      </c>
      <c r="H3858" s="2">
        <v>101.8</v>
      </c>
      <c r="I3858" s="8">
        <v>276</v>
      </c>
      <c r="J3858" s="2">
        <v>1.8</v>
      </c>
      <c r="K3858" s="2">
        <v>58.2</v>
      </c>
      <c r="M3858" s="12">
        <f t="shared" si="1138"/>
        <v>8</v>
      </c>
      <c r="N3858" s="20">
        <f t="shared" si="1139"/>
        <v>1</v>
      </c>
      <c r="O3858" s="20">
        <f t="shared" si="1140"/>
        <v>0</v>
      </c>
      <c r="P3858" s="20">
        <f t="shared" si="1141"/>
        <v>0</v>
      </c>
      <c r="R3858" s="21">
        <f t="shared" si="1142"/>
        <v>0.17656299088909833</v>
      </c>
      <c r="V3858" t="s">
        <v>373</v>
      </c>
      <c r="X3858" s="34">
        <v>2639</v>
      </c>
      <c r="Y3858" s="48">
        <f>X3858/4470643</f>
        <v>5.9029540046029168E-4</v>
      </c>
      <c r="Z3858" t="s">
        <v>186</v>
      </c>
    </row>
    <row r="3859" spans="1:26" ht="15.75" x14ac:dyDescent="0.25">
      <c r="A3859" s="5" t="s">
        <v>10</v>
      </c>
      <c r="B3859" s="7">
        <v>6624</v>
      </c>
      <c r="C3859" s="7">
        <v>1519</v>
      </c>
      <c r="D3859" s="1">
        <v>22.9</v>
      </c>
      <c r="E3859" s="9">
        <v>582.79999999999995</v>
      </c>
      <c r="F3859" s="7">
        <v>311</v>
      </c>
      <c r="G3859" s="1">
        <v>4.7</v>
      </c>
      <c r="H3859" s="1">
        <v>119.3</v>
      </c>
      <c r="I3859" s="7">
        <v>476</v>
      </c>
      <c r="J3859" s="1">
        <v>7.2</v>
      </c>
      <c r="K3859" s="1">
        <v>182.6</v>
      </c>
      <c r="M3859" s="12">
        <f t="shared" si="1138"/>
        <v>2</v>
      </c>
      <c r="N3859" s="20">
        <f t="shared" si="1139"/>
        <v>1</v>
      </c>
      <c r="O3859" s="20">
        <f t="shared" si="1140"/>
        <v>0</v>
      </c>
      <c r="P3859" s="20">
        <f t="shared" si="1141"/>
        <v>1</v>
      </c>
      <c r="R3859" s="21">
        <f t="shared" si="1142"/>
        <v>0.15907424861242014</v>
      </c>
      <c r="W3859" s="46" t="s">
        <v>185</v>
      </c>
      <c r="X3859" s="47">
        <f>X3858-X3876</f>
        <v>-165</v>
      </c>
    </row>
    <row r="3860" spans="1:26" ht="15.75" x14ac:dyDescent="0.25">
      <c r="A3860" s="6" t="s">
        <v>11</v>
      </c>
      <c r="B3860" s="8">
        <v>6256</v>
      </c>
      <c r="C3860" s="8">
        <v>1810</v>
      </c>
      <c r="D3860" s="2">
        <v>28.9</v>
      </c>
      <c r="E3860" s="10">
        <v>1290.4000000000001</v>
      </c>
      <c r="F3860" s="8">
        <v>86</v>
      </c>
      <c r="G3860" s="2">
        <v>1.4</v>
      </c>
      <c r="H3860" s="2">
        <v>61.3</v>
      </c>
      <c r="I3860" s="8">
        <v>1344</v>
      </c>
      <c r="J3860" s="2">
        <v>21.5</v>
      </c>
      <c r="K3860" s="2">
        <v>958.2</v>
      </c>
      <c r="M3860" s="12">
        <f t="shared" si="1138"/>
        <v>0</v>
      </c>
      <c r="N3860" s="20">
        <f t="shared" si="1139"/>
        <v>1</v>
      </c>
      <c r="O3860" s="20">
        <f t="shared" si="1140"/>
        <v>0</v>
      </c>
      <c r="P3860" s="20">
        <f t="shared" si="1141"/>
        <v>1</v>
      </c>
      <c r="R3860" s="21">
        <f t="shared" si="1142"/>
        <v>0.189548643837051</v>
      </c>
    </row>
    <row r="3861" spans="1:26" ht="15.75" x14ac:dyDescent="0.25">
      <c r="A3861" s="5" t="s">
        <v>12</v>
      </c>
      <c r="B3861" s="1">
        <v>108</v>
      </c>
      <c r="C3861" s="1">
        <v>2</v>
      </c>
      <c r="D3861" s="1">
        <v>1.9</v>
      </c>
      <c r="E3861" s="1" t="s">
        <v>13</v>
      </c>
      <c r="F3861" s="1">
        <v>1</v>
      </c>
      <c r="G3861" s="1">
        <v>0.9</v>
      </c>
      <c r="H3861" s="1" t="s">
        <v>13</v>
      </c>
      <c r="I3861" s="1">
        <v>1</v>
      </c>
      <c r="J3861" s="1">
        <v>0.9</v>
      </c>
      <c r="K3861" s="1" t="s">
        <v>13</v>
      </c>
      <c r="M3861" s="12">
        <f t="shared" si="1138"/>
        <v>-1</v>
      </c>
      <c r="N3861" s="12">
        <f t="shared" si="1139"/>
        <v>0</v>
      </c>
      <c r="O3861" s="12">
        <f t="shared" si="1140"/>
        <v>0</v>
      </c>
      <c r="P3861" s="12">
        <f t="shared" si="1141"/>
        <v>0</v>
      </c>
      <c r="R3861" s="21">
        <f t="shared" si="1142"/>
        <v>2.0944601528955913E-4</v>
      </c>
    </row>
    <row r="3862" spans="1:26" x14ac:dyDescent="0.25">
      <c r="A3862" s="25"/>
    </row>
    <row r="3863" spans="1:26" x14ac:dyDescent="0.25">
      <c r="A3863" t="s">
        <v>1384</v>
      </c>
    </row>
    <row r="3864" spans="1:26" x14ac:dyDescent="0.25">
      <c r="A3864" t="s">
        <v>22</v>
      </c>
    </row>
    <row r="3865" spans="1:26" x14ac:dyDescent="0.25">
      <c r="A3865" s="15" t="s">
        <v>17</v>
      </c>
      <c r="B3865" s="14" t="s">
        <v>18</v>
      </c>
      <c r="C3865" s="270" t="s">
        <v>19</v>
      </c>
      <c r="D3865" s="270"/>
      <c r="E3865" s="270"/>
      <c r="F3865" s="270" t="s">
        <v>20</v>
      </c>
      <c r="G3865" s="270"/>
      <c r="H3865" s="270"/>
      <c r="I3865" s="270" t="s">
        <v>21</v>
      </c>
      <c r="J3865" s="270"/>
      <c r="K3865" s="270"/>
      <c r="M3865" s="270" t="s">
        <v>360</v>
      </c>
      <c r="N3865" s="270"/>
      <c r="O3865" s="270"/>
      <c r="P3865" s="270"/>
    </row>
    <row r="3866" spans="1:26" ht="30" x14ac:dyDescent="0.25">
      <c r="B3866" s="14" t="s">
        <v>14</v>
      </c>
      <c r="C3866" s="14" t="s">
        <v>14</v>
      </c>
      <c r="D3866" s="14" t="s">
        <v>15</v>
      </c>
      <c r="E3866" s="14" t="s">
        <v>16</v>
      </c>
      <c r="F3866" s="14" t="s">
        <v>14</v>
      </c>
      <c r="G3866" s="14" t="s">
        <v>15</v>
      </c>
      <c r="H3866" s="14" t="s">
        <v>16</v>
      </c>
      <c r="I3866" s="14" t="s">
        <v>14</v>
      </c>
      <c r="J3866" s="14" t="s">
        <v>15</v>
      </c>
      <c r="K3866" s="14" t="s">
        <v>16</v>
      </c>
      <c r="M3866" s="14" t="s">
        <v>18</v>
      </c>
      <c r="N3866" s="13" t="s">
        <v>19</v>
      </c>
      <c r="O3866" s="14" t="s">
        <v>20</v>
      </c>
      <c r="P3866" s="13" t="s">
        <v>21</v>
      </c>
      <c r="R3866" s="13" t="s">
        <v>41</v>
      </c>
      <c r="S3866" s="14" t="s">
        <v>29</v>
      </c>
      <c r="U3866" s="27" t="s">
        <v>42</v>
      </c>
    </row>
    <row r="3867" spans="1:26" ht="15.75" x14ac:dyDescent="0.25">
      <c r="A3867" s="5" t="s">
        <v>0</v>
      </c>
      <c r="B3867" s="7">
        <v>230705</v>
      </c>
      <c r="C3867" s="7">
        <v>9537</v>
      </c>
      <c r="D3867" s="1">
        <v>4.0999999999999996</v>
      </c>
      <c r="E3867" s="9">
        <v>215.7</v>
      </c>
      <c r="F3867" s="7">
        <v>1772</v>
      </c>
      <c r="G3867" s="1">
        <v>0.8</v>
      </c>
      <c r="H3867" s="1">
        <v>40.1</v>
      </c>
      <c r="I3867" s="7">
        <v>2274</v>
      </c>
      <c r="J3867" s="1">
        <v>1</v>
      </c>
      <c r="K3867" s="1">
        <v>51.4</v>
      </c>
      <c r="M3867" s="12">
        <f t="shared" ref="M3867:M3879" si="1143">B3867-B3885</f>
        <v>127</v>
      </c>
      <c r="N3867" s="12">
        <f t="shared" ref="N3867:N3879" si="1144">C3867-C3885</f>
        <v>10</v>
      </c>
      <c r="O3867" s="12">
        <f t="shared" ref="O3867:O3879" si="1145">F3867-F3885</f>
        <v>5</v>
      </c>
      <c r="P3867" s="12">
        <f t="shared" ref="P3867:P3879" si="1146">I3867-I3885</f>
        <v>4</v>
      </c>
      <c r="R3867" s="26"/>
      <c r="U3867" s="28">
        <f>C3867/B3867</f>
        <v>4.1338505884137754E-2</v>
      </c>
      <c r="W3867" s="48"/>
    </row>
    <row r="3868" spans="1:26" ht="15.75" x14ac:dyDescent="0.25">
      <c r="A3868" s="6" t="s">
        <v>1</v>
      </c>
      <c r="B3868" s="8">
        <v>1389</v>
      </c>
      <c r="C3868" s="8">
        <v>58</v>
      </c>
      <c r="D3868" s="2">
        <v>4.2</v>
      </c>
      <c r="E3868" s="10">
        <v>112.1</v>
      </c>
      <c r="F3868" s="8">
        <v>14</v>
      </c>
      <c r="G3868" s="2">
        <v>1</v>
      </c>
      <c r="H3868" s="2">
        <v>27.1</v>
      </c>
      <c r="I3868" s="8">
        <v>0</v>
      </c>
      <c r="J3868" s="2">
        <v>0</v>
      </c>
      <c r="K3868" s="2">
        <v>0</v>
      </c>
      <c r="M3868" s="12">
        <f t="shared" si="1143"/>
        <v>1</v>
      </c>
      <c r="N3868" s="20">
        <f t="shared" si="1144"/>
        <v>0</v>
      </c>
      <c r="O3868" s="12">
        <f t="shared" si="1145"/>
        <v>0</v>
      </c>
      <c r="P3868" s="12">
        <f t="shared" si="1146"/>
        <v>0</v>
      </c>
      <c r="R3868" s="21">
        <f>C3868/$C$3885</f>
        <v>6.0879605332213706E-3</v>
      </c>
    </row>
    <row r="3869" spans="1:26" ht="15.75" x14ac:dyDescent="0.25">
      <c r="A3869" s="5" t="s">
        <v>2</v>
      </c>
      <c r="B3869" s="7">
        <v>8731</v>
      </c>
      <c r="C3869" s="7">
        <v>40</v>
      </c>
      <c r="D3869" s="1">
        <v>0.5</v>
      </c>
      <c r="E3869" s="9">
        <v>18.399999999999999</v>
      </c>
      <c r="F3869" s="7">
        <v>6</v>
      </c>
      <c r="G3869" s="1">
        <v>0.1</v>
      </c>
      <c r="H3869" s="1">
        <v>2.8</v>
      </c>
      <c r="I3869" s="7">
        <v>0</v>
      </c>
      <c r="J3869" s="1">
        <v>0</v>
      </c>
      <c r="K3869" s="1">
        <v>0</v>
      </c>
      <c r="M3869" s="12">
        <f t="shared" si="1143"/>
        <v>6</v>
      </c>
      <c r="N3869" s="20">
        <f t="shared" si="1144"/>
        <v>0</v>
      </c>
      <c r="O3869" s="12">
        <f t="shared" si="1145"/>
        <v>0</v>
      </c>
      <c r="P3869" s="12">
        <f t="shared" si="1146"/>
        <v>0</v>
      </c>
      <c r="R3869" s="21">
        <f t="shared" ref="R3869:R3879" si="1147">C3869/$C$3885</f>
        <v>4.1985934711871523E-3</v>
      </c>
    </row>
    <row r="3870" spans="1:26" ht="15.75" x14ac:dyDescent="0.25">
      <c r="A3870" s="6" t="s">
        <v>3</v>
      </c>
      <c r="B3870" s="8">
        <v>12121</v>
      </c>
      <c r="C3870" s="8">
        <v>25</v>
      </c>
      <c r="D3870" s="2">
        <v>0.2</v>
      </c>
      <c r="E3870" s="10">
        <v>9</v>
      </c>
      <c r="F3870" s="8">
        <v>12</v>
      </c>
      <c r="G3870" s="2">
        <v>0.1</v>
      </c>
      <c r="H3870" s="2">
        <v>4.3</v>
      </c>
      <c r="I3870" s="8">
        <v>0</v>
      </c>
      <c r="J3870" s="2">
        <v>0</v>
      </c>
      <c r="K3870" s="2">
        <v>0</v>
      </c>
      <c r="M3870" s="12">
        <f t="shared" si="1143"/>
        <v>20</v>
      </c>
      <c r="N3870" s="20">
        <f t="shared" si="1144"/>
        <v>0</v>
      </c>
      <c r="O3870" s="20">
        <f t="shared" si="1145"/>
        <v>0</v>
      </c>
      <c r="P3870" s="12">
        <f t="shared" si="1146"/>
        <v>0</v>
      </c>
      <c r="R3870" s="23">
        <f t="shared" si="1147"/>
        <v>2.6241209194919702E-3</v>
      </c>
      <c r="U3870" s="30" t="s">
        <v>361</v>
      </c>
      <c r="V3870" s="30"/>
      <c r="W3870" s="30"/>
      <c r="X3870" s="30"/>
      <c r="Y3870" s="30"/>
    </row>
    <row r="3871" spans="1:26" ht="15.75" x14ac:dyDescent="0.25">
      <c r="A3871" s="5" t="s">
        <v>4</v>
      </c>
      <c r="B3871" s="7">
        <v>31216</v>
      </c>
      <c r="C3871" s="7">
        <v>153</v>
      </c>
      <c r="D3871" s="1">
        <v>0.5</v>
      </c>
      <c r="E3871" s="9">
        <v>28.7</v>
      </c>
      <c r="F3871" s="7">
        <v>21</v>
      </c>
      <c r="G3871" s="1">
        <v>0.1</v>
      </c>
      <c r="H3871" s="1">
        <v>3.9</v>
      </c>
      <c r="I3871" s="7">
        <v>0</v>
      </c>
      <c r="J3871" s="1">
        <v>0</v>
      </c>
      <c r="K3871" s="1">
        <v>0</v>
      </c>
      <c r="M3871" s="12">
        <f t="shared" si="1143"/>
        <v>15</v>
      </c>
      <c r="N3871" s="20">
        <f t="shared" si="1144"/>
        <v>1</v>
      </c>
      <c r="O3871" s="12">
        <f t="shared" si="1145"/>
        <v>1</v>
      </c>
      <c r="P3871" s="12">
        <f t="shared" si="1146"/>
        <v>0</v>
      </c>
      <c r="R3871" s="23">
        <f t="shared" si="1147"/>
        <v>1.6059620027290857E-2</v>
      </c>
      <c r="S3871" s="24">
        <f>R3870+R3871</f>
        <v>1.8683740946782827E-2</v>
      </c>
      <c r="U3871" s="30"/>
      <c r="V3871" s="30"/>
      <c r="W3871" s="30"/>
      <c r="X3871" s="30"/>
      <c r="Y3871" s="30"/>
      <c r="Z3871" s="30"/>
    </row>
    <row r="3872" spans="1:26" ht="15.75" x14ac:dyDescent="0.25">
      <c r="A3872" s="6" t="s">
        <v>5</v>
      </c>
      <c r="B3872" s="8">
        <v>41663</v>
      </c>
      <c r="C3872" s="8">
        <v>511</v>
      </c>
      <c r="D3872" s="2">
        <v>1.2</v>
      </c>
      <c r="E3872" s="10">
        <v>86.3</v>
      </c>
      <c r="F3872" s="8">
        <v>59</v>
      </c>
      <c r="G3872" s="2">
        <v>0.1</v>
      </c>
      <c r="H3872" s="2">
        <v>10</v>
      </c>
      <c r="I3872" s="8">
        <v>11</v>
      </c>
      <c r="J3872" s="2">
        <v>0</v>
      </c>
      <c r="K3872" s="2">
        <v>1.9</v>
      </c>
      <c r="M3872" s="12">
        <f t="shared" si="1143"/>
        <v>11</v>
      </c>
      <c r="N3872" s="20">
        <f t="shared" si="1144"/>
        <v>0</v>
      </c>
      <c r="O3872" s="12">
        <f t="shared" si="1145"/>
        <v>0</v>
      </c>
      <c r="P3872" s="12">
        <f t="shared" si="1146"/>
        <v>0</v>
      </c>
      <c r="R3872" s="21">
        <f t="shared" si="1147"/>
        <v>5.3637031594415872E-2</v>
      </c>
      <c r="U3872" s="30" t="s">
        <v>362</v>
      </c>
      <c r="V3872" s="30"/>
      <c r="W3872" s="30"/>
      <c r="X3872" s="30"/>
      <c r="Y3872" s="30"/>
      <c r="Z3872" s="30"/>
    </row>
    <row r="3873" spans="1:27" ht="15.75" x14ac:dyDescent="0.25">
      <c r="A3873" s="5" t="s">
        <v>6</v>
      </c>
      <c r="B3873" s="7">
        <v>43894</v>
      </c>
      <c r="C3873" s="7">
        <v>918</v>
      </c>
      <c r="D3873" s="1">
        <v>2.1</v>
      </c>
      <c r="E3873" s="9">
        <v>128.30000000000001</v>
      </c>
      <c r="F3873" s="7">
        <v>132</v>
      </c>
      <c r="G3873" s="1">
        <v>0.3</v>
      </c>
      <c r="H3873" s="1">
        <v>18.399999999999999</v>
      </c>
      <c r="I3873" s="7">
        <v>14</v>
      </c>
      <c r="J3873" s="1">
        <v>0</v>
      </c>
      <c r="K3873" s="1">
        <v>2</v>
      </c>
      <c r="M3873" s="12">
        <f t="shared" si="1143"/>
        <v>24</v>
      </c>
      <c r="N3873" s="20">
        <f t="shared" si="1144"/>
        <v>1</v>
      </c>
      <c r="O3873" s="20">
        <f t="shared" si="1145"/>
        <v>0</v>
      </c>
      <c r="P3873" s="12">
        <f t="shared" si="1146"/>
        <v>0</v>
      </c>
      <c r="R3873" s="21">
        <f t="shared" si="1147"/>
        <v>9.635772016374515E-2</v>
      </c>
      <c r="U3873" s="30" t="s">
        <v>363</v>
      </c>
      <c r="V3873" s="30"/>
      <c r="W3873" s="30"/>
      <c r="X3873" s="30"/>
      <c r="Y3873" s="30"/>
      <c r="Z3873" s="30"/>
    </row>
    <row r="3874" spans="1:27" ht="15.75" x14ac:dyDescent="0.25">
      <c r="A3874" s="6" t="s">
        <v>7</v>
      </c>
      <c r="B3874" s="8">
        <v>36265</v>
      </c>
      <c r="C3874" s="8">
        <v>1166</v>
      </c>
      <c r="D3874" s="2">
        <v>3.2</v>
      </c>
      <c r="E3874" s="10">
        <v>191.6</v>
      </c>
      <c r="F3874" s="8">
        <v>239</v>
      </c>
      <c r="G3874" s="2">
        <v>0.7</v>
      </c>
      <c r="H3874" s="2">
        <v>39.299999999999997</v>
      </c>
      <c r="I3874" s="8">
        <v>45</v>
      </c>
      <c r="J3874" s="2">
        <v>0.1</v>
      </c>
      <c r="K3874" s="2">
        <v>7.4</v>
      </c>
      <c r="M3874" s="12">
        <f t="shared" si="1143"/>
        <v>28</v>
      </c>
      <c r="N3874" s="20">
        <f t="shared" si="1144"/>
        <v>2</v>
      </c>
      <c r="O3874" s="20">
        <f t="shared" si="1145"/>
        <v>0</v>
      </c>
      <c r="P3874" s="12">
        <f t="shared" si="1146"/>
        <v>0</v>
      </c>
      <c r="R3874" s="21">
        <f t="shared" si="1147"/>
        <v>0.12238899968510548</v>
      </c>
      <c r="U3874" s="30" t="s">
        <v>364</v>
      </c>
      <c r="V3874" s="30"/>
      <c r="W3874" s="30"/>
      <c r="X3874" s="30"/>
      <c r="Y3874" s="30"/>
      <c r="Z3874" s="30"/>
      <c r="AA3874" s="31">
        <f>4470643*0.187</f>
        <v>836010.24100000004</v>
      </c>
    </row>
    <row r="3875" spans="1:27" ht="15.75" x14ac:dyDescent="0.25">
      <c r="A3875" s="5" t="s">
        <v>8</v>
      </c>
      <c r="B3875" s="7">
        <v>26928</v>
      </c>
      <c r="C3875" s="7">
        <v>1652</v>
      </c>
      <c r="D3875" s="1">
        <v>6.1</v>
      </c>
      <c r="E3875" s="9">
        <v>300</v>
      </c>
      <c r="F3875" s="7">
        <v>408</v>
      </c>
      <c r="G3875" s="1">
        <v>1.5</v>
      </c>
      <c r="H3875" s="1">
        <v>74.099999999999994</v>
      </c>
      <c r="I3875" s="7">
        <v>109</v>
      </c>
      <c r="J3875" s="1">
        <v>0.4</v>
      </c>
      <c r="K3875" s="1">
        <v>19.8</v>
      </c>
      <c r="M3875" s="12">
        <f t="shared" si="1143"/>
        <v>14</v>
      </c>
      <c r="N3875" s="20">
        <f t="shared" si="1144"/>
        <v>0</v>
      </c>
      <c r="O3875" s="20">
        <f t="shared" si="1145"/>
        <v>0</v>
      </c>
      <c r="P3875" s="12">
        <f t="shared" si="1146"/>
        <v>2</v>
      </c>
      <c r="R3875" s="21">
        <f t="shared" si="1147"/>
        <v>0.17340191036002939</v>
      </c>
      <c r="V3875" t="s">
        <v>56</v>
      </c>
      <c r="W3875" s="32">
        <v>0.1</v>
      </c>
      <c r="X3875" s="33">
        <f>AA3874*W3875</f>
        <v>83601.02410000001</v>
      </c>
    </row>
    <row r="3876" spans="1:27" ht="15.75" x14ac:dyDescent="0.25">
      <c r="A3876" s="6" t="s">
        <v>9</v>
      </c>
      <c r="B3876" s="8">
        <v>15511</v>
      </c>
      <c r="C3876" s="8">
        <v>1685</v>
      </c>
      <c r="D3876" s="2">
        <v>10.9</v>
      </c>
      <c r="E3876" s="10">
        <v>355.2</v>
      </c>
      <c r="F3876" s="8">
        <v>483</v>
      </c>
      <c r="G3876" s="2">
        <v>3.1</v>
      </c>
      <c r="H3876" s="2">
        <v>101.8</v>
      </c>
      <c r="I3876" s="8">
        <v>276</v>
      </c>
      <c r="J3876" s="2">
        <v>1.8</v>
      </c>
      <c r="K3876" s="2">
        <v>58.2</v>
      </c>
      <c r="M3876" s="12">
        <f t="shared" si="1143"/>
        <v>4</v>
      </c>
      <c r="N3876" s="20">
        <f t="shared" si="1144"/>
        <v>0</v>
      </c>
      <c r="O3876" s="20">
        <f t="shared" si="1145"/>
        <v>1</v>
      </c>
      <c r="P3876" s="20">
        <f t="shared" si="1146"/>
        <v>0</v>
      </c>
      <c r="R3876" s="21">
        <f t="shared" si="1147"/>
        <v>0.17686574997375878</v>
      </c>
      <c r="V3876" t="s">
        <v>365</v>
      </c>
      <c r="X3876" s="34">
        <v>2804</v>
      </c>
      <c r="Y3876" s="48">
        <f>X3876/4470643</f>
        <v>6.272028430809617E-4</v>
      </c>
      <c r="Z3876" t="s">
        <v>186</v>
      </c>
    </row>
    <row r="3877" spans="1:27" ht="15.75" x14ac:dyDescent="0.25">
      <c r="A3877" s="5" t="s">
        <v>10</v>
      </c>
      <c r="B3877" s="7">
        <v>6622</v>
      </c>
      <c r="C3877" s="7">
        <v>1518</v>
      </c>
      <c r="D3877" s="1">
        <v>22.9</v>
      </c>
      <c r="E3877" s="9">
        <v>582.4</v>
      </c>
      <c r="F3877" s="7">
        <v>311</v>
      </c>
      <c r="G3877" s="1">
        <v>4.7</v>
      </c>
      <c r="H3877" s="1">
        <v>119.3</v>
      </c>
      <c r="I3877" s="7">
        <v>475</v>
      </c>
      <c r="J3877" s="1">
        <v>7.2</v>
      </c>
      <c r="K3877" s="1">
        <v>182.2</v>
      </c>
      <c r="M3877" s="12">
        <f t="shared" si="1143"/>
        <v>2</v>
      </c>
      <c r="N3877" s="20">
        <f t="shared" si="1144"/>
        <v>3</v>
      </c>
      <c r="O3877" s="20">
        <f t="shared" si="1145"/>
        <v>3</v>
      </c>
      <c r="P3877" s="20">
        <f t="shared" si="1146"/>
        <v>0</v>
      </c>
      <c r="R3877" s="21">
        <f t="shared" si="1147"/>
        <v>0.15933662223155243</v>
      </c>
      <c r="W3877" s="46" t="s">
        <v>185</v>
      </c>
      <c r="X3877" s="47">
        <f>X3876-X3894</f>
        <v>-285</v>
      </c>
    </row>
    <row r="3878" spans="1:27" ht="15.75" x14ac:dyDescent="0.25">
      <c r="A3878" s="6" t="s">
        <v>11</v>
      </c>
      <c r="B3878" s="8">
        <v>6256</v>
      </c>
      <c r="C3878" s="8">
        <v>1809</v>
      </c>
      <c r="D3878" s="2">
        <v>28.9</v>
      </c>
      <c r="E3878" s="10">
        <v>1289.7</v>
      </c>
      <c r="F3878" s="8">
        <v>86</v>
      </c>
      <c r="G3878" s="2">
        <v>1.4</v>
      </c>
      <c r="H3878" s="2">
        <v>61.3</v>
      </c>
      <c r="I3878" s="8">
        <v>1343</v>
      </c>
      <c r="J3878" s="2">
        <v>21.5</v>
      </c>
      <c r="K3878" s="2">
        <v>957.4</v>
      </c>
      <c r="M3878" s="12">
        <f t="shared" si="1143"/>
        <v>1</v>
      </c>
      <c r="N3878" s="20">
        <f t="shared" si="1144"/>
        <v>3</v>
      </c>
      <c r="O3878" s="20">
        <f t="shared" si="1145"/>
        <v>0</v>
      </c>
      <c r="P3878" s="20">
        <f t="shared" si="1146"/>
        <v>2</v>
      </c>
      <c r="R3878" s="21">
        <f t="shared" si="1147"/>
        <v>0.18988138973443897</v>
      </c>
    </row>
    <row r="3879" spans="1:27" ht="15.75" x14ac:dyDescent="0.25">
      <c r="A3879" s="5" t="s">
        <v>12</v>
      </c>
      <c r="B3879" s="1">
        <v>109</v>
      </c>
      <c r="C3879" s="1">
        <v>2</v>
      </c>
      <c r="D3879" s="1">
        <v>1.8</v>
      </c>
      <c r="E3879" s="1" t="s">
        <v>13</v>
      </c>
      <c r="F3879" s="1">
        <v>1</v>
      </c>
      <c r="G3879" s="1">
        <v>0.9</v>
      </c>
      <c r="H3879" s="1" t="s">
        <v>13</v>
      </c>
      <c r="I3879" s="1">
        <v>1</v>
      </c>
      <c r="J3879" s="1">
        <v>0.9</v>
      </c>
      <c r="K3879" s="1" t="s">
        <v>13</v>
      </c>
      <c r="M3879" s="12">
        <f t="shared" si="1143"/>
        <v>1</v>
      </c>
      <c r="N3879" s="12">
        <f t="shared" si="1144"/>
        <v>0</v>
      </c>
      <c r="O3879" s="12">
        <f t="shared" si="1145"/>
        <v>0</v>
      </c>
      <c r="P3879" s="12">
        <f t="shared" si="1146"/>
        <v>0</v>
      </c>
      <c r="R3879" s="21">
        <f t="shared" si="1147"/>
        <v>2.0992967355935762E-4</v>
      </c>
    </row>
    <row r="3880" spans="1:27" x14ac:dyDescent="0.25">
      <c r="A3880" s="25"/>
    </row>
    <row r="3881" spans="1:27" x14ac:dyDescent="0.25">
      <c r="A3881" t="s">
        <v>1385</v>
      </c>
    </row>
    <row r="3882" spans="1:27" x14ac:dyDescent="0.25">
      <c r="A3882" t="s">
        <v>22</v>
      </c>
    </row>
    <row r="3883" spans="1:27" x14ac:dyDescent="0.25">
      <c r="A3883" s="15" t="s">
        <v>17</v>
      </c>
      <c r="B3883" s="14" t="s">
        <v>18</v>
      </c>
      <c r="C3883" s="270" t="s">
        <v>19</v>
      </c>
      <c r="D3883" s="270"/>
      <c r="E3883" s="270"/>
      <c r="F3883" s="270" t="s">
        <v>20</v>
      </c>
      <c r="G3883" s="270"/>
      <c r="H3883" s="270"/>
      <c r="I3883" s="270" t="s">
        <v>21</v>
      </c>
      <c r="J3883" s="270"/>
      <c r="K3883" s="270"/>
      <c r="M3883" s="270" t="s">
        <v>353</v>
      </c>
      <c r="N3883" s="270"/>
      <c r="O3883" s="270"/>
      <c r="P3883" s="270"/>
    </row>
    <row r="3884" spans="1:27" ht="30" x14ac:dyDescent="0.25">
      <c r="B3884" s="14" t="s">
        <v>14</v>
      </c>
      <c r="C3884" s="14" t="s">
        <v>14</v>
      </c>
      <c r="D3884" s="14" t="s">
        <v>15</v>
      </c>
      <c r="E3884" s="14" t="s">
        <v>16</v>
      </c>
      <c r="F3884" s="14" t="s">
        <v>14</v>
      </c>
      <c r="G3884" s="14" t="s">
        <v>15</v>
      </c>
      <c r="H3884" s="14" t="s">
        <v>16</v>
      </c>
      <c r="I3884" s="14" t="s">
        <v>14</v>
      </c>
      <c r="J3884" s="14" t="s">
        <v>15</v>
      </c>
      <c r="K3884" s="14" t="s">
        <v>16</v>
      </c>
      <c r="M3884" s="14" t="s">
        <v>18</v>
      </c>
      <c r="N3884" s="13" t="s">
        <v>19</v>
      </c>
      <c r="O3884" s="14" t="s">
        <v>20</v>
      </c>
      <c r="P3884" s="13" t="s">
        <v>21</v>
      </c>
      <c r="R3884" s="13" t="s">
        <v>41</v>
      </c>
      <c r="S3884" s="14" t="s">
        <v>29</v>
      </c>
      <c r="U3884" s="27" t="s">
        <v>42</v>
      </c>
    </row>
    <row r="3885" spans="1:27" ht="15.75" x14ac:dyDescent="0.25">
      <c r="A3885" s="5" t="s">
        <v>0</v>
      </c>
      <c r="B3885" s="7">
        <v>230578</v>
      </c>
      <c r="C3885" s="7">
        <v>9527</v>
      </c>
      <c r="D3885" s="1">
        <v>4.0999999999999996</v>
      </c>
      <c r="E3885" s="9">
        <v>215.5</v>
      </c>
      <c r="F3885" s="7">
        <v>1767</v>
      </c>
      <c r="G3885" s="1">
        <v>0.8</v>
      </c>
      <c r="H3885" s="1">
        <v>40</v>
      </c>
      <c r="I3885" s="7">
        <v>2270</v>
      </c>
      <c r="J3885" s="1">
        <v>1</v>
      </c>
      <c r="K3885" s="1">
        <v>51.3</v>
      </c>
      <c r="M3885" s="12">
        <f t="shared" ref="M3885:M3897" si="1148">B3885-B3903</f>
        <v>115</v>
      </c>
      <c r="N3885" s="12">
        <f t="shared" ref="N3885:N3897" si="1149">C3885-C3903</f>
        <v>8</v>
      </c>
      <c r="O3885" s="12">
        <f t="shared" ref="O3885:O3897" si="1150">F3885-F3903</f>
        <v>1</v>
      </c>
      <c r="P3885" s="12">
        <f t="shared" ref="P3885:P3897" si="1151">I3885-I3903</f>
        <v>0</v>
      </c>
      <c r="R3885" s="26"/>
      <c r="U3885" s="28">
        <f>C3885/B3885</f>
        <v>4.1317905437639323E-2</v>
      </c>
      <c r="W3885" s="48"/>
    </row>
    <row r="3886" spans="1:27" ht="15.75" x14ac:dyDescent="0.25">
      <c r="A3886" s="6" t="s">
        <v>1</v>
      </c>
      <c r="B3886" s="8">
        <v>1388</v>
      </c>
      <c r="C3886" s="8">
        <v>58</v>
      </c>
      <c r="D3886" s="2">
        <v>4.2</v>
      </c>
      <c r="E3886" s="10">
        <v>112.1</v>
      </c>
      <c r="F3886" s="8">
        <v>14</v>
      </c>
      <c r="G3886" s="2">
        <v>1</v>
      </c>
      <c r="H3886" s="2">
        <v>27.1</v>
      </c>
      <c r="I3886" s="8">
        <v>0</v>
      </c>
      <c r="J3886" s="2">
        <v>0</v>
      </c>
      <c r="K3886" s="2">
        <v>0</v>
      </c>
      <c r="M3886" s="12">
        <f t="shared" si="1148"/>
        <v>1</v>
      </c>
      <c r="N3886" s="20">
        <f t="shared" si="1149"/>
        <v>0</v>
      </c>
      <c r="O3886" s="12">
        <f t="shared" si="1150"/>
        <v>0</v>
      </c>
      <c r="P3886" s="12">
        <f t="shared" si="1151"/>
        <v>0</v>
      </c>
      <c r="R3886" s="21">
        <f>C3886/$C$3885</f>
        <v>6.0879605332213706E-3</v>
      </c>
    </row>
    <row r="3887" spans="1:27" ht="15.75" x14ac:dyDescent="0.25">
      <c r="A3887" s="5" t="s">
        <v>2</v>
      </c>
      <c r="B3887" s="7">
        <v>8725</v>
      </c>
      <c r="C3887" s="7">
        <v>40</v>
      </c>
      <c r="D3887" s="1">
        <v>0.5</v>
      </c>
      <c r="E3887" s="9">
        <v>18.399999999999999</v>
      </c>
      <c r="F3887" s="7">
        <v>6</v>
      </c>
      <c r="G3887" s="1">
        <v>0.1</v>
      </c>
      <c r="H3887" s="1">
        <v>2.8</v>
      </c>
      <c r="I3887" s="7">
        <v>0</v>
      </c>
      <c r="J3887" s="1">
        <v>0</v>
      </c>
      <c r="K3887" s="1">
        <v>0</v>
      </c>
      <c r="M3887" s="12">
        <f t="shared" si="1148"/>
        <v>14</v>
      </c>
      <c r="N3887" s="20">
        <f t="shared" si="1149"/>
        <v>0</v>
      </c>
      <c r="O3887" s="12">
        <f t="shared" si="1150"/>
        <v>0</v>
      </c>
      <c r="P3887" s="12">
        <f t="shared" si="1151"/>
        <v>0</v>
      </c>
      <c r="R3887" s="21">
        <f t="shared" ref="R3887:R3897" si="1152">C3887/$C$3885</f>
        <v>4.1985934711871523E-3</v>
      </c>
    </row>
    <row r="3888" spans="1:27" ht="15.75" x14ac:dyDescent="0.25">
      <c r="A3888" s="6" t="s">
        <v>3</v>
      </c>
      <c r="B3888" s="8">
        <v>12101</v>
      </c>
      <c r="C3888" s="8">
        <v>25</v>
      </c>
      <c r="D3888" s="2">
        <v>0.2</v>
      </c>
      <c r="E3888" s="10">
        <v>9</v>
      </c>
      <c r="F3888" s="8">
        <v>12</v>
      </c>
      <c r="G3888" s="2">
        <v>0.1</v>
      </c>
      <c r="H3888" s="2">
        <v>4.3</v>
      </c>
      <c r="I3888" s="8">
        <v>0</v>
      </c>
      <c r="J3888" s="2">
        <v>0</v>
      </c>
      <c r="K3888" s="2">
        <v>0</v>
      </c>
      <c r="M3888" s="12">
        <f t="shared" si="1148"/>
        <v>14</v>
      </c>
      <c r="N3888" s="20">
        <f t="shared" si="1149"/>
        <v>0</v>
      </c>
      <c r="O3888" s="20">
        <f t="shared" si="1150"/>
        <v>0</v>
      </c>
      <c r="P3888" s="12">
        <f t="shared" si="1151"/>
        <v>0</v>
      </c>
      <c r="R3888" s="23">
        <f t="shared" si="1152"/>
        <v>2.6241209194919702E-3</v>
      </c>
      <c r="U3888" s="30" t="s">
        <v>354</v>
      </c>
      <c r="V3888" s="30"/>
      <c r="W3888" s="30"/>
      <c r="X3888" s="30"/>
      <c r="Y3888" s="30"/>
    </row>
    <row r="3889" spans="1:27" ht="15.75" x14ac:dyDescent="0.25">
      <c r="A3889" s="5" t="s">
        <v>4</v>
      </c>
      <c r="B3889" s="7">
        <v>31201</v>
      </c>
      <c r="C3889" s="7">
        <v>152</v>
      </c>
      <c r="D3889" s="1">
        <v>0.5</v>
      </c>
      <c r="E3889" s="9">
        <v>28.5</v>
      </c>
      <c r="F3889" s="7">
        <v>20</v>
      </c>
      <c r="G3889" s="1">
        <v>0.1</v>
      </c>
      <c r="H3889" s="1">
        <v>3.8</v>
      </c>
      <c r="I3889" s="7">
        <v>0</v>
      </c>
      <c r="J3889" s="1">
        <v>0</v>
      </c>
      <c r="K3889" s="1">
        <v>0</v>
      </c>
      <c r="M3889" s="12">
        <f t="shared" si="1148"/>
        <v>20</v>
      </c>
      <c r="N3889" s="20">
        <f t="shared" si="1149"/>
        <v>0</v>
      </c>
      <c r="O3889" s="12">
        <f t="shared" si="1150"/>
        <v>0</v>
      </c>
      <c r="P3889" s="12">
        <f t="shared" si="1151"/>
        <v>0</v>
      </c>
      <c r="R3889" s="23">
        <f t="shared" si="1152"/>
        <v>1.5954655190511178E-2</v>
      </c>
      <c r="S3889" s="24">
        <f>R3888+R3889</f>
        <v>1.8578776110003147E-2</v>
      </c>
      <c r="U3889" s="30"/>
      <c r="V3889" s="30"/>
      <c r="W3889" s="30"/>
      <c r="X3889" s="30"/>
      <c r="Y3889" s="30"/>
      <c r="Z3889" s="30"/>
    </row>
    <row r="3890" spans="1:27" ht="15.75" x14ac:dyDescent="0.25">
      <c r="A3890" s="6" t="s">
        <v>5</v>
      </c>
      <c r="B3890" s="8">
        <v>41652</v>
      </c>
      <c r="C3890" s="8">
        <v>511</v>
      </c>
      <c r="D3890" s="2">
        <v>1.2</v>
      </c>
      <c r="E3890" s="10">
        <v>86.3</v>
      </c>
      <c r="F3890" s="8">
        <v>59</v>
      </c>
      <c r="G3890" s="2">
        <v>0.1</v>
      </c>
      <c r="H3890" s="2">
        <v>10</v>
      </c>
      <c r="I3890" s="8">
        <v>11</v>
      </c>
      <c r="J3890" s="2">
        <v>0</v>
      </c>
      <c r="K3890" s="2">
        <v>1.9</v>
      </c>
      <c r="M3890" s="12">
        <f t="shared" si="1148"/>
        <v>15</v>
      </c>
      <c r="N3890" s="20">
        <f t="shared" si="1149"/>
        <v>1</v>
      </c>
      <c r="O3890" s="12">
        <f t="shared" si="1150"/>
        <v>0</v>
      </c>
      <c r="P3890" s="12">
        <f t="shared" si="1151"/>
        <v>0</v>
      </c>
      <c r="R3890" s="21">
        <f t="shared" si="1152"/>
        <v>5.3637031594415872E-2</v>
      </c>
      <c r="U3890" s="30" t="s">
        <v>355</v>
      </c>
      <c r="V3890" s="30"/>
      <c r="W3890" s="30"/>
      <c r="X3890" s="30"/>
      <c r="Y3890" s="30"/>
      <c r="Z3890" s="30"/>
    </row>
    <row r="3891" spans="1:27" ht="15.75" x14ac:dyDescent="0.25">
      <c r="A3891" s="5" t="s">
        <v>6</v>
      </c>
      <c r="B3891" s="7">
        <v>43870</v>
      </c>
      <c r="C3891" s="7">
        <v>917</v>
      </c>
      <c r="D3891" s="1">
        <v>2.1</v>
      </c>
      <c r="E3891" s="9">
        <v>128.19999999999999</v>
      </c>
      <c r="F3891" s="7">
        <v>132</v>
      </c>
      <c r="G3891" s="1">
        <v>0.3</v>
      </c>
      <c r="H3891" s="1">
        <v>18.399999999999999</v>
      </c>
      <c r="I3891" s="7">
        <v>14</v>
      </c>
      <c r="J3891" s="1">
        <v>0</v>
      </c>
      <c r="K3891" s="1">
        <v>2</v>
      </c>
      <c r="M3891" s="12">
        <f t="shared" si="1148"/>
        <v>19</v>
      </c>
      <c r="N3891" s="20">
        <f t="shared" si="1149"/>
        <v>1</v>
      </c>
      <c r="O3891" s="20">
        <f t="shared" si="1150"/>
        <v>1</v>
      </c>
      <c r="P3891" s="12">
        <f t="shared" si="1151"/>
        <v>0</v>
      </c>
      <c r="R3891" s="21">
        <f t="shared" si="1152"/>
        <v>9.6252755326965464E-2</v>
      </c>
      <c r="U3891" s="30" t="s">
        <v>356</v>
      </c>
      <c r="V3891" s="30"/>
      <c r="W3891" s="30"/>
      <c r="X3891" s="30"/>
      <c r="Y3891" s="30"/>
      <c r="Z3891" s="30"/>
    </row>
    <row r="3892" spans="1:27" ht="15.75" x14ac:dyDescent="0.25">
      <c r="A3892" s="6" t="s">
        <v>7</v>
      </c>
      <c r="B3892" s="8">
        <v>36237</v>
      </c>
      <c r="C3892" s="8">
        <v>1164</v>
      </c>
      <c r="D3892" s="2">
        <v>3.2</v>
      </c>
      <c r="E3892" s="10">
        <v>191.3</v>
      </c>
      <c r="F3892" s="8">
        <v>239</v>
      </c>
      <c r="G3892" s="2">
        <v>0.7</v>
      </c>
      <c r="H3892" s="2">
        <v>39.299999999999997</v>
      </c>
      <c r="I3892" s="8">
        <v>45</v>
      </c>
      <c r="J3892" s="2">
        <v>0.1</v>
      </c>
      <c r="K3892" s="2">
        <v>7.4</v>
      </c>
      <c r="M3892" s="12">
        <f t="shared" si="1148"/>
        <v>12</v>
      </c>
      <c r="N3892" s="20">
        <f t="shared" si="1149"/>
        <v>0</v>
      </c>
      <c r="O3892" s="20">
        <f t="shared" si="1150"/>
        <v>0</v>
      </c>
      <c r="P3892" s="12">
        <f t="shared" si="1151"/>
        <v>1</v>
      </c>
      <c r="R3892" s="21">
        <f t="shared" si="1152"/>
        <v>0.12217907001154613</v>
      </c>
      <c r="U3892" s="30" t="s">
        <v>357</v>
      </c>
      <c r="V3892" s="30"/>
      <c r="W3892" s="30"/>
      <c r="X3892" s="30"/>
      <c r="Y3892" s="30"/>
      <c r="Z3892" s="30"/>
      <c r="AA3892" s="31">
        <f>4470643*0.177</f>
        <v>791303.81099999999</v>
      </c>
    </row>
    <row r="3893" spans="1:27" ht="15.75" x14ac:dyDescent="0.25">
      <c r="A3893" s="5" t="s">
        <v>8</v>
      </c>
      <c r="B3893" s="7">
        <v>26914</v>
      </c>
      <c r="C3893" s="7">
        <v>1652</v>
      </c>
      <c r="D3893" s="1">
        <v>6.1</v>
      </c>
      <c r="E3893" s="9">
        <v>300</v>
      </c>
      <c r="F3893" s="7">
        <v>408</v>
      </c>
      <c r="G3893" s="1">
        <v>1.5</v>
      </c>
      <c r="H3893" s="1">
        <v>74.099999999999994</v>
      </c>
      <c r="I3893" s="7">
        <v>107</v>
      </c>
      <c r="J3893" s="1">
        <v>0.4</v>
      </c>
      <c r="K3893" s="1">
        <v>19.399999999999999</v>
      </c>
      <c r="M3893" s="12">
        <f t="shared" si="1148"/>
        <v>7</v>
      </c>
      <c r="N3893" s="20">
        <f t="shared" si="1149"/>
        <v>3</v>
      </c>
      <c r="O3893" s="20">
        <f t="shared" si="1150"/>
        <v>1</v>
      </c>
      <c r="P3893" s="12">
        <f t="shared" si="1151"/>
        <v>0</v>
      </c>
      <c r="R3893" s="21">
        <f t="shared" si="1152"/>
        <v>0.17340191036002939</v>
      </c>
      <c r="V3893" t="s">
        <v>56</v>
      </c>
      <c r="W3893" s="32">
        <v>0.1</v>
      </c>
      <c r="X3893" s="33">
        <f>AA3892*W3893</f>
        <v>79130.381099999999</v>
      </c>
    </row>
    <row r="3894" spans="1:27" ht="15.75" x14ac:dyDescent="0.25">
      <c r="A3894" s="6" t="s">
        <v>9</v>
      </c>
      <c r="B3894" s="8">
        <v>15507</v>
      </c>
      <c r="C3894" s="8">
        <v>1685</v>
      </c>
      <c r="D3894" s="2">
        <v>10.9</v>
      </c>
      <c r="E3894" s="10">
        <v>355.2</v>
      </c>
      <c r="F3894" s="8">
        <v>482</v>
      </c>
      <c r="G3894" s="2">
        <v>3.1</v>
      </c>
      <c r="H3894" s="2">
        <v>101.6</v>
      </c>
      <c r="I3894" s="8">
        <v>276</v>
      </c>
      <c r="J3894" s="2">
        <v>1.8</v>
      </c>
      <c r="K3894" s="2">
        <v>58.2</v>
      </c>
      <c r="M3894" s="12">
        <f t="shared" si="1148"/>
        <v>6</v>
      </c>
      <c r="N3894" s="20">
        <f t="shared" si="1149"/>
        <v>2</v>
      </c>
      <c r="O3894" s="20">
        <f t="shared" si="1150"/>
        <v>-1</v>
      </c>
      <c r="P3894" s="20">
        <f t="shared" si="1151"/>
        <v>-1</v>
      </c>
      <c r="R3894" s="21">
        <f t="shared" si="1152"/>
        <v>0.17686574997375878</v>
      </c>
      <c r="V3894" t="s">
        <v>358</v>
      </c>
      <c r="X3894" s="34">
        <v>3089</v>
      </c>
      <c r="Y3894" s="48">
        <f>X3894/4470643</f>
        <v>6.9095206215302805E-4</v>
      </c>
      <c r="Z3894" t="s">
        <v>186</v>
      </c>
    </row>
    <row r="3895" spans="1:27" ht="15.75" x14ac:dyDescent="0.25">
      <c r="A3895" s="5" t="s">
        <v>10</v>
      </c>
      <c r="B3895" s="7">
        <v>6620</v>
      </c>
      <c r="C3895" s="7">
        <v>1515</v>
      </c>
      <c r="D3895" s="1">
        <v>22.9</v>
      </c>
      <c r="E3895" s="9">
        <v>581.29999999999995</v>
      </c>
      <c r="F3895" s="7">
        <v>308</v>
      </c>
      <c r="G3895" s="1">
        <v>4.7</v>
      </c>
      <c r="H3895" s="1">
        <v>118.2</v>
      </c>
      <c r="I3895" s="7">
        <v>475</v>
      </c>
      <c r="J3895" s="1">
        <v>7.2</v>
      </c>
      <c r="K3895" s="1">
        <v>182.2</v>
      </c>
      <c r="M3895" s="12">
        <f t="shared" si="1148"/>
        <v>3</v>
      </c>
      <c r="N3895" s="20">
        <f t="shared" si="1149"/>
        <v>1</v>
      </c>
      <c r="O3895" s="20">
        <f t="shared" si="1150"/>
        <v>0</v>
      </c>
      <c r="P3895" s="20">
        <f t="shared" si="1151"/>
        <v>0</v>
      </c>
      <c r="R3895" s="21">
        <f t="shared" si="1152"/>
        <v>0.1590217277212134</v>
      </c>
      <c r="W3895" s="46" t="s">
        <v>185</v>
      </c>
      <c r="X3895" s="47">
        <f>X3894-X3912</f>
        <v>-91</v>
      </c>
    </row>
    <row r="3896" spans="1:27" ht="15.75" x14ac:dyDescent="0.25">
      <c r="A3896" s="6" t="s">
        <v>11</v>
      </c>
      <c r="B3896" s="8">
        <v>6255</v>
      </c>
      <c r="C3896" s="8">
        <v>1806</v>
      </c>
      <c r="D3896" s="2">
        <v>28.9</v>
      </c>
      <c r="E3896" s="10">
        <v>1287.5</v>
      </c>
      <c r="F3896" s="8">
        <v>86</v>
      </c>
      <c r="G3896" s="2">
        <v>1.4</v>
      </c>
      <c r="H3896" s="2">
        <v>61.3</v>
      </c>
      <c r="I3896" s="8">
        <v>1341</v>
      </c>
      <c r="J3896" s="2">
        <v>21.4</v>
      </c>
      <c r="K3896" s="2">
        <v>956</v>
      </c>
      <c r="M3896" s="12">
        <f t="shared" si="1148"/>
        <v>3</v>
      </c>
      <c r="N3896" s="20">
        <f t="shared" si="1149"/>
        <v>0</v>
      </c>
      <c r="O3896" s="20">
        <f t="shared" si="1150"/>
        <v>0</v>
      </c>
      <c r="P3896" s="20">
        <f t="shared" si="1151"/>
        <v>0</v>
      </c>
      <c r="R3896" s="21">
        <f t="shared" si="1152"/>
        <v>0.18956649522409993</v>
      </c>
    </row>
    <row r="3897" spans="1:27" ht="15.75" x14ac:dyDescent="0.25">
      <c r="A3897" s="5" t="s">
        <v>12</v>
      </c>
      <c r="B3897" s="1">
        <v>108</v>
      </c>
      <c r="C3897" s="1">
        <v>2</v>
      </c>
      <c r="D3897" s="1">
        <v>1.9</v>
      </c>
      <c r="E3897" s="1" t="s">
        <v>13</v>
      </c>
      <c r="F3897" s="1">
        <v>1</v>
      </c>
      <c r="G3897" s="1">
        <v>0.9</v>
      </c>
      <c r="H3897" s="1" t="s">
        <v>13</v>
      </c>
      <c r="I3897" s="1">
        <v>1</v>
      </c>
      <c r="J3897" s="1">
        <v>0.9</v>
      </c>
      <c r="K3897" s="1" t="s">
        <v>13</v>
      </c>
      <c r="M3897" s="12">
        <f t="shared" si="1148"/>
        <v>1</v>
      </c>
      <c r="N3897" s="12">
        <f t="shared" si="1149"/>
        <v>0</v>
      </c>
      <c r="O3897" s="12">
        <f t="shared" si="1150"/>
        <v>0</v>
      </c>
      <c r="P3897" s="12">
        <f t="shared" si="1151"/>
        <v>0</v>
      </c>
      <c r="R3897" s="21">
        <f t="shared" si="1152"/>
        <v>2.0992967355935762E-4</v>
      </c>
    </row>
    <row r="3898" spans="1:27" x14ac:dyDescent="0.25">
      <c r="A3898" s="25"/>
    </row>
    <row r="3899" spans="1:27" x14ac:dyDescent="0.25">
      <c r="A3899" t="s">
        <v>1386</v>
      </c>
    </row>
    <row r="3900" spans="1:27" x14ac:dyDescent="0.25">
      <c r="A3900" t="s">
        <v>22</v>
      </c>
    </row>
    <row r="3901" spans="1:27" x14ac:dyDescent="0.25">
      <c r="A3901" s="15" t="s">
        <v>17</v>
      </c>
      <c r="B3901" s="14" t="s">
        <v>18</v>
      </c>
      <c r="C3901" s="270" t="s">
        <v>19</v>
      </c>
      <c r="D3901" s="270"/>
      <c r="E3901" s="270"/>
      <c r="F3901" s="270" t="s">
        <v>20</v>
      </c>
      <c r="G3901" s="270"/>
      <c r="H3901" s="270"/>
      <c r="I3901" s="270" t="s">
        <v>21</v>
      </c>
      <c r="J3901" s="270"/>
      <c r="K3901" s="270"/>
      <c r="M3901" s="270" t="s">
        <v>347</v>
      </c>
      <c r="N3901" s="270"/>
      <c r="O3901" s="270"/>
      <c r="P3901" s="270"/>
    </row>
    <row r="3902" spans="1:27" ht="30" x14ac:dyDescent="0.25">
      <c r="B3902" s="14" t="s">
        <v>14</v>
      </c>
      <c r="C3902" s="14" t="s">
        <v>14</v>
      </c>
      <c r="D3902" s="14" t="s">
        <v>15</v>
      </c>
      <c r="E3902" s="14" t="s">
        <v>16</v>
      </c>
      <c r="F3902" s="14" t="s">
        <v>14</v>
      </c>
      <c r="G3902" s="14" t="s">
        <v>15</v>
      </c>
      <c r="H3902" s="14" t="s">
        <v>16</v>
      </c>
      <c r="I3902" s="14" t="s">
        <v>14</v>
      </c>
      <c r="J3902" s="14" t="s">
        <v>15</v>
      </c>
      <c r="K3902" s="14" t="s">
        <v>16</v>
      </c>
      <c r="M3902" s="14" t="s">
        <v>18</v>
      </c>
      <c r="N3902" s="13" t="s">
        <v>19</v>
      </c>
      <c r="O3902" s="14" t="s">
        <v>20</v>
      </c>
      <c r="P3902" s="13" t="s">
        <v>21</v>
      </c>
      <c r="R3902" s="13" t="s">
        <v>41</v>
      </c>
      <c r="S3902" s="14" t="s">
        <v>29</v>
      </c>
      <c r="U3902" s="27" t="s">
        <v>42</v>
      </c>
    </row>
    <row r="3903" spans="1:27" ht="15.75" x14ac:dyDescent="0.25">
      <c r="A3903" s="5" t="s">
        <v>0</v>
      </c>
      <c r="B3903" s="7">
        <v>230463</v>
      </c>
      <c r="C3903" s="7">
        <v>9519</v>
      </c>
      <c r="D3903" s="1">
        <v>4.0999999999999996</v>
      </c>
      <c r="E3903" s="9">
        <v>215.3</v>
      </c>
      <c r="F3903" s="7">
        <v>1766</v>
      </c>
      <c r="G3903" s="1">
        <v>0.8</v>
      </c>
      <c r="H3903" s="1">
        <v>39.9</v>
      </c>
      <c r="I3903" s="7">
        <v>2270</v>
      </c>
      <c r="J3903" s="1">
        <v>1</v>
      </c>
      <c r="K3903" s="1">
        <v>51.3</v>
      </c>
      <c r="M3903" s="12">
        <f t="shared" ref="M3903:M3915" si="1153">B3903-B3921</f>
        <v>165</v>
      </c>
      <c r="N3903" s="12">
        <f t="shared" ref="N3903:N3915" si="1154">C3903-C3921</f>
        <v>14</v>
      </c>
      <c r="O3903" s="12">
        <f t="shared" ref="O3903:O3915" si="1155">F3903-F3921</f>
        <v>4</v>
      </c>
      <c r="P3903" s="12">
        <f t="shared" ref="P3903:P3915" si="1156">I3903-I3921</f>
        <v>1</v>
      </c>
      <c r="R3903" s="26"/>
      <c r="U3903" s="28">
        <f>C3903/B3903</f>
        <v>4.1303810156077113E-2</v>
      </c>
      <c r="W3903" s="48">
        <f>B3903/'AB Covid shot data'!B2888</f>
        <v>0.8910019485339602</v>
      </c>
    </row>
    <row r="3904" spans="1:27" ht="15.75" x14ac:dyDescent="0.25">
      <c r="A3904" s="6" t="s">
        <v>1</v>
      </c>
      <c r="B3904" s="8">
        <v>1387</v>
      </c>
      <c r="C3904" s="8">
        <v>58</v>
      </c>
      <c r="D3904" s="2">
        <v>4.2</v>
      </c>
      <c r="E3904" s="10">
        <v>112.1</v>
      </c>
      <c r="F3904" s="8">
        <v>14</v>
      </c>
      <c r="G3904" s="2">
        <v>1</v>
      </c>
      <c r="H3904" s="2">
        <v>27.1</v>
      </c>
      <c r="I3904" s="8">
        <v>0</v>
      </c>
      <c r="J3904" s="2">
        <v>0</v>
      </c>
      <c r="K3904" s="2">
        <v>0</v>
      </c>
      <c r="M3904" s="12">
        <f t="shared" si="1153"/>
        <v>1</v>
      </c>
      <c r="N3904" s="20">
        <f t="shared" si="1154"/>
        <v>0</v>
      </c>
      <c r="O3904" s="12">
        <f t="shared" si="1155"/>
        <v>0</v>
      </c>
      <c r="P3904" s="12">
        <f t="shared" si="1156"/>
        <v>0</v>
      </c>
      <c r="R3904" s="21">
        <f>C3904/$C$3903</f>
        <v>6.0930770038869625E-3</v>
      </c>
    </row>
    <row r="3905" spans="1:27" ht="15.75" x14ac:dyDescent="0.25">
      <c r="A3905" s="5" t="s">
        <v>2</v>
      </c>
      <c r="B3905" s="7">
        <v>8711</v>
      </c>
      <c r="C3905" s="7">
        <v>40</v>
      </c>
      <c r="D3905" s="1">
        <v>0.5</v>
      </c>
      <c r="E3905" s="9">
        <v>18.399999999999999</v>
      </c>
      <c r="F3905" s="7">
        <v>6</v>
      </c>
      <c r="G3905" s="1">
        <v>0.1</v>
      </c>
      <c r="H3905" s="1">
        <v>2.8</v>
      </c>
      <c r="I3905" s="7">
        <v>0</v>
      </c>
      <c r="J3905" s="1">
        <v>0</v>
      </c>
      <c r="K3905" s="1">
        <v>0</v>
      </c>
      <c r="M3905" s="12">
        <f t="shared" si="1153"/>
        <v>10</v>
      </c>
      <c r="N3905" s="20">
        <f t="shared" si="1154"/>
        <v>0</v>
      </c>
      <c r="O3905" s="12">
        <f t="shared" si="1155"/>
        <v>0</v>
      </c>
      <c r="P3905" s="12">
        <f t="shared" si="1156"/>
        <v>0</v>
      </c>
      <c r="R3905" s="21">
        <f t="shared" ref="R3905:R3915" si="1157">C3905/$C$3903</f>
        <v>4.2021220716461812E-3</v>
      </c>
    </row>
    <row r="3906" spans="1:27" ht="15.75" x14ac:dyDescent="0.25">
      <c r="A3906" s="6" t="s">
        <v>3</v>
      </c>
      <c r="B3906" s="8">
        <v>12087</v>
      </c>
      <c r="C3906" s="8">
        <v>25</v>
      </c>
      <c r="D3906" s="2">
        <v>0.2</v>
      </c>
      <c r="E3906" s="10">
        <v>9</v>
      </c>
      <c r="F3906" s="8">
        <v>12</v>
      </c>
      <c r="G3906" s="2">
        <v>0.1</v>
      </c>
      <c r="H3906" s="2">
        <v>4.3</v>
      </c>
      <c r="I3906" s="8">
        <v>0</v>
      </c>
      <c r="J3906" s="2">
        <v>0</v>
      </c>
      <c r="K3906" s="2">
        <v>0</v>
      </c>
      <c r="M3906" s="12">
        <f t="shared" si="1153"/>
        <v>20</v>
      </c>
      <c r="N3906" s="20">
        <f t="shared" si="1154"/>
        <v>0</v>
      </c>
      <c r="O3906" s="20">
        <f t="shared" si="1155"/>
        <v>0</v>
      </c>
      <c r="P3906" s="12">
        <f t="shared" si="1156"/>
        <v>0</v>
      </c>
      <c r="R3906" s="23">
        <f t="shared" si="1157"/>
        <v>2.6263262947788632E-3</v>
      </c>
      <c r="U3906" s="30" t="s">
        <v>348</v>
      </c>
      <c r="V3906" s="30"/>
      <c r="W3906" s="30"/>
      <c r="X3906" s="30"/>
      <c r="Y3906" s="30"/>
    </row>
    <row r="3907" spans="1:27" ht="15.75" x14ac:dyDescent="0.25">
      <c r="A3907" s="5" t="s">
        <v>4</v>
      </c>
      <c r="B3907" s="7">
        <v>31181</v>
      </c>
      <c r="C3907" s="7">
        <v>152</v>
      </c>
      <c r="D3907" s="1">
        <v>0.5</v>
      </c>
      <c r="E3907" s="9">
        <v>28.5</v>
      </c>
      <c r="F3907" s="7">
        <v>20</v>
      </c>
      <c r="G3907" s="1">
        <v>0.1</v>
      </c>
      <c r="H3907" s="1">
        <v>3.8</v>
      </c>
      <c r="I3907" s="7">
        <v>0</v>
      </c>
      <c r="J3907" s="1">
        <v>0</v>
      </c>
      <c r="K3907" s="1">
        <v>0</v>
      </c>
      <c r="M3907" s="12">
        <f t="shared" si="1153"/>
        <v>25</v>
      </c>
      <c r="N3907" s="20">
        <f t="shared" si="1154"/>
        <v>0</v>
      </c>
      <c r="O3907" s="12">
        <f t="shared" si="1155"/>
        <v>0</v>
      </c>
      <c r="P3907" s="12">
        <f t="shared" si="1156"/>
        <v>0</v>
      </c>
      <c r="R3907" s="23">
        <f t="shared" si="1157"/>
        <v>1.5968063872255488E-2</v>
      </c>
      <c r="S3907" s="24">
        <f>R3906+R3907</f>
        <v>1.859439016703435E-2</v>
      </c>
      <c r="U3907" s="30"/>
      <c r="V3907" s="30"/>
      <c r="W3907" s="30"/>
      <c r="X3907" s="30"/>
      <c r="Y3907" s="30"/>
      <c r="Z3907" s="30"/>
    </row>
    <row r="3908" spans="1:27" ht="15.75" x14ac:dyDescent="0.25">
      <c r="A3908" s="6" t="s">
        <v>5</v>
      </c>
      <c r="B3908" s="8">
        <v>41637</v>
      </c>
      <c r="C3908" s="8">
        <v>510</v>
      </c>
      <c r="D3908" s="2">
        <v>1.2</v>
      </c>
      <c r="E3908" s="10">
        <v>86.2</v>
      </c>
      <c r="F3908" s="8">
        <v>59</v>
      </c>
      <c r="G3908" s="2">
        <v>0.1</v>
      </c>
      <c r="H3908" s="2">
        <v>10</v>
      </c>
      <c r="I3908" s="8">
        <v>11</v>
      </c>
      <c r="J3908" s="2">
        <v>0</v>
      </c>
      <c r="K3908" s="2">
        <v>1.9</v>
      </c>
      <c r="M3908" s="12">
        <f t="shared" si="1153"/>
        <v>22</v>
      </c>
      <c r="N3908" s="20">
        <f t="shared" si="1154"/>
        <v>2</v>
      </c>
      <c r="O3908" s="12">
        <f t="shared" si="1155"/>
        <v>0</v>
      </c>
      <c r="P3908" s="12">
        <f t="shared" si="1156"/>
        <v>0</v>
      </c>
      <c r="R3908" s="21">
        <f t="shared" si="1157"/>
        <v>5.3577056413488811E-2</v>
      </c>
      <c r="U3908" s="30" t="s">
        <v>349</v>
      </c>
      <c r="V3908" s="30"/>
      <c r="W3908" s="30"/>
      <c r="X3908" s="30"/>
      <c r="Y3908" s="30"/>
      <c r="Z3908" s="30"/>
    </row>
    <row r="3909" spans="1:27" ht="15.75" x14ac:dyDescent="0.25">
      <c r="A3909" s="5" t="s">
        <v>6</v>
      </c>
      <c r="B3909" s="7">
        <v>43851</v>
      </c>
      <c r="C3909" s="7">
        <v>916</v>
      </c>
      <c r="D3909" s="1">
        <v>2.1</v>
      </c>
      <c r="E3909" s="9">
        <v>128</v>
      </c>
      <c r="F3909" s="7">
        <v>131</v>
      </c>
      <c r="G3909" s="1">
        <v>0.3</v>
      </c>
      <c r="H3909" s="1">
        <v>18.3</v>
      </c>
      <c r="I3909" s="7">
        <v>14</v>
      </c>
      <c r="J3909" s="1">
        <v>0</v>
      </c>
      <c r="K3909" s="1">
        <v>2</v>
      </c>
      <c r="M3909" s="12">
        <f t="shared" si="1153"/>
        <v>33</v>
      </c>
      <c r="N3909" s="20">
        <f t="shared" si="1154"/>
        <v>0</v>
      </c>
      <c r="O3909" s="20">
        <f t="shared" si="1155"/>
        <v>0</v>
      </c>
      <c r="P3909" s="12">
        <f t="shared" si="1156"/>
        <v>0</v>
      </c>
      <c r="R3909" s="21">
        <f t="shared" si="1157"/>
        <v>9.6228595440697548E-2</v>
      </c>
      <c r="U3909" s="30" t="s">
        <v>350</v>
      </c>
      <c r="V3909" s="30"/>
      <c r="W3909" s="30"/>
      <c r="X3909" s="30"/>
      <c r="Y3909" s="30"/>
      <c r="Z3909" s="30"/>
    </row>
    <row r="3910" spans="1:27" ht="15.75" x14ac:dyDescent="0.25">
      <c r="A3910" s="6" t="s">
        <v>7</v>
      </c>
      <c r="B3910" s="8">
        <v>36225</v>
      </c>
      <c r="C3910" s="8">
        <v>1164</v>
      </c>
      <c r="D3910" s="2">
        <v>3.2</v>
      </c>
      <c r="E3910" s="10">
        <v>191.3</v>
      </c>
      <c r="F3910" s="8">
        <v>239</v>
      </c>
      <c r="G3910" s="2">
        <v>0.7</v>
      </c>
      <c r="H3910" s="2">
        <v>39.299999999999997</v>
      </c>
      <c r="I3910" s="8">
        <v>44</v>
      </c>
      <c r="J3910" s="2">
        <v>0.1</v>
      </c>
      <c r="K3910" s="2">
        <v>7.2</v>
      </c>
      <c r="M3910" s="12">
        <f t="shared" si="1153"/>
        <v>22</v>
      </c>
      <c r="N3910" s="20">
        <f t="shared" si="1154"/>
        <v>7</v>
      </c>
      <c r="O3910" s="20">
        <f t="shared" si="1155"/>
        <v>1</v>
      </c>
      <c r="P3910" s="12">
        <f t="shared" si="1156"/>
        <v>0</v>
      </c>
      <c r="R3910" s="21">
        <f t="shared" si="1157"/>
        <v>0.12228175228490387</v>
      </c>
      <c r="U3910" s="30" t="s">
        <v>351</v>
      </c>
      <c r="V3910" s="30"/>
      <c r="W3910" s="30"/>
      <c r="X3910" s="30"/>
      <c r="Y3910" s="30"/>
      <c r="Z3910" s="30"/>
      <c r="AA3910" s="31">
        <f>4470643*0.172</f>
        <v>768950.5959999999</v>
      </c>
    </row>
    <row r="3911" spans="1:27" ht="15.75" x14ac:dyDescent="0.25">
      <c r="A3911" s="5" t="s">
        <v>8</v>
      </c>
      <c r="B3911" s="7">
        <v>26907</v>
      </c>
      <c r="C3911" s="7">
        <v>1649</v>
      </c>
      <c r="D3911" s="1">
        <v>6.1</v>
      </c>
      <c r="E3911" s="9">
        <v>299.39999999999998</v>
      </c>
      <c r="F3911" s="7">
        <v>407</v>
      </c>
      <c r="G3911" s="1">
        <v>1.5</v>
      </c>
      <c r="H3911" s="1">
        <v>73.900000000000006</v>
      </c>
      <c r="I3911" s="7">
        <v>107</v>
      </c>
      <c r="J3911" s="1">
        <v>0.4</v>
      </c>
      <c r="K3911" s="1">
        <v>19.399999999999999</v>
      </c>
      <c r="M3911" s="12">
        <f t="shared" si="1153"/>
        <v>17</v>
      </c>
      <c r="N3911" s="20">
        <f t="shared" si="1154"/>
        <v>2</v>
      </c>
      <c r="O3911" s="20">
        <f t="shared" si="1155"/>
        <v>0</v>
      </c>
      <c r="P3911" s="12">
        <f t="shared" si="1156"/>
        <v>0</v>
      </c>
      <c r="R3911" s="21">
        <f t="shared" si="1157"/>
        <v>0.17323248240361383</v>
      </c>
      <c r="V3911" t="s">
        <v>56</v>
      </c>
      <c r="W3911" s="32">
        <v>0.1</v>
      </c>
      <c r="X3911" s="33">
        <f>AA3910*W3911</f>
        <v>76895.059599999993</v>
      </c>
    </row>
    <row r="3912" spans="1:27" ht="15.75" x14ac:dyDescent="0.25">
      <c r="A3912" s="6" t="s">
        <v>9</v>
      </c>
      <c r="B3912" s="8">
        <v>15501</v>
      </c>
      <c r="C3912" s="8">
        <v>1683</v>
      </c>
      <c r="D3912" s="2">
        <v>10.9</v>
      </c>
      <c r="E3912" s="10">
        <v>354.8</v>
      </c>
      <c r="F3912" s="8">
        <v>483</v>
      </c>
      <c r="G3912" s="2">
        <v>3.1</v>
      </c>
      <c r="H3912" s="2">
        <v>101.8</v>
      </c>
      <c r="I3912" s="8">
        <v>277</v>
      </c>
      <c r="J3912" s="2">
        <v>1.8</v>
      </c>
      <c r="K3912" s="2">
        <v>58.4</v>
      </c>
      <c r="M3912" s="12">
        <f t="shared" si="1153"/>
        <v>14</v>
      </c>
      <c r="N3912" s="20">
        <f t="shared" si="1154"/>
        <v>1</v>
      </c>
      <c r="O3912" s="20">
        <f t="shared" si="1155"/>
        <v>2</v>
      </c>
      <c r="P3912" s="20">
        <f t="shared" si="1156"/>
        <v>1</v>
      </c>
      <c r="R3912" s="21">
        <f t="shared" si="1157"/>
        <v>0.17680428616451307</v>
      </c>
      <c r="V3912" t="s">
        <v>352</v>
      </c>
      <c r="X3912" s="34">
        <v>3180</v>
      </c>
      <c r="Y3912" s="48">
        <f>X3912/4470643</f>
        <v>7.1130707596200372E-4</v>
      </c>
      <c r="Z3912" t="s">
        <v>186</v>
      </c>
    </row>
    <row r="3913" spans="1:27" ht="15.75" x14ac:dyDescent="0.25">
      <c r="A3913" s="5" t="s">
        <v>10</v>
      </c>
      <c r="B3913" s="7">
        <v>6617</v>
      </c>
      <c r="C3913" s="7">
        <v>1514</v>
      </c>
      <c r="D3913" s="1">
        <v>22.9</v>
      </c>
      <c r="E3913" s="9">
        <v>580.9</v>
      </c>
      <c r="F3913" s="7">
        <v>308</v>
      </c>
      <c r="G3913" s="1">
        <v>4.7</v>
      </c>
      <c r="H3913" s="1">
        <v>118.2</v>
      </c>
      <c r="I3913" s="7">
        <v>475</v>
      </c>
      <c r="J3913" s="1">
        <v>7.2</v>
      </c>
      <c r="K3913" s="1">
        <v>182.2</v>
      </c>
      <c r="M3913" s="12">
        <f t="shared" si="1153"/>
        <v>0</v>
      </c>
      <c r="N3913" s="20">
        <f t="shared" si="1154"/>
        <v>2</v>
      </c>
      <c r="O3913" s="20">
        <f t="shared" si="1155"/>
        <v>1</v>
      </c>
      <c r="P3913" s="20">
        <f t="shared" si="1156"/>
        <v>0</v>
      </c>
      <c r="R3913" s="21">
        <f t="shared" si="1157"/>
        <v>0.15905032041180797</v>
      </c>
      <c r="W3913" s="46" t="s">
        <v>185</v>
      </c>
      <c r="X3913" s="47">
        <f>X3912-X3930</f>
        <v>-67</v>
      </c>
    </row>
    <row r="3914" spans="1:27" ht="15.75" x14ac:dyDescent="0.25">
      <c r="A3914" s="6" t="s">
        <v>11</v>
      </c>
      <c r="B3914" s="8">
        <v>6252</v>
      </c>
      <c r="C3914" s="8">
        <v>1806</v>
      </c>
      <c r="D3914" s="2">
        <v>28.9</v>
      </c>
      <c r="E3914" s="10">
        <v>1287.5</v>
      </c>
      <c r="F3914" s="8">
        <v>86</v>
      </c>
      <c r="G3914" s="2">
        <v>1.4</v>
      </c>
      <c r="H3914" s="2">
        <v>61.3</v>
      </c>
      <c r="I3914" s="8">
        <v>1341</v>
      </c>
      <c r="J3914" s="2">
        <v>21.4</v>
      </c>
      <c r="K3914" s="2">
        <v>956</v>
      </c>
      <c r="M3914" s="12">
        <f t="shared" si="1153"/>
        <v>1</v>
      </c>
      <c r="N3914" s="20">
        <f t="shared" si="1154"/>
        <v>0</v>
      </c>
      <c r="O3914" s="20">
        <f t="shared" si="1155"/>
        <v>0</v>
      </c>
      <c r="P3914" s="20">
        <f t="shared" si="1156"/>
        <v>0</v>
      </c>
      <c r="R3914" s="21">
        <f t="shared" si="1157"/>
        <v>0.1897258115348251</v>
      </c>
    </row>
    <row r="3915" spans="1:27" ht="15.75" x14ac:dyDescent="0.25">
      <c r="A3915" s="5" t="s">
        <v>12</v>
      </c>
      <c r="B3915" s="1">
        <v>107</v>
      </c>
      <c r="C3915" s="1">
        <v>2</v>
      </c>
      <c r="D3915" s="1">
        <v>1.9</v>
      </c>
      <c r="E3915" s="1" t="s">
        <v>13</v>
      </c>
      <c r="F3915" s="1">
        <v>1</v>
      </c>
      <c r="G3915" s="1">
        <v>0.9</v>
      </c>
      <c r="H3915" s="1" t="s">
        <v>13</v>
      </c>
      <c r="I3915" s="1">
        <v>1</v>
      </c>
      <c r="J3915" s="1">
        <v>0.9</v>
      </c>
      <c r="K3915" s="1" t="s">
        <v>13</v>
      </c>
      <c r="M3915" s="12">
        <f t="shared" si="1153"/>
        <v>0</v>
      </c>
      <c r="N3915" s="12">
        <f t="shared" si="1154"/>
        <v>0</v>
      </c>
      <c r="O3915" s="12">
        <f t="shared" si="1155"/>
        <v>0</v>
      </c>
      <c r="P3915" s="12">
        <f t="shared" si="1156"/>
        <v>0</v>
      </c>
      <c r="R3915" s="21">
        <f t="shared" si="1157"/>
        <v>2.1010610358230907E-4</v>
      </c>
    </row>
    <row r="3916" spans="1:27" x14ac:dyDescent="0.25">
      <c r="A3916" s="25"/>
    </row>
    <row r="3917" spans="1:27" x14ac:dyDescent="0.25">
      <c r="A3917" t="s">
        <v>1387</v>
      </c>
    </row>
    <row r="3918" spans="1:27" x14ac:dyDescent="0.25">
      <c r="A3918" t="s">
        <v>22</v>
      </c>
    </row>
    <row r="3919" spans="1:27" x14ac:dyDescent="0.25">
      <c r="A3919" s="15" t="s">
        <v>17</v>
      </c>
      <c r="B3919" s="14" t="s">
        <v>18</v>
      </c>
      <c r="C3919" s="270" t="s">
        <v>19</v>
      </c>
      <c r="D3919" s="270"/>
      <c r="E3919" s="270"/>
      <c r="F3919" s="270" t="s">
        <v>20</v>
      </c>
      <c r="G3919" s="270"/>
      <c r="H3919" s="270"/>
      <c r="I3919" s="270" t="s">
        <v>21</v>
      </c>
      <c r="J3919" s="270"/>
      <c r="K3919" s="270"/>
      <c r="M3919" s="270" t="s">
        <v>339</v>
      </c>
      <c r="N3919" s="270"/>
      <c r="O3919" s="270"/>
      <c r="P3919" s="270"/>
    </row>
    <row r="3920" spans="1:27" ht="30" x14ac:dyDescent="0.25">
      <c r="B3920" s="14" t="s">
        <v>14</v>
      </c>
      <c r="C3920" s="14" t="s">
        <v>14</v>
      </c>
      <c r="D3920" s="14" t="s">
        <v>15</v>
      </c>
      <c r="E3920" s="14" t="s">
        <v>16</v>
      </c>
      <c r="F3920" s="14" t="s">
        <v>14</v>
      </c>
      <c r="G3920" s="14" t="s">
        <v>15</v>
      </c>
      <c r="H3920" s="14" t="s">
        <v>16</v>
      </c>
      <c r="I3920" s="14" t="s">
        <v>14</v>
      </c>
      <c r="J3920" s="14" t="s">
        <v>15</v>
      </c>
      <c r="K3920" s="14" t="s">
        <v>16</v>
      </c>
      <c r="M3920" s="14" t="s">
        <v>18</v>
      </c>
      <c r="N3920" s="13" t="s">
        <v>19</v>
      </c>
      <c r="O3920" s="14" t="s">
        <v>20</v>
      </c>
      <c r="P3920" s="13" t="s">
        <v>21</v>
      </c>
      <c r="R3920" s="13" t="s">
        <v>41</v>
      </c>
      <c r="S3920" s="14" t="s">
        <v>29</v>
      </c>
      <c r="U3920" s="27" t="s">
        <v>42</v>
      </c>
    </row>
    <row r="3921" spans="1:27" ht="15.75" x14ac:dyDescent="0.25">
      <c r="A3921" s="5" t="s">
        <v>0</v>
      </c>
      <c r="B3921" s="7">
        <v>230298</v>
      </c>
      <c r="C3921" s="7">
        <v>9505</v>
      </c>
      <c r="D3921" s="1">
        <v>4.0999999999999996</v>
      </c>
      <c r="E3921" s="9">
        <v>215</v>
      </c>
      <c r="F3921" s="7">
        <v>1762</v>
      </c>
      <c r="G3921" s="1">
        <v>0.8</v>
      </c>
      <c r="H3921" s="1">
        <v>39.799999999999997</v>
      </c>
      <c r="I3921" s="7">
        <v>2269</v>
      </c>
      <c r="J3921" s="1">
        <v>1</v>
      </c>
      <c r="K3921" s="1">
        <v>51.3</v>
      </c>
      <c r="M3921" s="12">
        <f t="shared" ref="M3921:M3933" si="1158">B3921-B3939</f>
        <v>349</v>
      </c>
      <c r="N3921" s="12">
        <f t="shared" ref="N3921:N3933" si="1159">C3921-C3939</f>
        <v>21</v>
      </c>
      <c r="O3921" s="12">
        <f t="shared" ref="O3921:O3933" si="1160">F3921-F3939</f>
        <v>11</v>
      </c>
      <c r="P3921" s="12">
        <f t="shared" ref="P3921:P3933" si="1161">I3921-I3939</f>
        <v>7</v>
      </c>
      <c r="R3921" s="26"/>
      <c r="U3921" s="28">
        <f>C3921/B3921</f>
        <v>4.1272612007051734E-2</v>
      </c>
      <c r="W3921" s="48">
        <f>B3921/'AB Covid shot data'!B2906</f>
        <v>5.1513395276697335E-2</v>
      </c>
    </row>
    <row r="3922" spans="1:27" ht="15.75" x14ac:dyDescent="0.25">
      <c r="A3922" s="6" t="s">
        <v>1</v>
      </c>
      <c r="B3922" s="8">
        <v>1386</v>
      </c>
      <c r="C3922" s="8">
        <v>58</v>
      </c>
      <c r="D3922" s="2">
        <v>4.2</v>
      </c>
      <c r="E3922" s="10">
        <v>112.1</v>
      </c>
      <c r="F3922" s="8">
        <v>14</v>
      </c>
      <c r="G3922" s="2">
        <v>1</v>
      </c>
      <c r="H3922" s="2">
        <v>27.1</v>
      </c>
      <c r="I3922" s="8">
        <v>0</v>
      </c>
      <c r="J3922" s="2">
        <v>0</v>
      </c>
      <c r="K3922" s="2">
        <v>0</v>
      </c>
      <c r="M3922" s="12">
        <f t="shared" si="1158"/>
        <v>6</v>
      </c>
      <c r="N3922" s="20">
        <f t="shared" si="1159"/>
        <v>0</v>
      </c>
      <c r="O3922" s="12">
        <f t="shared" si="1160"/>
        <v>0</v>
      </c>
      <c r="P3922" s="12">
        <f t="shared" si="1161"/>
        <v>0</v>
      </c>
      <c r="R3922" s="21">
        <f>C3922/$C$3921</f>
        <v>6.1020515518148341E-3</v>
      </c>
    </row>
    <row r="3923" spans="1:27" ht="15.75" x14ac:dyDescent="0.25">
      <c r="A3923" s="5" t="s">
        <v>2</v>
      </c>
      <c r="B3923" s="7">
        <v>8701</v>
      </c>
      <c r="C3923" s="7">
        <v>40</v>
      </c>
      <c r="D3923" s="1">
        <v>0.5</v>
      </c>
      <c r="E3923" s="9">
        <v>18.399999999999999</v>
      </c>
      <c r="F3923" s="7">
        <v>6</v>
      </c>
      <c r="G3923" s="1">
        <v>0.1</v>
      </c>
      <c r="H3923" s="1">
        <v>2.8</v>
      </c>
      <c r="I3923" s="7">
        <v>0</v>
      </c>
      <c r="J3923" s="1">
        <v>0</v>
      </c>
      <c r="K3923" s="1">
        <v>0</v>
      </c>
      <c r="M3923" s="12">
        <f t="shared" si="1158"/>
        <v>26</v>
      </c>
      <c r="N3923" s="20">
        <f t="shared" si="1159"/>
        <v>0</v>
      </c>
      <c r="O3923" s="12">
        <f t="shared" si="1160"/>
        <v>0</v>
      </c>
      <c r="P3923" s="12">
        <f t="shared" si="1161"/>
        <v>0</v>
      </c>
      <c r="R3923" s="21">
        <f t="shared" ref="R3923:R3933" si="1162">C3923/$C$3921</f>
        <v>4.2083114150447132E-3</v>
      </c>
    </row>
    <row r="3924" spans="1:27" ht="15.75" x14ac:dyDescent="0.25">
      <c r="A3924" s="6" t="s">
        <v>3</v>
      </c>
      <c r="B3924" s="8">
        <v>12067</v>
      </c>
      <c r="C3924" s="8">
        <v>25</v>
      </c>
      <c r="D3924" s="2">
        <v>0.2</v>
      </c>
      <c r="E3924" s="10">
        <v>9</v>
      </c>
      <c r="F3924" s="8">
        <v>12</v>
      </c>
      <c r="G3924" s="2">
        <v>0.1</v>
      </c>
      <c r="H3924" s="2">
        <v>4.3</v>
      </c>
      <c r="I3924" s="8">
        <v>0</v>
      </c>
      <c r="J3924" s="2">
        <v>0</v>
      </c>
      <c r="K3924" s="2">
        <v>0</v>
      </c>
      <c r="M3924" s="12">
        <f t="shared" si="1158"/>
        <v>41</v>
      </c>
      <c r="N3924" s="20">
        <f t="shared" si="1159"/>
        <v>0</v>
      </c>
      <c r="O3924" s="20">
        <f t="shared" si="1160"/>
        <v>0</v>
      </c>
      <c r="P3924" s="12">
        <f t="shared" si="1161"/>
        <v>0</v>
      </c>
      <c r="R3924" s="23">
        <f t="shared" si="1162"/>
        <v>2.6301946344029457E-3</v>
      </c>
      <c r="U3924" s="30" t="s">
        <v>340</v>
      </c>
      <c r="V3924" s="30"/>
      <c r="W3924" s="30"/>
      <c r="X3924" s="30"/>
      <c r="Y3924" s="30"/>
    </row>
    <row r="3925" spans="1:27" ht="15.75" x14ac:dyDescent="0.25">
      <c r="A3925" s="5" t="s">
        <v>4</v>
      </c>
      <c r="B3925" s="7">
        <v>31156</v>
      </c>
      <c r="C3925" s="7">
        <v>152</v>
      </c>
      <c r="D3925" s="1">
        <v>0.5</v>
      </c>
      <c r="E3925" s="9">
        <v>28.5</v>
      </c>
      <c r="F3925" s="7">
        <v>20</v>
      </c>
      <c r="G3925" s="1">
        <v>0.1</v>
      </c>
      <c r="H3925" s="1">
        <v>3.8</v>
      </c>
      <c r="I3925" s="7">
        <v>0</v>
      </c>
      <c r="J3925" s="1">
        <v>0</v>
      </c>
      <c r="K3925" s="1">
        <v>0</v>
      </c>
      <c r="M3925" s="12">
        <f t="shared" si="1158"/>
        <v>63</v>
      </c>
      <c r="N3925" s="20">
        <f t="shared" si="1159"/>
        <v>1</v>
      </c>
      <c r="O3925" s="12">
        <f t="shared" si="1160"/>
        <v>1</v>
      </c>
      <c r="P3925" s="12">
        <f t="shared" si="1161"/>
        <v>0</v>
      </c>
      <c r="R3925" s="23">
        <f t="shared" si="1162"/>
        <v>1.599158337716991E-2</v>
      </c>
      <c r="S3925" s="24">
        <f>R3924+R3925</f>
        <v>1.8621778011572856E-2</v>
      </c>
      <c r="U3925" s="30"/>
      <c r="V3925" s="30"/>
      <c r="W3925" s="30"/>
      <c r="X3925" s="30"/>
      <c r="Y3925" s="30"/>
      <c r="Z3925" s="30"/>
    </row>
    <row r="3926" spans="1:27" ht="15.75" x14ac:dyDescent="0.25">
      <c r="A3926" s="6" t="s">
        <v>5</v>
      </c>
      <c r="B3926" s="8">
        <v>41615</v>
      </c>
      <c r="C3926" s="8">
        <v>508</v>
      </c>
      <c r="D3926" s="2">
        <v>1.2</v>
      </c>
      <c r="E3926" s="10">
        <v>85.8</v>
      </c>
      <c r="F3926" s="8">
        <v>59</v>
      </c>
      <c r="G3926" s="2">
        <v>0.1</v>
      </c>
      <c r="H3926" s="2">
        <v>10</v>
      </c>
      <c r="I3926" s="8">
        <v>11</v>
      </c>
      <c r="J3926" s="2">
        <v>0</v>
      </c>
      <c r="K3926" s="2">
        <v>1.9</v>
      </c>
      <c r="M3926" s="12">
        <f t="shared" si="1158"/>
        <v>50</v>
      </c>
      <c r="N3926" s="20">
        <f t="shared" si="1159"/>
        <v>1</v>
      </c>
      <c r="O3926" s="12">
        <f t="shared" si="1160"/>
        <v>0</v>
      </c>
      <c r="P3926" s="12">
        <f t="shared" si="1161"/>
        <v>0</v>
      </c>
      <c r="R3926" s="21">
        <f t="shared" si="1162"/>
        <v>5.3445554971067857E-2</v>
      </c>
      <c r="U3926" s="30" t="s">
        <v>341</v>
      </c>
      <c r="V3926" s="30"/>
      <c r="W3926" s="30"/>
      <c r="X3926" s="30"/>
      <c r="Y3926" s="30"/>
      <c r="Z3926" s="30"/>
    </row>
    <row r="3927" spans="1:27" ht="15.75" x14ac:dyDescent="0.25">
      <c r="A3927" s="5" t="s">
        <v>6</v>
      </c>
      <c r="B3927" s="7">
        <v>43818</v>
      </c>
      <c r="C3927" s="7">
        <v>916</v>
      </c>
      <c r="D3927" s="1">
        <v>2.1</v>
      </c>
      <c r="E3927" s="9">
        <v>128</v>
      </c>
      <c r="F3927" s="7">
        <v>131</v>
      </c>
      <c r="G3927" s="1">
        <v>0.3</v>
      </c>
      <c r="H3927" s="1">
        <v>18.3</v>
      </c>
      <c r="I3927" s="7">
        <v>14</v>
      </c>
      <c r="J3927" s="1">
        <v>0</v>
      </c>
      <c r="K3927" s="1">
        <v>2</v>
      </c>
      <c r="M3927" s="12">
        <f t="shared" si="1158"/>
        <v>52</v>
      </c>
      <c r="N3927" s="20">
        <f t="shared" si="1159"/>
        <v>4</v>
      </c>
      <c r="O3927" s="20">
        <f t="shared" si="1160"/>
        <v>1</v>
      </c>
      <c r="P3927" s="12">
        <f t="shared" si="1161"/>
        <v>0</v>
      </c>
      <c r="R3927" s="21">
        <f t="shared" si="1162"/>
        <v>9.6370331404523932E-2</v>
      </c>
      <c r="U3927" s="30" t="s">
        <v>342</v>
      </c>
      <c r="V3927" s="30"/>
      <c r="W3927" s="30"/>
      <c r="X3927" s="30"/>
      <c r="Y3927" s="30"/>
      <c r="Z3927" s="30"/>
    </row>
    <row r="3928" spans="1:27" ht="15.75" x14ac:dyDescent="0.25">
      <c r="A3928" s="6" t="s">
        <v>7</v>
      </c>
      <c r="B3928" s="8">
        <v>36203</v>
      </c>
      <c r="C3928" s="8">
        <v>1157</v>
      </c>
      <c r="D3928" s="2">
        <v>3.2</v>
      </c>
      <c r="E3928" s="10">
        <v>190.2</v>
      </c>
      <c r="F3928" s="8">
        <v>238</v>
      </c>
      <c r="G3928" s="2">
        <v>0.7</v>
      </c>
      <c r="H3928" s="2">
        <v>39.1</v>
      </c>
      <c r="I3928" s="8">
        <v>44</v>
      </c>
      <c r="J3928" s="2">
        <v>0.1</v>
      </c>
      <c r="K3928" s="2">
        <v>7.2</v>
      </c>
      <c r="M3928" s="12">
        <f t="shared" si="1158"/>
        <v>40</v>
      </c>
      <c r="N3928" s="20">
        <f t="shared" si="1159"/>
        <v>1</v>
      </c>
      <c r="O3928" s="20">
        <f t="shared" si="1160"/>
        <v>1</v>
      </c>
      <c r="P3928" s="12">
        <f t="shared" si="1161"/>
        <v>0</v>
      </c>
      <c r="R3928" s="21">
        <f t="shared" si="1162"/>
        <v>0.12172540768016833</v>
      </c>
      <c r="U3928" s="30" t="s">
        <v>343</v>
      </c>
      <c r="V3928" s="30"/>
      <c r="W3928" s="30"/>
      <c r="X3928" s="30"/>
      <c r="Y3928" s="30"/>
      <c r="Z3928" s="30"/>
      <c r="AA3928" s="31">
        <f>4470643*0.163</f>
        <v>728714.80900000001</v>
      </c>
    </row>
    <row r="3929" spans="1:27" ht="15.75" x14ac:dyDescent="0.25">
      <c r="A3929" s="5" t="s">
        <v>8</v>
      </c>
      <c r="B3929" s="7">
        <v>26890</v>
      </c>
      <c r="C3929" s="7">
        <v>1647</v>
      </c>
      <c r="D3929" s="1">
        <v>6.1</v>
      </c>
      <c r="E3929" s="9">
        <v>299</v>
      </c>
      <c r="F3929" s="7">
        <v>407</v>
      </c>
      <c r="G3929" s="1">
        <v>1.5</v>
      </c>
      <c r="H3929" s="1">
        <v>73.900000000000006</v>
      </c>
      <c r="I3929" s="7">
        <v>107</v>
      </c>
      <c r="J3929" s="1">
        <v>0.4</v>
      </c>
      <c r="K3929" s="1">
        <v>19.399999999999999</v>
      </c>
      <c r="M3929" s="12">
        <f t="shared" si="1158"/>
        <v>29</v>
      </c>
      <c r="N3929" s="20">
        <f t="shared" si="1159"/>
        <v>5</v>
      </c>
      <c r="O3929" s="20">
        <f t="shared" si="1160"/>
        <v>3</v>
      </c>
      <c r="P3929" s="12">
        <f t="shared" si="1161"/>
        <v>3</v>
      </c>
      <c r="R3929" s="21">
        <f t="shared" si="1162"/>
        <v>0.17327722251446606</v>
      </c>
      <c r="V3929" t="s">
        <v>56</v>
      </c>
      <c r="W3929" s="32">
        <v>0.1</v>
      </c>
      <c r="X3929" s="33">
        <f>AA3928*W3929</f>
        <v>72871.48090000001</v>
      </c>
    </row>
    <row r="3930" spans="1:27" ht="15.75" x14ac:dyDescent="0.25">
      <c r="A3930" s="6" t="s">
        <v>9</v>
      </c>
      <c r="B3930" s="8">
        <v>15487</v>
      </c>
      <c r="C3930" s="8">
        <v>1682</v>
      </c>
      <c r="D3930" s="2">
        <v>10.9</v>
      </c>
      <c r="E3930" s="10">
        <v>354.5</v>
      </c>
      <c r="F3930" s="8">
        <v>481</v>
      </c>
      <c r="G3930" s="2">
        <v>3.1</v>
      </c>
      <c r="H3930" s="2">
        <v>101.4</v>
      </c>
      <c r="I3930" s="8">
        <v>276</v>
      </c>
      <c r="J3930" s="2">
        <v>1.8</v>
      </c>
      <c r="K3930" s="2">
        <v>58.2</v>
      </c>
      <c r="M3930" s="12">
        <f t="shared" si="1158"/>
        <v>25</v>
      </c>
      <c r="N3930" s="20">
        <f t="shared" si="1159"/>
        <v>3</v>
      </c>
      <c r="O3930" s="20">
        <f t="shared" si="1160"/>
        <v>4</v>
      </c>
      <c r="P3930" s="20">
        <f t="shared" si="1161"/>
        <v>3</v>
      </c>
      <c r="R3930" s="21">
        <f t="shared" si="1162"/>
        <v>0.1769594950026302</v>
      </c>
      <c r="V3930" t="s">
        <v>344</v>
      </c>
      <c r="X3930" s="34">
        <v>3247</v>
      </c>
      <c r="Y3930" s="48">
        <f>X3930/4470643</f>
        <v>7.2629373448069993E-4</v>
      </c>
      <c r="Z3930" t="s">
        <v>186</v>
      </c>
    </row>
    <row r="3931" spans="1:27" ht="15.75" x14ac:dyDescent="0.25">
      <c r="A3931" s="5" t="s">
        <v>10</v>
      </c>
      <c r="B3931" s="7">
        <v>6617</v>
      </c>
      <c r="C3931" s="7">
        <v>1512</v>
      </c>
      <c r="D3931" s="1">
        <v>22.9</v>
      </c>
      <c r="E3931" s="9">
        <v>580.1</v>
      </c>
      <c r="F3931" s="7">
        <v>307</v>
      </c>
      <c r="G3931" s="1">
        <v>4.5999999999999996</v>
      </c>
      <c r="H3931" s="1">
        <v>117.8</v>
      </c>
      <c r="I3931" s="7">
        <v>475</v>
      </c>
      <c r="J3931" s="1">
        <v>7.2</v>
      </c>
      <c r="K3931" s="1">
        <v>182.2</v>
      </c>
      <c r="M3931" s="12">
        <f t="shared" si="1158"/>
        <v>9</v>
      </c>
      <c r="N3931" s="20">
        <f t="shared" si="1159"/>
        <v>3</v>
      </c>
      <c r="O3931" s="20">
        <f t="shared" si="1160"/>
        <v>0</v>
      </c>
      <c r="P3931" s="20">
        <f t="shared" si="1161"/>
        <v>0</v>
      </c>
      <c r="R3931" s="21">
        <f t="shared" si="1162"/>
        <v>0.15907417148869016</v>
      </c>
      <c r="W3931" s="46" t="s">
        <v>185</v>
      </c>
      <c r="X3931" s="47">
        <f>X3930-X3948</f>
        <v>-563</v>
      </c>
    </row>
    <row r="3932" spans="1:27" ht="15.75" x14ac:dyDescent="0.25">
      <c r="A3932" s="6" t="s">
        <v>11</v>
      </c>
      <c r="B3932" s="8">
        <v>6251</v>
      </c>
      <c r="C3932" s="8">
        <v>1806</v>
      </c>
      <c r="D3932" s="2">
        <v>28.9</v>
      </c>
      <c r="E3932" s="10">
        <v>1287.5</v>
      </c>
      <c r="F3932" s="8">
        <v>86</v>
      </c>
      <c r="G3932" s="2">
        <v>1.4</v>
      </c>
      <c r="H3932" s="2">
        <v>61.3</v>
      </c>
      <c r="I3932" s="8">
        <v>1341</v>
      </c>
      <c r="J3932" s="2">
        <v>21.5</v>
      </c>
      <c r="K3932" s="2">
        <v>956</v>
      </c>
      <c r="M3932" s="12">
        <f t="shared" si="1158"/>
        <v>4</v>
      </c>
      <c r="N3932" s="20">
        <f t="shared" si="1159"/>
        <v>3</v>
      </c>
      <c r="O3932" s="20">
        <f t="shared" si="1160"/>
        <v>1</v>
      </c>
      <c r="P3932" s="20">
        <f t="shared" si="1161"/>
        <v>1</v>
      </c>
      <c r="R3932" s="21">
        <f t="shared" si="1162"/>
        <v>0.19000526038926879</v>
      </c>
    </row>
    <row r="3933" spans="1:27" ht="15.75" x14ac:dyDescent="0.25">
      <c r="A3933" s="5" t="s">
        <v>12</v>
      </c>
      <c r="B3933" s="1">
        <v>107</v>
      </c>
      <c r="C3933" s="1">
        <v>2</v>
      </c>
      <c r="D3933" s="1">
        <v>1.9</v>
      </c>
      <c r="E3933" s="1" t="s">
        <v>13</v>
      </c>
      <c r="F3933" s="1">
        <v>1</v>
      </c>
      <c r="G3933" s="1">
        <v>0.9</v>
      </c>
      <c r="H3933" s="1" t="s">
        <v>13</v>
      </c>
      <c r="I3933" s="1">
        <v>1</v>
      </c>
      <c r="J3933" s="1">
        <v>0.9</v>
      </c>
      <c r="K3933" s="1" t="s">
        <v>13</v>
      </c>
      <c r="M3933" s="12">
        <f t="shared" si="1158"/>
        <v>4</v>
      </c>
      <c r="N3933" s="12">
        <f t="shared" si="1159"/>
        <v>0</v>
      </c>
      <c r="O3933" s="12">
        <f t="shared" si="1160"/>
        <v>0</v>
      </c>
      <c r="P3933" s="12">
        <f t="shared" si="1161"/>
        <v>0</v>
      </c>
      <c r="R3933" s="21">
        <f t="shared" si="1162"/>
        <v>2.1041557075223566E-4</v>
      </c>
    </row>
    <row r="3934" spans="1:27" x14ac:dyDescent="0.25">
      <c r="A3934" s="25"/>
    </row>
    <row r="3935" spans="1:27" x14ac:dyDescent="0.25">
      <c r="A3935" t="s">
        <v>1388</v>
      </c>
    </row>
    <row r="3936" spans="1:27" x14ac:dyDescent="0.25">
      <c r="A3936" t="s">
        <v>22</v>
      </c>
    </row>
    <row r="3937" spans="1:27" x14ac:dyDescent="0.25">
      <c r="A3937" s="15" t="s">
        <v>17</v>
      </c>
      <c r="B3937" s="14" t="s">
        <v>18</v>
      </c>
      <c r="C3937" s="270" t="s">
        <v>19</v>
      </c>
      <c r="D3937" s="270"/>
      <c r="E3937" s="270"/>
      <c r="F3937" s="270" t="s">
        <v>20</v>
      </c>
      <c r="G3937" s="270"/>
      <c r="H3937" s="270"/>
      <c r="I3937" s="270" t="s">
        <v>21</v>
      </c>
      <c r="J3937" s="270"/>
      <c r="K3937" s="270"/>
      <c r="M3937" s="270" t="s">
        <v>329</v>
      </c>
      <c r="N3937" s="270"/>
      <c r="O3937" s="270"/>
      <c r="P3937" s="270"/>
    </row>
    <row r="3938" spans="1:27" ht="30" x14ac:dyDescent="0.25">
      <c r="B3938" s="14" t="s">
        <v>14</v>
      </c>
      <c r="C3938" s="14" t="s">
        <v>14</v>
      </c>
      <c r="D3938" s="14" t="s">
        <v>15</v>
      </c>
      <c r="E3938" s="14" t="s">
        <v>16</v>
      </c>
      <c r="F3938" s="14" t="s">
        <v>14</v>
      </c>
      <c r="G3938" s="14" t="s">
        <v>15</v>
      </c>
      <c r="H3938" s="14" t="s">
        <v>16</v>
      </c>
      <c r="I3938" s="14" t="s">
        <v>14</v>
      </c>
      <c r="J3938" s="14" t="s">
        <v>15</v>
      </c>
      <c r="K3938" s="14" t="s">
        <v>16</v>
      </c>
      <c r="M3938" s="14" t="s">
        <v>18</v>
      </c>
      <c r="N3938" s="13" t="s">
        <v>19</v>
      </c>
      <c r="O3938" s="14" t="s">
        <v>20</v>
      </c>
      <c r="P3938" s="13" t="s">
        <v>21</v>
      </c>
      <c r="R3938" s="13" t="s">
        <v>41</v>
      </c>
      <c r="S3938" s="14" t="s">
        <v>29</v>
      </c>
      <c r="U3938" s="27" t="s">
        <v>42</v>
      </c>
    </row>
    <row r="3939" spans="1:27" ht="15.75" x14ac:dyDescent="0.25">
      <c r="A3939" s="5" t="s">
        <v>0</v>
      </c>
      <c r="B3939" s="7">
        <v>229949</v>
      </c>
      <c r="C3939" s="7">
        <v>9484</v>
      </c>
      <c r="D3939" s="1">
        <v>4.0999999999999996</v>
      </c>
      <c r="E3939" s="9">
        <v>214.5</v>
      </c>
      <c r="F3939" s="7">
        <v>1751</v>
      </c>
      <c r="G3939" s="1">
        <v>0.8</v>
      </c>
      <c r="H3939" s="1">
        <v>39.6</v>
      </c>
      <c r="I3939" s="7">
        <v>2262</v>
      </c>
      <c r="J3939" s="1">
        <v>1</v>
      </c>
      <c r="K3939" s="1">
        <v>51.2</v>
      </c>
      <c r="M3939" s="12">
        <f t="shared" ref="M3939:M3951" si="1163">B3939-B3957</f>
        <v>178</v>
      </c>
      <c r="N3939" s="12">
        <f t="shared" ref="N3939:N3951" si="1164">C3939-C3957</f>
        <v>13</v>
      </c>
      <c r="O3939" s="12">
        <f t="shared" ref="O3939:O3951" si="1165">F3939-F3957</f>
        <v>3</v>
      </c>
      <c r="P3939" s="12">
        <f t="shared" ref="P3939:P3951" si="1166">I3939-I3957</f>
        <v>6</v>
      </c>
      <c r="R3939" s="26"/>
      <c r="U3939" s="28">
        <f>C3939/B3939</f>
        <v>4.12439280014264E-2</v>
      </c>
    </row>
    <row r="3940" spans="1:27" ht="15.75" x14ac:dyDescent="0.25">
      <c r="A3940" s="6" t="s">
        <v>1</v>
      </c>
      <c r="B3940" s="8">
        <v>1380</v>
      </c>
      <c r="C3940" s="8">
        <v>58</v>
      </c>
      <c r="D3940" s="2">
        <v>4.2</v>
      </c>
      <c r="E3940" s="10">
        <v>112.1</v>
      </c>
      <c r="F3940" s="8">
        <v>14</v>
      </c>
      <c r="G3940" s="2">
        <v>1</v>
      </c>
      <c r="H3940" s="2">
        <v>27.1</v>
      </c>
      <c r="I3940" s="8">
        <v>0</v>
      </c>
      <c r="J3940" s="2">
        <v>0</v>
      </c>
      <c r="K3940" s="2">
        <v>0</v>
      </c>
      <c r="M3940" s="12">
        <f t="shared" si="1163"/>
        <v>5</v>
      </c>
      <c r="N3940" s="20">
        <f t="shared" si="1164"/>
        <v>0</v>
      </c>
      <c r="O3940" s="12">
        <f t="shared" si="1165"/>
        <v>0</v>
      </c>
      <c r="P3940" s="12">
        <f t="shared" si="1166"/>
        <v>0</v>
      </c>
      <c r="R3940" s="21">
        <f>C3940/$C$3939</f>
        <v>6.1155630535638973E-3</v>
      </c>
    </row>
    <row r="3941" spans="1:27" ht="15.75" x14ac:dyDescent="0.25">
      <c r="A3941" s="5" t="s">
        <v>2</v>
      </c>
      <c r="B3941" s="7">
        <v>8675</v>
      </c>
      <c r="C3941" s="7">
        <v>40</v>
      </c>
      <c r="D3941" s="1">
        <v>0.5</v>
      </c>
      <c r="E3941" s="9">
        <v>18.399999999999999</v>
      </c>
      <c r="F3941" s="7">
        <v>6</v>
      </c>
      <c r="G3941" s="1">
        <v>0.1</v>
      </c>
      <c r="H3941" s="1">
        <v>2.8</v>
      </c>
      <c r="I3941" s="7">
        <v>0</v>
      </c>
      <c r="J3941" s="1">
        <v>0</v>
      </c>
      <c r="K3941" s="1">
        <v>0</v>
      </c>
      <c r="M3941" s="12">
        <f t="shared" si="1163"/>
        <v>13</v>
      </c>
      <c r="N3941" s="20">
        <f t="shared" si="1164"/>
        <v>0</v>
      </c>
      <c r="O3941" s="12">
        <f t="shared" si="1165"/>
        <v>0</v>
      </c>
      <c r="P3941" s="12">
        <f t="shared" si="1166"/>
        <v>0</v>
      </c>
      <c r="R3941" s="21">
        <f t="shared" ref="R3941:R3951" si="1167">C3941/$C$3939</f>
        <v>4.2176296921130323E-3</v>
      </c>
    </row>
    <row r="3942" spans="1:27" ht="15.75" x14ac:dyDescent="0.25">
      <c r="A3942" s="6" t="s">
        <v>3</v>
      </c>
      <c r="B3942" s="8">
        <v>12026</v>
      </c>
      <c r="C3942" s="8">
        <v>25</v>
      </c>
      <c r="D3942" s="2">
        <v>0.2</v>
      </c>
      <c r="E3942" s="10">
        <v>9</v>
      </c>
      <c r="F3942" s="8">
        <v>12</v>
      </c>
      <c r="G3942" s="2">
        <v>0.1</v>
      </c>
      <c r="H3942" s="2">
        <v>4.3</v>
      </c>
      <c r="I3942" s="8">
        <v>0</v>
      </c>
      <c r="J3942" s="2">
        <v>0</v>
      </c>
      <c r="K3942" s="2">
        <v>0</v>
      </c>
      <c r="M3942" s="12">
        <f t="shared" si="1163"/>
        <v>20</v>
      </c>
      <c r="N3942" s="20">
        <f t="shared" si="1164"/>
        <v>0</v>
      </c>
      <c r="O3942" s="20">
        <f t="shared" si="1165"/>
        <v>0</v>
      </c>
      <c r="P3942" s="12">
        <f t="shared" si="1166"/>
        <v>0</v>
      </c>
      <c r="R3942" s="23">
        <f t="shared" si="1167"/>
        <v>2.6360185575706454E-3</v>
      </c>
      <c r="U3942" s="30" t="s">
        <v>334</v>
      </c>
      <c r="V3942" s="30"/>
      <c r="W3942" s="30"/>
      <c r="X3942" s="30"/>
      <c r="Y3942" s="30"/>
    </row>
    <row r="3943" spans="1:27" ht="15.75" x14ac:dyDescent="0.25">
      <c r="A3943" s="5" t="s">
        <v>4</v>
      </c>
      <c r="B3943" s="7">
        <v>31093</v>
      </c>
      <c r="C3943" s="7">
        <v>151</v>
      </c>
      <c r="D3943" s="1">
        <v>0.5</v>
      </c>
      <c r="E3943" s="9">
        <v>28.3</v>
      </c>
      <c r="F3943" s="7">
        <v>19</v>
      </c>
      <c r="G3943" s="1">
        <v>0.1</v>
      </c>
      <c r="H3943" s="1">
        <v>3.6</v>
      </c>
      <c r="I3943" s="7">
        <v>0</v>
      </c>
      <c r="J3943" s="1">
        <v>0</v>
      </c>
      <c r="K3943" s="1">
        <v>0</v>
      </c>
      <c r="M3943" s="12">
        <f t="shared" si="1163"/>
        <v>23</v>
      </c>
      <c r="N3943" s="20">
        <f t="shared" si="1164"/>
        <v>0</v>
      </c>
      <c r="O3943" s="12">
        <f t="shared" si="1165"/>
        <v>0</v>
      </c>
      <c r="P3943" s="12">
        <f t="shared" si="1166"/>
        <v>0</v>
      </c>
      <c r="R3943" s="23">
        <f t="shared" si="1167"/>
        <v>1.5921552087726696E-2</v>
      </c>
      <c r="S3943" s="24">
        <f>R3942+R3943</f>
        <v>1.8557570645297342E-2</v>
      </c>
      <c r="U3943" s="30"/>
      <c r="V3943" s="30"/>
      <c r="W3943" s="30"/>
      <c r="X3943" s="30"/>
      <c r="Y3943" s="30"/>
      <c r="Z3943" s="30"/>
    </row>
    <row r="3944" spans="1:27" ht="15.75" x14ac:dyDescent="0.25">
      <c r="A3944" s="6" t="s">
        <v>5</v>
      </c>
      <c r="B3944" s="8">
        <v>41565</v>
      </c>
      <c r="C3944" s="8">
        <v>507</v>
      </c>
      <c r="D3944" s="2">
        <v>1.2</v>
      </c>
      <c r="E3944" s="10">
        <v>85.7</v>
      </c>
      <c r="F3944" s="8">
        <v>59</v>
      </c>
      <c r="G3944" s="2">
        <v>0.1</v>
      </c>
      <c r="H3944" s="2">
        <v>10</v>
      </c>
      <c r="I3944" s="8">
        <v>11</v>
      </c>
      <c r="J3944" s="2">
        <v>0</v>
      </c>
      <c r="K3944" s="2">
        <v>1.9</v>
      </c>
      <c r="M3944" s="12">
        <f t="shared" si="1163"/>
        <v>26</v>
      </c>
      <c r="N3944" s="20">
        <f t="shared" si="1164"/>
        <v>1</v>
      </c>
      <c r="O3944" s="12">
        <f t="shared" si="1165"/>
        <v>0</v>
      </c>
      <c r="P3944" s="12">
        <f t="shared" si="1166"/>
        <v>0</v>
      </c>
      <c r="R3944" s="21">
        <f t="shared" si="1167"/>
        <v>5.3458456347532685E-2</v>
      </c>
      <c r="U3944" s="30" t="s">
        <v>335</v>
      </c>
      <c r="V3944" s="30"/>
      <c r="W3944" s="30"/>
      <c r="X3944" s="30"/>
      <c r="Y3944" s="30"/>
      <c r="Z3944" s="30"/>
    </row>
    <row r="3945" spans="1:27" ht="15.75" x14ac:dyDescent="0.25">
      <c r="A3945" s="5" t="s">
        <v>6</v>
      </c>
      <c r="B3945" s="7">
        <v>43766</v>
      </c>
      <c r="C3945" s="7">
        <v>912</v>
      </c>
      <c r="D3945" s="1">
        <v>2.1</v>
      </c>
      <c r="E3945" s="9">
        <v>127.5</v>
      </c>
      <c r="F3945" s="7">
        <v>130</v>
      </c>
      <c r="G3945" s="1">
        <v>0.3</v>
      </c>
      <c r="H3945" s="1">
        <v>18.2</v>
      </c>
      <c r="I3945" s="7">
        <v>14</v>
      </c>
      <c r="J3945" s="1">
        <v>0</v>
      </c>
      <c r="K3945" s="1">
        <v>2</v>
      </c>
      <c r="M3945" s="12">
        <f t="shared" si="1163"/>
        <v>29</v>
      </c>
      <c r="N3945" s="20">
        <f t="shared" si="1164"/>
        <v>1</v>
      </c>
      <c r="O3945" s="20">
        <f t="shared" si="1165"/>
        <v>0</v>
      </c>
      <c r="P3945" s="12">
        <f t="shared" si="1166"/>
        <v>0</v>
      </c>
      <c r="R3945" s="21">
        <f t="shared" si="1167"/>
        <v>9.6161956980177141E-2</v>
      </c>
      <c r="U3945" s="30" t="s">
        <v>336</v>
      </c>
      <c r="V3945" s="30"/>
      <c r="W3945" s="30"/>
      <c r="X3945" s="30"/>
      <c r="Y3945" s="30"/>
      <c r="Z3945" s="30"/>
    </row>
    <row r="3946" spans="1:27" ht="15.75" x14ac:dyDescent="0.25">
      <c r="A3946" s="6" t="s">
        <v>7</v>
      </c>
      <c r="B3946" s="8">
        <v>36163</v>
      </c>
      <c r="C3946" s="8">
        <v>1156</v>
      </c>
      <c r="D3946" s="2">
        <v>3.2</v>
      </c>
      <c r="E3946" s="10">
        <v>190</v>
      </c>
      <c r="F3946" s="8">
        <v>237</v>
      </c>
      <c r="G3946" s="2">
        <v>0.7</v>
      </c>
      <c r="H3946" s="2">
        <v>39</v>
      </c>
      <c r="I3946" s="8">
        <v>44</v>
      </c>
      <c r="J3946" s="2">
        <v>0.1</v>
      </c>
      <c r="K3946" s="2">
        <v>7.2</v>
      </c>
      <c r="M3946" s="12">
        <f t="shared" si="1163"/>
        <v>30</v>
      </c>
      <c r="N3946" s="20">
        <f t="shared" si="1164"/>
        <v>3</v>
      </c>
      <c r="O3946" s="20">
        <f t="shared" si="1165"/>
        <v>1</v>
      </c>
      <c r="P3946" s="12">
        <f t="shared" si="1166"/>
        <v>1</v>
      </c>
      <c r="R3946" s="21">
        <f t="shared" si="1167"/>
        <v>0.12188949810206663</v>
      </c>
      <c r="U3946" s="30" t="s">
        <v>337</v>
      </c>
      <c r="V3946" s="30"/>
      <c r="W3946" s="30"/>
      <c r="X3946" s="30"/>
      <c r="Y3946" s="30"/>
      <c r="Z3946" s="30"/>
      <c r="AA3946" s="31">
        <f>4470643*0.142</f>
        <v>634831.30599999998</v>
      </c>
    </row>
    <row r="3947" spans="1:27" ht="15.75" x14ac:dyDescent="0.25">
      <c r="A3947" s="5" t="s">
        <v>8</v>
      </c>
      <c r="B3947" s="7">
        <v>26861</v>
      </c>
      <c r="C3947" s="7">
        <v>1642</v>
      </c>
      <c r="D3947" s="1">
        <v>6.1</v>
      </c>
      <c r="E3947" s="9">
        <v>298.10000000000002</v>
      </c>
      <c r="F3947" s="7">
        <v>404</v>
      </c>
      <c r="G3947" s="1">
        <v>1.5</v>
      </c>
      <c r="H3947" s="1">
        <v>73.400000000000006</v>
      </c>
      <c r="I3947" s="7">
        <v>104</v>
      </c>
      <c r="J3947" s="1">
        <v>0.4</v>
      </c>
      <c r="K3947" s="1">
        <v>18.899999999999999</v>
      </c>
      <c r="M3947" s="12">
        <f t="shared" si="1163"/>
        <v>14</v>
      </c>
      <c r="N3947" s="20">
        <f t="shared" si="1164"/>
        <v>1</v>
      </c>
      <c r="O3947" s="20">
        <f t="shared" si="1165"/>
        <v>0</v>
      </c>
      <c r="P3947" s="12">
        <f t="shared" si="1166"/>
        <v>0</v>
      </c>
      <c r="R3947" s="21">
        <f t="shared" si="1167"/>
        <v>0.17313369886123997</v>
      </c>
      <c r="V3947" t="s">
        <v>56</v>
      </c>
      <c r="W3947" s="32">
        <v>0.1</v>
      </c>
      <c r="X3947" s="33">
        <f>AA3946*W3947</f>
        <v>63483.130600000004</v>
      </c>
    </row>
    <row r="3948" spans="1:27" ht="15.75" x14ac:dyDescent="0.25">
      <c r="A3948" s="6" t="s">
        <v>9</v>
      </c>
      <c r="B3948" s="8">
        <v>15462</v>
      </c>
      <c r="C3948" s="8">
        <v>1679</v>
      </c>
      <c r="D3948" s="2">
        <v>10.9</v>
      </c>
      <c r="E3948" s="10">
        <v>353.9</v>
      </c>
      <c r="F3948" s="8">
        <v>477</v>
      </c>
      <c r="G3948" s="2">
        <v>3.1</v>
      </c>
      <c r="H3948" s="2">
        <v>100.5</v>
      </c>
      <c r="I3948" s="8">
        <v>273</v>
      </c>
      <c r="J3948" s="2">
        <v>1.8</v>
      </c>
      <c r="K3948" s="2">
        <v>57.5</v>
      </c>
      <c r="M3948" s="12">
        <f t="shared" si="1163"/>
        <v>9</v>
      </c>
      <c r="N3948" s="20">
        <f t="shared" si="1164"/>
        <v>2</v>
      </c>
      <c r="O3948" s="20">
        <f t="shared" si="1165"/>
        <v>2</v>
      </c>
      <c r="P3948" s="20">
        <f t="shared" si="1166"/>
        <v>2</v>
      </c>
      <c r="R3948" s="21">
        <f t="shared" si="1167"/>
        <v>0.17703500632644453</v>
      </c>
      <c r="V3948" t="s">
        <v>333</v>
      </c>
      <c r="X3948" s="34">
        <v>3810</v>
      </c>
      <c r="Y3948" s="48">
        <f>X3948/4470643</f>
        <v>8.5222640233183461E-4</v>
      </c>
      <c r="Z3948" t="s">
        <v>186</v>
      </c>
    </row>
    <row r="3949" spans="1:27" ht="15.75" x14ac:dyDescent="0.25">
      <c r="A3949" s="5" t="s">
        <v>10</v>
      </c>
      <c r="B3949" s="7">
        <v>6608</v>
      </c>
      <c r="C3949" s="7">
        <v>1509</v>
      </c>
      <c r="D3949" s="1">
        <v>22.8</v>
      </c>
      <c r="E3949" s="9">
        <v>579</v>
      </c>
      <c r="F3949" s="7">
        <v>307</v>
      </c>
      <c r="G3949" s="1">
        <v>4.5999999999999996</v>
      </c>
      <c r="H3949" s="1">
        <v>117.8</v>
      </c>
      <c r="I3949" s="7">
        <v>475</v>
      </c>
      <c r="J3949" s="1">
        <v>7.2</v>
      </c>
      <c r="K3949" s="1">
        <v>182.2</v>
      </c>
      <c r="M3949" s="12">
        <f t="shared" si="1163"/>
        <v>7</v>
      </c>
      <c r="N3949" s="20">
        <f t="shared" si="1164"/>
        <v>0</v>
      </c>
      <c r="O3949" s="20">
        <f t="shared" si="1165"/>
        <v>0</v>
      </c>
      <c r="P3949" s="20">
        <f t="shared" si="1166"/>
        <v>2</v>
      </c>
      <c r="R3949" s="21">
        <f t="shared" si="1167"/>
        <v>0.15911008013496414</v>
      </c>
      <c r="W3949" s="46" t="s">
        <v>185</v>
      </c>
      <c r="X3949" s="47">
        <f>X3948-X3966</f>
        <v>-394</v>
      </c>
    </row>
    <row r="3950" spans="1:27" ht="15.75" x14ac:dyDescent="0.25">
      <c r="A3950" s="6" t="s">
        <v>11</v>
      </c>
      <c r="B3950" s="8">
        <v>6247</v>
      </c>
      <c r="C3950" s="8">
        <v>1803</v>
      </c>
      <c r="D3950" s="2">
        <v>28.9</v>
      </c>
      <c r="E3950" s="10">
        <v>1285.4000000000001</v>
      </c>
      <c r="F3950" s="8">
        <v>85</v>
      </c>
      <c r="G3950" s="2">
        <v>1.4</v>
      </c>
      <c r="H3950" s="2">
        <v>60.6</v>
      </c>
      <c r="I3950" s="8">
        <v>1340</v>
      </c>
      <c r="J3950" s="2">
        <v>21.5</v>
      </c>
      <c r="K3950" s="2">
        <v>955.3</v>
      </c>
      <c r="M3950" s="12">
        <f t="shared" si="1163"/>
        <v>3</v>
      </c>
      <c r="N3950" s="20">
        <f t="shared" si="1164"/>
        <v>5</v>
      </c>
      <c r="O3950" s="20">
        <f t="shared" si="1165"/>
        <v>0</v>
      </c>
      <c r="P3950" s="20">
        <f t="shared" si="1166"/>
        <v>1</v>
      </c>
      <c r="R3950" s="21">
        <f t="shared" si="1167"/>
        <v>0.19010965837199495</v>
      </c>
    </row>
    <row r="3951" spans="1:27" ht="15.75" x14ac:dyDescent="0.25">
      <c r="A3951" s="5" t="s">
        <v>12</v>
      </c>
      <c r="B3951" s="1">
        <v>103</v>
      </c>
      <c r="C3951" s="1">
        <v>2</v>
      </c>
      <c r="D3951" s="1">
        <v>1.9</v>
      </c>
      <c r="E3951" s="1" t="s">
        <v>13</v>
      </c>
      <c r="F3951" s="1">
        <v>1</v>
      </c>
      <c r="G3951" s="1">
        <v>1</v>
      </c>
      <c r="H3951" s="1" t="s">
        <v>13</v>
      </c>
      <c r="I3951" s="1">
        <v>1</v>
      </c>
      <c r="J3951" s="1">
        <v>1</v>
      </c>
      <c r="K3951" s="1" t="s">
        <v>13</v>
      </c>
      <c r="M3951" s="12">
        <f t="shared" si="1163"/>
        <v>-1</v>
      </c>
      <c r="N3951" s="12">
        <f t="shared" si="1164"/>
        <v>0</v>
      </c>
      <c r="O3951" s="12">
        <f t="shared" si="1165"/>
        <v>0</v>
      </c>
      <c r="P3951" s="12">
        <f t="shared" si="1166"/>
        <v>0</v>
      </c>
      <c r="R3951" s="21">
        <f t="shared" si="1167"/>
        <v>2.1088148460565162E-4</v>
      </c>
    </row>
    <row r="3952" spans="1:27" x14ac:dyDescent="0.25">
      <c r="A3952" s="25"/>
    </row>
    <row r="3953" spans="1:27" x14ac:dyDescent="0.25">
      <c r="A3953" t="s">
        <v>1389</v>
      </c>
    </row>
    <row r="3954" spans="1:27" x14ac:dyDescent="0.25">
      <c r="A3954" t="s">
        <v>22</v>
      </c>
    </row>
    <row r="3955" spans="1:27" x14ac:dyDescent="0.25">
      <c r="A3955" s="15" t="s">
        <v>17</v>
      </c>
      <c r="B3955" s="14" t="s">
        <v>18</v>
      </c>
      <c r="C3955" s="270" t="s">
        <v>19</v>
      </c>
      <c r="D3955" s="270"/>
      <c r="E3955" s="270"/>
      <c r="F3955" s="270" t="s">
        <v>20</v>
      </c>
      <c r="G3955" s="270"/>
      <c r="H3955" s="270"/>
      <c r="I3955" s="270" t="s">
        <v>21</v>
      </c>
      <c r="J3955" s="270"/>
      <c r="K3955" s="270"/>
      <c r="M3955" s="270" t="s">
        <v>323</v>
      </c>
      <c r="N3955" s="270"/>
      <c r="O3955" s="270"/>
      <c r="P3955" s="270"/>
    </row>
    <row r="3956" spans="1:27" ht="30" x14ac:dyDescent="0.25">
      <c r="B3956" s="14" t="s">
        <v>14</v>
      </c>
      <c r="C3956" s="14" t="s">
        <v>14</v>
      </c>
      <c r="D3956" s="14" t="s">
        <v>15</v>
      </c>
      <c r="E3956" s="14" t="s">
        <v>16</v>
      </c>
      <c r="F3956" s="14" t="s">
        <v>14</v>
      </c>
      <c r="G3956" s="14" t="s">
        <v>15</v>
      </c>
      <c r="H3956" s="14" t="s">
        <v>16</v>
      </c>
      <c r="I3956" s="14" t="s">
        <v>14</v>
      </c>
      <c r="J3956" s="14" t="s">
        <v>15</v>
      </c>
      <c r="K3956" s="14" t="s">
        <v>16</v>
      </c>
      <c r="M3956" s="14" t="s">
        <v>18</v>
      </c>
      <c r="N3956" s="13" t="s">
        <v>19</v>
      </c>
      <c r="O3956" s="14" t="s">
        <v>20</v>
      </c>
      <c r="P3956" s="13" t="s">
        <v>21</v>
      </c>
      <c r="R3956" s="13" t="s">
        <v>41</v>
      </c>
      <c r="S3956" s="14" t="s">
        <v>29</v>
      </c>
      <c r="U3956" s="27" t="s">
        <v>42</v>
      </c>
    </row>
    <row r="3957" spans="1:27" ht="15.75" x14ac:dyDescent="0.25">
      <c r="A3957" s="5" t="s">
        <v>0</v>
      </c>
      <c r="B3957" s="7">
        <v>229771</v>
      </c>
      <c r="C3957" s="7">
        <v>9471</v>
      </c>
      <c r="D3957" s="1">
        <v>4.0999999999999996</v>
      </c>
      <c r="E3957" s="9">
        <v>214.2</v>
      </c>
      <c r="F3957" s="7">
        <v>1748</v>
      </c>
      <c r="G3957" s="1">
        <v>0.8</v>
      </c>
      <c r="H3957" s="1">
        <v>39.5</v>
      </c>
      <c r="I3957" s="7">
        <v>2256</v>
      </c>
      <c r="J3957" s="1">
        <v>1</v>
      </c>
      <c r="K3957" s="1">
        <v>51</v>
      </c>
      <c r="M3957" s="12">
        <f t="shared" ref="M3957:M3969" si="1168">B3957-B3975</f>
        <v>313</v>
      </c>
      <c r="N3957" s="12">
        <f t="shared" ref="N3957:N3969" si="1169">C3957-C3975</f>
        <v>17</v>
      </c>
      <c r="O3957" s="12">
        <f t="shared" ref="O3957:O3969" si="1170">F3957-F3975</f>
        <v>1</v>
      </c>
      <c r="P3957" s="12">
        <f t="shared" ref="P3957:P3969" si="1171">I3957-I3975</f>
        <v>5</v>
      </c>
      <c r="R3957" s="26"/>
      <c r="U3957" s="28">
        <f>C3957/B3957</f>
        <v>4.1219300956169401E-2</v>
      </c>
    </row>
    <row r="3958" spans="1:27" ht="15.75" x14ac:dyDescent="0.25">
      <c r="A3958" s="6" t="s">
        <v>1</v>
      </c>
      <c r="B3958" s="8">
        <v>1375</v>
      </c>
      <c r="C3958" s="8">
        <v>58</v>
      </c>
      <c r="D3958" s="2">
        <v>4.2</v>
      </c>
      <c r="E3958" s="10">
        <v>112.1</v>
      </c>
      <c r="F3958" s="8">
        <v>14</v>
      </c>
      <c r="G3958" s="2">
        <v>1</v>
      </c>
      <c r="H3958" s="2">
        <v>27.1</v>
      </c>
      <c r="I3958" s="8">
        <v>0</v>
      </c>
      <c r="J3958" s="2">
        <v>0</v>
      </c>
      <c r="K3958" s="2">
        <v>0</v>
      </c>
      <c r="M3958" s="12">
        <f t="shared" si="1168"/>
        <v>0</v>
      </c>
      <c r="N3958" s="20">
        <f t="shared" si="1169"/>
        <v>0</v>
      </c>
      <c r="O3958" s="12">
        <f t="shared" si="1170"/>
        <v>0</v>
      </c>
      <c r="P3958" s="12">
        <f t="shared" si="1171"/>
        <v>0</v>
      </c>
      <c r="R3958" s="21">
        <f>C3958/$C$3957</f>
        <v>6.1239573434695386E-3</v>
      </c>
    </row>
    <row r="3959" spans="1:27" ht="15.75" x14ac:dyDescent="0.25">
      <c r="A3959" s="5" t="s">
        <v>2</v>
      </c>
      <c r="B3959" s="7">
        <v>8662</v>
      </c>
      <c r="C3959" s="7">
        <v>40</v>
      </c>
      <c r="D3959" s="1">
        <v>0.5</v>
      </c>
      <c r="E3959" s="9">
        <v>18.399999999999999</v>
      </c>
      <c r="F3959" s="7">
        <v>6</v>
      </c>
      <c r="G3959" s="1">
        <v>0.1</v>
      </c>
      <c r="H3959" s="1">
        <v>2.8</v>
      </c>
      <c r="I3959" s="7">
        <v>0</v>
      </c>
      <c r="J3959" s="1">
        <v>0</v>
      </c>
      <c r="K3959" s="1">
        <v>0</v>
      </c>
      <c r="M3959" s="12">
        <f t="shared" si="1168"/>
        <v>23</v>
      </c>
      <c r="N3959" s="20">
        <f t="shared" si="1169"/>
        <v>0</v>
      </c>
      <c r="O3959" s="12">
        <f t="shared" si="1170"/>
        <v>0</v>
      </c>
      <c r="P3959" s="12">
        <f t="shared" si="1171"/>
        <v>0</v>
      </c>
      <c r="R3959" s="21">
        <f t="shared" ref="R3959:R3969" si="1172">C3959/$C$3957</f>
        <v>4.223418857565199E-3</v>
      </c>
    </row>
    <row r="3960" spans="1:27" ht="15.75" x14ac:dyDescent="0.25">
      <c r="A3960" s="6" t="s">
        <v>3</v>
      </c>
      <c r="B3960" s="8">
        <v>12006</v>
      </c>
      <c r="C3960" s="8">
        <v>25</v>
      </c>
      <c r="D3960" s="2">
        <v>0.2</v>
      </c>
      <c r="E3960" s="10">
        <v>9</v>
      </c>
      <c r="F3960" s="8">
        <v>12</v>
      </c>
      <c r="G3960" s="2">
        <v>0.1</v>
      </c>
      <c r="H3960" s="2">
        <v>4.3</v>
      </c>
      <c r="I3960" s="8">
        <v>0</v>
      </c>
      <c r="J3960" s="2">
        <v>0</v>
      </c>
      <c r="K3960" s="2">
        <v>0</v>
      </c>
      <c r="M3960" s="12">
        <f t="shared" si="1168"/>
        <v>32</v>
      </c>
      <c r="N3960" s="20">
        <f t="shared" si="1169"/>
        <v>0</v>
      </c>
      <c r="O3960" s="20">
        <f t="shared" si="1170"/>
        <v>0</v>
      </c>
      <c r="P3960" s="12">
        <f t="shared" si="1171"/>
        <v>0</v>
      </c>
      <c r="R3960" s="23">
        <f t="shared" si="1172"/>
        <v>2.6396367859782494E-3</v>
      </c>
      <c r="U3960" s="30" t="s">
        <v>324</v>
      </c>
      <c r="V3960" s="30"/>
      <c r="W3960" s="30"/>
      <c r="X3960" s="30"/>
      <c r="Y3960" s="30"/>
    </row>
    <row r="3961" spans="1:27" ht="15.75" x14ac:dyDescent="0.25">
      <c r="A3961" s="5" t="s">
        <v>4</v>
      </c>
      <c r="B3961" s="7">
        <v>31070</v>
      </c>
      <c r="C3961" s="7">
        <v>151</v>
      </c>
      <c r="D3961" s="1">
        <v>0.5</v>
      </c>
      <c r="E3961" s="9">
        <v>28.3</v>
      </c>
      <c r="F3961" s="7">
        <v>19</v>
      </c>
      <c r="G3961" s="1">
        <v>0.1</v>
      </c>
      <c r="H3961" s="1">
        <v>3.6</v>
      </c>
      <c r="I3961" s="7">
        <v>0</v>
      </c>
      <c r="J3961" s="1">
        <v>0</v>
      </c>
      <c r="K3961" s="1">
        <v>0</v>
      </c>
      <c r="M3961" s="12">
        <f t="shared" si="1168"/>
        <v>62</v>
      </c>
      <c r="N3961" s="20">
        <f t="shared" si="1169"/>
        <v>3</v>
      </c>
      <c r="O3961" s="12">
        <f t="shared" si="1170"/>
        <v>0</v>
      </c>
      <c r="P3961" s="12">
        <f t="shared" si="1171"/>
        <v>0</v>
      </c>
      <c r="R3961" s="23">
        <f t="shared" si="1172"/>
        <v>1.5943406187308627E-2</v>
      </c>
      <c r="S3961" s="24">
        <f>R3960+R3961</f>
        <v>1.8583042973286876E-2</v>
      </c>
      <c r="U3961" s="30"/>
      <c r="V3961" s="30"/>
      <c r="W3961" s="30"/>
      <c r="X3961" s="30"/>
      <c r="Y3961" s="30"/>
      <c r="Z3961" s="30"/>
    </row>
    <row r="3962" spans="1:27" ht="15.75" x14ac:dyDescent="0.25">
      <c r="A3962" s="6" t="s">
        <v>5</v>
      </c>
      <c r="B3962" s="8">
        <v>41539</v>
      </c>
      <c r="C3962" s="8">
        <v>506</v>
      </c>
      <c r="D3962" s="2">
        <v>1.2</v>
      </c>
      <c r="E3962" s="10">
        <v>85.5</v>
      </c>
      <c r="F3962" s="8">
        <v>59</v>
      </c>
      <c r="G3962" s="2">
        <v>0.1</v>
      </c>
      <c r="H3962" s="2">
        <v>10</v>
      </c>
      <c r="I3962" s="8">
        <v>11</v>
      </c>
      <c r="J3962" s="2">
        <v>0</v>
      </c>
      <c r="K3962" s="2">
        <v>1.9</v>
      </c>
      <c r="M3962" s="12">
        <f t="shared" si="1168"/>
        <v>39</v>
      </c>
      <c r="N3962" s="20">
        <f t="shared" si="1169"/>
        <v>0</v>
      </c>
      <c r="O3962" s="12">
        <f t="shared" si="1170"/>
        <v>0</v>
      </c>
      <c r="P3962" s="12">
        <f t="shared" si="1171"/>
        <v>0</v>
      </c>
      <c r="R3962" s="21">
        <f t="shared" si="1172"/>
        <v>5.3426248548199766E-2</v>
      </c>
      <c r="U3962" s="30" t="s">
        <v>325</v>
      </c>
      <c r="V3962" s="30"/>
      <c r="W3962" s="30"/>
      <c r="X3962" s="30"/>
      <c r="Y3962" s="30"/>
      <c r="Z3962" s="30"/>
    </row>
    <row r="3963" spans="1:27" ht="15.75" x14ac:dyDescent="0.25">
      <c r="A3963" s="5" t="s">
        <v>6</v>
      </c>
      <c r="B3963" s="7">
        <v>43737</v>
      </c>
      <c r="C3963" s="7">
        <v>911</v>
      </c>
      <c r="D3963" s="1">
        <v>2.1</v>
      </c>
      <c r="E3963" s="9">
        <v>127.3</v>
      </c>
      <c r="F3963" s="7">
        <v>130</v>
      </c>
      <c r="G3963" s="1">
        <v>0.3</v>
      </c>
      <c r="H3963" s="1">
        <v>18.2</v>
      </c>
      <c r="I3963" s="7">
        <v>14</v>
      </c>
      <c r="J3963" s="1">
        <v>0</v>
      </c>
      <c r="K3963" s="1">
        <v>2</v>
      </c>
      <c r="M3963" s="12">
        <f t="shared" si="1168"/>
        <v>62</v>
      </c>
      <c r="N3963" s="20">
        <f t="shared" si="1169"/>
        <v>2</v>
      </c>
      <c r="O3963" s="20">
        <f t="shared" si="1170"/>
        <v>1</v>
      </c>
      <c r="P3963" s="12">
        <f t="shared" si="1171"/>
        <v>0</v>
      </c>
      <c r="R3963" s="21">
        <f t="shared" si="1172"/>
        <v>9.6188364481047409E-2</v>
      </c>
      <c r="U3963" s="30" t="s">
        <v>326</v>
      </c>
      <c r="V3963" s="30"/>
      <c r="W3963" s="30"/>
      <c r="X3963" s="30"/>
      <c r="Y3963" s="30"/>
      <c r="Z3963" s="30"/>
    </row>
    <row r="3964" spans="1:27" ht="15.75" x14ac:dyDescent="0.25">
      <c r="A3964" s="6" t="s">
        <v>7</v>
      </c>
      <c r="B3964" s="8">
        <v>36133</v>
      </c>
      <c r="C3964" s="8">
        <v>1153</v>
      </c>
      <c r="D3964" s="2">
        <v>3.2</v>
      </c>
      <c r="E3964" s="10">
        <v>189.5</v>
      </c>
      <c r="F3964" s="8">
        <v>236</v>
      </c>
      <c r="G3964" s="2">
        <v>0.7</v>
      </c>
      <c r="H3964" s="2">
        <v>38.799999999999997</v>
      </c>
      <c r="I3964" s="8">
        <v>43</v>
      </c>
      <c r="J3964" s="2">
        <v>0.1</v>
      </c>
      <c r="K3964" s="2">
        <v>7.1</v>
      </c>
      <c r="M3964" s="12">
        <f t="shared" si="1168"/>
        <v>44</v>
      </c>
      <c r="N3964" s="20">
        <f t="shared" si="1169"/>
        <v>3</v>
      </c>
      <c r="O3964" s="20">
        <f t="shared" si="1170"/>
        <v>2</v>
      </c>
      <c r="P3964" s="12">
        <f t="shared" si="1171"/>
        <v>0</v>
      </c>
      <c r="R3964" s="21">
        <f t="shared" si="1172"/>
        <v>0.12174004856931686</v>
      </c>
      <c r="U3964" s="30" t="s">
        <v>327</v>
      </c>
      <c r="V3964" s="30"/>
      <c r="W3964" s="30"/>
      <c r="X3964" s="30"/>
      <c r="Y3964" s="30"/>
      <c r="Z3964" s="30"/>
      <c r="AA3964" s="31">
        <f>4470643*0.134</f>
        <v>599066.16200000001</v>
      </c>
    </row>
    <row r="3965" spans="1:27" ht="15.75" x14ac:dyDescent="0.25">
      <c r="A3965" s="5" t="s">
        <v>8</v>
      </c>
      <c r="B3965" s="7">
        <v>26847</v>
      </c>
      <c r="C3965" s="7">
        <v>1641</v>
      </c>
      <c r="D3965" s="1">
        <v>6.1</v>
      </c>
      <c r="E3965" s="9">
        <v>298</v>
      </c>
      <c r="F3965" s="7">
        <v>404</v>
      </c>
      <c r="G3965" s="1">
        <v>1.5</v>
      </c>
      <c r="H3965" s="1">
        <v>73.400000000000006</v>
      </c>
      <c r="I3965" s="7">
        <v>104</v>
      </c>
      <c r="J3965" s="1">
        <v>0.4</v>
      </c>
      <c r="K3965" s="1">
        <v>18.899999999999999</v>
      </c>
      <c r="M3965" s="12">
        <f t="shared" si="1168"/>
        <v>20</v>
      </c>
      <c r="N3965" s="20">
        <f t="shared" si="1169"/>
        <v>2</v>
      </c>
      <c r="O3965" s="20">
        <f t="shared" si="1170"/>
        <v>-1</v>
      </c>
      <c r="P3965" s="12">
        <f t="shared" si="1171"/>
        <v>0</v>
      </c>
      <c r="R3965" s="21">
        <f t="shared" si="1172"/>
        <v>0.17326575863161228</v>
      </c>
      <c r="V3965" t="s">
        <v>56</v>
      </c>
      <c r="W3965" s="32">
        <v>0.1</v>
      </c>
      <c r="X3965" s="33">
        <f>AA3964*W3965</f>
        <v>59906.616200000004</v>
      </c>
    </row>
    <row r="3966" spans="1:27" ht="15.75" x14ac:dyDescent="0.25">
      <c r="A3966" s="6" t="s">
        <v>9</v>
      </c>
      <c r="B3966" s="8">
        <v>15453</v>
      </c>
      <c r="C3966" s="8">
        <v>1677</v>
      </c>
      <c r="D3966" s="2">
        <v>10.9</v>
      </c>
      <c r="E3966" s="10">
        <v>353.5</v>
      </c>
      <c r="F3966" s="8">
        <v>475</v>
      </c>
      <c r="G3966" s="2">
        <v>3.1</v>
      </c>
      <c r="H3966" s="2">
        <v>100.1</v>
      </c>
      <c r="I3966" s="8">
        <v>271</v>
      </c>
      <c r="J3966" s="2">
        <v>1.8</v>
      </c>
      <c r="K3966" s="2">
        <v>57.1</v>
      </c>
      <c r="M3966" s="12">
        <f t="shared" si="1168"/>
        <v>18</v>
      </c>
      <c r="N3966" s="20">
        <f t="shared" si="1169"/>
        <v>4</v>
      </c>
      <c r="O3966" s="20">
        <f t="shared" si="1170"/>
        <v>-1</v>
      </c>
      <c r="P3966" s="20">
        <f t="shared" si="1171"/>
        <v>2</v>
      </c>
      <c r="R3966" s="21">
        <f t="shared" si="1172"/>
        <v>0.17706683560342096</v>
      </c>
      <c r="V3966" t="s">
        <v>330</v>
      </c>
      <c r="X3966" s="34">
        <v>4204</v>
      </c>
      <c r="Y3966" s="48">
        <f>X3966/4470643</f>
        <v>9.4035690168058604E-4</v>
      </c>
      <c r="Z3966" t="s">
        <v>186</v>
      </c>
    </row>
    <row r="3967" spans="1:27" ht="15.75" x14ac:dyDescent="0.25">
      <c r="A3967" s="5" t="s">
        <v>10</v>
      </c>
      <c r="B3967" s="7">
        <v>6601</v>
      </c>
      <c r="C3967" s="7">
        <v>1509</v>
      </c>
      <c r="D3967" s="1">
        <v>22.9</v>
      </c>
      <c r="E3967" s="9">
        <v>579</v>
      </c>
      <c r="F3967" s="7">
        <v>307</v>
      </c>
      <c r="G3967" s="1">
        <v>4.7</v>
      </c>
      <c r="H3967" s="1">
        <v>117.8</v>
      </c>
      <c r="I3967" s="7">
        <v>473</v>
      </c>
      <c r="J3967" s="1">
        <v>7.2</v>
      </c>
      <c r="K3967" s="1">
        <v>181.5</v>
      </c>
      <c r="M3967" s="12">
        <f t="shared" si="1168"/>
        <v>9</v>
      </c>
      <c r="N3967" s="20">
        <f t="shared" si="1169"/>
        <v>1</v>
      </c>
      <c r="O3967" s="20">
        <f t="shared" si="1170"/>
        <v>0</v>
      </c>
      <c r="P3967" s="20">
        <f t="shared" si="1171"/>
        <v>3</v>
      </c>
      <c r="R3967" s="21">
        <f t="shared" si="1172"/>
        <v>0.15932847640164713</v>
      </c>
      <c r="W3967" s="46" t="s">
        <v>185</v>
      </c>
      <c r="X3967" s="47">
        <f>X3966-X3984</f>
        <v>-227</v>
      </c>
    </row>
    <row r="3968" spans="1:27" ht="15.75" x14ac:dyDescent="0.25">
      <c r="A3968" s="6" t="s">
        <v>11</v>
      </c>
      <c r="B3968" s="8">
        <v>6244</v>
      </c>
      <c r="C3968" s="8">
        <v>1798</v>
      </c>
      <c r="D3968" s="2">
        <v>28.8</v>
      </c>
      <c r="E3968" s="10">
        <v>1281.8</v>
      </c>
      <c r="F3968" s="8">
        <v>85</v>
      </c>
      <c r="G3968" s="2">
        <v>1.4</v>
      </c>
      <c r="H3968" s="2">
        <v>60.6</v>
      </c>
      <c r="I3968" s="8">
        <v>1339</v>
      </c>
      <c r="J3968" s="2">
        <v>21.4</v>
      </c>
      <c r="K3968" s="2">
        <v>954.6</v>
      </c>
      <c r="M3968" s="12">
        <f t="shared" si="1168"/>
        <v>5</v>
      </c>
      <c r="N3968" s="20">
        <f t="shared" si="1169"/>
        <v>2</v>
      </c>
      <c r="O3968" s="20">
        <f t="shared" si="1170"/>
        <v>0</v>
      </c>
      <c r="P3968" s="20">
        <f t="shared" si="1171"/>
        <v>0</v>
      </c>
      <c r="R3968" s="21">
        <f t="shared" si="1172"/>
        <v>0.18984267764755569</v>
      </c>
    </row>
    <row r="3969" spans="1:27" ht="15.75" x14ac:dyDescent="0.25">
      <c r="A3969" s="5" t="s">
        <v>12</v>
      </c>
      <c r="B3969" s="1">
        <v>104</v>
      </c>
      <c r="C3969" s="1">
        <v>2</v>
      </c>
      <c r="D3969" s="1">
        <v>1.9</v>
      </c>
      <c r="E3969" s="1" t="s">
        <v>13</v>
      </c>
      <c r="F3969" s="1">
        <v>1</v>
      </c>
      <c r="G3969" s="1">
        <v>1</v>
      </c>
      <c r="H3969" s="1" t="s">
        <v>13</v>
      </c>
      <c r="I3969" s="1">
        <v>1</v>
      </c>
      <c r="J3969" s="1">
        <v>1</v>
      </c>
      <c r="K3969" s="1" t="s">
        <v>13</v>
      </c>
      <c r="M3969" s="12">
        <f t="shared" si="1168"/>
        <v>-1</v>
      </c>
      <c r="N3969" s="12">
        <f t="shared" si="1169"/>
        <v>0</v>
      </c>
      <c r="O3969" s="12">
        <f t="shared" si="1170"/>
        <v>0</v>
      </c>
      <c r="P3969" s="12">
        <f t="shared" si="1171"/>
        <v>0</v>
      </c>
      <c r="R3969" s="21">
        <f t="shared" si="1172"/>
        <v>2.1117094287825995E-4</v>
      </c>
    </row>
    <row r="3970" spans="1:27" x14ac:dyDescent="0.25">
      <c r="A3970" s="25"/>
    </row>
    <row r="3971" spans="1:27" x14ac:dyDescent="0.25">
      <c r="A3971" t="s">
        <v>1390</v>
      </c>
    </row>
    <row r="3972" spans="1:27" x14ac:dyDescent="0.25">
      <c r="A3972" t="s">
        <v>22</v>
      </c>
    </row>
    <row r="3973" spans="1:27" x14ac:dyDescent="0.25">
      <c r="A3973" s="15" t="s">
        <v>17</v>
      </c>
      <c r="B3973" s="14" t="s">
        <v>18</v>
      </c>
      <c r="C3973" s="270" t="s">
        <v>19</v>
      </c>
      <c r="D3973" s="270"/>
      <c r="E3973" s="270"/>
      <c r="F3973" s="270" t="s">
        <v>20</v>
      </c>
      <c r="G3973" s="270"/>
      <c r="H3973" s="270"/>
      <c r="I3973" s="270" t="s">
        <v>21</v>
      </c>
      <c r="J3973" s="270"/>
      <c r="K3973" s="270"/>
      <c r="M3973" s="270" t="s">
        <v>317</v>
      </c>
      <c r="N3973" s="270"/>
      <c r="O3973" s="270"/>
      <c r="P3973" s="270"/>
    </row>
    <row r="3974" spans="1:27" ht="30" x14ac:dyDescent="0.25">
      <c r="B3974" s="14" t="s">
        <v>14</v>
      </c>
      <c r="C3974" s="14" t="s">
        <v>14</v>
      </c>
      <c r="D3974" s="14" t="s">
        <v>15</v>
      </c>
      <c r="E3974" s="14" t="s">
        <v>16</v>
      </c>
      <c r="F3974" s="14" t="s">
        <v>14</v>
      </c>
      <c r="G3974" s="14" t="s">
        <v>15</v>
      </c>
      <c r="H3974" s="14" t="s">
        <v>16</v>
      </c>
      <c r="I3974" s="14" t="s">
        <v>14</v>
      </c>
      <c r="J3974" s="14" t="s">
        <v>15</v>
      </c>
      <c r="K3974" s="14" t="s">
        <v>16</v>
      </c>
      <c r="M3974" s="14" t="s">
        <v>18</v>
      </c>
      <c r="N3974" s="13" t="s">
        <v>19</v>
      </c>
      <c r="O3974" s="14" t="s">
        <v>20</v>
      </c>
      <c r="P3974" s="13" t="s">
        <v>21</v>
      </c>
      <c r="R3974" s="13" t="s">
        <v>41</v>
      </c>
      <c r="S3974" s="14" t="s">
        <v>29</v>
      </c>
      <c r="U3974" s="27" t="s">
        <v>42</v>
      </c>
    </row>
    <row r="3975" spans="1:27" ht="15.75" x14ac:dyDescent="0.25">
      <c r="A3975" s="5" t="s">
        <v>0</v>
      </c>
      <c r="B3975" s="7">
        <v>229458</v>
      </c>
      <c r="C3975" s="7">
        <v>9454</v>
      </c>
      <c r="D3975" s="1">
        <v>4.0999999999999996</v>
      </c>
      <c r="E3975" s="9">
        <v>213.8</v>
      </c>
      <c r="F3975" s="7">
        <v>1747</v>
      </c>
      <c r="G3975" s="1">
        <v>0.8</v>
      </c>
      <c r="H3975" s="1">
        <v>39.5</v>
      </c>
      <c r="I3975" s="7">
        <v>2251</v>
      </c>
      <c r="J3975" s="1">
        <v>1</v>
      </c>
      <c r="K3975" s="1">
        <v>50.9</v>
      </c>
      <c r="M3975" s="12">
        <f t="shared" ref="M3975:M3987" si="1173">B3975-B3993</f>
        <v>139</v>
      </c>
      <c r="N3975" s="12">
        <f t="shared" ref="N3975:N3987" si="1174">C3975-C3993</f>
        <v>19</v>
      </c>
      <c r="O3975" s="12">
        <f t="shared" ref="O3975:O3987" si="1175">F3975-F3993</f>
        <v>2</v>
      </c>
      <c r="P3975" s="12">
        <f t="shared" ref="P3975:P3987" si="1176">I3975-I3993</f>
        <v>3</v>
      </c>
      <c r="R3975" s="26"/>
      <c r="U3975" s="28">
        <f>C3975/B3975</f>
        <v>4.1201439914929965E-2</v>
      </c>
    </row>
    <row r="3976" spans="1:27" ht="15.75" x14ac:dyDescent="0.25">
      <c r="A3976" s="6" t="s">
        <v>1</v>
      </c>
      <c r="B3976" s="8">
        <v>1375</v>
      </c>
      <c r="C3976" s="8">
        <v>58</v>
      </c>
      <c r="D3976" s="2">
        <v>4.2</v>
      </c>
      <c r="E3976" s="10">
        <v>112.1</v>
      </c>
      <c r="F3976" s="8">
        <v>14</v>
      </c>
      <c r="G3976" s="2">
        <v>1</v>
      </c>
      <c r="H3976" s="2">
        <v>27.1</v>
      </c>
      <c r="I3976" s="8">
        <v>0</v>
      </c>
      <c r="J3976" s="2">
        <v>0</v>
      </c>
      <c r="K3976" s="2">
        <v>0</v>
      </c>
      <c r="M3976" s="12">
        <f t="shared" si="1173"/>
        <v>2</v>
      </c>
      <c r="N3976" s="20">
        <f t="shared" si="1174"/>
        <v>0</v>
      </c>
      <c r="O3976" s="12">
        <f t="shared" si="1175"/>
        <v>0</v>
      </c>
      <c r="P3976" s="12">
        <f t="shared" si="1176"/>
        <v>0</v>
      </c>
      <c r="R3976" s="21">
        <f>C3976/$C$3975</f>
        <v>6.1349693251533744E-3</v>
      </c>
    </row>
    <row r="3977" spans="1:27" ht="15.75" x14ac:dyDescent="0.25">
      <c r="A3977" s="5" t="s">
        <v>2</v>
      </c>
      <c r="B3977" s="7">
        <v>8639</v>
      </c>
      <c r="C3977" s="7">
        <v>40</v>
      </c>
      <c r="D3977" s="1">
        <v>0.5</v>
      </c>
      <c r="E3977" s="9">
        <v>18.399999999999999</v>
      </c>
      <c r="F3977" s="7">
        <v>6</v>
      </c>
      <c r="G3977" s="1">
        <v>0.1</v>
      </c>
      <c r="H3977" s="1">
        <v>2.8</v>
      </c>
      <c r="I3977" s="7">
        <v>0</v>
      </c>
      <c r="J3977" s="1">
        <v>0</v>
      </c>
      <c r="K3977" s="1">
        <v>0</v>
      </c>
      <c r="M3977" s="12">
        <f t="shared" si="1173"/>
        <v>22</v>
      </c>
      <c r="N3977" s="20">
        <f t="shared" si="1174"/>
        <v>0</v>
      </c>
      <c r="O3977" s="12">
        <f t="shared" si="1175"/>
        <v>0</v>
      </c>
      <c r="P3977" s="12">
        <f t="shared" si="1176"/>
        <v>0</v>
      </c>
      <c r="R3977" s="21">
        <f t="shared" ref="R3977:R3987" si="1177">C3977/$C$3975</f>
        <v>4.2310133276919825E-3</v>
      </c>
    </row>
    <row r="3978" spans="1:27" ht="15.75" x14ac:dyDescent="0.25">
      <c r="A3978" s="6" t="s">
        <v>3</v>
      </c>
      <c r="B3978" s="8">
        <v>11974</v>
      </c>
      <c r="C3978" s="8">
        <v>25</v>
      </c>
      <c r="D3978" s="2">
        <v>0.2</v>
      </c>
      <c r="E3978" s="10">
        <v>9</v>
      </c>
      <c r="F3978" s="8">
        <v>12</v>
      </c>
      <c r="G3978" s="2">
        <v>0.1</v>
      </c>
      <c r="H3978" s="2">
        <v>4.3</v>
      </c>
      <c r="I3978" s="8">
        <v>0</v>
      </c>
      <c r="J3978" s="2">
        <v>0</v>
      </c>
      <c r="K3978" s="2">
        <v>0</v>
      </c>
      <c r="M3978" s="12">
        <f t="shared" si="1173"/>
        <v>14</v>
      </c>
      <c r="N3978" s="20">
        <f t="shared" si="1174"/>
        <v>0</v>
      </c>
      <c r="O3978" s="20">
        <f t="shared" si="1175"/>
        <v>0</v>
      </c>
      <c r="P3978" s="12">
        <f t="shared" si="1176"/>
        <v>0</v>
      </c>
      <c r="R3978" s="23">
        <f t="shared" si="1177"/>
        <v>2.6443833298074888E-3</v>
      </c>
      <c r="U3978" s="30" t="s">
        <v>318</v>
      </c>
      <c r="V3978" s="30"/>
      <c r="W3978" s="30"/>
      <c r="X3978" s="30"/>
      <c r="Y3978" s="30"/>
    </row>
    <row r="3979" spans="1:27" ht="15.75" x14ac:dyDescent="0.25">
      <c r="A3979" s="5" t="s">
        <v>4</v>
      </c>
      <c r="B3979" s="7">
        <v>31008</v>
      </c>
      <c r="C3979" s="7">
        <v>148</v>
      </c>
      <c r="D3979" s="1">
        <v>0.5</v>
      </c>
      <c r="E3979" s="9">
        <v>27.8</v>
      </c>
      <c r="F3979" s="7">
        <v>19</v>
      </c>
      <c r="G3979" s="1">
        <v>0.1</v>
      </c>
      <c r="H3979" s="1">
        <v>3.6</v>
      </c>
      <c r="I3979" s="7">
        <v>0</v>
      </c>
      <c r="J3979" s="1">
        <v>0</v>
      </c>
      <c r="K3979" s="1">
        <v>0</v>
      </c>
      <c r="M3979" s="12">
        <f t="shared" si="1173"/>
        <v>16</v>
      </c>
      <c r="N3979" s="20">
        <f t="shared" si="1174"/>
        <v>0</v>
      </c>
      <c r="O3979" s="12">
        <f t="shared" si="1175"/>
        <v>0</v>
      </c>
      <c r="P3979" s="12">
        <f t="shared" si="1176"/>
        <v>0</v>
      </c>
      <c r="R3979" s="23">
        <f t="shared" si="1177"/>
        <v>1.5654749312460334E-2</v>
      </c>
      <c r="S3979" s="24">
        <f>R3978+R3979</f>
        <v>1.8299132642267825E-2</v>
      </c>
      <c r="U3979" s="30"/>
      <c r="V3979" s="30"/>
      <c r="W3979" s="30"/>
      <c r="X3979" s="30"/>
      <c r="Y3979" s="30"/>
      <c r="Z3979" s="30"/>
    </row>
    <row r="3980" spans="1:27" ht="15.75" x14ac:dyDescent="0.25">
      <c r="A3980" s="6" t="s">
        <v>5</v>
      </c>
      <c r="B3980" s="8">
        <v>41500</v>
      </c>
      <c r="C3980" s="8">
        <v>506</v>
      </c>
      <c r="D3980" s="2">
        <v>1.2</v>
      </c>
      <c r="E3980" s="10">
        <v>85.5</v>
      </c>
      <c r="F3980" s="8">
        <v>59</v>
      </c>
      <c r="G3980" s="2">
        <v>0.1</v>
      </c>
      <c r="H3980" s="2">
        <v>10</v>
      </c>
      <c r="I3980" s="8">
        <v>11</v>
      </c>
      <c r="J3980" s="2">
        <v>0</v>
      </c>
      <c r="K3980" s="2">
        <v>1.9</v>
      </c>
      <c r="M3980" s="12">
        <f t="shared" si="1173"/>
        <v>29</v>
      </c>
      <c r="N3980" s="20">
        <f t="shared" si="1174"/>
        <v>0</v>
      </c>
      <c r="O3980" s="12">
        <f t="shared" si="1175"/>
        <v>0</v>
      </c>
      <c r="P3980" s="12">
        <f t="shared" si="1176"/>
        <v>0</v>
      </c>
      <c r="R3980" s="21">
        <f t="shared" si="1177"/>
        <v>5.3522318595303577E-2</v>
      </c>
      <c r="U3980" s="30" t="s">
        <v>319</v>
      </c>
      <c r="V3980" s="30"/>
      <c r="W3980" s="30"/>
      <c r="X3980" s="30"/>
      <c r="Y3980" s="30"/>
      <c r="Z3980" s="30"/>
    </row>
    <row r="3981" spans="1:27" ht="15.75" x14ac:dyDescent="0.25">
      <c r="A3981" s="5" t="s">
        <v>6</v>
      </c>
      <c r="B3981" s="7">
        <v>43675</v>
      </c>
      <c r="C3981" s="7">
        <v>909</v>
      </c>
      <c r="D3981" s="1">
        <v>2.1</v>
      </c>
      <c r="E3981" s="9">
        <v>127</v>
      </c>
      <c r="F3981" s="7">
        <v>129</v>
      </c>
      <c r="G3981" s="1">
        <v>0.3</v>
      </c>
      <c r="H3981" s="1">
        <v>18</v>
      </c>
      <c r="I3981" s="7">
        <v>14</v>
      </c>
      <c r="J3981" s="1">
        <v>0</v>
      </c>
      <c r="K3981" s="1">
        <v>2</v>
      </c>
      <c r="M3981" s="12">
        <f t="shared" si="1173"/>
        <v>24</v>
      </c>
      <c r="N3981" s="20">
        <f t="shared" si="1174"/>
        <v>6</v>
      </c>
      <c r="O3981" s="20">
        <f t="shared" si="1175"/>
        <v>1</v>
      </c>
      <c r="P3981" s="12">
        <f t="shared" si="1176"/>
        <v>0</v>
      </c>
      <c r="R3981" s="21">
        <f t="shared" si="1177"/>
        <v>9.614977787180029E-2</v>
      </c>
      <c r="U3981" s="30" t="s">
        <v>320</v>
      </c>
      <c r="V3981" s="30"/>
      <c r="W3981" s="30"/>
      <c r="X3981" s="30"/>
      <c r="Y3981" s="30"/>
      <c r="Z3981" s="30"/>
    </row>
    <row r="3982" spans="1:27" ht="15.75" x14ac:dyDescent="0.25">
      <c r="A3982" s="6" t="s">
        <v>7</v>
      </c>
      <c r="B3982" s="8">
        <v>36089</v>
      </c>
      <c r="C3982" s="8">
        <v>1150</v>
      </c>
      <c r="D3982" s="2">
        <v>3.2</v>
      </c>
      <c r="E3982" s="10">
        <v>189</v>
      </c>
      <c r="F3982" s="8">
        <v>234</v>
      </c>
      <c r="G3982" s="2">
        <v>0.6</v>
      </c>
      <c r="H3982" s="2">
        <v>38.5</v>
      </c>
      <c r="I3982" s="8">
        <v>43</v>
      </c>
      <c r="J3982" s="2">
        <v>0.1</v>
      </c>
      <c r="K3982" s="2">
        <v>7.1</v>
      </c>
      <c r="M3982" s="12">
        <f t="shared" si="1173"/>
        <v>14</v>
      </c>
      <c r="N3982" s="20">
        <f t="shared" si="1174"/>
        <v>3</v>
      </c>
      <c r="O3982" s="20">
        <f t="shared" si="1175"/>
        <v>0</v>
      </c>
      <c r="P3982" s="12">
        <f t="shared" si="1176"/>
        <v>1</v>
      </c>
      <c r="R3982" s="21">
        <f t="shared" si="1177"/>
        <v>0.12164163317114449</v>
      </c>
      <c r="U3982" s="30" t="s">
        <v>321</v>
      </c>
      <c r="V3982" s="30"/>
      <c r="W3982" s="30"/>
      <c r="X3982" s="30"/>
      <c r="Y3982" s="30"/>
      <c r="Z3982" s="30"/>
      <c r="AA3982" s="31">
        <f>4470643*0.128</f>
        <v>572242.304</v>
      </c>
    </row>
    <row r="3983" spans="1:27" ht="15.75" x14ac:dyDescent="0.25">
      <c r="A3983" s="5" t="s">
        <v>8</v>
      </c>
      <c r="B3983" s="7">
        <v>26827</v>
      </c>
      <c r="C3983" s="7">
        <v>1639</v>
      </c>
      <c r="D3983" s="1">
        <v>6.1</v>
      </c>
      <c r="E3983" s="9">
        <v>297.60000000000002</v>
      </c>
      <c r="F3983" s="7">
        <v>405</v>
      </c>
      <c r="G3983" s="1">
        <v>1.5</v>
      </c>
      <c r="H3983" s="1">
        <v>73.5</v>
      </c>
      <c r="I3983" s="7">
        <v>104</v>
      </c>
      <c r="J3983" s="1">
        <v>0.4</v>
      </c>
      <c r="K3983" s="1">
        <v>18.899999999999999</v>
      </c>
      <c r="M3983" s="12">
        <f t="shared" si="1173"/>
        <v>6</v>
      </c>
      <c r="N3983" s="20">
        <f t="shared" si="1174"/>
        <v>0</v>
      </c>
      <c r="O3983" s="20">
        <f t="shared" si="1175"/>
        <v>-1</v>
      </c>
      <c r="P3983" s="12">
        <f t="shared" si="1176"/>
        <v>0</v>
      </c>
      <c r="R3983" s="21">
        <f t="shared" si="1177"/>
        <v>0.17336577110217896</v>
      </c>
      <c r="V3983" t="s">
        <v>56</v>
      </c>
      <c r="W3983" s="32">
        <v>0.1</v>
      </c>
      <c r="X3983" s="33">
        <f>AA3982*W3983</f>
        <v>57224.2304</v>
      </c>
    </row>
    <row r="3984" spans="1:27" ht="15.75" x14ac:dyDescent="0.25">
      <c r="A3984" s="6" t="s">
        <v>9</v>
      </c>
      <c r="B3984" s="8">
        <v>15435</v>
      </c>
      <c r="C3984" s="8">
        <v>1673</v>
      </c>
      <c r="D3984" s="2">
        <v>10.8</v>
      </c>
      <c r="E3984" s="10">
        <v>352.6</v>
      </c>
      <c r="F3984" s="8">
        <v>476</v>
      </c>
      <c r="G3984" s="2">
        <v>3.1</v>
      </c>
      <c r="H3984" s="2">
        <v>100.3</v>
      </c>
      <c r="I3984" s="8">
        <v>269</v>
      </c>
      <c r="J3984" s="2">
        <v>1.7</v>
      </c>
      <c r="K3984" s="2">
        <v>56.7</v>
      </c>
      <c r="M3984" s="12">
        <f t="shared" si="1173"/>
        <v>4</v>
      </c>
      <c r="N3984" s="20">
        <f t="shared" si="1174"/>
        <v>4</v>
      </c>
      <c r="O3984" s="20">
        <f t="shared" si="1175"/>
        <v>0</v>
      </c>
      <c r="P3984" s="20">
        <f t="shared" si="1176"/>
        <v>2</v>
      </c>
      <c r="R3984" s="21">
        <f t="shared" si="1177"/>
        <v>0.17696213243071715</v>
      </c>
      <c r="V3984" t="s">
        <v>331</v>
      </c>
      <c r="X3984" s="34">
        <v>4431</v>
      </c>
      <c r="Y3984" s="48">
        <f>X3984/4470643</f>
        <v>9.9113259546781073E-4</v>
      </c>
      <c r="Z3984" t="s">
        <v>186</v>
      </c>
    </row>
    <row r="3985" spans="1:27" ht="15.75" x14ac:dyDescent="0.25">
      <c r="A3985" s="5" t="s">
        <v>10</v>
      </c>
      <c r="B3985" s="7">
        <v>6592</v>
      </c>
      <c r="C3985" s="7">
        <v>1508</v>
      </c>
      <c r="D3985" s="1">
        <v>22.9</v>
      </c>
      <c r="E3985" s="9">
        <v>578.6</v>
      </c>
      <c r="F3985" s="7">
        <v>307</v>
      </c>
      <c r="G3985" s="1">
        <v>4.7</v>
      </c>
      <c r="H3985" s="1">
        <v>117.8</v>
      </c>
      <c r="I3985" s="7">
        <v>470</v>
      </c>
      <c r="J3985" s="1">
        <v>7.1</v>
      </c>
      <c r="K3985" s="1">
        <v>180.3</v>
      </c>
      <c r="M3985" s="12">
        <f t="shared" si="1173"/>
        <v>9</v>
      </c>
      <c r="N3985" s="20">
        <f t="shared" si="1174"/>
        <v>6</v>
      </c>
      <c r="O3985" s="20">
        <f t="shared" si="1175"/>
        <v>2</v>
      </c>
      <c r="P3985" s="20">
        <f t="shared" si="1176"/>
        <v>0</v>
      </c>
      <c r="R3985" s="21">
        <f t="shared" si="1177"/>
        <v>0.15950920245398773</v>
      </c>
      <c r="W3985" s="46" t="s">
        <v>185</v>
      </c>
      <c r="X3985" s="47">
        <f>X3984-X4002</f>
        <v>-276</v>
      </c>
    </row>
    <row r="3986" spans="1:27" ht="15.75" x14ac:dyDescent="0.25">
      <c r="A3986" s="6" t="s">
        <v>11</v>
      </c>
      <c r="B3986" s="8">
        <v>6239</v>
      </c>
      <c r="C3986" s="8">
        <v>1796</v>
      </c>
      <c r="D3986" s="2">
        <v>28.8</v>
      </c>
      <c r="E3986" s="10">
        <v>1280.4000000000001</v>
      </c>
      <c r="F3986" s="8">
        <v>85</v>
      </c>
      <c r="G3986" s="2">
        <v>1.4</v>
      </c>
      <c r="H3986" s="2">
        <v>60.6</v>
      </c>
      <c r="I3986" s="8">
        <v>1339</v>
      </c>
      <c r="J3986" s="2">
        <v>21.5</v>
      </c>
      <c r="K3986" s="2">
        <v>954.6</v>
      </c>
      <c r="M3986" s="12">
        <f t="shared" si="1173"/>
        <v>0</v>
      </c>
      <c r="N3986" s="20">
        <f t="shared" si="1174"/>
        <v>0</v>
      </c>
      <c r="O3986" s="20">
        <f t="shared" si="1175"/>
        <v>0</v>
      </c>
      <c r="P3986" s="20">
        <f t="shared" si="1176"/>
        <v>0</v>
      </c>
      <c r="R3986" s="21">
        <f t="shared" si="1177"/>
        <v>0.18997249841336999</v>
      </c>
    </row>
    <row r="3987" spans="1:27" ht="15.75" x14ac:dyDescent="0.25">
      <c r="A3987" s="5" t="s">
        <v>12</v>
      </c>
      <c r="B3987" s="1">
        <v>105</v>
      </c>
      <c r="C3987" s="1">
        <v>2</v>
      </c>
      <c r="D3987" s="1">
        <v>1.9</v>
      </c>
      <c r="E3987" s="1" t="s">
        <v>13</v>
      </c>
      <c r="F3987" s="1">
        <v>1</v>
      </c>
      <c r="G3987" s="1">
        <v>1</v>
      </c>
      <c r="H3987" s="1" t="s">
        <v>13</v>
      </c>
      <c r="I3987" s="1">
        <v>1</v>
      </c>
      <c r="J3987" s="1">
        <v>1</v>
      </c>
      <c r="K3987" s="1" t="s">
        <v>13</v>
      </c>
      <c r="M3987" s="12">
        <f t="shared" si="1173"/>
        <v>-1</v>
      </c>
      <c r="N3987" s="12">
        <f t="shared" si="1174"/>
        <v>0</v>
      </c>
      <c r="O3987" s="12">
        <f t="shared" si="1175"/>
        <v>0</v>
      </c>
      <c r="P3987" s="12">
        <f t="shared" si="1176"/>
        <v>0</v>
      </c>
      <c r="R3987" s="21">
        <f t="shared" si="1177"/>
        <v>2.1155066638459911E-4</v>
      </c>
    </row>
    <row r="3988" spans="1:27" x14ac:dyDescent="0.25">
      <c r="A3988" s="25"/>
    </row>
    <row r="3989" spans="1:27" x14ac:dyDescent="0.25">
      <c r="A3989" t="s">
        <v>1391</v>
      </c>
    </row>
    <row r="3990" spans="1:27" x14ac:dyDescent="0.25">
      <c r="A3990" t="s">
        <v>22</v>
      </c>
    </row>
    <row r="3991" spans="1:27" x14ac:dyDescent="0.25">
      <c r="A3991" s="15" t="s">
        <v>17</v>
      </c>
      <c r="B3991" s="14" t="s">
        <v>18</v>
      </c>
      <c r="C3991" s="270" t="s">
        <v>19</v>
      </c>
      <c r="D3991" s="270"/>
      <c r="E3991" s="270"/>
      <c r="F3991" s="270" t="s">
        <v>20</v>
      </c>
      <c r="G3991" s="270"/>
      <c r="H3991" s="270"/>
      <c r="I3991" s="270" t="s">
        <v>21</v>
      </c>
      <c r="J3991" s="270"/>
      <c r="K3991" s="270"/>
      <c r="M3991" s="270" t="s">
        <v>311</v>
      </c>
      <c r="N3991" s="270"/>
      <c r="O3991" s="270"/>
      <c r="P3991" s="270"/>
    </row>
    <row r="3992" spans="1:27" ht="30" x14ac:dyDescent="0.25">
      <c r="B3992" s="14" t="s">
        <v>14</v>
      </c>
      <c r="C3992" s="14" t="s">
        <v>14</v>
      </c>
      <c r="D3992" s="14" t="s">
        <v>15</v>
      </c>
      <c r="E3992" s="14" t="s">
        <v>16</v>
      </c>
      <c r="F3992" s="14" t="s">
        <v>14</v>
      </c>
      <c r="G3992" s="14" t="s">
        <v>15</v>
      </c>
      <c r="H3992" s="14" t="s">
        <v>16</v>
      </c>
      <c r="I3992" s="14" t="s">
        <v>14</v>
      </c>
      <c r="J3992" s="14" t="s">
        <v>15</v>
      </c>
      <c r="K3992" s="14" t="s">
        <v>16</v>
      </c>
      <c r="M3992" s="14" t="s">
        <v>18</v>
      </c>
      <c r="N3992" s="13" t="s">
        <v>19</v>
      </c>
      <c r="O3992" s="14" t="s">
        <v>20</v>
      </c>
      <c r="P3992" s="13" t="s">
        <v>21</v>
      </c>
      <c r="R3992" s="13" t="s">
        <v>41</v>
      </c>
      <c r="S3992" s="14" t="s">
        <v>29</v>
      </c>
      <c r="U3992" s="27" t="s">
        <v>42</v>
      </c>
    </row>
    <row r="3993" spans="1:27" ht="15.75" x14ac:dyDescent="0.25">
      <c r="A3993" s="5" t="s">
        <v>0</v>
      </c>
      <c r="B3993" s="7">
        <v>229319</v>
      </c>
      <c r="C3993" s="7">
        <v>9435</v>
      </c>
      <c r="D3993" s="1">
        <v>4.0999999999999996</v>
      </c>
      <c r="E3993" s="9">
        <v>213.4</v>
      </c>
      <c r="F3993" s="7">
        <v>1745</v>
      </c>
      <c r="G3993" s="1">
        <v>0.8</v>
      </c>
      <c r="H3993" s="1">
        <v>39.5</v>
      </c>
      <c r="I3993" s="7">
        <v>2248</v>
      </c>
      <c r="J3993" s="1">
        <v>1</v>
      </c>
      <c r="K3993" s="1">
        <v>50.8</v>
      </c>
      <c r="M3993" s="12">
        <f t="shared" ref="M3993:M4005" si="1178">B3993-B4011</f>
        <v>127</v>
      </c>
      <c r="N3993" s="12">
        <f t="shared" ref="N3993:N4005" si="1179">C3993-C4011</f>
        <v>21</v>
      </c>
      <c r="O3993" s="12">
        <f t="shared" ref="O3993:O4005" si="1180">F3993-F4011</f>
        <v>3</v>
      </c>
      <c r="P3993" s="12">
        <f t="shared" ref="P3993:P4005" si="1181">I3993-I4011</f>
        <v>2</v>
      </c>
      <c r="R3993" s="26"/>
      <c r="U3993" s="28">
        <f>C3993/B3993</f>
        <v>4.1143559844583309E-2</v>
      </c>
    </row>
    <row r="3994" spans="1:27" ht="15.75" x14ac:dyDescent="0.25">
      <c r="A3994" s="6" t="s">
        <v>1</v>
      </c>
      <c r="B3994" s="8">
        <v>1373</v>
      </c>
      <c r="C3994" s="8">
        <v>58</v>
      </c>
      <c r="D3994" s="2">
        <v>4.2</v>
      </c>
      <c r="E3994" s="10">
        <v>112.1</v>
      </c>
      <c r="F3994" s="8">
        <v>14</v>
      </c>
      <c r="G3994" s="2">
        <v>1</v>
      </c>
      <c r="H3994" s="2">
        <v>27.1</v>
      </c>
      <c r="I3994" s="8">
        <v>0</v>
      </c>
      <c r="J3994" s="2">
        <v>0</v>
      </c>
      <c r="K3994" s="2">
        <v>0</v>
      </c>
      <c r="M3994" s="12">
        <f t="shared" si="1178"/>
        <v>2</v>
      </c>
      <c r="N3994" s="20">
        <f t="shared" si="1179"/>
        <v>0</v>
      </c>
      <c r="O3994" s="12">
        <f t="shared" si="1180"/>
        <v>0</v>
      </c>
      <c r="P3994" s="12">
        <f t="shared" si="1181"/>
        <v>0</v>
      </c>
      <c r="R3994" s="21">
        <f>C3994/$C$3993</f>
        <v>6.1473237943826175E-3</v>
      </c>
    </row>
    <row r="3995" spans="1:27" ht="15.75" x14ac:dyDescent="0.25">
      <c r="A3995" s="5" t="s">
        <v>2</v>
      </c>
      <c r="B3995" s="7">
        <v>8617</v>
      </c>
      <c r="C3995" s="7">
        <v>40</v>
      </c>
      <c r="D3995" s="1">
        <v>0.5</v>
      </c>
      <c r="E3995" s="9">
        <v>18.399999999999999</v>
      </c>
      <c r="F3995" s="7">
        <v>6</v>
      </c>
      <c r="G3995" s="1">
        <v>0.1</v>
      </c>
      <c r="H3995" s="1">
        <v>2.8</v>
      </c>
      <c r="I3995" s="7">
        <v>0</v>
      </c>
      <c r="J3995" s="1">
        <v>0</v>
      </c>
      <c r="K3995" s="1">
        <v>0</v>
      </c>
      <c r="M3995" s="12">
        <f t="shared" si="1178"/>
        <v>20</v>
      </c>
      <c r="N3995" s="20">
        <f t="shared" si="1179"/>
        <v>0</v>
      </c>
      <c r="O3995" s="12">
        <f t="shared" si="1180"/>
        <v>0</v>
      </c>
      <c r="P3995" s="12">
        <f t="shared" si="1181"/>
        <v>0</v>
      </c>
      <c r="R3995" s="21">
        <f t="shared" ref="R3995:R4005" si="1182">C3995/$C$3993</f>
        <v>4.2395336512983575E-3</v>
      </c>
    </row>
    <row r="3996" spans="1:27" ht="15.75" x14ac:dyDescent="0.25">
      <c r="A3996" s="6" t="s">
        <v>3</v>
      </c>
      <c r="B3996" s="8">
        <v>11960</v>
      </c>
      <c r="C3996" s="8">
        <v>25</v>
      </c>
      <c r="D3996" s="2">
        <v>0.2</v>
      </c>
      <c r="E3996" s="10">
        <v>9</v>
      </c>
      <c r="F3996" s="8">
        <v>12</v>
      </c>
      <c r="G3996" s="2">
        <v>0.1</v>
      </c>
      <c r="H3996" s="2">
        <v>4.3</v>
      </c>
      <c r="I3996" s="8">
        <v>0</v>
      </c>
      <c r="J3996" s="2">
        <v>0</v>
      </c>
      <c r="K3996" s="2">
        <v>0</v>
      </c>
      <c r="M3996" s="12">
        <f t="shared" si="1178"/>
        <v>12</v>
      </c>
      <c r="N3996" s="20">
        <f t="shared" si="1179"/>
        <v>0</v>
      </c>
      <c r="O3996" s="20">
        <f t="shared" si="1180"/>
        <v>0</v>
      </c>
      <c r="P3996" s="12">
        <f t="shared" si="1181"/>
        <v>0</v>
      </c>
      <c r="R3996" s="23">
        <f t="shared" si="1182"/>
        <v>2.6497085320614732E-3</v>
      </c>
      <c r="U3996" s="30" t="s">
        <v>313</v>
      </c>
      <c r="V3996" s="30"/>
      <c r="W3996" s="30"/>
      <c r="X3996" s="30"/>
      <c r="Y3996" s="30"/>
    </row>
    <row r="3997" spans="1:27" ht="15.75" x14ac:dyDescent="0.25">
      <c r="A3997" s="5" t="s">
        <v>4</v>
      </c>
      <c r="B3997" s="7">
        <v>30992</v>
      </c>
      <c r="C3997" s="7">
        <v>148</v>
      </c>
      <c r="D3997" s="1">
        <v>0.5</v>
      </c>
      <c r="E3997" s="9">
        <v>27.8</v>
      </c>
      <c r="F3997" s="7">
        <v>19</v>
      </c>
      <c r="G3997" s="1">
        <v>0.1</v>
      </c>
      <c r="H3997" s="1">
        <v>3.6</v>
      </c>
      <c r="I3997" s="7">
        <v>0</v>
      </c>
      <c r="J3997" s="1">
        <v>0</v>
      </c>
      <c r="K3997" s="1">
        <v>0</v>
      </c>
      <c r="M3997" s="12">
        <f t="shared" si="1178"/>
        <v>14</v>
      </c>
      <c r="N3997" s="20">
        <f t="shared" si="1179"/>
        <v>1</v>
      </c>
      <c r="O3997" s="12">
        <f t="shared" si="1180"/>
        <v>0</v>
      </c>
      <c r="P3997" s="12">
        <f t="shared" si="1181"/>
        <v>0</v>
      </c>
      <c r="R3997" s="23">
        <f t="shared" si="1182"/>
        <v>1.5686274509803921E-2</v>
      </c>
      <c r="S3997" s="24">
        <f>R3996+R3997</f>
        <v>1.8335983041865393E-2</v>
      </c>
      <c r="U3997" s="30"/>
      <c r="V3997" s="30"/>
      <c r="W3997" s="30"/>
      <c r="X3997" s="30"/>
      <c r="Y3997" s="30"/>
      <c r="Z3997" s="30"/>
    </row>
    <row r="3998" spans="1:27" ht="15.75" x14ac:dyDescent="0.25">
      <c r="A3998" s="6" t="s">
        <v>5</v>
      </c>
      <c r="B3998" s="8">
        <v>41471</v>
      </c>
      <c r="C3998" s="8">
        <v>506</v>
      </c>
      <c r="D3998" s="2">
        <v>1.2</v>
      </c>
      <c r="E3998" s="10">
        <v>85.5</v>
      </c>
      <c r="F3998" s="8">
        <v>59</v>
      </c>
      <c r="G3998" s="2">
        <v>0.1</v>
      </c>
      <c r="H3998" s="2">
        <v>10</v>
      </c>
      <c r="I3998" s="8">
        <v>11</v>
      </c>
      <c r="J3998" s="2">
        <v>0</v>
      </c>
      <c r="K3998" s="2">
        <v>1.9</v>
      </c>
      <c r="M3998" s="12">
        <f t="shared" si="1178"/>
        <v>19</v>
      </c>
      <c r="N3998" s="20">
        <f t="shared" si="1179"/>
        <v>0</v>
      </c>
      <c r="O3998" s="12">
        <f t="shared" si="1180"/>
        <v>0</v>
      </c>
      <c r="P3998" s="12">
        <f t="shared" si="1181"/>
        <v>0</v>
      </c>
      <c r="R3998" s="21">
        <f t="shared" si="1182"/>
        <v>5.3630100688924216E-2</v>
      </c>
      <c r="U3998" s="30" t="s">
        <v>314</v>
      </c>
      <c r="V3998" s="30"/>
      <c r="W3998" s="30"/>
      <c r="X3998" s="30"/>
      <c r="Y3998" s="30"/>
      <c r="Z3998" s="30"/>
    </row>
    <row r="3999" spans="1:27" ht="15.75" x14ac:dyDescent="0.25">
      <c r="A3999" s="5" t="s">
        <v>6</v>
      </c>
      <c r="B3999" s="7">
        <v>43651</v>
      </c>
      <c r="C3999" s="7">
        <v>903</v>
      </c>
      <c r="D3999" s="1">
        <v>2.1</v>
      </c>
      <c r="E3999" s="9">
        <v>126.2</v>
      </c>
      <c r="F3999" s="7">
        <v>128</v>
      </c>
      <c r="G3999" s="1">
        <v>0.3</v>
      </c>
      <c r="H3999" s="1">
        <v>17.899999999999999</v>
      </c>
      <c r="I3999" s="7">
        <v>14</v>
      </c>
      <c r="J3999" s="1">
        <v>0</v>
      </c>
      <c r="K3999" s="1">
        <v>2</v>
      </c>
      <c r="M3999" s="12">
        <f t="shared" si="1178"/>
        <v>18</v>
      </c>
      <c r="N3999" s="20">
        <f t="shared" si="1179"/>
        <v>0</v>
      </c>
      <c r="O3999" s="20">
        <f t="shared" si="1180"/>
        <v>0</v>
      </c>
      <c r="P3999" s="12">
        <f t="shared" si="1181"/>
        <v>0</v>
      </c>
      <c r="R3999" s="21">
        <f t="shared" si="1182"/>
        <v>9.5707472178060415E-2</v>
      </c>
      <c r="U3999" s="30" t="s">
        <v>315</v>
      </c>
      <c r="V3999" s="30"/>
      <c r="W3999" s="30"/>
      <c r="X3999" s="30"/>
      <c r="Y3999" s="30"/>
      <c r="Z3999" s="30"/>
    </row>
    <row r="4000" spans="1:27" ht="15.75" x14ac:dyDescent="0.25">
      <c r="A4000" s="6" t="s">
        <v>7</v>
      </c>
      <c r="B4000" s="8">
        <v>36075</v>
      </c>
      <c r="C4000" s="8">
        <v>1147</v>
      </c>
      <c r="D4000" s="2">
        <v>3.2</v>
      </c>
      <c r="E4000" s="10">
        <v>188.5</v>
      </c>
      <c r="F4000" s="8">
        <v>234</v>
      </c>
      <c r="G4000" s="2">
        <v>0.6</v>
      </c>
      <c r="H4000" s="2">
        <v>38.5</v>
      </c>
      <c r="I4000" s="8">
        <v>42</v>
      </c>
      <c r="J4000" s="2">
        <v>0.1</v>
      </c>
      <c r="K4000" s="2">
        <v>6.9</v>
      </c>
      <c r="M4000" s="12">
        <f t="shared" si="1178"/>
        <v>20</v>
      </c>
      <c r="N4000" s="20">
        <f t="shared" si="1179"/>
        <v>4</v>
      </c>
      <c r="O4000" s="20">
        <f t="shared" si="1180"/>
        <v>1</v>
      </c>
      <c r="P4000" s="12">
        <f t="shared" si="1181"/>
        <v>1</v>
      </c>
      <c r="R4000" s="21">
        <f t="shared" si="1182"/>
        <v>0.12156862745098039</v>
      </c>
      <c r="U4000" s="30" t="s">
        <v>316</v>
      </c>
      <c r="V4000" s="30"/>
      <c r="W4000" s="30"/>
      <c r="X4000" s="30"/>
      <c r="Y4000" s="30"/>
      <c r="Z4000" s="30"/>
      <c r="AA4000" s="31">
        <f>4470643*0.122</f>
        <v>545418.446</v>
      </c>
    </row>
    <row r="4001" spans="1:26" ht="15.75" x14ac:dyDescent="0.25">
      <c r="A4001" s="5" t="s">
        <v>8</v>
      </c>
      <c r="B4001" s="7">
        <v>26821</v>
      </c>
      <c r="C4001" s="7">
        <v>1639</v>
      </c>
      <c r="D4001" s="1">
        <v>6.1</v>
      </c>
      <c r="E4001" s="9">
        <v>297.60000000000002</v>
      </c>
      <c r="F4001" s="7">
        <v>406</v>
      </c>
      <c r="G4001" s="1">
        <v>1.5</v>
      </c>
      <c r="H4001" s="1">
        <v>73.7</v>
      </c>
      <c r="I4001" s="7">
        <v>104</v>
      </c>
      <c r="J4001" s="1">
        <v>0.4</v>
      </c>
      <c r="K4001" s="1">
        <v>18.899999999999999</v>
      </c>
      <c r="M4001" s="12">
        <f t="shared" si="1178"/>
        <v>12</v>
      </c>
      <c r="N4001" s="20">
        <f t="shared" si="1179"/>
        <v>7</v>
      </c>
      <c r="O4001" s="20">
        <f t="shared" si="1180"/>
        <v>2</v>
      </c>
      <c r="P4001" s="12">
        <f t="shared" si="1181"/>
        <v>1</v>
      </c>
      <c r="R4001" s="21">
        <f t="shared" si="1182"/>
        <v>0.17371489136195017</v>
      </c>
      <c r="V4001" t="s">
        <v>56</v>
      </c>
      <c r="W4001" s="32">
        <v>0.1</v>
      </c>
      <c r="X4001" s="33">
        <f>AA4000*W4001</f>
        <v>54541.844600000004</v>
      </c>
    </row>
    <row r="4002" spans="1:26" ht="15.75" x14ac:dyDescent="0.25">
      <c r="A4002" s="6" t="s">
        <v>9</v>
      </c>
      <c r="B4002" s="8">
        <v>15431</v>
      </c>
      <c r="C4002" s="8">
        <v>1669</v>
      </c>
      <c r="D4002" s="2">
        <v>10.8</v>
      </c>
      <c r="E4002" s="10">
        <v>351.8</v>
      </c>
      <c r="F4002" s="8">
        <v>476</v>
      </c>
      <c r="G4002" s="2">
        <v>3.1</v>
      </c>
      <c r="H4002" s="2">
        <v>100.3</v>
      </c>
      <c r="I4002" s="8">
        <v>267</v>
      </c>
      <c r="J4002" s="2">
        <v>1.7</v>
      </c>
      <c r="K4002" s="2">
        <v>56.3</v>
      </c>
      <c r="M4002" s="12">
        <f t="shared" si="1178"/>
        <v>5</v>
      </c>
      <c r="N4002" s="20">
        <f t="shared" si="1179"/>
        <v>7</v>
      </c>
      <c r="O4002" s="20">
        <f t="shared" si="1180"/>
        <v>0</v>
      </c>
      <c r="P4002" s="20">
        <f t="shared" si="1181"/>
        <v>0</v>
      </c>
      <c r="R4002" s="21">
        <f t="shared" si="1182"/>
        <v>0.17689454160042395</v>
      </c>
      <c r="V4002" t="s">
        <v>332</v>
      </c>
      <c r="X4002" s="34">
        <v>4707</v>
      </c>
      <c r="Y4002" s="48">
        <f>X4002/4470643</f>
        <v>1.0528686813060224E-3</v>
      </c>
      <c r="Z4002" t="s">
        <v>186</v>
      </c>
    </row>
    <row r="4003" spans="1:26" ht="15.75" x14ac:dyDescent="0.25">
      <c r="A4003" s="5" t="s">
        <v>10</v>
      </c>
      <c r="B4003" s="7">
        <v>6583</v>
      </c>
      <c r="C4003" s="7">
        <v>1502</v>
      </c>
      <c r="D4003" s="1">
        <v>22.8</v>
      </c>
      <c r="E4003" s="9">
        <v>576.29999999999995</v>
      </c>
      <c r="F4003" s="7">
        <v>305</v>
      </c>
      <c r="G4003" s="1">
        <v>4.5999999999999996</v>
      </c>
      <c r="H4003" s="1">
        <v>117</v>
      </c>
      <c r="I4003" s="7">
        <v>470</v>
      </c>
      <c r="J4003" s="1">
        <v>7.1</v>
      </c>
      <c r="K4003" s="1">
        <v>180.3</v>
      </c>
      <c r="M4003" s="12">
        <f t="shared" si="1178"/>
        <v>2</v>
      </c>
      <c r="N4003" s="20">
        <f t="shared" si="1179"/>
        <v>2</v>
      </c>
      <c r="O4003" s="20">
        <f t="shared" si="1180"/>
        <v>0</v>
      </c>
      <c r="P4003" s="20">
        <f t="shared" si="1181"/>
        <v>0</v>
      </c>
      <c r="R4003" s="21">
        <f t="shared" si="1182"/>
        <v>0.15919448860625332</v>
      </c>
      <c r="W4003" s="46" t="s">
        <v>185</v>
      </c>
      <c r="X4003" s="47">
        <f>X4002-X4020</f>
        <v>-177</v>
      </c>
    </row>
    <row r="4004" spans="1:26" ht="15.75" x14ac:dyDescent="0.25">
      <c r="A4004" s="6" t="s">
        <v>11</v>
      </c>
      <c r="B4004" s="8">
        <v>6239</v>
      </c>
      <c r="C4004" s="8">
        <v>1796</v>
      </c>
      <c r="D4004" s="2">
        <v>28.8</v>
      </c>
      <c r="E4004" s="10">
        <v>1280.4000000000001</v>
      </c>
      <c r="F4004" s="8">
        <v>85</v>
      </c>
      <c r="G4004" s="2">
        <v>1.4</v>
      </c>
      <c r="H4004" s="2">
        <v>60.6</v>
      </c>
      <c r="I4004" s="8">
        <v>1339</v>
      </c>
      <c r="J4004" s="2">
        <v>21.5</v>
      </c>
      <c r="K4004" s="2">
        <v>954.6</v>
      </c>
      <c r="M4004" s="12">
        <f t="shared" si="1178"/>
        <v>2</v>
      </c>
      <c r="N4004" s="20">
        <f t="shared" si="1179"/>
        <v>0</v>
      </c>
      <c r="O4004" s="20">
        <f t="shared" si="1180"/>
        <v>0</v>
      </c>
      <c r="P4004" s="20">
        <f t="shared" si="1181"/>
        <v>0</v>
      </c>
      <c r="R4004" s="21">
        <f t="shared" si="1182"/>
        <v>0.19035506094329624</v>
      </c>
    </row>
    <row r="4005" spans="1:26" ht="15.75" x14ac:dyDescent="0.25">
      <c r="A4005" s="5" t="s">
        <v>12</v>
      </c>
      <c r="B4005" s="1">
        <v>106</v>
      </c>
      <c r="C4005" s="1">
        <v>2</v>
      </c>
      <c r="D4005" s="1">
        <v>1.9</v>
      </c>
      <c r="E4005" s="1" t="s">
        <v>13</v>
      </c>
      <c r="F4005" s="1">
        <v>1</v>
      </c>
      <c r="G4005" s="1">
        <v>0.9</v>
      </c>
      <c r="H4005" s="1" t="s">
        <v>13</v>
      </c>
      <c r="I4005" s="1">
        <v>1</v>
      </c>
      <c r="J4005" s="1">
        <v>0.9</v>
      </c>
      <c r="K4005" s="1" t="s">
        <v>13</v>
      </c>
      <c r="M4005" s="12">
        <f t="shared" si="1178"/>
        <v>1</v>
      </c>
      <c r="N4005" s="12">
        <f t="shared" si="1179"/>
        <v>0</v>
      </c>
      <c r="O4005" s="12">
        <f t="shared" si="1180"/>
        <v>0</v>
      </c>
      <c r="P4005" s="12">
        <f t="shared" si="1181"/>
        <v>0</v>
      </c>
      <c r="R4005" s="21">
        <f t="shared" si="1182"/>
        <v>2.1197668256491787E-4</v>
      </c>
    </row>
    <row r="4006" spans="1:26" x14ac:dyDescent="0.25">
      <c r="A4006" s="25"/>
    </row>
    <row r="4007" spans="1:26" x14ac:dyDescent="0.25">
      <c r="A4007" t="s">
        <v>1392</v>
      </c>
    </row>
    <row r="4008" spans="1:26" x14ac:dyDescent="0.25">
      <c r="A4008" t="s">
        <v>22</v>
      </c>
    </row>
    <row r="4009" spans="1:26" x14ac:dyDescent="0.25">
      <c r="A4009" s="15" t="s">
        <v>17</v>
      </c>
      <c r="B4009" s="14" t="s">
        <v>18</v>
      </c>
      <c r="C4009" s="270" t="s">
        <v>19</v>
      </c>
      <c r="D4009" s="270"/>
      <c r="E4009" s="270"/>
      <c r="F4009" s="270" t="s">
        <v>20</v>
      </c>
      <c r="G4009" s="270"/>
      <c r="H4009" s="270"/>
      <c r="I4009" s="270" t="s">
        <v>21</v>
      </c>
      <c r="J4009" s="270"/>
      <c r="K4009" s="270"/>
      <c r="M4009" s="270" t="s">
        <v>304</v>
      </c>
      <c r="N4009" s="270"/>
      <c r="O4009" s="270"/>
      <c r="P4009" s="270"/>
    </row>
    <row r="4010" spans="1:26" ht="30" x14ac:dyDescent="0.25">
      <c r="B4010" s="14" t="s">
        <v>14</v>
      </c>
      <c r="C4010" s="14" t="s">
        <v>14</v>
      </c>
      <c r="D4010" s="14" t="s">
        <v>15</v>
      </c>
      <c r="E4010" s="14" t="s">
        <v>16</v>
      </c>
      <c r="F4010" s="14" t="s">
        <v>14</v>
      </c>
      <c r="G4010" s="14" t="s">
        <v>15</v>
      </c>
      <c r="H4010" s="14" t="s">
        <v>16</v>
      </c>
      <c r="I4010" s="14" t="s">
        <v>14</v>
      </c>
      <c r="J4010" s="14" t="s">
        <v>15</v>
      </c>
      <c r="K4010" s="14" t="s">
        <v>16</v>
      </c>
      <c r="M4010" s="14" t="s">
        <v>18</v>
      </c>
      <c r="N4010" s="13" t="s">
        <v>19</v>
      </c>
      <c r="O4010" s="14" t="s">
        <v>20</v>
      </c>
      <c r="P4010" s="13" t="s">
        <v>21</v>
      </c>
      <c r="R4010" s="13" t="s">
        <v>41</v>
      </c>
      <c r="S4010" s="14" t="s">
        <v>29</v>
      </c>
      <c r="U4010" s="27" t="s">
        <v>42</v>
      </c>
    </row>
    <row r="4011" spans="1:26" ht="15.75" x14ac:dyDescent="0.25">
      <c r="A4011" s="5" t="s">
        <v>0</v>
      </c>
      <c r="B4011" s="7">
        <v>229192</v>
      </c>
      <c r="C4011" s="7">
        <v>9414</v>
      </c>
      <c r="D4011" s="1">
        <v>4.0999999999999996</v>
      </c>
      <c r="E4011" s="9">
        <v>212.9</v>
      </c>
      <c r="F4011" s="7">
        <v>1742</v>
      </c>
      <c r="G4011" s="1">
        <v>0.8</v>
      </c>
      <c r="H4011" s="1">
        <v>39.4</v>
      </c>
      <c r="I4011" s="7">
        <v>2246</v>
      </c>
      <c r="J4011" s="1">
        <v>1</v>
      </c>
      <c r="K4011" s="1">
        <v>50.8</v>
      </c>
      <c r="M4011" s="12">
        <f t="shared" ref="M4011:M4023" si="1183">B4011-B4029</f>
        <v>231</v>
      </c>
      <c r="N4011" s="12">
        <f t="shared" ref="N4011:N4023" si="1184">C4011-C4029</f>
        <v>7</v>
      </c>
      <c r="O4011" s="12">
        <f t="shared" ref="O4011:O4023" si="1185">F4011-F4029</f>
        <v>1</v>
      </c>
      <c r="P4011" s="12">
        <f t="shared" ref="P4011:P4023" si="1186">I4011-I4029</f>
        <v>0</v>
      </c>
      <c r="R4011" s="26"/>
      <c r="U4011" s="28">
        <f>C4011/B4011</f>
        <v>4.1074732102342144E-2</v>
      </c>
    </row>
    <row r="4012" spans="1:26" ht="15.75" x14ac:dyDescent="0.25">
      <c r="A4012" s="6" t="s">
        <v>1</v>
      </c>
      <c r="B4012" s="8">
        <v>1371</v>
      </c>
      <c r="C4012" s="8">
        <v>58</v>
      </c>
      <c r="D4012" s="2">
        <v>4.2</v>
      </c>
      <c r="E4012" s="10">
        <v>112.1</v>
      </c>
      <c r="F4012" s="8">
        <v>14</v>
      </c>
      <c r="G4012" s="2">
        <v>1</v>
      </c>
      <c r="H4012" s="2">
        <v>27.1</v>
      </c>
      <c r="I4012" s="8">
        <v>0</v>
      </c>
      <c r="J4012" s="2">
        <v>0</v>
      </c>
      <c r="K4012" s="2">
        <v>0</v>
      </c>
      <c r="M4012" s="12">
        <f t="shared" si="1183"/>
        <v>4</v>
      </c>
      <c r="N4012" s="20">
        <f t="shared" si="1184"/>
        <v>0</v>
      </c>
      <c r="O4012" s="12">
        <f t="shared" si="1185"/>
        <v>0</v>
      </c>
      <c r="P4012" s="12">
        <f t="shared" si="1186"/>
        <v>0</v>
      </c>
      <c r="R4012" s="21">
        <f>C4012/$C$4011</f>
        <v>6.1610367537709796E-3</v>
      </c>
    </row>
    <row r="4013" spans="1:26" ht="15.75" x14ac:dyDescent="0.25">
      <c r="A4013" s="5" t="s">
        <v>2</v>
      </c>
      <c r="B4013" s="7">
        <v>8597</v>
      </c>
      <c r="C4013" s="7">
        <v>40</v>
      </c>
      <c r="D4013" s="1">
        <v>0.5</v>
      </c>
      <c r="E4013" s="9">
        <v>18.399999999999999</v>
      </c>
      <c r="F4013" s="7">
        <v>6</v>
      </c>
      <c r="G4013" s="1">
        <v>0.1</v>
      </c>
      <c r="H4013" s="1">
        <v>2.8</v>
      </c>
      <c r="I4013" s="7">
        <v>0</v>
      </c>
      <c r="J4013" s="1">
        <v>0</v>
      </c>
      <c r="K4013" s="1">
        <v>0</v>
      </c>
      <c r="M4013" s="12">
        <f t="shared" si="1183"/>
        <v>18</v>
      </c>
      <c r="N4013" s="20">
        <f t="shared" si="1184"/>
        <v>0</v>
      </c>
      <c r="O4013" s="12">
        <f t="shared" si="1185"/>
        <v>0</v>
      </c>
      <c r="P4013" s="12">
        <f t="shared" si="1186"/>
        <v>0</v>
      </c>
      <c r="R4013" s="21">
        <f t="shared" ref="R4013:R4023" si="1187">C4013/$C$4011</f>
        <v>4.2489908646696408E-3</v>
      </c>
    </row>
    <row r="4014" spans="1:26" ht="15.75" x14ac:dyDescent="0.25">
      <c r="A4014" s="6" t="s">
        <v>3</v>
      </c>
      <c r="B4014" s="8">
        <v>11948</v>
      </c>
      <c r="C4014" s="8">
        <v>25</v>
      </c>
      <c r="D4014" s="2">
        <v>0.2</v>
      </c>
      <c r="E4014" s="10">
        <v>9</v>
      </c>
      <c r="F4014" s="8">
        <v>12</v>
      </c>
      <c r="G4014" s="2">
        <v>0.1</v>
      </c>
      <c r="H4014" s="2">
        <v>4.3</v>
      </c>
      <c r="I4014" s="8">
        <v>0</v>
      </c>
      <c r="J4014" s="2">
        <v>0</v>
      </c>
      <c r="K4014" s="2">
        <v>0</v>
      </c>
      <c r="M4014" s="12">
        <f t="shared" si="1183"/>
        <v>22</v>
      </c>
      <c r="N4014" s="20">
        <f t="shared" si="1184"/>
        <v>0</v>
      </c>
      <c r="O4014" s="20">
        <f t="shared" si="1185"/>
        <v>0</v>
      </c>
      <c r="P4014" s="12">
        <f t="shared" si="1186"/>
        <v>0</v>
      </c>
      <c r="R4014" s="23">
        <f t="shared" si="1187"/>
        <v>2.6556192904185257E-3</v>
      </c>
      <c r="U4014" s="30" t="s">
        <v>306</v>
      </c>
      <c r="V4014" s="30"/>
      <c r="W4014" s="30"/>
      <c r="X4014" s="30"/>
      <c r="Y4014" s="30"/>
    </row>
    <row r="4015" spans="1:26" ht="15.75" x14ac:dyDescent="0.25">
      <c r="A4015" s="5" t="s">
        <v>4</v>
      </c>
      <c r="B4015" s="7">
        <v>30978</v>
      </c>
      <c r="C4015" s="7">
        <v>147</v>
      </c>
      <c r="D4015" s="1">
        <v>0.5</v>
      </c>
      <c r="E4015" s="9">
        <v>27.6</v>
      </c>
      <c r="F4015" s="7">
        <v>19</v>
      </c>
      <c r="G4015" s="1">
        <v>0.1</v>
      </c>
      <c r="H4015" s="1">
        <v>3.6</v>
      </c>
      <c r="I4015" s="7">
        <v>0</v>
      </c>
      <c r="J4015" s="1">
        <v>0</v>
      </c>
      <c r="K4015" s="1">
        <v>0</v>
      </c>
      <c r="M4015" s="12">
        <f t="shared" si="1183"/>
        <v>40</v>
      </c>
      <c r="N4015" s="20">
        <f t="shared" si="1184"/>
        <v>0</v>
      </c>
      <c r="O4015" s="12">
        <f t="shared" si="1185"/>
        <v>0</v>
      </c>
      <c r="P4015" s="12">
        <f t="shared" si="1186"/>
        <v>0</v>
      </c>
      <c r="R4015" s="23">
        <f t="shared" si="1187"/>
        <v>1.5615041427660931E-2</v>
      </c>
      <c r="S4015" s="24">
        <f>R4014+R4015</f>
        <v>1.8270660718079458E-2</v>
      </c>
      <c r="U4015" s="30"/>
      <c r="V4015" s="30"/>
      <c r="W4015" s="30"/>
      <c r="X4015" s="30"/>
      <c r="Y4015" s="30"/>
      <c r="Z4015" s="30"/>
    </row>
    <row r="4016" spans="1:26" ht="15.75" x14ac:dyDescent="0.25">
      <c r="A4016" s="6" t="s">
        <v>5</v>
      </c>
      <c r="B4016" s="8">
        <v>41452</v>
      </c>
      <c r="C4016" s="8">
        <v>506</v>
      </c>
      <c r="D4016" s="2">
        <v>1.2</v>
      </c>
      <c r="E4016" s="10">
        <v>85.5</v>
      </c>
      <c r="F4016" s="8">
        <v>59</v>
      </c>
      <c r="G4016" s="2">
        <v>0.1</v>
      </c>
      <c r="H4016" s="2">
        <v>10</v>
      </c>
      <c r="I4016" s="8">
        <v>11</v>
      </c>
      <c r="J4016" s="2">
        <v>0</v>
      </c>
      <c r="K4016" s="2">
        <v>1.9</v>
      </c>
      <c r="M4016" s="12">
        <f t="shared" si="1183"/>
        <v>42</v>
      </c>
      <c r="N4016" s="20">
        <f t="shared" si="1184"/>
        <v>2</v>
      </c>
      <c r="O4016" s="12">
        <f t="shared" si="1185"/>
        <v>0</v>
      </c>
      <c r="P4016" s="12">
        <f t="shared" si="1186"/>
        <v>0</v>
      </c>
      <c r="R4016" s="21">
        <f t="shared" si="1187"/>
        <v>5.3749734438070955E-2</v>
      </c>
      <c r="U4016" s="30" t="s">
        <v>307</v>
      </c>
      <c r="V4016" s="30"/>
      <c r="W4016" s="30"/>
      <c r="X4016" s="30"/>
      <c r="Y4016" s="30"/>
      <c r="Z4016" s="30"/>
    </row>
    <row r="4017" spans="1:27" ht="15.75" x14ac:dyDescent="0.25">
      <c r="A4017" s="5" t="s">
        <v>6</v>
      </c>
      <c r="B4017" s="7">
        <v>43633</v>
      </c>
      <c r="C4017" s="7">
        <v>903</v>
      </c>
      <c r="D4017" s="1">
        <v>2.1</v>
      </c>
      <c r="E4017" s="9">
        <v>126.2</v>
      </c>
      <c r="F4017" s="7">
        <v>128</v>
      </c>
      <c r="G4017" s="1">
        <v>0.3</v>
      </c>
      <c r="H4017" s="1">
        <v>17.899999999999999</v>
      </c>
      <c r="I4017" s="7">
        <v>14</v>
      </c>
      <c r="J4017" s="1">
        <v>0</v>
      </c>
      <c r="K4017" s="1">
        <v>2</v>
      </c>
      <c r="M4017" s="12">
        <f t="shared" si="1183"/>
        <v>43</v>
      </c>
      <c r="N4017" s="20">
        <f t="shared" si="1184"/>
        <v>1</v>
      </c>
      <c r="O4017" s="20">
        <f t="shared" si="1185"/>
        <v>0</v>
      </c>
      <c r="P4017" s="12">
        <f t="shared" si="1186"/>
        <v>0</v>
      </c>
      <c r="R4017" s="21">
        <f t="shared" si="1187"/>
        <v>9.5920968769917139E-2</v>
      </c>
      <c r="U4017" s="30" t="s">
        <v>308</v>
      </c>
      <c r="V4017" s="30"/>
      <c r="W4017" s="30"/>
      <c r="X4017" s="30"/>
      <c r="Y4017" s="30"/>
      <c r="Z4017" s="30"/>
    </row>
    <row r="4018" spans="1:27" ht="15.75" x14ac:dyDescent="0.25">
      <c r="A4018" s="6" t="s">
        <v>7</v>
      </c>
      <c r="B4018" s="8">
        <v>36055</v>
      </c>
      <c r="C4018" s="8">
        <v>1143</v>
      </c>
      <c r="D4018" s="2">
        <v>3.2</v>
      </c>
      <c r="E4018" s="10">
        <v>187.9</v>
      </c>
      <c r="F4018" s="8">
        <v>233</v>
      </c>
      <c r="G4018" s="2">
        <v>0.6</v>
      </c>
      <c r="H4018" s="2">
        <v>38.299999999999997</v>
      </c>
      <c r="I4018" s="8">
        <v>41</v>
      </c>
      <c r="J4018" s="2">
        <v>0.1</v>
      </c>
      <c r="K4018" s="2">
        <v>6.7</v>
      </c>
      <c r="M4018" s="12">
        <f t="shared" si="1183"/>
        <v>28</v>
      </c>
      <c r="N4018" s="20">
        <f t="shared" si="1184"/>
        <v>1</v>
      </c>
      <c r="O4018" s="20">
        <f t="shared" si="1185"/>
        <v>0</v>
      </c>
      <c r="P4018" s="12">
        <f t="shared" si="1186"/>
        <v>0</v>
      </c>
      <c r="R4018" s="21">
        <f t="shared" si="1187"/>
        <v>0.12141491395793499</v>
      </c>
      <c r="U4018" s="30" t="s">
        <v>309</v>
      </c>
      <c r="V4018" s="30"/>
      <c r="W4018" s="30"/>
      <c r="X4018" s="30"/>
      <c r="Y4018" s="30"/>
      <c r="Z4018" s="30"/>
      <c r="AA4018" s="31">
        <f>4470643*0.118</f>
        <v>527535.87399999995</v>
      </c>
    </row>
    <row r="4019" spans="1:27" ht="15.75" x14ac:dyDescent="0.25">
      <c r="A4019" s="5" t="s">
        <v>8</v>
      </c>
      <c r="B4019" s="7">
        <v>26809</v>
      </c>
      <c r="C4019" s="7">
        <v>1632</v>
      </c>
      <c r="D4019" s="1">
        <v>6.1</v>
      </c>
      <c r="E4019" s="9">
        <v>296.3</v>
      </c>
      <c r="F4019" s="7">
        <v>404</v>
      </c>
      <c r="G4019" s="1">
        <v>1.5</v>
      </c>
      <c r="H4019" s="1">
        <v>73.400000000000006</v>
      </c>
      <c r="I4019" s="7">
        <v>103</v>
      </c>
      <c r="J4019" s="1">
        <v>0.4</v>
      </c>
      <c r="K4019" s="1">
        <v>18.7</v>
      </c>
      <c r="M4019" s="12">
        <f t="shared" si="1183"/>
        <v>16</v>
      </c>
      <c r="N4019" s="20">
        <f t="shared" si="1184"/>
        <v>4</v>
      </c>
      <c r="O4019" s="20">
        <f t="shared" si="1185"/>
        <v>1</v>
      </c>
      <c r="P4019" s="12">
        <f t="shared" si="1186"/>
        <v>0</v>
      </c>
      <c r="R4019" s="21">
        <f t="shared" si="1187"/>
        <v>0.17335882727852134</v>
      </c>
      <c r="V4019" t="s">
        <v>56</v>
      </c>
      <c r="W4019" s="32">
        <v>0.1</v>
      </c>
      <c r="X4019" s="33">
        <f>AA4018*W4019</f>
        <v>52753.587399999997</v>
      </c>
    </row>
    <row r="4020" spans="1:27" ht="15.75" x14ac:dyDescent="0.25">
      <c r="A4020" s="6" t="s">
        <v>9</v>
      </c>
      <c r="B4020" s="8">
        <v>15426</v>
      </c>
      <c r="C4020" s="8">
        <v>1662</v>
      </c>
      <c r="D4020" s="2">
        <v>10.8</v>
      </c>
      <c r="E4020" s="10">
        <v>350.3</v>
      </c>
      <c r="F4020" s="8">
        <v>476</v>
      </c>
      <c r="G4020" s="2">
        <v>3.1</v>
      </c>
      <c r="H4020" s="2">
        <v>100.3</v>
      </c>
      <c r="I4020" s="8">
        <v>267</v>
      </c>
      <c r="J4020" s="2">
        <v>1.7</v>
      </c>
      <c r="K4020" s="2">
        <v>56.3</v>
      </c>
      <c r="M4020" s="12">
        <f t="shared" si="1183"/>
        <v>10</v>
      </c>
      <c r="N4020" s="20">
        <f t="shared" si="1184"/>
        <v>0</v>
      </c>
      <c r="O4020" s="20">
        <f t="shared" si="1185"/>
        <v>0</v>
      </c>
      <c r="P4020" s="20">
        <f t="shared" si="1186"/>
        <v>0</v>
      </c>
      <c r="R4020" s="21">
        <f t="shared" si="1187"/>
        <v>0.17654557042702357</v>
      </c>
      <c r="V4020" t="s">
        <v>310</v>
      </c>
      <c r="X4020" s="34">
        <v>4884</v>
      </c>
      <c r="Y4020" s="48">
        <f>X4020/4470643</f>
        <v>1.0924603015718321E-3</v>
      </c>
      <c r="Z4020" t="s">
        <v>186</v>
      </c>
    </row>
    <row r="4021" spans="1:27" ht="15.75" x14ac:dyDescent="0.25">
      <c r="A4021" s="5" t="s">
        <v>10</v>
      </c>
      <c r="B4021" s="7">
        <v>6581</v>
      </c>
      <c r="C4021" s="7">
        <v>1500</v>
      </c>
      <c r="D4021" s="1">
        <v>22.8</v>
      </c>
      <c r="E4021" s="9">
        <v>575.5</v>
      </c>
      <c r="F4021" s="7">
        <v>305</v>
      </c>
      <c r="G4021" s="1">
        <v>4.5999999999999996</v>
      </c>
      <c r="H4021" s="1">
        <v>117</v>
      </c>
      <c r="I4021" s="7">
        <v>470</v>
      </c>
      <c r="J4021" s="1">
        <v>7.1</v>
      </c>
      <c r="K4021" s="1">
        <v>180.3</v>
      </c>
      <c r="M4021" s="12">
        <f t="shared" si="1183"/>
        <v>6</v>
      </c>
      <c r="N4021" s="20">
        <f t="shared" si="1184"/>
        <v>-1</v>
      </c>
      <c r="O4021" s="20">
        <f t="shared" si="1185"/>
        <v>0</v>
      </c>
      <c r="P4021" s="20">
        <f t="shared" si="1186"/>
        <v>0</v>
      </c>
      <c r="R4021" s="21">
        <f t="shared" si="1187"/>
        <v>0.15933715742511154</v>
      </c>
      <c r="W4021" s="46" t="s">
        <v>185</v>
      </c>
      <c r="X4021" s="47">
        <f>X4020-X4038</f>
        <v>-187</v>
      </c>
    </row>
    <row r="4022" spans="1:27" ht="15.75" x14ac:dyDescent="0.25">
      <c r="A4022" s="6" t="s">
        <v>11</v>
      </c>
      <c r="B4022" s="8">
        <v>6237</v>
      </c>
      <c r="C4022" s="8">
        <v>1796</v>
      </c>
      <c r="D4022" s="2">
        <v>28.8</v>
      </c>
      <c r="E4022" s="10">
        <v>1280.4000000000001</v>
      </c>
      <c r="F4022" s="8">
        <v>85</v>
      </c>
      <c r="G4022" s="2">
        <v>1.4</v>
      </c>
      <c r="H4022" s="2">
        <v>60.6</v>
      </c>
      <c r="I4022" s="8">
        <v>1339</v>
      </c>
      <c r="J4022" s="2">
        <v>21.5</v>
      </c>
      <c r="K4022" s="2">
        <v>954.6</v>
      </c>
      <c r="M4022" s="12">
        <f t="shared" si="1183"/>
        <v>2</v>
      </c>
      <c r="N4022" s="20">
        <f t="shared" si="1184"/>
        <v>0</v>
      </c>
      <c r="O4022" s="20">
        <f t="shared" si="1185"/>
        <v>0</v>
      </c>
      <c r="P4022" s="20">
        <f t="shared" si="1186"/>
        <v>0</v>
      </c>
      <c r="R4022" s="21">
        <f t="shared" si="1187"/>
        <v>0.19077968982366689</v>
      </c>
    </row>
    <row r="4023" spans="1:27" ht="15.75" x14ac:dyDescent="0.25">
      <c r="A4023" s="5" t="s">
        <v>12</v>
      </c>
      <c r="B4023" s="1">
        <v>105</v>
      </c>
      <c r="C4023" s="1">
        <v>2</v>
      </c>
      <c r="D4023" s="1">
        <v>1.9</v>
      </c>
      <c r="E4023" s="1" t="s">
        <v>13</v>
      </c>
      <c r="F4023" s="1">
        <v>1</v>
      </c>
      <c r="G4023" s="1">
        <v>1</v>
      </c>
      <c r="H4023" s="1" t="s">
        <v>13</v>
      </c>
      <c r="I4023" s="1">
        <v>1</v>
      </c>
      <c r="J4023" s="1">
        <v>1</v>
      </c>
      <c r="K4023" s="1" t="s">
        <v>13</v>
      </c>
      <c r="M4023" s="12">
        <f t="shared" si="1183"/>
        <v>0</v>
      </c>
      <c r="N4023" s="12">
        <f t="shared" si="1184"/>
        <v>0</v>
      </c>
      <c r="O4023" s="12">
        <f t="shared" si="1185"/>
        <v>0</v>
      </c>
      <c r="P4023" s="12">
        <f t="shared" si="1186"/>
        <v>0</v>
      </c>
      <c r="R4023" s="21">
        <f t="shared" si="1187"/>
        <v>2.1244954323348204E-4</v>
      </c>
    </row>
    <row r="4024" spans="1:27" x14ac:dyDescent="0.25">
      <c r="A4024" s="25"/>
    </row>
    <row r="4025" spans="1:27" x14ac:dyDescent="0.25">
      <c r="A4025" t="s">
        <v>1393</v>
      </c>
    </row>
    <row r="4026" spans="1:27" x14ac:dyDescent="0.25">
      <c r="A4026" t="s">
        <v>22</v>
      </c>
    </row>
    <row r="4027" spans="1:27" x14ac:dyDescent="0.25">
      <c r="A4027" s="15" t="s">
        <v>17</v>
      </c>
      <c r="B4027" s="14" t="s">
        <v>18</v>
      </c>
      <c r="C4027" s="270" t="s">
        <v>19</v>
      </c>
      <c r="D4027" s="270"/>
      <c r="E4027" s="270"/>
      <c r="F4027" s="270" t="s">
        <v>20</v>
      </c>
      <c r="G4027" s="270"/>
      <c r="H4027" s="270"/>
      <c r="I4027" s="270" t="s">
        <v>21</v>
      </c>
      <c r="J4027" s="270"/>
      <c r="K4027" s="270"/>
      <c r="M4027" s="270" t="s">
        <v>298</v>
      </c>
      <c r="N4027" s="270"/>
      <c r="O4027" s="270"/>
      <c r="P4027" s="270"/>
    </row>
    <row r="4028" spans="1:27" ht="30" x14ac:dyDescent="0.25">
      <c r="B4028" s="14" t="s">
        <v>14</v>
      </c>
      <c r="C4028" s="14" t="s">
        <v>14</v>
      </c>
      <c r="D4028" s="14" t="s">
        <v>15</v>
      </c>
      <c r="E4028" s="14" t="s">
        <v>16</v>
      </c>
      <c r="F4028" s="14" t="s">
        <v>14</v>
      </c>
      <c r="G4028" s="14" t="s">
        <v>15</v>
      </c>
      <c r="H4028" s="14" t="s">
        <v>16</v>
      </c>
      <c r="I4028" s="14" t="s">
        <v>14</v>
      </c>
      <c r="J4028" s="14" t="s">
        <v>15</v>
      </c>
      <c r="K4028" s="14" t="s">
        <v>16</v>
      </c>
      <c r="M4028" s="14" t="s">
        <v>18</v>
      </c>
      <c r="N4028" s="13" t="s">
        <v>19</v>
      </c>
      <c r="O4028" s="14" t="s">
        <v>20</v>
      </c>
      <c r="P4028" s="13" t="s">
        <v>21</v>
      </c>
      <c r="R4028" s="13" t="s">
        <v>41</v>
      </c>
      <c r="S4028" s="14" t="s">
        <v>29</v>
      </c>
      <c r="U4028" s="27" t="s">
        <v>42</v>
      </c>
    </row>
    <row r="4029" spans="1:27" ht="15.75" x14ac:dyDescent="0.25">
      <c r="A4029" s="5" t="s">
        <v>0</v>
      </c>
      <c r="B4029" s="7">
        <v>228961</v>
      </c>
      <c r="C4029" s="7">
        <v>9407</v>
      </c>
      <c r="D4029" s="1">
        <v>4.0999999999999996</v>
      </c>
      <c r="E4029" s="9">
        <v>212.7</v>
      </c>
      <c r="F4029" s="7">
        <v>1741</v>
      </c>
      <c r="G4029" s="1">
        <v>0.8</v>
      </c>
      <c r="H4029" s="1">
        <v>39.4</v>
      </c>
      <c r="I4029" s="7">
        <v>2246</v>
      </c>
      <c r="J4029" s="1">
        <v>1</v>
      </c>
      <c r="K4029" s="1">
        <v>50.8</v>
      </c>
      <c r="M4029" s="12">
        <f t="shared" ref="M4029:M4041" si="1188">B4029-B4047</f>
        <v>293</v>
      </c>
      <c r="N4029" s="12">
        <f t="shared" ref="N4029:N4041" si="1189">C4029-C4047</f>
        <v>17</v>
      </c>
      <c r="O4029" s="12">
        <f t="shared" ref="O4029:O4041" si="1190">F4029-F4047</f>
        <v>2</v>
      </c>
      <c r="P4029" s="12">
        <f t="shared" ref="P4029:P4041" si="1191">I4029-I4047</f>
        <v>3</v>
      </c>
      <c r="R4029" s="26"/>
      <c r="U4029" s="28">
        <f>C4029/B4029</f>
        <v>4.1085599730958544E-2</v>
      </c>
    </row>
    <row r="4030" spans="1:27" ht="15.75" x14ac:dyDescent="0.25">
      <c r="A4030" s="6" t="s">
        <v>1</v>
      </c>
      <c r="B4030" s="8">
        <v>1367</v>
      </c>
      <c r="C4030" s="8">
        <v>58</v>
      </c>
      <c r="D4030" s="2">
        <v>4.2</v>
      </c>
      <c r="E4030" s="10">
        <v>112.1</v>
      </c>
      <c r="F4030" s="8">
        <v>14</v>
      </c>
      <c r="G4030" s="2">
        <v>1</v>
      </c>
      <c r="H4030" s="2">
        <v>27.1</v>
      </c>
      <c r="I4030" s="8">
        <v>0</v>
      </c>
      <c r="J4030" s="2">
        <v>0</v>
      </c>
      <c r="K4030" s="2">
        <v>0</v>
      </c>
      <c r="M4030" s="12">
        <f t="shared" si="1188"/>
        <v>3</v>
      </c>
      <c r="N4030" s="20">
        <f t="shared" si="1189"/>
        <v>0</v>
      </c>
      <c r="O4030" s="12">
        <f t="shared" si="1190"/>
        <v>0</v>
      </c>
      <c r="P4030" s="12">
        <f t="shared" si="1191"/>
        <v>0</v>
      </c>
      <c r="R4030" s="21">
        <f>C4030/$C$4029</f>
        <v>6.1656213458063146E-3</v>
      </c>
    </row>
    <row r="4031" spans="1:27" ht="15.75" x14ac:dyDescent="0.25">
      <c r="A4031" s="5" t="s">
        <v>2</v>
      </c>
      <c r="B4031" s="7">
        <v>8579</v>
      </c>
      <c r="C4031" s="7">
        <v>40</v>
      </c>
      <c r="D4031" s="1">
        <v>0.5</v>
      </c>
      <c r="E4031" s="9">
        <v>18.399999999999999</v>
      </c>
      <c r="F4031" s="7">
        <v>6</v>
      </c>
      <c r="G4031" s="1">
        <v>0.1</v>
      </c>
      <c r="H4031" s="1">
        <v>2.8</v>
      </c>
      <c r="I4031" s="7">
        <v>0</v>
      </c>
      <c r="J4031" s="1">
        <v>0</v>
      </c>
      <c r="K4031" s="1">
        <v>0</v>
      </c>
      <c r="M4031" s="12">
        <f t="shared" si="1188"/>
        <v>24</v>
      </c>
      <c r="N4031" s="20">
        <f t="shared" si="1189"/>
        <v>0</v>
      </c>
      <c r="O4031" s="12">
        <f t="shared" si="1190"/>
        <v>0</v>
      </c>
      <c r="P4031" s="12">
        <f t="shared" si="1191"/>
        <v>0</v>
      </c>
      <c r="R4031" s="21">
        <f t="shared" ref="R4031:R4041" si="1192">C4031/$C$4029</f>
        <v>4.2521526522802172E-3</v>
      </c>
    </row>
    <row r="4032" spans="1:27" ht="15.75" x14ac:dyDescent="0.25">
      <c r="A4032" s="6" t="s">
        <v>3</v>
      </c>
      <c r="B4032" s="8">
        <v>11926</v>
      </c>
      <c r="C4032" s="8">
        <v>25</v>
      </c>
      <c r="D4032" s="2">
        <v>0.2</v>
      </c>
      <c r="E4032" s="10">
        <v>9</v>
      </c>
      <c r="F4032" s="8">
        <v>12</v>
      </c>
      <c r="G4032" s="2">
        <v>0.1</v>
      </c>
      <c r="H4032" s="2">
        <v>4.3</v>
      </c>
      <c r="I4032" s="8">
        <v>0</v>
      </c>
      <c r="J4032" s="2">
        <v>0</v>
      </c>
      <c r="K4032" s="2">
        <v>0</v>
      </c>
      <c r="M4032" s="12">
        <f t="shared" si="1188"/>
        <v>17</v>
      </c>
      <c r="N4032" s="20">
        <f t="shared" si="1189"/>
        <v>0</v>
      </c>
      <c r="O4032" s="20">
        <f t="shared" si="1190"/>
        <v>0</v>
      </c>
      <c r="P4032" s="12">
        <f t="shared" si="1191"/>
        <v>0</v>
      </c>
      <c r="R4032" s="23">
        <f t="shared" si="1192"/>
        <v>2.6575954076751354E-3</v>
      </c>
      <c r="U4032" s="30" t="s">
        <v>299</v>
      </c>
      <c r="V4032" s="30"/>
      <c r="W4032" s="30"/>
      <c r="X4032" s="30"/>
      <c r="Y4032" s="30"/>
    </row>
    <row r="4033" spans="1:27" ht="15.75" x14ac:dyDescent="0.25">
      <c r="A4033" s="5" t="s">
        <v>4</v>
      </c>
      <c r="B4033" s="7">
        <v>30938</v>
      </c>
      <c r="C4033" s="7">
        <v>147</v>
      </c>
      <c r="D4033" s="1">
        <v>0.5</v>
      </c>
      <c r="E4033" s="9">
        <v>27.6</v>
      </c>
      <c r="F4033" s="7">
        <v>19</v>
      </c>
      <c r="G4033" s="1">
        <v>0.1</v>
      </c>
      <c r="H4033" s="1">
        <v>3.6</v>
      </c>
      <c r="I4033" s="7">
        <v>0</v>
      </c>
      <c r="J4033" s="1">
        <v>0</v>
      </c>
      <c r="K4033" s="1">
        <v>0</v>
      </c>
      <c r="M4033" s="12">
        <f t="shared" si="1188"/>
        <v>57</v>
      </c>
      <c r="N4033" s="20">
        <f t="shared" si="1189"/>
        <v>2</v>
      </c>
      <c r="O4033" s="12">
        <f t="shared" si="1190"/>
        <v>0</v>
      </c>
      <c r="P4033" s="12">
        <f t="shared" si="1191"/>
        <v>0</v>
      </c>
      <c r="R4033" s="23">
        <f t="shared" si="1192"/>
        <v>1.5626660997129796E-2</v>
      </c>
      <c r="S4033" s="24">
        <f>R4032+R4033</f>
        <v>1.8284256404804931E-2</v>
      </c>
      <c r="U4033" s="30"/>
      <c r="V4033" s="30"/>
      <c r="W4033" s="30"/>
      <c r="X4033" s="30"/>
      <c r="Y4033" s="30"/>
      <c r="Z4033" s="30"/>
    </row>
    <row r="4034" spans="1:27" ht="15.75" x14ac:dyDescent="0.25">
      <c r="A4034" s="6" t="s">
        <v>5</v>
      </c>
      <c r="B4034" s="8">
        <v>41410</v>
      </c>
      <c r="C4034" s="8">
        <v>504</v>
      </c>
      <c r="D4034" s="2">
        <v>1.2</v>
      </c>
      <c r="E4034" s="10">
        <v>85.2</v>
      </c>
      <c r="F4034" s="8">
        <v>59</v>
      </c>
      <c r="G4034" s="2">
        <v>0.1</v>
      </c>
      <c r="H4034" s="2">
        <v>10</v>
      </c>
      <c r="I4034" s="8">
        <v>11</v>
      </c>
      <c r="J4034" s="2">
        <v>0</v>
      </c>
      <c r="K4034" s="2">
        <v>1.9</v>
      </c>
      <c r="M4034" s="12">
        <f t="shared" si="1188"/>
        <v>33</v>
      </c>
      <c r="N4034" s="20">
        <f t="shared" si="1189"/>
        <v>0</v>
      </c>
      <c r="O4034" s="12">
        <f t="shared" si="1190"/>
        <v>1</v>
      </c>
      <c r="P4034" s="12">
        <f t="shared" si="1191"/>
        <v>0</v>
      </c>
      <c r="R4034" s="21">
        <f t="shared" si="1192"/>
        <v>5.3577123418730735E-2</v>
      </c>
      <c r="U4034" s="30" t="s">
        <v>300</v>
      </c>
      <c r="V4034" s="30"/>
      <c r="W4034" s="30"/>
      <c r="X4034" s="30"/>
      <c r="Y4034" s="30"/>
      <c r="Z4034" s="30"/>
    </row>
    <row r="4035" spans="1:27" ht="15.75" x14ac:dyDescent="0.25">
      <c r="A4035" s="5" t="s">
        <v>6</v>
      </c>
      <c r="B4035" s="7">
        <v>43590</v>
      </c>
      <c r="C4035" s="7">
        <v>902</v>
      </c>
      <c r="D4035" s="1">
        <v>2.1</v>
      </c>
      <c r="E4035" s="9">
        <v>126.1</v>
      </c>
      <c r="F4035" s="7">
        <v>128</v>
      </c>
      <c r="G4035" s="1">
        <v>0.3</v>
      </c>
      <c r="H4035" s="1">
        <v>17.899999999999999</v>
      </c>
      <c r="I4035" s="7">
        <v>14</v>
      </c>
      <c r="J4035" s="1">
        <v>0</v>
      </c>
      <c r="K4035" s="1">
        <v>2</v>
      </c>
      <c r="M4035" s="12">
        <f t="shared" si="1188"/>
        <v>59</v>
      </c>
      <c r="N4035" s="20">
        <f t="shared" si="1189"/>
        <v>2</v>
      </c>
      <c r="O4035" s="20">
        <f t="shared" si="1190"/>
        <v>0</v>
      </c>
      <c r="P4035" s="12">
        <f t="shared" si="1191"/>
        <v>0</v>
      </c>
      <c r="R4035" s="21">
        <f t="shared" si="1192"/>
        <v>9.5886042308918895E-2</v>
      </c>
      <c r="U4035" s="30" t="s">
        <v>301</v>
      </c>
      <c r="V4035" s="30"/>
      <c r="W4035" s="30"/>
      <c r="X4035" s="30"/>
      <c r="Y4035" s="30"/>
      <c r="Z4035" s="30"/>
    </row>
    <row r="4036" spans="1:27" ht="15.75" x14ac:dyDescent="0.25">
      <c r="A4036" s="6" t="s">
        <v>7</v>
      </c>
      <c r="B4036" s="8">
        <v>36027</v>
      </c>
      <c r="C4036" s="8">
        <v>1142</v>
      </c>
      <c r="D4036" s="2">
        <v>3.2</v>
      </c>
      <c r="E4036" s="10">
        <v>187.7</v>
      </c>
      <c r="F4036" s="8">
        <v>233</v>
      </c>
      <c r="G4036" s="2">
        <v>0.6</v>
      </c>
      <c r="H4036" s="2">
        <v>38.299999999999997</v>
      </c>
      <c r="I4036" s="8">
        <v>41</v>
      </c>
      <c r="J4036" s="2">
        <v>0.1</v>
      </c>
      <c r="K4036" s="2">
        <v>6.7</v>
      </c>
      <c r="M4036" s="12">
        <f t="shared" si="1188"/>
        <v>43</v>
      </c>
      <c r="N4036" s="20">
        <f t="shared" si="1189"/>
        <v>2</v>
      </c>
      <c r="O4036" s="20">
        <f t="shared" si="1190"/>
        <v>0</v>
      </c>
      <c r="P4036" s="12">
        <f t="shared" si="1191"/>
        <v>0</v>
      </c>
      <c r="R4036" s="21">
        <f t="shared" si="1192"/>
        <v>0.12139895822260019</v>
      </c>
      <c r="U4036" s="30" t="s">
        <v>302</v>
      </c>
      <c r="V4036" s="30"/>
      <c r="W4036" s="30"/>
      <c r="X4036" s="30"/>
      <c r="Y4036" s="30"/>
      <c r="Z4036" s="30"/>
      <c r="AA4036" s="31">
        <f>4470643*0.112</f>
        <v>500712.016</v>
      </c>
    </row>
    <row r="4037" spans="1:27" ht="15.75" x14ac:dyDescent="0.25">
      <c r="A4037" s="5" t="s">
        <v>8</v>
      </c>
      <c r="B4037" s="7">
        <v>26793</v>
      </c>
      <c r="C4037" s="7">
        <v>1628</v>
      </c>
      <c r="D4037" s="1">
        <v>6.1</v>
      </c>
      <c r="E4037" s="9">
        <v>295.60000000000002</v>
      </c>
      <c r="F4037" s="7">
        <v>403</v>
      </c>
      <c r="G4037" s="1">
        <v>1.5</v>
      </c>
      <c r="H4037" s="1">
        <v>73.2</v>
      </c>
      <c r="I4037" s="7">
        <v>103</v>
      </c>
      <c r="J4037" s="1">
        <v>0.4</v>
      </c>
      <c r="K4037" s="1">
        <v>18.7</v>
      </c>
      <c r="M4037" s="12">
        <f t="shared" si="1188"/>
        <v>26</v>
      </c>
      <c r="N4037" s="20">
        <f t="shared" si="1189"/>
        <v>3</v>
      </c>
      <c r="O4037" s="20">
        <f t="shared" si="1190"/>
        <v>1</v>
      </c>
      <c r="P4037" s="12">
        <f t="shared" si="1191"/>
        <v>0</v>
      </c>
      <c r="R4037" s="21">
        <f t="shared" si="1192"/>
        <v>0.17306261294780484</v>
      </c>
      <c r="V4037" t="s">
        <v>56</v>
      </c>
      <c r="W4037" s="32">
        <v>0.1</v>
      </c>
      <c r="X4037" s="33">
        <f>AA4036*W4037</f>
        <v>50071.2016</v>
      </c>
    </row>
    <row r="4038" spans="1:27" ht="15.75" x14ac:dyDescent="0.25">
      <c r="A4038" s="6" t="s">
        <v>9</v>
      </c>
      <c r="B4038" s="8">
        <v>15416</v>
      </c>
      <c r="C4038" s="8">
        <v>1662</v>
      </c>
      <c r="D4038" s="2">
        <v>10.8</v>
      </c>
      <c r="E4038" s="10">
        <v>350.3</v>
      </c>
      <c r="F4038" s="8">
        <v>476</v>
      </c>
      <c r="G4038" s="2">
        <v>3.1</v>
      </c>
      <c r="H4038" s="2">
        <v>100.3</v>
      </c>
      <c r="I4038" s="8">
        <v>267</v>
      </c>
      <c r="J4038" s="2">
        <v>1.7</v>
      </c>
      <c r="K4038" s="2">
        <v>56.3</v>
      </c>
      <c r="M4038" s="12">
        <f t="shared" si="1188"/>
        <v>13</v>
      </c>
      <c r="N4038" s="20">
        <f t="shared" si="1189"/>
        <v>1</v>
      </c>
      <c r="O4038" s="20">
        <f t="shared" si="1190"/>
        <v>0</v>
      </c>
      <c r="P4038" s="20">
        <f t="shared" si="1191"/>
        <v>1</v>
      </c>
      <c r="R4038" s="21">
        <f t="shared" si="1192"/>
        <v>0.17667694270224302</v>
      </c>
      <c r="V4038" t="s">
        <v>303</v>
      </c>
      <c r="X4038" s="34">
        <v>5071</v>
      </c>
      <c r="Y4038" s="48">
        <f>X4038/4470643</f>
        <v>1.1342887365419247E-3</v>
      </c>
      <c r="Z4038" t="s">
        <v>186</v>
      </c>
    </row>
    <row r="4039" spans="1:27" ht="15.75" x14ac:dyDescent="0.25">
      <c r="A4039" s="5" t="s">
        <v>10</v>
      </c>
      <c r="B4039" s="7">
        <v>6575</v>
      </c>
      <c r="C4039" s="7">
        <v>1501</v>
      </c>
      <c r="D4039" s="1">
        <v>22.8</v>
      </c>
      <c r="E4039" s="9">
        <v>575.9</v>
      </c>
      <c r="F4039" s="7">
        <v>305</v>
      </c>
      <c r="G4039" s="1">
        <v>4.5999999999999996</v>
      </c>
      <c r="H4039" s="1">
        <v>117</v>
      </c>
      <c r="I4039" s="7">
        <v>470</v>
      </c>
      <c r="J4039" s="1">
        <v>7.1</v>
      </c>
      <c r="K4039" s="1">
        <v>180.3</v>
      </c>
      <c r="M4039" s="12">
        <f t="shared" si="1188"/>
        <v>10</v>
      </c>
      <c r="N4039" s="20">
        <f t="shared" si="1189"/>
        <v>4</v>
      </c>
      <c r="O4039" s="20">
        <f t="shared" si="1190"/>
        <v>0</v>
      </c>
      <c r="P4039" s="20">
        <f t="shared" si="1191"/>
        <v>2</v>
      </c>
      <c r="R4039" s="21">
        <f t="shared" si="1192"/>
        <v>0.15956202827681515</v>
      </c>
      <c r="W4039" s="46" t="s">
        <v>185</v>
      </c>
      <c r="X4039" s="47">
        <f>X4038-X4056</f>
        <v>-344</v>
      </c>
    </row>
    <row r="4040" spans="1:27" ht="15.75" x14ac:dyDescent="0.25">
      <c r="A4040" s="6" t="s">
        <v>11</v>
      </c>
      <c r="B4040" s="8">
        <v>6235</v>
      </c>
      <c r="C4040" s="8">
        <v>1796</v>
      </c>
      <c r="D4040" s="2">
        <v>28.8</v>
      </c>
      <c r="E4040" s="10">
        <v>1280.4000000000001</v>
      </c>
      <c r="F4040" s="8">
        <v>85</v>
      </c>
      <c r="G4040" s="2">
        <v>1.4</v>
      </c>
      <c r="H4040" s="2">
        <v>60.6</v>
      </c>
      <c r="I4040" s="8">
        <v>1339</v>
      </c>
      <c r="J4040" s="2">
        <v>21.5</v>
      </c>
      <c r="K4040" s="2">
        <v>954.6</v>
      </c>
      <c r="M4040" s="12">
        <f t="shared" si="1188"/>
        <v>5</v>
      </c>
      <c r="N4040" s="20">
        <f t="shared" si="1189"/>
        <v>3</v>
      </c>
      <c r="O4040" s="20">
        <f t="shared" si="1190"/>
        <v>0</v>
      </c>
      <c r="P4040" s="20">
        <f t="shared" si="1191"/>
        <v>0</v>
      </c>
      <c r="R4040" s="21">
        <f t="shared" si="1192"/>
        <v>0.19092165408738174</v>
      </c>
    </row>
    <row r="4041" spans="1:27" ht="15.75" x14ac:dyDescent="0.25">
      <c r="A4041" s="5" t="s">
        <v>12</v>
      </c>
      <c r="B4041" s="1">
        <v>105</v>
      </c>
      <c r="C4041" s="1">
        <v>2</v>
      </c>
      <c r="D4041" s="1">
        <v>1.9</v>
      </c>
      <c r="E4041" s="1" t="s">
        <v>13</v>
      </c>
      <c r="F4041" s="1">
        <v>1</v>
      </c>
      <c r="G4041" s="1">
        <v>1</v>
      </c>
      <c r="H4041" s="1" t="s">
        <v>13</v>
      </c>
      <c r="I4041" s="1">
        <v>1</v>
      </c>
      <c r="J4041" s="1">
        <v>1</v>
      </c>
      <c r="K4041" s="1" t="s">
        <v>13</v>
      </c>
      <c r="M4041" s="12">
        <f t="shared" si="1188"/>
        <v>3</v>
      </c>
      <c r="N4041" s="12">
        <f t="shared" si="1189"/>
        <v>0</v>
      </c>
      <c r="O4041" s="12">
        <f t="shared" si="1190"/>
        <v>0</v>
      </c>
      <c r="P4041" s="12">
        <f t="shared" si="1191"/>
        <v>0</v>
      </c>
      <c r="R4041" s="21">
        <f t="shared" si="1192"/>
        <v>2.1260763261401084E-4</v>
      </c>
    </row>
    <row r="4042" spans="1:27" x14ac:dyDescent="0.25">
      <c r="A4042" s="25"/>
    </row>
    <row r="4043" spans="1:27" x14ac:dyDescent="0.25">
      <c r="A4043" t="s">
        <v>1394</v>
      </c>
    </row>
    <row r="4044" spans="1:27" x14ac:dyDescent="0.25">
      <c r="A4044" t="s">
        <v>22</v>
      </c>
    </row>
    <row r="4045" spans="1:27" x14ac:dyDescent="0.25">
      <c r="A4045" s="15" t="s">
        <v>17</v>
      </c>
      <c r="B4045" s="14" t="s">
        <v>18</v>
      </c>
      <c r="C4045" s="270" t="s">
        <v>19</v>
      </c>
      <c r="D4045" s="270"/>
      <c r="E4045" s="270"/>
      <c r="F4045" s="270" t="s">
        <v>20</v>
      </c>
      <c r="G4045" s="270"/>
      <c r="H4045" s="270"/>
      <c r="I4045" s="270" t="s">
        <v>21</v>
      </c>
      <c r="J4045" s="270"/>
      <c r="K4045" s="270"/>
      <c r="M4045" s="270" t="s">
        <v>290</v>
      </c>
      <c r="N4045" s="270"/>
      <c r="O4045" s="270"/>
      <c r="P4045" s="270"/>
    </row>
    <row r="4046" spans="1:27" ht="30" x14ac:dyDescent="0.25">
      <c r="B4046" s="14" t="s">
        <v>14</v>
      </c>
      <c r="C4046" s="14" t="s">
        <v>14</v>
      </c>
      <c r="D4046" s="14" t="s">
        <v>15</v>
      </c>
      <c r="E4046" s="14" t="s">
        <v>16</v>
      </c>
      <c r="F4046" s="14" t="s">
        <v>14</v>
      </c>
      <c r="G4046" s="14" t="s">
        <v>15</v>
      </c>
      <c r="H4046" s="14" t="s">
        <v>16</v>
      </c>
      <c r="I4046" s="14" t="s">
        <v>14</v>
      </c>
      <c r="J4046" s="14" t="s">
        <v>15</v>
      </c>
      <c r="K4046" s="14" t="s">
        <v>16</v>
      </c>
      <c r="M4046" s="14" t="s">
        <v>18</v>
      </c>
      <c r="N4046" s="13" t="s">
        <v>19</v>
      </c>
      <c r="O4046" s="14" t="s">
        <v>20</v>
      </c>
      <c r="P4046" s="13" t="s">
        <v>21</v>
      </c>
      <c r="R4046" s="13" t="s">
        <v>41</v>
      </c>
      <c r="S4046" s="14" t="s">
        <v>29</v>
      </c>
      <c r="U4046" s="27" t="s">
        <v>42</v>
      </c>
    </row>
    <row r="4047" spans="1:27" ht="15.75" x14ac:dyDescent="0.25">
      <c r="A4047" s="5" t="s">
        <v>0</v>
      </c>
      <c r="B4047" s="7">
        <v>228668</v>
      </c>
      <c r="C4047" s="7">
        <v>9390</v>
      </c>
      <c r="D4047" s="1">
        <v>4.0999999999999996</v>
      </c>
      <c r="E4047" s="9">
        <v>212.4</v>
      </c>
      <c r="F4047" s="7">
        <v>1739</v>
      </c>
      <c r="G4047" s="1">
        <v>0.8</v>
      </c>
      <c r="H4047" s="1">
        <v>39.299999999999997</v>
      </c>
      <c r="I4047" s="7">
        <v>2243</v>
      </c>
      <c r="J4047" s="1">
        <v>1</v>
      </c>
      <c r="K4047" s="1">
        <v>50.7</v>
      </c>
      <c r="M4047" s="12">
        <f t="shared" ref="M4047:M4059" si="1193">B4047-B4065</f>
        <v>244</v>
      </c>
      <c r="N4047" s="12">
        <f t="shared" ref="N4047:N4059" si="1194">C4047-C4065</f>
        <v>13</v>
      </c>
      <c r="O4047" s="12">
        <f t="shared" ref="O4047:O4059" si="1195">F4047-F4065</f>
        <v>3</v>
      </c>
      <c r="P4047" s="12">
        <f t="shared" ref="P4047:P4059" si="1196">I4047-I4065</f>
        <v>7</v>
      </c>
      <c r="R4047" s="26"/>
      <c r="U4047" s="28">
        <f>C4047/B4047</f>
        <v>4.1063900502037891E-2</v>
      </c>
    </row>
    <row r="4048" spans="1:27" ht="15.75" x14ac:dyDescent="0.25">
      <c r="A4048" s="6" t="s">
        <v>1</v>
      </c>
      <c r="B4048" s="8">
        <v>1364</v>
      </c>
      <c r="C4048" s="8">
        <v>58</v>
      </c>
      <c r="D4048" s="2">
        <v>4.3</v>
      </c>
      <c r="E4048" s="10">
        <v>112.1</v>
      </c>
      <c r="F4048" s="8">
        <v>14</v>
      </c>
      <c r="G4048" s="2">
        <v>1</v>
      </c>
      <c r="H4048" s="2">
        <v>27.1</v>
      </c>
      <c r="I4048" s="8">
        <v>0</v>
      </c>
      <c r="J4048" s="2">
        <v>0</v>
      </c>
      <c r="K4048" s="2">
        <v>0</v>
      </c>
      <c r="M4048" s="12">
        <f t="shared" si="1193"/>
        <v>1</v>
      </c>
      <c r="N4048" s="20">
        <f t="shared" si="1194"/>
        <v>0</v>
      </c>
      <c r="O4048" s="12">
        <f t="shared" si="1195"/>
        <v>0</v>
      </c>
      <c r="P4048" s="12">
        <f t="shared" si="1196"/>
        <v>0</v>
      </c>
      <c r="R4048" s="21">
        <f>C4048/$C$4047</f>
        <v>6.17678381256656E-3</v>
      </c>
    </row>
    <row r="4049" spans="1:27" ht="15.75" x14ac:dyDescent="0.25">
      <c r="A4049" s="5" t="s">
        <v>2</v>
      </c>
      <c r="B4049" s="7">
        <v>8555</v>
      </c>
      <c r="C4049" s="7">
        <v>40</v>
      </c>
      <c r="D4049" s="1">
        <v>0.5</v>
      </c>
      <c r="E4049" s="9">
        <v>18.399999999999999</v>
      </c>
      <c r="F4049" s="7">
        <v>6</v>
      </c>
      <c r="G4049" s="1">
        <v>0.1</v>
      </c>
      <c r="H4049" s="1">
        <v>2.8</v>
      </c>
      <c r="I4049" s="7">
        <v>0</v>
      </c>
      <c r="J4049" s="1">
        <v>0</v>
      </c>
      <c r="K4049" s="1">
        <v>0</v>
      </c>
      <c r="M4049" s="12">
        <f t="shared" si="1193"/>
        <v>20</v>
      </c>
      <c r="N4049" s="20">
        <f t="shared" si="1194"/>
        <v>0</v>
      </c>
      <c r="O4049" s="12">
        <f t="shared" si="1195"/>
        <v>0</v>
      </c>
      <c r="P4049" s="12">
        <f t="shared" si="1196"/>
        <v>0</v>
      </c>
      <c r="R4049" s="21">
        <f t="shared" ref="R4049:R4059" si="1197">C4049/$C$4047</f>
        <v>4.2598509052183178E-3</v>
      </c>
    </row>
    <row r="4050" spans="1:27" ht="15.75" x14ac:dyDescent="0.25">
      <c r="A4050" s="6" t="s">
        <v>3</v>
      </c>
      <c r="B4050" s="8">
        <v>11909</v>
      </c>
      <c r="C4050" s="8">
        <v>25</v>
      </c>
      <c r="D4050" s="2">
        <v>0.2</v>
      </c>
      <c r="E4050" s="10">
        <v>9</v>
      </c>
      <c r="F4050" s="8">
        <v>12</v>
      </c>
      <c r="G4050" s="2">
        <v>0.1</v>
      </c>
      <c r="H4050" s="2">
        <v>4.3</v>
      </c>
      <c r="I4050" s="8">
        <v>0</v>
      </c>
      <c r="J4050" s="2">
        <v>0</v>
      </c>
      <c r="K4050" s="2">
        <v>0</v>
      </c>
      <c r="M4050" s="12">
        <f t="shared" si="1193"/>
        <v>14</v>
      </c>
      <c r="N4050" s="20">
        <f t="shared" si="1194"/>
        <v>0</v>
      </c>
      <c r="O4050" s="20">
        <f t="shared" si="1195"/>
        <v>0</v>
      </c>
      <c r="P4050" s="12">
        <f t="shared" si="1196"/>
        <v>0</v>
      </c>
      <c r="R4050" s="23">
        <f t="shared" si="1197"/>
        <v>2.6624068157614484E-3</v>
      </c>
      <c r="U4050" s="30" t="s">
        <v>292</v>
      </c>
      <c r="V4050" s="30"/>
      <c r="W4050" s="30"/>
      <c r="X4050" s="30"/>
      <c r="Y4050" s="30"/>
    </row>
    <row r="4051" spans="1:27" ht="15.75" x14ac:dyDescent="0.25">
      <c r="A4051" s="5" t="s">
        <v>4</v>
      </c>
      <c r="B4051" s="7">
        <v>30881</v>
      </c>
      <c r="C4051" s="7">
        <v>145</v>
      </c>
      <c r="D4051" s="1">
        <v>0.5</v>
      </c>
      <c r="E4051" s="9">
        <v>27.2</v>
      </c>
      <c r="F4051" s="7">
        <v>19</v>
      </c>
      <c r="G4051" s="1">
        <v>0.1</v>
      </c>
      <c r="H4051" s="1">
        <v>3.6</v>
      </c>
      <c r="I4051" s="7">
        <v>0</v>
      </c>
      <c r="J4051" s="1">
        <v>0</v>
      </c>
      <c r="K4051" s="1">
        <v>0</v>
      </c>
      <c r="M4051" s="12">
        <f t="shared" si="1193"/>
        <v>59</v>
      </c>
      <c r="N4051" s="20">
        <f t="shared" si="1194"/>
        <v>1</v>
      </c>
      <c r="O4051" s="12">
        <f t="shared" si="1195"/>
        <v>0</v>
      </c>
      <c r="P4051" s="12">
        <f t="shared" si="1196"/>
        <v>0</v>
      </c>
      <c r="R4051" s="23">
        <f t="shared" si="1197"/>
        <v>1.54419595314164E-2</v>
      </c>
      <c r="S4051" s="24">
        <f>R4050+R4051</f>
        <v>1.8104366347177849E-2</v>
      </c>
      <c r="U4051" s="30"/>
      <c r="V4051" s="30"/>
      <c r="W4051" s="30"/>
      <c r="X4051" s="30"/>
      <c r="Y4051" s="30"/>
      <c r="Z4051" s="30"/>
    </row>
    <row r="4052" spans="1:27" ht="15.75" x14ac:dyDescent="0.25">
      <c r="A4052" s="6" t="s">
        <v>5</v>
      </c>
      <c r="B4052" s="8">
        <v>41377</v>
      </c>
      <c r="C4052" s="8">
        <v>504</v>
      </c>
      <c r="D4052" s="2">
        <v>1.2</v>
      </c>
      <c r="E4052" s="10">
        <v>85.2</v>
      </c>
      <c r="F4052" s="8">
        <v>58</v>
      </c>
      <c r="G4052" s="2">
        <v>0.1</v>
      </c>
      <c r="H4052" s="2">
        <v>9.8000000000000007</v>
      </c>
      <c r="I4052" s="8">
        <v>11</v>
      </c>
      <c r="J4052" s="2">
        <v>0</v>
      </c>
      <c r="K4052" s="2">
        <v>1.9</v>
      </c>
      <c r="M4052" s="12">
        <f t="shared" si="1193"/>
        <v>37</v>
      </c>
      <c r="N4052" s="20">
        <f t="shared" si="1194"/>
        <v>1</v>
      </c>
      <c r="O4052" s="12">
        <f t="shared" si="1195"/>
        <v>0</v>
      </c>
      <c r="P4052" s="12">
        <f t="shared" si="1196"/>
        <v>1</v>
      </c>
      <c r="R4052" s="21">
        <f t="shared" si="1197"/>
        <v>5.3674121405750799E-2</v>
      </c>
      <c r="U4052" s="30" t="s">
        <v>293</v>
      </c>
      <c r="V4052" s="30"/>
      <c r="W4052" s="30"/>
      <c r="X4052" s="30"/>
      <c r="Y4052" s="30"/>
      <c r="Z4052" s="30"/>
    </row>
    <row r="4053" spans="1:27" ht="15.75" x14ac:dyDescent="0.25">
      <c r="A4053" s="5" t="s">
        <v>6</v>
      </c>
      <c r="B4053" s="7">
        <v>43531</v>
      </c>
      <c r="C4053" s="7">
        <v>900</v>
      </c>
      <c r="D4053" s="1">
        <v>2.1</v>
      </c>
      <c r="E4053" s="9">
        <v>125.8</v>
      </c>
      <c r="F4053" s="7">
        <v>128</v>
      </c>
      <c r="G4053" s="1">
        <v>0.3</v>
      </c>
      <c r="H4053" s="1">
        <v>17.899999999999999</v>
      </c>
      <c r="I4053" s="7">
        <v>14</v>
      </c>
      <c r="J4053" s="1">
        <v>0</v>
      </c>
      <c r="K4053" s="1">
        <v>2</v>
      </c>
      <c r="M4053" s="12">
        <f t="shared" si="1193"/>
        <v>33</v>
      </c>
      <c r="N4053" s="20">
        <f t="shared" si="1194"/>
        <v>1</v>
      </c>
      <c r="O4053" s="20">
        <f t="shared" si="1195"/>
        <v>0</v>
      </c>
      <c r="P4053" s="12">
        <f t="shared" si="1196"/>
        <v>1</v>
      </c>
      <c r="R4053" s="21">
        <f t="shared" si="1197"/>
        <v>9.5846645367412137E-2</v>
      </c>
      <c r="U4053" s="30" t="s">
        <v>294</v>
      </c>
      <c r="V4053" s="30"/>
      <c r="W4053" s="30"/>
      <c r="X4053" s="30"/>
      <c r="Y4053" s="30"/>
      <c r="Z4053" s="30"/>
    </row>
    <row r="4054" spans="1:27" ht="15.75" x14ac:dyDescent="0.25">
      <c r="A4054" s="6" t="s">
        <v>7</v>
      </c>
      <c r="B4054" s="8">
        <v>35984</v>
      </c>
      <c r="C4054" s="8">
        <v>1140</v>
      </c>
      <c r="D4054" s="2">
        <v>3.2</v>
      </c>
      <c r="E4054" s="10">
        <v>187.4</v>
      </c>
      <c r="F4054" s="8">
        <v>233</v>
      </c>
      <c r="G4054" s="2">
        <v>0.6</v>
      </c>
      <c r="H4054" s="2">
        <v>38.299999999999997</v>
      </c>
      <c r="I4054" s="8">
        <v>41</v>
      </c>
      <c r="J4054" s="2">
        <v>0.1</v>
      </c>
      <c r="K4054" s="2">
        <v>6.7</v>
      </c>
      <c r="M4054" s="12">
        <f t="shared" si="1193"/>
        <v>33</v>
      </c>
      <c r="N4054" s="20">
        <f t="shared" si="1194"/>
        <v>2</v>
      </c>
      <c r="O4054" s="20">
        <f t="shared" si="1195"/>
        <v>1</v>
      </c>
      <c r="P4054" s="12">
        <f t="shared" si="1196"/>
        <v>0</v>
      </c>
      <c r="R4054" s="21">
        <f t="shared" si="1197"/>
        <v>0.12140575079872204</v>
      </c>
      <c r="U4054" s="30" t="s">
        <v>295</v>
      </c>
      <c r="V4054" s="30"/>
      <c r="W4054" s="30"/>
      <c r="X4054" s="30"/>
      <c r="Y4054" s="30"/>
      <c r="Z4054" s="30"/>
      <c r="AA4054" s="31">
        <f>4470643*0.104</f>
        <v>464946.87199999997</v>
      </c>
    </row>
    <row r="4055" spans="1:27" ht="15.75" x14ac:dyDescent="0.25">
      <c r="A4055" s="5" t="s">
        <v>8</v>
      </c>
      <c r="B4055" s="7">
        <v>26767</v>
      </c>
      <c r="C4055" s="7">
        <v>1625</v>
      </c>
      <c r="D4055" s="1">
        <v>6.1</v>
      </c>
      <c r="E4055" s="9">
        <v>295.10000000000002</v>
      </c>
      <c r="F4055" s="7">
        <v>402</v>
      </c>
      <c r="G4055" s="1">
        <v>1.5</v>
      </c>
      <c r="H4055" s="1">
        <v>73</v>
      </c>
      <c r="I4055" s="7">
        <v>103</v>
      </c>
      <c r="J4055" s="1">
        <v>0.4</v>
      </c>
      <c r="K4055" s="1">
        <v>18.7</v>
      </c>
      <c r="M4055" s="12">
        <f t="shared" si="1193"/>
        <v>27</v>
      </c>
      <c r="N4055" s="20">
        <f t="shared" si="1194"/>
        <v>3</v>
      </c>
      <c r="O4055" s="20">
        <f t="shared" si="1195"/>
        <v>2</v>
      </c>
      <c r="P4055" s="12">
        <f t="shared" si="1196"/>
        <v>0</v>
      </c>
      <c r="R4055" s="21">
        <f t="shared" si="1197"/>
        <v>0.17305644302449413</v>
      </c>
      <c r="V4055" t="s">
        <v>56</v>
      </c>
      <c r="W4055" s="32">
        <v>0.1</v>
      </c>
      <c r="X4055" s="33">
        <f>AA4054*W4055</f>
        <v>46494.6872</v>
      </c>
    </row>
    <row r="4056" spans="1:27" ht="15.75" x14ac:dyDescent="0.25">
      <c r="A4056" s="6" t="s">
        <v>9</v>
      </c>
      <c r="B4056" s="8">
        <v>15403</v>
      </c>
      <c r="C4056" s="8">
        <v>1661</v>
      </c>
      <c r="D4056" s="2">
        <v>10.8</v>
      </c>
      <c r="E4056" s="10">
        <v>350.1</v>
      </c>
      <c r="F4056" s="8">
        <v>476</v>
      </c>
      <c r="G4056" s="2">
        <v>3.1</v>
      </c>
      <c r="H4056" s="2">
        <v>100.3</v>
      </c>
      <c r="I4056" s="8">
        <v>266</v>
      </c>
      <c r="J4056" s="2">
        <v>1.7</v>
      </c>
      <c r="K4056" s="2">
        <v>56.1</v>
      </c>
      <c r="M4056" s="12">
        <f t="shared" si="1193"/>
        <v>14</v>
      </c>
      <c r="N4056" s="20">
        <f t="shared" si="1194"/>
        <v>4</v>
      </c>
      <c r="O4056" s="20">
        <f t="shared" si="1195"/>
        <v>0</v>
      </c>
      <c r="P4056" s="20">
        <f t="shared" si="1196"/>
        <v>2</v>
      </c>
      <c r="R4056" s="21">
        <f t="shared" si="1197"/>
        <v>0.17689030883919063</v>
      </c>
      <c r="V4056" t="s">
        <v>296</v>
      </c>
      <c r="X4056" s="34">
        <v>5415</v>
      </c>
      <c r="Y4056" s="48">
        <f>X4056/4470643</f>
        <v>1.211235162369261E-3</v>
      </c>
      <c r="Z4056" t="s">
        <v>186</v>
      </c>
    </row>
    <row r="4057" spans="1:27" ht="15.75" x14ac:dyDescent="0.25">
      <c r="A4057" s="5" t="s">
        <v>10</v>
      </c>
      <c r="B4057" s="7">
        <v>6565</v>
      </c>
      <c r="C4057" s="7">
        <v>1497</v>
      </c>
      <c r="D4057" s="1">
        <v>22.8</v>
      </c>
      <c r="E4057" s="9">
        <v>574.4</v>
      </c>
      <c r="F4057" s="7">
        <v>305</v>
      </c>
      <c r="G4057" s="1">
        <v>4.5999999999999996</v>
      </c>
      <c r="H4057" s="1">
        <v>117</v>
      </c>
      <c r="I4057" s="7">
        <v>468</v>
      </c>
      <c r="J4057" s="1">
        <v>7.1</v>
      </c>
      <c r="K4057" s="1">
        <v>179.6</v>
      </c>
      <c r="M4057" s="12">
        <f t="shared" si="1193"/>
        <v>3</v>
      </c>
      <c r="N4057" s="20">
        <f t="shared" si="1194"/>
        <v>1</v>
      </c>
      <c r="O4057" s="20">
        <f t="shared" si="1195"/>
        <v>0</v>
      </c>
      <c r="P4057" s="20">
        <f t="shared" si="1196"/>
        <v>2</v>
      </c>
      <c r="R4057" s="21">
        <f t="shared" si="1197"/>
        <v>0.15942492012779552</v>
      </c>
      <c r="W4057" s="46" t="s">
        <v>185</v>
      </c>
      <c r="X4057" s="47">
        <f>X4056-X4074</f>
        <v>-416</v>
      </c>
    </row>
    <row r="4058" spans="1:27" ht="15.75" x14ac:dyDescent="0.25">
      <c r="A4058" s="6" t="s">
        <v>11</v>
      </c>
      <c r="B4058" s="8">
        <v>6230</v>
      </c>
      <c r="C4058" s="8">
        <v>1793</v>
      </c>
      <c r="D4058" s="2">
        <v>28.8</v>
      </c>
      <c r="E4058" s="10">
        <v>1278.3</v>
      </c>
      <c r="F4058" s="8">
        <v>85</v>
      </c>
      <c r="G4058" s="2">
        <v>1.4</v>
      </c>
      <c r="H4058" s="2">
        <v>60.6</v>
      </c>
      <c r="I4058" s="8">
        <v>1339</v>
      </c>
      <c r="J4058" s="2">
        <v>21.5</v>
      </c>
      <c r="K4058" s="2">
        <v>954.6</v>
      </c>
      <c r="M4058" s="12">
        <f t="shared" si="1193"/>
        <v>0</v>
      </c>
      <c r="N4058" s="20">
        <f t="shared" si="1194"/>
        <v>0</v>
      </c>
      <c r="O4058" s="20">
        <f t="shared" si="1195"/>
        <v>0</v>
      </c>
      <c r="P4058" s="20">
        <f t="shared" si="1196"/>
        <v>1</v>
      </c>
      <c r="R4058" s="21">
        <f t="shared" si="1197"/>
        <v>0.19094781682641107</v>
      </c>
    </row>
    <row r="4059" spans="1:27" ht="15.75" x14ac:dyDescent="0.25">
      <c r="A4059" s="5" t="s">
        <v>12</v>
      </c>
      <c r="B4059" s="1">
        <v>102</v>
      </c>
      <c r="C4059" s="1">
        <v>2</v>
      </c>
      <c r="D4059" s="1">
        <v>2</v>
      </c>
      <c r="E4059" s="1" t="s">
        <v>13</v>
      </c>
      <c r="F4059" s="1">
        <v>1</v>
      </c>
      <c r="G4059" s="1">
        <v>1</v>
      </c>
      <c r="H4059" s="1" t="s">
        <v>13</v>
      </c>
      <c r="I4059" s="1">
        <v>1</v>
      </c>
      <c r="J4059" s="1">
        <v>1</v>
      </c>
      <c r="K4059" s="1" t="s">
        <v>13</v>
      </c>
      <c r="M4059" s="12">
        <f t="shared" si="1193"/>
        <v>3</v>
      </c>
      <c r="N4059" s="12">
        <f t="shared" si="1194"/>
        <v>0</v>
      </c>
      <c r="O4059" s="12">
        <f t="shared" si="1195"/>
        <v>0</v>
      </c>
      <c r="P4059" s="12">
        <f t="shared" si="1196"/>
        <v>0</v>
      </c>
      <c r="R4059" s="21">
        <f t="shared" si="1197"/>
        <v>2.1299254526091586E-4</v>
      </c>
    </row>
    <row r="4060" spans="1:27" x14ac:dyDescent="0.25">
      <c r="A4060" s="25"/>
    </row>
    <row r="4061" spans="1:27" x14ac:dyDescent="0.25">
      <c r="A4061" t="s">
        <v>1395</v>
      </c>
    </row>
    <row r="4062" spans="1:27" x14ac:dyDescent="0.25">
      <c r="A4062" t="s">
        <v>22</v>
      </c>
    </row>
    <row r="4063" spans="1:27" x14ac:dyDescent="0.25">
      <c r="A4063" s="15" t="s">
        <v>17</v>
      </c>
      <c r="B4063" s="14" t="s">
        <v>18</v>
      </c>
      <c r="C4063" s="270" t="s">
        <v>19</v>
      </c>
      <c r="D4063" s="270"/>
      <c r="E4063" s="270"/>
      <c r="F4063" s="270" t="s">
        <v>20</v>
      </c>
      <c r="G4063" s="270"/>
      <c r="H4063" s="270"/>
      <c r="I4063" s="270" t="s">
        <v>21</v>
      </c>
      <c r="J4063" s="270"/>
      <c r="K4063" s="270"/>
      <c r="M4063" s="270" t="s">
        <v>282</v>
      </c>
      <c r="N4063" s="270"/>
      <c r="O4063" s="270"/>
      <c r="P4063" s="270"/>
    </row>
    <row r="4064" spans="1:27" ht="30" x14ac:dyDescent="0.25">
      <c r="B4064" s="14" t="s">
        <v>14</v>
      </c>
      <c r="C4064" s="14" t="s">
        <v>14</v>
      </c>
      <c r="D4064" s="14" t="s">
        <v>15</v>
      </c>
      <c r="E4064" s="14" t="s">
        <v>16</v>
      </c>
      <c r="F4064" s="14" t="s">
        <v>14</v>
      </c>
      <c r="G4064" s="14" t="s">
        <v>15</v>
      </c>
      <c r="H4064" s="14" t="s">
        <v>16</v>
      </c>
      <c r="I4064" s="14" t="s">
        <v>14</v>
      </c>
      <c r="J4064" s="14" t="s">
        <v>15</v>
      </c>
      <c r="K4064" s="14" t="s">
        <v>16</v>
      </c>
      <c r="M4064" s="14" t="s">
        <v>18</v>
      </c>
      <c r="N4064" s="13" t="s">
        <v>19</v>
      </c>
      <c r="O4064" s="14" t="s">
        <v>20</v>
      </c>
      <c r="P4064" s="13" t="s">
        <v>21</v>
      </c>
      <c r="R4064" s="13" t="s">
        <v>41</v>
      </c>
      <c r="S4064" s="14" t="s">
        <v>29</v>
      </c>
      <c r="U4064" s="27" t="s">
        <v>42</v>
      </c>
    </row>
    <row r="4065" spans="1:27" ht="15.75" x14ac:dyDescent="0.25">
      <c r="A4065" s="5" t="s">
        <v>0</v>
      </c>
      <c r="B4065" s="7">
        <v>228424</v>
      </c>
      <c r="C4065" s="7">
        <v>9377</v>
      </c>
      <c r="D4065" s="1">
        <v>4.0999999999999996</v>
      </c>
      <c r="E4065" s="9">
        <v>212.1</v>
      </c>
      <c r="F4065" s="7">
        <v>1736</v>
      </c>
      <c r="G4065" s="1">
        <v>0.8</v>
      </c>
      <c r="H4065" s="1">
        <v>39.299999999999997</v>
      </c>
      <c r="I4065" s="7">
        <v>2236</v>
      </c>
      <c r="J4065" s="1">
        <v>1</v>
      </c>
      <c r="K4065" s="1">
        <v>50.6</v>
      </c>
      <c r="M4065" s="12">
        <f t="shared" ref="M4065:M4077" si="1198">B4065-B4083</f>
        <v>296</v>
      </c>
      <c r="N4065" s="12">
        <f t="shared" ref="N4065:N4077" si="1199">C4065-C4083</f>
        <v>22</v>
      </c>
      <c r="O4065" s="12">
        <f t="shared" ref="O4065:O4077" si="1200">F4065-F4083</f>
        <v>10</v>
      </c>
      <c r="P4065" s="12">
        <f t="shared" ref="P4065:P4077" si="1201">I4065-I4083</f>
        <v>5</v>
      </c>
      <c r="R4065" s="26"/>
      <c r="U4065" s="28">
        <f>C4065/B4065</f>
        <v>4.1050852800056034E-2</v>
      </c>
    </row>
    <row r="4066" spans="1:27" ht="15.75" x14ac:dyDescent="0.25">
      <c r="A4066" s="6" t="s">
        <v>1</v>
      </c>
      <c r="B4066" s="8">
        <v>1363</v>
      </c>
      <c r="C4066" s="8">
        <v>58</v>
      </c>
      <c r="D4066" s="2">
        <v>4.3</v>
      </c>
      <c r="E4066" s="10">
        <v>112.1</v>
      </c>
      <c r="F4066" s="8">
        <v>14</v>
      </c>
      <c r="G4066" s="2">
        <v>1</v>
      </c>
      <c r="H4066" s="2">
        <v>27.1</v>
      </c>
      <c r="I4066" s="8">
        <v>0</v>
      </c>
      <c r="J4066" s="2">
        <v>0</v>
      </c>
      <c r="K4066" s="2">
        <v>0</v>
      </c>
      <c r="M4066" s="12">
        <f t="shared" si="1198"/>
        <v>3</v>
      </c>
      <c r="N4066" s="20">
        <f t="shared" si="1199"/>
        <v>0</v>
      </c>
      <c r="O4066" s="12">
        <f t="shared" si="1200"/>
        <v>0</v>
      </c>
      <c r="P4066" s="12">
        <f t="shared" si="1201"/>
        <v>0</v>
      </c>
      <c r="R4066" s="21">
        <f>C4066/$C$4065</f>
        <v>6.185347125946465E-3</v>
      </c>
    </row>
    <row r="4067" spans="1:27" ht="15.75" x14ac:dyDescent="0.25">
      <c r="A4067" s="5" t="s">
        <v>2</v>
      </c>
      <c r="B4067" s="7">
        <v>8535</v>
      </c>
      <c r="C4067" s="7">
        <v>40</v>
      </c>
      <c r="D4067" s="1">
        <v>0.5</v>
      </c>
      <c r="E4067" s="9">
        <v>18.399999999999999</v>
      </c>
      <c r="F4067" s="7">
        <v>6</v>
      </c>
      <c r="G4067" s="1">
        <v>0.1</v>
      </c>
      <c r="H4067" s="1">
        <v>2.8</v>
      </c>
      <c r="I4067" s="7">
        <v>0</v>
      </c>
      <c r="J4067" s="1">
        <v>0</v>
      </c>
      <c r="K4067" s="1">
        <v>0</v>
      </c>
      <c r="M4067" s="12">
        <f t="shared" si="1198"/>
        <v>17</v>
      </c>
      <c r="N4067" s="20">
        <f t="shared" si="1199"/>
        <v>0</v>
      </c>
      <c r="O4067" s="12">
        <f t="shared" si="1200"/>
        <v>0</v>
      </c>
      <c r="P4067" s="12">
        <f t="shared" si="1201"/>
        <v>0</v>
      </c>
      <c r="R4067" s="21">
        <f t="shared" ref="R4067:R4077" si="1202">C4067/$C$4065</f>
        <v>4.2657566385837691E-3</v>
      </c>
    </row>
    <row r="4068" spans="1:27" ht="15.75" x14ac:dyDescent="0.25">
      <c r="A4068" s="6" t="s">
        <v>3</v>
      </c>
      <c r="B4068" s="8">
        <v>11895</v>
      </c>
      <c r="C4068" s="8">
        <v>25</v>
      </c>
      <c r="D4068" s="2">
        <v>0.2</v>
      </c>
      <c r="E4068" s="10">
        <v>9</v>
      </c>
      <c r="F4068" s="8">
        <v>12</v>
      </c>
      <c r="G4068" s="2">
        <v>0.1</v>
      </c>
      <c r="H4068" s="2">
        <v>4.3</v>
      </c>
      <c r="I4068" s="8">
        <v>0</v>
      </c>
      <c r="J4068" s="2">
        <v>0</v>
      </c>
      <c r="K4068" s="2">
        <v>0</v>
      </c>
      <c r="M4068" s="12">
        <f t="shared" si="1198"/>
        <v>23</v>
      </c>
      <c r="N4068" s="20">
        <f t="shared" si="1199"/>
        <v>0</v>
      </c>
      <c r="O4068" s="20">
        <f t="shared" si="1200"/>
        <v>0</v>
      </c>
      <c r="P4068" s="12">
        <f t="shared" si="1201"/>
        <v>0</v>
      </c>
      <c r="R4068" s="23">
        <f t="shared" si="1202"/>
        <v>2.6660978991148556E-3</v>
      </c>
      <c r="U4068" s="30" t="s">
        <v>284</v>
      </c>
      <c r="V4068" s="30"/>
      <c r="W4068" s="30"/>
      <c r="X4068" s="30"/>
      <c r="Y4068" s="30"/>
    </row>
    <row r="4069" spans="1:27" ht="15.75" x14ac:dyDescent="0.25">
      <c r="A4069" s="5" t="s">
        <v>4</v>
      </c>
      <c r="B4069" s="7">
        <v>30822</v>
      </c>
      <c r="C4069" s="7">
        <v>144</v>
      </c>
      <c r="D4069" s="1">
        <v>0.5</v>
      </c>
      <c r="E4069" s="9">
        <v>27</v>
      </c>
      <c r="F4069" s="7">
        <v>19</v>
      </c>
      <c r="G4069" s="1">
        <v>0.1</v>
      </c>
      <c r="H4069" s="1">
        <v>3.6</v>
      </c>
      <c r="I4069" s="7">
        <v>0</v>
      </c>
      <c r="J4069" s="1">
        <v>0</v>
      </c>
      <c r="K4069" s="1">
        <v>0</v>
      </c>
      <c r="M4069" s="12">
        <f t="shared" si="1198"/>
        <v>56</v>
      </c>
      <c r="N4069" s="20">
        <f t="shared" si="1199"/>
        <v>0</v>
      </c>
      <c r="O4069" s="12">
        <f t="shared" si="1200"/>
        <v>0</v>
      </c>
      <c r="P4069" s="12">
        <f t="shared" si="1201"/>
        <v>0</v>
      </c>
      <c r="R4069" s="23">
        <f t="shared" si="1202"/>
        <v>1.5356723898901567E-2</v>
      </c>
      <c r="S4069" s="24">
        <f>R4068+R4069</f>
        <v>1.8022821798016422E-2</v>
      </c>
      <c r="U4069" s="30"/>
      <c r="V4069" s="30"/>
      <c r="W4069" s="30"/>
      <c r="X4069" s="30"/>
      <c r="Y4069" s="30"/>
      <c r="Z4069" s="30"/>
    </row>
    <row r="4070" spans="1:27" ht="15.75" x14ac:dyDescent="0.25">
      <c r="A4070" s="6" t="s">
        <v>5</v>
      </c>
      <c r="B4070" s="8">
        <v>41340</v>
      </c>
      <c r="C4070" s="8">
        <v>503</v>
      </c>
      <c r="D4070" s="2">
        <v>1.2</v>
      </c>
      <c r="E4070" s="10">
        <v>85</v>
      </c>
      <c r="F4070" s="8">
        <v>58</v>
      </c>
      <c r="G4070" s="2">
        <v>0.1</v>
      </c>
      <c r="H4070" s="2">
        <v>9.8000000000000007</v>
      </c>
      <c r="I4070" s="8">
        <v>10</v>
      </c>
      <c r="J4070" s="2">
        <v>0</v>
      </c>
      <c r="K4070" s="2">
        <v>1.7</v>
      </c>
      <c r="M4070" s="12">
        <f t="shared" si="1198"/>
        <v>55</v>
      </c>
      <c r="N4070" s="20">
        <f t="shared" si="1199"/>
        <v>3</v>
      </c>
      <c r="O4070" s="12">
        <f t="shared" si="1200"/>
        <v>0</v>
      </c>
      <c r="P4070" s="12">
        <f t="shared" si="1201"/>
        <v>0</v>
      </c>
      <c r="R4070" s="21">
        <f t="shared" si="1202"/>
        <v>5.3641889730190892E-2</v>
      </c>
      <c r="U4070" s="30" t="s">
        <v>285</v>
      </c>
      <c r="V4070" s="30"/>
      <c r="W4070" s="30"/>
      <c r="X4070" s="30"/>
      <c r="Y4070" s="30"/>
      <c r="Z4070" s="30"/>
    </row>
    <row r="4071" spans="1:27" ht="15.75" x14ac:dyDescent="0.25">
      <c r="A4071" s="5" t="s">
        <v>6</v>
      </c>
      <c r="B4071" s="7">
        <v>43498</v>
      </c>
      <c r="C4071" s="7">
        <v>899</v>
      </c>
      <c r="D4071" s="1">
        <v>2.1</v>
      </c>
      <c r="E4071" s="9">
        <v>125.6</v>
      </c>
      <c r="F4071" s="7">
        <v>128</v>
      </c>
      <c r="G4071" s="1">
        <v>0.3</v>
      </c>
      <c r="H4071" s="1">
        <v>17.899999999999999</v>
      </c>
      <c r="I4071" s="7">
        <v>13</v>
      </c>
      <c r="J4071" s="1">
        <v>0</v>
      </c>
      <c r="K4071" s="1">
        <v>1.8</v>
      </c>
      <c r="M4071" s="12">
        <f t="shared" si="1198"/>
        <v>56</v>
      </c>
      <c r="N4071" s="20">
        <f t="shared" si="1199"/>
        <v>2</v>
      </c>
      <c r="O4071" s="20">
        <f t="shared" si="1200"/>
        <v>0</v>
      </c>
      <c r="P4071" s="12">
        <f t="shared" si="1201"/>
        <v>0</v>
      </c>
      <c r="R4071" s="21">
        <f t="shared" si="1202"/>
        <v>9.5872880452170198E-2</v>
      </c>
      <c r="U4071" s="30" t="s">
        <v>286</v>
      </c>
      <c r="V4071" s="30"/>
      <c r="W4071" s="30"/>
      <c r="X4071" s="30"/>
      <c r="Y4071" s="30"/>
      <c r="Z4071" s="30"/>
    </row>
    <row r="4072" spans="1:27" ht="15.75" x14ac:dyDescent="0.25">
      <c r="A4072" s="6" t="s">
        <v>7</v>
      </c>
      <c r="B4072" s="8">
        <v>35951</v>
      </c>
      <c r="C4072" s="8">
        <v>1138</v>
      </c>
      <c r="D4072" s="2">
        <v>3.2</v>
      </c>
      <c r="E4072" s="10">
        <v>187</v>
      </c>
      <c r="F4072" s="8">
        <v>232</v>
      </c>
      <c r="G4072" s="2">
        <v>0.6</v>
      </c>
      <c r="H4072" s="2">
        <v>38.1</v>
      </c>
      <c r="I4072" s="8">
        <v>41</v>
      </c>
      <c r="J4072" s="2">
        <v>0.1</v>
      </c>
      <c r="K4072" s="2">
        <v>6.7</v>
      </c>
      <c r="M4072" s="12">
        <f t="shared" si="1198"/>
        <v>31</v>
      </c>
      <c r="N4072" s="20">
        <f t="shared" si="1199"/>
        <v>5</v>
      </c>
      <c r="O4072" s="20">
        <f t="shared" si="1200"/>
        <v>1</v>
      </c>
      <c r="P4072" s="12">
        <f t="shared" si="1201"/>
        <v>0</v>
      </c>
      <c r="R4072" s="21">
        <f t="shared" si="1202"/>
        <v>0.12136077636770823</v>
      </c>
      <c r="U4072" s="30" t="s">
        <v>287</v>
      </c>
      <c r="V4072" s="30"/>
      <c r="W4072" s="30"/>
      <c r="X4072" s="30"/>
      <c r="Y4072" s="30"/>
      <c r="Z4072" s="30"/>
      <c r="AA4072" s="31">
        <f>4470643*0.096</f>
        <v>429181.728</v>
      </c>
    </row>
    <row r="4073" spans="1:27" ht="15.75" x14ac:dyDescent="0.25">
      <c r="A4073" s="5" t="s">
        <v>8</v>
      </c>
      <c r="B4073" s="7">
        <v>26740</v>
      </c>
      <c r="C4073" s="7">
        <v>1622</v>
      </c>
      <c r="D4073" s="1">
        <v>6.1</v>
      </c>
      <c r="E4073" s="9">
        <v>294.5</v>
      </c>
      <c r="F4073" s="7">
        <v>400</v>
      </c>
      <c r="G4073" s="1">
        <v>1.5</v>
      </c>
      <c r="H4073" s="1">
        <v>72.599999999999994</v>
      </c>
      <c r="I4073" s="7">
        <v>103</v>
      </c>
      <c r="J4073" s="1">
        <v>0.4</v>
      </c>
      <c r="K4073" s="1">
        <v>18.7</v>
      </c>
      <c r="M4073" s="12">
        <f t="shared" si="1198"/>
        <v>34</v>
      </c>
      <c r="N4073" s="20">
        <f t="shared" si="1199"/>
        <v>2</v>
      </c>
      <c r="O4073" s="20">
        <f t="shared" si="1200"/>
        <v>4</v>
      </c>
      <c r="P4073" s="12">
        <f t="shared" si="1201"/>
        <v>1</v>
      </c>
      <c r="R4073" s="21">
        <f t="shared" si="1202"/>
        <v>0.17297643169457183</v>
      </c>
      <c r="V4073" t="s">
        <v>56</v>
      </c>
      <c r="W4073" s="32">
        <v>0.1</v>
      </c>
      <c r="X4073" s="33">
        <f>AA4072*W4073</f>
        <v>42918.1728</v>
      </c>
    </row>
    <row r="4074" spans="1:27" ht="15.75" x14ac:dyDescent="0.25">
      <c r="A4074" s="6" t="s">
        <v>9</v>
      </c>
      <c r="B4074" s="8">
        <v>15389</v>
      </c>
      <c r="C4074" s="8">
        <v>1657</v>
      </c>
      <c r="D4074" s="2">
        <v>10.8</v>
      </c>
      <c r="E4074" s="10">
        <v>349.3</v>
      </c>
      <c r="F4074" s="8">
        <v>476</v>
      </c>
      <c r="G4074" s="2">
        <v>3.1</v>
      </c>
      <c r="H4074" s="2">
        <v>100.3</v>
      </c>
      <c r="I4074" s="8">
        <v>264</v>
      </c>
      <c r="J4074" s="2">
        <v>1.7</v>
      </c>
      <c r="K4074" s="2">
        <v>55.6</v>
      </c>
      <c r="M4074" s="12">
        <f t="shared" si="1198"/>
        <v>19</v>
      </c>
      <c r="N4074" s="20">
        <f t="shared" si="1199"/>
        <v>5</v>
      </c>
      <c r="O4074" s="20">
        <f t="shared" si="1200"/>
        <v>3</v>
      </c>
      <c r="P4074" s="20">
        <f t="shared" si="1201"/>
        <v>0</v>
      </c>
      <c r="R4074" s="21">
        <f t="shared" si="1202"/>
        <v>0.17670896875333261</v>
      </c>
      <c r="V4074" t="s">
        <v>288</v>
      </c>
      <c r="X4074" s="34">
        <v>5831</v>
      </c>
      <c r="Y4074" s="48">
        <f>X4074/4470643</f>
        <v>1.304286654067435E-3</v>
      </c>
      <c r="Z4074" t="s">
        <v>186</v>
      </c>
    </row>
    <row r="4075" spans="1:27" ht="15.75" x14ac:dyDescent="0.25">
      <c r="A4075" s="5" t="s">
        <v>10</v>
      </c>
      <c r="B4075" s="7">
        <v>6562</v>
      </c>
      <c r="C4075" s="7">
        <v>1496</v>
      </c>
      <c r="D4075" s="1">
        <v>22.8</v>
      </c>
      <c r="E4075" s="9">
        <v>574</v>
      </c>
      <c r="F4075" s="7">
        <v>305</v>
      </c>
      <c r="G4075" s="1">
        <v>4.5999999999999996</v>
      </c>
      <c r="H4075" s="1">
        <v>117</v>
      </c>
      <c r="I4075" s="7">
        <v>466</v>
      </c>
      <c r="J4075" s="1">
        <v>7.1</v>
      </c>
      <c r="K4075" s="1">
        <v>178.8</v>
      </c>
      <c r="M4075" s="12">
        <f t="shared" si="1198"/>
        <v>8</v>
      </c>
      <c r="N4075" s="20">
        <f t="shared" si="1199"/>
        <v>4</v>
      </c>
      <c r="O4075" s="20">
        <f t="shared" si="1200"/>
        <v>2</v>
      </c>
      <c r="P4075" s="20">
        <f t="shared" si="1201"/>
        <v>2</v>
      </c>
      <c r="R4075" s="21">
        <f t="shared" si="1202"/>
        <v>0.15953929828303295</v>
      </c>
      <c r="W4075" s="46" t="s">
        <v>185</v>
      </c>
      <c r="X4075" s="47">
        <f>X4074-X4092</f>
        <v>-474</v>
      </c>
    </row>
    <row r="4076" spans="1:27" ht="15.75" x14ac:dyDescent="0.25">
      <c r="A4076" s="6" t="s">
        <v>11</v>
      </c>
      <c r="B4076" s="8">
        <v>6230</v>
      </c>
      <c r="C4076" s="8">
        <v>1793</v>
      </c>
      <c r="D4076" s="2">
        <v>28.8</v>
      </c>
      <c r="E4076" s="10">
        <v>1278.3</v>
      </c>
      <c r="F4076" s="8">
        <v>85</v>
      </c>
      <c r="G4076" s="2">
        <v>1.4</v>
      </c>
      <c r="H4076" s="2">
        <v>60.6</v>
      </c>
      <c r="I4076" s="8">
        <v>1338</v>
      </c>
      <c r="J4076" s="2">
        <v>21.5</v>
      </c>
      <c r="K4076" s="2">
        <v>953.9</v>
      </c>
      <c r="M4076" s="12">
        <f t="shared" si="1198"/>
        <v>2</v>
      </c>
      <c r="N4076" s="20">
        <f t="shared" si="1199"/>
        <v>3</v>
      </c>
      <c r="O4076" s="20">
        <f t="shared" si="1200"/>
        <v>0</v>
      </c>
      <c r="P4076" s="20">
        <f t="shared" si="1201"/>
        <v>2</v>
      </c>
      <c r="R4076" s="21">
        <f t="shared" si="1202"/>
        <v>0.19121254132451743</v>
      </c>
    </row>
    <row r="4077" spans="1:27" ht="15.75" x14ac:dyDescent="0.25">
      <c r="A4077" s="5" t="s">
        <v>12</v>
      </c>
      <c r="B4077" s="1">
        <v>99</v>
      </c>
      <c r="C4077" s="1">
        <v>2</v>
      </c>
      <c r="D4077" s="1">
        <v>2</v>
      </c>
      <c r="E4077" s="1" t="s">
        <v>13</v>
      </c>
      <c r="F4077" s="1">
        <v>1</v>
      </c>
      <c r="G4077" s="1">
        <v>1</v>
      </c>
      <c r="H4077" s="1" t="s">
        <v>13</v>
      </c>
      <c r="I4077" s="1">
        <v>1</v>
      </c>
      <c r="J4077" s="1">
        <v>1</v>
      </c>
      <c r="K4077" s="1" t="s">
        <v>13</v>
      </c>
      <c r="M4077" s="12">
        <f t="shared" si="1198"/>
        <v>-8</v>
      </c>
      <c r="N4077" s="12">
        <f t="shared" si="1199"/>
        <v>-2</v>
      </c>
      <c r="O4077" s="12">
        <f t="shared" si="1200"/>
        <v>0</v>
      </c>
      <c r="P4077" s="12">
        <f t="shared" si="1201"/>
        <v>0</v>
      </c>
      <c r="R4077" s="21">
        <f t="shared" si="1202"/>
        <v>2.1328783192918843E-4</v>
      </c>
    </row>
    <row r="4078" spans="1:27" x14ac:dyDescent="0.25">
      <c r="A4078" s="25"/>
    </row>
    <row r="4079" spans="1:27" x14ac:dyDescent="0.25">
      <c r="A4079" t="s">
        <v>1396</v>
      </c>
    </row>
    <row r="4080" spans="1:27" x14ac:dyDescent="0.25">
      <c r="A4080" t="s">
        <v>22</v>
      </c>
    </row>
    <row r="4081" spans="1:27" x14ac:dyDescent="0.25">
      <c r="A4081" s="15" t="s">
        <v>17</v>
      </c>
      <c r="B4081" s="14" t="s">
        <v>18</v>
      </c>
      <c r="C4081" s="270" t="s">
        <v>19</v>
      </c>
      <c r="D4081" s="270"/>
      <c r="E4081" s="270"/>
      <c r="F4081" s="270" t="s">
        <v>20</v>
      </c>
      <c r="G4081" s="270"/>
      <c r="H4081" s="270"/>
      <c r="I4081" s="270" t="s">
        <v>21</v>
      </c>
      <c r="J4081" s="270"/>
      <c r="K4081" s="270"/>
      <c r="M4081" s="270" t="s">
        <v>276</v>
      </c>
      <c r="N4081" s="270"/>
      <c r="O4081" s="270"/>
      <c r="P4081" s="270"/>
    </row>
    <row r="4082" spans="1:27" ht="30" x14ac:dyDescent="0.25">
      <c r="B4082" s="14" t="s">
        <v>14</v>
      </c>
      <c r="C4082" s="14" t="s">
        <v>14</v>
      </c>
      <c r="D4082" s="14" t="s">
        <v>15</v>
      </c>
      <c r="E4082" s="14" t="s">
        <v>16</v>
      </c>
      <c r="F4082" s="14" t="s">
        <v>14</v>
      </c>
      <c r="G4082" s="14" t="s">
        <v>15</v>
      </c>
      <c r="H4082" s="14" t="s">
        <v>16</v>
      </c>
      <c r="I4082" s="14" t="s">
        <v>14</v>
      </c>
      <c r="J4082" s="14" t="s">
        <v>15</v>
      </c>
      <c r="K4082" s="14" t="s">
        <v>16</v>
      </c>
      <c r="M4082" s="14" t="s">
        <v>18</v>
      </c>
      <c r="N4082" s="13" t="s">
        <v>19</v>
      </c>
      <c r="O4082" s="14" t="s">
        <v>20</v>
      </c>
      <c r="P4082" s="13" t="s">
        <v>21</v>
      </c>
      <c r="R4082" s="13" t="s">
        <v>41</v>
      </c>
      <c r="S4082" s="14" t="s">
        <v>29</v>
      </c>
      <c r="U4082" s="27" t="s">
        <v>42</v>
      </c>
    </row>
    <row r="4083" spans="1:27" ht="15.75" x14ac:dyDescent="0.25">
      <c r="A4083" s="5" t="s">
        <v>0</v>
      </c>
      <c r="B4083" s="7">
        <v>228128</v>
      </c>
      <c r="C4083" s="7">
        <v>9355</v>
      </c>
      <c r="D4083" s="1">
        <v>4.0999999999999996</v>
      </c>
      <c r="E4083" s="9">
        <v>211.6</v>
      </c>
      <c r="F4083" s="7">
        <v>1726</v>
      </c>
      <c r="G4083" s="1">
        <v>0.8</v>
      </c>
      <c r="H4083" s="1">
        <v>39</v>
      </c>
      <c r="I4083" s="7">
        <v>2231</v>
      </c>
      <c r="J4083" s="1">
        <v>1</v>
      </c>
      <c r="K4083" s="1">
        <v>50.5</v>
      </c>
      <c r="M4083" s="12">
        <f t="shared" ref="M4083:M4095" si="1203">B4083-B4101</f>
        <v>410</v>
      </c>
      <c r="N4083" s="12">
        <f t="shared" ref="N4083:N4095" si="1204">C4083-C4101</f>
        <v>24</v>
      </c>
      <c r="O4083" s="12">
        <f t="shared" ref="O4083:O4095" si="1205">F4083-F4101</f>
        <v>6</v>
      </c>
      <c r="P4083" s="12">
        <f t="shared" ref="P4083:P4095" si="1206">I4083-I4101</f>
        <v>3</v>
      </c>
      <c r="R4083" s="26"/>
      <c r="U4083" s="28">
        <f>C4083/B4083</f>
        <v>4.1007679899004071E-2</v>
      </c>
    </row>
    <row r="4084" spans="1:27" ht="15.75" x14ac:dyDescent="0.25">
      <c r="A4084" s="6" t="s">
        <v>1</v>
      </c>
      <c r="B4084" s="8">
        <v>1360</v>
      </c>
      <c r="C4084" s="8">
        <v>58</v>
      </c>
      <c r="D4084" s="2">
        <v>4.3</v>
      </c>
      <c r="E4084" s="10">
        <v>112.1</v>
      </c>
      <c r="F4084" s="8">
        <v>14</v>
      </c>
      <c r="G4084" s="2">
        <v>1</v>
      </c>
      <c r="H4084" s="2">
        <v>27.1</v>
      </c>
      <c r="I4084" s="8">
        <v>0</v>
      </c>
      <c r="J4084" s="2">
        <v>0</v>
      </c>
      <c r="K4084" s="2">
        <v>0</v>
      </c>
      <c r="M4084" s="12">
        <f t="shared" si="1203"/>
        <v>6</v>
      </c>
      <c r="N4084" s="20">
        <f t="shared" si="1204"/>
        <v>0</v>
      </c>
      <c r="O4084" s="12">
        <f t="shared" si="1205"/>
        <v>0</v>
      </c>
      <c r="P4084" s="12">
        <f t="shared" si="1206"/>
        <v>0</v>
      </c>
      <c r="R4084" s="21">
        <f>C4084/$C$4083</f>
        <v>6.1998931052912884E-3</v>
      </c>
    </row>
    <row r="4085" spans="1:27" ht="15.75" x14ac:dyDescent="0.25">
      <c r="A4085" s="5" t="s">
        <v>2</v>
      </c>
      <c r="B4085" s="7">
        <v>8518</v>
      </c>
      <c r="C4085" s="7">
        <v>40</v>
      </c>
      <c r="D4085" s="1">
        <v>0.5</v>
      </c>
      <c r="E4085" s="9">
        <v>18.399999999999999</v>
      </c>
      <c r="F4085" s="7">
        <v>6</v>
      </c>
      <c r="G4085" s="1">
        <v>0.1</v>
      </c>
      <c r="H4085" s="1">
        <v>2.8</v>
      </c>
      <c r="I4085" s="7">
        <v>0</v>
      </c>
      <c r="J4085" s="1">
        <v>0</v>
      </c>
      <c r="K4085" s="1">
        <v>0</v>
      </c>
      <c r="M4085" s="12">
        <f t="shared" si="1203"/>
        <v>20</v>
      </c>
      <c r="N4085" s="20">
        <f t="shared" si="1204"/>
        <v>-1</v>
      </c>
      <c r="O4085" s="12">
        <f t="shared" si="1205"/>
        <v>0</v>
      </c>
      <c r="P4085" s="12">
        <f t="shared" si="1206"/>
        <v>0</v>
      </c>
      <c r="R4085" s="21">
        <f t="shared" ref="R4085:R4095" si="1207">C4085/$C$4083</f>
        <v>4.27578834847675E-3</v>
      </c>
    </row>
    <row r="4086" spans="1:27" ht="15.75" x14ac:dyDescent="0.25">
      <c r="A4086" s="6" t="s">
        <v>3</v>
      </c>
      <c r="B4086" s="8">
        <v>11872</v>
      </c>
      <c r="C4086" s="8">
        <v>25</v>
      </c>
      <c r="D4086" s="2">
        <v>0.2</v>
      </c>
      <c r="E4086" s="10">
        <v>9</v>
      </c>
      <c r="F4086" s="8">
        <v>12</v>
      </c>
      <c r="G4086" s="2">
        <v>0.1</v>
      </c>
      <c r="H4086" s="2">
        <v>4.3</v>
      </c>
      <c r="I4086" s="8">
        <v>0</v>
      </c>
      <c r="J4086" s="2">
        <v>0</v>
      </c>
      <c r="K4086" s="2">
        <v>0</v>
      </c>
      <c r="M4086" s="12">
        <f t="shared" si="1203"/>
        <v>37</v>
      </c>
      <c r="N4086" s="20">
        <f t="shared" si="1204"/>
        <v>0</v>
      </c>
      <c r="O4086" s="20">
        <f t="shared" si="1205"/>
        <v>0</v>
      </c>
      <c r="P4086" s="12">
        <f t="shared" si="1206"/>
        <v>0</v>
      </c>
      <c r="R4086" s="23">
        <f t="shared" si="1207"/>
        <v>2.6723677177979692E-3</v>
      </c>
      <c r="U4086" s="30" t="s">
        <v>278</v>
      </c>
      <c r="V4086" s="30"/>
      <c r="W4086" s="30"/>
      <c r="X4086" s="30"/>
      <c r="Y4086" s="30"/>
    </row>
    <row r="4087" spans="1:27" ht="15.75" x14ac:dyDescent="0.25">
      <c r="A4087" s="5" t="s">
        <v>4</v>
      </c>
      <c r="B4087" s="7">
        <v>30766</v>
      </c>
      <c r="C4087" s="7">
        <v>144</v>
      </c>
      <c r="D4087" s="1">
        <v>0.5</v>
      </c>
      <c r="E4087" s="9">
        <v>27</v>
      </c>
      <c r="F4087" s="7">
        <v>19</v>
      </c>
      <c r="G4087" s="1">
        <v>0.1</v>
      </c>
      <c r="H4087" s="1">
        <v>3.6</v>
      </c>
      <c r="I4087" s="7">
        <v>0</v>
      </c>
      <c r="J4087" s="1">
        <v>0</v>
      </c>
      <c r="K4087" s="1">
        <v>0</v>
      </c>
      <c r="M4087" s="12">
        <f t="shared" si="1203"/>
        <v>76</v>
      </c>
      <c r="N4087" s="20">
        <f t="shared" si="1204"/>
        <v>-1</v>
      </c>
      <c r="O4087" s="12">
        <f t="shared" si="1205"/>
        <v>0</v>
      </c>
      <c r="P4087" s="12">
        <f t="shared" si="1206"/>
        <v>0</v>
      </c>
      <c r="R4087" s="23">
        <f t="shared" si="1207"/>
        <v>1.5392838054516302E-2</v>
      </c>
      <c r="S4087" s="24">
        <f>R4086+R4087</f>
        <v>1.8065205772314272E-2</v>
      </c>
      <c r="U4087" s="30"/>
      <c r="V4087" s="30"/>
      <c r="W4087" s="30"/>
      <c r="X4087" s="30"/>
      <c r="Y4087" s="30"/>
      <c r="Z4087" s="30"/>
    </row>
    <row r="4088" spans="1:27" ht="15.75" x14ac:dyDescent="0.25">
      <c r="A4088" s="6" t="s">
        <v>5</v>
      </c>
      <c r="B4088" s="8">
        <v>41285</v>
      </c>
      <c r="C4088" s="8">
        <v>500</v>
      </c>
      <c r="D4088" s="2">
        <v>1.2</v>
      </c>
      <c r="E4088" s="10">
        <v>84.5</v>
      </c>
      <c r="F4088" s="8">
        <v>58</v>
      </c>
      <c r="G4088" s="2">
        <v>0.1</v>
      </c>
      <c r="H4088" s="2">
        <v>9.8000000000000007</v>
      </c>
      <c r="I4088" s="8">
        <v>10</v>
      </c>
      <c r="J4088" s="2">
        <v>0</v>
      </c>
      <c r="K4088" s="2">
        <v>1.7</v>
      </c>
      <c r="M4088" s="12">
        <f t="shared" si="1203"/>
        <v>56</v>
      </c>
      <c r="N4088" s="20">
        <f t="shared" si="1204"/>
        <v>-1</v>
      </c>
      <c r="O4088" s="12">
        <f t="shared" si="1205"/>
        <v>0</v>
      </c>
      <c r="P4088" s="12">
        <f t="shared" si="1206"/>
        <v>0</v>
      </c>
      <c r="R4088" s="21">
        <f t="shared" si="1207"/>
        <v>5.3447354355959382E-2</v>
      </c>
      <c r="U4088" s="30" t="s">
        <v>279</v>
      </c>
      <c r="V4088" s="30"/>
      <c r="W4088" s="30"/>
      <c r="X4088" s="30"/>
      <c r="Y4088" s="30"/>
      <c r="Z4088" s="30"/>
    </row>
    <row r="4089" spans="1:27" ht="15.75" x14ac:dyDescent="0.25">
      <c r="A4089" s="5" t="s">
        <v>6</v>
      </c>
      <c r="B4089" s="7">
        <v>43442</v>
      </c>
      <c r="C4089" s="7">
        <v>897</v>
      </c>
      <c r="D4089" s="1">
        <v>2.1</v>
      </c>
      <c r="E4089" s="9">
        <v>125.4</v>
      </c>
      <c r="F4089" s="7">
        <v>128</v>
      </c>
      <c r="G4089" s="1">
        <v>0.3</v>
      </c>
      <c r="H4089" s="1">
        <v>17.899999999999999</v>
      </c>
      <c r="I4089" s="7">
        <v>13</v>
      </c>
      <c r="J4089" s="1">
        <v>0</v>
      </c>
      <c r="K4089" s="1">
        <v>1.8</v>
      </c>
      <c r="M4089" s="12">
        <f t="shared" si="1203"/>
        <v>72</v>
      </c>
      <c r="N4089" s="20">
        <f t="shared" si="1204"/>
        <v>4</v>
      </c>
      <c r="O4089" s="20">
        <f t="shared" si="1205"/>
        <v>1</v>
      </c>
      <c r="P4089" s="12">
        <f t="shared" si="1206"/>
        <v>0</v>
      </c>
      <c r="R4089" s="21">
        <f t="shared" si="1207"/>
        <v>9.5884553714591134E-2</v>
      </c>
      <c r="U4089" s="30" t="s">
        <v>280</v>
      </c>
      <c r="V4089" s="30"/>
      <c r="W4089" s="30"/>
      <c r="X4089" s="30"/>
      <c r="Y4089" s="30"/>
      <c r="Z4089" s="30"/>
    </row>
    <row r="4090" spans="1:27" ht="15.75" x14ac:dyDescent="0.25">
      <c r="A4090" s="6" t="s">
        <v>7</v>
      </c>
      <c r="B4090" s="8">
        <v>35920</v>
      </c>
      <c r="C4090" s="8">
        <v>1133</v>
      </c>
      <c r="D4090" s="2">
        <v>3.2</v>
      </c>
      <c r="E4090" s="10">
        <v>186.2</v>
      </c>
      <c r="F4090" s="8">
        <v>231</v>
      </c>
      <c r="G4090" s="2">
        <v>0.6</v>
      </c>
      <c r="H4090" s="2">
        <v>38</v>
      </c>
      <c r="I4090" s="8">
        <v>41</v>
      </c>
      <c r="J4090" s="2">
        <v>0.1</v>
      </c>
      <c r="K4090" s="2">
        <v>6.7</v>
      </c>
      <c r="M4090" s="12">
        <f t="shared" si="1203"/>
        <v>65</v>
      </c>
      <c r="N4090" s="20">
        <f t="shared" si="1204"/>
        <v>1</v>
      </c>
      <c r="O4090" s="20">
        <f t="shared" si="1205"/>
        <v>0</v>
      </c>
      <c r="P4090" s="12">
        <f t="shared" si="1206"/>
        <v>0</v>
      </c>
      <c r="R4090" s="21">
        <f t="shared" si="1207"/>
        <v>0.12111170497060396</v>
      </c>
      <c r="U4090" s="30" t="s">
        <v>281</v>
      </c>
      <c r="V4090" s="30"/>
      <c r="W4090" s="30"/>
      <c r="X4090" s="30"/>
      <c r="Y4090" s="30"/>
      <c r="Z4090" s="30"/>
      <c r="AA4090" s="31">
        <f>4470643*0.091</f>
        <v>406828.51299999998</v>
      </c>
    </row>
    <row r="4091" spans="1:27" ht="15.75" x14ac:dyDescent="0.25">
      <c r="A4091" s="5" t="s">
        <v>8</v>
      </c>
      <c r="B4091" s="7">
        <v>26706</v>
      </c>
      <c r="C4091" s="7">
        <v>1620</v>
      </c>
      <c r="D4091" s="1">
        <v>6.1</v>
      </c>
      <c r="E4091" s="9">
        <v>294.10000000000002</v>
      </c>
      <c r="F4091" s="7">
        <v>396</v>
      </c>
      <c r="G4091" s="1">
        <v>1.5</v>
      </c>
      <c r="H4091" s="1">
        <v>71.900000000000006</v>
      </c>
      <c r="I4091" s="7">
        <v>102</v>
      </c>
      <c r="J4091" s="1">
        <v>0.4</v>
      </c>
      <c r="K4091" s="1">
        <v>18.5</v>
      </c>
      <c r="M4091" s="12">
        <f t="shared" si="1203"/>
        <v>30</v>
      </c>
      <c r="N4091" s="20">
        <f t="shared" si="1204"/>
        <v>5</v>
      </c>
      <c r="O4091" s="20">
        <f t="shared" si="1205"/>
        <v>1</v>
      </c>
      <c r="P4091" s="12">
        <f t="shared" si="1206"/>
        <v>2</v>
      </c>
      <c r="R4091" s="21">
        <f t="shared" si="1207"/>
        <v>0.1731694281133084</v>
      </c>
      <c r="V4091" t="s">
        <v>56</v>
      </c>
      <c r="W4091" s="32">
        <v>0.1</v>
      </c>
      <c r="X4091" s="33">
        <f>AA4090*W4091</f>
        <v>40682.851300000002</v>
      </c>
    </row>
    <row r="4092" spans="1:27" ht="15.75" x14ac:dyDescent="0.25">
      <c r="A4092" s="6" t="s">
        <v>9</v>
      </c>
      <c r="B4092" s="8">
        <v>15370</v>
      </c>
      <c r="C4092" s="8">
        <v>1652</v>
      </c>
      <c r="D4092" s="2">
        <v>10.7</v>
      </c>
      <c r="E4092" s="10">
        <v>348.2</v>
      </c>
      <c r="F4092" s="8">
        <v>473</v>
      </c>
      <c r="G4092" s="2">
        <v>3.1</v>
      </c>
      <c r="H4092" s="2">
        <v>99.7</v>
      </c>
      <c r="I4092" s="8">
        <v>264</v>
      </c>
      <c r="J4092" s="2">
        <v>1.7</v>
      </c>
      <c r="K4092" s="2">
        <v>55.6</v>
      </c>
      <c r="M4092" s="12">
        <f t="shared" si="1203"/>
        <v>30</v>
      </c>
      <c r="N4092" s="20">
        <f t="shared" si="1204"/>
        <v>7</v>
      </c>
      <c r="O4092" s="20">
        <f t="shared" si="1205"/>
        <v>4</v>
      </c>
      <c r="P4092" s="20">
        <f t="shared" si="1206"/>
        <v>0</v>
      </c>
      <c r="R4092" s="21">
        <f t="shared" si="1207"/>
        <v>0.1765900587920898</v>
      </c>
      <c r="V4092" t="s">
        <v>289</v>
      </c>
      <c r="X4092" s="34">
        <v>6305</v>
      </c>
      <c r="Y4092" s="48">
        <f>X4092/4470643</f>
        <v>1.4103116710504507E-3</v>
      </c>
      <c r="Z4092" t="s">
        <v>186</v>
      </c>
    </row>
    <row r="4093" spans="1:27" ht="15.75" x14ac:dyDescent="0.25">
      <c r="A4093" s="5" t="s">
        <v>10</v>
      </c>
      <c r="B4093" s="7">
        <v>6554</v>
      </c>
      <c r="C4093" s="7">
        <v>1492</v>
      </c>
      <c r="D4093" s="1">
        <v>22.8</v>
      </c>
      <c r="E4093" s="9">
        <v>572.5</v>
      </c>
      <c r="F4093" s="7">
        <v>303</v>
      </c>
      <c r="G4093" s="1">
        <v>4.5999999999999996</v>
      </c>
      <c r="H4093" s="1">
        <v>116.3</v>
      </c>
      <c r="I4093" s="7">
        <v>464</v>
      </c>
      <c r="J4093" s="1">
        <v>7.1</v>
      </c>
      <c r="K4093" s="1">
        <v>178</v>
      </c>
      <c r="M4093" s="12">
        <f t="shared" si="1203"/>
        <v>11</v>
      </c>
      <c r="N4093" s="20">
        <f t="shared" si="1204"/>
        <v>6</v>
      </c>
      <c r="O4093" s="20">
        <f t="shared" si="1205"/>
        <v>0</v>
      </c>
      <c r="P4093" s="20">
        <f t="shared" si="1206"/>
        <v>1</v>
      </c>
      <c r="R4093" s="21">
        <f t="shared" si="1207"/>
        <v>0.15948690539818278</v>
      </c>
      <c r="W4093" s="46" t="s">
        <v>185</v>
      </c>
      <c r="X4093" s="47">
        <f>X4092-X4110</f>
        <v>-466</v>
      </c>
    </row>
    <row r="4094" spans="1:27" ht="15.75" x14ac:dyDescent="0.25">
      <c r="A4094" s="6" t="s">
        <v>11</v>
      </c>
      <c r="B4094" s="8">
        <v>6228</v>
      </c>
      <c r="C4094" s="8">
        <v>1790</v>
      </c>
      <c r="D4094" s="2">
        <v>28.7</v>
      </c>
      <c r="E4094" s="10">
        <v>1276.0999999999999</v>
      </c>
      <c r="F4094" s="8">
        <v>85</v>
      </c>
      <c r="G4094" s="2">
        <v>1.4</v>
      </c>
      <c r="H4094" s="2">
        <v>60.6</v>
      </c>
      <c r="I4094" s="8">
        <v>1336</v>
      </c>
      <c r="J4094" s="2">
        <v>21.5</v>
      </c>
      <c r="K4094" s="2">
        <v>952.5</v>
      </c>
      <c r="M4094" s="12">
        <f t="shared" si="1203"/>
        <v>5</v>
      </c>
      <c r="N4094" s="20">
        <f t="shared" si="1204"/>
        <v>4</v>
      </c>
      <c r="O4094" s="20">
        <f t="shared" si="1205"/>
        <v>0</v>
      </c>
      <c r="P4094" s="20">
        <f t="shared" si="1206"/>
        <v>0</v>
      </c>
      <c r="R4094" s="21">
        <f t="shared" si="1207"/>
        <v>0.19134152859433459</v>
      </c>
    </row>
    <row r="4095" spans="1:27" ht="15.75" x14ac:dyDescent="0.25">
      <c r="A4095" s="5" t="s">
        <v>12</v>
      </c>
      <c r="B4095" s="1">
        <v>107</v>
      </c>
      <c r="C4095" s="1">
        <v>4</v>
      </c>
      <c r="D4095" s="1">
        <v>3.7</v>
      </c>
      <c r="E4095" s="1" t="s">
        <v>13</v>
      </c>
      <c r="F4095" s="1">
        <v>1</v>
      </c>
      <c r="G4095" s="1">
        <v>0.9</v>
      </c>
      <c r="H4095" s="1" t="s">
        <v>13</v>
      </c>
      <c r="I4095" s="1">
        <v>1</v>
      </c>
      <c r="J4095" s="1">
        <v>0.9</v>
      </c>
      <c r="K4095" s="1" t="s">
        <v>13</v>
      </c>
      <c r="M4095" s="12">
        <f t="shared" si="1203"/>
        <v>2</v>
      </c>
      <c r="N4095" s="12">
        <f t="shared" si="1204"/>
        <v>0</v>
      </c>
      <c r="O4095" s="12">
        <f t="shared" si="1205"/>
        <v>0</v>
      </c>
      <c r="P4095" s="12">
        <f t="shared" si="1206"/>
        <v>0</v>
      </c>
      <c r="R4095" s="21">
        <f t="shared" si="1207"/>
        <v>4.2757883484767506E-4</v>
      </c>
    </row>
    <row r="4096" spans="1:27" x14ac:dyDescent="0.25">
      <c r="A4096" s="25"/>
    </row>
    <row r="4097" spans="1:27" x14ac:dyDescent="0.25">
      <c r="A4097" t="s">
        <v>1397</v>
      </c>
    </row>
    <row r="4098" spans="1:27" x14ac:dyDescent="0.25">
      <c r="A4098" t="s">
        <v>22</v>
      </c>
    </row>
    <row r="4099" spans="1:27" x14ac:dyDescent="0.25">
      <c r="A4099" s="15" t="s">
        <v>17</v>
      </c>
      <c r="B4099" s="14" t="s">
        <v>18</v>
      </c>
      <c r="C4099" s="270" t="s">
        <v>19</v>
      </c>
      <c r="D4099" s="270"/>
      <c r="E4099" s="270"/>
      <c r="F4099" s="270" t="s">
        <v>20</v>
      </c>
      <c r="G4099" s="270"/>
      <c r="H4099" s="270"/>
      <c r="I4099" s="270" t="s">
        <v>21</v>
      </c>
      <c r="J4099" s="270"/>
      <c r="K4099" s="270"/>
      <c r="M4099" s="270" t="s">
        <v>275</v>
      </c>
      <c r="N4099" s="270"/>
      <c r="O4099" s="270"/>
      <c r="P4099" s="270"/>
    </row>
    <row r="4100" spans="1:27" ht="30" x14ac:dyDescent="0.25">
      <c r="B4100" s="14" t="s">
        <v>14</v>
      </c>
      <c r="C4100" s="14" t="s">
        <v>14</v>
      </c>
      <c r="D4100" s="14" t="s">
        <v>15</v>
      </c>
      <c r="E4100" s="14" t="s">
        <v>16</v>
      </c>
      <c r="F4100" s="14" t="s">
        <v>14</v>
      </c>
      <c r="G4100" s="14" t="s">
        <v>15</v>
      </c>
      <c r="H4100" s="14" t="s">
        <v>16</v>
      </c>
      <c r="I4100" s="14" t="s">
        <v>14</v>
      </c>
      <c r="J4100" s="14" t="s">
        <v>15</v>
      </c>
      <c r="K4100" s="14" t="s">
        <v>16</v>
      </c>
      <c r="M4100" s="14" t="s">
        <v>18</v>
      </c>
      <c r="N4100" s="13" t="s">
        <v>19</v>
      </c>
      <c r="O4100" s="14" t="s">
        <v>20</v>
      </c>
      <c r="P4100" s="13" t="s">
        <v>21</v>
      </c>
      <c r="R4100" s="13" t="s">
        <v>41</v>
      </c>
      <c r="S4100" s="14" t="s">
        <v>29</v>
      </c>
      <c r="U4100" s="27" t="s">
        <v>42</v>
      </c>
    </row>
    <row r="4101" spans="1:27" ht="15.75" x14ac:dyDescent="0.25">
      <c r="A4101" s="5" t="s">
        <v>0</v>
      </c>
      <c r="B4101" s="7">
        <v>227718</v>
      </c>
      <c r="C4101" s="7">
        <v>9331</v>
      </c>
      <c r="D4101" s="1">
        <v>4.0999999999999996</v>
      </c>
      <c r="E4101" s="9">
        <v>211</v>
      </c>
      <c r="F4101" s="7">
        <v>1720</v>
      </c>
      <c r="G4101" s="1">
        <v>0.8</v>
      </c>
      <c r="H4101" s="1">
        <v>38.9</v>
      </c>
      <c r="I4101" s="7">
        <v>2228</v>
      </c>
      <c r="J4101" s="1">
        <v>1</v>
      </c>
      <c r="K4101" s="1">
        <v>50.4</v>
      </c>
      <c r="M4101" s="12">
        <f t="shared" ref="M4101:M4113" si="1208">B4101-B4119</f>
        <v>209</v>
      </c>
      <c r="N4101" s="12">
        <f t="shared" ref="N4101:N4113" si="1209">C4101-C4119</f>
        <v>30</v>
      </c>
      <c r="O4101" s="12">
        <f t="shared" ref="O4101:O4113" si="1210">F4101-F4119</f>
        <v>5</v>
      </c>
      <c r="P4101" s="12">
        <f t="shared" ref="P4101:P4113" si="1211">I4101-I4119</f>
        <v>1</v>
      </c>
      <c r="R4101" s="26"/>
      <c r="U4101" s="28">
        <f>C4101/B4101</f>
        <v>4.097611958650612E-2</v>
      </c>
    </row>
    <row r="4102" spans="1:27" ht="15.75" x14ac:dyDescent="0.25">
      <c r="A4102" s="6" t="s">
        <v>1</v>
      </c>
      <c r="B4102" s="8">
        <v>1354</v>
      </c>
      <c r="C4102" s="8">
        <v>58</v>
      </c>
      <c r="D4102" s="2">
        <v>4.3</v>
      </c>
      <c r="E4102" s="10">
        <v>112.1</v>
      </c>
      <c r="F4102" s="8">
        <v>14</v>
      </c>
      <c r="G4102" s="2">
        <v>1</v>
      </c>
      <c r="H4102" s="2">
        <v>27.1</v>
      </c>
      <c r="I4102" s="8">
        <v>0</v>
      </c>
      <c r="J4102" s="2">
        <v>0</v>
      </c>
      <c r="K4102" s="2">
        <v>0</v>
      </c>
      <c r="M4102" s="12">
        <f t="shared" si="1208"/>
        <v>0</v>
      </c>
      <c r="N4102" s="20">
        <f t="shared" si="1209"/>
        <v>0</v>
      </c>
      <c r="O4102" s="12">
        <f t="shared" si="1210"/>
        <v>0</v>
      </c>
      <c r="P4102" s="12">
        <f t="shared" si="1211"/>
        <v>0</v>
      </c>
      <c r="R4102" s="21">
        <f>C4102/$C$4101</f>
        <v>6.2158396742042652E-3</v>
      </c>
    </row>
    <row r="4103" spans="1:27" ht="15.75" x14ac:dyDescent="0.25">
      <c r="A4103" s="5" t="s">
        <v>2</v>
      </c>
      <c r="B4103" s="7">
        <v>8498</v>
      </c>
      <c r="C4103" s="7">
        <v>41</v>
      </c>
      <c r="D4103" s="1">
        <v>0.5</v>
      </c>
      <c r="E4103" s="9">
        <v>18.899999999999999</v>
      </c>
      <c r="F4103" s="7">
        <v>6</v>
      </c>
      <c r="G4103" s="1">
        <v>0.1</v>
      </c>
      <c r="H4103" s="1">
        <v>2.8</v>
      </c>
      <c r="I4103" s="7">
        <v>0</v>
      </c>
      <c r="J4103" s="1">
        <v>0</v>
      </c>
      <c r="K4103" s="1">
        <v>0</v>
      </c>
      <c r="M4103" s="12">
        <f t="shared" si="1208"/>
        <v>12</v>
      </c>
      <c r="N4103" s="20">
        <f t="shared" si="1209"/>
        <v>-1</v>
      </c>
      <c r="O4103" s="12">
        <f t="shared" si="1210"/>
        <v>0</v>
      </c>
      <c r="P4103" s="12">
        <f t="shared" si="1211"/>
        <v>0</v>
      </c>
      <c r="R4103" s="21">
        <f t="shared" ref="R4103:R4113" si="1212">C4103/$C$4101</f>
        <v>4.3939556317650844E-3</v>
      </c>
    </row>
    <row r="4104" spans="1:27" ht="15.75" x14ac:dyDescent="0.25">
      <c r="A4104" s="6" t="s">
        <v>3</v>
      </c>
      <c r="B4104" s="8">
        <v>11835</v>
      </c>
      <c r="C4104" s="8">
        <v>25</v>
      </c>
      <c r="D4104" s="2">
        <v>0.2</v>
      </c>
      <c r="E4104" s="10">
        <v>9</v>
      </c>
      <c r="F4104" s="8">
        <v>12</v>
      </c>
      <c r="G4104" s="2">
        <v>0.1</v>
      </c>
      <c r="H4104" s="2">
        <v>4.3</v>
      </c>
      <c r="I4104" s="8">
        <v>0</v>
      </c>
      <c r="J4104" s="2">
        <v>0</v>
      </c>
      <c r="K4104" s="2">
        <v>0</v>
      </c>
      <c r="M4104" s="12">
        <f t="shared" si="1208"/>
        <v>12</v>
      </c>
      <c r="N4104" s="20">
        <f t="shared" si="1209"/>
        <v>0</v>
      </c>
      <c r="O4104" s="20">
        <f t="shared" si="1210"/>
        <v>0</v>
      </c>
      <c r="P4104" s="12">
        <f t="shared" si="1211"/>
        <v>0</v>
      </c>
      <c r="R4104" s="23">
        <f t="shared" si="1212"/>
        <v>2.679241238881149E-3</v>
      </c>
      <c r="U4104" s="30" t="s">
        <v>268</v>
      </c>
      <c r="V4104" s="30"/>
      <c r="W4104" s="30"/>
      <c r="X4104" s="30"/>
      <c r="Y4104" s="30"/>
    </row>
    <row r="4105" spans="1:27" ht="15.75" x14ac:dyDescent="0.25">
      <c r="A4105" s="5" t="s">
        <v>4</v>
      </c>
      <c r="B4105" s="7">
        <v>30690</v>
      </c>
      <c r="C4105" s="7">
        <v>145</v>
      </c>
      <c r="D4105" s="1">
        <v>0.5</v>
      </c>
      <c r="E4105" s="9">
        <v>27.2</v>
      </c>
      <c r="F4105" s="7">
        <v>19</v>
      </c>
      <c r="G4105" s="1">
        <v>0.1</v>
      </c>
      <c r="H4105" s="1">
        <v>3.6</v>
      </c>
      <c r="I4105" s="7">
        <v>0</v>
      </c>
      <c r="J4105" s="1">
        <v>0</v>
      </c>
      <c r="K4105" s="1">
        <v>0</v>
      </c>
      <c r="M4105" s="12">
        <f t="shared" si="1208"/>
        <v>33</v>
      </c>
      <c r="N4105" s="20">
        <f t="shared" si="1209"/>
        <v>0</v>
      </c>
      <c r="O4105" s="12">
        <f t="shared" si="1210"/>
        <v>0</v>
      </c>
      <c r="P4105" s="12">
        <f t="shared" si="1211"/>
        <v>0</v>
      </c>
      <c r="R4105" s="23">
        <f t="shared" si="1212"/>
        <v>1.5539599185510664E-2</v>
      </c>
      <c r="S4105" s="24">
        <f>R4104+R4105</f>
        <v>1.8218840424391813E-2</v>
      </c>
      <c r="U4105" s="30"/>
      <c r="V4105" s="30"/>
      <c r="W4105" s="30"/>
      <c r="X4105" s="30"/>
      <c r="Y4105" s="30"/>
      <c r="Z4105" s="30"/>
    </row>
    <row r="4106" spans="1:27" ht="15.75" x14ac:dyDescent="0.25">
      <c r="A4106" s="6" t="s">
        <v>5</v>
      </c>
      <c r="B4106" s="8">
        <v>41229</v>
      </c>
      <c r="C4106" s="8">
        <v>501</v>
      </c>
      <c r="D4106" s="2">
        <v>1.2</v>
      </c>
      <c r="E4106" s="10">
        <v>84.7</v>
      </c>
      <c r="F4106" s="8">
        <v>58</v>
      </c>
      <c r="G4106" s="2">
        <v>0.1</v>
      </c>
      <c r="H4106" s="2">
        <v>9.8000000000000007</v>
      </c>
      <c r="I4106" s="8">
        <v>10</v>
      </c>
      <c r="J4106" s="2">
        <v>0</v>
      </c>
      <c r="K4106" s="2">
        <v>1.7</v>
      </c>
      <c r="M4106" s="12">
        <f t="shared" si="1208"/>
        <v>28</v>
      </c>
      <c r="N4106" s="20">
        <f t="shared" si="1209"/>
        <v>-1</v>
      </c>
      <c r="O4106" s="12">
        <f t="shared" si="1210"/>
        <v>0</v>
      </c>
      <c r="P4106" s="12">
        <f t="shared" si="1211"/>
        <v>0</v>
      </c>
      <c r="R4106" s="21">
        <f t="shared" si="1212"/>
        <v>5.3691994427178223E-2</v>
      </c>
      <c r="U4106" s="30" t="s">
        <v>269</v>
      </c>
      <c r="V4106" s="30"/>
      <c r="W4106" s="30"/>
      <c r="X4106" s="30"/>
      <c r="Y4106" s="30"/>
      <c r="Z4106" s="30"/>
    </row>
    <row r="4107" spans="1:27" ht="15.75" x14ac:dyDescent="0.25">
      <c r="A4107" s="5" t="s">
        <v>6</v>
      </c>
      <c r="B4107" s="7">
        <v>43370</v>
      </c>
      <c r="C4107" s="7">
        <v>893</v>
      </c>
      <c r="D4107" s="1">
        <v>2.1</v>
      </c>
      <c r="E4107" s="9">
        <v>124.8</v>
      </c>
      <c r="F4107" s="7">
        <v>127</v>
      </c>
      <c r="G4107" s="1">
        <v>0.3</v>
      </c>
      <c r="H4107" s="1">
        <v>17.7</v>
      </c>
      <c r="I4107" s="7">
        <v>13</v>
      </c>
      <c r="J4107" s="1">
        <v>0</v>
      </c>
      <c r="K4107" s="1">
        <v>1.8</v>
      </c>
      <c r="M4107" s="12">
        <f t="shared" si="1208"/>
        <v>47</v>
      </c>
      <c r="N4107" s="20">
        <f t="shared" si="1209"/>
        <v>3</v>
      </c>
      <c r="O4107" s="20">
        <f t="shared" si="1210"/>
        <v>1</v>
      </c>
      <c r="P4107" s="12">
        <f t="shared" si="1211"/>
        <v>0</v>
      </c>
      <c r="R4107" s="21">
        <f t="shared" si="1212"/>
        <v>9.5702497052834637E-2</v>
      </c>
      <c r="U4107" s="30" t="s">
        <v>270</v>
      </c>
      <c r="V4107" s="30"/>
      <c r="W4107" s="30"/>
      <c r="X4107" s="30"/>
      <c r="Y4107" s="30"/>
      <c r="Z4107" s="30"/>
    </row>
    <row r="4108" spans="1:27" ht="15.75" x14ac:dyDescent="0.25">
      <c r="A4108" s="6" t="s">
        <v>7</v>
      </c>
      <c r="B4108" s="8">
        <v>35855</v>
      </c>
      <c r="C4108" s="8">
        <v>1132</v>
      </c>
      <c r="D4108" s="2">
        <v>3.2</v>
      </c>
      <c r="E4108" s="10">
        <v>186.1</v>
      </c>
      <c r="F4108" s="8">
        <v>231</v>
      </c>
      <c r="G4108" s="2">
        <v>0.6</v>
      </c>
      <c r="H4108" s="2">
        <v>38</v>
      </c>
      <c r="I4108" s="8">
        <v>41</v>
      </c>
      <c r="J4108" s="2">
        <v>0.1</v>
      </c>
      <c r="K4108" s="2">
        <v>6.7</v>
      </c>
      <c r="M4108" s="12">
        <f t="shared" si="1208"/>
        <v>19</v>
      </c>
      <c r="N4108" s="20">
        <f t="shared" si="1209"/>
        <v>5</v>
      </c>
      <c r="O4108" s="20">
        <f t="shared" si="1210"/>
        <v>1</v>
      </c>
      <c r="P4108" s="12">
        <f t="shared" si="1211"/>
        <v>0</v>
      </c>
      <c r="R4108" s="21">
        <f t="shared" si="1212"/>
        <v>0.12131604329653842</v>
      </c>
      <c r="U4108" s="30" t="s">
        <v>271</v>
      </c>
      <c r="V4108" s="30"/>
      <c r="W4108" s="30"/>
      <c r="X4108" s="30"/>
      <c r="Y4108" s="30"/>
      <c r="Z4108" s="30"/>
      <c r="AA4108" s="31">
        <f>4470643*0.089</f>
        <v>397887.22699999996</v>
      </c>
    </row>
    <row r="4109" spans="1:27" ht="15.75" x14ac:dyDescent="0.25">
      <c r="A4109" s="5" t="s">
        <v>8</v>
      </c>
      <c r="B4109" s="7">
        <v>26676</v>
      </c>
      <c r="C4109" s="7">
        <v>1615</v>
      </c>
      <c r="D4109" s="1">
        <v>6.1</v>
      </c>
      <c r="E4109" s="9">
        <v>293.2</v>
      </c>
      <c r="F4109" s="7">
        <v>395</v>
      </c>
      <c r="G4109" s="1">
        <v>1.5</v>
      </c>
      <c r="H4109" s="1">
        <v>71.7</v>
      </c>
      <c r="I4109" s="7">
        <v>100</v>
      </c>
      <c r="J4109" s="1">
        <v>0.4</v>
      </c>
      <c r="K4109" s="1">
        <v>18.2</v>
      </c>
      <c r="M4109" s="12">
        <f t="shared" si="1208"/>
        <v>21</v>
      </c>
      <c r="N4109" s="20">
        <f t="shared" si="1209"/>
        <v>6</v>
      </c>
      <c r="O4109" s="20">
        <f t="shared" si="1210"/>
        <v>1</v>
      </c>
      <c r="P4109" s="12">
        <f t="shared" si="1211"/>
        <v>0</v>
      </c>
      <c r="R4109" s="21">
        <f t="shared" si="1212"/>
        <v>0.17307898403172223</v>
      </c>
      <c r="V4109" t="s">
        <v>56</v>
      </c>
      <c r="W4109" s="32">
        <v>0.1</v>
      </c>
      <c r="X4109" s="33">
        <f>AA4108*W4109</f>
        <v>39788.722699999998</v>
      </c>
    </row>
    <row r="4110" spans="1:27" ht="15.75" x14ac:dyDescent="0.25">
      <c r="A4110" s="6" t="s">
        <v>9</v>
      </c>
      <c r="B4110" s="8">
        <v>15340</v>
      </c>
      <c r="C4110" s="8">
        <v>1645</v>
      </c>
      <c r="D4110" s="2">
        <v>10.7</v>
      </c>
      <c r="E4110" s="10">
        <v>346.7</v>
      </c>
      <c r="F4110" s="8">
        <v>469</v>
      </c>
      <c r="G4110" s="2">
        <v>3.1</v>
      </c>
      <c r="H4110" s="2">
        <v>98.9</v>
      </c>
      <c r="I4110" s="8">
        <v>264</v>
      </c>
      <c r="J4110" s="2">
        <v>1.7</v>
      </c>
      <c r="K4110" s="2">
        <v>55.6</v>
      </c>
      <c r="M4110" s="12">
        <f t="shared" si="1208"/>
        <v>21</v>
      </c>
      <c r="N4110" s="20">
        <f t="shared" si="1209"/>
        <v>9</v>
      </c>
      <c r="O4110" s="20">
        <f t="shared" si="1210"/>
        <v>2</v>
      </c>
      <c r="P4110" s="20">
        <f t="shared" si="1211"/>
        <v>0</v>
      </c>
      <c r="R4110" s="21">
        <f t="shared" si="1212"/>
        <v>0.17629407351837958</v>
      </c>
      <c r="V4110" t="s">
        <v>272</v>
      </c>
      <c r="X4110" s="34">
        <v>6771</v>
      </c>
      <c r="Y4110" s="48">
        <f>X4110/4470643</f>
        <v>1.51454723627004E-3</v>
      </c>
      <c r="Z4110" t="s">
        <v>186</v>
      </c>
    </row>
    <row r="4111" spans="1:27" ht="15.75" x14ac:dyDescent="0.25">
      <c r="A4111" s="5" t="s">
        <v>10</v>
      </c>
      <c r="B4111" s="7">
        <v>6543</v>
      </c>
      <c r="C4111" s="7">
        <v>1486</v>
      </c>
      <c r="D4111" s="1">
        <v>22.7</v>
      </c>
      <c r="E4111" s="9">
        <v>570.1</v>
      </c>
      <c r="F4111" s="7">
        <v>303</v>
      </c>
      <c r="G4111" s="1">
        <v>4.5999999999999996</v>
      </c>
      <c r="H4111" s="1">
        <v>116.3</v>
      </c>
      <c r="I4111" s="7">
        <v>463</v>
      </c>
      <c r="J4111" s="1">
        <v>7.1</v>
      </c>
      <c r="K4111" s="1">
        <v>177.6</v>
      </c>
      <c r="M4111" s="12">
        <f t="shared" si="1208"/>
        <v>5</v>
      </c>
      <c r="N4111" s="20">
        <f t="shared" si="1209"/>
        <v>5</v>
      </c>
      <c r="O4111" s="20">
        <f t="shared" si="1210"/>
        <v>0</v>
      </c>
      <c r="P4111" s="20">
        <f t="shared" si="1211"/>
        <v>0</v>
      </c>
      <c r="R4111" s="21">
        <f t="shared" si="1212"/>
        <v>0.15925409923909548</v>
      </c>
      <c r="W4111" s="46" t="s">
        <v>185</v>
      </c>
      <c r="X4111" s="47">
        <f>X4110-X4128</f>
        <v>-875</v>
      </c>
    </row>
    <row r="4112" spans="1:27" ht="15.75" x14ac:dyDescent="0.25">
      <c r="A4112" s="6" t="s">
        <v>11</v>
      </c>
      <c r="B4112" s="8">
        <v>6223</v>
      </c>
      <c r="C4112" s="8">
        <v>1786</v>
      </c>
      <c r="D4112" s="2">
        <v>28.7</v>
      </c>
      <c r="E4112" s="10">
        <v>1273.3</v>
      </c>
      <c r="F4112" s="8">
        <v>85</v>
      </c>
      <c r="G4112" s="2">
        <v>1.4</v>
      </c>
      <c r="H4112" s="2">
        <v>60.6</v>
      </c>
      <c r="I4112" s="8">
        <v>1336</v>
      </c>
      <c r="J4112" s="2">
        <v>21.5</v>
      </c>
      <c r="K4112" s="2">
        <v>952.5</v>
      </c>
      <c r="M4112" s="12">
        <f t="shared" si="1208"/>
        <v>6</v>
      </c>
      <c r="N4112" s="20">
        <f t="shared" si="1209"/>
        <v>4</v>
      </c>
      <c r="O4112" s="20">
        <f t="shared" si="1210"/>
        <v>0</v>
      </c>
      <c r="P4112" s="20">
        <f t="shared" si="1211"/>
        <v>1</v>
      </c>
      <c r="R4112" s="21">
        <f t="shared" si="1212"/>
        <v>0.19140499410566927</v>
      </c>
    </row>
    <row r="4113" spans="1:27" ht="15.75" x14ac:dyDescent="0.25">
      <c r="A4113" s="5" t="s">
        <v>12</v>
      </c>
      <c r="B4113" s="1">
        <v>105</v>
      </c>
      <c r="C4113" s="1">
        <v>4</v>
      </c>
      <c r="D4113" s="1">
        <v>3.8</v>
      </c>
      <c r="E4113" s="1" t="s">
        <v>13</v>
      </c>
      <c r="F4113" s="1">
        <v>1</v>
      </c>
      <c r="G4113" s="1">
        <v>1</v>
      </c>
      <c r="H4113" s="1" t="s">
        <v>13</v>
      </c>
      <c r="I4113" s="1">
        <v>1</v>
      </c>
      <c r="J4113" s="1">
        <v>1</v>
      </c>
      <c r="K4113" s="1" t="s">
        <v>13</v>
      </c>
      <c r="M4113" s="12">
        <f t="shared" si="1208"/>
        <v>5</v>
      </c>
      <c r="N4113" s="12">
        <f t="shared" si="1209"/>
        <v>0</v>
      </c>
      <c r="O4113" s="12">
        <f t="shared" si="1210"/>
        <v>0</v>
      </c>
      <c r="P4113" s="12">
        <f t="shared" si="1211"/>
        <v>0</v>
      </c>
      <c r="R4113" s="21">
        <f t="shared" si="1212"/>
        <v>4.2867859822098381E-4</v>
      </c>
    </row>
    <row r="4114" spans="1:27" x14ac:dyDescent="0.25">
      <c r="A4114" s="25"/>
    </row>
    <row r="4115" spans="1:27" x14ac:dyDescent="0.25">
      <c r="A4115" t="s">
        <v>1398</v>
      </c>
    </row>
    <row r="4116" spans="1:27" x14ac:dyDescent="0.25">
      <c r="A4116" t="s">
        <v>22</v>
      </c>
    </row>
    <row r="4117" spans="1:27" x14ac:dyDescent="0.25">
      <c r="A4117" s="15" t="s">
        <v>17</v>
      </c>
      <c r="B4117" s="14" t="s">
        <v>18</v>
      </c>
      <c r="C4117" s="270" t="s">
        <v>19</v>
      </c>
      <c r="D4117" s="270"/>
      <c r="E4117" s="270"/>
      <c r="F4117" s="270" t="s">
        <v>20</v>
      </c>
      <c r="G4117" s="270"/>
      <c r="H4117" s="270"/>
      <c r="I4117" s="270" t="s">
        <v>21</v>
      </c>
      <c r="J4117" s="270"/>
      <c r="K4117" s="270"/>
      <c r="M4117" s="270" t="s">
        <v>261</v>
      </c>
      <c r="N4117" s="270"/>
      <c r="O4117" s="270"/>
      <c r="P4117" s="270"/>
    </row>
    <row r="4118" spans="1:27" ht="30" x14ac:dyDescent="0.25">
      <c r="B4118" s="14" t="s">
        <v>14</v>
      </c>
      <c r="C4118" s="14" t="s">
        <v>14</v>
      </c>
      <c r="D4118" s="14" t="s">
        <v>15</v>
      </c>
      <c r="E4118" s="14" t="s">
        <v>16</v>
      </c>
      <c r="F4118" s="14" t="s">
        <v>14</v>
      </c>
      <c r="G4118" s="14" t="s">
        <v>15</v>
      </c>
      <c r="H4118" s="14" t="s">
        <v>16</v>
      </c>
      <c r="I4118" s="14" t="s">
        <v>14</v>
      </c>
      <c r="J4118" s="14" t="s">
        <v>15</v>
      </c>
      <c r="K4118" s="14" t="s">
        <v>16</v>
      </c>
      <c r="M4118" s="14" t="s">
        <v>18</v>
      </c>
      <c r="N4118" s="13" t="s">
        <v>19</v>
      </c>
      <c r="O4118" s="14" t="s">
        <v>20</v>
      </c>
      <c r="P4118" s="13" t="s">
        <v>21</v>
      </c>
      <c r="R4118" s="13" t="s">
        <v>41</v>
      </c>
      <c r="S4118" s="14" t="s">
        <v>29</v>
      </c>
      <c r="U4118" s="27" t="s">
        <v>42</v>
      </c>
    </row>
    <row r="4119" spans="1:27" ht="15.75" x14ac:dyDescent="0.25">
      <c r="A4119" s="5" t="s">
        <v>0</v>
      </c>
      <c r="B4119" s="7">
        <v>227509</v>
      </c>
      <c r="C4119" s="7">
        <v>9301</v>
      </c>
      <c r="D4119" s="1">
        <v>4.0999999999999996</v>
      </c>
      <c r="E4119" s="9">
        <v>210.3</v>
      </c>
      <c r="F4119" s="7">
        <v>1715</v>
      </c>
      <c r="G4119" s="1">
        <v>0.8</v>
      </c>
      <c r="H4119" s="1">
        <v>38.799999999999997</v>
      </c>
      <c r="I4119" s="7">
        <v>2227</v>
      </c>
      <c r="J4119" s="1">
        <v>1</v>
      </c>
      <c r="K4119" s="1">
        <v>50.4</v>
      </c>
      <c r="M4119" s="12">
        <f t="shared" ref="M4119:M4131" si="1213">B4119-B4137</f>
        <v>263</v>
      </c>
      <c r="N4119" s="12">
        <f t="shared" ref="N4119:N4131" si="1214">C4119-C4137</f>
        <v>8</v>
      </c>
      <c r="O4119" s="12">
        <f t="shared" ref="O4119:O4131" si="1215">F4119-F4137</f>
        <v>6</v>
      </c>
      <c r="P4119" s="12">
        <f t="shared" ref="P4119:P4131" si="1216">I4119-I4137</f>
        <v>8</v>
      </c>
      <c r="R4119" s="26"/>
      <c r="U4119" s="28">
        <f>C4119/B4119</f>
        <v>4.088189917761495E-2</v>
      </c>
    </row>
    <row r="4120" spans="1:27" ht="15.75" x14ac:dyDescent="0.25">
      <c r="A4120" s="6" t="s">
        <v>1</v>
      </c>
      <c r="B4120" s="8">
        <v>1354</v>
      </c>
      <c r="C4120" s="8">
        <v>58</v>
      </c>
      <c r="D4120" s="2">
        <v>4.3</v>
      </c>
      <c r="E4120" s="10">
        <v>112.1</v>
      </c>
      <c r="F4120" s="8">
        <v>14</v>
      </c>
      <c r="G4120" s="2">
        <v>1</v>
      </c>
      <c r="H4120" s="2">
        <v>27.1</v>
      </c>
      <c r="I4120" s="8">
        <v>0</v>
      </c>
      <c r="J4120" s="2">
        <v>0</v>
      </c>
      <c r="K4120" s="2">
        <v>0</v>
      </c>
      <c r="M4120" s="12">
        <f t="shared" si="1213"/>
        <v>2</v>
      </c>
      <c r="N4120" s="20">
        <f t="shared" si="1214"/>
        <v>0</v>
      </c>
      <c r="O4120" s="12">
        <f t="shared" si="1215"/>
        <v>0</v>
      </c>
      <c r="P4120" s="12">
        <f t="shared" si="1216"/>
        <v>0</v>
      </c>
      <c r="R4120" s="21">
        <f>C4120/$C$4119</f>
        <v>6.2358886141275129E-3</v>
      </c>
    </row>
    <row r="4121" spans="1:27" ht="15.75" x14ac:dyDescent="0.25">
      <c r="A4121" s="5" t="s">
        <v>2</v>
      </c>
      <c r="B4121" s="7">
        <v>8486</v>
      </c>
      <c r="C4121" s="7">
        <v>42</v>
      </c>
      <c r="D4121" s="1">
        <v>0.5</v>
      </c>
      <c r="E4121" s="9">
        <v>19.3</v>
      </c>
      <c r="F4121" s="7">
        <v>6</v>
      </c>
      <c r="G4121" s="1">
        <v>0.1</v>
      </c>
      <c r="H4121" s="1">
        <v>2.8</v>
      </c>
      <c r="I4121" s="7">
        <v>0</v>
      </c>
      <c r="J4121" s="1">
        <v>0</v>
      </c>
      <c r="K4121" s="1">
        <v>0</v>
      </c>
      <c r="M4121" s="12">
        <f t="shared" si="1213"/>
        <v>16</v>
      </c>
      <c r="N4121" s="20">
        <f t="shared" si="1214"/>
        <v>-1</v>
      </c>
      <c r="O4121" s="12">
        <f t="shared" si="1215"/>
        <v>0</v>
      </c>
      <c r="P4121" s="12">
        <f t="shared" si="1216"/>
        <v>0</v>
      </c>
      <c r="R4121" s="21">
        <f t="shared" ref="R4121:R4131" si="1217">C4121/$C$4119</f>
        <v>4.5156434791957852E-3</v>
      </c>
    </row>
    <row r="4122" spans="1:27" ht="15.75" x14ac:dyDescent="0.25">
      <c r="A4122" s="6" t="s">
        <v>3</v>
      </c>
      <c r="B4122" s="8">
        <v>11823</v>
      </c>
      <c r="C4122" s="8">
        <v>25</v>
      </c>
      <c r="D4122" s="2">
        <v>0.2</v>
      </c>
      <c r="E4122" s="10">
        <v>9</v>
      </c>
      <c r="F4122" s="8">
        <v>12</v>
      </c>
      <c r="G4122" s="2">
        <v>0.1</v>
      </c>
      <c r="H4122" s="2">
        <v>4.3</v>
      </c>
      <c r="I4122" s="8">
        <v>0</v>
      </c>
      <c r="J4122" s="2">
        <v>0</v>
      </c>
      <c r="K4122" s="2">
        <v>0</v>
      </c>
      <c r="M4122" s="12">
        <f t="shared" si="1213"/>
        <v>26</v>
      </c>
      <c r="N4122" s="20">
        <f t="shared" si="1214"/>
        <v>0</v>
      </c>
      <c r="O4122" s="20">
        <f t="shared" si="1215"/>
        <v>0</v>
      </c>
      <c r="P4122" s="12">
        <f t="shared" si="1216"/>
        <v>0</v>
      </c>
      <c r="R4122" s="23">
        <f t="shared" si="1217"/>
        <v>2.6878830233308245E-3</v>
      </c>
      <c r="U4122" s="30" t="s">
        <v>263</v>
      </c>
      <c r="V4122" s="30"/>
      <c r="W4122" s="30"/>
      <c r="X4122" s="30"/>
      <c r="Y4122" s="30"/>
    </row>
    <row r="4123" spans="1:27" ht="15.75" x14ac:dyDescent="0.25">
      <c r="A4123" s="5" t="s">
        <v>4</v>
      </c>
      <c r="B4123" s="7">
        <v>30657</v>
      </c>
      <c r="C4123" s="7">
        <v>145</v>
      </c>
      <c r="D4123" s="1">
        <v>0.5</v>
      </c>
      <c r="E4123" s="9">
        <v>27.2</v>
      </c>
      <c r="F4123" s="7">
        <v>19</v>
      </c>
      <c r="G4123" s="1">
        <v>0.1</v>
      </c>
      <c r="H4123" s="1">
        <v>3.6</v>
      </c>
      <c r="I4123" s="7">
        <v>0</v>
      </c>
      <c r="J4123" s="1">
        <v>0</v>
      </c>
      <c r="K4123" s="1">
        <v>0</v>
      </c>
      <c r="M4123" s="12">
        <f t="shared" si="1213"/>
        <v>36</v>
      </c>
      <c r="N4123" s="20">
        <f t="shared" si="1214"/>
        <v>-1</v>
      </c>
      <c r="O4123" s="12">
        <f t="shared" si="1215"/>
        <v>0</v>
      </c>
      <c r="P4123" s="12">
        <f t="shared" si="1216"/>
        <v>0</v>
      </c>
      <c r="R4123" s="23">
        <f t="shared" si="1217"/>
        <v>1.5589721535318783E-2</v>
      </c>
      <c r="S4123" s="24">
        <f>R4122+R4123</f>
        <v>1.8277604558649609E-2</v>
      </c>
      <c r="U4123" s="30"/>
      <c r="V4123" s="30"/>
      <c r="W4123" s="30"/>
      <c r="X4123" s="30"/>
      <c r="Y4123" s="30"/>
      <c r="Z4123" s="30"/>
    </row>
    <row r="4124" spans="1:27" ht="15.75" x14ac:dyDescent="0.25">
      <c r="A4124" s="6" t="s">
        <v>5</v>
      </c>
      <c r="B4124" s="8">
        <v>41201</v>
      </c>
      <c r="C4124" s="8">
        <v>502</v>
      </c>
      <c r="D4124" s="2">
        <v>1.2</v>
      </c>
      <c r="E4124" s="10">
        <v>84.8</v>
      </c>
      <c r="F4124" s="8">
        <v>58</v>
      </c>
      <c r="G4124" s="2">
        <v>0.1</v>
      </c>
      <c r="H4124" s="2">
        <v>9.8000000000000007</v>
      </c>
      <c r="I4124" s="8">
        <v>10</v>
      </c>
      <c r="J4124" s="2">
        <v>0</v>
      </c>
      <c r="K4124" s="2">
        <v>1.7</v>
      </c>
      <c r="M4124" s="12">
        <f t="shared" si="1213"/>
        <v>53</v>
      </c>
      <c r="N4124" s="20">
        <f t="shared" si="1214"/>
        <v>-2</v>
      </c>
      <c r="O4124" s="12">
        <f t="shared" si="1215"/>
        <v>0</v>
      </c>
      <c r="P4124" s="12">
        <f t="shared" si="1216"/>
        <v>0</v>
      </c>
      <c r="R4124" s="21">
        <f t="shared" si="1217"/>
        <v>5.3972691108482962E-2</v>
      </c>
      <c r="U4124" s="30" t="s">
        <v>264</v>
      </c>
      <c r="V4124" s="30"/>
      <c r="W4124" s="30"/>
      <c r="X4124" s="30"/>
      <c r="Y4124" s="30"/>
      <c r="Z4124" s="30"/>
    </row>
    <row r="4125" spans="1:27" ht="15.75" x14ac:dyDescent="0.25">
      <c r="A4125" s="5" t="s">
        <v>6</v>
      </c>
      <c r="B4125" s="7">
        <v>43323</v>
      </c>
      <c r="C4125" s="7">
        <v>890</v>
      </c>
      <c r="D4125" s="1">
        <v>2.1</v>
      </c>
      <c r="E4125" s="9">
        <v>124.4</v>
      </c>
      <c r="F4125" s="7">
        <v>126</v>
      </c>
      <c r="G4125" s="1">
        <v>0.3</v>
      </c>
      <c r="H4125" s="1">
        <v>17.600000000000001</v>
      </c>
      <c r="I4125" s="7">
        <v>13</v>
      </c>
      <c r="J4125" s="1">
        <v>0</v>
      </c>
      <c r="K4125" s="1">
        <v>1.8</v>
      </c>
      <c r="M4125" s="12">
        <f t="shared" si="1213"/>
        <v>47</v>
      </c>
      <c r="N4125" s="20">
        <f t="shared" si="1214"/>
        <v>1</v>
      </c>
      <c r="O4125" s="20">
        <f t="shared" si="1215"/>
        <v>0</v>
      </c>
      <c r="P4125" s="12">
        <f t="shared" si="1216"/>
        <v>0</v>
      </c>
      <c r="R4125" s="21">
        <f t="shared" si="1217"/>
        <v>9.5688635630577362E-2</v>
      </c>
      <c r="U4125" s="30" t="s">
        <v>265</v>
      </c>
      <c r="V4125" s="30"/>
      <c r="W4125" s="30"/>
      <c r="X4125" s="30"/>
      <c r="Y4125" s="30"/>
      <c r="Z4125" s="30"/>
    </row>
    <row r="4126" spans="1:27" ht="15.75" x14ac:dyDescent="0.25">
      <c r="A4126" s="6" t="s">
        <v>7</v>
      </c>
      <c r="B4126" s="8">
        <v>35836</v>
      </c>
      <c r="C4126" s="8">
        <v>1127</v>
      </c>
      <c r="D4126" s="2">
        <v>3.1</v>
      </c>
      <c r="E4126" s="10">
        <v>185.2</v>
      </c>
      <c r="F4126" s="8">
        <v>230</v>
      </c>
      <c r="G4126" s="2">
        <v>0.6</v>
      </c>
      <c r="H4126" s="2">
        <v>37.799999999999997</v>
      </c>
      <c r="I4126" s="8">
        <v>41</v>
      </c>
      <c r="J4126" s="2">
        <v>0.1</v>
      </c>
      <c r="K4126" s="2">
        <v>6.7</v>
      </c>
      <c r="M4126" s="12">
        <f t="shared" si="1213"/>
        <v>30</v>
      </c>
      <c r="N4126" s="20">
        <f t="shared" si="1214"/>
        <v>-1</v>
      </c>
      <c r="O4126" s="20">
        <f t="shared" si="1215"/>
        <v>1</v>
      </c>
      <c r="P4126" s="12">
        <f t="shared" si="1216"/>
        <v>0</v>
      </c>
      <c r="R4126" s="21">
        <f t="shared" si="1217"/>
        <v>0.12116976669175357</v>
      </c>
      <c r="U4126" s="30" t="s">
        <v>266</v>
      </c>
      <c r="V4126" s="30"/>
      <c r="W4126" s="30"/>
      <c r="X4126" s="30"/>
      <c r="Y4126" s="30"/>
      <c r="Z4126" s="30"/>
      <c r="AA4126" s="31">
        <f>4470643*0.087</f>
        <v>388945.94099999999</v>
      </c>
    </row>
    <row r="4127" spans="1:27" ht="15.75" x14ac:dyDescent="0.25">
      <c r="A4127" s="5" t="s">
        <v>8</v>
      </c>
      <c r="B4127" s="7">
        <v>26655</v>
      </c>
      <c r="C4127" s="7">
        <v>1609</v>
      </c>
      <c r="D4127" s="1">
        <v>6</v>
      </c>
      <c r="E4127" s="9">
        <v>292.10000000000002</v>
      </c>
      <c r="F4127" s="7">
        <v>394</v>
      </c>
      <c r="G4127" s="1">
        <v>1.5</v>
      </c>
      <c r="H4127" s="1">
        <v>71.5</v>
      </c>
      <c r="I4127" s="7">
        <v>100</v>
      </c>
      <c r="J4127" s="1">
        <v>0.4</v>
      </c>
      <c r="K4127" s="1">
        <v>18.2</v>
      </c>
      <c r="M4127" s="12">
        <f t="shared" si="1213"/>
        <v>31</v>
      </c>
      <c r="N4127" s="20">
        <f t="shared" si="1214"/>
        <v>7</v>
      </c>
      <c r="O4127" s="20">
        <f t="shared" si="1215"/>
        <v>3</v>
      </c>
      <c r="P4127" s="12">
        <f t="shared" si="1216"/>
        <v>3</v>
      </c>
      <c r="R4127" s="21">
        <f t="shared" si="1217"/>
        <v>0.17299215138157187</v>
      </c>
      <c r="V4127" t="s">
        <v>56</v>
      </c>
      <c r="W4127" s="32">
        <v>0.1</v>
      </c>
      <c r="X4127" s="33">
        <f>AA4126*W4127</f>
        <v>38894.594100000002</v>
      </c>
    </row>
    <row r="4128" spans="1:27" ht="15.75" x14ac:dyDescent="0.25">
      <c r="A4128" s="6" t="s">
        <v>9</v>
      </c>
      <c r="B4128" s="8">
        <v>15319</v>
      </c>
      <c r="C4128" s="8">
        <v>1636</v>
      </c>
      <c r="D4128" s="2">
        <v>10.7</v>
      </c>
      <c r="E4128" s="10">
        <v>344.8</v>
      </c>
      <c r="F4128" s="8">
        <v>467</v>
      </c>
      <c r="G4128" s="2">
        <v>3</v>
      </c>
      <c r="H4128" s="2">
        <v>98.4</v>
      </c>
      <c r="I4128" s="8">
        <v>264</v>
      </c>
      <c r="J4128" s="2">
        <v>1.7</v>
      </c>
      <c r="K4128" s="2">
        <v>55.6</v>
      </c>
      <c r="M4128" s="12">
        <f t="shared" si="1213"/>
        <v>11</v>
      </c>
      <c r="N4128" s="20">
        <f t="shared" si="1214"/>
        <v>2</v>
      </c>
      <c r="O4128" s="20">
        <f t="shared" si="1215"/>
        <v>1</v>
      </c>
      <c r="P4128" s="20">
        <f t="shared" si="1216"/>
        <v>2</v>
      </c>
      <c r="R4128" s="21">
        <f t="shared" si="1217"/>
        <v>0.17589506504676916</v>
      </c>
      <c r="V4128" t="s">
        <v>273</v>
      </c>
      <c r="X4128" s="34">
        <v>7646</v>
      </c>
      <c r="Y4128" s="48">
        <f>X4128/4470643</f>
        <v>1.710268522894805E-3</v>
      </c>
      <c r="Z4128" t="s">
        <v>186</v>
      </c>
    </row>
    <row r="4129" spans="1:27" ht="15.75" x14ac:dyDescent="0.25">
      <c r="A4129" s="5" t="s">
        <v>10</v>
      </c>
      <c r="B4129" s="7">
        <v>6538</v>
      </c>
      <c r="C4129" s="7">
        <v>1481</v>
      </c>
      <c r="D4129" s="1">
        <v>22.7</v>
      </c>
      <c r="E4129" s="9">
        <v>568.20000000000005</v>
      </c>
      <c r="F4129" s="7">
        <v>303</v>
      </c>
      <c r="G4129" s="1">
        <v>4.5999999999999996</v>
      </c>
      <c r="H4129" s="1">
        <v>116.3</v>
      </c>
      <c r="I4129" s="7">
        <v>463</v>
      </c>
      <c r="J4129" s="1">
        <v>7.1</v>
      </c>
      <c r="K4129" s="1">
        <v>177.6</v>
      </c>
      <c r="M4129" s="12">
        <f t="shared" si="1213"/>
        <v>7</v>
      </c>
      <c r="N4129" s="20">
        <f t="shared" si="1214"/>
        <v>2</v>
      </c>
      <c r="O4129" s="20">
        <f t="shared" si="1215"/>
        <v>0</v>
      </c>
      <c r="P4129" s="20">
        <f t="shared" si="1216"/>
        <v>1</v>
      </c>
      <c r="R4129" s="21">
        <f t="shared" si="1217"/>
        <v>0.15923019030211805</v>
      </c>
      <c r="W4129" s="46" t="s">
        <v>185</v>
      </c>
      <c r="X4129" s="47">
        <f>X4128-X4146</f>
        <v>-427</v>
      </c>
    </row>
    <row r="4130" spans="1:27" ht="15.75" x14ac:dyDescent="0.25">
      <c r="A4130" s="6" t="s">
        <v>11</v>
      </c>
      <c r="B4130" s="8">
        <v>6217</v>
      </c>
      <c r="C4130" s="8">
        <v>1782</v>
      </c>
      <c r="D4130" s="2">
        <v>28.7</v>
      </c>
      <c r="E4130" s="10">
        <v>1270.4000000000001</v>
      </c>
      <c r="F4130" s="8">
        <v>85</v>
      </c>
      <c r="G4130" s="2">
        <v>1.4</v>
      </c>
      <c r="H4130" s="2">
        <v>60.6</v>
      </c>
      <c r="I4130" s="8">
        <v>1335</v>
      </c>
      <c r="J4130" s="2">
        <v>21.5</v>
      </c>
      <c r="K4130" s="2">
        <v>951.7</v>
      </c>
      <c r="M4130" s="12">
        <f t="shared" si="1213"/>
        <v>3</v>
      </c>
      <c r="N4130" s="20">
        <f t="shared" si="1214"/>
        <v>1</v>
      </c>
      <c r="O4130" s="20">
        <f t="shared" si="1215"/>
        <v>1</v>
      </c>
      <c r="P4130" s="20">
        <f t="shared" si="1216"/>
        <v>2</v>
      </c>
      <c r="R4130" s="21">
        <f t="shared" si="1217"/>
        <v>0.19159230190302118</v>
      </c>
    </row>
    <row r="4131" spans="1:27" ht="15.75" x14ac:dyDescent="0.25">
      <c r="A4131" s="5" t="s">
        <v>12</v>
      </c>
      <c r="B4131" s="1">
        <v>100</v>
      </c>
      <c r="C4131" s="1">
        <v>4</v>
      </c>
      <c r="D4131" s="1">
        <v>4</v>
      </c>
      <c r="E4131" s="1" t="s">
        <v>13</v>
      </c>
      <c r="F4131" s="1">
        <v>1</v>
      </c>
      <c r="G4131" s="1">
        <v>1</v>
      </c>
      <c r="H4131" s="1" t="s">
        <v>13</v>
      </c>
      <c r="I4131" s="1">
        <v>1</v>
      </c>
      <c r="J4131" s="1">
        <v>1</v>
      </c>
      <c r="K4131" s="1" t="s">
        <v>13</v>
      </c>
      <c r="M4131" s="12">
        <f t="shared" si="1213"/>
        <v>1</v>
      </c>
      <c r="N4131" s="12">
        <f t="shared" si="1214"/>
        <v>0</v>
      </c>
      <c r="O4131" s="12">
        <f t="shared" si="1215"/>
        <v>0</v>
      </c>
      <c r="P4131" s="12">
        <f t="shared" si="1216"/>
        <v>0</v>
      </c>
      <c r="R4131" s="21">
        <f t="shared" si="1217"/>
        <v>4.3006128373293193E-4</v>
      </c>
    </row>
    <row r="4132" spans="1:27" x14ac:dyDescent="0.25">
      <c r="A4132" s="25"/>
    </row>
    <row r="4133" spans="1:27" x14ac:dyDescent="0.25">
      <c r="A4133" t="s">
        <v>1399</v>
      </c>
    </row>
    <row r="4134" spans="1:27" x14ac:dyDescent="0.25">
      <c r="A4134" t="s">
        <v>22</v>
      </c>
    </row>
    <row r="4135" spans="1:27" x14ac:dyDescent="0.25">
      <c r="A4135" s="15" t="s">
        <v>17</v>
      </c>
      <c r="B4135" s="14" t="s">
        <v>18</v>
      </c>
      <c r="C4135" s="270" t="s">
        <v>19</v>
      </c>
      <c r="D4135" s="270"/>
      <c r="E4135" s="270"/>
      <c r="F4135" s="270" t="s">
        <v>20</v>
      </c>
      <c r="G4135" s="270"/>
      <c r="H4135" s="270"/>
      <c r="I4135" s="270" t="s">
        <v>21</v>
      </c>
      <c r="J4135" s="270"/>
      <c r="K4135" s="270"/>
      <c r="M4135" s="270" t="s">
        <v>255</v>
      </c>
      <c r="N4135" s="270"/>
      <c r="O4135" s="270"/>
      <c r="P4135" s="270"/>
    </row>
    <row r="4136" spans="1:27" ht="30" x14ac:dyDescent="0.25">
      <c r="B4136" s="14" t="s">
        <v>14</v>
      </c>
      <c r="C4136" s="14" t="s">
        <v>14</v>
      </c>
      <c r="D4136" s="14" t="s">
        <v>15</v>
      </c>
      <c r="E4136" s="14" t="s">
        <v>16</v>
      </c>
      <c r="F4136" s="14" t="s">
        <v>14</v>
      </c>
      <c r="G4136" s="14" t="s">
        <v>15</v>
      </c>
      <c r="H4136" s="14" t="s">
        <v>16</v>
      </c>
      <c r="I4136" s="14" t="s">
        <v>14</v>
      </c>
      <c r="J4136" s="14" t="s">
        <v>15</v>
      </c>
      <c r="K4136" s="14" t="s">
        <v>16</v>
      </c>
      <c r="M4136" s="14" t="s">
        <v>18</v>
      </c>
      <c r="N4136" s="13" t="s">
        <v>19</v>
      </c>
      <c r="O4136" s="14" t="s">
        <v>20</v>
      </c>
      <c r="P4136" s="13" t="s">
        <v>21</v>
      </c>
      <c r="R4136" s="13" t="s">
        <v>41</v>
      </c>
      <c r="S4136" s="14" t="s">
        <v>29</v>
      </c>
      <c r="U4136" s="27" t="s">
        <v>42</v>
      </c>
    </row>
    <row r="4137" spans="1:27" ht="15.75" x14ac:dyDescent="0.25">
      <c r="A4137" s="5" t="s">
        <v>0</v>
      </c>
      <c r="B4137" s="7">
        <v>227246</v>
      </c>
      <c r="C4137" s="7">
        <v>9293</v>
      </c>
      <c r="D4137" s="1">
        <v>4.0999999999999996</v>
      </c>
      <c r="E4137" s="9">
        <v>210.2</v>
      </c>
      <c r="F4137" s="7">
        <v>1709</v>
      </c>
      <c r="G4137" s="1">
        <v>0.8</v>
      </c>
      <c r="H4137" s="1">
        <v>38.6</v>
      </c>
      <c r="I4137" s="7">
        <v>2219</v>
      </c>
      <c r="J4137" s="1">
        <v>1</v>
      </c>
      <c r="K4137" s="1">
        <v>50.2</v>
      </c>
      <c r="M4137" s="12">
        <f t="shared" ref="M4137:M4149" si="1218">B4137-B4155</f>
        <v>391</v>
      </c>
      <c r="N4137" s="12">
        <f t="shared" ref="N4137:N4149" si="1219">C4137-C4155</f>
        <v>4</v>
      </c>
      <c r="O4137" s="12">
        <f t="shared" ref="O4137:O4149" si="1220">F4137-F4155</f>
        <v>7</v>
      </c>
      <c r="P4137" s="12">
        <f t="shared" ref="P4137:P4149" si="1221">I4137-I4155</f>
        <v>5</v>
      </c>
      <c r="R4137" s="26"/>
      <c r="U4137" s="28">
        <f>C4137/B4137</f>
        <v>4.0894009135474335E-2</v>
      </c>
    </row>
    <row r="4138" spans="1:27" ht="15.75" x14ac:dyDescent="0.25">
      <c r="A4138" s="6" t="s">
        <v>1</v>
      </c>
      <c r="B4138" s="8">
        <v>1352</v>
      </c>
      <c r="C4138" s="8">
        <v>58</v>
      </c>
      <c r="D4138" s="2">
        <v>4.3</v>
      </c>
      <c r="E4138" s="10">
        <v>112.1</v>
      </c>
      <c r="F4138" s="8">
        <v>14</v>
      </c>
      <c r="G4138" s="2">
        <v>1</v>
      </c>
      <c r="H4138" s="2">
        <v>27.1</v>
      </c>
      <c r="I4138" s="8">
        <v>0</v>
      </c>
      <c r="J4138" s="2">
        <v>0</v>
      </c>
      <c r="K4138" s="2">
        <v>0</v>
      </c>
      <c r="M4138" s="12">
        <f t="shared" si="1218"/>
        <v>3</v>
      </c>
      <c r="N4138" s="20">
        <f t="shared" si="1219"/>
        <v>0</v>
      </c>
      <c r="O4138" s="12">
        <f t="shared" si="1220"/>
        <v>0</v>
      </c>
      <c r="P4138" s="12">
        <f t="shared" si="1221"/>
        <v>0</v>
      </c>
      <c r="R4138" s="21">
        <f>C4138/$C$4137</f>
        <v>6.2412568600021525E-3</v>
      </c>
    </row>
    <row r="4139" spans="1:27" ht="15.75" x14ac:dyDescent="0.25">
      <c r="A4139" s="5" t="s">
        <v>2</v>
      </c>
      <c r="B4139" s="7">
        <v>8470</v>
      </c>
      <c r="C4139" s="7">
        <v>43</v>
      </c>
      <c r="D4139" s="1">
        <v>0.5</v>
      </c>
      <c r="E4139" s="9">
        <v>19.8</v>
      </c>
      <c r="F4139" s="7">
        <v>6</v>
      </c>
      <c r="G4139" s="1">
        <v>0.1</v>
      </c>
      <c r="H4139" s="1">
        <v>2.8</v>
      </c>
      <c r="I4139" s="7">
        <v>0</v>
      </c>
      <c r="J4139" s="1">
        <v>0</v>
      </c>
      <c r="K4139" s="1">
        <v>0</v>
      </c>
      <c r="M4139" s="12">
        <f t="shared" si="1218"/>
        <v>32</v>
      </c>
      <c r="N4139" s="20">
        <f t="shared" si="1219"/>
        <v>1</v>
      </c>
      <c r="O4139" s="12">
        <f t="shared" si="1220"/>
        <v>0</v>
      </c>
      <c r="P4139" s="12">
        <f t="shared" si="1221"/>
        <v>0</v>
      </c>
      <c r="R4139" s="21">
        <f t="shared" ref="R4139:R4149" si="1222">C4139/$C$4137</f>
        <v>4.6271387065533196E-3</v>
      </c>
    </row>
    <row r="4140" spans="1:27" ht="15.75" x14ac:dyDescent="0.25">
      <c r="A4140" s="6" t="s">
        <v>3</v>
      </c>
      <c r="B4140" s="8">
        <v>11797</v>
      </c>
      <c r="C4140" s="8">
        <v>25</v>
      </c>
      <c r="D4140" s="2">
        <v>0.2</v>
      </c>
      <c r="E4140" s="10">
        <v>9</v>
      </c>
      <c r="F4140" s="8">
        <v>12</v>
      </c>
      <c r="G4140" s="2">
        <v>0.1</v>
      </c>
      <c r="H4140" s="2">
        <v>4.3</v>
      </c>
      <c r="I4140" s="8">
        <v>0</v>
      </c>
      <c r="J4140" s="2">
        <v>0</v>
      </c>
      <c r="K4140" s="2">
        <v>0</v>
      </c>
      <c r="M4140" s="12">
        <f t="shared" si="1218"/>
        <v>40</v>
      </c>
      <c r="N4140" s="20">
        <f t="shared" si="1219"/>
        <v>0</v>
      </c>
      <c r="O4140" s="20">
        <f t="shared" si="1220"/>
        <v>0</v>
      </c>
      <c r="P4140" s="12">
        <f t="shared" si="1221"/>
        <v>0</v>
      </c>
      <c r="R4140" s="23">
        <f t="shared" si="1222"/>
        <v>2.6901969224147207E-3</v>
      </c>
      <c r="U4140" s="30" t="s">
        <v>257</v>
      </c>
      <c r="V4140" s="30"/>
      <c r="W4140" s="30"/>
      <c r="X4140" s="30"/>
      <c r="Y4140" s="30"/>
    </row>
    <row r="4141" spans="1:27" ht="15.75" x14ac:dyDescent="0.25">
      <c r="A4141" s="5" t="s">
        <v>4</v>
      </c>
      <c r="B4141" s="7">
        <v>30621</v>
      </c>
      <c r="C4141" s="7">
        <v>146</v>
      </c>
      <c r="D4141" s="1">
        <v>0.5</v>
      </c>
      <c r="E4141" s="9">
        <v>27.4</v>
      </c>
      <c r="F4141" s="7">
        <v>19</v>
      </c>
      <c r="G4141" s="1">
        <v>0.1</v>
      </c>
      <c r="H4141" s="1">
        <v>3.6</v>
      </c>
      <c r="I4141" s="7">
        <v>0</v>
      </c>
      <c r="J4141" s="1">
        <v>0</v>
      </c>
      <c r="K4141" s="1">
        <v>0</v>
      </c>
      <c r="M4141" s="12">
        <f t="shared" si="1218"/>
        <v>60</v>
      </c>
      <c r="N4141" s="20">
        <f t="shared" si="1219"/>
        <v>-1</v>
      </c>
      <c r="O4141" s="12">
        <f t="shared" si="1220"/>
        <v>0</v>
      </c>
      <c r="P4141" s="12">
        <f t="shared" si="1221"/>
        <v>0</v>
      </c>
      <c r="R4141" s="23">
        <f t="shared" si="1222"/>
        <v>1.5710750026901969E-2</v>
      </c>
      <c r="S4141" s="24">
        <f>R4140+R4141</f>
        <v>1.8400946949316689E-2</v>
      </c>
      <c r="U4141" s="30"/>
      <c r="V4141" s="30"/>
      <c r="W4141" s="30"/>
      <c r="X4141" s="30"/>
      <c r="Y4141" s="30"/>
      <c r="Z4141" s="30"/>
    </row>
    <row r="4142" spans="1:27" ht="15.75" x14ac:dyDescent="0.25">
      <c r="A4142" s="6" t="s">
        <v>5</v>
      </c>
      <c r="B4142" s="8">
        <v>41148</v>
      </c>
      <c r="C4142" s="8">
        <v>504</v>
      </c>
      <c r="D4142" s="2">
        <v>1.2</v>
      </c>
      <c r="E4142" s="10">
        <v>85.2</v>
      </c>
      <c r="F4142" s="8">
        <v>58</v>
      </c>
      <c r="G4142" s="2">
        <v>0.1</v>
      </c>
      <c r="H4142" s="2">
        <v>9.8000000000000007</v>
      </c>
      <c r="I4142" s="8">
        <v>10</v>
      </c>
      <c r="J4142" s="2">
        <v>0</v>
      </c>
      <c r="K4142" s="2">
        <v>1.7</v>
      </c>
      <c r="M4142" s="12">
        <f t="shared" si="1218"/>
        <v>55</v>
      </c>
      <c r="N4142" s="20">
        <f t="shared" si="1219"/>
        <v>-4</v>
      </c>
      <c r="O4142" s="12">
        <f t="shared" si="1220"/>
        <v>1</v>
      </c>
      <c r="P4142" s="12">
        <f t="shared" si="1221"/>
        <v>0</v>
      </c>
      <c r="R4142" s="21">
        <f t="shared" si="1222"/>
        <v>5.4234369955880768E-2</v>
      </c>
      <c r="U4142" s="30" t="s">
        <v>258</v>
      </c>
      <c r="V4142" s="30"/>
      <c r="W4142" s="30"/>
      <c r="X4142" s="30"/>
      <c r="Y4142" s="30"/>
      <c r="Z4142" s="30"/>
    </row>
    <row r="4143" spans="1:27" ht="15.75" x14ac:dyDescent="0.25">
      <c r="A4143" s="5" t="s">
        <v>6</v>
      </c>
      <c r="B4143" s="7">
        <v>43276</v>
      </c>
      <c r="C4143" s="7">
        <v>889</v>
      </c>
      <c r="D4143" s="1">
        <v>2.1</v>
      </c>
      <c r="E4143" s="9">
        <v>124.2</v>
      </c>
      <c r="F4143" s="7">
        <v>126</v>
      </c>
      <c r="G4143" s="1">
        <v>0.3</v>
      </c>
      <c r="H4143" s="1">
        <v>17.600000000000001</v>
      </c>
      <c r="I4143" s="7">
        <v>13</v>
      </c>
      <c r="J4143" s="1">
        <v>0</v>
      </c>
      <c r="K4143" s="1">
        <v>1.8</v>
      </c>
      <c r="M4143" s="12">
        <f t="shared" si="1218"/>
        <v>74</v>
      </c>
      <c r="N4143" s="20">
        <f t="shared" si="1219"/>
        <v>3</v>
      </c>
      <c r="O4143" s="20">
        <f t="shared" si="1220"/>
        <v>2</v>
      </c>
      <c r="P4143" s="12">
        <f t="shared" si="1221"/>
        <v>0</v>
      </c>
      <c r="R4143" s="21">
        <f t="shared" si="1222"/>
        <v>9.5663402561067465E-2</v>
      </c>
      <c r="U4143" s="30" t="s">
        <v>259</v>
      </c>
      <c r="V4143" s="30"/>
      <c r="W4143" s="30"/>
      <c r="X4143" s="30"/>
      <c r="Y4143" s="30"/>
      <c r="Z4143" s="30"/>
    </row>
    <row r="4144" spans="1:27" ht="15.75" x14ac:dyDescent="0.25">
      <c r="A4144" s="6" t="s">
        <v>7</v>
      </c>
      <c r="B4144" s="8">
        <v>35806</v>
      </c>
      <c r="C4144" s="8">
        <v>1128</v>
      </c>
      <c r="D4144" s="2">
        <v>3.2</v>
      </c>
      <c r="E4144" s="10">
        <v>185.4</v>
      </c>
      <c r="F4144" s="8">
        <v>229</v>
      </c>
      <c r="G4144" s="2">
        <v>0.6</v>
      </c>
      <c r="H4144" s="2">
        <v>37.6</v>
      </c>
      <c r="I4144" s="8">
        <v>41</v>
      </c>
      <c r="J4144" s="2">
        <v>0.1</v>
      </c>
      <c r="K4144" s="2">
        <v>6.7</v>
      </c>
      <c r="M4144" s="12">
        <f t="shared" si="1218"/>
        <v>51</v>
      </c>
      <c r="N4144" s="20">
        <f t="shared" si="1219"/>
        <v>-2</v>
      </c>
      <c r="O4144" s="20">
        <f t="shared" si="1220"/>
        <v>0</v>
      </c>
      <c r="P4144" s="12">
        <f t="shared" si="1221"/>
        <v>1</v>
      </c>
      <c r="R4144" s="21">
        <f t="shared" si="1222"/>
        <v>0.1213816851393522</v>
      </c>
      <c r="U4144" s="30" t="s">
        <v>260</v>
      </c>
      <c r="V4144" s="30"/>
      <c r="W4144" s="30"/>
      <c r="X4144" s="30"/>
      <c r="Y4144" s="30"/>
      <c r="Z4144" s="30"/>
      <c r="AA4144" s="31">
        <f>4470643*0.087</f>
        <v>388945.94099999999</v>
      </c>
    </row>
    <row r="4145" spans="1:26" ht="15.75" x14ac:dyDescent="0.25">
      <c r="A4145" s="5" t="s">
        <v>8</v>
      </c>
      <c r="B4145" s="7">
        <v>26624</v>
      </c>
      <c r="C4145" s="7">
        <v>1602</v>
      </c>
      <c r="D4145" s="1">
        <v>6</v>
      </c>
      <c r="E4145" s="9">
        <v>290.89999999999998</v>
      </c>
      <c r="F4145" s="7">
        <v>391</v>
      </c>
      <c r="G4145" s="1">
        <v>1.5</v>
      </c>
      <c r="H4145" s="1">
        <v>71</v>
      </c>
      <c r="I4145" s="7">
        <v>97</v>
      </c>
      <c r="J4145" s="1">
        <v>0.4</v>
      </c>
      <c r="K4145" s="1">
        <v>17.600000000000001</v>
      </c>
      <c r="M4145" s="12">
        <f t="shared" si="1218"/>
        <v>42</v>
      </c>
      <c r="N4145" s="20">
        <f t="shared" si="1219"/>
        <v>2</v>
      </c>
      <c r="O4145" s="20">
        <f t="shared" si="1220"/>
        <v>2</v>
      </c>
      <c r="P4145" s="12">
        <f t="shared" si="1221"/>
        <v>0</v>
      </c>
      <c r="R4145" s="21">
        <f t="shared" si="1222"/>
        <v>0.17238781878833531</v>
      </c>
      <c r="V4145" t="s">
        <v>56</v>
      </c>
      <c r="W4145" s="32">
        <v>0.1</v>
      </c>
      <c r="X4145" s="33">
        <f>AA4144*W4145</f>
        <v>38894.594100000002</v>
      </c>
    </row>
    <row r="4146" spans="1:26" ht="15.75" x14ac:dyDescent="0.25">
      <c r="A4146" s="6" t="s">
        <v>9</v>
      </c>
      <c r="B4146" s="8">
        <v>15308</v>
      </c>
      <c r="C4146" s="8">
        <v>1634</v>
      </c>
      <c r="D4146" s="2">
        <v>10.7</v>
      </c>
      <c r="E4146" s="10">
        <v>344.4</v>
      </c>
      <c r="F4146" s="8">
        <v>466</v>
      </c>
      <c r="G4146" s="2">
        <v>3</v>
      </c>
      <c r="H4146" s="2">
        <v>98.2</v>
      </c>
      <c r="I4146" s="8">
        <v>262</v>
      </c>
      <c r="J4146" s="2">
        <v>1.7</v>
      </c>
      <c r="K4146" s="2">
        <v>55.2</v>
      </c>
      <c r="M4146" s="12">
        <f t="shared" si="1218"/>
        <v>25</v>
      </c>
      <c r="N4146" s="20">
        <f t="shared" si="1219"/>
        <v>2</v>
      </c>
      <c r="O4146" s="20">
        <f t="shared" si="1220"/>
        <v>2</v>
      </c>
      <c r="P4146" s="20">
        <f t="shared" si="1221"/>
        <v>0</v>
      </c>
      <c r="R4146" s="21">
        <f t="shared" si="1222"/>
        <v>0.17583127084902614</v>
      </c>
      <c r="V4146" t="s">
        <v>274</v>
      </c>
      <c r="X4146" s="34">
        <v>8073</v>
      </c>
      <c r="Y4146" s="48">
        <f>X4146/4470643</f>
        <v>1.8057805107676904E-3</v>
      </c>
      <c r="Z4146" t="s">
        <v>186</v>
      </c>
    </row>
    <row r="4147" spans="1:26" ht="15.75" x14ac:dyDescent="0.25">
      <c r="A4147" s="5" t="s">
        <v>10</v>
      </c>
      <c r="B4147" s="7">
        <v>6531</v>
      </c>
      <c r="C4147" s="7">
        <v>1479</v>
      </c>
      <c r="D4147" s="1">
        <v>22.6</v>
      </c>
      <c r="E4147" s="9">
        <v>567.5</v>
      </c>
      <c r="F4147" s="7">
        <v>303</v>
      </c>
      <c r="G4147" s="1">
        <v>4.5999999999999996</v>
      </c>
      <c r="H4147" s="1">
        <v>116.3</v>
      </c>
      <c r="I4147" s="7">
        <v>462</v>
      </c>
      <c r="J4147" s="1">
        <v>7.1</v>
      </c>
      <c r="K4147" s="1">
        <v>177.3</v>
      </c>
      <c r="M4147" s="12">
        <f t="shared" si="1218"/>
        <v>5</v>
      </c>
      <c r="N4147" s="20">
        <f t="shared" si="1219"/>
        <v>1</v>
      </c>
      <c r="O4147" s="20">
        <f t="shared" si="1220"/>
        <v>0</v>
      </c>
      <c r="P4147" s="20">
        <f t="shared" si="1221"/>
        <v>1</v>
      </c>
      <c r="R4147" s="21">
        <f t="shared" si="1222"/>
        <v>0.15915204993005488</v>
      </c>
      <c r="W4147" s="46" t="s">
        <v>185</v>
      </c>
      <c r="X4147" s="47">
        <f>X4146-X4164</f>
        <v>-401</v>
      </c>
    </row>
    <row r="4148" spans="1:26" ht="15.75" x14ac:dyDescent="0.25">
      <c r="A4148" s="6" t="s">
        <v>11</v>
      </c>
      <c r="B4148" s="8">
        <v>6214</v>
      </c>
      <c r="C4148" s="8">
        <v>1781</v>
      </c>
      <c r="D4148" s="2">
        <v>28.7</v>
      </c>
      <c r="E4148" s="10">
        <v>1269.7</v>
      </c>
      <c r="F4148" s="8">
        <v>84</v>
      </c>
      <c r="G4148" s="2">
        <v>1.4</v>
      </c>
      <c r="H4148" s="2">
        <v>59.9</v>
      </c>
      <c r="I4148" s="8">
        <v>1333</v>
      </c>
      <c r="J4148" s="2">
        <v>21.5</v>
      </c>
      <c r="K4148" s="2">
        <v>950.3</v>
      </c>
      <c r="M4148" s="12">
        <f t="shared" si="1218"/>
        <v>4</v>
      </c>
      <c r="N4148" s="20">
        <f t="shared" si="1219"/>
        <v>2</v>
      </c>
      <c r="O4148" s="20">
        <f t="shared" si="1220"/>
        <v>0</v>
      </c>
      <c r="P4148" s="20">
        <f t="shared" si="1221"/>
        <v>3</v>
      </c>
      <c r="R4148" s="21">
        <f t="shared" si="1222"/>
        <v>0.19164962875282471</v>
      </c>
    </row>
    <row r="4149" spans="1:26" ht="15.75" x14ac:dyDescent="0.25">
      <c r="A4149" s="5" t="s">
        <v>12</v>
      </c>
      <c r="B4149" s="1">
        <v>99</v>
      </c>
      <c r="C4149" s="1">
        <v>4</v>
      </c>
      <c r="D4149" s="1">
        <v>4</v>
      </c>
      <c r="E4149" s="1" t="s">
        <v>13</v>
      </c>
      <c r="F4149" s="1">
        <v>1</v>
      </c>
      <c r="G4149" s="1">
        <v>1</v>
      </c>
      <c r="H4149" s="1" t="s">
        <v>13</v>
      </c>
      <c r="I4149" s="1">
        <v>1</v>
      </c>
      <c r="J4149" s="1">
        <v>1</v>
      </c>
      <c r="K4149" s="1" t="s">
        <v>13</v>
      </c>
      <c r="M4149" s="12">
        <f t="shared" si="1218"/>
        <v>0</v>
      </c>
      <c r="N4149" s="12">
        <f t="shared" si="1219"/>
        <v>0</v>
      </c>
      <c r="O4149" s="12">
        <f t="shared" si="1220"/>
        <v>0</v>
      </c>
      <c r="P4149" s="12">
        <f t="shared" si="1221"/>
        <v>0</v>
      </c>
      <c r="R4149" s="21">
        <f t="shared" si="1222"/>
        <v>4.3043150758635533E-4</v>
      </c>
    </row>
    <row r="4150" spans="1:26" x14ac:dyDescent="0.25">
      <c r="A4150" s="25"/>
    </row>
    <row r="4151" spans="1:26" x14ac:dyDescent="0.25">
      <c r="A4151" t="s">
        <v>1400</v>
      </c>
    </row>
    <row r="4152" spans="1:26" x14ac:dyDescent="0.25">
      <c r="A4152" t="s">
        <v>22</v>
      </c>
    </row>
    <row r="4153" spans="1:26" x14ac:dyDescent="0.25">
      <c r="A4153" s="15" t="s">
        <v>17</v>
      </c>
      <c r="B4153" s="14" t="s">
        <v>18</v>
      </c>
      <c r="C4153" s="270" t="s">
        <v>19</v>
      </c>
      <c r="D4153" s="270"/>
      <c r="E4153" s="270"/>
      <c r="F4153" s="270" t="s">
        <v>20</v>
      </c>
      <c r="G4153" s="270"/>
      <c r="H4153" s="270"/>
      <c r="I4153" s="270" t="s">
        <v>21</v>
      </c>
      <c r="J4153" s="270"/>
      <c r="K4153" s="270"/>
      <c r="M4153" s="270" t="s">
        <v>247</v>
      </c>
      <c r="N4153" s="270"/>
      <c r="O4153" s="270"/>
      <c r="P4153" s="270"/>
    </row>
    <row r="4154" spans="1:26" ht="30" x14ac:dyDescent="0.25">
      <c r="B4154" s="14" t="s">
        <v>14</v>
      </c>
      <c r="C4154" s="14" t="s">
        <v>14</v>
      </c>
      <c r="D4154" s="14" t="s">
        <v>15</v>
      </c>
      <c r="E4154" s="14" t="s">
        <v>16</v>
      </c>
      <c r="F4154" s="14" t="s">
        <v>14</v>
      </c>
      <c r="G4154" s="14" t="s">
        <v>15</v>
      </c>
      <c r="H4154" s="14" t="s">
        <v>16</v>
      </c>
      <c r="I4154" s="14" t="s">
        <v>14</v>
      </c>
      <c r="J4154" s="14" t="s">
        <v>15</v>
      </c>
      <c r="K4154" s="14" t="s">
        <v>16</v>
      </c>
      <c r="L4154" s="16"/>
      <c r="M4154" s="14" t="s">
        <v>18</v>
      </c>
      <c r="N4154" s="13" t="s">
        <v>19</v>
      </c>
      <c r="O4154" s="14" t="s">
        <v>20</v>
      </c>
      <c r="P4154" s="13" t="s">
        <v>21</v>
      </c>
      <c r="R4154" s="13" t="s">
        <v>41</v>
      </c>
      <c r="S4154" s="14" t="s">
        <v>29</v>
      </c>
      <c r="U4154" s="27" t="s">
        <v>42</v>
      </c>
    </row>
    <row r="4155" spans="1:26" ht="15.75" x14ac:dyDescent="0.25">
      <c r="A4155" s="5" t="s">
        <v>0</v>
      </c>
      <c r="B4155" s="7">
        <v>226855</v>
      </c>
      <c r="C4155" s="7">
        <v>9289</v>
      </c>
      <c r="D4155" s="1">
        <v>4.0999999999999996</v>
      </c>
      <c r="E4155" s="9">
        <v>210.1</v>
      </c>
      <c r="F4155" s="7">
        <v>1702</v>
      </c>
      <c r="G4155" s="1">
        <v>0.8</v>
      </c>
      <c r="H4155" s="1">
        <v>38.5</v>
      </c>
      <c r="I4155" s="7">
        <v>2214</v>
      </c>
      <c r="J4155" s="1">
        <v>1</v>
      </c>
      <c r="K4155" s="1">
        <v>50.1</v>
      </c>
      <c r="M4155" s="12">
        <f t="shared" ref="M4155:M4167" si="1223">B4155-B4173</f>
        <v>406</v>
      </c>
      <c r="N4155" s="12">
        <f t="shared" ref="N4155:N4167" si="1224">C4155-C4173</f>
        <v>17</v>
      </c>
      <c r="O4155" s="12">
        <f t="shared" ref="O4155:O4167" si="1225">F4155-F4173</f>
        <v>9</v>
      </c>
      <c r="P4155" s="12">
        <f t="shared" ref="P4155:P4167" si="1226">I4155-I4173</f>
        <v>8</v>
      </c>
      <c r="R4155" s="26"/>
      <c r="U4155" s="28">
        <f>C4155/B4155</f>
        <v>4.0946860329285226E-2</v>
      </c>
    </row>
    <row r="4156" spans="1:26" ht="15.75" x14ac:dyDescent="0.25">
      <c r="A4156" s="6" t="s">
        <v>1</v>
      </c>
      <c r="B4156" s="8">
        <v>1349</v>
      </c>
      <c r="C4156" s="8">
        <v>58</v>
      </c>
      <c r="D4156" s="2">
        <v>4.3</v>
      </c>
      <c r="E4156" s="10">
        <v>112.1</v>
      </c>
      <c r="F4156" s="8">
        <v>14</v>
      </c>
      <c r="G4156" s="2">
        <v>1</v>
      </c>
      <c r="H4156" s="2">
        <v>27.1</v>
      </c>
      <c r="I4156" s="8">
        <v>0</v>
      </c>
      <c r="J4156" s="2">
        <v>0</v>
      </c>
      <c r="K4156" s="2">
        <v>0</v>
      </c>
      <c r="M4156" s="12">
        <f t="shared" si="1223"/>
        <v>3</v>
      </c>
      <c r="N4156" s="20">
        <f t="shared" si="1224"/>
        <v>0</v>
      </c>
      <c r="O4156" s="12">
        <f t="shared" si="1225"/>
        <v>0</v>
      </c>
      <c r="P4156" s="12">
        <f t="shared" si="1226"/>
        <v>0</v>
      </c>
      <c r="R4156" s="21">
        <f>C4156/$C$4155</f>
        <v>6.243944450425234E-3</v>
      </c>
    </row>
    <row r="4157" spans="1:26" ht="15.75" x14ac:dyDescent="0.25">
      <c r="A4157" s="5" t="s">
        <v>2</v>
      </c>
      <c r="B4157" s="7">
        <v>8438</v>
      </c>
      <c r="C4157" s="7">
        <v>42</v>
      </c>
      <c r="D4157" s="1">
        <v>0.5</v>
      </c>
      <c r="E4157" s="9">
        <v>19.3</v>
      </c>
      <c r="F4157" s="7">
        <v>6</v>
      </c>
      <c r="G4157" s="1">
        <v>0.1</v>
      </c>
      <c r="H4157" s="1">
        <v>2.8</v>
      </c>
      <c r="I4157" s="7">
        <v>0</v>
      </c>
      <c r="J4157" s="1">
        <v>0</v>
      </c>
      <c r="K4157" s="1">
        <v>0</v>
      </c>
      <c r="M4157" s="12">
        <f t="shared" si="1223"/>
        <v>15</v>
      </c>
      <c r="N4157" s="20">
        <f t="shared" si="1224"/>
        <v>-1</v>
      </c>
      <c r="O4157" s="12">
        <f t="shared" si="1225"/>
        <v>0</v>
      </c>
      <c r="P4157" s="12">
        <f t="shared" si="1226"/>
        <v>0</v>
      </c>
      <c r="R4157" s="21">
        <f t="shared" ref="R4157:R4167" si="1227">C4157/$C$4155</f>
        <v>4.5214770158251696E-3</v>
      </c>
    </row>
    <row r="4158" spans="1:26" ht="15.75" x14ac:dyDescent="0.25">
      <c r="A4158" s="6" t="s">
        <v>3</v>
      </c>
      <c r="B4158" s="8">
        <v>11757</v>
      </c>
      <c r="C4158" s="8">
        <v>25</v>
      </c>
      <c r="D4158" s="2">
        <v>0.2</v>
      </c>
      <c r="E4158" s="10">
        <v>9</v>
      </c>
      <c r="F4158" s="8">
        <v>12</v>
      </c>
      <c r="G4158" s="2">
        <v>0.1</v>
      </c>
      <c r="H4158" s="2">
        <v>4.3</v>
      </c>
      <c r="I4158" s="8">
        <v>0</v>
      </c>
      <c r="J4158" s="2">
        <v>0</v>
      </c>
      <c r="K4158" s="2">
        <v>0</v>
      </c>
      <c r="M4158" s="12">
        <f t="shared" si="1223"/>
        <v>36</v>
      </c>
      <c r="N4158" s="20">
        <f t="shared" si="1224"/>
        <v>0</v>
      </c>
      <c r="O4158" s="20">
        <f t="shared" si="1225"/>
        <v>0</v>
      </c>
      <c r="P4158" s="12">
        <f t="shared" si="1226"/>
        <v>0</v>
      </c>
      <c r="R4158" s="23">
        <f t="shared" si="1227"/>
        <v>2.6913553665626009E-3</v>
      </c>
      <c r="U4158" s="30" t="s">
        <v>248</v>
      </c>
      <c r="V4158" s="30"/>
      <c r="W4158" s="30"/>
      <c r="X4158" s="30"/>
      <c r="Y4158" s="30"/>
    </row>
    <row r="4159" spans="1:26" ht="15.75" x14ac:dyDescent="0.25">
      <c r="A4159" s="5" t="s">
        <v>4</v>
      </c>
      <c r="B4159" s="7">
        <v>30561</v>
      </c>
      <c r="C4159" s="7">
        <v>147</v>
      </c>
      <c r="D4159" s="1">
        <v>0.5</v>
      </c>
      <c r="E4159" s="9">
        <v>27.6</v>
      </c>
      <c r="F4159" s="7">
        <v>19</v>
      </c>
      <c r="G4159" s="1">
        <v>0.1</v>
      </c>
      <c r="H4159" s="1">
        <v>3.6</v>
      </c>
      <c r="I4159" s="7">
        <v>0</v>
      </c>
      <c r="J4159" s="1">
        <v>0</v>
      </c>
      <c r="K4159" s="1">
        <v>0</v>
      </c>
      <c r="M4159" s="12">
        <f t="shared" si="1223"/>
        <v>71</v>
      </c>
      <c r="N4159" s="20">
        <f t="shared" si="1224"/>
        <v>0</v>
      </c>
      <c r="O4159" s="12">
        <f t="shared" si="1225"/>
        <v>-1</v>
      </c>
      <c r="P4159" s="12">
        <f t="shared" si="1226"/>
        <v>0</v>
      </c>
      <c r="R4159" s="23">
        <f t="shared" si="1227"/>
        <v>1.5825169555388093E-2</v>
      </c>
      <c r="S4159" s="24">
        <f>R4158+R4159</f>
        <v>1.8516524921950696E-2</v>
      </c>
      <c r="U4159" s="30"/>
      <c r="V4159" s="30"/>
      <c r="W4159" s="30"/>
      <c r="X4159" s="30"/>
      <c r="Y4159" s="30"/>
      <c r="Z4159" s="30"/>
    </row>
    <row r="4160" spans="1:26" ht="15.75" x14ac:dyDescent="0.25">
      <c r="A4160" s="6" t="s">
        <v>5</v>
      </c>
      <c r="B4160" s="8">
        <v>41093</v>
      </c>
      <c r="C4160" s="8">
        <v>508</v>
      </c>
      <c r="D4160" s="2">
        <v>1.2</v>
      </c>
      <c r="E4160" s="10">
        <v>85.8</v>
      </c>
      <c r="F4160" s="8">
        <v>57</v>
      </c>
      <c r="G4160" s="2">
        <v>0.1</v>
      </c>
      <c r="H4160" s="2">
        <v>9.6</v>
      </c>
      <c r="I4160" s="8">
        <v>10</v>
      </c>
      <c r="J4160" s="2">
        <v>0</v>
      </c>
      <c r="K4160" s="2">
        <v>1.7</v>
      </c>
      <c r="M4160" s="12">
        <f t="shared" si="1223"/>
        <v>62</v>
      </c>
      <c r="N4160" s="20">
        <f t="shared" si="1224"/>
        <v>0</v>
      </c>
      <c r="O4160" s="12">
        <f t="shared" si="1225"/>
        <v>1</v>
      </c>
      <c r="P4160" s="12">
        <f t="shared" si="1226"/>
        <v>0</v>
      </c>
      <c r="R4160" s="21">
        <f t="shared" si="1227"/>
        <v>5.4688341048552053E-2</v>
      </c>
      <c r="U4160" s="30" t="s">
        <v>249</v>
      </c>
      <c r="V4160" s="30"/>
      <c r="W4160" s="30"/>
      <c r="X4160" s="30"/>
      <c r="Y4160" s="30"/>
      <c r="Z4160" s="30"/>
    </row>
    <row r="4161" spans="1:27" ht="15.75" x14ac:dyDescent="0.25">
      <c r="A4161" s="5" t="s">
        <v>6</v>
      </c>
      <c r="B4161" s="7">
        <v>43202</v>
      </c>
      <c r="C4161" s="7">
        <v>886</v>
      </c>
      <c r="D4161" s="1">
        <v>2.1</v>
      </c>
      <c r="E4161" s="9">
        <v>123.8</v>
      </c>
      <c r="F4161" s="7">
        <v>124</v>
      </c>
      <c r="G4161" s="1">
        <v>0.3</v>
      </c>
      <c r="H4161" s="1">
        <v>17.3</v>
      </c>
      <c r="I4161" s="7">
        <v>13</v>
      </c>
      <c r="J4161" s="1">
        <v>0</v>
      </c>
      <c r="K4161" s="1">
        <v>1.8</v>
      </c>
      <c r="M4161" s="12">
        <f t="shared" si="1223"/>
        <v>88</v>
      </c>
      <c r="N4161" s="20">
        <f t="shared" si="1224"/>
        <v>6</v>
      </c>
      <c r="O4161" s="20">
        <f t="shared" si="1225"/>
        <v>2</v>
      </c>
      <c r="P4161" s="12">
        <f t="shared" si="1226"/>
        <v>1</v>
      </c>
      <c r="R4161" s="21">
        <f t="shared" si="1227"/>
        <v>9.5381634190978573E-2</v>
      </c>
      <c r="U4161" s="30" t="s">
        <v>250</v>
      </c>
      <c r="V4161" s="30"/>
      <c r="W4161" s="30"/>
      <c r="X4161" s="30"/>
      <c r="Y4161" s="30"/>
      <c r="Z4161" s="30"/>
    </row>
    <row r="4162" spans="1:27" ht="15.75" x14ac:dyDescent="0.25">
      <c r="A4162" s="6" t="s">
        <v>7</v>
      </c>
      <c r="B4162" s="8">
        <v>35755</v>
      </c>
      <c r="C4162" s="8">
        <v>1130</v>
      </c>
      <c r="D4162" s="2">
        <v>3.2</v>
      </c>
      <c r="E4162" s="10">
        <v>185.7</v>
      </c>
      <c r="F4162" s="8">
        <v>229</v>
      </c>
      <c r="G4162" s="2">
        <v>0.6</v>
      </c>
      <c r="H4162" s="2">
        <v>37.6</v>
      </c>
      <c r="I4162" s="8">
        <v>40</v>
      </c>
      <c r="J4162" s="2">
        <v>0.1</v>
      </c>
      <c r="K4162" s="2">
        <v>6.6</v>
      </c>
      <c r="M4162" s="12">
        <f t="shared" si="1223"/>
        <v>50</v>
      </c>
      <c r="N4162" s="20">
        <f t="shared" si="1224"/>
        <v>-1</v>
      </c>
      <c r="O4162" s="20">
        <f t="shared" si="1225"/>
        <v>0</v>
      </c>
      <c r="P4162" s="12">
        <f t="shared" si="1226"/>
        <v>0</v>
      </c>
      <c r="R4162" s="21">
        <f t="shared" si="1227"/>
        <v>0.12164926256862957</v>
      </c>
      <c r="U4162" s="30" t="s">
        <v>251</v>
      </c>
      <c r="V4162" s="30"/>
      <c r="W4162" s="30"/>
      <c r="X4162" s="30"/>
      <c r="Y4162" s="30"/>
      <c r="Z4162" s="30"/>
      <c r="AA4162" s="31">
        <f>4470643*0.085</f>
        <v>380004.65500000003</v>
      </c>
    </row>
    <row r="4163" spans="1:27" ht="15.75" x14ac:dyDescent="0.25">
      <c r="A4163" s="5" t="s">
        <v>8</v>
      </c>
      <c r="B4163" s="7">
        <v>26582</v>
      </c>
      <c r="C4163" s="7">
        <v>1600</v>
      </c>
      <c r="D4163" s="1">
        <v>6</v>
      </c>
      <c r="E4163" s="9">
        <v>290.5</v>
      </c>
      <c r="F4163" s="7">
        <v>389</v>
      </c>
      <c r="G4163" s="1">
        <v>1.5</v>
      </c>
      <c r="H4163" s="1">
        <v>70.599999999999994</v>
      </c>
      <c r="I4163" s="7">
        <v>97</v>
      </c>
      <c r="J4163" s="1">
        <v>0.4</v>
      </c>
      <c r="K4163" s="1">
        <v>17.600000000000001</v>
      </c>
      <c r="M4163" s="12">
        <f t="shared" si="1223"/>
        <v>41</v>
      </c>
      <c r="N4163" s="20">
        <f t="shared" si="1224"/>
        <v>3</v>
      </c>
      <c r="O4163" s="20">
        <f t="shared" si="1225"/>
        <v>2</v>
      </c>
      <c r="P4163" s="12">
        <f t="shared" si="1226"/>
        <v>2</v>
      </c>
      <c r="R4163" s="21">
        <f t="shared" si="1227"/>
        <v>0.17224674346000646</v>
      </c>
      <c r="V4163" t="s">
        <v>56</v>
      </c>
      <c r="W4163" s="32">
        <v>0.1</v>
      </c>
      <c r="X4163" s="33">
        <f>AA4162*W4163</f>
        <v>38000.465500000006</v>
      </c>
    </row>
    <row r="4164" spans="1:27" ht="15.75" x14ac:dyDescent="0.25">
      <c r="A4164" s="6" t="s">
        <v>9</v>
      </c>
      <c r="B4164" s="8">
        <v>15283</v>
      </c>
      <c r="C4164" s="8">
        <v>1632</v>
      </c>
      <c r="D4164" s="2">
        <v>10.7</v>
      </c>
      <c r="E4164" s="10">
        <v>344</v>
      </c>
      <c r="F4164" s="8">
        <v>464</v>
      </c>
      <c r="G4164" s="2">
        <v>3</v>
      </c>
      <c r="H4164" s="2">
        <v>97.8</v>
      </c>
      <c r="I4164" s="8">
        <v>262</v>
      </c>
      <c r="J4164" s="2">
        <v>1.7</v>
      </c>
      <c r="K4164" s="2">
        <v>55.2</v>
      </c>
      <c r="M4164" s="12">
        <f t="shared" si="1223"/>
        <v>26</v>
      </c>
      <c r="N4164" s="20">
        <f t="shared" si="1224"/>
        <v>5</v>
      </c>
      <c r="O4164" s="20">
        <f t="shared" si="1225"/>
        <v>4</v>
      </c>
      <c r="P4164" s="20">
        <f t="shared" si="1226"/>
        <v>1</v>
      </c>
      <c r="R4164" s="21">
        <f t="shared" si="1227"/>
        <v>0.1756916783292066</v>
      </c>
      <c r="V4164" t="s">
        <v>252</v>
      </c>
      <c r="X4164" s="34">
        <v>8474</v>
      </c>
      <c r="Y4164" s="48">
        <f>X4164/4470643</f>
        <v>1.8954767804094401E-3</v>
      </c>
      <c r="Z4164" t="s">
        <v>186</v>
      </c>
    </row>
    <row r="4165" spans="1:27" ht="15.75" x14ac:dyDescent="0.25">
      <c r="A4165" s="5" t="s">
        <v>10</v>
      </c>
      <c r="B4165" s="7">
        <v>6526</v>
      </c>
      <c r="C4165" s="7">
        <v>1478</v>
      </c>
      <c r="D4165" s="1">
        <v>22.6</v>
      </c>
      <c r="E4165" s="9">
        <v>567.1</v>
      </c>
      <c r="F4165" s="7">
        <v>303</v>
      </c>
      <c r="G4165" s="1">
        <v>4.5999999999999996</v>
      </c>
      <c r="H4165" s="1">
        <v>116.3</v>
      </c>
      <c r="I4165" s="7">
        <v>461</v>
      </c>
      <c r="J4165" s="1">
        <v>7.1</v>
      </c>
      <c r="K4165" s="1">
        <v>176.9</v>
      </c>
      <c r="M4165" s="12">
        <f t="shared" si="1223"/>
        <v>8</v>
      </c>
      <c r="N4165" s="20">
        <f t="shared" si="1224"/>
        <v>4</v>
      </c>
      <c r="O4165" s="20">
        <f t="shared" si="1225"/>
        <v>1</v>
      </c>
      <c r="P4165" s="20">
        <f t="shared" si="1226"/>
        <v>3</v>
      </c>
      <c r="R4165" s="21">
        <f t="shared" si="1227"/>
        <v>0.15911292927118095</v>
      </c>
      <c r="W4165" s="46" t="s">
        <v>185</v>
      </c>
      <c r="X4165" s="47">
        <f>X4164-X4182</f>
        <v>-803</v>
      </c>
    </row>
    <row r="4166" spans="1:27" ht="15.75" x14ac:dyDescent="0.25">
      <c r="A4166" s="6" t="s">
        <v>11</v>
      </c>
      <c r="B4166" s="8">
        <v>6210</v>
      </c>
      <c r="C4166" s="8">
        <v>1779</v>
      </c>
      <c r="D4166" s="2">
        <v>28.6</v>
      </c>
      <c r="E4166" s="10">
        <v>1268.3</v>
      </c>
      <c r="F4166" s="8">
        <v>84</v>
      </c>
      <c r="G4166" s="2">
        <v>1.4</v>
      </c>
      <c r="H4166" s="2">
        <v>59.9</v>
      </c>
      <c r="I4166" s="8">
        <v>1330</v>
      </c>
      <c r="J4166" s="2">
        <v>21.4</v>
      </c>
      <c r="K4166" s="2">
        <v>948.2</v>
      </c>
      <c r="M4166" s="12">
        <f t="shared" si="1223"/>
        <v>4</v>
      </c>
      <c r="N4166" s="20">
        <f t="shared" si="1224"/>
        <v>1</v>
      </c>
      <c r="O4166" s="20">
        <f t="shared" si="1225"/>
        <v>0</v>
      </c>
      <c r="P4166" s="20">
        <f t="shared" si="1226"/>
        <v>1</v>
      </c>
      <c r="R4166" s="21">
        <f t="shared" si="1227"/>
        <v>0.19151684788459469</v>
      </c>
    </row>
    <row r="4167" spans="1:27" ht="15.75" x14ac:dyDescent="0.25">
      <c r="A4167" s="5" t="s">
        <v>12</v>
      </c>
      <c r="B4167" s="1">
        <v>99</v>
      </c>
      <c r="C4167" s="1">
        <v>4</v>
      </c>
      <c r="D4167" s="1">
        <v>4</v>
      </c>
      <c r="E4167" s="1" t="s">
        <v>13</v>
      </c>
      <c r="F4167" s="1">
        <v>1</v>
      </c>
      <c r="G4167" s="1">
        <v>1</v>
      </c>
      <c r="H4167" s="1" t="s">
        <v>13</v>
      </c>
      <c r="I4167" s="1">
        <v>1</v>
      </c>
      <c r="J4167" s="1">
        <v>1</v>
      </c>
      <c r="K4167" s="1" t="s">
        <v>13</v>
      </c>
      <c r="M4167" s="12">
        <f t="shared" si="1223"/>
        <v>2</v>
      </c>
      <c r="N4167" s="12">
        <f t="shared" si="1224"/>
        <v>0</v>
      </c>
      <c r="O4167" s="12">
        <f t="shared" si="1225"/>
        <v>0</v>
      </c>
      <c r="P4167" s="12">
        <f t="shared" si="1226"/>
        <v>0</v>
      </c>
      <c r="R4167" s="21">
        <f t="shared" si="1227"/>
        <v>4.3061685865001615E-4</v>
      </c>
    </row>
    <row r="4168" spans="1:27" x14ac:dyDescent="0.25">
      <c r="A4168" s="25"/>
    </row>
    <row r="4169" spans="1:27" x14ac:dyDescent="0.25">
      <c r="A4169" t="s">
        <v>1401</v>
      </c>
    </row>
    <row r="4170" spans="1:27" x14ac:dyDescent="0.25">
      <c r="A4170" t="s">
        <v>22</v>
      </c>
    </row>
    <row r="4171" spans="1:27" x14ac:dyDescent="0.25">
      <c r="A4171" s="15" t="s">
        <v>17</v>
      </c>
      <c r="B4171" s="14" t="s">
        <v>18</v>
      </c>
      <c r="C4171" s="270" t="s">
        <v>19</v>
      </c>
      <c r="D4171" s="270"/>
      <c r="E4171" s="270"/>
      <c r="F4171" s="270" t="s">
        <v>20</v>
      </c>
      <c r="G4171" s="270"/>
      <c r="H4171" s="270"/>
      <c r="I4171" s="270" t="s">
        <v>21</v>
      </c>
      <c r="J4171" s="270"/>
      <c r="K4171" s="270"/>
      <c r="M4171" s="270" t="s">
        <v>241</v>
      </c>
      <c r="N4171" s="270"/>
      <c r="O4171" s="270"/>
      <c r="P4171" s="270"/>
    </row>
    <row r="4172" spans="1:27" ht="30" x14ac:dyDescent="0.25">
      <c r="B4172" s="14" t="s">
        <v>14</v>
      </c>
      <c r="C4172" s="14" t="s">
        <v>14</v>
      </c>
      <c r="D4172" s="14" t="s">
        <v>15</v>
      </c>
      <c r="E4172" s="14" t="s">
        <v>16</v>
      </c>
      <c r="F4172" s="14" t="s">
        <v>14</v>
      </c>
      <c r="G4172" s="14" t="s">
        <v>15</v>
      </c>
      <c r="H4172" s="14" t="s">
        <v>16</v>
      </c>
      <c r="I4172" s="14" t="s">
        <v>14</v>
      </c>
      <c r="J4172" s="14" t="s">
        <v>15</v>
      </c>
      <c r="K4172" s="14" t="s">
        <v>16</v>
      </c>
      <c r="L4172" s="16"/>
      <c r="M4172" s="14" t="s">
        <v>18</v>
      </c>
      <c r="N4172" s="13" t="s">
        <v>19</v>
      </c>
      <c r="O4172" s="14" t="s">
        <v>20</v>
      </c>
      <c r="P4172" s="13" t="s">
        <v>21</v>
      </c>
      <c r="R4172" s="13" t="s">
        <v>41</v>
      </c>
      <c r="S4172" s="14" t="s">
        <v>29</v>
      </c>
      <c r="U4172" s="27" t="s">
        <v>42</v>
      </c>
    </row>
    <row r="4173" spans="1:27" ht="15.75" x14ac:dyDescent="0.25">
      <c r="A4173" s="5" t="s">
        <v>0</v>
      </c>
      <c r="B4173" s="7">
        <v>226449</v>
      </c>
      <c r="C4173" s="7">
        <v>9272</v>
      </c>
      <c r="D4173" s="1">
        <v>4.0999999999999996</v>
      </c>
      <c r="E4173" s="9">
        <v>209.7</v>
      </c>
      <c r="F4173" s="7">
        <v>1693</v>
      </c>
      <c r="G4173" s="1">
        <v>0.7</v>
      </c>
      <c r="H4173" s="1">
        <v>38.299999999999997</v>
      </c>
      <c r="I4173" s="7">
        <v>2206</v>
      </c>
      <c r="J4173" s="1">
        <v>1</v>
      </c>
      <c r="K4173" s="1">
        <v>49.9</v>
      </c>
      <c r="M4173" s="12">
        <f t="shared" ref="M4173:M4185" si="1228">B4173-B4191</f>
        <v>512</v>
      </c>
      <c r="N4173" s="12">
        <f t="shared" ref="N4173:N4185" si="1229">C4173-C4191</f>
        <v>25</v>
      </c>
      <c r="O4173" s="12">
        <f t="shared" ref="O4173:O4185" si="1230">F4173-F4191</f>
        <v>5</v>
      </c>
      <c r="P4173" s="12">
        <f t="shared" ref="P4173:P4185" si="1231">I4173-I4191</f>
        <v>7</v>
      </c>
      <c r="R4173" s="26"/>
      <c r="U4173" s="28">
        <f>C4173/B4173</f>
        <v>4.0945201789365379E-2</v>
      </c>
    </row>
    <row r="4174" spans="1:27" ht="15.75" x14ac:dyDescent="0.25">
      <c r="A4174" s="6" t="s">
        <v>1</v>
      </c>
      <c r="B4174" s="8">
        <v>1346</v>
      </c>
      <c r="C4174" s="8">
        <v>58</v>
      </c>
      <c r="D4174" s="2">
        <v>4.3</v>
      </c>
      <c r="E4174" s="10">
        <v>112.1</v>
      </c>
      <c r="F4174" s="8">
        <v>14</v>
      </c>
      <c r="G4174" s="2">
        <v>1</v>
      </c>
      <c r="H4174" s="2">
        <v>27.1</v>
      </c>
      <c r="I4174" s="8">
        <v>0</v>
      </c>
      <c r="J4174" s="2">
        <v>0</v>
      </c>
      <c r="K4174" s="2">
        <v>0</v>
      </c>
      <c r="M4174" s="12">
        <f t="shared" si="1228"/>
        <v>7</v>
      </c>
      <c r="N4174" s="20">
        <f t="shared" si="1229"/>
        <v>0</v>
      </c>
      <c r="O4174" s="12">
        <f t="shared" si="1230"/>
        <v>0</v>
      </c>
      <c r="P4174" s="12">
        <f t="shared" si="1231"/>
        <v>0</v>
      </c>
      <c r="R4174" s="21">
        <f>C4174/$C$4173</f>
        <v>6.255392579810181E-3</v>
      </c>
    </row>
    <row r="4175" spans="1:27" ht="15.75" x14ac:dyDescent="0.25">
      <c r="A4175" s="5" t="s">
        <v>2</v>
      </c>
      <c r="B4175" s="7">
        <v>8423</v>
      </c>
      <c r="C4175" s="7">
        <v>43</v>
      </c>
      <c r="D4175" s="1">
        <v>0.5</v>
      </c>
      <c r="E4175" s="9">
        <v>19.8</v>
      </c>
      <c r="F4175" s="7">
        <v>6</v>
      </c>
      <c r="G4175" s="1">
        <v>0.1</v>
      </c>
      <c r="H4175" s="1">
        <v>2.8</v>
      </c>
      <c r="I4175" s="7">
        <v>0</v>
      </c>
      <c r="J4175" s="1">
        <v>0</v>
      </c>
      <c r="K4175" s="1">
        <v>0</v>
      </c>
      <c r="M4175" s="12">
        <f t="shared" si="1228"/>
        <v>37</v>
      </c>
      <c r="N4175" s="20">
        <f t="shared" si="1229"/>
        <v>2</v>
      </c>
      <c r="O4175" s="12">
        <f t="shared" si="1230"/>
        <v>0</v>
      </c>
      <c r="P4175" s="12">
        <f t="shared" si="1231"/>
        <v>0</v>
      </c>
      <c r="R4175" s="21">
        <f t="shared" ref="R4175:R4185" si="1232">C4175/$C$4173</f>
        <v>4.6376186367558239E-3</v>
      </c>
    </row>
    <row r="4176" spans="1:27" ht="15.75" x14ac:dyDescent="0.25">
      <c r="A4176" s="6" t="s">
        <v>3</v>
      </c>
      <c r="B4176" s="8">
        <v>11721</v>
      </c>
      <c r="C4176" s="8">
        <v>25</v>
      </c>
      <c r="D4176" s="2">
        <v>0.2</v>
      </c>
      <c r="E4176" s="10">
        <v>9</v>
      </c>
      <c r="F4176" s="8">
        <v>12</v>
      </c>
      <c r="G4176" s="2">
        <v>0.1</v>
      </c>
      <c r="H4176" s="2">
        <v>4.3</v>
      </c>
      <c r="I4176" s="8">
        <v>0</v>
      </c>
      <c r="J4176" s="2">
        <v>0</v>
      </c>
      <c r="K4176" s="2">
        <v>0</v>
      </c>
      <c r="M4176" s="12">
        <f t="shared" si="1228"/>
        <v>36</v>
      </c>
      <c r="N4176" s="20">
        <f t="shared" si="1229"/>
        <v>-1</v>
      </c>
      <c r="O4176" s="20">
        <f t="shared" si="1230"/>
        <v>0</v>
      </c>
      <c r="P4176" s="12">
        <f t="shared" si="1231"/>
        <v>0</v>
      </c>
      <c r="R4176" s="23">
        <f t="shared" si="1232"/>
        <v>2.6962899050905955E-3</v>
      </c>
      <c r="U4176" s="30" t="s">
        <v>242</v>
      </c>
      <c r="V4176" s="30"/>
      <c r="W4176" s="30"/>
      <c r="X4176" s="30"/>
      <c r="Y4176" s="30"/>
    </row>
    <row r="4177" spans="1:26" ht="15.75" x14ac:dyDescent="0.25">
      <c r="A4177" s="5" t="s">
        <v>4</v>
      </c>
      <c r="B4177" s="7">
        <v>30490</v>
      </c>
      <c r="C4177" s="7">
        <v>147</v>
      </c>
      <c r="D4177" s="1">
        <v>0.5</v>
      </c>
      <c r="E4177" s="9">
        <v>27.6</v>
      </c>
      <c r="F4177" s="7">
        <v>20</v>
      </c>
      <c r="G4177" s="1">
        <v>0.1</v>
      </c>
      <c r="H4177" s="1">
        <v>3.8</v>
      </c>
      <c r="I4177" s="7">
        <v>0</v>
      </c>
      <c r="J4177" s="1">
        <v>0</v>
      </c>
      <c r="K4177" s="1">
        <v>0</v>
      </c>
      <c r="M4177" s="12">
        <f t="shared" si="1228"/>
        <v>107</v>
      </c>
      <c r="N4177" s="20">
        <f t="shared" si="1229"/>
        <v>1</v>
      </c>
      <c r="O4177" s="12">
        <f t="shared" si="1230"/>
        <v>0</v>
      </c>
      <c r="P4177" s="12">
        <f t="shared" si="1231"/>
        <v>0</v>
      </c>
      <c r="R4177" s="23">
        <f t="shared" si="1232"/>
        <v>1.5854184641932702E-2</v>
      </c>
      <c r="S4177" s="24">
        <f>R4176+R4177</f>
        <v>1.8550474547023299E-2</v>
      </c>
      <c r="U4177" s="30"/>
      <c r="V4177" s="30"/>
      <c r="W4177" s="30"/>
      <c r="X4177" s="30"/>
      <c r="Y4177" s="30"/>
      <c r="Z4177" s="30"/>
    </row>
    <row r="4178" spans="1:26" ht="15.75" x14ac:dyDescent="0.25">
      <c r="A4178" s="6" t="s">
        <v>5</v>
      </c>
      <c r="B4178" s="8">
        <v>41031</v>
      </c>
      <c r="C4178" s="8">
        <v>508</v>
      </c>
      <c r="D4178" s="2">
        <v>1.2</v>
      </c>
      <c r="E4178" s="10">
        <v>85.8</v>
      </c>
      <c r="F4178" s="8">
        <v>56</v>
      </c>
      <c r="G4178" s="2">
        <v>0.1</v>
      </c>
      <c r="H4178" s="2">
        <v>9.5</v>
      </c>
      <c r="I4178" s="8">
        <v>10</v>
      </c>
      <c r="J4178" s="2">
        <v>0</v>
      </c>
      <c r="K4178" s="2">
        <v>1.7</v>
      </c>
      <c r="M4178" s="12">
        <f t="shared" si="1228"/>
        <v>76</v>
      </c>
      <c r="N4178" s="20">
        <f t="shared" si="1229"/>
        <v>3</v>
      </c>
      <c r="O4178" s="12">
        <f t="shared" si="1230"/>
        <v>0</v>
      </c>
      <c r="P4178" s="12">
        <f t="shared" si="1231"/>
        <v>0</v>
      </c>
      <c r="R4178" s="21">
        <f t="shared" si="1232"/>
        <v>5.47886108714409E-2</v>
      </c>
      <c r="U4178" s="30" t="s">
        <v>243</v>
      </c>
      <c r="V4178" s="30"/>
      <c r="W4178" s="30"/>
      <c r="X4178" s="30"/>
      <c r="Y4178" s="30"/>
      <c r="Z4178" s="30"/>
    </row>
    <row r="4179" spans="1:26" ht="15.75" x14ac:dyDescent="0.25">
      <c r="A4179" s="5" t="s">
        <v>6</v>
      </c>
      <c r="B4179" s="7">
        <v>43114</v>
      </c>
      <c r="C4179" s="7">
        <v>880</v>
      </c>
      <c r="D4179" s="1">
        <v>2</v>
      </c>
      <c r="E4179" s="9">
        <v>123</v>
      </c>
      <c r="F4179" s="7">
        <v>122</v>
      </c>
      <c r="G4179" s="1">
        <v>0.3</v>
      </c>
      <c r="H4179" s="1">
        <v>17.100000000000001</v>
      </c>
      <c r="I4179" s="7">
        <v>12</v>
      </c>
      <c r="J4179" s="1">
        <v>0</v>
      </c>
      <c r="K4179" s="1">
        <v>1.7</v>
      </c>
      <c r="M4179" s="12">
        <f t="shared" si="1228"/>
        <v>96</v>
      </c>
      <c r="N4179" s="20">
        <f t="shared" si="1229"/>
        <v>3</v>
      </c>
      <c r="O4179" s="20">
        <f t="shared" si="1230"/>
        <v>0</v>
      </c>
      <c r="P4179" s="12">
        <f t="shared" si="1231"/>
        <v>0</v>
      </c>
      <c r="R4179" s="21">
        <f t="shared" si="1232"/>
        <v>9.4909404659188956E-2</v>
      </c>
      <c r="U4179" s="30" t="s">
        <v>244</v>
      </c>
      <c r="V4179" s="30"/>
      <c r="W4179" s="30"/>
      <c r="X4179" s="30"/>
      <c r="Y4179" s="30"/>
      <c r="Z4179" s="30"/>
    </row>
    <row r="4180" spans="1:26" ht="15.75" x14ac:dyDescent="0.25">
      <c r="A4180" s="6" t="s">
        <v>7</v>
      </c>
      <c r="B4180" s="8">
        <v>35705</v>
      </c>
      <c r="C4180" s="8">
        <v>1131</v>
      </c>
      <c r="D4180" s="2">
        <v>3.2</v>
      </c>
      <c r="E4180" s="10">
        <v>185.9</v>
      </c>
      <c r="F4180" s="8">
        <v>229</v>
      </c>
      <c r="G4180" s="2">
        <v>0.6</v>
      </c>
      <c r="H4180" s="2">
        <v>37.6</v>
      </c>
      <c r="I4180" s="8">
        <v>40</v>
      </c>
      <c r="J4180" s="2">
        <v>0.1</v>
      </c>
      <c r="K4180" s="2">
        <v>6.6</v>
      </c>
      <c r="M4180" s="12">
        <f t="shared" si="1228"/>
        <v>63</v>
      </c>
      <c r="N4180" s="20">
        <f t="shared" si="1229"/>
        <v>2</v>
      </c>
      <c r="O4180" s="20">
        <f t="shared" si="1230"/>
        <v>1</v>
      </c>
      <c r="P4180" s="12">
        <f t="shared" si="1231"/>
        <v>0</v>
      </c>
      <c r="R4180" s="21">
        <f t="shared" si="1232"/>
        <v>0.12198015530629853</v>
      </c>
      <c r="U4180" s="30" t="s">
        <v>245</v>
      </c>
      <c r="V4180" s="30"/>
      <c r="W4180" s="30"/>
      <c r="X4180" s="31">
        <f>4470643*0.083</f>
        <v>371063.36900000001</v>
      </c>
      <c r="Y4180" s="30"/>
      <c r="Z4180" s="30"/>
    </row>
    <row r="4181" spans="1:26" ht="15.75" x14ac:dyDescent="0.25">
      <c r="A4181" s="5" t="s">
        <v>8</v>
      </c>
      <c r="B4181" s="7">
        <v>26541</v>
      </c>
      <c r="C4181" s="7">
        <v>1597</v>
      </c>
      <c r="D4181" s="1">
        <v>6</v>
      </c>
      <c r="E4181" s="9">
        <v>290</v>
      </c>
      <c r="F4181" s="7">
        <v>387</v>
      </c>
      <c r="G4181" s="1">
        <v>1.5</v>
      </c>
      <c r="H4181" s="1">
        <v>70.3</v>
      </c>
      <c r="I4181" s="7">
        <v>95</v>
      </c>
      <c r="J4181" s="1">
        <v>0.4</v>
      </c>
      <c r="K4181" s="1">
        <v>17.2</v>
      </c>
      <c r="M4181" s="12">
        <f t="shared" si="1228"/>
        <v>49</v>
      </c>
      <c r="N4181" s="20">
        <f t="shared" si="1229"/>
        <v>8</v>
      </c>
      <c r="O4181" s="20">
        <f t="shared" si="1230"/>
        <v>0</v>
      </c>
      <c r="P4181" s="12">
        <f t="shared" si="1231"/>
        <v>1</v>
      </c>
      <c r="R4181" s="21">
        <f t="shared" si="1232"/>
        <v>0.17223899913718724</v>
      </c>
      <c r="V4181" t="s">
        <v>56</v>
      </c>
      <c r="W4181" s="32">
        <v>0.1</v>
      </c>
      <c r="X4181" s="33">
        <f>X4180*W4181</f>
        <v>37106.336900000002</v>
      </c>
    </row>
    <row r="4182" spans="1:26" ht="15.75" x14ac:dyDescent="0.25">
      <c r="A4182" s="6" t="s">
        <v>9</v>
      </c>
      <c r="B4182" s="8">
        <v>15257</v>
      </c>
      <c r="C4182" s="8">
        <v>1627</v>
      </c>
      <c r="D4182" s="2">
        <v>10.7</v>
      </c>
      <c r="E4182" s="10">
        <v>343</v>
      </c>
      <c r="F4182" s="8">
        <v>460</v>
      </c>
      <c r="G4182" s="2">
        <v>3</v>
      </c>
      <c r="H4182" s="2">
        <v>97</v>
      </c>
      <c r="I4182" s="8">
        <v>261</v>
      </c>
      <c r="J4182" s="2">
        <v>1.7</v>
      </c>
      <c r="K4182" s="2">
        <v>55</v>
      </c>
      <c r="M4182" s="12">
        <f t="shared" si="1228"/>
        <v>25</v>
      </c>
      <c r="N4182" s="20">
        <f t="shared" si="1229"/>
        <v>6</v>
      </c>
      <c r="O4182" s="20">
        <f t="shared" si="1230"/>
        <v>3</v>
      </c>
      <c r="P4182" s="20">
        <f t="shared" si="1231"/>
        <v>3</v>
      </c>
      <c r="R4182" s="21">
        <f t="shared" si="1232"/>
        <v>0.17547454702329596</v>
      </c>
      <c r="V4182" t="s">
        <v>253</v>
      </c>
      <c r="X4182" s="34">
        <v>9277</v>
      </c>
      <c r="Y4182" s="48">
        <f>X4182/4470643</f>
        <v>2.0750930011633672E-3</v>
      </c>
      <c r="Z4182" t="s">
        <v>186</v>
      </c>
    </row>
    <row r="4183" spans="1:26" ht="15.75" x14ac:dyDescent="0.25">
      <c r="A4183" s="5" t="s">
        <v>10</v>
      </c>
      <c r="B4183" s="7">
        <v>6518</v>
      </c>
      <c r="C4183" s="7">
        <v>1474</v>
      </c>
      <c r="D4183" s="1">
        <v>22.6</v>
      </c>
      <c r="E4183" s="9">
        <v>565.5</v>
      </c>
      <c r="F4183" s="7">
        <v>302</v>
      </c>
      <c r="G4183" s="1">
        <v>4.5999999999999996</v>
      </c>
      <c r="H4183" s="1">
        <v>115.9</v>
      </c>
      <c r="I4183" s="7">
        <v>458</v>
      </c>
      <c r="J4183" s="1">
        <v>7</v>
      </c>
      <c r="K4183" s="1">
        <v>175.7</v>
      </c>
      <c r="M4183" s="12">
        <f t="shared" si="1228"/>
        <v>11</v>
      </c>
      <c r="N4183" s="20">
        <f t="shared" si="1229"/>
        <v>0</v>
      </c>
      <c r="O4183" s="20">
        <f t="shared" si="1230"/>
        <v>1</v>
      </c>
      <c r="P4183" s="20">
        <f t="shared" si="1231"/>
        <v>2</v>
      </c>
      <c r="R4183" s="21">
        <f t="shared" si="1232"/>
        <v>0.15897325280414151</v>
      </c>
      <c r="W4183" s="46" t="s">
        <v>185</v>
      </c>
      <c r="X4183" s="47">
        <f>X4182-X4200</f>
        <v>-740</v>
      </c>
    </row>
    <row r="4184" spans="1:26" ht="15.75" x14ac:dyDescent="0.25">
      <c r="A4184" s="6" t="s">
        <v>11</v>
      </c>
      <c r="B4184" s="8">
        <v>6206</v>
      </c>
      <c r="C4184" s="8">
        <v>1778</v>
      </c>
      <c r="D4184" s="2">
        <v>28.6</v>
      </c>
      <c r="E4184" s="10">
        <v>1267.5999999999999</v>
      </c>
      <c r="F4184" s="8">
        <v>84</v>
      </c>
      <c r="G4184" s="2">
        <v>1.4</v>
      </c>
      <c r="H4184" s="2">
        <v>59.9</v>
      </c>
      <c r="I4184" s="8">
        <v>1329</v>
      </c>
      <c r="J4184" s="2">
        <v>21.4</v>
      </c>
      <c r="K4184" s="2">
        <v>947.5</v>
      </c>
      <c r="M4184" s="12">
        <f t="shared" si="1228"/>
        <v>4</v>
      </c>
      <c r="N4184" s="20">
        <f t="shared" si="1229"/>
        <v>1</v>
      </c>
      <c r="O4184" s="20">
        <f t="shared" si="1230"/>
        <v>0</v>
      </c>
      <c r="P4184" s="20">
        <f t="shared" si="1231"/>
        <v>1</v>
      </c>
      <c r="R4184" s="21">
        <f t="shared" si="1232"/>
        <v>0.19176013805004313</v>
      </c>
    </row>
    <row r="4185" spans="1:26" ht="15.75" x14ac:dyDescent="0.25">
      <c r="A4185" s="5" t="s">
        <v>12</v>
      </c>
      <c r="B4185" s="1">
        <v>97</v>
      </c>
      <c r="C4185" s="1">
        <v>4</v>
      </c>
      <c r="D4185" s="1">
        <v>4.0999999999999996</v>
      </c>
      <c r="E4185" s="1" t="s">
        <v>13</v>
      </c>
      <c r="F4185" s="1">
        <v>1</v>
      </c>
      <c r="G4185" s="1">
        <v>1</v>
      </c>
      <c r="H4185" s="1" t="s">
        <v>13</v>
      </c>
      <c r="I4185" s="1">
        <v>1</v>
      </c>
      <c r="J4185" s="1">
        <v>1</v>
      </c>
      <c r="K4185" s="1" t="s">
        <v>13</v>
      </c>
      <c r="M4185" s="12">
        <f t="shared" si="1228"/>
        <v>1</v>
      </c>
      <c r="N4185" s="12">
        <f t="shared" si="1229"/>
        <v>0</v>
      </c>
      <c r="O4185" s="12">
        <f t="shared" si="1230"/>
        <v>0</v>
      </c>
      <c r="P4185" s="12">
        <f t="shared" si="1231"/>
        <v>0</v>
      </c>
      <c r="R4185" s="21">
        <f t="shared" si="1232"/>
        <v>4.3140638481449527E-4</v>
      </c>
    </row>
    <row r="4186" spans="1:26" x14ac:dyDescent="0.25">
      <c r="A4186" s="25"/>
    </row>
    <row r="4187" spans="1:26" x14ac:dyDescent="0.25">
      <c r="A4187" t="s">
        <v>1402</v>
      </c>
    </row>
    <row r="4188" spans="1:26" x14ac:dyDescent="0.25">
      <c r="A4188" t="s">
        <v>22</v>
      </c>
    </row>
    <row r="4189" spans="1:26" x14ac:dyDescent="0.25">
      <c r="A4189" s="15" t="s">
        <v>17</v>
      </c>
      <c r="B4189" s="14" t="s">
        <v>18</v>
      </c>
      <c r="C4189" s="270" t="s">
        <v>19</v>
      </c>
      <c r="D4189" s="270"/>
      <c r="E4189" s="270"/>
      <c r="F4189" s="270" t="s">
        <v>20</v>
      </c>
      <c r="G4189" s="270"/>
      <c r="H4189" s="270"/>
      <c r="I4189" s="270" t="s">
        <v>21</v>
      </c>
      <c r="J4189" s="270"/>
      <c r="K4189" s="270"/>
      <c r="M4189" s="270" t="s">
        <v>233</v>
      </c>
      <c r="N4189" s="270"/>
      <c r="O4189" s="270"/>
      <c r="P4189" s="270"/>
    </row>
    <row r="4190" spans="1:26" ht="30" x14ac:dyDescent="0.25">
      <c r="B4190" s="14" t="s">
        <v>14</v>
      </c>
      <c r="C4190" s="14" t="s">
        <v>14</v>
      </c>
      <c r="D4190" s="14" t="s">
        <v>15</v>
      </c>
      <c r="E4190" s="14" t="s">
        <v>16</v>
      </c>
      <c r="F4190" s="14" t="s">
        <v>14</v>
      </c>
      <c r="G4190" s="14" t="s">
        <v>15</v>
      </c>
      <c r="H4190" s="14" t="s">
        <v>16</v>
      </c>
      <c r="I4190" s="14" t="s">
        <v>14</v>
      </c>
      <c r="J4190" s="14" t="s">
        <v>15</v>
      </c>
      <c r="K4190" s="14" t="s">
        <v>16</v>
      </c>
      <c r="L4190" s="16"/>
      <c r="M4190" s="14" t="s">
        <v>18</v>
      </c>
      <c r="N4190" s="13" t="s">
        <v>19</v>
      </c>
      <c r="O4190" s="14" t="s">
        <v>20</v>
      </c>
      <c r="P4190" s="13" t="s">
        <v>21</v>
      </c>
      <c r="R4190" s="13" t="s">
        <v>41</v>
      </c>
      <c r="S4190" s="14" t="s">
        <v>29</v>
      </c>
      <c r="U4190" s="27" t="s">
        <v>42</v>
      </c>
    </row>
    <row r="4191" spans="1:26" ht="15.75" x14ac:dyDescent="0.25">
      <c r="A4191" s="5" t="s">
        <v>0</v>
      </c>
      <c r="B4191" s="7">
        <v>225937</v>
      </c>
      <c r="C4191" s="7">
        <v>9247</v>
      </c>
      <c r="D4191" s="1">
        <v>4.0999999999999996</v>
      </c>
      <c r="E4191" s="9">
        <v>209.1</v>
      </c>
      <c r="F4191" s="7">
        <v>1688</v>
      </c>
      <c r="G4191" s="1">
        <v>0.7</v>
      </c>
      <c r="H4191" s="1">
        <v>38.200000000000003</v>
      </c>
      <c r="I4191" s="7">
        <v>2199</v>
      </c>
      <c r="J4191" s="1">
        <v>1</v>
      </c>
      <c r="K4191" s="1">
        <v>49.7</v>
      </c>
      <c r="M4191" s="12">
        <f t="shared" ref="M4191:M4203" si="1233">B4191-B4209</f>
        <v>513</v>
      </c>
      <c r="N4191" s="12">
        <f t="shared" ref="N4191:N4203" si="1234">C4191-C4209</f>
        <v>25</v>
      </c>
      <c r="O4191" s="12">
        <f t="shared" ref="O4191:O4203" si="1235">F4191-F4209</f>
        <v>8</v>
      </c>
      <c r="P4191" s="12">
        <f t="shared" ref="P4191:P4203" si="1236">I4191-I4209</f>
        <v>1</v>
      </c>
      <c r="R4191" s="26"/>
      <c r="U4191" s="28">
        <f>C4191/B4191</f>
        <v>4.0927338151785675E-2</v>
      </c>
    </row>
    <row r="4192" spans="1:26" ht="15.75" x14ac:dyDescent="0.25">
      <c r="A4192" s="6" t="s">
        <v>1</v>
      </c>
      <c r="B4192" s="8">
        <v>1339</v>
      </c>
      <c r="C4192" s="8">
        <v>58</v>
      </c>
      <c r="D4192" s="2">
        <v>4.3</v>
      </c>
      <c r="E4192" s="10">
        <v>112.1</v>
      </c>
      <c r="F4192" s="8">
        <v>14</v>
      </c>
      <c r="G4192" s="2">
        <v>1</v>
      </c>
      <c r="H4192" s="2">
        <v>27.1</v>
      </c>
      <c r="I4192" s="8">
        <v>0</v>
      </c>
      <c r="J4192" s="2">
        <v>0</v>
      </c>
      <c r="K4192" s="2">
        <v>0</v>
      </c>
      <c r="M4192" s="12">
        <f t="shared" si="1233"/>
        <v>5</v>
      </c>
      <c r="N4192" s="20">
        <f t="shared" si="1234"/>
        <v>0</v>
      </c>
      <c r="O4192" s="12">
        <f t="shared" si="1235"/>
        <v>0</v>
      </c>
      <c r="P4192" s="12">
        <f t="shared" si="1236"/>
        <v>0</v>
      </c>
      <c r="R4192" s="21">
        <f>C4192/$C$4191</f>
        <v>6.2723045311993079E-3</v>
      </c>
    </row>
    <row r="4193" spans="1:26" ht="15.75" x14ac:dyDescent="0.25">
      <c r="A4193" s="5" t="s">
        <v>2</v>
      </c>
      <c r="B4193" s="7">
        <v>8386</v>
      </c>
      <c r="C4193" s="7">
        <v>41</v>
      </c>
      <c r="D4193" s="1">
        <v>0.5</v>
      </c>
      <c r="E4193" s="9">
        <v>18.899999999999999</v>
      </c>
      <c r="F4193" s="7">
        <v>6</v>
      </c>
      <c r="G4193" s="1">
        <v>0.1</v>
      </c>
      <c r="H4193" s="1">
        <v>2.8</v>
      </c>
      <c r="I4193" s="7">
        <v>0</v>
      </c>
      <c r="J4193" s="1">
        <v>0</v>
      </c>
      <c r="K4193" s="1">
        <v>0</v>
      </c>
      <c r="M4193" s="12">
        <f t="shared" si="1233"/>
        <v>41</v>
      </c>
      <c r="N4193" s="20">
        <f t="shared" si="1234"/>
        <v>0</v>
      </c>
      <c r="O4193" s="12">
        <f t="shared" si="1235"/>
        <v>0</v>
      </c>
      <c r="P4193" s="12">
        <f t="shared" si="1236"/>
        <v>0</v>
      </c>
      <c r="R4193" s="21">
        <f t="shared" ref="R4193:R4203" si="1237">C4193/$C$4191</f>
        <v>4.4338704444684763E-3</v>
      </c>
    </row>
    <row r="4194" spans="1:26" ht="15.75" x14ac:dyDescent="0.25">
      <c r="A4194" s="6" t="s">
        <v>3</v>
      </c>
      <c r="B4194" s="8">
        <v>11685</v>
      </c>
      <c r="C4194" s="8">
        <v>26</v>
      </c>
      <c r="D4194" s="2">
        <v>0.2</v>
      </c>
      <c r="E4194" s="10">
        <v>9.4</v>
      </c>
      <c r="F4194" s="8">
        <v>12</v>
      </c>
      <c r="G4194" s="2">
        <v>0.1</v>
      </c>
      <c r="H4194" s="2">
        <v>4.3</v>
      </c>
      <c r="I4194" s="8">
        <v>0</v>
      </c>
      <c r="J4194" s="2">
        <v>0</v>
      </c>
      <c r="K4194" s="2">
        <v>0</v>
      </c>
      <c r="M4194" s="12">
        <f t="shared" si="1233"/>
        <v>24</v>
      </c>
      <c r="N4194" s="20">
        <f t="shared" si="1234"/>
        <v>1</v>
      </c>
      <c r="O4194" s="20">
        <f t="shared" si="1235"/>
        <v>0</v>
      </c>
      <c r="P4194" s="12">
        <f t="shared" si="1236"/>
        <v>0</v>
      </c>
      <c r="R4194" s="23">
        <f t="shared" si="1237"/>
        <v>2.8117227208824484E-3</v>
      </c>
      <c r="U4194" s="30" t="s">
        <v>234</v>
      </c>
      <c r="V4194" s="30"/>
      <c r="W4194" s="30"/>
      <c r="X4194" s="30"/>
      <c r="Y4194" s="30"/>
    </row>
    <row r="4195" spans="1:26" ht="15.75" x14ac:dyDescent="0.25">
      <c r="A4195" s="5" t="s">
        <v>4</v>
      </c>
      <c r="B4195" s="7">
        <v>30383</v>
      </c>
      <c r="C4195" s="7">
        <v>146</v>
      </c>
      <c r="D4195" s="1">
        <v>0.5</v>
      </c>
      <c r="E4195" s="9">
        <v>27.4</v>
      </c>
      <c r="F4195" s="7">
        <v>20</v>
      </c>
      <c r="G4195" s="1">
        <v>0.1</v>
      </c>
      <c r="H4195" s="1">
        <v>3.8</v>
      </c>
      <c r="I4195" s="7">
        <v>0</v>
      </c>
      <c r="J4195" s="1">
        <v>0</v>
      </c>
      <c r="K4195" s="1">
        <v>0</v>
      </c>
      <c r="M4195" s="12">
        <f t="shared" si="1233"/>
        <v>91</v>
      </c>
      <c r="N4195" s="20">
        <f t="shared" si="1234"/>
        <v>0</v>
      </c>
      <c r="O4195" s="12">
        <f t="shared" si="1235"/>
        <v>0</v>
      </c>
      <c r="P4195" s="12">
        <f t="shared" si="1236"/>
        <v>0</v>
      </c>
      <c r="R4195" s="23">
        <f t="shared" si="1237"/>
        <v>1.5788904509570673E-2</v>
      </c>
      <c r="S4195" s="24">
        <f>R4194+R4195</f>
        <v>1.8600627230453123E-2</v>
      </c>
      <c r="U4195" s="30"/>
      <c r="V4195" s="30"/>
      <c r="W4195" s="30"/>
      <c r="X4195" s="30"/>
      <c r="Y4195" s="30"/>
      <c r="Z4195" s="30"/>
    </row>
    <row r="4196" spans="1:26" ht="15.75" x14ac:dyDescent="0.25">
      <c r="A4196" s="6" t="s">
        <v>5</v>
      </c>
      <c r="B4196" s="8">
        <v>40955</v>
      </c>
      <c r="C4196" s="8">
        <v>505</v>
      </c>
      <c r="D4196" s="2">
        <v>1.2</v>
      </c>
      <c r="E4196" s="10">
        <v>85.3</v>
      </c>
      <c r="F4196" s="8">
        <v>56</v>
      </c>
      <c r="G4196" s="2">
        <v>0.1</v>
      </c>
      <c r="H4196" s="2">
        <v>9.5</v>
      </c>
      <c r="I4196" s="8">
        <v>10</v>
      </c>
      <c r="J4196" s="2">
        <v>0</v>
      </c>
      <c r="K4196" s="2">
        <v>1.7</v>
      </c>
      <c r="M4196" s="12">
        <f t="shared" si="1233"/>
        <v>79</v>
      </c>
      <c r="N4196" s="20">
        <f t="shared" si="1234"/>
        <v>1</v>
      </c>
      <c r="O4196" s="12">
        <f t="shared" si="1235"/>
        <v>0</v>
      </c>
      <c r="P4196" s="12">
        <f t="shared" si="1236"/>
        <v>0</v>
      </c>
      <c r="R4196" s="21">
        <f t="shared" si="1237"/>
        <v>5.4612306694062938E-2</v>
      </c>
      <c r="U4196" s="30" t="s">
        <v>235</v>
      </c>
      <c r="V4196" s="30"/>
      <c r="W4196" s="30"/>
      <c r="X4196" s="30"/>
      <c r="Y4196" s="30"/>
      <c r="Z4196" s="30"/>
    </row>
    <row r="4197" spans="1:26" ht="15.75" x14ac:dyDescent="0.25">
      <c r="A4197" s="5" t="s">
        <v>6</v>
      </c>
      <c r="B4197" s="7">
        <v>43018</v>
      </c>
      <c r="C4197" s="7">
        <v>877</v>
      </c>
      <c r="D4197" s="1">
        <v>2</v>
      </c>
      <c r="E4197" s="9">
        <v>122.6</v>
      </c>
      <c r="F4197" s="7">
        <v>122</v>
      </c>
      <c r="G4197" s="1">
        <v>0.3</v>
      </c>
      <c r="H4197" s="1">
        <v>17.100000000000001</v>
      </c>
      <c r="I4197" s="7">
        <v>12</v>
      </c>
      <c r="J4197" s="1">
        <v>0</v>
      </c>
      <c r="K4197" s="1">
        <v>1.7</v>
      </c>
      <c r="M4197" s="12">
        <f t="shared" si="1233"/>
        <v>105</v>
      </c>
      <c r="N4197" s="20">
        <f t="shared" si="1234"/>
        <v>3</v>
      </c>
      <c r="O4197" s="20">
        <f t="shared" si="1235"/>
        <v>1</v>
      </c>
      <c r="P4197" s="12">
        <f t="shared" si="1236"/>
        <v>0</v>
      </c>
      <c r="R4197" s="21">
        <f t="shared" si="1237"/>
        <v>9.4841570238996434E-2</v>
      </c>
      <c r="U4197" s="30" t="s">
        <v>236</v>
      </c>
      <c r="V4197" s="30"/>
      <c r="W4197" s="30"/>
      <c r="X4197" s="30"/>
      <c r="Y4197" s="30"/>
      <c r="Z4197" s="30"/>
    </row>
    <row r="4198" spans="1:26" ht="15.75" x14ac:dyDescent="0.25">
      <c r="A4198" s="6" t="s">
        <v>7</v>
      </c>
      <c r="B4198" s="8">
        <v>35642</v>
      </c>
      <c r="C4198" s="8">
        <v>1129</v>
      </c>
      <c r="D4198" s="2">
        <v>3.2</v>
      </c>
      <c r="E4198" s="10">
        <v>185.6</v>
      </c>
      <c r="F4198" s="8">
        <v>228</v>
      </c>
      <c r="G4198" s="2">
        <v>0.6</v>
      </c>
      <c r="H4198" s="2">
        <v>37.5</v>
      </c>
      <c r="I4198" s="8">
        <v>40</v>
      </c>
      <c r="J4198" s="2">
        <v>0.1</v>
      </c>
      <c r="K4198" s="2">
        <v>6.6</v>
      </c>
      <c r="M4198" s="12">
        <f t="shared" si="1233"/>
        <v>77</v>
      </c>
      <c r="N4198" s="20">
        <f t="shared" si="1234"/>
        <v>8</v>
      </c>
      <c r="O4198" s="20">
        <f t="shared" si="1235"/>
        <v>1</v>
      </c>
      <c r="P4198" s="12">
        <f t="shared" si="1236"/>
        <v>0</v>
      </c>
      <c r="R4198" s="21">
        <f t="shared" si="1237"/>
        <v>0.12209365199524171</v>
      </c>
      <c r="U4198" s="30" t="s">
        <v>237</v>
      </c>
      <c r="V4198" s="30"/>
      <c r="W4198" s="30"/>
      <c r="X4198" s="31">
        <f>4470643*0.08</f>
        <v>357651.44</v>
      </c>
      <c r="Y4198" s="30"/>
      <c r="Z4198" s="30"/>
    </row>
    <row r="4199" spans="1:26" ht="15.75" x14ac:dyDescent="0.25">
      <c r="A4199" s="5" t="s">
        <v>8</v>
      </c>
      <c r="B4199" s="7">
        <v>26492</v>
      </c>
      <c r="C4199" s="7">
        <v>1589</v>
      </c>
      <c r="D4199" s="1">
        <v>6</v>
      </c>
      <c r="E4199" s="9">
        <v>288.5</v>
      </c>
      <c r="F4199" s="7">
        <v>387</v>
      </c>
      <c r="G4199" s="1">
        <v>1.5</v>
      </c>
      <c r="H4199" s="1">
        <v>70.3</v>
      </c>
      <c r="I4199" s="7">
        <v>94</v>
      </c>
      <c r="J4199" s="1">
        <v>0.4</v>
      </c>
      <c r="K4199" s="1">
        <v>17.100000000000001</v>
      </c>
      <c r="M4199" s="12">
        <f t="shared" si="1233"/>
        <v>48</v>
      </c>
      <c r="N4199" s="20">
        <f t="shared" si="1234"/>
        <v>4</v>
      </c>
      <c r="O4199" s="20">
        <f t="shared" si="1235"/>
        <v>1</v>
      </c>
      <c r="P4199" s="12">
        <f t="shared" si="1236"/>
        <v>1</v>
      </c>
      <c r="R4199" s="21">
        <f t="shared" si="1237"/>
        <v>0.17183951551854657</v>
      </c>
      <c r="V4199" t="s">
        <v>56</v>
      </c>
      <c r="W4199" s="32">
        <v>0.1</v>
      </c>
      <c r="X4199" s="33">
        <f>X4198*W4199</f>
        <v>35765.144</v>
      </c>
    </row>
    <row r="4200" spans="1:26" ht="15.75" x14ac:dyDescent="0.25">
      <c r="A4200" s="6" t="s">
        <v>9</v>
      </c>
      <c r="B4200" s="8">
        <v>15232</v>
      </c>
      <c r="C4200" s="8">
        <v>1621</v>
      </c>
      <c r="D4200" s="2">
        <v>10.6</v>
      </c>
      <c r="E4200" s="10">
        <v>341.7</v>
      </c>
      <c r="F4200" s="8">
        <v>457</v>
      </c>
      <c r="G4200" s="2">
        <v>3</v>
      </c>
      <c r="H4200" s="2">
        <v>96.3</v>
      </c>
      <c r="I4200" s="8">
        <v>258</v>
      </c>
      <c r="J4200" s="2">
        <v>1.7</v>
      </c>
      <c r="K4200" s="2">
        <v>54.4</v>
      </c>
      <c r="M4200" s="12">
        <f t="shared" si="1233"/>
        <v>21</v>
      </c>
      <c r="N4200" s="20">
        <f t="shared" si="1234"/>
        <v>0</v>
      </c>
      <c r="O4200" s="20">
        <f t="shared" si="1235"/>
        <v>2</v>
      </c>
      <c r="P4200" s="20">
        <f t="shared" si="1236"/>
        <v>0</v>
      </c>
      <c r="R4200" s="21">
        <f t="shared" si="1237"/>
        <v>0.17530009732886342</v>
      </c>
      <c r="V4200" t="s">
        <v>238</v>
      </c>
      <c r="X4200" s="34">
        <v>10017</v>
      </c>
      <c r="Y4200" s="48">
        <f>X4200/4470643</f>
        <v>2.2406172892803114E-3</v>
      </c>
      <c r="Z4200" t="s">
        <v>186</v>
      </c>
    </row>
    <row r="4201" spans="1:26" ht="15.75" x14ac:dyDescent="0.25">
      <c r="A4201" s="5" t="s">
        <v>10</v>
      </c>
      <c r="B4201" s="7">
        <v>6507</v>
      </c>
      <c r="C4201" s="7">
        <v>1474</v>
      </c>
      <c r="D4201" s="1">
        <v>22.7</v>
      </c>
      <c r="E4201" s="9">
        <v>565.5</v>
      </c>
      <c r="F4201" s="7">
        <v>301</v>
      </c>
      <c r="G4201" s="1">
        <v>4.5999999999999996</v>
      </c>
      <c r="H4201" s="1">
        <v>115.5</v>
      </c>
      <c r="I4201" s="7">
        <v>456</v>
      </c>
      <c r="J4201" s="1">
        <v>7</v>
      </c>
      <c r="K4201" s="1">
        <v>175</v>
      </c>
      <c r="M4201" s="12">
        <f t="shared" si="1233"/>
        <v>17</v>
      </c>
      <c r="N4201" s="20">
        <f t="shared" si="1234"/>
        <v>6</v>
      </c>
      <c r="O4201" s="20">
        <f t="shared" si="1235"/>
        <v>3</v>
      </c>
      <c r="P4201" s="20">
        <f t="shared" si="1236"/>
        <v>0</v>
      </c>
      <c r="R4201" s="21">
        <f t="shared" si="1237"/>
        <v>0.15940304963772034</v>
      </c>
      <c r="W4201" s="46" t="s">
        <v>185</v>
      </c>
      <c r="X4201" s="47">
        <f>X4200-X4218</f>
        <v>-936</v>
      </c>
    </row>
    <row r="4202" spans="1:26" ht="15.75" x14ac:dyDescent="0.25">
      <c r="A4202" s="6" t="s">
        <v>11</v>
      </c>
      <c r="B4202" s="8">
        <v>6202</v>
      </c>
      <c r="C4202" s="8">
        <v>1777</v>
      </c>
      <c r="D4202" s="2">
        <v>28.7</v>
      </c>
      <c r="E4202" s="10">
        <v>1266.9000000000001</v>
      </c>
      <c r="F4202" s="8">
        <v>84</v>
      </c>
      <c r="G4202" s="2">
        <v>1.4</v>
      </c>
      <c r="H4202" s="2">
        <v>59.9</v>
      </c>
      <c r="I4202" s="8">
        <v>1328</v>
      </c>
      <c r="J4202" s="2">
        <v>21.4</v>
      </c>
      <c r="K4202" s="2">
        <v>946.8</v>
      </c>
      <c r="M4202" s="12">
        <f t="shared" si="1233"/>
        <v>4</v>
      </c>
      <c r="N4202" s="20">
        <f t="shared" si="1234"/>
        <v>2</v>
      </c>
      <c r="O4202" s="20">
        <f t="shared" si="1235"/>
        <v>0</v>
      </c>
      <c r="P4202" s="20">
        <f t="shared" si="1236"/>
        <v>0</v>
      </c>
      <c r="R4202" s="21">
        <f t="shared" si="1237"/>
        <v>0.19217043365415812</v>
      </c>
    </row>
    <row r="4203" spans="1:26" ht="15.75" x14ac:dyDescent="0.25">
      <c r="A4203" s="5" t="s">
        <v>12</v>
      </c>
      <c r="B4203" s="1">
        <v>96</v>
      </c>
      <c r="C4203" s="1">
        <v>4</v>
      </c>
      <c r="D4203" s="1">
        <v>4.2</v>
      </c>
      <c r="E4203" s="1" t="s">
        <v>13</v>
      </c>
      <c r="F4203" s="1">
        <v>1</v>
      </c>
      <c r="G4203" s="1">
        <v>1</v>
      </c>
      <c r="H4203" s="1" t="s">
        <v>13</v>
      </c>
      <c r="I4203" s="1">
        <v>1</v>
      </c>
      <c r="J4203" s="1">
        <v>1</v>
      </c>
      <c r="K4203" s="1" t="s">
        <v>13</v>
      </c>
      <c r="M4203" s="12">
        <f t="shared" si="1233"/>
        <v>1</v>
      </c>
      <c r="N4203" s="12">
        <f t="shared" si="1234"/>
        <v>0</v>
      </c>
      <c r="O4203" s="12">
        <f t="shared" si="1235"/>
        <v>0</v>
      </c>
      <c r="P4203" s="12">
        <f t="shared" si="1236"/>
        <v>0</v>
      </c>
      <c r="R4203" s="21">
        <f t="shared" si="1237"/>
        <v>4.3257272628960744E-4</v>
      </c>
    </row>
    <row r="4204" spans="1:26" x14ac:dyDescent="0.25">
      <c r="A4204" s="25"/>
    </row>
    <row r="4205" spans="1:26" x14ac:dyDescent="0.25">
      <c r="A4205" t="s">
        <v>1403</v>
      </c>
    </row>
    <row r="4206" spans="1:26" x14ac:dyDescent="0.25">
      <c r="A4206" t="s">
        <v>22</v>
      </c>
    </row>
    <row r="4207" spans="1:26" x14ac:dyDescent="0.25">
      <c r="A4207" s="15" t="s">
        <v>17</v>
      </c>
      <c r="B4207" s="14" t="s">
        <v>18</v>
      </c>
      <c r="C4207" s="270" t="s">
        <v>19</v>
      </c>
      <c r="D4207" s="270"/>
      <c r="E4207" s="270"/>
      <c r="F4207" s="270" t="s">
        <v>20</v>
      </c>
      <c r="G4207" s="270"/>
      <c r="H4207" s="270"/>
      <c r="I4207" s="270" t="s">
        <v>21</v>
      </c>
      <c r="J4207" s="270"/>
      <c r="K4207" s="270"/>
      <c r="M4207" s="270" t="s">
        <v>230</v>
      </c>
      <c r="N4207" s="270"/>
      <c r="O4207" s="270"/>
      <c r="P4207" s="270"/>
    </row>
    <row r="4208" spans="1:26" ht="30" x14ac:dyDescent="0.25">
      <c r="B4208" s="14" t="s">
        <v>14</v>
      </c>
      <c r="C4208" s="14" t="s">
        <v>14</v>
      </c>
      <c r="D4208" s="14" t="s">
        <v>15</v>
      </c>
      <c r="E4208" s="14" t="s">
        <v>16</v>
      </c>
      <c r="F4208" s="14" t="s">
        <v>14</v>
      </c>
      <c r="G4208" s="14" t="s">
        <v>15</v>
      </c>
      <c r="H4208" s="14" t="s">
        <v>16</v>
      </c>
      <c r="I4208" s="14" t="s">
        <v>14</v>
      </c>
      <c r="J4208" s="14" t="s">
        <v>15</v>
      </c>
      <c r="K4208" s="14" t="s">
        <v>16</v>
      </c>
      <c r="L4208" s="16"/>
      <c r="M4208" s="14" t="s">
        <v>18</v>
      </c>
      <c r="N4208" s="13" t="s">
        <v>19</v>
      </c>
      <c r="O4208" s="14" t="s">
        <v>20</v>
      </c>
      <c r="P4208" s="13" t="s">
        <v>21</v>
      </c>
      <c r="R4208" s="13" t="s">
        <v>41</v>
      </c>
      <c r="S4208" s="14" t="s">
        <v>29</v>
      </c>
      <c r="U4208" s="27" t="s">
        <v>42</v>
      </c>
    </row>
    <row r="4209" spans="1:26" ht="15.75" x14ac:dyDescent="0.25">
      <c r="A4209" s="5" t="s">
        <v>0</v>
      </c>
      <c r="B4209" s="7">
        <v>225424</v>
      </c>
      <c r="C4209" s="7">
        <v>9222</v>
      </c>
      <c r="D4209" s="1">
        <v>4.0999999999999996</v>
      </c>
      <c r="E4209" s="9">
        <v>208.6</v>
      </c>
      <c r="F4209" s="7">
        <v>1680</v>
      </c>
      <c r="G4209" s="1">
        <v>0.7</v>
      </c>
      <c r="H4209" s="1">
        <v>38</v>
      </c>
      <c r="I4209" s="7">
        <v>2198</v>
      </c>
      <c r="J4209" s="1">
        <v>1</v>
      </c>
      <c r="K4209" s="1">
        <v>49.7</v>
      </c>
      <c r="M4209" s="12">
        <f t="shared" ref="M4209:M4221" si="1238">B4209-B4227</f>
        <v>390</v>
      </c>
      <c r="N4209" s="12">
        <f t="shared" ref="N4209:N4221" si="1239">C4209-C4227</f>
        <v>39</v>
      </c>
      <c r="O4209" s="12">
        <f t="shared" ref="O4209:O4221" si="1240">F4209-F4227</f>
        <v>11</v>
      </c>
      <c r="P4209" s="12">
        <f t="shared" ref="P4209:P4221" si="1241">I4209-I4227</f>
        <v>6</v>
      </c>
      <c r="R4209" s="26"/>
      <c r="U4209" s="28">
        <f>C4209/B4209</f>
        <v>4.0909574845624248E-2</v>
      </c>
    </row>
    <row r="4210" spans="1:26" ht="15.75" x14ac:dyDescent="0.25">
      <c r="A4210" s="6" t="s">
        <v>1</v>
      </c>
      <c r="B4210" s="8">
        <v>1334</v>
      </c>
      <c r="C4210" s="8">
        <v>58</v>
      </c>
      <c r="D4210" s="2">
        <v>4.3</v>
      </c>
      <c r="E4210" s="10">
        <v>112.1</v>
      </c>
      <c r="F4210" s="8">
        <v>14</v>
      </c>
      <c r="G4210" s="2">
        <v>1</v>
      </c>
      <c r="H4210" s="2">
        <v>27.1</v>
      </c>
      <c r="I4210" s="8">
        <v>0</v>
      </c>
      <c r="J4210" s="2">
        <v>0</v>
      </c>
      <c r="K4210" s="2">
        <v>0</v>
      </c>
      <c r="M4210" s="12">
        <f t="shared" si="1238"/>
        <v>7</v>
      </c>
      <c r="N4210" s="20">
        <f t="shared" si="1239"/>
        <v>1</v>
      </c>
      <c r="O4210" s="12">
        <f t="shared" si="1240"/>
        <v>1</v>
      </c>
      <c r="P4210" s="12">
        <f t="shared" si="1241"/>
        <v>0</v>
      </c>
      <c r="R4210" s="21">
        <f>C4210/$C$4209</f>
        <v>6.2893081761006293E-3</v>
      </c>
    </row>
    <row r="4211" spans="1:26" ht="15.75" x14ac:dyDescent="0.25">
      <c r="A4211" s="5" t="s">
        <v>2</v>
      </c>
      <c r="B4211" s="7">
        <v>8345</v>
      </c>
      <c r="C4211" s="7">
        <v>41</v>
      </c>
      <c r="D4211" s="1">
        <v>0.5</v>
      </c>
      <c r="E4211" s="9">
        <v>18.899999999999999</v>
      </c>
      <c r="F4211" s="7">
        <v>6</v>
      </c>
      <c r="G4211" s="1">
        <v>0.1</v>
      </c>
      <c r="H4211" s="1">
        <v>2.8</v>
      </c>
      <c r="I4211" s="7">
        <v>0</v>
      </c>
      <c r="J4211" s="1">
        <v>0</v>
      </c>
      <c r="K4211" s="1">
        <v>0</v>
      </c>
      <c r="M4211" s="12">
        <f t="shared" si="1238"/>
        <v>17</v>
      </c>
      <c r="N4211" s="20">
        <f t="shared" si="1239"/>
        <v>0</v>
      </c>
      <c r="O4211" s="12">
        <f t="shared" si="1240"/>
        <v>0</v>
      </c>
      <c r="P4211" s="12">
        <f t="shared" si="1241"/>
        <v>0</v>
      </c>
      <c r="R4211" s="21">
        <f t="shared" ref="R4211:R4221" si="1242">C4211/$C$4209</f>
        <v>4.4458902624159614E-3</v>
      </c>
    </row>
    <row r="4212" spans="1:26" ht="15.75" x14ac:dyDescent="0.25">
      <c r="A4212" s="6" t="s">
        <v>3</v>
      </c>
      <c r="B4212" s="8">
        <v>11661</v>
      </c>
      <c r="C4212" s="8">
        <v>25</v>
      </c>
      <c r="D4212" s="2">
        <v>0.2</v>
      </c>
      <c r="E4212" s="10">
        <v>9</v>
      </c>
      <c r="F4212" s="8">
        <v>12</v>
      </c>
      <c r="G4212" s="2">
        <v>0.1</v>
      </c>
      <c r="H4212" s="2">
        <v>4.3</v>
      </c>
      <c r="I4212" s="8">
        <v>0</v>
      </c>
      <c r="J4212" s="2">
        <v>0</v>
      </c>
      <c r="K4212" s="2">
        <v>0</v>
      </c>
      <c r="M4212" s="12">
        <f t="shared" si="1238"/>
        <v>22</v>
      </c>
      <c r="N4212" s="20">
        <f t="shared" si="1239"/>
        <v>0</v>
      </c>
      <c r="O4212" s="20">
        <f t="shared" si="1240"/>
        <v>0</v>
      </c>
      <c r="P4212" s="12">
        <f t="shared" si="1241"/>
        <v>0</v>
      </c>
      <c r="R4212" s="23">
        <f t="shared" si="1242"/>
        <v>2.7109086965950986E-3</v>
      </c>
      <c r="U4212" s="30" t="s">
        <v>226</v>
      </c>
      <c r="V4212" s="30"/>
      <c r="W4212" s="30"/>
      <c r="X4212" s="30"/>
      <c r="Y4212" s="30"/>
    </row>
    <row r="4213" spans="1:26" ht="15.75" x14ac:dyDescent="0.25">
      <c r="A4213" s="5" t="s">
        <v>4</v>
      </c>
      <c r="B4213" s="7">
        <v>30292</v>
      </c>
      <c r="C4213" s="7">
        <v>146</v>
      </c>
      <c r="D4213" s="1">
        <v>0.5</v>
      </c>
      <c r="E4213" s="9">
        <v>27.4</v>
      </c>
      <c r="F4213" s="7">
        <v>20</v>
      </c>
      <c r="G4213" s="1">
        <v>0.1</v>
      </c>
      <c r="H4213" s="1">
        <v>3.8</v>
      </c>
      <c r="I4213" s="7">
        <v>0</v>
      </c>
      <c r="J4213" s="1">
        <v>0</v>
      </c>
      <c r="K4213" s="1">
        <v>0</v>
      </c>
      <c r="M4213" s="12">
        <f t="shared" si="1238"/>
        <v>57</v>
      </c>
      <c r="N4213" s="20">
        <f t="shared" si="1239"/>
        <v>3</v>
      </c>
      <c r="O4213" s="12">
        <f t="shared" si="1240"/>
        <v>1</v>
      </c>
      <c r="P4213" s="12">
        <f t="shared" si="1241"/>
        <v>0</v>
      </c>
      <c r="R4213" s="23">
        <f t="shared" si="1242"/>
        <v>1.5831706788115376E-2</v>
      </c>
      <c r="S4213" s="24">
        <f>R4212+R4213</f>
        <v>1.8542615484710475E-2</v>
      </c>
      <c r="U4213" s="30"/>
      <c r="V4213" s="30"/>
      <c r="W4213" s="30"/>
      <c r="X4213" s="30"/>
      <c r="Y4213" s="30"/>
      <c r="Z4213" s="30"/>
    </row>
    <row r="4214" spans="1:26" ht="15.75" x14ac:dyDescent="0.25">
      <c r="A4214" s="6" t="s">
        <v>5</v>
      </c>
      <c r="B4214" s="8">
        <v>40876</v>
      </c>
      <c r="C4214" s="8">
        <v>504</v>
      </c>
      <c r="D4214" s="2">
        <v>1.2</v>
      </c>
      <c r="E4214" s="10">
        <v>85.2</v>
      </c>
      <c r="F4214" s="8">
        <v>56</v>
      </c>
      <c r="G4214" s="2">
        <v>0.1</v>
      </c>
      <c r="H4214" s="2">
        <v>9.5</v>
      </c>
      <c r="I4214" s="8">
        <v>10</v>
      </c>
      <c r="J4214" s="2">
        <v>0</v>
      </c>
      <c r="K4214" s="2">
        <v>1.7</v>
      </c>
      <c r="M4214" s="12">
        <f t="shared" si="1238"/>
        <v>54</v>
      </c>
      <c r="N4214" s="20">
        <f t="shared" si="1239"/>
        <v>1</v>
      </c>
      <c r="O4214" s="12">
        <f t="shared" si="1240"/>
        <v>1</v>
      </c>
      <c r="P4214" s="12">
        <f t="shared" si="1241"/>
        <v>0</v>
      </c>
      <c r="R4214" s="21">
        <f t="shared" si="1242"/>
        <v>5.4651919323357188E-2</v>
      </c>
      <c r="U4214" s="30" t="s">
        <v>227</v>
      </c>
      <c r="V4214" s="30"/>
      <c r="W4214" s="30"/>
      <c r="X4214" s="30"/>
      <c r="Y4214" s="30"/>
      <c r="Z4214" s="30"/>
    </row>
    <row r="4215" spans="1:26" ht="15.75" x14ac:dyDescent="0.25">
      <c r="A4215" s="5" t="s">
        <v>6</v>
      </c>
      <c r="B4215" s="7">
        <v>42913</v>
      </c>
      <c r="C4215" s="7">
        <v>874</v>
      </c>
      <c r="D4215" s="1">
        <v>2</v>
      </c>
      <c r="E4215" s="9">
        <v>122.1</v>
      </c>
      <c r="F4215" s="7">
        <v>121</v>
      </c>
      <c r="G4215" s="1">
        <v>0.3</v>
      </c>
      <c r="H4215" s="1">
        <v>16.899999999999999</v>
      </c>
      <c r="I4215" s="7">
        <v>12</v>
      </c>
      <c r="J4215" s="1">
        <v>0</v>
      </c>
      <c r="K4215" s="1">
        <v>1.7</v>
      </c>
      <c r="M4215" s="12">
        <f t="shared" si="1238"/>
        <v>81</v>
      </c>
      <c r="N4215" s="20">
        <f t="shared" si="1239"/>
        <v>8</v>
      </c>
      <c r="O4215" s="20">
        <f t="shared" si="1240"/>
        <v>3</v>
      </c>
      <c r="P4215" s="12">
        <f t="shared" si="1241"/>
        <v>0</v>
      </c>
      <c r="R4215" s="21">
        <f t="shared" si="1242"/>
        <v>9.4773368032964656E-2</v>
      </c>
      <c r="U4215" s="30" t="s">
        <v>228</v>
      </c>
      <c r="V4215" s="30"/>
      <c r="W4215" s="30"/>
      <c r="X4215" s="30"/>
      <c r="Y4215" s="30"/>
      <c r="Z4215" s="30"/>
    </row>
    <row r="4216" spans="1:26" ht="15.75" x14ac:dyDescent="0.25">
      <c r="A4216" s="6" t="s">
        <v>7</v>
      </c>
      <c r="B4216" s="8">
        <v>35565</v>
      </c>
      <c r="C4216" s="8">
        <v>1121</v>
      </c>
      <c r="D4216" s="2">
        <v>3.2</v>
      </c>
      <c r="E4216" s="10">
        <v>184.2</v>
      </c>
      <c r="F4216" s="8">
        <v>227</v>
      </c>
      <c r="G4216" s="2">
        <v>0.6</v>
      </c>
      <c r="H4216" s="2">
        <v>37.299999999999997</v>
      </c>
      <c r="I4216" s="8">
        <v>40</v>
      </c>
      <c r="J4216" s="2">
        <v>0.1</v>
      </c>
      <c r="K4216" s="2">
        <v>6.6</v>
      </c>
      <c r="M4216" s="12">
        <f t="shared" si="1238"/>
        <v>63</v>
      </c>
      <c r="N4216" s="20">
        <f t="shared" si="1239"/>
        <v>4</v>
      </c>
      <c r="O4216" s="20">
        <f t="shared" si="1240"/>
        <v>0</v>
      </c>
      <c r="P4216" s="12">
        <f t="shared" si="1241"/>
        <v>1</v>
      </c>
      <c r="R4216" s="21">
        <f t="shared" si="1242"/>
        <v>0.12155714595532423</v>
      </c>
      <c r="U4216" s="30" t="s">
        <v>229</v>
      </c>
      <c r="V4216" s="30"/>
      <c r="W4216" s="30"/>
      <c r="X4216" s="31">
        <f>4470643*0.08</f>
        <v>357651.44</v>
      </c>
      <c r="Y4216" s="30"/>
      <c r="Z4216" s="30"/>
    </row>
    <row r="4217" spans="1:26" ht="15.75" x14ac:dyDescent="0.25">
      <c r="A4217" s="5" t="s">
        <v>8</v>
      </c>
      <c r="B4217" s="7">
        <v>26444</v>
      </c>
      <c r="C4217" s="7">
        <v>1585</v>
      </c>
      <c r="D4217" s="1">
        <v>6</v>
      </c>
      <c r="E4217" s="9">
        <v>287.8</v>
      </c>
      <c r="F4217" s="7">
        <v>386</v>
      </c>
      <c r="G4217" s="1">
        <v>1.5</v>
      </c>
      <c r="H4217" s="1">
        <v>70.099999999999994</v>
      </c>
      <c r="I4217" s="7">
        <v>93</v>
      </c>
      <c r="J4217" s="1">
        <v>0.4</v>
      </c>
      <c r="K4217" s="1">
        <v>16.899999999999999</v>
      </c>
      <c r="M4217" s="12">
        <f t="shared" si="1238"/>
        <v>51</v>
      </c>
      <c r="N4217" s="20">
        <f t="shared" si="1239"/>
        <v>8</v>
      </c>
      <c r="O4217" s="20">
        <f t="shared" si="1240"/>
        <v>1</v>
      </c>
      <c r="P4217" s="12">
        <f t="shared" si="1241"/>
        <v>0</v>
      </c>
      <c r="R4217" s="21">
        <f t="shared" si="1242"/>
        <v>0.17187161136412926</v>
      </c>
      <c r="V4217" t="s">
        <v>56</v>
      </c>
      <c r="W4217" s="32">
        <v>0.1</v>
      </c>
      <c r="X4217" s="33">
        <f>X4216*W4217</f>
        <v>35765.144</v>
      </c>
    </row>
    <row r="4218" spans="1:26" ht="15.75" x14ac:dyDescent="0.25">
      <c r="A4218" s="6" t="s">
        <v>9</v>
      </c>
      <c r="B4218" s="8">
        <v>15211</v>
      </c>
      <c r="C4218" s="8">
        <v>1621</v>
      </c>
      <c r="D4218" s="2">
        <v>10.7</v>
      </c>
      <c r="E4218" s="10">
        <v>341.7</v>
      </c>
      <c r="F4218" s="8">
        <v>455</v>
      </c>
      <c r="G4218" s="2">
        <v>3</v>
      </c>
      <c r="H4218" s="2">
        <v>95.9</v>
      </c>
      <c r="I4218" s="8">
        <v>258</v>
      </c>
      <c r="J4218" s="2">
        <v>1.7</v>
      </c>
      <c r="K4218" s="2">
        <v>54.4</v>
      </c>
      <c r="M4218" s="12">
        <f t="shared" si="1238"/>
        <v>24</v>
      </c>
      <c r="N4218" s="20">
        <f t="shared" si="1239"/>
        <v>5</v>
      </c>
      <c r="O4218" s="20">
        <f t="shared" si="1240"/>
        <v>3</v>
      </c>
      <c r="P4218" s="20">
        <f t="shared" si="1241"/>
        <v>2</v>
      </c>
      <c r="R4218" s="21">
        <f t="shared" si="1242"/>
        <v>0.17577531988722619</v>
      </c>
      <c r="V4218" t="s">
        <v>239</v>
      </c>
      <c r="X4218" s="34">
        <v>10953</v>
      </c>
      <c r="Y4218" s="48">
        <f>X4218/4470643</f>
        <v>2.4499831456012032E-3</v>
      </c>
      <c r="Z4218" t="s">
        <v>186</v>
      </c>
    </row>
    <row r="4219" spans="1:26" ht="15.75" x14ac:dyDescent="0.25">
      <c r="A4219" s="5" t="s">
        <v>10</v>
      </c>
      <c r="B4219" s="7">
        <v>6490</v>
      </c>
      <c r="C4219" s="7">
        <v>1468</v>
      </c>
      <c r="D4219" s="1">
        <v>22.6</v>
      </c>
      <c r="E4219" s="9">
        <v>563.20000000000005</v>
      </c>
      <c r="F4219" s="7">
        <v>298</v>
      </c>
      <c r="G4219" s="1">
        <v>4.5999999999999996</v>
      </c>
      <c r="H4219" s="1">
        <v>114.3</v>
      </c>
      <c r="I4219" s="7">
        <v>456</v>
      </c>
      <c r="J4219" s="1">
        <v>7</v>
      </c>
      <c r="K4219" s="1">
        <v>175</v>
      </c>
      <c r="M4219" s="12">
        <f t="shared" si="1238"/>
        <v>10</v>
      </c>
      <c r="N4219" s="20">
        <f t="shared" si="1239"/>
        <v>9</v>
      </c>
      <c r="O4219" s="20">
        <f t="shared" si="1240"/>
        <v>1</v>
      </c>
      <c r="P4219" s="20">
        <f t="shared" si="1241"/>
        <v>2</v>
      </c>
      <c r="R4219" s="21">
        <f t="shared" si="1242"/>
        <v>0.1591845586640642</v>
      </c>
      <c r="W4219" s="46" t="s">
        <v>185</v>
      </c>
      <c r="X4219" s="47">
        <f>X4218-X4236</f>
        <v>-1125</v>
      </c>
    </row>
    <row r="4220" spans="1:26" ht="15.75" x14ac:dyDescent="0.25">
      <c r="A4220" s="6" t="s">
        <v>11</v>
      </c>
      <c r="B4220" s="8">
        <v>6198</v>
      </c>
      <c r="C4220" s="8">
        <v>1775</v>
      </c>
      <c r="D4220" s="2">
        <v>28.6</v>
      </c>
      <c r="E4220" s="10">
        <v>1265.4000000000001</v>
      </c>
      <c r="F4220" s="8">
        <v>84</v>
      </c>
      <c r="G4220" s="2">
        <v>1.4</v>
      </c>
      <c r="H4220" s="2">
        <v>59.9</v>
      </c>
      <c r="I4220" s="8">
        <v>1328</v>
      </c>
      <c r="J4220" s="2">
        <v>21.4</v>
      </c>
      <c r="K4220" s="2">
        <v>946.8</v>
      </c>
      <c r="M4220" s="12">
        <f t="shared" si="1238"/>
        <v>2</v>
      </c>
      <c r="N4220" s="20">
        <f t="shared" si="1239"/>
        <v>0</v>
      </c>
      <c r="O4220" s="20">
        <f t="shared" si="1240"/>
        <v>0</v>
      </c>
      <c r="P4220" s="20">
        <f t="shared" si="1241"/>
        <v>1</v>
      </c>
      <c r="R4220" s="21">
        <f t="shared" si="1242"/>
        <v>0.192474517458252</v>
      </c>
    </row>
    <row r="4221" spans="1:26" ht="15.75" x14ac:dyDescent="0.25">
      <c r="A4221" s="5" t="s">
        <v>12</v>
      </c>
      <c r="B4221" s="1">
        <v>95</v>
      </c>
      <c r="C4221" s="1">
        <v>4</v>
      </c>
      <c r="D4221" s="1">
        <v>4.2</v>
      </c>
      <c r="E4221" s="1" t="s">
        <v>13</v>
      </c>
      <c r="F4221" s="1">
        <v>1</v>
      </c>
      <c r="G4221" s="1">
        <v>1.1000000000000001</v>
      </c>
      <c r="H4221" s="1" t="s">
        <v>13</v>
      </c>
      <c r="I4221" s="1">
        <v>1</v>
      </c>
      <c r="J4221" s="1">
        <v>1.1000000000000001</v>
      </c>
      <c r="K4221" s="1" t="s">
        <v>13</v>
      </c>
      <c r="M4221" s="12">
        <f t="shared" si="1238"/>
        <v>2</v>
      </c>
      <c r="N4221" s="12">
        <f t="shared" si="1239"/>
        <v>0</v>
      </c>
      <c r="O4221" s="12">
        <f t="shared" si="1240"/>
        <v>0</v>
      </c>
      <c r="P4221" s="12">
        <f t="shared" si="1241"/>
        <v>0</v>
      </c>
      <c r="R4221" s="21">
        <f t="shared" si="1242"/>
        <v>4.3374539145521576E-4</v>
      </c>
    </row>
    <row r="4222" spans="1:26" x14ac:dyDescent="0.25">
      <c r="A4222" s="25"/>
    </row>
    <row r="4223" spans="1:26" x14ac:dyDescent="0.25">
      <c r="A4223" t="s">
        <v>1404</v>
      </c>
    </row>
    <row r="4224" spans="1:26" x14ac:dyDescent="0.25">
      <c r="A4224" t="s">
        <v>22</v>
      </c>
    </row>
    <row r="4225" spans="1:31" x14ac:dyDescent="0.25">
      <c r="A4225" s="15" t="s">
        <v>17</v>
      </c>
      <c r="B4225" s="14" t="s">
        <v>18</v>
      </c>
      <c r="C4225" s="270" t="s">
        <v>19</v>
      </c>
      <c r="D4225" s="270"/>
      <c r="E4225" s="270"/>
      <c r="F4225" s="270" t="s">
        <v>20</v>
      </c>
      <c r="G4225" s="270"/>
      <c r="H4225" s="270"/>
      <c r="I4225" s="270" t="s">
        <v>21</v>
      </c>
      <c r="J4225" s="270"/>
      <c r="K4225" s="270"/>
      <c r="M4225" s="270" t="s">
        <v>216</v>
      </c>
      <c r="N4225" s="270"/>
      <c r="O4225" s="270"/>
      <c r="P4225" s="270"/>
    </row>
    <row r="4226" spans="1:31" ht="30" x14ac:dyDescent="0.25">
      <c r="B4226" s="14" t="s">
        <v>14</v>
      </c>
      <c r="C4226" s="14" t="s">
        <v>14</v>
      </c>
      <c r="D4226" s="14" t="s">
        <v>15</v>
      </c>
      <c r="E4226" s="14" t="s">
        <v>16</v>
      </c>
      <c r="F4226" s="14" t="s">
        <v>14</v>
      </c>
      <c r="G4226" s="14" t="s">
        <v>15</v>
      </c>
      <c r="H4226" s="14" t="s">
        <v>16</v>
      </c>
      <c r="I4226" s="14" t="s">
        <v>14</v>
      </c>
      <c r="J4226" s="14" t="s">
        <v>15</v>
      </c>
      <c r="K4226" s="14" t="s">
        <v>16</v>
      </c>
      <c r="L4226" s="16"/>
      <c r="M4226" s="14" t="s">
        <v>18</v>
      </c>
      <c r="N4226" s="13" t="s">
        <v>19</v>
      </c>
      <c r="O4226" s="14" t="s">
        <v>20</v>
      </c>
      <c r="P4226" s="13" t="s">
        <v>21</v>
      </c>
      <c r="R4226" s="13" t="s">
        <v>41</v>
      </c>
      <c r="S4226" s="14" t="s">
        <v>29</v>
      </c>
      <c r="U4226" s="27" t="s">
        <v>42</v>
      </c>
    </row>
    <row r="4227" spans="1:31" ht="15.75" x14ac:dyDescent="0.25">
      <c r="A4227" s="5" t="s">
        <v>0</v>
      </c>
      <c r="B4227" s="7">
        <v>225034</v>
      </c>
      <c r="C4227" s="7">
        <v>9183</v>
      </c>
      <c r="D4227" s="1">
        <v>4.0999999999999996</v>
      </c>
      <c r="E4227" s="9">
        <v>207.7</v>
      </c>
      <c r="F4227" s="7">
        <v>1669</v>
      </c>
      <c r="G4227" s="1">
        <v>0.7</v>
      </c>
      <c r="H4227" s="1">
        <v>37.700000000000003</v>
      </c>
      <c r="I4227" s="7">
        <v>2192</v>
      </c>
      <c r="J4227" s="1">
        <v>1</v>
      </c>
      <c r="K4227" s="1">
        <v>49.6</v>
      </c>
      <c r="M4227" s="12">
        <f t="shared" ref="M4227:M4239" si="1243">B4227-B4245</f>
        <v>387</v>
      </c>
      <c r="N4227" s="12">
        <f t="shared" ref="N4227:N4239" si="1244">C4227-C4245</f>
        <v>33</v>
      </c>
      <c r="O4227" s="12">
        <f t="shared" ref="O4227:O4239" si="1245">F4227-F4245</f>
        <v>14</v>
      </c>
      <c r="P4227" s="12">
        <f t="shared" ref="P4227:P4239" si="1246">I4227-I4245</f>
        <v>9</v>
      </c>
      <c r="R4227" s="26"/>
      <c r="U4227" s="28">
        <f>C4227/B4227</f>
        <v>4.0807166916999212E-2</v>
      </c>
    </row>
    <row r="4228" spans="1:31" ht="15.75" x14ac:dyDescent="0.25">
      <c r="A4228" s="6" t="s">
        <v>1</v>
      </c>
      <c r="B4228" s="8">
        <v>1327</v>
      </c>
      <c r="C4228" s="8">
        <v>57</v>
      </c>
      <c r="D4228" s="2">
        <v>4.3</v>
      </c>
      <c r="E4228" s="10">
        <v>110.2</v>
      </c>
      <c r="F4228" s="8">
        <v>13</v>
      </c>
      <c r="G4228" s="2">
        <v>1</v>
      </c>
      <c r="H4228" s="2">
        <v>25.1</v>
      </c>
      <c r="I4228" s="8">
        <v>0</v>
      </c>
      <c r="J4228" s="2">
        <v>0</v>
      </c>
      <c r="K4228" s="2">
        <v>0</v>
      </c>
      <c r="M4228" s="12">
        <f t="shared" si="1243"/>
        <v>4</v>
      </c>
      <c r="N4228" s="20">
        <f t="shared" si="1244"/>
        <v>0</v>
      </c>
      <c r="O4228" s="12">
        <f t="shared" si="1245"/>
        <v>0</v>
      </c>
      <c r="P4228" s="12">
        <f t="shared" si="1246"/>
        <v>0</v>
      </c>
      <c r="R4228" s="21">
        <f>C4228/$C$4227</f>
        <v>6.2071218556027444E-3</v>
      </c>
    </row>
    <row r="4229" spans="1:31" ht="15.75" x14ac:dyDescent="0.25">
      <c r="A4229" s="5" t="s">
        <v>2</v>
      </c>
      <c r="B4229" s="7">
        <v>8328</v>
      </c>
      <c r="C4229" s="7">
        <v>41</v>
      </c>
      <c r="D4229" s="1">
        <v>0.5</v>
      </c>
      <c r="E4229" s="9">
        <v>18.899999999999999</v>
      </c>
      <c r="F4229" s="7">
        <v>6</v>
      </c>
      <c r="G4229" s="1">
        <v>0.1</v>
      </c>
      <c r="H4229" s="1">
        <v>2.8</v>
      </c>
      <c r="I4229" s="7">
        <v>0</v>
      </c>
      <c r="J4229" s="1">
        <v>0</v>
      </c>
      <c r="K4229" s="1">
        <v>0</v>
      </c>
      <c r="M4229" s="12">
        <f t="shared" si="1243"/>
        <v>14</v>
      </c>
      <c r="N4229" s="20">
        <f t="shared" si="1244"/>
        <v>0</v>
      </c>
      <c r="O4229" s="12">
        <f t="shared" si="1245"/>
        <v>0</v>
      </c>
      <c r="P4229" s="12">
        <f t="shared" si="1246"/>
        <v>0</v>
      </c>
      <c r="R4229" s="21">
        <f t="shared" ref="R4229:R4239" si="1247">C4229/$C$4227</f>
        <v>4.4647718610475876E-3</v>
      </c>
      <c r="AA4229" s="13" t="s">
        <v>222</v>
      </c>
      <c r="AB4229" s="13" t="s">
        <v>18</v>
      </c>
      <c r="AC4229" s="13" t="s">
        <v>19</v>
      </c>
    </row>
    <row r="4230" spans="1:31" ht="15.75" x14ac:dyDescent="0.25">
      <c r="A4230" s="6" t="s">
        <v>3</v>
      </c>
      <c r="B4230" s="8">
        <v>11639</v>
      </c>
      <c r="C4230" s="8">
        <v>25</v>
      </c>
      <c r="D4230" s="2">
        <v>0.2</v>
      </c>
      <c r="E4230" s="10">
        <v>9</v>
      </c>
      <c r="F4230" s="8">
        <v>12</v>
      </c>
      <c r="G4230" s="2">
        <v>0.1</v>
      </c>
      <c r="H4230" s="2">
        <v>4.3</v>
      </c>
      <c r="I4230" s="8">
        <v>0</v>
      </c>
      <c r="J4230" s="2">
        <v>0</v>
      </c>
      <c r="K4230" s="2">
        <v>0</v>
      </c>
      <c r="M4230" s="12">
        <f t="shared" si="1243"/>
        <v>19</v>
      </c>
      <c r="N4230" s="20">
        <f t="shared" si="1244"/>
        <v>0</v>
      </c>
      <c r="O4230" s="20">
        <f t="shared" si="1245"/>
        <v>0</v>
      </c>
      <c r="P4230" s="12">
        <f t="shared" si="1246"/>
        <v>0</v>
      </c>
      <c r="R4230" s="23">
        <f t="shared" si="1247"/>
        <v>2.7224218664924317E-3</v>
      </c>
      <c r="U4230" s="30" t="s">
        <v>217</v>
      </c>
      <c r="V4230" s="30"/>
      <c r="W4230" s="30"/>
      <c r="X4230" s="30"/>
      <c r="Y4230" s="30"/>
      <c r="AA4230" s="4" t="str">
        <f t="shared" ref="AA4230:AC4231" si="1248">A4230</f>
        <v>5-9 years</v>
      </c>
      <c r="AB4230" s="12">
        <f t="shared" si="1248"/>
        <v>11639</v>
      </c>
      <c r="AC4230" s="12">
        <f t="shared" si="1248"/>
        <v>25</v>
      </c>
    </row>
    <row r="4231" spans="1:31" ht="15.75" x14ac:dyDescent="0.25">
      <c r="A4231" s="5" t="s">
        <v>4</v>
      </c>
      <c r="B4231" s="7">
        <v>30235</v>
      </c>
      <c r="C4231" s="7">
        <v>143</v>
      </c>
      <c r="D4231" s="1">
        <v>0.5</v>
      </c>
      <c r="E4231" s="9">
        <v>26.8</v>
      </c>
      <c r="F4231" s="7">
        <v>19</v>
      </c>
      <c r="G4231" s="1">
        <v>0.1</v>
      </c>
      <c r="H4231" s="1">
        <v>3.6</v>
      </c>
      <c r="I4231" s="7">
        <v>0</v>
      </c>
      <c r="J4231" s="1">
        <v>0</v>
      </c>
      <c r="K4231" s="1">
        <v>0</v>
      </c>
      <c r="M4231" s="12">
        <f t="shared" si="1243"/>
        <v>45</v>
      </c>
      <c r="N4231" s="20">
        <f t="shared" si="1244"/>
        <v>0</v>
      </c>
      <c r="O4231" s="12">
        <f t="shared" si="1245"/>
        <v>0</v>
      </c>
      <c r="P4231" s="12">
        <f t="shared" si="1246"/>
        <v>0</v>
      </c>
      <c r="R4231" s="23">
        <f t="shared" si="1247"/>
        <v>1.5572253076336709E-2</v>
      </c>
      <c r="S4231" s="24">
        <f>R4230+R4231</f>
        <v>1.8294674942829142E-2</v>
      </c>
      <c r="U4231" s="30"/>
      <c r="V4231" s="30"/>
      <c r="W4231" s="30"/>
      <c r="X4231" s="30"/>
      <c r="Y4231" s="30"/>
      <c r="Z4231" s="30"/>
      <c r="AA4231" s="4" t="str">
        <f t="shared" si="1248"/>
        <v>10-19 years</v>
      </c>
      <c r="AB4231" s="12">
        <f t="shared" si="1248"/>
        <v>30235</v>
      </c>
      <c r="AC4231" s="12">
        <f t="shared" si="1248"/>
        <v>143</v>
      </c>
    </row>
    <row r="4232" spans="1:31" ht="15.75" x14ac:dyDescent="0.25">
      <c r="A4232" s="6" t="s">
        <v>5</v>
      </c>
      <c r="B4232" s="8">
        <v>40822</v>
      </c>
      <c r="C4232" s="8">
        <v>503</v>
      </c>
      <c r="D4232" s="2">
        <v>1.2</v>
      </c>
      <c r="E4232" s="10">
        <v>85</v>
      </c>
      <c r="F4232" s="8">
        <v>55</v>
      </c>
      <c r="G4232" s="2">
        <v>0.1</v>
      </c>
      <c r="H4232" s="2">
        <v>9.3000000000000007</v>
      </c>
      <c r="I4232" s="8">
        <v>10</v>
      </c>
      <c r="J4232" s="2">
        <v>0</v>
      </c>
      <c r="K4232" s="2">
        <v>1.7</v>
      </c>
      <c r="M4232" s="12">
        <f t="shared" si="1243"/>
        <v>83</v>
      </c>
      <c r="N4232" s="20">
        <f t="shared" si="1244"/>
        <v>3</v>
      </c>
      <c r="O4232" s="12">
        <f t="shared" si="1245"/>
        <v>2</v>
      </c>
      <c r="P4232" s="12">
        <f t="shared" si="1246"/>
        <v>0</v>
      </c>
      <c r="R4232" s="21">
        <f t="shared" si="1247"/>
        <v>5.4775127953827725E-2</v>
      </c>
      <c r="U4232" s="30" t="s">
        <v>218</v>
      </c>
      <c r="V4232" s="30"/>
      <c r="W4232" s="30"/>
      <c r="X4232" s="30"/>
      <c r="Y4232" s="30"/>
      <c r="Z4232" s="30"/>
      <c r="AA4232" s="14" t="s">
        <v>0</v>
      </c>
      <c r="AB4232" s="51">
        <f>SUM(AB4230:AB4231)</f>
        <v>41874</v>
      </c>
      <c r="AC4232" s="51">
        <f>SUM(AC4230:AC4231)</f>
        <v>168</v>
      </c>
      <c r="AD4232" s="53">
        <f>AC4232/AB4232</f>
        <v>4.0120361083249749E-3</v>
      </c>
      <c r="AE4232" t="s">
        <v>223</v>
      </c>
    </row>
    <row r="4233" spans="1:31" ht="15.75" x14ac:dyDescent="0.25">
      <c r="A4233" s="5" t="s">
        <v>6</v>
      </c>
      <c r="B4233" s="7">
        <v>42832</v>
      </c>
      <c r="C4233" s="7">
        <v>866</v>
      </c>
      <c r="D4233" s="1">
        <v>2</v>
      </c>
      <c r="E4233" s="9">
        <v>121</v>
      </c>
      <c r="F4233" s="7">
        <v>118</v>
      </c>
      <c r="G4233" s="1">
        <v>0.3</v>
      </c>
      <c r="H4233" s="1">
        <v>16.5</v>
      </c>
      <c r="I4233" s="7">
        <v>12</v>
      </c>
      <c r="J4233" s="1">
        <v>0</v>
      </c>
      <c r="K4233" s="1">
        <v>1.7</v>
      </c>
      <c r="M4233" s="12">
        <f t="shared" si="1243"/>
        <v>95</v>
      </c>
      <c r="N4233" s="20">
        <f t="shared" si="1244"/>
        <v>4</v>
      </c>
      <c r="O4233" s="20">
        <f t="shared" si="1245"/>
        <v>0</v>
      </c>
      <c r="P4233" s="12">
        <f t="shared" si="1246"/>
        <v>0</v>
      </c>
      <c r="R4233" s="21">
        <f t="shared" si="1247"/>
        <v>9.4304693455297836E-2</v>
      </c>
      <c r="U4233" s="30" t="s">
        <v>219</v>
      </c>
      <c r="V4233" s="30"/>
      <c r="W4233" s="30"/>
      <c r="X4233" s="30"/>
      <c r="Y4233" s="30"/>
      <c r="Z4233" s="30"/>
      <c r="AB4233" s="52">
        <f>AB4232/AB4239</f>
        <v>9.8586674765681837E-2</v>
      </c>
      <c r="AC4233" s="54">
        <f>AC4232/AB4239</f>
        <v>3.9553329895960614E-4</v>
      </c>
      <c r="AD4233" t="s">
        <v>224</v>
      </c>
    </row>
    <row r="4234" spans="1:31" ht="15.75" x14ac:dyDescent="0.25">
      <c r="A4234" s="6" t="s">
        <v>7</v>
      </c>
      <c r="B4234" s="8">
        <v>35502</v>
      </c>
      <c r="C4234" s="8">
        <v>1117</v>
      </c>
      <c r="D4234" s="2">
        <v>3.1</v>
      </c>
      <c r="E4234" s="10">
        <v>183.6</v>
      </c>
      <c r="F4234" s="8">
        <v>227</v>
      </c>
      <c r="G4234" s="2">
        <v>0.6</v>
      </c>
      <c r="H4234" s="2">
        <v>37.299999999999997</v>
      </c>
      <c r="I4234" s="8">
        <v>39</v>
      </c>
      <c r="J4234" s="2">
        <v>0.1</v>
      </c>
      <c r="K4234" s="2">
        <v>6.4</v>
      </c>
      <c r="M4234" s="12">
        <f t="shared" si="1243"/>
        <v>50</v>
      </c>
      <c r="N4234" s="20">
        <f t="shared" si="1244"/>
        <v>5</v>
      </c>
      <c r="O4234" s="20">
        <f t="shared" si="1245"/>
        <v>0</v>
      </c>
      <c r="P4234" s="12">
        <f t="shared" si="1246"/>
        <v>1</v>
      </c>
      <c r="R4234" s="21">
        <f t="shared" si="1247"/>
        <v>0.12163780899488184</v>
      </c>
      <c r="U4234" s="30" t="s">
        <v>206</v>
      </c>
      <c r="V4234" s="30"/>
      <c r="W4234" s="30"/>
      <c r="X4234" s="31">
        <f>4470643*0.079</f>
        <v>353180.79700000002</v>
      </c>
      <c r="Y4234" s="30"/>
      <c r="Z4234" s="30"/>
      <c r="AB4234" s="55">
        <f>1-AB4233</f>
        <v>0.90141332523431816</v>
      </c>
      <c r="AC4234" s="3" t="s">
        <v>225</v>
      </c>
    </row>
    <row r="4235" spans="1:31" ht="15.75" x14ac:dyDescent="0.25">
      <c r="A4235" s="5" t="s">
        <v>8</v>
      </c>
      <c r="B4235" s="7">
        <v>26393</v>
      </c>
      <c r="C4235" s="7">
        <v>1577</v>
      </c>
      <c r="D4235" s="1">
        <v>6</v>
      </c>
      <c r="E4235" s="9">
        <v>286.3</v>
      </c>
      <c r="F4235" s="7">
        <v>385</v>
      </c>
      <c r="G4235" s="1">
        <v>1.5</v>
      </c>
      <c r="H4235" s="1">
        <v>69.900000000000006</v>
      </c>
      <c r="I4235" s="7">
        <v>93</v>
      </c>
      <c r="J4235" s="1">
        <v>0.4</v>
      </c>
      <c r="K4235" s="1">
        <v>16.899999999999999</v>
      </c>
      <c r="M4235" s="12">
        <f t="shared" si="1243"/>
        <v>45</v>
      </c>
      <c r="N4235" s="20">
        <f t="shared" si="1244"/>
        <v>8</v>
      </c>
      <c r="O4235" s="20">
        <f t="shared" si="1245"/>
        <v>6</v>
      </c>
      <c r="P4235" s="12">
        <f t="shared" si="1246"/>
        <v>1</v>
      </c>
      <c r="R4235" s="21">
        <f t="shared" si="1247"/>
        <v>0.1717303713383426</v>
      </c>
      <c r="V4235" t="s">
        <v>56</v>
      </c>
      <c r="W4235" s="32">
        <v>0.1</v>
      </c>
      <c r="X4235" s="33">
        <f>X4234*W4235</f>
        <v>35318.079700000002</v>
      </c>
    </row>
    <row r="4236" spans="1:31" ht="15.75" x14ac:dyDescent="0.25">
      <c r="A4236" s="6" t="s">
        <v>9</v>
      </c>
      <c r="B4236" s="8">
        <v>15187</v>
      </c>
      <c r="C4236" s="8">
        <v>1616</v>
      </c>
      <c r="D4236" s="2">
        <v>10.6</v>
      </c>
      <c r="E4236" s="10">
        <v>340.6</v>
      </c>
      <c r="F4236" s="8">
        <v>452</v>
      </c>
      <c r="G4236" s="2">
        <v>3</v>
      </c>
      <c r="H4236" s="2">
        <v>95.3</v>
      </c>
      <c r="I4236" s="8">
        <v>256</v>
      </c>
      <c r="J4236" s="2">
        <v>1.7</v>
      </c>
      <c r="K4236" s="2">
        <v>54</v>
      </c>
      <c r="M4236" s="12">
        <f t="shared" si="1243"/>
        <v>22</v>
      </c>
      <c r="N4236" s="20">
        <f t="shared" si="1244"/>
        <v>7</v>
      </c>
      <c r="O4236" s="20">
        <f t="shared" si="1245"/>
        <v>4</v>
      </c>
      <c r="P4236" s="20">
        <f t="shared" si="1246"/>
        <v>3</v>
      </c>
      <c r="R4236" s="21">
        <f t="shared" si="1247"/>
        <v>0.17597734945007079</v>
      </c>
      <c r="V4236" t="s">
        <v>220</v>
      </c>
      <c r="X4236" s="34">
        <v>12078</v>
      </c>
      <c r="Y4236" s="48">
        <f>X4236/4470643</f>
        <v>2.7016247998330441E-3</v>
      </c>
      <c r="Z4236" t="s">
        <v>186</v>
      </c>
      <c r="AA4236" s="35" t="s">
        <v>104</v>
      </c>
      <c r="AB4236" s="35" t="s">
        <v>105</v>
      </c>
    </row>
    <row r="4237" spans="1:31" ht="15.75" x14ac:dyDescent="0.25">
      <c r="A4237" s="5" t="s">
        <v>10</v>
      </c>
      <c r="B4237" s="7">
        <v>6480</v>
      </c>
      <c r="C4237" s="7">
        <v>1459</v>
      </c>
      <c r="D4237" s="1">
        <v>22.5</v>
      </c>
      <c r="E4237" s="9">
        <v>559.79999999999995</v>
      </c>
      <c r="F4237" s="7">
        <v>297</v>
      </c>
      <c r="G4237" s="1">
        <v>4.5999999999999996</v>
      </c>
      <c r="H4237" s="1">
        <v>114</v>
      </c>
      <c r="I4237" s="7">
        <v>454</v>
      </c>
      <c r="J4237" s="1">
        <v>7</v>
      </c>
      <c r="K4237" s="1">
        <v>174.2</v>
      </c>
      <c r="M4237" s="12">
        <f t="shared" si="1243"/>
        <v>6</v>
      </c>
      <c r="N4237" s="20">
        <f t="shared" si="1244"/>
        <v>3</v>
      </c>
      <c r="O4237" s="20">
        <f t="shared" si="1245"/>
        <v>2</v>
      </c>
      <c r="P4237" s="20">
        <f t="shared" si="1246"/>
        <v>2</v>
      </c>
      <c r="R4237" s="21">
        <f t="shared" si="1247"/>
        <v>0.15888054012849831</v>
      </c>
      <c r="W4237" s="46" t="s">
        <v>185</v>
      </c>
      <c r="X4237" s="47">
        <f>X4236-X4254</f>
        <v>-1530</v>
      </c>
      <c r="AA4237" s="50" t="str">
        <f>'AB Covid shot data'!A3380</f>
        <v>12-14</v>
      </c>
      <c r="AB4237" s="12">
        <f>'AB Covid shot data'!B3380</f>
        <v>166087</v>
      </c>
    </row>
    <row r="4238" spans="1:31" ht="15.75" x14ac:dyDescent="0.25">
      <c r="A4238" s="6" t="s">
        <v>11</v>
      </c>
      <c r="B4238" s="8">
        <v>6196</v>
      </c>
      <c r="C4238" s="8">
        <v>1775</v>
      </c>
      <c r="D4238" s="2">
        <v>28.6</v>
      </c>
      <c r="E4238" s="10">
        <v>1265.4000000000001</v>
      </c>
      <c r="F4238" s="8">
        <v>84</v>
      </c>
      <c r="G4238" s="2">
        <v>1.4</v>
      </c>
      <c r="H4238" s="2">
        <v>59.9</v>
      </c>
      <c r="I4238" s="8">
        <v>1327</v>
      </c>
      <c r="J4238" s="2">
        <v>21.4</v>
      </c>
      <c r="K4238" s="2">
        <v>946</v>
      </c>
      <c r="M4238" s="12">
        <f t="shared" si="1243"/>
        <v>4</v>
      </c>
      <c r="N4238" s="20">
        <f t="shared" si="1244"/>
        <v>3</v>
      </c>
      <c r="O4238" s="20">
        <f t="shared" si="1245"/>
        <v>0</v>
      </c>
      <c r="P4238" s="20">
        <f t="shared" si="1246"/>
        <v>2</v>
      </c>
      <c r="R4238" s="21">
        <f t="shared" si="1247"/>
        <v>0.19329195252096265</v>
      </c>
      <c r="AA4238" s="50" t="str">
        <f>'AB Covid shot data'!A3381</f>
        <v>15-19</v>
      </c>
      <c r="AB4238" s="12">
        <f>'AB Covid shot data'!B3381</f>
        <v>258656</v>
      </c>
    </row>
    <row r="4239" spans="1:31" ht="15.75" x14ac:dyDescent="0.25">
      <c r="A4239" s="5" t="s">
        <v>12</v>
      </c>
      <c r="B4239" s="1">
        <v>93</v>
      </c>
      <c r="C4239" s="1">
        <v>4</v>
      </c>
      <c r="D4239" s="1">
        <v>4.3</v>
      </c>
      <c r="E4239" s="1" t="s">
        <v>13</v>
      </c>
      <c r="F4239" s="1">
        <v>1</v>
      </c>
      <c r="G4239" s="1">
        <v>1.1000000000000001</v>
      </c>
      <c r="H4239" s="1" t="s">
        <v>13</v>
      </c>
      <c r="I4239" s="1">
        <v>1</v>
      </c>
      <c r="J4239" s="1">
        <v>1.1000000000000001</v>
      </c>
      <c r="K4239" s="1" t="s">
        <v>13</v>
      </c>
      <c r="M4239" s="12">
        <f t="shared" si="1243"/>
        <v>0</v>
      </c>
      <c r="N4239" s="12">
        <f t="shared" si="1244"/>
        <v>0</v>
      </c>
      <c r="O4239" s="12">
        <f t="shared" si="1245"/>
        <v>0</v>
      </c>
      <c r="P4239" s="12">
        <f t="shared" si="1246"/>
        <v>0</v>
      </c>
      <c r="R4239" s="21">
        <f t="shared" si="1247"/>
        <v>4.3558749863878909E-4</v>
      </c>
      <c r="AA4239" s="14" t="s">
        <v>0</v>
      </c>
      <c r="AB4239" s="51">
        <f>SUM(AB4237:AB4238)</f>
        <v>424743</v>
      </c>
    </row>
    <row r="4240" spans="1:31" x14ac:dyDescent="0.25">
      <c r="A4240" s="25"/>
    </row>
    <row r="4241" spans="1:26" x14ac:dyDescent="0.25">
      <c r="A4241" t="s">
        <v>1405</v>
      </c>
    </row>
    <row r="4242" spans="1:26" x14ac:dyDescent="0.25">
      <c r="A4242" t="s">
        <v>22</v>
      </c>
    </row>
    <row r="4243" spans="1:26" x14ac:dyDescent="0.25">
      <c r="A4243" s="15" t="s">
        <v>17</v>
      </c>
      <c r="B4243" s="14" t="s">
        <v>18</v>
      </c>
      <c r="C4243" s="270" t="s">
        <v>19</v>
      </c>
      <c r="D4243" s="270"/>
      <c r="E4243" s="270"/>
      <c r="F4243" s="270" t="s">
        <v>20</v>
      </c>
      <c r="G4243" s="270"/>
      <c r="H4243" s="270"/>
      <c r="I4243" s="270" t="s">
        <v>21</v>
      </c>
      <c r="J4243" s="270"/>
      <c r="K4243" s="270"/>
      <c r="M4243" s="270" t="s">
        <v>208</v>
      </c>
      <c r="N4243" s="270"/>
      <c r="O4243" s="270"/>
      <c r="P4243" s="270"/>
    </row>
    <row r="4244" spans="1:26" ht="30" x14ac:dyDescent="0.25">
      <c r="B4244" s="14" t="s">
        <v>14</v>
      </c>
      <c r="C4244" s="14" t="s">
        <v>14</v>
      </c>
      <c r="D4244" s="14" t="s">
        <v>15</v>
      </c>
      <c r="E4244" s="14" t="s">
        <v>16</v>
      </c>
      <c r="F4244" s="14" t="s">
        <v>14</v>
      </c>
      <c r="G4244" s="14" t="s">
        <v>15</v>
      </c>
      <c r="H4244" s="14" t="s">
        <v>16</v>
      </c>
      <c r="I4244" s="14" t="s">
        <v>14</v>
      </c>
      <c r="J4244" s="14" t="s">
        <v>15</v>
      </c>
      <c r="K4244" s="14" t="s">
        <v>16</v>
      </c>
      <c r="L4244" s="16"/>
      <c r="M4244" s="14" t="s">
        <v>18</v>
      </c>
      <c r="N4244" s="13" t="s">
        <v>19</v>
      </c>
      <c r="O4244" s="14" t="s">
        <v>20</v>
      </c>
      <c r="P4244" s="13" t="s">
        <v>21</v>
      </c>
      <c r="R4244" s="13" t="s">
        <v>41</v>
      </c>
      <c r="S4244" s="14" t="s">
        <v>29</v>
      </c>
      <c r="U4244" s="27" t="s">
        <v>42</v>
      </c>
    </row>
    <row r="4245" spans="1:26" ht="15.75" x14ac:dyDescent="0.25">
      <c r="A4245" s="5" t="s">
        <v>0</v>
      </c>
      <c r="B4245" s="7">
        <v>224647</v>
      </c>
      <c r="C4245" s="7">
        <v>9150</v>
      </c>
      <c r="D4245" s="1">
        <v>4.0999999999999996</v>
      </c>
      <c r="E4245" s="9">
        <v>206.9</v>
      </c>
      <c r="F4245" s="7">
        <v>1655</v>
      </c>
      <c r="G4245" s="1">
        <v>0.7</v>
      </c>
      <c r="H4245" s="1">
        <v>37.4</v>
      </c>
      <c r="I4245" s="7">
        <v>2183</v>
      </c>
      <c r="J4245" s="1">
        <v>1</v>
      </c>
      <c r="K4245" s="1">
        <v>49.4</v>
      </c>
      <c r="M4245" s="12">
        <f t="shared" ref="M4245:M4257" si="1249">B4245-B4263</f>
        <v>452</v>
      </c>
      <c r="N4245" s="12">
        <f t="shared" ref="N4245:N4257" si="1250">C4245-C4263</f>
        <v>27</v>
      </c>
      <c r="O4245" s="12">
        <f t="shared" ref="O4245:O4257" si="1251">F4245-F4263</f>
        <v>6</v>
      </c>
      <c r="P4245" s="12">
        <f t="shared" ref="P4245:P4257" si="1252">I4245-I4263</f>
        <v>7</v>
      </c>
      <c r="R4245" s="26"/>
      <c r="U4245" s="28">
        <f>C4245/B4245</f>
        <v>4.0730568402872064E-2</v>
      </c>
    </row>
    <row r="4246" spans="1:26" ht="15.75" x14ac:dyDescent="0.25">
      <c r="A4246" s="6" t="s">
        <v>1</v>
      </c>
      <c r="B4246" s="8">
        <v>1323</v>
      </c>
      <c r="C4246" s="8">
        <v>57</v>
      </c>
      <c r="D4246" s="2">
        <v>4.3</v>
      </c>
      <c r="E4246" s="10">
        <v>110.2</v>
      </c>
      <c r="F4246" s="8">
        <v>13</v>
      </c>
      <c r="G4246" s="2">
        <v>1</v>
      </c>
      <c r="H4246" s="2">
        <v>25.1</v>
      </c>
      <c r="I4246" s="8">
        <v>0</v>
      </c>
      <c r="J4246" s="2">
        <v>0</v>
      </c>
      <c r="K4246" s="2">
        <v>0</v>
      </c>
      <c r="M4246" s="12">
        <f t="shared" si="1249"/>
        <v>3</v>
      </c>
      <c r="N4246" s="20">
        <f t="shared" si="1250"/>
        <v>0</v>
      </c>
      <c r="O4246" s="12">
        <f t="shared" si="1251"/>
        <v>0</v>
      </c>
      <c r="P4246" s="12">
        <f t="shared" si="1252"/>
        <v>0</v>
      </c>
      <c r="R4246" s="21">
        <f>C4246/$C$4245</f>
        <v>6.2295081967213119E-3</v>
      </c>
    </row>
    <row r="4247" spans="1:26" ht="15.75" x14ac:dyDescent="0.25">
      <c r="A4247" s="5" t="s">
        <v>2</v>
      </c>
      <c r="B4247" s="7">
        <v>8314</v>
      </c>
      <c r="C4247" s="7">
        <v>41</v>
      </c>
      <c r="D4247" s="1">
        <v>0.5</v>
      </c>
      <c r="E4247" s="9">
        <v>18.899999999999999</v>
      </c>
      <c r="F4247" s="7">
        <v>6</v>
      </c>
      <c r="G4247" s="1">
        <v>0.1</v>
      </c>
      <c r="H4247" s="1">
        <v>2.8</v>
      </c>
      <c r="I4247" s="7">
        <v>0</v>
      </c>
      <c r="J4247" s="1">
        <v>0</v>
      </c>
      <c r="K4247" s="1">
        <v>0</v>
      </c>
      <c r="M4247" s="12">
        <f t="shared" si="1249"/>
        <v>31</v>
      </c>
      <c r="N4247" s="20">
        <f t="shared" si="1250"/>
        <v>0</v>
      </c>
      <c r="O4247" s="12">
        <f t="shared" si="1251"/>
        <v>0</v>
      </c>
      <c r="P4247" s="12">
        <f t="shared" si="1252"/>
        <v>0</v>
      </c>
      <c r="R4247" s="21">
        <f t="shared" ref="R4247:R4257" si="1253">C4247/$C$4245</f>
        <v>4.4808743169398911E-3</v>
      </c>
    </row>
    <row r="4248" spans="1:26" ht="15.75" x14ac:dyDescent="0.25">
      <c r="A4248" s="6" t="s">
        <v>3</v>
      </c>
      <c r="B4248" s="8">
        <v>11620</v>
      </c>
      <c r="C4248" s="8">
        <v>25</v>
      </c>
      <c r="D4248" s="2">
        <v>0.2</v>
      </c>
      <c r="E4248" s="10">
        <v>9</v>
      </c>
      <c r="F4248" s="8">
        <v>12</v>
      </c>
      <c r="G4248" s="2">
        <v>0.1</v>
      </c>
      <c r="H4248" s="2">
        <v>4.3</v>
      </c>
      <c r="I4248" s="8">
        <v>0</v>
      </c>
      <c r="J4248" s="2">
        <v>0</v>
      </c>
      <c r="K4248" s="2">
        <v>0</v>
      </c>
      <c r="M4248" s="12">
        <f t="shared" si="1249"/>
        <v>28</v>
      </c>
      <c r="N4248" s="20">
        <f t="shared" si="1250"/>
        <v>0</v>
      </c>
      <c r="O4248" s="20">
        <f t="shared" si="1251"/>
        <v>0</v>
      </c>
      <c r="P4248" s="12">
        <f t="shared" si="1252"/>
        <v>0</v>
      </c>
      <c r="R4248" s="23">
        <f t="shared" si="1253"/>
        <v>2.7322404371584699E-3</v>
      </c>
      <c r="U4248" s="30" t="s">
        <v>210</v>
      </c>
      <c r="V4248" s="30"/>
      <c r="W4248" s="30"/>
      <c r="X4248" s="30"/>
      <c r="Y4248" s="30"/>
    </row>
    <row r="4249" spans="1:26" ht="15.75" x14ac:dyDescent="0.25">
      <c r="A4249" s="5" t="s">
        <v>4</v>
      </c>
      <c r="B4249" s="7">
        <v>30190</v>
      </c>
      <c r="C4249" s="7">
        <v>143</v>
      </c>
      <c r="D4249" s="1">
        <v>0.5</v>
      </c>
      <c r="E4249" s="9">
        <v>26.8</v>
      </c>
      <c r="F4249" s="7">
        <v>19</v>
      </c>
      <c r="G4249" s="1">
        <v>0.1</v>
      </c>
      <c r="H4249" s="1">
        <v>3.6</v>
      </c>
      <c r="I4249" s="7">
        <v>0</v>
      </c>
      <c r="J4249" s="1">
        <v>0</v>
      </c>
      <c r="K4249" s="1">
        <v>0</v>
      </c>
      <c r="M4249" s="12">
        <f t="shared" si="1249"/>
        <v>59</v>
      </c>
      <c r="N4249" s="20">
        <f t="shared" si="1250"/>
        <v>1</v>
      </c>
      <c r="O4249" s="12">
        <f t="shared" si="1251"/>
        <v>0</v>
      </c>
      <c r="P4249" s="12">
        <f t="shared" si="1252"/>
        <v>0</v>
      </c>
      <c r="R4249" s="23">
        <f t="shared" si="1253"/>
        <v>1.5628415300546449E-2</v>
      </c>
      <c r="S4249" s="24">
        <f>R4248+R4249</f>
        <v>1.8360655737704918E-2</v>
      </c>
      <c r="U4249" s="30"/>
      <c r="V4249" s="30"/>
      <c r="W4249" s="30"/>
      <c r="X4249" s="30"/>
      <c r="Y4249" s="30"/>
      <c r="Z4249" s="30"/>
    </row>
    <row r="4250" spans="1:26" ht="15.75" x14ac:dyDescent="0.25">
      <c r="A4250" s="6" t="s">
        <v>5</v>
      </c>
      <c r="B4250" s="8">
        <v>40739</v>
      </c>
      <c r="C4250" s="8">
        <v>500</v>
      </c>
      <c r="D4250" s="2">
        <v>1.2</v>
      </c>
      <c r="E4250" s="10">
        <v>84.5</v>
      </c>
      <c r="F4250" s="8">
        <v>53</v>
      </c>
      <c r="G4250" s="2">
        <v>0.1</v>
      </c>
      <c r="H4250" s="2">
        <v>9</v>
      </c>
      <c r="I4250" s="8">
        <v>10</v>
      </c>
      <c r="J4250" s="2">
        <v>0</v>
      </c>
      <c r="K4250" s="2">
        <v>1.7</v>
      </c>
      <c r="M4250" s="12">
        <f t="shared" si="1249"/>
        <v>91</v>
      </c>
      <c r="N4250" s="20">
        <f t="shared" si="1250"/>
        <v>3</v>
      </c>
      <c r="O4250" s="12">
        <f t="shared" si="1251"/>
        <v>1</v>
      </c>
      <c r="P4250" s="12">
        <f t="shared" si="1252"/>
        <v>1</v>
      </c>
      <c r="R4250" s="21">
        <f t="shared" si="1253"/>
        <v>5.4644808743169397E-2</v>
      </c>
      <c r="U4250" s="30" t="s">
        <v>211</v>
      </c>
      <c r="V4250" s="30"/>
      <c r="W4250" s="30"/>
      <c r="X4250" s="30"/>
      <c r="Y4250" s="30"/>
      <c r="Z4250" s="30"/>
    </row>
    <row r="4251" spans="1:26" ht="15.75" x14ac:dyDescent="0.25">
      <c r="A4251" s="5" t="s">
        <v>6</v>
      </c>
      <c r="B4251" s="7">
        <v>42737</v>
      </c>
      <c r="C4251" s="7">
        <v>862</v>
      </c>
      <c r="D4251" s="1">
        <v>2</v>
      </c>
      <c r="E4251" s="9">
        <v>120.5</v>
      </c>
      <c r="F4251" s="7">
        <v>118</v>
      </c>
      <c r="G4251" s="1">
        <v>0.3</v>
      </c>
      <c r="H4251" s="1">
        <v>16.5</v>
      </c>
      <c r="I4251" s="7">
        <v>12</v>
      </c>
      <c r="J4251" s="1">
        <v>0</v>
      </c>
      <c r="K4251" s="1">
        <v>1.7</v>
      </c>
      <c r="M4251" s="12">
        <f t="shared" si="1249"/>
        <v>75</v>
      </c>
      <c r="N4251" s="20">
        <f t="shared" si="1250"/>
        <v>2</v>
      </c>
      <c r="O4251" s="20">
        <f t="shared" si="1251"/>
        <v>0</v>
      </c>
      <c r="P4251" s="12">
        <f t="shared" si="1252"/>
        <v>0</v>
      </c>
      <c r="R4251" s="21">
        <f t="shared" si="1253"/>
        <v>9.4207650273224045E-2</v>
      </c>
      <c r="U4251" s="30" t="s">
        <v>212</v>
      </c>
      <c r="V4251" s="30"/>
      <c r="W4251" s="30"/>
      <c r="X4251" s="30"/>
      <c r="Y4251" s="30"/>
      <c r="Z4251" s="30"/>
    </row>
    <row r="4252" spans="1:26" ht="15.75" x14ac:dyDescent="0.25">
      <c r="A4252" s="6" t="s">
        <v>7</v>
      </c>
      <c r="B4252" s="8">
        <v>35452</v>
      </c>
      <c r="C4252" s="8">
        <v>1112</v>
      </c>
      <c r="D4252" s="2">
        <v>3.1</v>
      </c>
      <c r="E4252" s="10">
        <v>182.8</v>
      </c>
      <c r="F4252" s="8">
        <v>227</v>
      </c>
      <c r="G4252" s="2">
        <v>0.6</v>
      </c>
      <c r="H4252" s="2">
        <v>37.299999999999997</v>
      </c>
      <c r="I4252" s="8">
        <v>38</v>
      </c>
      <c r="J4252" s="2">
        <v>0.1</v>
      </c>
      <c r="K4252" s="2">
        <v>6.2</v>
      </c>
      <c r="M4252" s="12">
        <f t="shared" si="1249"/>
        <v>69</v>
      </c>
      <c r="N4252" s="20">
        <f t="shared" si="1250"/>
        <v>4</v>
      </c>
      <c r="O4252" s="20">
        <f t="shared" si="1251"/>
        <v>1</v>
      </c>
      <c r="P4252" s="12">
        <f t="shared" si="1252"/>
        <v>0</v>
      </c>
      <c r="R4252" s="21">
        <f t="shared" si="1253"/>
        <v>0.12153005464480875</v>
      </c>
      <c r="U4252" s="30" t="s">
        <v>206</v>
      </c>
      <c r="V4252" s="30"/>
      <c r="W4252" s="30"/>
      <c r="X4252" s="31">
        <f>4470643*0.078</f>
        <v>348710.15399999998</v>
      </c>
      <c r="Y4252" s="30"/>
      <c r="Z4252" s="30"/>
    </row>
    <row r="4253" spans="1:26" ht="15.75" x14ac:dyDescent="0.25">
      <c r="A4253" s="5" t="s">
        <v>8</v>
      </c>
      <c r="B4253" s="7">
        <v>26348</v>
      </c>
      <c r="C4253" s="7">
        <v>1569</v>
      </c>
      <c r="D4253" s="1">
        <v>6</v>
      </c>
      <c r="E4253" s="9">
        <v>284.89999999999998</v>
      </c>
      <c r="F4253" s="7">
        <v>379</v>
      </c>
      <c r="G4253" s="1">
        <v>1.4</v>
      </c>
      <c r="H4253" s="1">
        <v>68.8</v>
      </c>
      <c r="I4253" s="7">
        <v>92</v>
      </c>
      <c r="J4253" s="1">
        <v>0.3</v>
      </c>
      <c r="K4253" s="1">
        <v>16.7</v>
      </c>
      <c r="M4253" s="12">
        <f t="shared" si="1249"/>
        <v>54</v>
      </c>
      <c r="N4253" s="20">
        <f t="shared" si="1250"/>
        <v>8</v>
      </c>
      <c r="O4253" s="20">
        <f t="shared" si="1251"/>
        <v>2</v>
      </c>
      <c r="P4253" s="12">
        <f t="shared" si="1252"/>
        <v>1</v>
      </c>
      <c r="R4253" s="21">
        <f t="shared" si="1253"/>
        <v>0.17147540983606557</v>
      </c>
      <c r="V4253" t="s">
        <v>56</v>
      </c>
      <c r="W4253" s="32">
        <v>0.1</v>
      </c>
      <c r="X4253" s="33">
        <f>X4252*W4253</f>
        <v>34871.015399999997</v>
      </c>
    </row>
    <row r="4254" spans="1:26" ht="15.75" x14ac:dyDescent="0.25">
      <c r="A4254" s="6" t="s">
        <v>9</v>
      </c>
      <c r="B4254" s="8">
        <v>15165</v>
      </c>
      <c r="C4254" s="8">
        <v>1609</v>
      </c>
      <c r="D4254" s="2">
        <v>10.6</v>
      </c>
      <c r="E4254" s="10">
        <v>339.2</v>
      </c>
      <c r="F4254" s="8">
        <v>448</v>
      </c>
      <c r="G4254" s="2">
        <v>3</v>
      </c>
      <c r="H4254" s="2">
        <v>94.4</v>
      </c>
      <c r="I4254" s="8">
        <v>253</v>
      </c>
      <c r="J4254" s="2">
        <v>1.7</v>
      </c>
      <c r="K4254" s="2">
        <v>53.3</v>
      </c>
      <c r="M4254" s="12">
        <f t="shared" si="1249"/>
        <v>27</v>
      </c>
      <c r="N4254" s="20">
        <f t="shared" si="1250"/>
        <v>6</v>
      </c>
      <c r="O4254" s="20">
        <f t="shared" si="1251"/>
        <v>1</v>
      </c>
      <c r="P4254" s="20">
        <f t="shared" si="1252"/>
        <v>2</v>
      </c>
      <c r="R4254" s="21">
        <f t="shared" si="1253"/>
        <v>0.17584699453551914</v>
      </c>
      <c r="V4254" t="s">
        <v>214</v>
      </c>
      <c r="X4254" s="34">
        <v>13608</v>
      </c>
      <c r="Y4254" s="48">
        <f>X4254/4470643</f>
        <v>3.043857449588348E-3</v>
      </c>
      <c r="Z4254" t="s">
        <v>186</v>
      </c>
    </row>
    <row r="4255" spans="1:26" ht="15.75" x14ac:dyDescent="0.25">
      <c r="A4255" s="5" t="s">
        <v>10</v>
      </c>
      <c r="B4255" s="7">
        <v>6474</v>
      </c>
      <c r="C4255" s="7">
        <v>1456</v>
      </c>
      <c r="D4255" s="1">
        <v>22.5</v>
      </c>
      <c r="E4255" s="9">
        <v>558.6</v>
      </c>
      <c r="F4255" s="7">
        <v>295</v>
      </c>
      <c r="G4255" s="1">
        <v>4.5999999999999996</v>
      </c>
      <c r="H4255" s="1">
        <v>113.2</v>
      </c>
      <c r="I4255" s="7">
        <v>452</v>
      </c>
      <c r="J4255" s="1">
        <v>7</v>
      </c>
      <c r="K4255" s="1">
        <v>173.4</v>
      </c>
      <c r="M4255" s="12">
        <f t="shared" si="1249"/>
        <v>8</v>
      </c>
      <c r="N4255" s="20">
        <f t="shared" si="1250"/>
        <v>2</v>
      </c>
      <c r="O4255" s="20">
        <f t="shared" si="1251"/>
        <v>1</v>
      </c>
      <c r="P4255" s="20">
        <f t="shared" si="1252"/>
        <v>1</v>
      </c>
      <c r="R4255" s="21">
        <f t="shared" si="1253"/>
        <v>0.1591256830601093</v>
      </c>
      <c r="W4255" s="46" t="s">
        <v>185</v>
      </c>
      <c r="X4255" s="47">
        <f>X4254-X4272</f>
        <v>-925</v>
      </c>
    </row>
    <row r="4256" spans="1:26" ht="15.75" x14ac:dyDescent="0.25">
      <c r="A4256" s="6" t="s">
        <v>11</v>
      </c>
      <c r="B4256" s="8">
        <v>6192</v>
      </c>
      <c r="C4256" s="8">
        <v>1772</v>
      </c>
      <c r="D4256" s="2">
        <v>28.6</v>
      </c>
      <c r="E4256" s="10">
        <v>1263.3</v>
      </c>
      <c r="F4256" s="8">
        <v>84</v>
      </c>
      <c r="G4256" s="2">
        <v>1.4</v>
      </c>
      <c r="H4256" s="2">
        <v>59.9</v>
      </c>
      <c r="I4256" s="8">
        <v>1325</v>
      </c>
      <c r="J4256" s="2">
        <v>21.4</v>
      </c>
      <c r="K4256" s="2">
        <v>944.6</v>
      </c>
      <c r="M4256" s="12">
        <f t="shared" si="1249"/>
        <v>7</v>
      </c>
      <c r="N4256" s="20">
        <f t="shared" si="1250"/>
        <v>1</v>
      </c>
      <c r="O4256" s="20">
        <f t="shared" si="1251"/>
        <v>0</v>
      </c>
      <c r="P4256" s="20">
        <f t="shared" si="1252"/>
        <v>2</v>
      </c>
      <c r="R4256" s="21">
        <f t="shared" si="1253"/>
        <v>0.19366120218579236</v>
      </c>
    </row>
    <row r="4257" spans="1:26" ht="15.75" x14ac:dyDescent="0.25">
      <c r="A4257" s="5" t="s">
        <v>12</v>
      </c>
      <c r="B4257" s="1">
        <v>93</v>
      </c>
      <c r="C4257" s="1">
        <v>4</v>
      </c>
      <c r="D4257" s="1">
        <v>4.3</v>
      </c>
      <c r="E4257" s="1" t="s">
        <v>13</v>
      </c>
      <c r="F4257" s="1">
        <v>1</v>
      </c>
      <c r="G4257" s="1">
        <v>1.1000000000000001</v>
      </c>
      <c r="H4257" s="1" t="s">
        <v>13</v>
      </c>
      <c r="I4257" s="1">
        <v>1</v>
      </c>
      <c r="J4257" s="1">
        <v>1.1000000000000001</v>
      </c>
      <c r="K4257" s="1" t="s">
        <v>13</v>
      </c>
      <c r="M4257" s="12">
        <f t="shared" si="1249"/>
        <v>0</v>
      </c>
      <c r="N4257" s="12">
        <f t="shared" si="1250"/>
        <v>0</v>
      </c>
      <c r="O4257" s="12">
        <f t="shared" si="1251"/>
        <v>0</v>
      </c>
      <c r="P4257" s="12">
        <f t="shared" si="1252"/>
        <v>0</v>
      </c>
      <c r="R4257" s="21">
        <f t="shared" si="1253"/>
        <v>4.3715846994535519E-4</v>
      </c>
    </row>
    <row r="4258" spans="1:26" x14ac:dyDescent="0.25">
      <c r="A4258" s="33"/>
      <c r="B4258" s="33"/>
      <c r="C4258" s="33"/>
      <c r="D4258" s="33"/>
      <c r="E4258" s="33"/>
      <c r="F4258" s="33"/>
      <c r="G4258" s="33"/>
      <c r="H4258" s="33"/>
      <c r="I4258" s="33"/>
      <c r="J4258" s="33"/>
      <c r="K4258" s="33"/>
      <c r="L4258" s="33"/>
      <c r="M4258" s="33"/>
      <c r="N4258" s="33"/>
      <c r="O4258" s="33"/>
      <c r="P4258" s="33"/>
      <c r="R4258" s="49"/>
    </row>
    <row r="4259" spans="1:26" x14ac:dyDescent="0.25">
      <c r="A4259" t="s">
        <v>1406</v>
      </c>
    </row>
    <row r="4260" spans="1:26" x14ac:dyDescent="0.25">
      <c r="A4260" t="s">
        <v>22</v>
      </c>
    </row>
    <row r="4261" spans="1:26" x14ac:dyDescent="0.25">
      <c r="A4261" s="15" t="s">
        <v>17</v>
      </c>
      <c r="B4261" s="14" t="s">
        <v>18</v>
      </c>
      <c r="C4261" s="270" t="s">
        <v>19</v>
      </c>
      <c r="D4261" s="270"/>
      <c r="E4261" s="270"/>
      <c r="F4261" s="270" t="s">
        <v>20</v>
      </c>
      <c r="G4261" s="270"/>
      <c r="H4261" s="270"/>
      <c r="I4261" s="270" t="s">
        <v>21</v>
      </c>
      <c r="J4261" s="270"/>
      <c r="K4261" s="270"/>
      <c r="M4261" s="270" t="s">
        <v>209</v>
      </c>
      <c r="N4261" s="270"/>
      <c r="O4261" s="270"/>
      <c r="P4261" s="270"/>
    </row>
    <row r="4262" spans="1:26" ht="30" x14ac:dyDescent="0.25">
      <c r="B4262" s="14" t="s">
        <v>14</v>
      </c>
      <c r="C4262" s="14" t="s">
        <v>14</v>
      </c>
      <c r="D4262" s="14" t="s">
        <v>15</v>
      </c>
      <c r="E4262" s="14" t="s">
        <v>16</v>
      </c>
      <c r="F4262" s="14" t="s">
        <v>14</v>
      </c>
      <c r="G4262" s="14" t="s">
        <v>15</v>
      </c>
      <c r="H4262" s="14" t="s">
        <v>16</v>
      </c>
      <c r="I4262" s="14" t="s">
        <v>14</v>
      </c>
      <c r="J4262" s="14" t="s">
        <v>15</v>
      </c>
      <c r="K4262" s="14" t="s">
        <v>16</v>
      </c>
      <c r="L4262" s="16"/>
      <c r="M4262" s="14" t="s">
        <v>18</v>
      </c>
      <c r="N4262" s="13" t="s">
        <v>19</v>
      </c>
      <c r="O4262" s="14" t="s">
        <v>20</v>
      </c>
      <c r="P4262" s="13" t="s">
        <v>21</v>
      </c>
      <c r="R4262" s="13" t="s">
        <v>41</v>
      </c>
      <c r="S4262" s="14" t="s">
        <v>29</v>
      </c>
      <c r="U4262" s="27" t="s">
        <v>42</v>
      </c>
    </row>
    <row r="4263" spans="1:26" ht="15.75" x14ac:dyDescent="0.25">
      <c r="A4263" s="5" t="s">
        <v>0</v>
      </c>
      <c r="B4263" s="7">
        <v>224195</v>
      </c>
      <c r="C4263" s="7">
        <v>9123</v>
      </c>
      <c r="D4263" s="1">
        <v>4.0999999999999996</v>
      </c>
      <c r="E4263" s="9">
        <v>206.3</v>
      </c>
      <c r="F4263" s="7">
        <v>1649</v>
      </c>
      <c r="G4263" s="1">
        <v>0.7</v>
      </c>
      <c r="H4263" s="1">
        <v>37.299999999999997</v>
      </c>
      <c r="I4263" s="7">
        <v>2176</v>
      </c>
      <c r="J4263" s="1">
        <v>1</v>
      </c>
      <c r="K4263" s="1">
        <v>49.2</v>
      </c>
      <c r="M4263" s="12">
        <f>B4263-B4281</f>
        <v>563</v>
      </c>
      <c r="N4263" s="12">
        <f t="shared" ref="N4263:N4275" si="1254">C4263-C4281</f>
        <v>39</v>
      </c>
      <c r="O4263" s="12">
        <f>F4263-F4281</f>
        <v>6</v>
      </c>
      <c r="P4263" s="12">
        <f>I4263-I4281</f>
        <v>6</v>
      </c>
      <c r="R4263" s="26"/>
      <c r="U4263" s="28">
        <f>C4263/B4263</f>
        <v>4.0692254510582303E-2</v>
      </c>
    </row>
    <row r="4264" spans="1:26" ht="15.75" x14ac:dyDescent="0.25">
      <c r="A4264" s="6" t="s">
        <v>1</v>
      </c>
      <c r="B4264" s="8">
        <v>1320</v>
      </c>
      <c r="C4264" s="8">
        <v>57</v>
      </c>
      <c r="D4264" s="2">
        <v>4.3</v>
      </c>
      <c r="E4264" s="10">
        <v>110.2</v>
      </c>
      <c r="F4264" s="8">
        <v>13</v>
      </c>
      <c r="G4264" s="2">
        <v>1</v>
      </c>
      <c r="H4264" s="2">
        <v>25.1</v>
      </c>
      <c r="I4264" s="8">
        <v>0</v>
      </c>
      <c r="J4264" s="2">
        <v>0</v>
      </c>
      <c r="K4264" s="2">
        <v>0</v>
      </c>
      <c r="M4264" s="12">
        <f t="shared" ref="M4264:M4275" si="1255">B4264-B4282</f>
        <v>6</v>
      </c>
      <c r="N4264" s="20">
        <f t="shared" si="1254"/>
        <v>0</v>
      </c>
      <c r="O4264" s="12">
        <f t="shared" ref="O4264:O4275" si="1256">F4264-F4282</f>
        <v>0</v>
      </c>
      <c r="P4264" s="12">
        <f t="shared" ref="P4264:P4275" si="1257">I4264-I4282</f>
        <v>0</v>
      </c>
      <c r="R4264" s="21">
        <f>C4264/$C$4263</f>
        <v>6.2479447550147981E-3</v>
      </c>
    </row>
    <row r="4265" spans="1:26" ht="15.75" x14ac:dyDescent="0.25">
      <c r="A4265" s="5" t="s">
        <v>2</v>
      </c>
      <c r="B4265" s="7">
        <v>8283</v>
      </c>
      <c r="C4265" s="7">
        <v>41</v>
      </c>
      <c r="D4265" s="1">
        <v>0.5</v>
      </c>
      <c r="E4265" s="9">
        <v>18.899999999999999</v>
      </c>
      <c r="F4265" s="7">
        <v>6</v>
      </c>
      <c r="G4265" s="1">
        <v>0.1</v>
      </c>
      <c r="H4265" s="1">
        <v>2.8</v>
      </c>
      <c r="I4265" s="7">
        <v>0</v>
      </c>
      <c r="J4265" s="1">
        <v>0</v>
      </c>
      <c r="K4265" s="1">
        <v>0</v>
      </c>
      <c r="M4265" s="12">
        <f t="shared" si="1255"/>
        <v>24</v>
      </c>
      <c r="N4265" s="20">
        <f t="shared" si="1254"/>
        <v>0</v>
      </c>
      <c r="O4265" s="12">
        <f t="shared" si="1256"/>
        <v>0</v>
      </c>
      <c r="P4265" s="12">
        <f t="shared" si="1257"/>
        <v>0</v>
      </c>
      <c r="R4265" s="21">
        <f t="shared" ref="R4265:R4275" si="1258">C4265/$C$4263</f>
        <v>4.494135700975556E-3</v>
      </c>
    </row>
    <row r="4266" spans="1:26" ht="15.75" x14ac:dyDescent="0.25">
      <c r="A4266" s="6" t="s">
        <v>3</v>
      </c>
      <c r="B4266" s="8">
        <v>11592</v>
      </c>
      <c r="C4266" s="8">
        <v>25</v>
      </c>
      <c r="D4266" s="2">
        <v>0.2</v>
      </c>
      <c r="E4266" s="10">
        <v>9</v>
      </c>
      <c r="F4266" s="8">
        <v>12</v>
      </c>
      <c r="G4266" s="2">
        <v>0.1</v>
      </c>
      <c r="H4266" s="2">
        <v>4.3</v>
      </c>
      <c r="I4266" s="8">
        <v>0</v>
      </c>
      <c r="J4266" s="2">
        <v>0</v>
      </c>
      <c r="K4266" s="2">
        <v>0</v>
      </c>
      <c r="M4266" s="12">
        <f t="shared" si="1255"/>
        <v>33</v>
      </c>
      <c r="N4266" s="20">
        <f t="shared" si="1254"/>
        <v>0</v>
      </c>
      <c r="O4266" s="20">
        <f t="shared" si="1256"/>
        <v>0</v>
      </c>
      <c r="P4266" s="12">
        <f t="shared" si="1257"/>
        <v>0</v>
      </c>
      <c r="R4266" s="23">
        <f t="shared" si="1258"/>
        <v>2.7403266469363148E-3</v>
      </c>
      <c r="U4266" s="30" t="s">
        <v>203</v>
      </c>
      <c r="V4266" s="30"/>
      <c r="W4266" s="30"/>
      <c r="X4266" s="30"/>
      <c r="Y4266" s="30"/>
    </row>
    <row r="4267" spans="1:26" ht="15.75" x14ac:dyDescent="0.25">
      <c r="A4267" s="5" t="s">
        <v>4</v>
      </c>
      <c r="B4267" s="7">
        <v>30131</v>
      </c>
      <c r="C4267" s="7">
        <v>142</v>
      </c>
      <c r="D4267" s="1">
        <v>0.5</v>
      </c>
      <c r="E4267" s="9">
        <v>26.6</v>
      </c>
      <c r="F4267" s="7">
        <v>19</v>
      </c>
      <c r="G4267" s="1">
        <v>0.1</v>
      </c>
      <c r="H4267" s="1">
        <v>3.6</v>
      </c>
      <c r="I4267" s="7">
        <v>0</v>
      </c>
      <c r="J4267" s="1">
        <v>0</v>
      </c>
      <c r="K4267" s="1">
        <v>0</v>
      </c>
      <c r="M4267" s="12">
        <f t="shared" si="1255"/>
        <v>95</v>
      </c>
      <c r="N4267" s="20">
        <f t="shared" si="1254"/>
        <v>0</v>
      </c>
      <c r="O4267" s="12">
        <f t="shared" si="1256"/>
        <v>0</v>
      </c>
      <c r="P4267" s="12">
        <f t="shared" si="1257"/>
        <v>0</v>
      </c>
      <c r="R4267" s="23">
        <f t="shared" si="1258"/>
        <v>1.5565055354598269E-2</v>
      </c>
      <c r="S4267" s="24">
        <f>R4266+R4267</f>
        <v>1.8305382001534583E-2</v>
      </c>
      <c r="U4267" s="30"/>
      <c r="V4267" s="30"/>
      <c r="W4267" s="30"/>
      <c r="X4267" s="30"/>
      <c r="Y4267" s="30"/>
      <c r="Z4267" s="30"/>
    </row>
    <row r="4268" spans="1:26" ht="15.75" x14ac:dyDescent="0.25">
      <c r="A4268" s="6" t="s">
        <v>5</v>
      </c>
      <c r="B4268" s="8">
        <v>40648</v>
      </c>
      <c r="C4268" s="8">
        <v>497</v>
      </c>
      <c r="D4268" s="2">
        <v>1.2</v>
      </c>
      <c r="E4268" s="10">
        <v>84</v>
      </c>
      <c r="F4268" s="8">
        <v>52</v>
      </c>
      <c r="G4268" s="2">
        <v>0.1</v>
      </c>
      <c r="H4268" s="2">
        <v>8.8000000000000007</v>
      </c>
      <c r="I4268" s="8">
        <v>9</v>
      </c>
      <c r="J4268" s="2">
        <v>0</v>
      </c>
      <c r="K4268" s="2">
        <v>1.5</v>
      </c>
      <c r="M4268" s="12">
        <f t="shared" si="1255"/>
        <v>97</v>
      </c>
      <c r="N4268" s="20">
        <f t="shared" si="1254"/>
        <v>3</v>
      </c>
      <c r="O4268" s="12">
        <f t="shared" si="1256"/>
        <v>-1</v>
      </c>
      <c r="P4268" s="12">
        <f t="shared" si="1257"/>
        <v>0</v>
      </c>
      <c r="R4268" s="21">
        <f t="shared" si="1258"/>
        <v>5.4477693741093937E-2</v>
      </c>
      <c r="U4268" s="30" t="s">
        <v>204</v>
      </c>
      <c r="V4268" s="30"/>
      <c r="W4268" s="30"/>
      <c r="X4268" s="30"/>
      <c r="Y4268" s="30"/>
      <c r="Z4268" s="30"/>
    </row>
    <row r="4269" spans="1:26" ht="15.75" x14ac:dyDescent="0.25">
      <c r="A4269" s="5" t="s">
        <v>6</v>
      </c>
      <c r="B4269" s="7">
        <v>42662</v>
      </c>
      <c r="C4269" s="7">
        <v>860</v>
      </c>
      <c r="D4269" s="1">
        <v>2</v>
      </c>
      <c r="E4269" s="9">
        <v>120.2</v>
      </c>
      <c r="F4269" s="7">
        <v>118</v>
      </c>
      <c r="G4269" s="1">
        <v>0.3</v>
      </c>
      <c r="H4269" s="1">
        <v>16.5</v>
      </c>
      <c r="I4269" s="7">
        <v>12</v>
      </c>
      <c r="J4269" s="1">
        <v>0</v>
      </c>
      <c r="K4269" s="1">
        <v>1.7</v>
      </c>
      <c r="M4269" s="12">
        <f t="shared" si="1255"/>
        <v>110</v>
      </c>
      <c r="N4269" s="20">
        <f t="shared" si="1254"/>
        <v>9</v>
      </c>
      <c r="O4269" s="20">
        <f t="shared" si="1256"/>
        <v>1</v>
      </c>
      <c r="P4269" s="12">
        <f t="shared" si="1257"/>
        <v>0</v>
      </c>
      <c r="R4269" s="21">
        <f t="shared" si="1258"/>
        <v>9.4267236654609232E-2</v>
      </c>
      <c r="U4269" s="30" t="s">
        <v>205</v>
      </c>
      <c r="V4269" s="30"/>
      <c r="W4269" s="30"/>
      <c r="X4269" s="30"/>
      <c r="Y4269" s="30"/>
      <c r="Z4269" s="30"/>
    </row>
    <row r="4270" spans="1:26" ht="15.75" x14ac:dyDescent="0.25">
      <c r="A4270" s="6" t="s">
        <v>7</v>
      </c>
      <c r="B4270" s="8">
        <v>35383</v>
      </c>
      <c r="C4270" s="8">
        <v>1108</v>
      </c>
      <c r="D4270" s="2">
        <v>3.1</v>
      </c>
      <c r="E4270" s="10">
        <v>182.1</v>
      </c>
      <c r="F4270" s="8">
        <v>226</v>
      </c>
      <c r="G4270" s="2">
        <v>0.6</v>
      </c>
      <c r="H4270" s="2">
        <v>37.1</v>
      </c>
      <c r="I4270" s="8">
        <v>38</v>
      </c>
      <c r="J4270" s="2">
        <v>0.1</v>
      </c>
      <c r="K4270" s="2">
        <v>6.2</v>
      </c>
      <c r="M4270" s="12">
        <f t="shared" si="1255"/>
        <v>87</v>
      </c>
      <c r="N4270" s="20">
        <f t="shared" si="1254"/>
        <v>9</v>
      </c>
      <c r="O4270" s="20">
        <f t="shared" si="1256"/>
        <v>2</v>
      </c>
      <c r="P4270" s="12">
        <f t="shared" si="1257"/>
        <v>0</v>
      </c>
      <c r="R4270" s="21">
        <f t="shared" si="1258"/>
        <v>0.12145127699221747</v>
      </c>
      <c r="U4270" s="30" t="s">
        <v>206</v>
      </c>
      <c r="V4270" s="30"/>
      <c r="W4270" s="30"/>
      <c r="X4270" s="31">
        <f>4470643*0.078</f>
        <v>348710.15399999998</v>
      </c>
      <c r="Y4270" s="30"/>
      <c r="Z4270" s="30"/>
    </row>
    <row r="4271" spans="1:26" ht="15.75" x14ac:dyDescent="0.25">
      <c r="A4271" s="5" t="s">
        <v>8</v>
      </c>
      <c r="B4271" s="7">
        <v>26294</v>
      </c>
      <c r="C4271" s="7">
        <v>1561</v>
      </c>
      <c r="D4271" s="1">
        <v>5.9</v>
      </c>
      <c r="E4271" s="9">
        <v>283.39999999999998</v>
      </c>
      <c r="F4271" s="7">
        <v>377</v>
      </c>
      <c r="G4271" s="1">
        <v>1.4</v>
      </c>
      <c r="H4271" s="1">
        <v>68.5</v>
      </c>
      <c r="I4271" s="7">
        <v>91</v>
      </c>
      <c r="J4271" s="1">
        <v>0.3</v>
      </c>
      <c r="K4271" s="1">
        <v>16.5</v>
      </c>
      <c r="M4271" s="12">
        <f t="shared" si="1255"/>
        <v>56</v>
      </c>
      <c r="N4271" s="20">
        <f t="shared" si="1254"/>
        <v>6</v>
      </c>
      <c r="O4271" s="20">
        <f t="shared" si="1256"/>
        <v>0</v>
      </c>
      <c r="P4271" s="12">
        <f t="shared" si="1257"/>
        <v>1</v>
      </c>
      <c r="R4271" s="21">
        <f t="shared" si="1258"/>
        <v>0.17110599583470348</v>
      </c>
      <c r="V4271" t="s">
        <v>56</v>
      </c>
      <c r="W4271" s="32">
        <v>0.1</v>
      </c>
      <c r="X4271" s="33">
        <f>X4270*W4271</f>
        <v>34871.015399999997</v>
      </c>
    </row>
    <row r="4272" spans="1:26" ht="15.75" x14ac:dyDescent="0.25">
      <c r="A4272" s="6" t="s">
        <v>9</v>
      </c>
      <c r="B4272" s="8">
        <v>15138</v>
      </c>
      <c r="C4272" s="8">
        <v>1603</v>
      </c>
      <c r="D4272" s="2">
        <v>10.6</v>
      </c>
      <c r="E4272" s="10">
        <v>337.9</v>
      </c>
      <c r="F4272" s="8">
        <v>447</v>
      </c>
      <c r="G4272" s="2">
        <v>3</v>
      </c>
      <c r="H4272" s="2">
        <v>94.2</v>
      </c>
      <c r="I4272" s="8">
        <v>251</v>
      </c>
      <c r="J4272" s="2">
        <v>1.7</v>
      </c>
      <c r="K4272" s="2">
        <v>52.9</v>
      </c>
      <c r="M4272" s="12">
        <f t="shared" si="1255"/>
        <v>44</v>
      </c>
      <c r="N4272" s="20">
        <f t="shared" si="1254"/>
        <v>7</v>
      </c>
      <c r="O4272" s="20">
        <f t="shared" si="1256"/>
        <v>3</v>
      </c>
      <c r="P4272" s="20">
        <f t="shared" si="1257"/>
        <v>0</v>
      </c>
      <c r="R4272" s="21">
        <f t="shared" si="1258"/>
        <v>0.1757097446015565</v>
      </c>
      <c r="V4272" t="s">
        <v>215</v>
      </c>
      <c r="X4272" s="34">
        <v>14533</v>
      </c>
      <c r="Y4272" s="48">
        <f>X4272/4470643</f>
        <v>3.250762809734528E-3</v>
      </c>
      <c r="Z4272" t="s">
        <v>186</v>
      </c>
    </row>
    <row r="4273" spans="1:26" ht="15.75" x14ac:dyDescent="0.25">
      <c r="A4273" s="5" t="s">
        <v>10</v>
      </c>
      <c r="B4273" s="7">
        <v>6466</v>
      </c>
      <c r="C4273" s="7">
        <v>1454</v>
      </c>
      <c r="D4273" s="1">
        <v>22.5</v>
      </c>
      <c r="E4273" s="9">
        <v>557.9</v>
      </c>
      <c r="F4273" s="7">
        <v>294</v>
      </c>
      <c r="G4273" s="1">
        <v>4.5</v>
      </c>
      <c r="H4273" s="1">
        <v>112.8</v>
      </c>
      <c r="I4273" s="7">
        <v>451</v>
      </c>
      <c r="J4273" s="1">
        <v>7</v>
      </c>
      <c r="K4273" s="1">
        <v>173</v>
      </c>
      <c r="M4273" s="12">
        <f t="shared" si="1255"/>
        <v>7</v>
      </c>
      <c r="N4273" s="20">
        <f t="shared" si="1254"/>
        <v>3</v>
      </c>
      <c r="O4273" s="20">
        <f t="shared" si="1256"/>
        <v>1</v>
      </c>
      <c r="P4273" s="20">
        <f t="shared" si="1257"/>
        <v>4</v>
      </c>
      <c r="R4273" s="21">
        <f t="shared" si="1258"/>
        <v>0.15937739778581608</v>
      </c>
      <c r="W4273" s="46" t="s">
        <v>185</v>
      </c>
      <c r="X4273" s="47">
        <f>X4272-X4290</f>
        <v>-972</v>
      </c>
    </row>
    <row r="4274" spans="1:26" ht="15.75" x14ac:dyDescent="0.25">
      <c r="A4274" s="6" t="s">
        <v>11</v>
      </c>
      <c r="B4274" s="8">
        <v>6185</v>
      </c>
      <c r="C4274" s="8">
        <v>1771</v>
      </c>
      <c r="D4274" s="2">
        <v>28.6</v>
      </c>
      <c r="E4274" s="10">
        <v>1262.5999999999999</v>
      </c>
      <c r="F4274" s="8">
        <v>84</v>
      </c>
      <c r="G4274" s="2">
        <v>1.4</v>
      </c>
      <c r="H4274" s="2">
        <v>59.9</v>
      </c>
      <c r="I4274" s="8">
        <v>1323</v>
      </c>
      <c r="J4274" s="2">
        <v>21.4</v>
      </c>
      <c r="K4274" s="2">
        <v>943.2</v>
      </c>
      <c r="M4274" s="12">
        <f t="shared" si="1255"/>
        <v>4</v>
      </c>
      <c r="N4274" s="20">
        <f t="shared" si="1254"/>
        <v>2</v>
      </c>
      <c r="O4274" s="20">
        <f t="shared" si="1256"/>
        <v>0</v>
      </c>
      <c r="P4274" s="20">
        <f t="shared" si="1257"/>
        <v>1</v>
      </c>
      <c r="R4274" s="21">
        <f t="shared" si="1258"/>
        <v>0.19412473966896854</v>
      </c>
    </row>
    <row r="4275" spans="1:26" ht="15.75" x14ac:dyDescent="0.25">
      <c r="A4275" s="5" t="s">
        <v>12</v>
      </c>
      <c r="B4275" s="1">
        <v>93</v>
      </c>
      <c r="C4275" s="1">
        <v>4</v>
      </c>
      <c r="D4275" s="1">
        <v>4.3</v>
      </c>
      <c r="E4275" s="1" t="s">
        <v>13</v>
      </c>
      <c r="F4275" s="1">
        <v>1</v>
      </c>
      <c r="G4275" s="1">
        <v>1.1000000000000001</v>
      </c>
      <c r="H4275" s="1" t="s">
        <v>13</v>
      </c>
      <c r="I4275" s="1">
        <v>1</v>
      </c>
      <c r="J4275" s="1">
        <v>1.1000000000000001</v>
      </c>
      <c r="K4275" s="1" t="s">
        <v>13</v>
      </c>
      <c r="M4275" s="12">
        <f t="shared" si="1255"/>
        <v>0</v>
      </c>
      <c r="N4275" s="12">
        <f t="shared" si="1254"/>
        <v>0</v>
      </c>
      <c r="O4275" s="12">
        <f t="shared" si="1256"/>
        <v>0</v>
      </c>
      <c r="P4275" s="12">
        <f t="shared" si="1257"/>
        <v>0</v>
      </c>
      <c r="R4275" s="21">
        <f t="shared" si="1258"/>
        <v>4.3845226350981036E-4</v>
      </c>
    </row>
    <row r="4276" spans="1:26" x14ac:dyDescent="0.25">
      <c r="A4276" s="25"/>
    </row>
    <row r="4277" spans="1:26" x14ac:dyDescent="0.25">
      <c r="A4277" t="s">
        <v>1407</v>
      </c>
    </row>
    <row r="4278" spans="1:26" x14ac:dyDescent="0.25">
      <c r="A4278" t="s">
        <v>22</v>
      </c>
    </row>
    <row r="4279" spans="1:26" x14ac:dyDescent="0.25">
      <c r="A4279" s="15" t="s">
        <v>17</v>
      </c>
      <c r="B4279" s="14" t="s">
        <v>18</v>
      </c>
      <c r="C4279" s="270" t="s">
        <v>19</v>
      </c>
      <c r="D4279" s="270"/>
      <c r="E4279" s="270"/>
      <c r="F4279" s="270" t="s">
        <v>20</v>
      </c>
      <c r="G4279" s="270"/>
      <c r="H4279" s="270"/>
      <c r="I4279" s="270" t="s">
        <v>21</v>
      </c>
      <c r="J4279" s="270"/>
      <c r="K4279" s="270"/>
      <c r="M4279" s="270" t="s">
        <v>202</v>
      </c>
      <c r="N4279" s="270"/>
      <c r="O4279" s="270"/>
      <c r="P4279" s="270"/>
    </row>
    <row r="4280" spans="1:26" ht="30" x14ac:dyDescent="0.25">
      <c r="B4280" s="14" t="s">
        <v>14</v>
      </c>
      <c r="C4280" s="14" t="s">
        <v>14</v>
      </c>
      <c r="D4280" s="14" t="s">
        <v>15</v>
      </c>
      <c r="E4280" s="14" t="s">
        <v>16</v>
      </c>
      <c r="F4280" s="14" t="s">
        <v>14</v>
      </c>
      <c r="G4280" s="14" t="s">
        <v>15</v>
      </c>
      <c r="H4280" s="14" t="s">
        <v>16</v>
      </c>
      <c r="I4280" s="14" t="s">
        <v>14</v>
      </c>
      <c r="J4280" s="14" t="s">
        <v>15</v>
      </c>
      <c r="K4280" s="14" t="s">
        <v>16</v>
      </c>
      <c r="L4280" s="16"/>
      <c r="M4280" s="14" t="s">
        <v>18</v>
      </c>
      <c r="N4280" s="13" t="s">
        <v>19</v>
      </c>
      <c r="O4280" s="14" t="s">
        <v>20</v>
      </c>
      <c r="P4280" s="13" t="s">
        <v>21</v>
      </c>
      <c r="R4280" s="13" t="s">
        <v>41</v>
      </c>
      <c r="S4280" s="14" t="s">
        <v>29</v>
      </c>
      <c r="U4280" s="27" t="s">
        <v>42</v>
      </c>
    </row>
    <row r="4281" spans="1:26" ht="15.75" x14ac:dyDescent="0.25">
      <c r="A4281" s="5" t="s">
        <v>0</v>
      </c>
      <c r="B4281" s="7">
        <v>223632</v>
      </c>
      <c r="C4281" s="7">
        <v>9084</v>
      </c>
      <c r="D4281" s="1">
        <v>4.0999999999999996</v>
      </c>
      <c r="E4281" s="9">
        <v>205.4</v>
      </c>
      <c r="F4281" s="7">
        <v>1643</v>
      </c>
      <c r="G4281" s="1">
        <v>0.7</v>
      </c>
      <c r="H4281" s="1">
        <v>37.200000000000003</v>
      </c>
      <c r="I4281" s="7">
        <v>2170</v>
      </c>
      <c r="J4281" s="1">
        <v>1</v>
      </c>
      <c r="K4281" s="1">
        <v>49.1</v>
      </c>
      <c r="M4281" s="12">
        <f>B4281-B4299</f>
        <v>621</v>
      </c>
      <c r="N4281" s="12">
        <f t="shared" ref="N4281:N4293" si="1259">C4281-C4299</f>
        <v>42</v>
      </c>
      <c r="O4281" s="12">
        <f>F4281-F4299</f>
        <v>12</v>
      </c>
      <c r="P4281" s="12">
        <f>I4281-I4299</f>
        <v>6</v>
      </c>
      <c r="R4281" s="26"/>
      <c r="U4281" s="28">
        <f>C4281/B4281</f>
        <v>4.0620304786434858E-2</v>
      </c>
    </row>
    <row r="4282" spans="1:26" ht="15.75" x14ac:dyDescent="0.25">
      <c r="A4282" s="6" t="s">
        <v>1</v>
      </c>
      <c r="B4282" s="8">
        <v>1314</v>
      </c>
      <c r="C4282" s="8">
        <v>57</v>
      </c>
      <c r="D4282" s="2">
        <v>4.3</v>
      </c>
      <c r="E4282" s="10">
        <v>110.2</v>
      </c>
      <c r="F4282" s="8">
        <v>13</v>
      </c>
      <c r="G4282" s="2">
        <v>1</v>
      </c>
      <c r="H4282" s="2">
        <v>25.1</v>
      </c>
      <c r="I4282" s="8">
        <v>0</v>
      </c>
      <c r="J4282" s="2">
        <v>0</v>
      </c>
      <c r="K4282" s="2">
        <v>0</v>
      </c>
      <c r="M4282" s="12">
        <f t="shared" ref="M4282:M4293" si="1260">B4282-B4300</f>
        <v>7</v>
      </c>
      <c r="N4282" s="20">
        <f t="shared" si="1259"/>
        <v>0</v>
      </c>
      <c r="O4282" s="12">
        <f t="shared" ref="O4282:O4293" si="1261">F4282-F4300</f>
        <v>0</v>
      </c>
      <c r="P4282" s="12">
        <f t="shared" ref="P4282:P4293" si="1262">I4282-I4300</f>
        <v>0</v>
      </c>
      <c r="R4282" s="21">
        <f>C4282/$C$4281</f>
        <v>6.2747688243064729E-3</v>
      </c>
    </row>
    <row r="4283" spans="1:26" ht="15.75" x14ac:dyDescent="0.25">
      <c r="A4283" s="5" t="s">
        <v>2</v>
      </c>
      <c r="B4283" s="7">
        <v>8259</v>
      </c>
      <c r="C4283" s="7">
        <v>41</v>
      </c>
      <c r="D4283" s="1">
        <v>0.5</v>
      </c>
      <c r="E4283" s="9">
        <v>18.899999999999999</v>
      </c>
      <c r="F4283" s="7">
        <v>6</v>
      </c>
      <c r="G4283" s="1">
        <v>0.1</v>
      </c>
      <c r="H4283" s="1">
        <v>2.8</v>
      </c>
      <c r="I4283" s="7">
        <v>0</v>
      </c>
      <c r="J4283" s="1">
        <v>0</v>
      </c>
      <c r="K4283" s="1">
        <v>0</v>
      </c>
      <c r="M4283" s="12">
        <f t="shared" si="1260"/>
        <v>43</v>
      </c>
      <c r="N4283" s="20">
        <f t="shared" si="1259"/>
        <v>2</v>
      </c>
      <c r="O4283" s="12">
        <f t="shared" si="1261"/>
        <v>0</v>
      </c>
      <c r="P4283" s="12">
        <f t="shared" si="1262"/>
        <v>0</v>
      </c>
      <c r="R4283" s="21">
        <f t="shared" ref="R4283:R4293" si="1263">C4283/$C$4281</f>
        <v>4.5134302069572878E-3</v>
      </c>
    </row>
    <row r="4284" spans="1:26" ht="15.75" x14ac:dyDescent="0.25">
      <c r="A4284" s="6" t="s">
        <v>3</v>
      </c>
      <c r="B4284" s="8">
        <v>11559</v>
      </c>
      <c r="C4284" s="8">
        <v>25</v>
      </c>
      <c r="D4284" s="2">
        <v>0.2</v>
      </c>
      <c r="E4284" s="10">
        <v>9</v>
      </c>
      <c r="F4284" s="8">
        <v>12</v>
      </c>
      <c r="G4284" s="2">
        <v>0.1</v>
      </c>
      <c r="H4284" s="2">
        <v>4.3</v>
      </c>
      <c r="I4284" s="8">
        <v>0</v>
      </c>
      <c r="J4284" s="2">
        <v>0</v>
      </c>
      <c r="K4284" s="2">
        <v>0</v>
      </c>
      <c r="M4284" s="12">
        <f t="shared" si="1260"/>
        <v>47</v>
      </c>
      <c r="N4284" s="20">
        <f t="shared" si="1259"/>
        <v>0</v>
      </c>
      <c r="O4284" s="20">
        <f t="shared" si="1261"/>
        <v>0</v>
      </c>
      <c r="P4284" s="12">
        <f t="shared" si="1262"/>
        <v>0</v>
      </c>
      <c r="R4284" s="23">
        <f t="shared" si="1263"/>
        <v>2.7520915896081023E-3</v>
      </c>
      <c r="U4284" s="30" t="s">
        <v>196</v>
      </c>
      <c r="V4284" s="30"/>
      <c r="W4284" s="30"/>
      <c r="X4284" s="30"/>
      <c r="Y4284" s="30"/>
    </row>
    <row r="4285" spans="1:26" ht="15.75" x14ac:dyDescent="0.25">
      <c r="A4285" s="5" t="s">
        <v>4</v>
      </c>
      <c r="B4285" s="7">
        <v>30036</v>
      </c>
      <c r="C4285" s="7">
        <v>142</v>
      </c>
      <c r="D4285" s="1">
        <v>0.5</v>
      </c>
      <c r="E4285" s="9">
        <v>26.6</v>
      </c>
      <c r="F4285" s="7">
        <v>19</v>
      </c>
      <c r="G4285" s="1">
        <v>0.1</v>
      </c>
      <c r="H4285" s="1">
        <v>3.6</v>
      </c>
      <c r="I4285" s="7">
        <v>0</v>
      </c>
      <c r="J4285" s="1">
        <v>0</v>
      </c>
      <c r="K4285" s="1">
        <v>0</v>
      </c>
      <c r="M4285" s="12">
        <f t="shared" si="1260"/>
        <v>97</v>
      </c>
      <c r="N4285" s="20">
        <f t="shared" si="1259"/>
        <v>1</v>
      </c>
      <c r="O4285" s="12">
        <f t="shared" si="1261"/>
        <v>1</v>
      </c>
      <c r="P4285" s="12">
        <f t="shared" si="1262"/>
        <v>0</v>
      </c>
      <c r="R4285" s="23">
        <f t="shared" si="1263"/>
        <v>1.5631880228974021E-2</v>
      </c>
      <c r="S4285" s="24">
        <f>R4284+R4285</f>
        <v>1.8383971818582125E-2</v>
      </c>
      <c r="U4285" s="30"/>
      <c r="V4285" s="30"/>
      <c r="W4285" s="30"/>
      <c r="X4285" s="30"/>
      <c r="Y4285" s="30"/>
      <c r="Z4285" s="30"/>
    </row>
    <row r="4286" spans="1:26" ht="15.75" x14ac:dyDescent="0.25">
      <c r="A4286" s="6" t="s">
        <v>5</v>
      </c>
      <c r="B4286" s="8">
        <v>40551</v>
      </c>
      <c r="C4286" s="8">
        <v>494</v>
      </c>
      <c r="D4286" s="2">
        <v>1.2</v>
      </c>
      <c r="E4286" s="10">
        <v>83.5</v>
      </c>
      <c r="F4286" s="8">
        <v>53</v>
      </c>
      <c r="G4286" s="2">
        <v>0.1</v>
      </c>
      <c r="H4286" s="2">
        <v>9</v>
      </c>
      <c r="I4286" s="8">
        <v>9</v>
      </c>
      <c r="J4286" s="2">
        <v>0</v>
      </c>
      <c r="K4286" s="2">
        <v>1.5</v>
      </c>
      <c r="M4286" s="12">
        <f t="shared" si="1260"/>
        <v>109</v>
      </c>
      <c r="N4286" s="20">
        <f t="shared" si="1259"/>
        <v>1</v>
      </c>
      <c r="O4286" s="12">
        <f t="shared" si="1261"/>
        <v>1</v>
      </c>
      <c r="P4286" s="12">
        <f t="shared" si="1262"/>
        <v>0</v>
      </c>
      <c r="R4286" s="21">
        <f t="shared" si="1263"/>
        <v>5.4381329810656097E-2</v>
      </c>
      <c r="U4286" s="30" t="s">
        <v>197</v>
      </c>
      <c r="V4286" s="30"/>
      <c r="W4286" s="30"/>
      <c r="X4286" s="30"/>
      <c r="Y4286" s="30"/>
      <c r="Z4286" s="30"/>
    </row>
    <row r="4287" spans="1:26" ht="15.75" x14ac:dyDescent="0.25">
      <c r="A4287" s="5" t="s">
        <v>6</v>
      </c>
      <c r="B4287" s="7">
        <v>42552</v>
      </c>
      <c r="C4287" s="7">
        <v>851</v>
      </c>
      <c r="D4287" s="1">
        <v>2</v>
      </c>
      <c r="E4287" s="9">
        <v>118.9</v>
      </c>
      <c r="F4287" s="7">
        <v>117</v>
      </c>
      <c r="G4287" s="1">
        <v>0.3</v>
      </c>
      <c r="H4287" s="1">
        <v>16.399999999999999</v>
      </c>
      <c r="I4287" s="7">
        <v>12</v>
      </c>
      <c r="J4287" s="1">
        <v>0</v>
      </c>
      <c r="K4287" s="1">
        <v>1.7</v>
      </c>
      <c r="M4287" s="12">
        <f t="shared" si="1260"/>
        <v>130</v>
      </c>
      <c r="N4287" s="20">
        <f t="shared" si="1259"/>
        <v>8</v>
      </c>
      <c r="O4287" s="20">
        <f t="shared" si="1261"/>
        <v>2</v>
      </c>
      <c r="P4287" s="12">
        <f t="shared" si="1262"/>
        <v>0</v>
      </c>
      <c r="R4287" s="21">
        <f t="shared" si="1263"/>
        <v>9.3681197710259803E-2</v>
      </c>
      <c r="U4287" s="30" t="s">
        <v>198</v>
      </c>
      <c r="V4287" s="30"/>
      <c r="W4287" s="30"/>
      <c r="X4287" s="30"/>
      <c r="Y4287" s="30"/>
      <c r="Z4287" s="30"/>
    </row>
    <row r="4288" spans="1:26" ht="15.75" x14ac:dyDescent="0.25">
      <c r="A4288" s="6" t="s">
        <v>7</v>
      </c>
      <c r="B4288" s="8">
        <v>35296</v>
      </c>
      <c r="C4288" s="8">
        <v>1099</v>
      </c>
      <c r="D4288" s="2">
        <v>3.1</v>
      </c>
      <c r="E4288" s="10">
        <v>180.6</v>
      </c>
      <c r="F4288" s="8">
        <v>224</v>
      </c>
      <c r="G4288" s="2">
        <v>0.6</v>
      </c>
      <c r="H4288" s="2">
        <v>36.799999999999997</v>
      </c>
      <c r="I4288" s="8">
        <v>38</v>
      </c>
      <c r="J4288" s="2">
        <v>0.1</v>
      </c>
      <c r="K4288" s="2">
        <v>6.2</v>
      </c>
      <c r="M4288" s="12">
        <f t="shared" si="1260"/>
        <v>82</v>
      </c>
      <c r="N4288" s="20">
        <f t="shared" si="1259"/>
        <v>5</v>
      </c>
      <c r="O4288" s="20">
        <f t="shared" si="1261"/>
        <v>3</v>
      </c>
      <c r="P4288" s="12">
        <f t="shared" si="1262"/>
        <v>0</v>
      </c>
      <c r="R4288" s="21">
        <f t="shared" si="1263"/>
        <v>0.12098194627917216</v>
      </c>
      <c r="U4288" s="30" t="s">
        <v>199</v>
      </c>
      <c r="V4288" s="30"/>
      <c r="W4288" s="30"/>
      <c r="X4288" s="31">
        <f>4470643*0.078</f>
        <v>348710.15399999998</v>
      </c>
      <c r="Y4288" s="30"/>
      <c r="Z4288" s="30"/>
    </row>
    <row r="4289" spans="1:26" ht="15.75" x14ac:dyDescent="0.25">
      <c r="A4289" s="5" t="s">
        <v>8</v>
      </c>
      <c r="B4289" s="7">
        <v>26238</v>
      </c>
      <c r="C4289" s="7">
        <v>1555</v>
      </c>
      <c r="D4289" s="1">
        <v>5.9</v>
      </c>
      <c r="E4289" s="9">
        <v>282.3</v>
      </c>
      <c r="F4289" s="7">
        <v>377</v>
      </c>
      <c r="G4289" s="1">
        <v>1.4</v>
      </c>
      <c r="H4289" s="1">
        <v>68.5</v>
      </c>
      <c r="I4289" s="7">
        <v>90</v>
      </c>
      <c r="J4289" s="1">
        <v>0.3</v>
      </c>
      <c r="K4289" s="1">
        <v>16.3</v>
      </c>
      <c r="M4289" s="12">
        <f t="shared" si="1260"/>
        <v>66</v>
      </c>
      <c r="N4289" s="20">
        <f t="shared" si="1259"/>
        <v>11</v>
      </c>
      <c r="O4289" s="20">
        <f t="shared" si="1261"/>
        <v>1</v>
      </c>
      <c r="P4289" s="12">
        <f t="shared" si="1262"/>
        <v>2</v>
      </c>
      <c r="R4289" s="21">
        <f t="shared" si="1263"/>
        <v>0.17118009687362395</v>
      </c>
      <c r="V4289" t="s">
        <v>56</v>
      </c>
      <c r="W4289" s="32">
        <v>0.1</v>
      </c>
      <c r="X4289" s="33">
        <f>X4288*W4289</f>
        <v>34871.015399999997</v>
      </c>
    </row>
    <row r="4290" spans="1:26" ht="15.75" x14ac:dyDescent="0.25">
      <c r="A4290" s="6" t="s">
        <v>9</v>
      </c>
      <c r="B4290" s="8">
        <v>15094</v>
      </c>
      <c r="C4290" s="8">
        <v>1596</v>
      </c>
      <c r="D4290" s="2">
        <v>10.6</v>
      </c>
      <c r="E4290" s="10">
        <v>336.4</v>
      </c>
      <c r="F4290" s="8">
        <v>444</v>
      </c>
      <c r="G4290" s="2">
        <v>2.9</v>
      </c>
      <c r="H4290" s="2">
        <v>93.6</v>
      </c>
      <c r="I4290" s="8">
        <v>251</v>
      </c>
      <c r="J4290" s="2">
        <v>1.7</v>
      </c>
      <c r="K4290" s="2">
        <v>52.9</v>
      </c>
      <c r="M4290" s="12">
        <f t="shared" si="1260"/>
        <v>28</v>
      </c>
      <c r="N4290" s="20">
        <f t="shared" si="1259"/>
        <v>8</v>
      </c>
      <c r="O4290" s="20">
        <f t="shared" si="1261"/>
        <v>2</v>
      </c>
      <c r="P4290" s="20">
        <f t="shared" si="1262"/>
        <v>2</v>
      </c>
      <c r="R4290" s="21">
        <f t="shared" si="1263"/>
        <v>0.17569352708058125</v>
      </c>
      <c r="V4290" t="s">
        <v>200</v>
      </c>
      <c r="X4290" s="34">
        <v>15505</v>
      </c>
      <c r="Y4290" s="48">
        <f>X4290/4470643</f>
        <v>3.4681811989908389E-3</v>
      </c>
      <c r="Z4290" t="s">
        <v>186</v>
      </c>
    </row>
    <row r="4291" spans="1:26" ht="15.75" x14ac:dyDescent="0.25">
      <c r="A4291" s="5" t="s">
        <v>10</v>
      </c>
      <c r="B4291" s="7">
        <v>6459</v>
      </c>
      <c r="C4291" s="7">
        <v>1451</v>
      </c>
      <c r="D4291" s="1">
        <v>22.5</v>
      </c>
      <c r="E4291" s="9">
        <v>556.70000000000005</v>
      </c>
      <c r="F4291" s="7">
        <v>293</v>
      </c>
      <c r="G4291" s="1">
        <v>4.5</v>
      </c>
      <c r="H4291" s="1">
        <v>112.4</v>
      </c>
      <c r="I4291" s="7">
        <v>447</v>
      </c>
      <c r="J4291" s="1">
        <v>6.9</v>
      </c>
      <c r="K4291" s="1">
        <v>171.5</v>
      </c>
      <c r="M4291" s="12">
        <f t="shared" si="1260"/>
        <v>9</v>
      </c>
      <c r="N4291" s="20">
        <f t="shared" si="1259"/>
        <v>4</v>
      </c>
      <c r="O4291" s="20">
        <f t="shared" si="1261"/>
        <v>2</v>
      </c>
      <c r="P4291" s="20">
        <f t="shared" si="1262"/>
        <v>2</v>
      </c>
      <c r="R4291" s="21">
        <f t="shared" si="1263"/>
        <v>0.15973139586085425</v>
      </c>
      <c r="W4291" s="46" t="s">
        <v>185</v>
      </c>
      <c r="X4291" s="47">
        <f>X4290-X4308</f>
        <v>-1072</v>
      </c>
    </row>
    <row r="4292" spans="1:26" ht="15.75" x14ac:dyDescent="0.25">
      <c r="A4292" s="6" t="s">
        <v>11</v>
      </c>
      <c r="B4292" s="8">
        <v>6181</v>
      </c>
      <c r="C4292" s="8">
        <v>1769</v>
      </c>
      <c r="D4292" s="2">
        <v>28.6</v>
      </c>
      <c r="E4292" s="10">
        <v>1261.2</v>
      </c>
      <c r="F4292" s="8">
        <v>84</v>
      </c>
      <c r="G4292" s="2">
        <v>1.4</v>
      </c>
      <c r="H4292" s="2">
        <v>59.9</v>
      </c>
      <c r="I4292" s="8">
        <v>1322</v>
      </c>
      <c r="J4292" s="2">
        <v>21.4</v>
      </c>
      <c r="K4292" s="2">
        <v>942.5</v>
      </c>
      <c r="M4292" s="12">
        <f t="shared" si="1260"/>
        <v>3</v>
      </c>
      <c r="N4292" s="20">
        <f t="shared" si="1259"/>
        <v>2</v>
      </c>
      <c r="O4292" s="20">
        <f t="shared" si="1261"/>
        <v>0</v>
      </c>
      <c r="P4292" s="20">
        <f t="shared" si="1262"/>
        <v>0</v>
      </c>
      <c r="R4292" s="21">
        <f t="shared" si="1263"/>
        <v>0.19473800088066931</v>
      </c>
    </row>
    <row r="4293" spans="1:26" ht="15.75" x14ac:dyDescent="0.25">
      <c r="A4293" s="5" t="s">
        <v>12</v>
      </c>
      <c r="B4293" s="1">
        <v>93</v>
      </c>
      <c r="C4293" s="1">
        <v>4</v>
      </c>
      <c r="D4293" s="1">
        <v>4.3</v>
      </c>
      <c r="E4293" s="1" t="s">
        <v>13</v>
      </c>
      <c r="F4293" s="1">
        <v>1</v>
      </c>
      <c r="G4293" s="1">
        <v>1.1000000000000001</v>
      </c>
      <c r="H4293" s="1" t="s">
        <v>13</v>
      </c>
      <c r="I4293" s="1">
        <v>1</v>
      </c>
      <c r="J4293" s="1">
        <v>1.1000000000000001</v>
      </c>
      <c r="K4293" s="1" t="s">
        <v>13</v>
      </c>
      <c r="M4293" s="12">
        <f t="shared" si="1260"/>
        <v>0</v>
      </c>
      <c r="N4293" s="12">
        <f t="shared" si="1259"/>
        <v>0</v>
      </c>
      <c r="O4293" s="12">
        <f t="shared" si="1261"/>
        <v>0</v>
      </c>
      <c r="P4293" s="12">
        <f t="shared" si="1262"/>
        <v>0</v>
      </c>
      <c r="R4293" s="21">
        <f t="shared" si="1263"/>
        <v>4.4033465433729633E-4</v>
      </c>
    </row>
    <row r="4294" spans="1:26" x14ac:dyDescent="0.25">
      <c r="A4294" s="25"/>
    </row>
    <row r="4295" spans="1:26" x14ac:dyDescent="0.25">
      <c r="A4295" t="s">
        <v>1408</v>
      </c>
    </row>
    <row r="4296" spans="1:26" x14ac:dyDescent="0.25">
      <c r="A4296" t="s">
        <v>22</v>
      </c>
    </row>
    <row r="4297" spans="1:26" x14ac:dyDescent="0.25">
      <c r="A4297" s="15" t="s">
        <v>17</v>
      </c>
      <c r="B4297" s="14" t="s">
        <v>18</v>
      </c>
      <c r="C4297" s="270" t="s">
        <v>19</v>
      </c>
      <c r="D4297" s="270"/>
      <c r="E4297" s="270"/>
      <c r="F4297" s="270" t="s">
        <v>20</v>
      </c>
      <c r="G4297" s="270"/>
      <c r="H4297" s="270"/>
      <c r="I4297" s="270" t="s">
        <v>21</v>
      </c>
      <c r="J4297" s="270"/>
      <c r="K4297" s="270"/>
      <c r="M4297" s="270" t="s">
        <v>187</v>
      </c>
      <c r="N4297" s="270"/>
      <c r="O4297" s="270"/>
      <c r="P4297" s="270"/>
    </row>
    <row r="4298" spans="1:26" ht="30" x14ac:dyDescent="0.25">
      <c r="B4298" s="14" t="s">
        <v>14</v>
      </c>
      <c r="C4298" s="14" t="s">
        <v>14</v>
      </c>
      <c r="D4298" s="14" t="s">
        <v>15</v>
      </c>
      <c r="E4298" s="14" t="s">
        <v>16</v>
      </c>
      <c r="F4298" s="14" t="s">
        <v>14</v>
      </c>
      <c r="G4298" s="14" t="s">
        <v>15</v>
      </c>
      <c r="H4298" s="14" t="s">
        <v>16</v>
      </c>
      <c r="I4298" s="14" t="s">
        <v>14</v>
      </c>
      <c r="J4298" s="14" t="s">
        <v>15</v>
      </c>
      <c r="K4298" s="14" t="s">
        <v>16</v>
      </c>
      <c r="L4298" s="16"/>
      <c r="M4298" s="14" t="s">
        <v>18</v>
      </c>
      <c r="N4298" s="13" t="s">
        <v>19</v>
      </c>
      <c r="O4298" s="14" t="s">
        <v>20</v>
      </c>
      <c r="P4298" s="13" t="s">
        <v>21</v>
      </c>
      <c r="R4298" s="13" t="s">
        <v>41</v>
      </c>
      <c r="S4298" s="14" t="s">
        <v>29</v>
      </c>
      <c r="U4298" s="27" t="s">
        <v>42</v>
      </c>
    </row>
    <row r="4299" spans="1:26" ht="15.75" x14ac:dyDescent="0.25">
      <c r="A4299" s="5" t="s">
        <v>0</v>
      </c>
      <c r="B4299" s="7">
        <v>223011</v>
      </c>
      <c r="C4299" s="7">
        <v>9042</v>
      </c>
      <c r="D4299" s="1">
        <v>4.0999999999999996</v>
      </c>
      <c r="E4299" s="9">
        <v>204.5</v>
      </c>
      <c r="F4299" s="7">
        <v>1631</v>
      </c>
      <c r="G4299" s="1">
        <v>0.7</v>
      </c>
      <c r="H4299" s="1">
        <v>36.9</v>
      </c>
      <c r="I4299" s="7">
        <v>2164</v>
      </c>
      <c r="J4299" s="1">
        <v>1</v>
      </c>
      <c r="K4299" s="1">
        <v>48.9</v>
      </c>
      <c r="M4299" s="12">
        <f>B4299-B4317</f>
        <v>732</v>
      </c>
      <c r="N4299" s="12">
        <f t="shared" ref="N4299:N4311" si="1264">C4299-C4317</f>
        <v>40</v>
      </c>
      <c r="O4299" s="12">
        <f>F4299-F4317</f>
        <v>6</v>
      </c>
      <c r="P4299" s="12">
        <f>I4299-I4317</f>
        <v>2</v>
      </c>
      <c r="R4299" s="26"/>
      <c r="U4299" s="28">
        <f>C4299/B4299</f>
        <v>4.0545085220011566E-2</v>
      </c>
    </row>
    <row r="4300" spans="1:26" ht="15.75" x14ac:dyDescent="0.25">
      <c r="A4300" s="6" t="s">
        <v>1</v>
      </c>
      <c r="B4300" s="8">
        <v>1307</v>
      </c>
      <c r="C4300" s="8">
        <v>57</v>
      </c>
      <c r="D4300" s="2">
        <v>4.4000000000000004</v>
      </c>
      <c r="E4300" s="10">
        <v>110.2</v>
      </c>
      <c r="F4300" s="8">
        <v>13</v>
      </c>
      <c r="G4300" s="2">
        <v>1</v>
      </c>
      <c r="H4300" s="2">
        <v>25.1</v>
      </c>
      <c r="I4300" s="8">
        <v>0</v>
      </c>
      <c r="J4300" s="2">
        <v>0</v>
      </c>
      <c r="K4300" s="2">
        <v>0</v>
      </c>
      <c r="M4300" s="12">
        <f t="shared" ref="M4300:M4311" si="1265">B4300-B4318</f>
        <v>5</v>
      </c>
      <c r="N4300" s="20">
        <f t="shared" si="1264"/>
        <v>1</v>
      </c>
      <c r="O4300" s="12">
        <f t="shared" ref="O4300:O4311" si="1266">F4300-F4318</f>
        <v>0</v>
      </c>
      <c r="P4300" s="12">
        <f t="shared" ref="P4300:P4311" si="1267">I4300-I4318</f>
        <v>0</v>
      </c>
      <c r="R4300" s="21">
        <f>C4300/$C$4299</f>
        <v>6.3039150630391505E-3</v>
      </c>
    </row>
    <row r="4301" spans="1:26" ht="15.75" x14ac:dyDescent="0.25">
      <c r="A4301" s="5" t="s">
        <v>2</v>
      </c>
      <c r="B4301" s="7">
        <v>8216</v>
      </c>
      <c r="C4301" s="7">
        <v>39</v>
      </c>
      <c r="D4301" s="1">
        <v>0.5</v>
      </c>
      <c r="E4301" s="9">
        <v>17.899999999999999</v>
      </c>
      <c r="F4301" s="7">
        <v>6</v>
      </c>
      <c r="G4301" s="1">
        <v>0.1</v>
      </c>
      <c r="H4301" s="1">
        <v>2.8</v>
      </c>
      <c r="I4301" s="7">
        <v>0</v>
      </c>
      <c r="J4301" s="1">
        <v>0</v>
      </c>
      <c r="K4301" s="1">
        <v>0</v>
      </c>
      <c r="M4301" s="12">
        <f t="shared" si="1265"/>
        <v>37</v>
      </c>
      <c r="N4301" s="20">
        <f t="shared" si="1264"/>
        <v>0</v>
      </c>
      <c r="O4301" s="12">
        <f t="shared" si="1266"/>
        <v>0</v>
      </c>
      <c r="P4301" s="12">
        <f t="shared" si="1267"/>
        <v>0</v>
      </c>
      <c r="R4301" s="21">
        <f t="shared" ref="R4301:R4311" si="1268">C4301/$C$4299</f>
        <v>4.3132050431320505E-3</v>
      </c>
    </row>
    <row r="4302" spans="1:26" ht="15.75" x14ac:dyDescent="0.25">
      <c r="A4302" s="6" t="s">
        <v>3</v>
      </c>
      <c r="B4302" s="8">
        <v>11512</v>
      </c>
      <c r="C4302" s="8">
        <v>25</v>
      </c>
      <c r="D4302" s="2">
        <v>0.2</v>
      </c>
      <c r="E4302" s="10">
        <v>9</v>
      </c>
      <c r="F4302" s="8">
        <v>12</v>
      </c>
      <c r="G4302" s="2">
        <v>0.1</v>
      </c>
      <c r="H4302" s="2">
        <v>4.3</v>
      </c>
      <c r="I4302" s="8">
        <v>0</v>
      </c>
      <c r="J4302" s="2">
        <v>0</v>
      </c>
      <c r="K4302" s="2">
        <v>0</v>
      </c>
      <c r="M4302" s="12">
        <f t="shared" si="1265"/>
        <v>40</v>
      </c>
      <c r="N4302" s="20">
        <f t="shared" si="1264"/>
        <v>1</v>
      </c>
      <c r="O4302" s="20">
        <f t="shared" si="1266"/>
        <v>0</v>
      </c>
      <c r="P4302" s="12">
        <f t="shared" si="1267"/>
        <v>0</v>
      </c>
      <c r="R4302" s="23">
        <f t="shared" si="1268"/>
        <v>2.7648750276487504E-3</v>
      </c>
      <c r="U4302" s="30" t="s">
        <v>188</v>
      </c>
      <c r="V4302" s="30"/>
      <c r="W4302" s="30"/>
      <c r="X4302" s="30"/>
      <c r="Y4302" s="30"/>
    </row>
    <row r="4303" spans="1:26" ht="15.75" x14ac:dyDescent="0.25">
      <c r="A4303" s="5" t="s">
        <v>4</v>
      </c>
      <c r="B4303" s="7">
        <v>29939</v>
      </c>
      <c r="C4303" s="7">
        <v>141</v>
      </c>
      <c r="D4303" s="1">
        <v>0.5</v>
      </c>
      <c r="E4303" s="9">
        <v>26.5</v>
      </c>
      <c r="F4303" s="7">
        <v>18</v>
      </c>
      <c r="G4303" s="1">
        <v>0.1</v>
      </c>
      <c r="H4303" s="1">
        <v>3.4</v>
      </c>
      <c r="I4303" s="7">
        <v>0</v>
      </c>
      <c r="J4303" s="1">
        <v>0</v>
      </c>
      <c r="K4303" s="1">
        <v>0</v>
      </c>
      <c r="M4303" s="12">
        <f t="shared" si="1265"/>
        <v>109</v>
      </c>
      <c r="N4303" s="20">
        <f t="shared" si="1264"/>
        <v>0</v>
      </c>
      <c r="O4303" s="12">
        <f t="shared" si="1266"/>
        <v>0</v>
      </c>
      <c r="P4303" s="12">
        <f t="shared" si="1267"/>
        <v>0</v>
      </c>
      <c r="R4303" s="23">
        <f t="shared" si="1268"/>
        <v>1.5593895155938951E-2</v>
      </c>
      <c r="S4303" s="24">
        <f>R4302+R4303</f>
        <v>1.8358770183587701E-2</v>
      </c>
      <c r="U4303" s="30"/>
      <c r="V4303" s="30"/>
      <c r="W4303" s="30"/>
      <c r="X4303" s="30"/>
      <c r="Y4303" s="30"/>
      <c r="Z4303" s="30"/>
    </row>
    <row r="4304" spans="1:26" ht="15.75" x14ac:dyDescent="0.25">
      <c r="A4304" s="6" t="s">
        <v>5</v>
      </c>
      <c r="B4304" s="8">
        <v>40442</v>
      </c>
      <c r="C4304" s="8">
        <v>493</v>
      </c>
      <c r="D4304" s="2">
        <v>1.2</v>
      </c>
      <c r="E4304" s="10">
        <v>83.3</v>
      </c>
      <c r="F4304" s="8">
        <v>52</v>
      </c>
      <c r="G4304" s="2">
        <v>0.1</v>
      </c>
      <c r="H4304" s="2">
        <v>8.8000000000000007</v>
      </c>
      <c r="I4304" s="8">
        <v>9</v>
      </c>
      <c r="J4304" s="2">
        <v>0</v>
      </c>
      <c r="K4304" s="2">
        <v>1.5</v>
      </c>
      <c r="M4304" s="12">
        <f t="shared" si="1265"/>
        <v>122</v>
      </c>
      <c r="N4304" s="20">
        <f t="shared" si="1264"/>
        <v>5</v>
      </c>
      <c r="O4304" s="12">
        <f t="shared" si="1266"/>
        <v>1</v>
      </c>
      <c r="P4304" s="12">
        <f t="shared" si="1267"/>
        <v>0</v>
      </c>
      <c r="R4304" s="21">
        <f t="shared" si="1268"/>
        <v>5.4523335545233358E-2</v>
      </c>
      <c r="U4304" s="30" t="s">
        <v>189</v>
      </c>
      <c r="V4304" s="30"/>
      <c r="W4304" s="30"/>
      <c r="X4304" s="30"/>
      <c r="Y4304" s="30"/>
      <c r="Z4304" s="30"/>
    </row>
    <row r="4305" spans="1:26" ht="15.75" x14ac:dyDescent="0.25">
      <c r="A4305" s="5" t="s">
        <v>6</v>
      </c>
      <c r="B4305" s="7">
        <v>42422</v>
      </c>
      <c r="C4305" s="7">
        <v>843</v>
      </c>
      <c r="D4305" s="1">
        <v>2</v>
      </c>
      <c r="E4305" s="9">
        <v>117.8</v>
      </c>
      <c r="F4305" s="7">
        <v>115</v>
      </c>
      <c r="G4305" s="1">
        <v>0.3</v>
      </c>
      <c r="H4305" s="1">
        <v>16.100000000000001</v>
      </c>
      <c r="I4305" s="7">
        <v>12</v>
      </c>
      <c r="J4305" s="1">
        <v>0</v>
      </c>
      <c r="K4305" s="1">
        <v>1.7</v>
      </c>
      <c r="M4305" s="12">
        <f t="shared" si="1265"/>
        <v>170</v>
      </c>
      <c r="N4305" s="20">
        <f t="shared" si="1264"/>
        <v>7</v>
      </c>
      <c r="O4305" s="20">
        <f t="shared" si="1266"/>
        <v>0</v>
      </c>
      <c r="P4305" s="12">
        <f t="shared" si="1267"/>
        <v>0</v>
      </c>
      <c r="R4305" s="21">
        <f t="shared" si="1268"/>
        <v>9.3231585932315855E-2</v>
      </c>
      <c r="U4305" s="30" t="s">
        <v>190</v>
      </c>
      <c r="V4305" s="30"/>
      <c r="W4305" s="30"/>
      <c r="X4305" s="30"/>
      <c r="Y4305" s="30"/>
      <c r="Z4305" s="30"/>
    </row>
    <row r="4306" spans="1:26" ht="15.75" x14ac:dyDescent="0.25">
      <c r="A4306" s="6" t="s">
        <v>7</v>
      </c>
      <c r="B4306" s="8">
        <v>35214</v>
      </c>
      <c r="C4306" s="8">
        <v>1094</v>
      </c>
      <c r="D4306" s="2">
        <v>3.1</v>
      </c>
      <c r="E4306" s="10">
        <v>179.8</v>
      </c>
      <c r="F4306" s="8">
        <v>221</v>
      </c>
      <c r="G4306" s="2">
        <v>0.6</v>
      </c>
      <c r="H4306" s="2">
        <v>36.299999999999997</v>
      </c>
      <c r="I4306" s="8">
        <v>38</v>
      </c>
      <c r="J4306" s="2">
        <v>0.1</v>
      </c>
      <c r="K4306" s="2">
        <v>6.2</v>
      </c>
      <c r="M4306" s="12">
        <f t="shared" si="1265"/>
        <v>108</v>
      </c>
      <c r="N4306" s="20">
        <f t="shared" si="1264"/>
        <v>9</v>
      </c>
      <c r="O4306" s="20">
        <f t="shared" si="1266"/>
        <v>2</v>
      </c>
      <c r="P4306" s="12">
        <f t="shared" si="1267"/>
        <v>0</v>
      </c>
      <c r="R4306" s="21">
        <f t="shared" si="1268"/>
        <v>0.12099093120990931</v>
      </c>
      <c r="U4306" s="30" t="s">
        <v>191</v>
      </c>
      <c r="V4306" s="30"/>
      <c r="W4306" s="30"/>
      <c r="X4306" s="31">
        <f>4470643*0.076</f>
        <v>339768.86800000002</v>
      </c>
      <c r="Y4306" s="30"/>
      <c r="Z4306" s="30"/>
    </row>
    <row r="4307" spans="1:26" ht="15.75" x14ac:dyDescent="0.25">
      <c r="A4307" s="5" t="s">
        <v>8</v>
      </c>
      <c r="B4307" s="7">
        <v>26172</v>
      </c>
      <c r="C4307" s="7">
        <v>1544</v>
      </c>
      <c r="D4307" s="1">
        <v>5.9</v>
      </c>
      <c r="E4307" s="9">
        <v>280.3</v>
      </c>
      <c r="F4307" s="7">
        <v>376</v>
      </c>
      <c r="G4307" s="1">
        <v>1.4</v>
      </c>
      <c r="H4307" s="1">
        <v>68.3</v>
      </c>
      <c r="I4307" s="7">
        <v>88</v>
      </c>
      <c r="J4307" s="1">
        <v>0.3</v>
      </c>
      <c r="K4307" s="1">
        <v>16</v>
      </c>
      <c r="M4307" s="12">
        <f t="shared" si="1265"/>
        <v>78</v>
      </c>
      <c r="N4307" s="20">
        <f t="shared" si="1264"/>
        <v>6</v>
      </c>
      <c r="O4307" s="20">
        <f t="shared" si="1266"/>
        <v>2</v>
      </c>
      <c r="P4307" s="12">
        <f t="shared" si="1267"/>
        <v>0</v>
      </c>
      <c r="R4307" s="21">
        <f t="shared" si="1268"/>
        <v>0.17075868170758682</v>
      </c>
      <c r="V4307" t="s">
        <v>56</v>
      </c>
      <c r="W4307" s="32">
        <v>0.1</v>
      </c>
      <c r="X4307" s="33">
        <f>X4306*W4307</f>
        <v>33976.8868</v>
      </c>
    </row>
    <row r="4308" spans="1:26" ht="15.75" x14ac:dyDescent="0.25">
      <c r="A4308" s="6" t="s">
        <v>9</v>
      </c>
      <c r="B4308" s="8">
        <v>15066</v>
      </c>
      <c r="C4308" s="8">
        <v>1588</v>
      </c>
      <c r="D4308" s="2">
        <v>10.5</v>
      </c>
      <c r="E4308" s="10">
        <v>334.7</v>
      </c>
      <c r="F4308" s="8">
        <v>442</v>
      </c>
      <c r="G4308" s="2">
        <v>2.9</v>
      </c>
      <c r="H4308" s="2">
        <v>93.2</v>
      </c>
      <c r="I4308" s="8">
        <v>249</v>
      </c>
      <c r="J4308" s="2">
        <v>1.7</v>
      </c>
      <c r="K4308" s="2">
        <v>52.5</v>
      </c>
      <c r="M4308" s="12">
        <f t="shared" si="1265"/>
        <v>56</v>
      </c>
      <c r="N4308" s="20">
        <f t="shared" si="1264"/>
        <v>5</v>
      </c>
      <c r="O4308" s="20">
        <f t="shared" si="1266"/>
        <v>0</v>
      </c>
      <c r="P4308" s="20">
        <f t="shared" si="1267"/>
        <v>1</v>
      </c>
      <c r="R4308" s="21">
        <f t="shared" si="1268"/>
        <v>0.17562486175624861</v>
      </c>
      <c r="V4308" t="s">
        <v>195</v>
      </c>
      <c r="X4308" s="34">
        <v>16577</v>
      </c>
      <c r="Y4308" s="48">
        <f>X4308/4470643</f>
        <v>3.7079677352899795E-3</v>
      </c>
      <c r="Z4308" t="s">
        <v>186</v>
      </c>
    </row>
    <row r="4309" spans="1:26" ht="15.75" x14ac:dyDescent="0.25">
      <c r="A4309" s="5" t="s">
        <v>10</v>
      </c>
      <c r="B4309" s="7">
        <v>6450</v>
      </c>
      <c r="C4309" s="7">
        <v>1447</v>
      </c>
      <c r="D4309" s="1">
        <v>22.4</v>
      </c>
      <c r="E4309" s="9">
        <v>555.20000000000005</v>
      </c>
      <c r="F4309" s="7">
        <v>291</v>
      </c>
      <c r="G4309" s="1">
        <v>4.5</v>
      </c>
      <c r="H4309" s="1">
        <v>111.7</v>
      </c>
      <c r="I4309" s="7">
        <v>445</v>
      </c>
      <c r="J4309" s="1">
        <v>6.9</v>
      </c>
      <c r="K4309" s="1">
        <v>170.7</v>
      </c>
      <c r="M4309" s="12">
        <f t="shared" si="1265"/>
        <v>14</v>
      </c>
      <c r="N4309" s="20">
        <f t="shared" si="1264"/>
        <v>4</v>
      </c>
      <c r="O4309" s="20">
        <f t="shared" si="1266"/>
        <v>1</v>
      </c>
      <c r="P4309" s="20">
        <f t="shared" si="1267"/>
        <v>0</v>
      </c>
      <c r="R4309" s="21">
        <f t="shared" si="1268"/>
        <v>0.16003096660030966</v>
      </c>
      <c r="W4309" s="46" t="s">
        <v>185</v>
      </c>
      <c r="X4309" s="47">
        <f>X4308-X4326</f>
        <v>-1098</v>
      </c>
    </row>
    <row r="4310" spans="1:26" ht="15.75" x14ac:dyDescent="0.25">
      <c r="A4310" s="6" t="s">
        <v>11</v>
      </c>
      <c r="B4310" s="8">
        <v>6178</v>
      </c>
      <c r="C4310" s="8">
        <v>1767</v>
      </c>
      <c r="D4310" s="2">
        <v>28.6</v>
      </c>
      <c r="E4310" s="10">
        <v>1259.7</v>
      </c>
      <c r="F4310" s="8">
        <v>84</v>
      </c>
      <c r="G4310" s="2">
        <v>1.4</v>
      </c>
      <c r="H4310" s="2">
        <v>59.9</v>
      </c>
      <c r="I4310" s="8">
        <v>1322</v>
      </c>
      <c r="J4310" s="2">
        <v>21.4</v>
      </c>
      <c r="K4310" s="2">
        <v>942.5</v>
      </c>
      <c r="M4310" s="12">
        <f t="shared" si="1265"/>
        <v>6</v>
      </c>
      <c r="N4310" s="20">
        <f t="shared" si="1264"/>
        <v>2</v>
      </c>
      <c r="O4310" s="20">
        <f t="shared" si="1266"/>
        <v>0</v>
      </c>
      <c r="P4310" s="20">
        <f t="shared" si="1267"/>
        <v>1</v>
      </c>
      <c r="R4310" s="21">
        <f t="shared" si="1268"/>
        <v>0.19542136695421367</v>
      </c>
    </row>
    <row r="4311" spans="1:26" ht="15.75" x14ac:dyDescent="0.25">
      <c r="A4311" s="5" t="s">
        <v>12</v>
      </c>
      <c r="B4311" s="1">
        <v>93</v>
      </c>
      <c r="C4311" s="1">
        <v>4</v>
      </c>
      <c r="D4311" s="1">
        <v>4.3</v>
      </c>
      <c r="E4311" s="1" t="s">
        <v>13</v>
      </c>
      <c r="F4311" s="1">
        <v>1</v>
      </c>
      <c r="G4311" s="1">
        <v>1.1000000000000001</v>
      </c>
      <c r="H4311" s="1" t="s">
        <v>13</v>
      </c>
      <c r="I4311" s="1">
        <v>1</v>
      </c>
      <c r="J4311" s="1">
        <v>1.1000000000000001</v>
      </c>
      <c r="K4311" s="1" t="s">
        <v>13</v>
      </c>
      <c r="M4311" s="12">
        <f t="shared" si="1265"/>
        <v>-13</v>
      </c>
      <c r="N4311" s="12">
        <f t="shared" si="1264"/>
        <v>0</v>
      </c>
      <c r="O4311" s="12">
        <f t="shared" si="1266"/>
        <v>0</v>
      </c>
      <c r="P4311" s="12">
        <f t="shared" si="1267"/>
        <v>0</v>
      </c>
      <c r="R4311" s="21">
        <f t="shared" si="1268"/>
        <v>4.4238000442380006E-4</v>
      </c>
    </row>
    <row r="4312" spans="1:26" x14ac:dyDescent="0.25">
      <c r="A4312" s="25"/>
    </row>
    <row r="4313" spans="1:26" x14ac:dyDescent="0.25">
      <c r="A4313" t="s">
        <v>1409</v>
      </c>
    </row>
    <row r="4314" spans="1:26" x14ac:dyDescent="0.25">
      <c r="A4314" t="s">
        <v>22</v>
      </c>
    </row>
    <row r="4315" spans="1:26" x14ac:dyDescent="0.25">
      <c r="A4315" s="15" t="s">
        <v>17</v>
      </c>
      <c r="B4315" s="14" t="s">
        <v>18</v>
      </c>
      <c r="C4315" s="270" t="s">
        <v>19</v>
      </c>
      <c r="D4315" s="270"/>
      <c r="E4315" s="270"/>
      <c r="F4315" s="270" t="s">
        <v>20</v>
      </c>
      <c r="G4315" s="270"/>
      <c r="H4315" s="270"/>
      <c r="I4315" s="270" t="s">
        <v>21</v>
      </c>
      <c r="J4315" s="270"/>
      <c r="K4315" s="270"/>
      <c r="M4315" s="270" t="s">
        <v>179</v>
      </c>
      <c r="N4315" s="270"/>
      <c r="O4315" s="270"/>
      <c r="P4315" s="270"/>
    </row>
    <row r="4316" spans="1:26" ht="30" x14ac:dyDescent="0.25">
      <c r="B4316" s="14" t="s">
        <v>14</v>
      </c>
      <c r="C4316" s="14" t="s">
        <v>14</v>
      </c>
      <c r="D4316" s="14" t="s">
        <v>15</v>
      </c>
      <c r="E4316" s="14" t="s">
        <v>16</v>
      </c>
      <c r="F4316" s="14" t="s">
        <v>14</v>
      </c>
      <c r="G4316" s="14" t="s">
        <v>15</v>
      </c>
      <c r="H4316" s="14" t="s">
        <v>16</v>
      </c>
      <c r="I4316" s="14" t="s">
        <v>14</v>
      </c>
      <c r="J4316" s="14" t="s">
        <v>15</v>
      </c>
      <c r="K4316" s="14" t="s">
        <v>16</v>
      </c>
      <c r="L4316" s="16"/>
      <c r="M4316" s="14" t="s">
        <v>18</v>
      </c>
      <c r="N4316" s="13" t="s">
        <v>19</v>
      </c>
      <c r="O4316" s="14" t="s">
        <v>20</v>
      </c>
      <c r="P4316" s="13" t="s">
        <v>21</v>
      </c>
      <c r="R4316" s="13" t="s">
        <v>41</v>
      </c>
      <c r="S4316" s="14" t="s">
        <v>29</v>
      </c>
      <c r="U4316" s="27" t="s">
        <v>42</v>
      </c>
    </row>
    <row r="4317" spans="1:26" ht="15.75" x14ac:dyDescent="0.25">
      <c r="A4317" s="5" t="s">
        <v>0</v>
      </c>
      <c r="B4317" s="7">
        <v>222279</v>
      </c>
      <c r="C4317" s="7">
        <v>9002</v>
      </c>
      <c r="D4317" s="1">
        <v>4</v>
      </c>
      <c r="E4317" s="9">
        <v>203.6</v>
      </c>
      <c r="F4317" s="7">
        <v>1625</v>
      </c>
      <c r="G4317" s="1">
        <v>0.7</v>
      </c>
      <c r="H4317" s="1">
        <v>36.700000000000003</v>
      </c>
      <c r="I4317" s="7">
        <v>2162</v>
      </c>
      <c r="J4317" s="1">
        <v>1</v>
      </c>
      <c r="K4317" s="1">
        <v>48.9</v>
      </c>
      <c r="M4317" s="12">
        <f>B4317-B4335</f>
        <v>812</v>
      </c>
      <c r="N4317" s="12">
        <f t="shared" ref="N4317:N4329" si="1269">C4317-C4335</f>
        <v>40</v>
      </c>
      <c r="O4317" s="12">
        <f>F4317-F4335</f>
        <v>10</v>
      </c>
      <c r="P4317" s="12">
        <f>I4317-I4335</f>
        <v>4</v>
      </c>
      <c r="R4317" s="26"/>
      <c r="U4317" s="28">
        <f>C4317/B4317</f>
        <v>4.0498652594262163E-2</v>
      </c>
    </row>
    <row r="4318" spans="1:26" ht="15.75" x14ac:dyDescent="0.25">
      <c r="A4318" s="6" t="s">
        <v>1</v>
      </c>
      <c r="B4318" s="8">
        <v>1302</v>
      </c>
      <c r="C4318" s="8">
        <v>56</v>
      </c>
      <c r="D4318" s="2">
        <v>4.3</v>
      </c>
      <c r="E4318" s="10">
        <v>108.3</v>
      </c>
      <c r="F4318" s="8">
        <v>13</v>
      </c>
      <c r="G4318" s="2">
        <v>1</v>
      </c>
      <c r="H4318" s="2">
        <v>25.1</v>
      </c>
      <c r="I4318" s="8">
        <v>0</v>
      </c>
      <c r="J4318" s="2">
        <v>0</v>
      </c>
      <c r="K4318" s="2">
        <v>0</v>
      </c>
      <c r="M4318" s="12">
        <f t="shared" ref="M4318:M4329" si="1270">B4318-B4336</f>
        <v>5</v>
      </c>
      <c r="N4318" s="20">
        <f t="shared" si="1269"/>
        <v>0</v>
      </c>
      <c r="O4318" s="12">
        <f t="shared" ref="O4318:O4329" si="1271">F4318-F4336</f>
        <v>0</v>
      </c>
      <c r="P4318" s="12">
        <f t="shared" ref="P4318:P4329" si="1272">I4318-I4336</f>
        <v>0</v>
      </c>
      <c r="R4318" s="21">
        <f>C4318/$C$4317</f>
        <v>6.2208398133748056E-3</v>
      </c>
    </row>
    <row r="4319" spans="1:26" ht="15.75" x14ac:dyDescent="0.25">
      <c r="A4319" s="5" t="s">
        <v>2</v>
      </c>
      <c r="B4319" s="7">
        <v>8179</v>
      </c>
      <c r="C4319" s="7">
        <v>39</v>
      </c>
      <c r="D4319" s="1">
        <v>0.5</v>
      </c>
      <c r="E4319" s="9">
        <v>17.899999999999999</v>
      </c>
      <c r="F4319" s="7">
        <v>6</v>
      </c>
      <c r="G4319" s="1">
        <v>0.1</v>
      </c>
      <c r="H4319" s="1">
        <v>2.8</v>
      </c>
      <c r="I4319" s="7">
        <v>0</v>
      </c>
      <c r="J4319" s="1">
        <v>0</v>
      </c>
      <c r="K4319" s="1">
        <v>0</v>
      </c>
      <c r="M4319" s="12">
        <f t="shared" si="1270"/>
        <v>38</v>
      </c>
      <c r="N4319" s="20">
        <f t="shared" si="1269"/>
        <v>0</v>
      </c>
      <c r="O4319" s="12">
        <f t="shared" si="1271"/>
        <v>0</v>
      </c>
      <c r="P4319" s="12">
        <f t="shared" si="1272"/>
        <v>0</v>
      </c>
      <c r="R4319" s="21">
        <f t="shared" ref="R4319:R4329" si="1273">C4319/$C$4317</f>
        <v>4.332370584314597E-3</v>
      </c>
    </row>
    <row r="4320" spans="1:26" ht="15.75" x14ac:dyDescent="0.25">
      <c r="A4320" s="6" t="s">
        <v>3</v>
      </c>
      <c r="B4320" s="8">
        <v>11472</v>
      </c>
      <c r="C4320" s="8">
        <v>24</v>
      </c>
      <c r="D4320" s="2">
        <v>0.2</v>
      </c>
      <c r="E4320" s="10">
        <v>8.6</v>
      </c>
      <c r="F4320" s="8">
        <v>12</v>
      </c>
      <c r="G4320" s="2">
        <v>0.1</v>
      </c>
      <c r="H4320" s="2">
        <v>4.3</v>
      </c>
      <c r="I4320" s="8">
        <v>0</v>
      </c>
      <c r="J4320" s="2">
        <v>0</v>
      </c>
      <c r="K4320" s="2">
        <v>0</v>
      </c>
      <c r="M4320" s="12">
        <f t="shared" si="1270"/>
        <v>60</v>
      </c>
      <c r="N4320" s="20">
        <f t="shared" si="1269"/>
        <v>0</v>
      </c>
      <c r="O4320" s="20">
        <f t="shared" si="1271"/>
        <v>0</v>
      </c>
      <c r="P4320" s="12">
        <f t="shared" si="1272"/>
        <v>0</v>
      </c>
      <c r="R4320" s="23">
        <f t="shared" si="1273"/>
        <v>2.6660742057320595E-3</v>
      </c>
      <c r="U4320" s="30" t="s">
        <v>180</v>
      </c>
      <c r="V4320" s="30"/>
      <c r="W4320" s="30"/>
      <c r="X4320" s="30"/>
      <c r="Y4320" s="30"/>
    </row>
    <row r="4321" spans="1:26" ht="15.75" x14ac:dyDescent="0.25">
      <c r="A4321" s="5" t="s">
        <v>4</v>
      </c>
      <c r="B4321" s="7">
        <v>29830</v>
      </c>
      <c r="C4321" s="7">
        <v>141</v>
      </c>
      <c r="D4321" s="1">
        <v>0.5</v>
      </c>
      <c r="E4321" s="9">
        <v>26.5</v>
      </c>
      <c r="F4321" s="7">
        <v>18</v>
      </c>
      <c r="G4321" s="1">
        <v>0.1</v>
      </c>
      <c r="H4321" s="1">
        <v>3.4</v>
      </c>
      <c r="I4321" s="7">
        <v>0</v>
      </c>
      <c r="J4321" s="1">
        <v>0</v>
      </c>
      <c r="K4321" s="1">
        <v>0</v>
      </c>
      <c r="M4321" s="12">
        <f t="shared" si="1270"/>
        <v>119</v>
      </c>
      <c r="N4321" s="20">
        <f t="shared" si="1269"/>
        <v>0</v>
      </c>
      <c r="O4321" s="12">
        <f t="shared" si="1271"/>
        <v>0</v>
      </c>
      <c r="P4321" s="12">
        <f t="shared" si="1272"/>
        <v>0</v>
      </c>
      <c r="R4321" s="23">
        <f t="shared" si="1273"/>
        <v>1.566318595867585E-2</v>
      </c>
      <c r="S4321" s="24">
        <f>R4320+R4321</f>
        <v>1.8329260164407911E-2</v>
      </c>
      <c r="U4321" s="30"/>
      <c r="V4321" s="30"/>
      <c r="W4321" s="30"/>
      <c r="X4321" s="30"/>
      <c r="Y4321" s="30"/>
      <c r="Z4321" s="30"/>
    </row>
    <row r="4322" spans="1:26" ht="15.75" x14ac:dyDescent="0.25">
      <c r="A4322" s="6" t="s">
        <v>5</v>
      </c>
      <c r="B4322" s="8">
        <v>40320</v>
      </c>
      <c r="C4322" s="8">
        <v>488</v>
      </c>
      <c r="D4322" s="2">
        <v>1.2</v>
      </c>
      <c r="E4322" s="10">
        <v>82.5</v>
      </c>
      <c r="F4322" s="8">
        <v>51</v>
      </c>
      <c r="G4322" s="2">
        <v>0.1</v>
      </c>
      <c r="H4322" s="2">
        <v>8.6</v>
      </c>
      <c r="I4322" s="8">
        <v>9</v>
      </c>
      <c r="J4322" s="2">
        <v>0</v>
      </c>
      <c r="K4322" s="2">
        <v>1.5</v>
      </c>
      <c r="M4322" s="12">
        <f t="shared" si="1270"/>
        <v>144</v>
      </c>
      <c r="N4322" s="20">
        <f t="shared" si="1269"/>
        <v>1</v>
      </c>
      <c r="O4322" s="12">
        <f t="shared" si="1271"/>
        <v>0</v>
      </c>
      <c r="P4322" s="12">
        <f t="shared" si="1272"/>
        <v>0</v>
      </c>
      <c r="R4322" s="21">
        <f t="shared" si="1273"/>
        <v>5.4210175516551877E-2</v>
      </c>
      <c r="U4322" s="30" t="s">
        <v>181</v>
      </c>
      <c r="V4322" s="30"/>
      <c r="W4322" s="30"/>
      <c r="X4322" s="30"/>
      <c r="Y4322" s="30"/>
      <c r="Z4322" s="30"/>
    </row>
    <row r="4323" spans="1:26" ht="15.75" x14ac:dyDescent="0.25">
      <c r="A4323" s="5" t="s">
        <v>6</v>
      </c>
      <c r="B4323" s="7">
        <v>42252</v>
      </c>
      <c r="C4323" s="7">
        <v>836</v>
      </c>
      <c r="D4323" s="1">
        <v>2</v>
      </c>
      <c r="E4323" s="9">
        <v>116.8</v>
      </c>
      <c r="F4323" s="7">
        <v>115</v>
      </c>
      <c r="G4323" s="1">
        <v>0.3</v>
      </c>
      <c r="H4323" s="1">
        <v>16.100000000000001</v>
      </c>
      <c r="I4323" s="7">
        <v>12</v>
      </c>
      <c r="J4323" s="1">
        <v>0</v>
      </c>
      <c r="K4323" s="1">
        <v>1.7</v>
      </c>
      <c r="M4323" s="12">
        <f t="shared" si="1270"/>
        <v>158</v>
      </c>
      <c r="N4323" s="20">
        <f t="shared" si="1269"/>
        <v>8</v>
      </c>
      <c r="O4323" s="20">
        <f t="shared" si="1271"/>
        <v>4</v>
      </c>
      <c r="P4323" s="12">
        <f t="shared" si="1272"/>
        <v>0</v>
      </c>
      <c r="R4323" s="21">
        <f t="shared" si="1273"/>
        <v>9.2868251499666737E-2</v>
      </c>
      <c r="U4323" s="30" t="s">
        <v>182</v>
      </c>
      <c r="V4323" s="30"/>
      <c r="W4323" s="30"/>
      <c r="X4323" s="30"/>
      <c r="Y4323" s="30"/>
      <c r="Z4323" s="30"/>
    </row>
    <row r="4324" spans="1:26" ht="15.75" x14ac:dyDescent="0.25">
      <c r="A4324" s="6" t="s">
        <v>7</v>
      </c>
      <c r="B4324" s="8">
        <v>35106</v>
      </c>
      <c r="C4324" s="8">
        <v>1085</v>
      </c>
      <c r="D4324" s="2">
        <v>3.1</v>
      </c>
      <c r="E4324" s="10">
        <v>178.3</v>
      </c>
      <c r="F4324" s="8">
        <v>219</v>
      </c>
      <c r="G4324" s="2">
        <v>0.6</v>
      </c>
      <c r="H4324" s="2">
        <v>36</v>
      </c>
      <c r="I4324" s="8">
        <v>38</v>
      </c>
      <c r="J4324" s="2">
        <v>0.1</v>
      </c>
      <c r="K4324" s="2">
        <v>6.2</v>
      </c>
      <c r="M4324" s="12">
        <f t="shared" si="1270"/>
        <v>125</v>
      </c>
      <c r="N4324" s="20">
        <f t="shared" si="1269"/>
        <v>6</v>
      </c>
      <c r="O4324" s="20">
        <f t="shared" si="1271"/>
        <v>1</v>
      </c>
      <c r="P4324" s="12">
        <f t="shared" si="1272"/>
        <v>1</v>
      </c>
      <c r="R4324" s="21">
        <f t="shared" si="1273"/>
        <v>0.12052877138413685</v>
      </c>
      <c r="U4324" s="30" t="s">
        <v>183</v>
      </c>
      <c r="V4324" s="30"/>
      <c r="W4324" s="30"/>
      <c r="X4324" s="31">
        <f>4470643*0.075</f>
        <v>335298.22499999998</v>
      </c>
      <c r="Y4324" s="30"/>
      <c r="Z4324" s="30"/>
    </row>
    <row r="4325" spans="1:26" ht="15.75" x14ac:dyDescent="0.25">
      <c r="A4325" s="5" t="s">
        <v>8</v>
      </c>
      <c r="B4325" s="7">
        <v>26094</v>
      </c>
      <c r="C4325" s="7">
        <v>1538</v>
      </c>
      <c r="D4325" s="1">
        <v>5.9</v>
      </c>
      <c r="E4325" s="9">
        <v>279.3</v>
      </c>
      <c r="F4325" s="7">
        <v>374</v>
      </c>
      <c r="G4325" s="1">
        <v>1.4</v>
      </c>
      <c r="H4325" s="1">
        <v>67.900000000000006</v>
      </c>
      <c r="I4325" s="7">
        <v>88</v>
      </c>
      <c r="J4325" s="1">
        <v>0.3</v>
      </c>
      <c r="K4325" s="1">
        <v>16</v>
      </c>
      <c r="M4325" s="12">
        <f t="shared" si="1270"/>
        <v>87</v>
      </c>
      <c r="N4325" s="20">
        <f t="shared" si="1269"/>
        <v>7</v>
      </c>
      <c r="O4325" s="20">
        <f t="shared" si="1271"/>
        <v>3</v>
      </c>
      <c r="P4325" s="12">
        <f t="shared" si="1272"/>
        <v>0</v>
      </c>
      <c r="R4325" s="21">
        <f t="shared" si="1273"/>
        <v>0.17085092201732949</v>
      </c>
      <c r="V4325" t="s">
        <v>56</v>
      </c>
      <c r="W4325" s="32">
        <v>0.1</v>
      </c>
      <c r="X4325" s="33">
        <f>X4324*W4325</f>
        <v>33529.822500000002</v>
      </c>
    </row>
    <row r="4326" spans="1:26" ht="15.75" x14ac:dyDescent="0.25">
      <c r="A4326" s="6" t="s">
        <v>9</v>
      </c>
      <c r="B4326" s="8">
        <v>15010</v>
      </c>
      <c r="C4326" s="8">
        <v>1583</v>
      </c>
      <c r="D4326" s="2">
        <v>10.5</v>
      </c>
      <c r="E4326" s="10">
        <v>333.7</v>
      </c>
      <c r="F4326" s="8">
        <v>442</v>
      </c>
      <c r="G4326" s="2">
        <v>2.9</v>
      </c>
      <c r="H4326" s="2">
        <v>93.2</v>
      </c>
      <c r="I4326" s="8">
        <v>248</v>
      </c>
      <c r="J4326" s="2">
        <v>1.7</v>
      </c>
      <c r="K4326" s="2">
        <v>52.3</v>
      </c>
      <c r="M4326" s="12">
        <f t="shared" si="1270"/>
        <v>59</v>
      </c>
      <c r="N4326" s="20">
        <f t="shared" si="1269"/>
        <v>9</v>
      </c>
      <c r="O4326" s="20">
        <f t="shared" si="1271"/>
        <v>1</v>
      </c>
      <c r="P4326" s="20">
        <f t="shared" si="1272"/>
        <v>1</v>
      </c>
      <c r="R4326" s="21">
        <f t="shared" si="1273"/>
        <v>0.1758498111530771</v>
      </c>
      <c r="V4326" t="s">
        <v>184</v>
      </c>
      <c r="X4326" s="34">
        <v>17675</v>
      </c>
      <c r="Y4326" s="48">
        <f>X4326/4470643</f>
        <v>3.9535699898202567E-3</v>
      </c>
      <c r="Z4326" t="s">
        <v>186</v>
      </c>
    </row>
    <row r="4327" spans="1:26" ht="15.75" x14ac:dyDescent="0.25">
      <c r="A4327" s="5" t="s">
        <v>10</v>
      </c>
      <c r="B4327" s="7">
        <v>6436</v>
      </c>
      <c r="C4327" s="7">
        <v>1443</v>
      </c>
      <c r="D4327" s="1">
        <v>22.4</v>
      </c>
      <c r="E4327" s="9">
        <v>553.6</v>
      </c>
      <c r="F4327" s="7">
        <v>290</v>
      </c>
      <c r="G4327" s="1">
        <v>4.5</v>
      </c>
      <c r="H4327" s="1">
        <v>111.3</v>
      </c>
      <c r="I4327" s="7">
        <v>445</v>
      </c>
      <c r="J4327" s="1">
        <v>6.9</v>
      </c>
      <c r="K4327" s="1">
        <v>170.7</v>
      </c>
      <c r="M4327" s="12">
        <f t="shared" si="1270"/>
        <v>16</v>
      </c>
      <c r="N4327" s="20">
        <f t="shared" si="1269"/>
        <v>6</v>
      </c>
      <c r="O4327" s="20">
        <f t="shared" si="1271"/>
        <v>0</v>
      </c>
      <c r="P4327" s="20">
        <f t="shared" si="1272"/>
        <v>2</v>
      </c>
      <c r="R4327" s="21">
        <f t="shared" si="1273"/>
        <v>0.16029771161964007</v>
      </c>
      <c r="W4327" s="46" t="s">
        <v>185</v>
      </c>
      <c r="X4327" s="47">
        <f>X4326-X4344</f>
        <v>-1138</v>
      </c>
    </row>
    <row r="4328" spans="1:26" ht="15.75" x14ac:dyDescent="0.25">
      <c r="A4328" s="6" t="s">
        <v>11</v>
      </c>
      <c r="B4328" s="8">
        <v>6172</v>
      </c>
      <c r="C4328" s="8">
        <v>1765</v>
      </c>
      <c r="D4328" s="2">
        <v>28.6</v>
      </c>
      <c r="E4328" s="10">
        <v>1258.3</v>
      </c>
      <c r="F4328" s="8">
        <v>84</v>
      </c>
      <c r="G4328" s="2">
        <v>1.4</v>
      </c>
      <c r="H4328" s="2">
        <v>59.9</v>
      </c>
      <c r="I4328" s="8">
        <v>1321</v>
      </c>
      <c r="J4328" s="2">
        <v>21.4</v>
      </c>
      <c r="K4328" s="2">
        <v>941.8</v>
      </c>
      <c r="M4328" s="12">
        <f t="shared" si="1270"/>
        <v>3</v>
      </c>
      <c r="N4328" s="20">
        <f t="shared" si="1269"/>
        <v>3</v>
      </c>
      <c r="O4328" s="20">
        <f t="shared" si="1271"/>
        <v>1</v>
      </c>
      <c r="P4328" s="20">
        <f t="shared" si="1272"/>
        <v>0</v>
      </c>
      <c r="R4328" s="21">
        <f t="shared" si="1273"/>
        <v>0.19606754054654521</v>
      </c>
    </row>
    <row r="4329" spans="1:26" ht="15.75" x14ac:dyDescent="0.25">
      <c r="A4329" s="5" t="s">
        <v>12</v>
      </c>
      <c r="B4329" s="1">
        <v>106</v>
      </c>
      <c r="C4329" s="1">
        <v>4</v>
      </c>
      <c r="D4329" s="1">
        <v>3.8</v>
      </c>
      <c r="E4329" s="1" t="s">
        <v>13</v>
      </c>
      <c r="F4329" s="1">
        <v>1</v>
      </c>
      <c r="G4329" s="1">
        <v>0.9</v>
      </c>
      <c r="H4329" s="1" t="s">
        <v>13</v>
      </c>
      <c r="I4329" s="1">
        <v>1</v>
      </c>
      <c r="J4329" s="1">
        <v>0.9</v>
      </c>
      <c r="K4329" s="1" t="s">
        <v>13</v>
      </c>
      <c r="M4329" s="12">
        <f t="shared" si="1270"/>
        <v>-2</v>
      </c>
      <c r="N4329" s="12">
        <f t="shared" si="1269"/>
        <v>0</v>
      </c>
      <c r="O4329" s="12">
        <f t="shared" si="1271"/>
        <v>0</v>
      </c>
      <c r="P4329" s="12">
        <f t="shared" si="1272"/>
        <v>0</v>
      </c>
      <c r="R4329" s="21">
        <f t="shared" si="1273"/>
        <v>4.4434570095534326E-4</v>
      </c>
    </row>
    <row r="4330" spans="1:26" x14ac:dyDescent="0.25">
      <c r="A4330" s="25"/>
    </row>
    <row r="4331" spans="1:26" x14ac:dyDescent="0.25">
      <c r="A4331" t="s">
        <v>1410</v>
      </c>
    </row>
    <row r="4332" spans="1:26" x14ac:dyDescent="0.25">
      <c r="A4332" t="s">
        <v>22</v>
      </c>
    </row>
    <row r="4333" spans="1:26" x14ac:dyDescent="0.25">
      <c r="A4333" s="15" t="s">
        <v>17</v>
      </c>
      <c r="B4333" s="14" t="s">
        <v>18</v>
      </c>
      <c r="C4333" s="270" t="s">
        <v>19</v>
      </c>
      <c r="D4333" s="270"/>
      <c r="E4333" s="270"/>
      <c r="F4333" s="270" t="s">
        <v>20</v>
      </c>
      <c r="G4333" s="270"/>
      <c r="H4333" s="270"/>
      <c r="I4333" s="270" t="s">
        <v>21</v>
      </c>
      <c r="J4333" s="270"/>
      <c r="K4333" s="270"/>
      <c r="M4333" s="270" t="s">
        <v>173</v>
      </c>
      <c r="N4333" s="270"/>
      <c r="O4333" s="270"/>
      <c r="P4333" s="270"/>
    </row>
    <row r="4334" spans="1:26" ht="30" x14ac:dyDescent="0.25">
      <c r="B4334" s="14" t="s">
        <v>14</v>
      </c>
      <c r="C4334" s="14" t="s">
        <v>14</v>
      </c>
      <c r="D4334" s="14" t="s">
        <v>15</v>
      </c>
      <c r="E4334" s="14" t="s">
        <v>16</v>
      </c>
      <c r="F4334" s="14" t="s">
        <v>14</v>
      </c>
      <c r="G4334" s="14" t="s">
        <v>15</v>
      </c>
      <c r="H4334" s="14" t="s">
        <v>16</v>
      </c>
      <c r="I4334" s="14" t="s">
        <v>14</v>
      </c>
      <c r="J4334" s="14" t="s">
        <v>15</v>
      </c>
      <c r="K4334" s="14" t="s">
        <v>16</v>
      </c>
      <c r="L4334" s="16"/>
      <c r="M4334" s="14" t="s">
        <v>18</v>
      </c>
      <c r="N4334" s="13" t="s">
        <v>19</v>
      </c>
      <c r="O4334" s="14" t="s">
        <v>20</v>
      </c>
      <c r="P4334" s="13" t="s">
        <v>21</v>
      </c>
      <c r="R4334" s="13" t="s">
        <v>41</v>
      </c>
      <c r="S4334" s="14" t="s">
        <v>29</v>
      </c>
      <c r="U4334" s="27" t="s">
        <v>42</v>
      </c>
    </row>
    <row r="4335" spans="1:26" ht="15.75" x14ac:dyDescent="0.25">
      <c r="A4335" s="5" t="s">
        <v>0</v>
      </c>
      <c r="B4335" s="7">
        <v>221467</v>
      </c>
      <c r="C4335" s="7">
        <v>8962</v>
      </c>
      <c r="D4335" s="1">
        <v>4</v>
      </c>
      <c r="E4335" s="9">
        <v>202.7</v>
      </c>
      <c r="F4335" s="7">
        <v>1615</v>
      </c>
      <c r="G4335" s="1">
        <v>0.7</v>
      </c>
      <c r="H4335" s="1">
        <v>36.5</v>
      </c>
      <c r="I4335" s="7">
        <v>2158</v>
      </c>
      <c r="J4335" s="1">
        <v>1</v>
      </c>
      <c r="K4335" s="1">
        <v>48.8</v>
      </c>
      <c r="M4335" s="12">
        <f>B4335-B4353</f>
        <v>908</v>
      </c>
      <c r="N4335" s="12">
        <f t="shared" ref="N4335:N4347" si="1274">C4335-C4353</f>
        <v>79</v>
      </c>
      <c r="O4335" s="12">
        <f>F4335-F4353</f>
        <v>23</v>
      </c>
      <c r="P4335" s="12">
        <f>I4335-I4353</f>
        <v>6</v>
      </c>
      <c r="R4335" s="26"/>
      <c r="U4335" s="28">
        <f>C4335/B4335</f>
        <v>4.0466525486867119E-2</v>
      </c>
    </row>
    <row r="4336" spans="1:26" ht="15.75" x14ac:dyDescent="0.25">
      <c r="A4336" s="6" t="s">
        <v>1</v>
      </c>
      <c r="B4336" s="8">
        <v>1297</v>
      </c>
      <c r="C4336" s="8">
        <v>56</v>
      </c>
      <c r="D4336" s="2">
        <v>4.3</v>
      </c>
      <c r="E4336" s="10">
        <v>108.3</v>
      </c>
      <c r="F4336" s="8">
        <v>13</v>
      </c>
      <c r="G4336" s="2">
        <v>1</v>
      </c>
      <c r="H4336" s="2">
        <v>25.1</v>
      </c>
      <c r="I4336" s="8">
        <v>0</v>
      </c>
      <c r="J4336" s="2">
        <v>0</v>
      </c>
      <c r="K4336" s="2">
        <v>0</v>
      </c>
      <c r="M4336" s="12">
        <f t="shared" ref="M4336:M4347" si="1275">B4336-B4354</f>
        <v>5</v>
      </c>
      <c r="N4336" s="20">
        <f t="shared" si="1274"/>
        <v>0</v>
      </c>
      <c r="O4336" s="12">
        <f t="shared" ref="O4336:O4347" si="1276">F4336-F4354</f>
        <v>0</v>
      </c>
      <c r="P4336" s="12">
        <f t="shared" ref="P4336:P4347" si="1277">I4336-I4354</f>
        <v>0</v>
      </c>
      <c r="R4336" s="21">
        <f>C4336/$C$4335</f>
        <v>6.2486052220486503E-3</v>
      </c>
    </row>
    <row r="4337" spans="1:26" ht="15.75" x14ac:dyDescent="0.25">
      <c r="A4337" s="5" t="s">
        <v>2</v>
      </c>
      <c r="B4337" s="7">
        <v>8141</v>
      </c>
      <c r="C4337" s="7">
        <v>39</v>
      </c>
      <c r="D4337" s="1">
        <v>0.5</v>
      </c>
      <c r="E4337" s="9">
        <v>17.899999999999999</v>
      </c>
      <c r="F4337" s="7">
        <v>6</v>
      </c>
      <c r="G4337" s="1">
        <v>0.1</v>
      </c>
      <c r="H4337" s="1">
        <v>2.8</v>
      </c>
      <c r="I4337" s="7">
        <v>0</v>
      </c>
      <c r="J4337" s="1">
        <v>0</v>
      </c>
      <c r="K4337" s="1">
        <v>0</v>
      </c>
      <c r="M4337" s="12">
        <f t="shared" si="1275"/>
        <v>48</v>
      </c>
      <c r="N4337" s="20">
        <f t="shared" si="1274"/>
        <v>0</v>
      </c>
      <c r="O4337" s="12">
        <f t="shared" si="1276"/>
        <v>0</v>
      </c>
      <c r="P4337" s="12">
        <f t="shared" si="1277"/>
        <v>0</v>
      </c>
      <c r="R4337" s="21">
        <f t="shared" ref="R4337:R4347" si="1278">C4337/$C$4335</f>
        <v>4.3517072082124523E-3</v>
      </c>
    </row>
    <row r="4338" spans="1:26" ht="15.75" x14ac:dyDescent="0.25">
      <c r="A4338" s="6" t="s">
        <v>3</v>
      </c>
      <c r="B4338" s="8">
        <v>11412</v>
      </c>
      <c r="C4338" s="8">
        <v>24</v>
      </c>
      <c r="D4338" s="2">
        <v>0.2</v>
      </c>
      <c r="E4338" s="10">
        <v>8.6</v>
      </c>
      <c r="F4338" s="8">
        <v>12</v>
      </c>
      <c r="G4338" s="2">
        <v>0.1</v>
      </c>
      <c r="H4338" s="2">
        <v>4.3</v>
      </c>
      <c r="I4338" s="8">
        <v>0</v>
      </c>
      <c r="J4338" s="2">
        <v>0</v>
      </c>
      <c r="K4338" s="2">
        <v>0</v>
      </c>
      <c r="M4338" s="12">
        <f t="shared" si="1275"/>
        <v>54</v>
      </c>
      <c r="N4338" s="20">
        <f t="shared" si="1274"/>
        <v>0</v>
      </c>
      <c r="O4338" s="20">
        <f t="shared" si="1276"/>
        <v>0</v>
      </c>
      <c r="P4338" s="12">
        <f t="shared" si="1277"/>
        <v>0</v>
      </c>
      <c r="R4338" s="23">
        <f t="shared" si="1278"/>
        <v>2.6779736665922785E-3</v>
      </c>
      <c r="U4338" s="30" t="s">
        <v>175</v>
      </c>
      <c r="V4338" s="30"/>
      <c r="W4338" s="30"/>
      <c r="X4338" s="30"/>
      <c r="Y4338" s="30"/>
    </row>
    <row r="4339" spans="1:26" ht="15.75" x14ac:dyDescent="0.25">
      <c r="A4339" s="5" t="s">
        <v>4</v>
      </c>
      <c r="B4339" s="7">
        <v>29711</v>
      </c>
      <c r="C4339" s="7">
        <v>141</v>
      </c>
      <c r="D4339" s="1">
        <v>0.5</v>
      </c>
      <c r="E4339" s="9">
        <v>26.5</v>
      </c>
      <c r="F4339" s="7">
        <v>18</v>
      </c>
      <c r="G4339" s="1">
        <v>0.1</v>
      </c>
      <c r="H4339" s="1">
        <v>3.4</v>
      </c>
      <c r="I4339" s="7">
        <v>0</v>
      </c>
      <c r="J4339" s="1">
        <v>0</v>
      </c>
      <c r="K4339" s="1">
        <v>0</v>
      </c>
      <c r="M4339" s="12">
        <f t="shared" si="1275"/>
        <v>111</v>
      </c>
      <c r="N4339" s="20">
        <f t="shared" si="1274"/>
        <v>2</v>
      </c>
      <c r="O4339" s="12">
        <f t="shared" si="1276"/>
        <v>0</v>
      </c>
      <c r="P4339" s="12">
        <f t="shared" si="1277"/>
        <v>0</v>
      </c>
      <c r="R4339" s="23">
        <f t="shared" si="1278"/>
        <v>1.5733095291229637E-2</v>
      </c>
      <c r="S4339" s="24">
        <f>R4338+R4339</f>
        <v>1.8411068957821915E-2</v>
      </c>
      <c r="U4339" s="30"/>
      <c r="V4339" s="30"/>
      <c r="W4339" s="30"/>
      <c r="X4339" s="30"/>
      <c r="Y4339" s="30"/>
      <c r="Z4339" s="30"/>
    </row>
    <row r="4340" spans="1:26" ht="15.75" x14ac:dyDescent="0.25">
      <c r="A4340" s="6" t="s">
        <v>5</v>
      </c>
      <c r="B4340" s="8">
        <v>40176</v>
      </c>
      <c r="C4340" s="8">
        <v>487</v>
      </c>
      <c r="D4340" s="2">
        <v>1.2</v>
      </c>
      <c r="E4340" s="10">
        <v>82.3</v>
      </c>
      <c r="F4340" s="8">
        <v>51</v>
      </c>
      <c r="G4340" s="2">
        <v>0.1</v>
      </c>
      <c r="H4340" s="2">
        <v>8.6</v>
      </c>
      <c r="I4340" s="8">
        <v>9</v>
      </c>
      <c r="J4340" s="2">
        <v>0</v>
      </c>
      <c r="K4340" s="2">
        <v>1.5</v>
      </c>
      <c r="M4340" s="12">
        <f t="shared" si="1275"/>
        <v>175</v>
      </c>
      <c r="N4340" s="20">
        <f t="shared" si="1274"/>
        <v>5</v>
      </c>
      <c r="O4340" s="12">
        <f t="shared" si="1276"/>
        <v>1</v>
      </c>
      <c r="P4340" s="12">
        <f t="shared" si="1277"/>
        <v>0</v>
      </c>
      <c r="R4340" s="21">
        <f t="shared" si="1278"/>
        <v>5.4340548984601653E-2</v>
      </c>
      <c r="U4340" s="30" t="s">
        <v>176</v>
      </c>
      <c r="V4340" s="30"/>
      <c r="W4340" s="30"/>
      <c r="X4340" s="30"/>
      <c r="Y4340" s="30"/>
      <c r="Z4340" s="30"/>
    </row>
    <row r="4341" spans="1:26" ht="15.75" x14ac:dyDescent="0.25">
      <c r="A4341" s="5" t="s">
        <v>6</v>
      </c>
      <c r="B4341" s="7">
        <v>42094</v>
      </c>
      <c r="C4341" s="7">
        <v>828</v>
      </c>
      <c r="D4341" s="1">
        <v>2</v>
      </c>
      <c r="E4341" s="9">
        <v>115.7</v>
      </c>
      <c r="F4341" s="7">
        <v>111</v>
      </c>
      <c r="G4341" s="1">
        <v>0.3</v>
      </c>
      <c r="H4341" s="1">
        <v>15.5</v>
      </c>
      <c r="I4341" s="7">
        <v>12</v>
      </c>
      <c r="J4341" s="1">
        <v>0</v>
      </c>
      <c r="K4341" s="1">
        <v>1.7</v>
      </c>
      <c r="M4341" s="12">
        <f t="shared" si="1275"/>
        <v>214</v>
      </c>
      <c r="N4341" s="20">
        <f t="shared" si="1274"/>
        <v>14</v>
      </c>
      <c r="O4341" s="20">
        <f t="shared" si="1276"/>
        <v>3</v>
      </c>
      <c r="P4341" s="12">
        <f t="shared" si="1277"/>
        <v>0</v>
      </c>
      <c r="R4341" s="21">
        <f t="shared" si="1278"/>
        <v>9.2390091497433602E-2</v>
      </c>
      <c r="U4341" s="30" t="s">
        <v>177</v>
      </c>
      <c r="V4341" s="30"/>
      <c r="W4341" s="30"/>
      <c r="X4341" s="30"/>
      <c r="Y4341" s="30"/>
      <c r="Z4341" s="30"/>
    </row>
    <row r="4342" spans="1:26" ht="15.75" x14ac:dyDescent="0.25">
      <c r="A4342" s="6" t="s">
        <v>7</v>
      </c>
      <c r="B4342" s="8">
        <v>34981</v>
      </c>
      <c r="C4342" s="8">
        <v>1079</v>
      </c>
      <c r="D4342" s="2">
        <v>3.1</v>
      </c>
      <c r="E4342" s="10">
        <v>177.3</v>
      </c>
      <c r="F4342" s="8">
        <v>218</v>
      </c>
      <c r="G4342" s="2">
        <v>0.6</v>
      </c>
      <c r="H4342" s="2">
        <v>35.799999999999997</v>
      </c>
      <c r="I4342" s="8">
        <v>37</v>
      </c>
      <c r="J4342" s="2">
        <v>0.1</v>
      </c>
      <c r="K4342" s="2">
        <v>6.1</v>
      </c>
      <c r="M4342" s="12">
        <f t="shared" si="1275"/>
        <v>126</v>
      </c>
      <c r="N4342" s="20">
        <f t="shared" si="1274"/>
        <v>15</v>
      </c>
      <c r="O4342" s="20">
        <f t="shared" si="1276"/>
        <v>3</v>
      </c>
      <c r="P4342" s="12">
        <f t="shared" si="1277"/>
        <v>0</v>
      </c>
      <c r="R4342" s="21">
        <f t="shared" si="1278"/>
        <v>0.12039723276054452</v>
      </c>
      <c r="U4342" s="30" t="s">
        <v>171</v>
      </c>
      <c r="V4342" s="30"/>
      <c r="W4342" s="30"/>
      <c r="X4342" s="31">
        <f>4470643*0.074</f>
        <v>330827.58199999999</v>
      </c>
      <c r="Y4342" s="30"/>
      <c r="Z4342" s="30"/>
    </row>
    <row r="4343" spans="1:26" ht="15.75" x14ac:dyDescent="0.25">
      <c r="A4343" s="5" t="s">
        <v>8</v>
      </c>
      <c r="B4343" s="7">
        <v>26007</v>
      </c>
      <c r="C4343" s="7">
        <v>1531</v>
      </c>
      <c r="D4343" s="1">
        <v>5.9</v>
      </c>
      <c r="E4343" s="9">
        <v>278</v>
      </c>
      <c r="F4343" s="7">
        <v>371</v>
      </c>
      <c r="G4343" s="1">
        <v>1.4</v>
      </c>
      <c r="H4343" s="1">
        <v>67.400000000000006</v>
      </c>
      <c r="I4343" s="7">
        <v>88</v>
      </c>
      <c r="J4343" s="1">
        <v>0.3</v>
      </c>
      <c r="K4343" s="1">
        <v>16</v>
      </c>
      <c r="M4343" s="12">
        <f t="shared" si="1275"/>
        <v>111</v>
      </c>
      <c r="N4343" s="20">
        <f t="shared" si="1274"/>
        <v>18</v>
      </c>
      <c r="O4343" s="20">
        <f t="shared" si="1276"/>
        <v>6</v>
      </c>
      <c r="P4343" s="12">
        <f t="shared" si="1277"/>
        <v>1</v>
      </c>
      <c r="R4343" s="21">
        <f t="shared" si="1278"/>
        <v>0.17083240348136577</v>
      </c>
      <c r="V4343" t="s">
        <v>56</v>
      </c>
      <c r="W4343" s="32">
        <v>0.1</v>
      </c>
      <c r="X4343" s="33">
        <f>X4342*W4343</f>
        <v>33082.758200000004</v>
      </c>
    </row>
    <row r="4344" spans="1:26" ht="15.75" x14ac:dyDescent="0.25">
      <c r="A4344" s="6" t="s">
        <v>9</v>
      </c>
      <c r="B4344" s="8">
        <v>14951</v>
      </c>
      <c r="C4344" s="8">
        <v>1574</v>
      </c>
      <c r="D4344" s="2">
        <v>10.5</v>
      </c>
      <c r="E4344" s="10">
        <v>331.8</v>
      </c>
      <c r="F4344" s="8">
        <v>441</v>
      </c>
      <c r="G4344" s="2">
        <v>2.9</v>
      </c>
      <c r="H4344" s="2">
        <v>93</v>
      </c>
      <c r="I4344" s="8">
        <v>247</v>
      </c>
      <c r="J4344" s="2">
        <v>1.7</v>
      </c>
      <c r="K4344" s="2">
        <v>52.1</v>
      </c>
      <c r="M4344" s="12">
        <f t="shared" si="1275"/>
        <v>53</v>
      </c>
      <c r="N4344" s="20">
        <f t="shared" si="1274"/>
        <v>12</v>
      </c>
      <c r="O4344" s="20">
        <f t="shared" si="1276"/>
        <v>4</v>
      </c>
      <c r="P4344" s="20">
        <f t="shared" si="1277"/>
        <v>3</v>
      </c>
      <c r="R4344" s="21">
        <f t="shared" si="1278"/>
        <v>0.17563043963401026</v>
      </c>
      <c r="V4344" t="s">
        <v>178</v>
      </c>
      <c r="X4344" s="34">
        <v>18813</v>
      </c>
      <c r="Y4344" s="48">
        <f>X4344/4470643</f>
        <v>4.2081195031676653E-3</v>
      </c>
      <c r="Z4344" t="s">
        <v>186</v>
      </c>
    </row>
    <row r="4345" spans="1:26" ht="15.75" x14ac:dyDescent="0.25">
      <c r="A4345" s="5" t="s">
        <v>10</v>
      </c>
      <c r="B4345" s="7">
        <v>6420</v>
      </c>
      <c r="C4345" s="7">
        <v>1437</v>
      </c>
      <c r="D4345" s="1">
        <v>22.4</v>
      </c>
      <c r="E4345" s="9">
        <v>551.29999999999995</v>
      </c>
      <c r="F4345" s="7">
        <v>290</v>
      </c>
      <c r="G4345" s="1">
        <v>4.5</v>
      </c>
      <c r="H4345" s="1">
        <v>111.3</v>
      </c>
      <c r="I4345" s="7">
        <v>443</v>
      </c>
      <c r="J4345" s="1">
        <v>6.9</v>
      </c>
      <c r="K4345" s="1">
        <v>170</v>
      </c>
      <c r="M4345" s="12">
        <f t="shared" si="1275"/>
        <v>8</v>
      </c>
      <c r="N4345" s="20">
        <f t="shared" si="1274"/>
        <v>8</v>
      </c>
      <c r="O4345" s="20">
        <f t="shared" si="1276"/>
        <v>5</v>
      </c>
      <c r="P4345" s="20">
        <f t="shared" si="1277"/>
        <v>2</v>
      </c>
      <c r="R4345" s="21">
        <f t="shared" si="1278"/>
        <v>0.16034367328721266</v>
      </c>
      <c r="W4345" s="46" t="s">
        <v>185</v>
      </c>
      <c r="X4345" s="47">
        <f>X4344-X4362</f>
        <v>-1200</v>
      </c>
    </row>
    <row r="4346" spans="1:26" ht="15.75" x14ac:dyDescent="0.25">
      <c r="A4346" s="6" t="s">
        <v>11</v>
      </c>
      <c r="B4346" s="8">
        <v>6169</v>
      </c>
      <c r="C4346" s="8">
        <v>1762</v>
      </c>
      <c r="D4346" s="2">
        <v>28.6</v>
      </c>
      <c r="E4346" s="10">
        <v>1256.2</v>
      </c>
      <c r="F4346" s="8">
        <v>83</v>
      </c>
      <c r="G4346" s="2">
        <v>1.3</v>
      </c>
      <c r="H4346" s="2">
        <v>59.2</v>
      </c>
      <c r="I4346" s="8">
        <v>1321</v>
      </c>
      <c r="J4346" s="2">
        <v>21.4</v>
      </c>
      <c r="K4346" s="2">
        <v>941.8</v>
      </c>
      <c r="M4346" s="12">
        <f t="shared" si="1275"/>
        <v>3</v>
      </c>
      <c r="N4346" s="20">
        <f t="shared" si="1274"/>
        <v>5</v>
      </c>
      <c r="O4346" s="20">
        <f t="shared" si="1276"/>
        <v>1</v>
      </c>
      <c r="P4346" s="20">
        <f t="shared" si="1277"/>
        <v>0</v>
      </c>
      <c r="R4346" s="21">
        <f t="shared" si="1278"/>
        <v>0.19660790002231646</v>
      </c>
    </row>
    <row r="4347" spans="1:26" ht="15.75" x14ac:dyDescent="0.25">
      <c r="A4347" s="5" t="s">
        <v>12</v>
      </c>
      <c r="B4347" s="1">
        <v>108</v>
      </c>
      <c r="C4347" s="1">
        <v>4</v>
      </c>
      <c r="D4347" s="1">
        <v>3.7</v>
      </c>
      <c r="E4347" s="1" t="s">
        <v>13</v>
      </c>
      <c r="F4347" s="1">
        <v>1</v>
      </c>
      <c r="G4347" s="1">
        <v>0.9</v>
      </c>
      <c r="H4347" s="1" t="s">
        <v>13</v>
      </c>
      <c r="I4347" s="1">
        <v>1</v>
      </c>
      <c r="J4347" s="1">
        <v>0.9</v>
      </c>
      <c r="K4347" s="1" t="s">
        <v>13</v>
      </c>
      <c r="M4347" s="12">
        <f t="shared" si="1275"/>
        <v>0</v>
      </c>
      <c r="N4347" s="12">
        <f t="shared" si="1274"/>
        <v>0</v>
      </c>
      <c r="O4347" s="12">
        <f t="shared" si="1276"/>
        <v>0</v>
      </c>
      <c r="P4347" s="12">
        <f t="shared" si="1277"/>
        <v>0</v>
      </c>
      <c r="R4347" s="21">
        <f t="shared" si="1278"/>
        <v>4.4632894443204642E-4</v>
      </c>
    </row>
    <row r="4348" spans="1:26" x14ac:dyDescent="0.25">
      <c r="A4348" s="25"/>
    </row>
    <row r="4349" spans="1:26" x14ac:dyDescent="0.25">
      <c r="A4349" t="s">
        <v>1411</v>
      </c>
    </row>
    <row r="4350" spans="1:26" x14ac:dyDescent="0.25">
      <c r="A4350" t="s">
        <v>22</v>
      </c>
    </row>
    <row r="4351" spans="1:26" x14ac:dyDescent="0.25">
      <c r="A4351" s="15" t="s">
        <v>17</v>
      </c>
      <c r="B4351" s="14" t="s">
        <v>18</v>
      </c>
      <c r="C4351" s="270" t="s">
        <v>19</v>
      </c>
      <c r="D4351" s="270"/>
      <c r="E4351" s="270"/>
      <c r="F4351" s="270" t="s">
        <v>20</v>
      </c>
      <c r="G4351" s="270"/>
      <c r="H4351" s="270"/>
      <c r="I4351" s="270" t="s">
        <v>21</v>
      </c>
      <c r="J4351" s="270"/>
      <c r="K4351" s="270"/>
      <c r="M4351" s="270" t="s">
        <v>163</v>
      </c>
      <c r="N4351" s="270"/>
      <c r="O4351" s="270"/>
      <c r="P4351" s="270"/>
    </row>
    <row r="4352" spans="1:26" ht="30" x14ac:dyDescent="0.25">
      <c r="B4352" s="14" t="s">
        <v>14</v>
      </c>
      <c r="C4352" s="14" t="s">
        <v>14</v>
      </c>
      <c r="D4352" s="14" t="s">
        <v>15</v>
      </c>
      <c r="E4352" s="14" t="s">
        <v>16</v>
      </c>
      <c r="F4352" s="14" t="s">
        <v>14</v>
      </c>
      <c r="G4352" s="14" t="s">
        <v>15</v>
      </c>
      <c r="H4352" s="14" t="s">
        <v>16</v>
      </c>
      <c r="I4352" s="14" t="s">
        <v>14</v>
      </c>
      <c r="J4352" s="14" t="s">
        <v>15</v>
      </c>
      <c r="K4352" s="14" t="s">
        <v>16</v>
      </c>
      <c r="L4352" s="16"/>
      <c r="M4352" s="14" t="s">
        <v>18</v>
      </c>
      <c r="N4352" s="13" t="s">
        <v>19</v>
      </c>
      <c r="O4352" s="14" t="s">
        <v>20</v>
      </c>
      <c r="P4352" s="13" t="s">
        <v>21</v>
      </c>
      <c r="R4352" s="13" t="s">
        <v>41</v>
      </c>
      <c r="S4352" s="14" t="s">
        <v>29</v>
      </c>
      <c r="U4352" s="27" t="s">
        <v>42</v>
      </c>
    </row>
    <row r="4353" spans="1:26" ht="15.75" x14ac:dyDescent="0.25">
      <c r="A4353" s="5" t="s">
        <v>0</v>
      </c>
      <c r="B4353" s="7">
        <v>220559</v>
      </c>
      <c r="C4353" s="7">
        <v>8883</v>
      </c>
      <c r="D4353" s="1">
        <v>4</v>
      </c>
      <c r="E4353" s="9">
        <v>200.9</v>
      </c>
      <c r="F4353" s="7">
        <v>1592</v>
      </c>
      <c r="G4353" s="1">
        <v>0.7</v>
      </c>
      <c r="H4353" s="1">
        <v>36</v>
      </c>
      <c r="I4353" s="7">
        <v>2152</v>
      </c>
      <c r="J4353" s="1">
        <v>1</v>
      </c>
      <c r="K4353" s="1">
        <v>48.7</v>
      </c>
      <c r="M4353" s="12">
        <f>B4353-B4371</f>
        <v>877</v>
      </c>
      <c r="N4353" s="12">
        <f t="shared" ref="N4353:N4365" si="1279">C4353-C4371</f>
        <v>35</v>
      </c>
      <c r="O4353" s="12">
        <f>F4353-F4371</f>
        <v>4</v>
      </c>
      <c r="P4353" s="12">
        <f>I4353-I4371</f>
        <v>4</v>
      </c>
      <c r="R4353" s="26"/>
      <c r="U4353" s="28">
        <f>C4353/B4353</f>
        <v>4.0274937771752686E-2</v>
      </c>
    </row>
    <row r="4354" spans="1:26" ht="15.75" x14ac:dyDescent="0.25">
      <c r="A4354" s="6" t="s">
        <v>1</v>
      </c>
      <c r="B4354" s="8">
        <v>1292</v>
      </c>
      <c r="C4354" s="8">
        <v>56</v>
      </c>
      <c r="D4354" s="2">
        <v>4.3</v>
      </c>
      <c r="E4354" s="10">
        <v>108.3</v>
      </c>
      <c r="F4354" s="8">
        <v>13</v>
      </c>
      <c r="G4354" s="2">
        <v>1</v>
      </c>
      <c r="H4354" s="2">
        <v>25.1</v>
      </c>
      <c r="I4354" s="8">
        <v>0</v>
      </c>
      <c r="J4354" s="2">
        <v>0</v>
      </c>
      <c r="K4354" s="2">
        <v>0</v>
      </c>
      <c r="M4354" s="12">
        <f t="shared" ref="M4354:M4365" si="1280">B4354-B4372</f>
        <v>11</v>
      </c>
      <c r="N4354" s="20">
        <f t="shared" si="1279"/>
        <v>0</v>
      </c>
      <c r="O4354" s="12">
        <f t="shared" ref="O4354:O4365" si="1281">F4354-F4372</f>
        <v>0</v>
      </c>
      <c r="P4354" s="12">
        <f t="shared" ref="P4354:P4365" si="1282">I4354-I4372</f>
        <v>0</v>
      </c>
      <c r="R4354" s="21">
        <f>C4354/$C$4353</f>
        <v>6.3041765169424748E-3</v>
      </c>
    </row>
    <row r="4355" spans="1:26" ht="15.75" x14ac:dyDescent="0.25">
      <c r="A4355" s="5" t="s">
        <v>2</v>
      </c>
      <c r="B4355" s="7">
        <v>8093</v>
      </c>
      <c r="C4355" s="7">
        <v>39</v>
      </c>
      <c r="D4355" s="1">
        <v>0.5</v>
      </c>
      <c r="E4355" s="9">
        <v>17.899999999999999</v>
      </c>
      <c r="F4355" s="7">
        <v>6</v>
      </c>
      <c r="G4355" s="1">
        <v>0.1</v>
      </c>
      <c r="H4355" s="1">
        <v>2.8</v>
      </c>
      <c r="I4355" s="7">
        <v>0</v>
      </c>
      <c r="J4355" s="1">
        <v>0</v>
      </c>
      <c r="K4355" s="1">
        <v>0</v>
      </c>
      <c r="M4355" s="12">
        <f t="shared" si="1280"/>
        <v>39</v>
      </c>
      <c r="N4355" s="20">
        <f t="shared" si="1279"/>
        <v>0</v>
      </c>
      <c r="O4355" s="12">
        <f t="shared" si="1281"/>
        <v>0</v>
      </c>
      <c r="P4355" s="12">
        <f t="shared" si="1282"/>
        <v>0</v>
      </c>
      <c r="R4355" s="21">
        <f t="shared" ref="R4355:R4365" si="1283">C4355/$C$4353</f>
        <v>4.3904086457277943E-3</v>
      </c>
    </row>
    <row r="4356" spans="1:26" ht="15.75" x14ac:dyDescent="0.25">
      <c r="A4356" s="6" t="s">
        <v>3</v>
      </c>
      <c r="B4356" s="8">
        <v>11358</v>
      </c>
      <c r="C4356" s="8">
        <v>24</v>
      </c>
      <c r="D4356" s="2">
        <v>0.2</v>
      </c>
      <c r="E4356" s="10">
        <v>8.6</v>
      </c>
      <c r="F4356" s="8">
        <v>12</v>
      </c>
      <c r="G4356" s="2">
        <v>0.1</v>
      </c>
      <c r="H4356" s="2">
        <v>4.3</v>
      </c>
      <c r="I4356" s="8">
        <v>0</v>
      </c>
      <c r="J4356" s="2">
        <v>0</v>
      </c>
      <c r="K4356" s="2">
        <v>0</v>
      </c>
      <c r="M4356" s="12">
        <f t="shared" si="1280"/>
        <v>53</v>
      </c>
      <c r="N4356" s="20">
        <f t="shared" si="1279"/>
        <v>0</v>
      </c>
      <c r="O4356" s="20">
        <f t="shared" si="1281"/>
        <v>0</v>
      </c>
      <c r="P4356" s="12">
        <f t="shared" si="1282"/>
        <v>0</v>
      </c>
      <c r="R4356" s="23">
        <f t="shared" si="1283"/>
        <v>2.7017899358324892E-3</v>
      </c>
      <c r="U4356" s="30" t="s">
        <v>168</v>
      </c>
      <c r="V4356" s="30"/>
      <c r="W4356" s="30"/>
      <c r="X4356" s="30"/>
      <c r="Y4356" s="30"/>
    </row>
    <row r="4357" spans="1:26" ht="15.75" x14ac:dyDescent="0.25">
      <c r="A4357" s="5" t="s">
        <v>4</v>
      </c>
      <c r="B4357" s="7">
        <v>29600</v>
      </c>
      <c r="C4357" s="7">
        <v>139</v>
      </c>
      <c r="D4357" s="1">
        <v>0.5</v>
      </c>
      <c r="E4357" s="9">
        <v>26.1</v>
      </c>
      <c r="F4357" s="7">
        <v>18</v>
      </c>
      <c r="G4357" s="1">
        <v>0.1</v>
      </c>
      <c r="H4357" s="1">
        <v>3.4</v>
      </c>
      <c r="I4357" s="7">
        <v>0</v>
      </c>
      <c r="J4357" s="1">
        <v>0</v>
      </c>
      <c r="K4357" s="1">
        <v>0</v>
      </c>
      <c r="M4357" s="12">
        <f t="shared" si="1280"/>
        <v>126</v>
      </c>
      <c r="N4357" s="20">
        <f t="shared" si="1279"/>
        <v>0</v>
      </c>
      <c r="O4357" s="12">
        <f t="shared" si="1281"/>
        <v>0</v>
      </c>
      <c r="P4357" s="12">
        <f t="shared" si="1282"/>
        <v>0</v>
      </c>
      <c r="R4357" s="23">
        <f t="shared" si="1283"/>
        <v>1.56478667116965E-2</v>
      </c>
      <c r="S4357" s="24">
        <f>R4356+R4357</f>
        <v>1.8349656647528988E-2</v>
      </c>
      <c r="U4357" s="30"/>
      <c r="V4357" s="30"/>
      <c r="W4357" s="30"/>
      <c r="X4357" s="30"/>
      <c r="Y4357" s="30"/>
      <c r="Z4357" s="30"/>
    </row>
    <row r="4358" spans="1:26" ht="15.75" x14ac:dyDescent="0.25">
      <c r="A4358" s="6" t="s">
        <v>5</v>
      </c>
      <c r="B4358" s="8">
        <v>40001</v>
      </c>
      <c r="C4358" s="8">
        <v>482</v>
      </c>
      <c r="D4358" s="2">
        <v>1.2</v>
      </c>
      <c r="E4358" s="10">
        <v>81.400000000000006</v>
      </c>
      <c r="F4358" s="8">
        <v>50</v>
      </c>
      <c r="G4358" s="2">
        <v>0.1</v>
      </c>
      <c r="H4358" s="2">
        <v>8.4</v>
      </c>
      <c r="I4358" s="8">
        <v>9</v>
      </c>
      <c r="J4358" s="2">
        <v>0</v>
      </c>
      <c r="K4358" s="2">
        <v>1.5</v>
      </c>
      <c r="M4358" s="12">
        <f t="shared" si="1280"/>
        <v>146</v>
      </c>
      <c r="N4358" s="20">
        <f t="shared" si="1279"/>
        <v>3</v>
      </c>
      <c r="O4358" s="12">
        <f t="shared" si="1281"/>
        <v>0</v>
      </c>
      <c r="P4358" s="12">
        <f t="shared" si="1282"/>
        <v>0</v>
      </c>
      <c r="R4358" s="21">
        <f t="shared" si="1283"/>
        <v>5.4260947877969153E-2</v>
      </c>
      <c r="U4358" s="30" t="s">
        <v>169</v>
      </c>
      <c r="V4358" s="30"/>
      <c r="W4358" s="30"/>
      <c r="X4358" s="30"/>
      <c r="Y4358" s="30"/>
      <c r="Z4358" s="30"/>
    </row>
    <row r="4359" spans="1:26" ht="15.75" x14ac:dyDescent="0.25">
      <c r="A4359" s="5" t="s">
        <v>6</v>
      </c>
      <c r="B4359" s="7">
        <v>41880</v>
      </c>
      <c r="C4359" s="7">
        <v>814</v>
      </c>
      <c r="D4359" s="1">
        <v>1.9</v>
      </c>
      <c r="E4359" s="9">
        <v>113.8</v>
      </c>
      <c r="F4359" s="7">
        <v>108</v>
      </c>
      <c r="G4359" s="1">
        <v>0.3</v>
      </c>
      <c r="H4359" s="1">
        <v>15.1</v>
      </c>
      <c r="I4359" s="7">
        <v>12</v>
      </c>
      <c r="J4359" s="1">
        <v>0</v>
      </c>
      <c r="K4359" s="1">
        <v>1.7</v>
      </c>
      <c r="M4359" s="12">
        <f t="shared" si="1280"/>
        <v>174</v>
      </c>
      <c r="N4359" s="20">
        <f t="shared" si="1279"/>
        <v>5</v>
      </c>
      <c r="O4359" s="20">
        <f t="shared" si="1281"/>
        <v>1</v>
      </c>
      <c r="P4359" s="12">
        <f t="shared" si="1282"/>
        <v>0</v>
      </c>
      <c r="R4359" s="21">
        <f t="shared" si="1283"/>
        <v>9.1635708656985254E-2</v>
      </c>
      <c r="U4359" s="30" t="s">
        <v>170</v>
      </c>
      <c r="V4359" s="30"/>
      <c r="W4359" s="30"/>
      <c r="X4359" s="30"/>
      <c r="Y4359" s="30"/>
      <c r="Z4359" s="30"/>
    </row>
    <row r="4360" spans="1:26" ht="15.75" x14ac:dyDescent="0.25">
      <c r="A4360" s="6" t="s">
        <v>7</v>
      </c>
      <c r="B4360" s="8">
        <v>34855</v>
      </c>
      <c r="C4360" s="8">
        <v>1064</v>
      </c>
      <c r="D4360" s="2">
        <v>3.1</v>
      </c>
      <c r="E4360" s="10">
        <v>174.9</v>
      </c>
      <c r="F4360" s="8">
        <v>215</v>
      </c>
      <c r="G4360" s="2">
        <v>0.6</v>
      </c>
      <c r="H4360" s="2">
        <v>35.299999999999997</v>
      </c>
      <c r="I4360" s="8">
        <v>37</v>
      </c>
      <c r="J4360" s="2">
        <v>0.1</v>
      </c>
      <c r="K4360" s="2">
        <v>6.1</v>
      </c>
      <c r="M4360" s="12">
        <f t="shared" si="1280"/>
        <v>155</v>
      </c>
      <c r="N4360" s="20">
        <f t="shared" si="1279"/>
        <v>7</v>
      </c>
      <c r="O4360" s="20">
        <f t="shared" si="1281"/>
        <v>1</v>
      </c>
      <c r="P4360" s="12">
        <f t="shared" si="1282"/>
        <v>0</v>
      </c>
      <c r="R4360" s="21">
        <f t="shared" si="1283"/>
        <v>0.11977935382190702</v>
      </c>
      <c r="U4360" s="30" t="s">
        <v>171</v>
      </c>
      <c r="V4360" s="30"/>
      <c r="W4360" s="30"/>
      <c r="X4360" s="31">
        <f>4470643*0.074</f>
        <v>330827.58199999999</v>
      </c>
      <c r="Y4360" s="30"/>
      <c r="Z4360" s="30"/>
    </row>
    <row r="4361" spans="1:26" ht="15.75" x14ac:dyDescent="0.25">
      <c r="A4361" s="5" t="s">
        <v>8</v>
      </c>
      <c r="B4361" s="7">
        <v>25896</v>
      </c>
      <c r="C4361" s="7">
        <v>1513</v>
      </c>
      <c r="D4361" s="1">
        <v>5.8</v>
      </c>
      <c r="E4361" s="9">
        <v>274.7</v>
      </c>
      <c r="F4361" s="7">
        <v>365</v>
      </c>
      <c r="G4361" s="1">
        <v>1.4</v>
      </c>
      <c r="H4361" s="1">
        <v>66.3</v>
      </c>
      <c r="I4361" s="7">
        <v>87</v>
      </c>
      <c r="J4361" s="1">
        <v>0.3</v>
      </c>
      <c r="K4361" s="1">
        <v>15.8</v>
      </c>
      <c r="M4361" s="12">
        <f t="shared" si="1280"/>
        <v>102</v>
      </c>
      <c r="N4361" s="20">
        <f t="shared" si="1279"/>
        <v>9</v>
      </c>
      <c r="O4361" s="20">
        <f t="shared" si="1281"/>
        <v>0</v>
      </c>
      <c r="P4361" s="12">
        <f t="shared" si="1282"/>
        <v>2</v>
      </c>
      <c r="R4361" s="21">
        <f t="shared" si="1283"/>
        <v>0.1703253405381065</v>
      </c>
      <c r="V4361" t="s">
        <v>56</v>
      </c>
      <c r="W4361" s="32">
        <v>0.1</v>
      </c>
      <c r="X4361" s="33">
        <f>X4360*W4361</f>
        <v>33082.758200000004</v>
      </c>
    </row>
    <row r="4362" spans="1:26" ht="15.75" x14ac:dyDescent="0.25">
      <c r="A4362" s="6" t="s">
        <v>9</v>
      </c>
      <c r="B4362" s="8">
        <v>14898</v>
      </c>
      <c r="C4362" s="8">
        <v>1562</v>
      </c>
      <c r="D4362" s="2">
        <v>10.5</v>
      </c>
      <c r="E4362" s="10">
        <v>329.2</v>
      </c>
      <c r="F4362" s="8">
        <v>437</v>
      </c>
      <c r="G4362" s="2">
        <v>2.9</v>
      </c>
      <c r="H4362" s="2">
        <v>92.1</v>
      </c>
      <c r="I4362" s="8">
        <v>244</v>
      </c>
      <c r="J4362" s="2">
        <v>1.6</v>
      </c>
      <c r="K4362" s="2">
        <v>51.4</v>
      </c>
      <c r="M4362" s="12">
        <f t="shared" si="1280"/>
        <v>51</v>
      </c>
      <c r="N4362" s="20">
        <f t="shared" si="1279"/>
        <v>8</v>
      </c>
      <c r="O4362" s="20">
        <f t="shared" si="1281"/>
        <v>2</v>
      </c>
      <c r="P4362" s="20">
        <f t="shared" si="1282"/>
        <v>1</v>
      </c>
      <c r="R4362" s="21">
        <f t="shared" si="1283"/>
        <v>0.17584149499043117</v>
      </c>
      <c r="V4362" t="s">
        <v>167</v>
      </c>
      <c r="X4362" s="34">
        <v>20013</v>
      </c>
      <c r="Y4362" s="48">
        <f>X4362/4470643</f>
        <v>4.4765372676816286E-3</v>
      </c>
      <c r="Z4362" t="s">
        <v>186</v>
      </c>
    </row>
    <row r="4363" spans="1:26" ht="15.75" x14ac:dyDescent="0.25">
      <c r="A4363" s="5" t="s">
        <v>10</v>
      </c>
      <c r="B4363" s="7">
        <v>6412</v>
      </c>
      <c r="C4363" s="7">
        <v>1429</v>
      </c>
      <c r="D4363" s="1">
        <v>22.3</v>
      </c>
      <c r="E4363" s="9">
        <v>548.29999999999995</v>
      </c>
      <c r="F4363" s="7">
        <v>285</v>
      </c>
      <c r="G4363" s="1">
        <v>4.4000000000000004</v>
      </c>
      <c r="H4363" s="1">
        <v>109.3</v>
      </c>
      <c r="I4363" s="7">
        <v>441</v>
      </c>
      <c r="J4363" s="1">
        <v>6.9</v>
      </c>
      <c r="K4363" s="1">
        <v>169.2</v>
      </c>
      <c r="M4363" s="12">
        <f t="shared" si="1280"/>
        <v>16</v>
      </c>
      <c r="N4363" s="20">
        <f t="shared" si="1279"/>
        <v>2</v>
      </c>
      <c r="O4363" s="20">
        <f t="shared" si="1281"/>
        <v>0</v>
      </c>
      <c r="P4363" s="20">
        <f t="shared" si="1282"/>
        <v>1</v>
      </c>
      <c r="R4363" s="21">
        <f t="shared" si="1283"/>
        <v>0.16086907576269277</v>
      </c>
      <c r="W4363" s="46" t="s">
        <v>185</v>
      </c>
      <c r="X4363" s="47">
        <f>X4362-X4380</f>
        <v>-1275</v>
      </c>
    </row>
    <row r="4364" spans="1:26" ht="15.75" x14ac:dyDescent="0.25">
      <c r="A4364" s="6" t="s">
        <v>11</v>
      </c>
      <c r="B4364" s="8">
        <v>6166</v>
      </c>
      <c r="C4364" s="8">
        <v>1757</v>
      </c>
      <c r="D4364" s="2">
        <v>28.5</v>
      </c>
      <c r="E4364" s="10">
        <v>1252.5999999999999</v>
      </c>
      <c r="F4364" s="8">
        <v>82</v>
      </c>
      <c r="G4364" s="2">
        <v>1.3</v>
      </c>
      <c r="H4364" s="2">
        <v>58.5</v>
      </c>
      <c r="I4364" s="8">
        <v>1321</v>
      </c>
      <c r="J4364" s="2">
        <v>21.4</v>
      </c>
      <c r="K4364" s="2">
        <v>941.8</v>
      </c>
      <c r="M4364" s="12">
        <f t="shared" si="1280"/>
        <v>4</v>
      </c>
      <c r="N4364" s="20">
        <f t="shared" si="1279"/>
        <v>1</v>
      </c>
      <c r="O4364" s="20">
        <f t="shared" si="1281"/>
        <v>0</v>
      </c>
      <c r="P4364" s="20">
        <f t="shared" si="1282"/>
        <v>0</v>
      </c>
      <c r="R4364" s="21">
        <f t="shared" si="1283"/>
        <v>0.19779353821907014</v>
      </c>
    </row>
    <row r="4365" spans="1:26" ht="15.75" x14ac:dyDescent="0.25">
      <c r="A4365" s="5" t="s">
        <v>12</v>
      </c>
      <c r="B4365" s="1">
        <v>108</v>
      </c>
      <c r="C4365" s="1">
        <v>4</v>
      </c>
      <c r="D4365" s="1">
        <v>3.7</v>
      </c>
      <c r="E4365" s="1" t="s">
        <v>13</v>
      </c>
      <c r="F4365" s="1">
        <v>1</v>
      </c>
      <c r="G4365" s="1">
        <v>0.9</v>
      </c>
      <c r="H4365" s="1" t="s">
        <v>13</v>
      </c>
      <c r="I4365" s="1">
        <v>1</v>
      </c>
      <c r="J4365" s="1">
        <v>0.9</v>
      </c>
      <c r="K4365" s="1" t="s">
        <v>13</v>
      </c>
      <c r="M4365" s="12">
        <f t="shared" si="1280"/>
        <v>0</v>
      </c>
      <c r="N4365" s="12">
        <f t="shared" si="1279"/>
        <v>0</v>
      </c>
      <c r="O4365" s="12">
        <f t="shared" si="1281"/>
        <v>0</v>
      </c>
      <c r="P4365" s="12">
        <f t="shared" si="1282"/>
        <v>0</v>
      </c>
      <c r="R4365" s="21">
        <f t="shared" si="1283"/>
        <v>4.5029832263874815E-4</v>
      </c>
    </row>
    <row r="4366" spans="1:26" x14ac:dyDescent="0.25">
      <c r="A4366" s="25"/>
    </row>
    <row r="4367" spans="1:26" x14ac:dyDescent="0.25">
      <c r="A4367" t="s">
        <v>1412</v>
      </c>
    </row>
    <row r="4368" spans="1:26" x14ac:dyDescent="0.25">
      <c r="A4368" t="s">
        <v>22</v>
      </c>
    </row>
    <row r="4369" spans="1:26" x14ac:dyDescent="0.25">
      <c r="A4369" s="15" t="s">
        <v>17</v>
      </c>
      <c r="B4369" s="14" t="s">
        <v>18</v>
      </c>
      <c r="C4369" s="270" t="s">
        <v>19</v>
      </c>
      <c r="D4369" s="270"/>
      <c r="E4369" s="270"/>
      <c r="F4369" s="270" t="s">
        <v>20</v>
      </c>
      <c r="G4369" s="270"/>
      <c r="H4369" s="270"/>
      <c r="I4369" s="270" t="s">
        <v>21</v>
      </c>
      <c r="J4369" s="270"/>
      <c r="K4369" s="270"/>
      <c r="M4369" s="270" t="s">
        <v>157</v>
      </c>
      <c r="N4369" s="270"/>
      <c r="O4369" s="270"/>
      <c r="P4369" s="270"/>
    </row>
    <row r="4370" spans="1:26" ht="30" x14ac:dyDescent="0.25">
      <c r="B4370" s="14" t="s">
        <v>14</v>
      </c>
      <c r="C4370" s="14" t="s">
        <v>14</v>
      </c>
      <c r="D4370" s="14" t="s">
        <v>15</v>
      </c>
      <c r="E4370" s="14" t="s">
        <v>16</v>
      </c>
      <c r="F4370" s="14" t="s">
        <v>14</v>
      </c>
      <c r="G4370" s="14" t="s">
        <v>15</v>
      </c>
      <c r="H4370" s="14" t="s">
        <v>16</v>
      </c>
      <c r="I4370" s="14" t="s">
        <v>14</v>
      </c>
      <c r="J4370" s="14" t="s">
        <v>15</v>
      </c>
      <c r="K4370" s="14" t="s">
        <v>16</v>
      </c>
      <c r="L4370" s="16"/>
      <c r="M4370" s="14" t="s">
        <v>18</v>
      </c>
      <c r="N4370" s="13" t="s">
        <v>19</v>
      </c>
      <c r="O4370" s="14" t="s">
        <v>20</v>
      </c>
      <c r="P4370" s="13" t="s">
        <v>21</v>
      </c>
      <c r="R4370" s="13" t="s">
        <v>41</v>
      </c>
      <c r="S4370" s="14" t="s">
        <v>29</v>
      </c>
      <c r="U4370" s="27" t="s">
        <v>42</v>
      </c>
    </row>
    <row r="4371" spans="1:26" ht="15.75" x14ac:dyDescent="0.25">
      <c r="A4371" s="5" t="s">
        <v>0</v>
      </c>
      <c r="B4371" s="7">
        <v>219682</v>
      </c>
      <c r="C4371" s="7">
        <v>8848</v>
      </c>
      <c r="D4371" s="1">
        <v>4</v>
      </c>
      <c r="E4371" s="9">
        <v>200.1</v>
      </c>
      <c r="F4371" s="7">
        <v>1588</v>
      </c>
      <c r="G4371" s="1">
        <v>0.7</v>
      </c>
      <c r="H4371" s="1">
        <v>35.9</v>
      </c>
      <c r="I4371" s="7">
        <v>2148</v>
      </c>
      <c r="J4371" s="1">
        <v>1</v>
      </c>
      <c r="K4371" s="1">
        <v>48.6</v>
      </c>
      <c r="M4371" s="12">
        <f>B4371-B4389</f>
        <v>721</v>
      </c>
      <c r="N4371" s="12">
        <f t="shared" ref="N4371:N4383" si="1284">C4371-C4389</f>
        <v>45</v>
      </c>
      <c r="O4371" s="12">
        <f>F4371-F4389</f>
        <v>16</v>
      </c>
      <c r="P4371" s="12">
        <f>I4371-I4389</f>
        <v>5</v>
      </c>
      <c r="R4371" s="26"/>
      <c r="U4371" s="28">
        <f>C4371/B4371</f>
        <v>4.0276399522946808E-2</v>
      </c>
    </row>
    <row r="4372" spans="1:26" ht="15.75" x14ac:dyDescent="0.25">
      <c r="A4372" s="6" t="s">
        <v>1</v>
      </c>
      <c r="B4372" s="8">
        <v>1281</v>
      </c>
      <c r="C4372" s="8">
        <v>56</v>
      </c>
      <c r="D4372" s="2">
        <v>4.4000000000000004</v>
      </c>
      <c r="E4372" s="10">
        <v>108.3</v>
      </c>
      <c r="F4372" s="8">
        <v>13</v>
      </c>
      <c r="G4372" s="2">
        <v>1</v>
      </c>
      <c r="H4372" s="2">
        <v>25.1</v>
      </c>
      <c r="I4372" s="8">
        <v>0</v>
      </c>
      <c r="J4372" s="2">
        <v>0</v>
      </c>
      <c r="K4372" s="2">
        <v>0</v>
      </c>
      <c r="M4372" s="12">
        <f t="shared" ref="M4372:M4383" si="1285">B4372-B4390</f>
        <v>4</v>
      </c>
      <c r="N4372" s="20">
        <f t="shared" si="1284"/>
        <v>0</v>
      </c>
      <c r="O4372" s="12">
        <f t="shared" ref="O4372:O4383" si="1286">F4372-F4390</f>
        <v>0</v>
      </c>
      <c r="P4372" s="12">
        <f t="shared" ref="P4372:P4383" si="1287">I4372-I4390</f>
        <v>0</v>
      </c>
      <c r="R4372" s="21">
        <f>C4372/$C$4371</f>
        <v>6.3291139240506328E-3</v>
      </c>
    </row>
    <row r="4373" spans="1:26" ht="15.75" x14ac:dyDescent="0.25">
      <c r="A4373" s="5" t="s">
        <v>2</v>
      </c>
      <c r="B4373" s="7">
        <v>8054</v>
      </c>
      <c r="C4373" s="7">
        <v>39</v>
      </c>
      <c r="D4373" s="1">
        <v>0.5</v>
      </c>
      <c r="E4373" s="9">
        <v>17.899999999999999</v>
      </c>
      <c r="F4373" s="7">
        <v>6</v>
      </c>
      <c r="G4373" s="1">
        <v>0.1</v>
      </c>
      <c r="H4373" s="1">
        <v>2.8</v>
      </c>
      <c r="I4373" s="7">
        <v>0</v>
      </c>
      <c r="J4373" s="1">
        <v>0</v>
      </c>
      <c r="K4373" s="1">
        <v>0</v>
      </c>
      <c r="M4373" s="12">
        <f t="shared" si="1285"/>
        <v>37</v>
      </c>
      <c r="N4373" s="20">
        <f t="shared" si="1284"/>
        <v>0</v>
      </c>
      <c r="O4373" s="12">
        <f t="shared" si="1286"/>
        <v>0</v>
      </c>
      <c r="P4373" s="12">
        <f t="shared" si="1287"/>
        <v>0</v>
      </c>
      <c r="R4373" s="21">
        <f t="shared" ref="R4373:R4383" si="1288">C4373/$C$4371</f>
        <v>4.4077757685352624E-3</v>
      </c>
    </row>
    <row r="4374" spans="1:26" ht="15.75" x14ac:dyDescent="0.25">
      <c r="A4374" s="6" t="s">
        <v>3</v>
      </c>
      <c r="B4374" s="8">
        <v>11305</v>
      </c>
      <c r="C4374" s="8">
        <v>24</v>
      </c>
      <c r="D4374" s="2">
        <v>0.2</v>
      </c>
      <c r="E4374" s="10">
        <v>8.6</v>
      </c>
      <c r="F4374" s="8">
        <v>12</v>
      </c>
      <c r="G4374" s="2">
        <v>0.1</v>
      </c>
      <c r="H4374" s="2">
        <v>4.3</v>
      </c>
      <c r="I4374" s="8">
        <v>0</v>
      </c>
      <c r="J4374" s="2">
        <v>0</v>
      </c>
      <c r="K4374" s="2">
        <v>0</v>
      </c>
      <c r="M4374" s="12">
        <f t="shared" si="1285"/>
        <v>53</v>
      </c>
      <c r="N4374" s="20">
        <f t="shared" si="1284"/>
        <v>0</v>
      </c>
      <c r="O4374" s="20">
        <f t="shared" si="1286"/>
        <v>0</v>
      </c>
      <c r="P4374" s="12">
        <f t="shared" si="1287"/>
        <v>0</v>
      </c>
      <c r="R4374" s="23">
        <f t="shared" si="1288"/>
        <v>2.7124773960216998E-3</v>
      </c>
      <c r="U4374" s="30" t="s">
        <v>158</v>
      </c>
      <c r="V4374" s="30"/>
      <c r="W4374" s="30"/>
      <c r="X4374" s="30"/>
      <c r="Y4374" s="30"/>
    </row>
    <row r="4375" spans="1:26" ht="15.75" x14ac:dyDescent="0.25">
      <c r="A4375" s="5" t="s">
        <v>4</v>
      </c>
      <c r="B4375" s="7">
        <v>29474</v>
      </c>
      <c r="C4375" s="7">
        <v>139</v>
      </c>
      <c r="D4375" s="1">
        <v>0.5</v>
      </c>
      <c r="E4375" s="9">
        <v>26.1</v>
      </c>
      <c r="F4375" s="7">
        <v>18</v>
      </c>
      <c r="G4375" s="1">
        <v>0.1</v>
      </c>
      <c r="H4375" s="1">
        <v>3.4</v>
      </c>
      <c r="I4375" s="7">
        <v>0</v>
      </c>
      <c r="J4375" s="1">
        <v>0</v>
      </c>
      <c r="K4375" s="1">
        <v>0</v>
      </c>
      <c r="M4375" s="12">
        <f t="shared" si="1285"/>
        <v>109</v>
      </c>
      <c r="N4375" s="20">
        <f t="shared" si="1284"/>
        <v>1</v>
      </c>
      <c r="O4375" s="12">
        <f t="shared" si="1286"/>
        <v>0</v>
      </c>
      <c r="P4375" s="12">
        <f t="shared" si="1287"/>
        <v>0</v>
      </c>
      <c r="R4375" s="23">
        <f t="shared" si="1288"/>
        <v>1.5709764918625677E-2</v>
      </c>
      <c r="S4375" s="24">
        <f>R4374+R4375</f>
        <v>1.8422242314647376E-2</v>
      </c>
      <c r="U4375" s="30"/>
      <c r="V4375" s="30"/>
      <c r="W4375" s="30"/>
      <c r="X4375" s="30"/>
      <c r="Y4375" s="30"/>
      <c r="Z4375" s="30"/>
    </row>
    <row r="4376" spans="1:26" ht="15.75" x14ac:dyDescent="0.25">
      <c r="A4376" s="6" t="s">
        <v>5</v>
      </c>
      <c r="B4376" s="8">
        <v>39855</v>
      </c>
      <c r="C4376" s="8">
        <v>479</v>
      </c>
      <c r="D4376" s="2">
        <v>1.2</v>
      </c>
      <c r="E4376" s="10">
        <v>80.900000000000006</v>
      </c>
      <c r="F4376" s="8">
        <v>50</v>
      </c>
      <c r="G4376" s="2">
        <v>0.1</v>
      </c>
      <c r="H4376" s="2">
        <v>8.4</v>
      </c>
      <c r="I4376" s="8">
        <v>9</v>
      </c>
      <c r="J4376" s="2">
        <v>0</v>
      </c>
      <c r="K4376" s="2">
        <v>1.5</v>
      </c>
      <c r="M4376" s="12">
        <f t="shared" si="1285"/>
        <v>112</v>
      </c>
      <c r="N4376" s="20">
        <f t="shared" si="1284"/>
        <v>3</v>
      </c>
      <c r="O4376" s="12">
        <f t="shared" si="1286"/>
        <v>1</v>
      </c>
      <c r="P4376" s="12">
        <f t="shared" si="1287"/>
        <v>0</v>
      </c>
      <c r="R4376" s="21">
        <f t="shared" si="1288"/>
        <v>5.4136528028933095E-2</v>
      </c>
      <c r="U4376" s="30" t="s">
        <v>159</v>
      </c>
      <c r="V4376" s="30"/>
      <c r="W4376" s="30"/>
      <c r="X4376" s="30"/>
      <c r="Y4376" s="30"/>
      <c r="Z4376" s="30"/>
    </row>
    <row r="4377" spans="1:26" ht="15.75" x14ac:dyDescent="0.25">
      <c r="A4377" s="5" t="s">
        <v>6</v>
      </c>
      <c r="B4377" s="7">
        <v>41706</v>
      </c>
      <c r="C4377" s="7">
        <v>809</v>
      </c>
      <c r="D4377" s="1">
        <v>1.9</v>
      </c>
      <c r="E4377" s="9">
        <v>113.1</v>
      </c>
      <c r="F4377" s="7">
        <v>107</v>
      </c>
      <c r="G4377" s="1">
        <v>0.3</v>
      </c>
      <c r="H4377" s="1">
        <v>15</v>
      </c>
      <c r="I4377" s="7">
        <v>12</v>
      </c>
      <c r="J4377" s="1">
        <v>0</v>
      </c>
      <c r="K4377" s="1">
        <v>1.7</v>
      </c>
      <c r="M4377" s="12">
        <f t="shared" si="1285"/>
        <v>153</v>
      </c>
      <c r="N4377" s="20">
        <f t="shared" si="1284"/>
        <v>11</v>
      </c>
      <c r="O4377" s="20">
        <f t="shared" si="1286"/>
        <v>4</v>
      </c>
      <c r="P4377" s="12">
        <f t="shared" si="1287"/>
        <v>0</v>
      </c>
      <c r="R4377" s="21">
        <f t="shared" si="1288"/>
        <v>9.143309222423146E-2</v>
      </c>
      <c r="U4377" s="30" t="s">
        <v>160</v>
      </c>
      <c r="V4377" s="30"/>
      <c r="W4377" s="30"/>
      <c r="X4377" s="30"/>
      <c r="Y4377" s="30"/>
      <c r="Z4377" s="30"/>
    </row>
    <row r="4378" spans="1:26" ht="15.75" x14ac:dyDescent="0.25">
      <c r="A4378" s="6" t="s">
        <v>7</v>
      </c>
      <c r="B4378" s="8">
        <v>34700</v>
      </c>
      <c r="C4378" s="8">
        <v>1057</v>
      </c>
      <c r="D4378" s="2">
        <v>3</v>
      </c>
      <c r="E4378" s="10">
        <v>173.7</v>
      </c>
      <c r="F4378" s="8">
        <v>214</v>
      </c>
      <c r="G4378" s="2">
        <v>0.6</v>
      </c>
      <c r="H4378" s="2">
        <v>35.200000000000003</v>
      </c>
      <c r="I4378" s="8">
        <v>37</v>
      </c>
      <c r="J4378" s="2">
        <v>0.1</v>
      </c>
      <c r="K4378" s="2">
        <v>6.1</v>
      </c>
      <c r="M4378" s="12">
        <f t="shared" si="1285"/>
        <v>103</v>
      </c>
      <c r="N4378" s="20">
        <f t="shared" si="1284"/>
        <v>9</v>
      </c>
      <c r="O4378" s="20">
        <f t="shared" si="1286"/>
        <v>3</v>
      </c>
      <c r="P4378" s="12">
        <f t="shared" si="1287"/>
        <v>0</v>
      </c>
      <c r="R4378" s="21">
        <f t="shared" si="1288"/>
        <v>0.11946202531645569</v>
      </c>
      <c r="U4378" s="30" t="s">
        <v>161</v>
      </c>
      <c r="V4378" s="30"/>
      <c r="W4378" s="30"/>
      <c r="X4378" s="31">
        <f>4470643*0.074</f>
        <v>330827.58199999999</v>
      </c>
      <c r="Y4378" s="30"/>
      <c r="Z4378" s="30"/>
    </row>
    <row r="4379" spans="1:26" ht="15.75" x14ac:dyDescent="0.25">
      <c r="A4379" s="5" t="s">
        <v>8</v>
      </c>
      <c r="B4379" s="7">
        <v>25794</v>
      </c>
      <c r="C4379" s="7">
        <v>1504</v>
      </c>
      <c r="D4379" s="1">
        <v>5.8</v>
      </c>
      <c r="E4379" s="9">
        <v>273.10000000000002</v>
      </c>
      <c r="F4379" s="7">
        <v>365</v>
      </c>
      <c r="G4379" s="1">
        <v>1.4</v>
      </c>
      <c r="H4379" s="1">
        <v>66.3</v>
      </c>
      <c r="I4379" s="7">
        <v>85</v>
      </c>
      <c r="J4379" s="1">
        <v>0.3</v>
      </c>
      <c r="K4379" s="1">
        <v>15.4</v>
      </c>
      <c r="M4379" s="12">
        <f t="shared" si="1285"/>
        <v>77</v>
      </c>
      <c r="N4379" s="20">
        <f t="shared" si="1284"/>
        <v>9</v>
      </c>
      <c r="O4379" s="20">
        <f t="shared" si="1286"/>
        <v>5</v>
      </c>
      <c r="P4379" s="12">
        <f t="shared" si="1287"/>
        <v>0</v>
      </c>
      <c r="R4379" s="21">
        <f t="shared" si="1288"/>
        <v>0.16998191681735986</v>
      </c>
      <c r="V4379" t="s">
        <v>56</v>
      </c>
      <c r="W4379" s="32">
        <v>0.1</v>
      </c>
      <c r="X4379" s="33">
        <f>X4378*W4379</f>
        <v>33082.758200000004</v>
      </c>
    </row>
    <row r="4380" spans="1:26" ht="15.75" x14ac:dyDescent="0.25">
      <c r="A4380" s="6" t="s">
        <v>9</v>
      </c>
      <c r="B4380" s="8">
        <v>14847</v>
      </c>
      <c r="C4380" s="8">
        <v>1554</v>
      </c>
      <c r="D4380" s="2">
        <v>10.5</v>
      </c>
      <c r="E4380" s="10">
        <v>327.60000000000002</v>
      </c>
      <c r="F4380" s="8">
        <v>435</v>
      </c>
      <c r="G4380" s="2">
        <v>2.9</v>
      </c>
      <c r="H4380" s="2">
        <v>91.7</v>
      </c>
      <c r="I4380" s="8">
        <v>243</v>
      </c>
      <c r="J4380" s="2">
        <v>1.6</v>
      </c>
      <c r="K4380" s="2">
        <v>51.2</v>
      </c>
      <c r="M4380" s="12">
        <f t="shared" si="1285"/>
        <v>51</v>
      </c>
      <c r="N4380" s="20">
        <f t="shared" si="1284"/>
        <v>5</v>
      </c>
      <c r="O4380" s="20">
        <f t="shared" si="1286"/>
        <v>2</v>
      </c>
      <c r="P4380" s="20">
        <f t="shared" si="1287"/>
        <v>2</v>
      </c>
      <c r="R4380" s="21">
        <f t="shared" si="1288"/>
        <v>0.17563291139240506</v>
      </c>
      <c r="V4380" t="s">
        <v>164</v>
      </c>
      <c r="X4380" s="34">
        <v>21288</v>
      </c>
      <c r="Y4380" s="48">
        <f>X4380/4470643</f>
        <v>4.7617311424777153E-3</v>
      </c>
      <c r="Z4380" t="s">
        <v>186</v>
      </c>
    </row>
    <row r="4381" spans="1:26" ht="15.75" x14ac:dyDescent="0.25">
      <c r="A4381" s="5" t="s">
        <v>10</v>
      </c>
      <c r="B4381" s="7">
        <v>6396</v>
      </c>
      <c r="C4381" s="7">
        <v>1427</v>
      </c>
      <c r="D4381" s="1">
        <v>22.3</v>
      </c>
      <c r="E4381" s="9">
        <v>547.5</v>
      </c>
      <c r="F4381" s="7">
        <v>285</v>
      </c>
      <c r="G4381" s="1">
        <v>4.5</v>
      </c>
      <c r="H4381" s="1">
        <v>109.3</v>
      </c>
      <c r="I4381" s="7">
        <v>440</v>
      </c>
      <c r="J4381" s="1">
        <v>6.9</v>
      </c>
      <c r="K4381" s="1">
        <v>168.8</v>
      </c>
      <c r="M4381" s="12">
        <f t="shared" si="1285"/>
        <v>17</v>
      </c>
      <c r="N4381" s="20">
        <f t="shared" si="1284"/>
        <v>4</v>
      </c>
      <c r="O4381" s="20">
        <f t="shared" si="1286"/>
        <v>1</v>
      </c>
      <c r="P4381" s="20">
        <f t="shared" si="1287"/>
        <v>2</v>
      </c>
      <c r="R4381" s="21">
        <f t="shared" si="1288"/>
        <v>0.16127938517179025</v>
      </c>
      <c r="W4381" s="46" t="s">
        <v>185</v>
      </c>
      <c r="X4381" s="47">
        <f>X4380-X4398</f>
        <v>-992</v>
      </c>
    </row>
    <row r="4382" spans="1:26" ht="15.75" x14ac:dyDescent="0.25">
      <c r="A4382" s="6" t="s">
        <v>11</v>
      </c>
      <c r="B4382" s="8">
        <v>6162</v>
      </c>
      <c r="C4382" s="8">
        <v>1756</v>
      </c>
      <c r="D4382" s="2">
        <v>28.5</v>
      </c>
      <c r="E4382" s="10">
        <v>1251.9000000000001</v>
      </c>
      <c r="F4382" s="8">
        <v>82</v>
      </c>
      <c r="G4382" s="2">
        <v>1.3</v>
      </c>
      <c r="H4382" s="2">
        <v>58.5</v>
      </c>
      <c r="I4382" s="8">
        <v>1321</v>
      </c>
      <c r="J4382" s="2">
        <v>21.4</v>
      </c>
      <c r="K4382" s="2">
        <v>941.8</v>
      </c>
      <c r="M4382" s="12">
        <f t="shared" si="1285"/>
        <v>5</v>
      </c>
      <c r="N4382" s="20">
        <f t="shared" si="1284"/>
        <v>3</v>
      </c>
      <c r="O4382" s="20">
        <f t="shared" si="1286"/>
        <v>0</v>
      </c>
      <c r="P4382" s="20">
        <f t="shared" si="1287"/>
        <v>1</v>
      </c>
      <c r="R4382" s="21">
        <f t="shared" si="1288"/>
        <v>0.19846292947558769</v>
      </c>
    </row>
    <row r="4383" spans="1:26" ht="15.75" x14ac:dyDescent="0.25">
      <c r="A4383" s="5" t="s">
        <v>12</v>
      </c>
      <c r="B4383" s="1">
        <v>108</v>
      </c>
      <c r="C4383" s="1">
        <v>4</v>
      </c>
      <c r="D4383" s="1">
        <v>3.7</v>
      </c>
      <c r="E4383" s="1" t="s">
        <v>13</v>
      </c>
      <c r="F4383" s="1">
        <v>1</v>
      </c>
      <c r="G4383" s="1">
        <v>0.9</v>
      </c>
      <c r="H4383" s="1" t="s">
        <v>13</v>
      </c>
      <c r="I4383" s="1">
        <v>1</v>
      </c>
      <c r="J4383" s="1">
        <v>0.9</v>
      </c>
      <c r="K4383" s="1" t="s">
        <v>13</v>
      </c>
      <c r="M4383" s="12">
        <f t="shared" si="1285"/>
        <v>0</v>
      </c>
      <c r="N4383" s="12">
        <f t="shared" si="1284"/>
        <v>0</v>
      </c>
      <c r="O4383" s="12">
        <f t="shared" si="1286"/>
        <v>0</v>
      </c>
      <c r="P4383" s="12">
        <f t="shared" si="1287"/>
        <v>0</v>
      </c>
      <c r="R4383" s="21">
        <f t="shared" si="1288"/>
        <v>4.5207956600361662E-4</v>
      </c>
    </row>
    <row r="4384" spans="1:26" x14ac:dyDescent="0.25">
      <c r="A4384" s="25"/>
    </row>
    <row r="4385" spans="1:26" x14ac:dyDescent="0.25">
      <c r="A4385" t="s">
        <v>1413</v>
      </c>
    </row>
    <row r="4386" spans="1:26" x14ac:dyDescent="0.25">
      <c r="A4386" t="s">
        <v>22</v>
      </c>
    </row>
    <row r="4387" spans="1:26" x14ac:dyDescent="0.25">
      <c r="A4387" s="15" t="s">
        <v>17</v>
      </c>
      <c r="B4387" s="14" t="s">
        <v>18</v>
      </c>
      <c r="C4387" s="270" t="s">
        <v>19</v>
      </c>
      <c r="D4387" s="270"/>
      <c r="E4387" s="270"/>
      <c r="F4387" s="270" t="s">
        <v>20</v>
      </c>
      <c r="G4387" s="270"/>
      <c r="H4387" s="270"/>
      <c r="I4387" s="270" t="s">
        <v>21</v>
      </c>
      <c r="J4387" s="270"/>
      <c r="K4387" s="270"/>
      <c r="M4387" s="270" t="s">
        <v>152</v>
      </c>
      <c r="N4387" s="270"/>
      <c r="O4387" s="270"/>
      <c r="P4387" s="270"/>
    </row>
    <row r="4388" spans="1:26" ht="30" x14ac:dyDescent="0.25">
      <c r="B4388" s="14" t="s">
        <v>14</v>
      </c>
      <c r="C4388" s="14" t="s">
        <v>14</v>
      </c>
      <c r="D4388" s="14" t="s">
        <v>15</v>
      </c>
      <c r="E4388" s="14" t="s">
        <v>16</v>
      </c>
      <c r="F4388" s="14" t="s">
        <v>14</v>
      </c>
      <c r="G4388" s="14" t="s">
        <v>15</v>
      </c>
      <c r="H4388" s="14" t="s">
        <v>16</v>
      </c>
      <c r="I4388" s="14" t="s">
        <v>14</v>
      </c>
      <c r="J4388" s="14" t="s">
        <v>15</v>
      </c>
      <c r="K4388" s="14" t="s">
        <v>16</v>
      </c>
      <c r="L4388" s="16"/>
      <c r="M4388" s="14" t="s">
        <v>18</v>
      </c>
      <c r="N4388" s="13" t="s">
        <v>19</v>
      </c>
      <c r="O4388" s="14" t="s">
        <v>20</v>
      </c>
      <c r="P4388" s="13" t="s">
        <v>21</v>
      </c>
      <c r="R4388" s="13" t="s">
        <v>41</v>
      </c>
      <c r="S4388" s="14" t="s">
        <v>29</v>
      </c>
      <c r="U4388" s="27" t="s">
        <v>42</v>
      </c>
    </row>
    <row r="4389" spans="1:26" ht="15.75" x14ac:dyDescent="0.25">
      <c r="A4389" s="5" t="s">
        <v>0</v>
      </c>
      <c r="B4389" s="7">
        <v>218961</v>
      </c>
      <c r="C4389" s="7">
        <v>8803</v>
      </c>
      <c r="D4389" s="1">
        <v>4</v>
      </c>
      <c r="E4389" s="9">
        <v>199.1</v>
      </c>
      <c r="F4389" s="7">
        <v>1572</v>
      </c>
      <c r="G4389" s="1">
        <v>0.7</v>
      </c>
      <c r="H4389" s="1">
        <v>35.6</v>
      </c>
      <c r="I4389" s="7">
        <v>2143</v>
      </c>
      <c r="J4389" s="1">
        <v>1</v>
      </c>
      <c r="K4389" s="1">
        <v>48.5</v>
      </c>
      <c r="M4389" s="12">
        <f>B4389-B4407</f>
        <v>1140</v>
      </c>
      <c r="N4389" s="12">
        <f t="shared" ref="N4389:N4401" si="1289">C4389-C4407</f>
        <v>49</v>
      </c>
      <c r="O4389" s="12">
        <f>F4389-F4407</f>
        <v>17</v>
      </c>
      <c r="P4389" s="12">
        <f>I4389-I4407</f>
        <v>3</v>
      </c>
      <c r="R4389" s="26"/>
      <c r="U4389" s="28">
        <f>C4389/B4389</f>
        <v>4.0203506560529047E-2</v>
      </c>
    </row>
    <row r="4390" spans="1:26" ht="15.75" x14ac:dyDescent="0.25">
      <c r="A4390" s="6" t="s">
        <v>1</v>
      </c>
      <c r="B4390" s="8">
        <v>1277</v>
      </c>
      <c r="C4390" s="8">
        <v>56</v>
      </c>
      <c r="D4390" s="2">
        <v>4.4000000000000004</v>
      </c>
      <c r="E4390" s="10">
        <v>108.3</v>
      </c>
      <c r="F4390" s="8">
        <v>13</v>
      </c>
      <c r="G4390" s="2">
        <v>1</v>
      </c>
      <c r="H4390" s="2">
        <v>25.1</v>
      </c>
      <c r="I4390" s="8">
        <v>0</v>
      </c>
      <c r="J4390" s="2">
        <v>0</v>
      </c>
      <c r="K4390" s="2">
        <v>0</v>
      </c>
      <c r="M4390" s="12">
        <f t="shared" ref="M4390:M4401" si="1290">B4390-B4408</f>
        <v>6</v>
      </c>
      <c r="N4390" s="20">
        <f t="shared" si="1289"/>
        <v>-1</v>
      </c>
      <c r="O4390" s="12">
        <f t="shared" ref="O4390:O4401" si="1291">F4390-F4408</f>
        <v>0</v>
      </c>
      <c r="P4390" s="12">
        <f t="shared" ref="P4390:P4401" si="1292">I4390-I4408</f>
        <v>0</v>
      </c>
      <c r="R4390" s="21">
        <f>C4390/$C$4389</f>
        <v>6.361467681472225E-3</v>
      </c>
    </row>
    <row r="4391" spans="1:26" ht="15.75" x14ac:dyDescent="0.25">
      <c r="A4391" s="5" t="s">
        <v>2</v>
      </c>
      <c r="B4391" s="7">
        <v>8017</v>
      </c>
      <c r="C4391" s="7">
        <v>39</v>
      </c>
      <c r="D4391" s="1">
        <v>0.5</v>
      </c>
      <c r="E4391" s="9">
        <v>17.899999999999999</v>
      </c>
      <c r="F4391" s="7">
        <v>6</v>
      </c>
      <c r="G4391" s="1">
        <v>0.1</v>
      </c>
      <c r="H4391" s="1">
        <v>2.8</v>
      </c>
      <c r="I4391" s="7">
        <v>0</v>
      </c>
      <c r="J4391" s="1">
        <v>0</v>
      </c>
      <c r="K4391" s="1">
        <v>0</v>
      </c>
      <c r="M4391" s="12">
        <f t="shared" si="1290"/>
        <v>54</v>
      </c>
      <c r="N4391" s="20">
        <f t="shared" si="1289"/>
        <v>0</v>
      </c>
      <c r="O4391" s="12">
        <f t="shared" si="1291"/>
        <v>0</v>
      </c>
      <c r="P4391" s="12">
        <f t="shared" si="1292"/>
        <v>0</v>
      </c>
      <c r="R4391" s="21">
        <f t="shared" ref="R4391:R4401" si="1293">C4391/$C$4389</f>
        <v>4.4303078495967286E-3</v>
      </c>
    </row>
    <row r="4392" spans="1:26" ht="15.75" x14ac:dyDescent="0.25">
      <c r="A4392" s="6" t="s">
        <v>3</v>
      </c>
      <c r="B4392" s="8">
        <v>11252</v>
      </c>
      <c r="C4392" s="8">
        <v>24</v>
      </c>
      <c r="D4392" s="2">
        <v>0.2</v>
      </c>
      <c r="E4392" s="10">
        <v>8.6</v>
      </c>
      <c r="F4392" s="8">
        <v>12</v>
      </c>
      <c r="G4392" s="2">
        <v>0.1</v>
      </c>
      <c r="H4392" s="2">
        <v>4.3</v>
      </c>
      <c r="I4392" s="8">
        <v>0</v>
      </c>
      <c r="J4392" s="2">
        <v>0</v>
      </c>
      <c r="K4392" s="2">
        <v>0</v>
      </c>
      <c r="M4392" s="12">
        <f t="shared" si="1290"/>
        <v>88</v>
      </c>
      <c r="N4392" s="20">
        <f t="shared" si="1289"/>
        <v>0</v>
      </c>
      <c r="O4392" s="20">
        <f t="shared" si="1291"/>
        <v>0</v>
      </c>
      <c r="P4392" s="12">
        <f t="shared" si="1292"/>
        <v>0</v>
      </c>
      <c r="R4392" s="23">
        <f t="shared" si="1293"/>
        <v>2.726343292059525E-3</v>
      </c>
      <c r="U4392" s="30" t="s">
        <v>153</v>
      </c>
      <c r="V4392" s="30"/>
      <c r="W4392" s="30"/>
      <c r="X4392" s="30"/>
      <c r="Y4392" s="30"/>
    </row>
    <row r="4393" spans="1:26" ht="15.75" x14ac:dyDescent="0.25">
      <c r="A4393" s="5" t="s">
        <v>4</v>
      </c>
      <c r="B4393" s="7">
        <v>29365</v>
      </c>
      <c r="C4393" s="7">
        <v>138</v>
      </c>
      <c r="D4393" s="1">
        <v>0.5</v>
      </c>
      <c r="E4393" s="9">
        <v>25.9</v>
      </c>
      <c r="F4393" s="7">
        <v>18</v>
      </c>
      <c r="G4393" s="1">
        <v>0.1</v>
      </c>
      <c r="H4393" s="1">
        <v>3.4</v>
      </c>
      <c r="I4393" s="7">
        <v>0</v>
      </c>
      <c r="J4393" s="1">
        <v>0</v>
      </c>
      <c r="K4393" s="1">
        <v>0</v>
      </c>
      <c r="M4393" s="12">
        <f t="shared" si="1290"/>
        <v>187</v>
      </c>
      <c r="N4393" s="20">
        <f t="shared" si="1289"/>
        <v>0</v>
      </c>
      <c r="O4393" s="12">
        <f t="shared" si="1291"/>
        <v>0</v>
      </c>
      <c r="P4393" s="12">
        <f t="shared" si="1292"/>
        <v>0</v>
      </c>
      <c r="R4393" s="23">
        <f t="shared" si="1293"/>
        <v>1.567647392934227E-2</v>
      </c>
      <c r="S4393" s="24">
        <f>R4392+R4393</f>
        <v>1.8402817221401795E-2</v>
      </c>
      <c r="U4393" s="30"/>
      <c r="V4393" s="30"/>
      <c r="W4393" s="30"/>
      <c r="X4393" s="30"/>
      <c r="Y4393" s="30"/>
      <c r="Z4393" s="30"/>
    </row>
    <row r="4394" spans="1:26" ht="15.75" x14ac:dyDescent="0.25">
      <c r="A4394" s="6" t="s">
        <v>5</v>
      </c>
      <c r="B4394" s="8">
        <v>39743</v>
      </c>
      <c r="C4394" s="8">
        <v>476</v>
      </c>
      <c r="D4394" s="2">
        <v>1.2</v>
      </c>
      <c r="E4394" s="10">
        <v>80.400000000000006</v>
      </c>
      <c r="F4394" s="8">
        <v>49</v>
      </c>
      <c r="G4394" s="2">
        <v>0.1</v>
      </c>
      <c r="H4394" s="2">
        <v>8.3000000000000007</v>
      </c>
      <c r="I4394" s="8">
        <v>9</v>
      </c>
      <c r="J4394" s="2">
        <v>0</v>
      </c>
      <c r="K4394" s="2">
        <v>1.5</v>
      </c>
      <c r="M4394" s="12">
        <f t="shared" si="1290"/>
        <v>187</v>
      </c>
      <c r="N4394" s="20">
        <f t="shared" si="1289"/>
        <v>3</v>
      </c>
      <c r="O4394" s="12">
        <f t="shared" si="1291"/>
        <v>0</v>
      </c>
      <c r="P4394" s="12">
        <f t="shared" si="1292"/>
        <v>0</v>
      </c>
      <c r="R4394" s="21">
        <f t="shared" si="1293"/>
        <v>5.4072475292513918E-2</v>
      </c>
      <c r="U4394" s="30" t="s">
        <v>154</v>
      </c>
      <c r="V4394" s="30"/>
      <c r="W4394" s="30"/>
      <c r="X4394" s="30"/>
      <c r="Y4394" s="30"/>
      <c r="Z4394" s="30"/>
    </row>
    <row r="4395" spans="1:26" ht="15.75" x14ac:dyDescent="0.25">
      <c r="A4395" s="5" t="s">
        <v>6</v>
      </c>
      <c r="B4395" s="7">
        <v>41553</v>
      </c>
      <c r="C4395" s="7">
        <v>798</v>
      </c>
      <c r="D4395" s="1">
        <v>1.9</v>
      </c>
      <c r="E4395" s="9">
        <v>111.5</v>
      </c>
      <c r="F4395" s="7">
        <v>103</v>
      </c>
      <c r="G4395" s="1">
        <v>0.2</v>
      </c>
      <c r="H4395" s="1">
        <v>14.4</v>
      </c>
      <c r="I4395" s="7">
        <v>12</v>
      </c>
      <c r="J4395" s="1">
        <v>0</v>
      </c>
      <c r="K4395" s="1">
        <v>1.7</v>
      </c>
      <c r="M4395" s="12">
        <f t="shared" si="1290"/>
        <v>212</v>
      </c>
      <c r="N4395" s="20">
        <f t="shared" si="1289"/>
        <v>10</v>
      </c>
      <c r="O4395" s="20">
        <f t="shared" si="1291"/>
        <v>0</v>
      </c>
      <c r="P4395" s="12">
        <f t="shared" si="1292"/>
        <v>0</v>
      </c>
      <c r="R4395" s="21">
        <f t="shared" si="1293"/>
        <v>9.0650914460979212E-2</v>
      </c>
      <c r="U4395" s="30" t="s">
        <v>155</v>
      </c>
      <c r="V4395" s="30"/>
      <c r="W4395" s="30"/>
      <c r="X4395" s="30"/>
      <c r="Y4395" s="30"/>
      <c r="Z4395" s="30"/>
    </row>
    <row r="4396" spans="1:26" ht="15.75" x14ac:dyDescent="0.25">
      <c r="A4396" s="6" t="s">
        <v>7</v>
      </c>
      <c r="B4396" s="8">
        <v>34597</v>
      </c>
      <c r="C4396" s="8">
        <v>1048</v>
      </c>
      <c r="D4396" s="2">
        <v>3</v>
      </c>
      <c r="E4396" s="10">
        <v>172.2</v>
      </c>
      <c r="F4396" s="8">
        <v>211</v>
      </c>
      <c r="G4396" s="2">
        <v>0.6</v>
      </c>
      <c r="H4396" s="2">
        <v>34.700000000000003</v>
      </c>
      <c r="I4396" s="8">
        <v>37</v>
      </c>
      <c r="J4396" s="2">
        <v>0.1</v>
      </c>
      <c r="K4396" s="2">
        <v>6.1</v>
      </c>
      <c r="M4396" s="12">
        <f t="shared" si="1290"/>
        <v>178</v>
      </c>
      <c r="N4396" s="20">
        <f t="shared" si="1289"/>
        <v>9</v>
      </c>
      <c r="O4396" s="20">
        <f t="shared" si="1291"/>
        <v>5</v>
      </c>
      <c r="P4396" s="12">
        <f t="shared" si="1292"/>
        <v>0</v>
      </c>
      <c r="R4396" s="21">
        <f t="shared" si="1293"/>
        <v>0.11905032375326594</v>
      </c>
      <c r="U4396" s="30" t="s">
        <v>146</v>
      </c>
      <c r="V4396" s="30"/>
      <c r="W4396" s="30"/>
      <c r="X4396" s="31">
        <f>4470643*0.073</f>
        <v>326356.93899999995</v>
      </c>
      <c r="Y4396" s="30"/>
      <c r="Z4396" s="30"/>
    </row>
    <row r="4397" spans="1:26" ht="15.75" x14ac:dyDescent="0.25">
      <c r="A4397" s="5" t="s">
        <v>8</v>
      </c>
      <c r="B4397" s="7">
        <v>25717</v>
      </c>
      <c r="C4397" s="7">
        <v>1495</v>
      </c>
      <c r="D4397" s="1">
        <v>5.8</v>
      </c>
      <c r="E4397" s="9">
        <v>271.39999999999998</v>
      </c>
      <c r="F4397" s="7">
        <v>360</v>
      </c>
      <c r="G4397" s="1">
        <v>1.4</v>
      </c>
      <c r="H4397" s="1">
        <v>65.400000000000006</v>
      </c>
      <c r="I4397" s="7">
        <v>85</v>
      </c>
      <c r="J4397" s="1">
        <v>0.3</v>
      </c>
      <c r="K4397" s="1">
        <v>15.4</v>
      </c>
      <c r="M4397" s="12">
        <f t="shared" si="1290"/>
        <v>127</v>
      </c>
      <c r="N4397" s="20">
        <f t="shared" si="1289"/>
        <v>11</v>
      </c>
      <c r="O4397" s="20">
        <f t="shared" si="1291"/>
        <v>4</v>
      </c>
      <c r="P4397" s="12">
        <f t="shared" si="1292"/>
        <v>0</v>
      </c>
      <c r="R4397" s="21">
        <f t="shared" si="1293"/>
        <v>0.16982846756787459</v>
      </c>
      <c r="V4397" t="s">
        <v>56</v>
      </c>
      <c r="W4397" s="32">
        <v>0.1</v>
      </c>
      <c r="X4397" s="33">
        <f>X4396*W4397</f>
        <v>32635.693899999998</v>
      </c>
    </row>
    <row r="4398" spans="1:26" ht="15.75" x14ac:dyDescent="0.25">
      <c r="A4398" s="6" t="s">
        <v>9</v>
      </c>
      <c r="B4398" s="8">
        <v>14796</v>
      </c>
      <c r="C4398" s="8">
        <v>1549</v>
      </c>
      <c r="D4398" s="2">
        <v>10.5</v>
      </c>
      <c r="E4398" s="10">
        <v>326.5</v>
      </c>
      <c r="F4398" s="8">
        <v>433</v>
      </c>
      <c r="G4398" s="2">
        <v>2.9</v>
      </c>
      <c r="H4398" s="2">
        <v>91.3</v>
      </c>
      <c r="I4398" s="8">
        <v>241</v>
      </c>
      <c r="J4398" s="2">
        <v>1.6</v>
      </c>
      <c r="K4398" s="2">
        <v>50.8</v>
      </c>
      <c r="M4398" s="12">
        <f t="shared" si="1290"/>
        <v>64</v>
      </c>
      <c r="N4398" s="20">
        <f t="shared" si="1289"/>
        <v>10</v>
      </c>
      <c r="O4398" s="20">
        <f t="shared" si="1291"/>
        <v>4</v>
      </c>
      <c r="P4398" s="20">
        <f t="shared" si="1292"/>
        <v>0</v>
      </c>
      <c r="R4398" s="21">
        <f t="shared" si="1293"/>
        <v>0.17596273997500853</v>
      </c>
      <c r="V4398" t="s">
        <v>165</v>
      </c>
      <c r="X4398" s="34">
        <v>22280</v>
      </c>
      <c r="Y4398" s="48">
        <f>X4398/4470643</f>
        <v>4.9836231611425919E-3</v>
      </c>
      <c r="Z4398" t="s">
        <v>186</v>
      </c>
    </row>
    <row r="4399" spans="1:26" ht="15.75" x14ac:dyDescent="0.25">
      <c r="A4399" s="5" t="s">
        <v>10</v>
      </c>
      <c r="B4399" s="7">
        <v>6379</v>
      </c>
      <c r="C4399" s="7">
        <v>1423</v>
      </c>
      <c r="D4399" s="1">
        <v>22.3</v>
      </c>
      <c r="E4399" s="9">
        <v>546</v>
      </c>
      <c r="F4399" s="7">
        <v>284</v>
      </c>
      <c r="G4399" s="1">
        <v>4.5</v>
      </c>
      <c r="H4399" s="1">
        <v>109</v>
      </c>
      <c r="I4399" s="7">
        <v>438</v>
      </c>
      <c r="J4399" s="1">
        <v>6.9</v>
      </c>
      <c r="K4399" s="1">
        <v>168.1</v>
      </c>
      <c r="M4399" s="12">
        <f t="shared" si="1290"/>
        <v>26</v>
      </c>
      <c r="N4399" s="20">
        <f t="shared" si="1289"/>
        <v>4</v>
      </c>
      <c r="O4399" s="20">
        <f t="shared" si="1291"/>
        <v>4</v>
      </c>
      <c r="P4399" s="20">
        <f t="shared" si="1292"/>
        <v>2</v>
      </c>
      <c r="R4399" s="21">
        <f t="shared" si="1293"/>
        <v>0.16164943769169601</v>
      </c>
      <c r="W4399" s="46" t="s">
        <v>185</v>
      </c>
      <c r="X4399" s="47">
        <f>X4398-X4416</f>
        <v>-713</v>
      </c>
    </row>
    <row r="4400" spans="1:26" ht="15.75" x14ac:dyDescent="0.25">
      <c r="A4400" s="6" t="s">
        <v>11</v>
      </c>
      <c r="B4400" s="8">
        <v>6157</v>
      </c>
      <c r="C4400" s="8">
        <v>1753</v>
      </c>
      <c r="D4400" s="2">
        <v>28.5</v>
      </c>
      <c r="E4400" s="10">
        <v>1249.7</v>
      </c>
      <c r="F4400" s="8">
        <v>82</v>
      </c>
      <c r="G4400" s="2">
        <v>1.3</v>
      </c>
      <c r="H4400" s="2">
        <v>58.5</v>
      </c>
      <c r="I4400" s="8">
        <v>1320</v>
      </c>
      <c r="J4400" s="2">
        <v>21.4</v>
      </c>
      <c r="K4400" s="2">
        <v>941.1</v>
      </c>
      <c r="M4400" s="12">
        <f t="shared" si="1290"/>
        <v>11</v>
      </c>
      <c r="N4400" s="20">
        <f t="shared" si="1289"/>
        <v>3</v>
      </c>
      <c r="O4400" s="20">
        <f t="shared" si="1291"/>
        <v>0</v>
      </c>
      <c r="P4400" s="20">
        <f t="shared" si="1292"/>
        <v>1</v>
      </c>
      <c r="R4400" s="21">
        <f t="shared" si="1293"/>
        <v>0.19913665795751448</v>
      </c>
    </row>
    <row r="4401" spans="1:26" ht="15.75" x14ac:dyDescent="0.25">
      <c r="A4401" s="5" t="s">
        <v>12</v>
      </c>
      <c r="B4401" s="1">
        <v>108</v>
      </c>
      <c r="C4401" s="1">
        <v>4</v>
      </c>
      <c r="D4401" s="1">
        <v>3.7</v>
      </c>
      <c r="E4401" s="1" t="s">
        <v>13</v>
      </c>
      <c r="F4401" s="1">
        <v>1</v>
      </c>
      <c r="G4401" s="1">
        <v>0.9</v>
      </c>
      <c r="H4401" s="1" t="s">
        <v>13</v>
      </c>
      <c r="I4401" s="1">
        <v>1</v>
      </c>
      <c r="J4401" s="1">
        <v>0.9</v>
      </c>
      <c r="K4401" s="1" t="s">
        <v>13</v>
      </c>
      <c r="M4401" s="12">
        <f t="shared" si="1290"/>
        <v>0</v>
      </c>
      <c r="N4401" s="12">
        <f t="shared" si="1289"/>
        <v>0</v>
      </c>
      <c r="O4401" s="12">
        <f t="shared" si="1291"/>
        <v>0</v>
      </c>
      <c r="P4401" s="12">
        <f t="shared" si="1292"/>
        <v>0</v>
      </c>
      <c r="R4401" s="21">
        <f t="shared" si="1293"/>
        <v>4.5439054867658755E-4</v>
      </c>
    </row>
    <row r="4402" spans="1:26" x14ac:dyDescent="0.25">
      <c r="A4402" s="25"/>
    </row>
    <row r="4403" spans="1:26" x14ac:dyDescent="0.25">
      <c r="A4403" t="s">
        <v>1414</v>
      </c>
    </row>
    <row r="4404" spans="1:26" x14ac:dyDescent="0.25">
      <c r="A4404" t="s">
        <v>22</v>
      </c>
    </row>
    <row r="4405" spans="1:26" x14ac:dyDescent="0.25">
      <c r="A4405" s="15" t="s">
        <v>17</v>
      </c>
      <c r="B4405" s="14" t="s">
        <v>18</v>
      </c>
      <c r="C4405" s="270" t="s">
        <v>19</v>
      </c>
      <c r="D4405" s="270"/>
      <c r="E4405" s="270"/>
      <c r="F4405" s="270" t="s">
        <v>20</v>
      </c>
      <c r="G4405" s="270"/>
      <c r="H4405" s="270"/>
      <c r="I4405" s="270" t="s">
        <v>21</v>
      </c>
      <c r="J4405" s="270"/>
      <c r="K4405" s="270"/>
      <c r="M4405" s="270" t="s">
        <v>151</v>
      </c>
      <c r="N4405" s="270"/>
      <c r="O4405" s="270"/>
      <c r="P4405" s="270"/>
    </row>
    <row r="4406" spans="1:26" ht="30" x14ac:dyDescent="0.25">
      <c r="B4406" s="14" t="s">
        <v>14</v>
      </c>
      <c r="C4406" s="14" t="s">
        <v>14</v>
      </c>
      <c r="D4406" s="14" t="s">
        <v>15</v>
      </c>
      <c r="E4406" s="14" t="s">
        <v>16</v>
      </c>
      <c r="F4406" s="14" t="s">
        <v>14</v>
      </c>
      <c r="G4406" s="14" t="s">
        <v>15</v>
      </c>
      <c r="H4406" s="14" t="s">
        <v>16</v>
      </c>
      <c r="I4406" s="14" t="s">
        <v>14</v>
      </c>
      <c r="J4406" s="14" t="s">
        <v>15</v>
      </c>
      <c r="K4406" s="14" t="s">
        <v>16</v>
      </c>
      <c r="L4406" s="16"/>
      <c r="M4406" s="14" t="s">
        <v>18</v>
      </c>
      <c r="N4406" s="13" t="s">
        <v>19</v>
      </c>
      <c r="O4406" s="14" t="s">
        <v>20</v>
      </c>
      <c r="P4406" s="13" t="s">
        <v>21</v>
      </c>
      <c r="R4406" s="13" t="s">
        <v>41</v>
      </c>
      <c r="S4406" s="14" t="s">
        <v>29</v>
      </c>
      <c r="U4406" s="27" t="s">
        <v>42</v>
      </c>
    </row>
    <row r="4407" spans="1:26" ht="15.75" x14ac:dyDescent="0.25">
      <c r="A4407" s="5" t="s">
        <v>0</v>
      </c>
      <c r="B4407" s="7">
        <v>217821</v>
      </c>
      <c r="C4407" s="7">
        <v>8754</v>
      </c>
      <c r="D4407" s="1">
        <v>4</v>
      </c>
      <c r="E4407" s="9">
        <v>198</v>
      </c>
      <c r="F4407" s="7">
        <v>1555</v>
      </c>
      <c r="G4407" s="1">
        <v>0.7</v>
      </c>
      <c r="H4407" s="1">
        <v>35.200000000000003</v>
      </c>
      <c r="I4407" s="7">
        <v>2140</v>
      </c>
      <c r="J4407" s="1">
        <v>1</v>
      </c>
      <c r="K4407" s="1">
        <v>48.4</v>
      </c>
      <c r="M4407" s="12">
        <f>B4407-B4425</f>
        <v>1195</v>
      </c>
      <c r="N4407" s="12">
        <f t="shared" ref="N4407:N4419" si="1294">C4407-C4425</f>
        <v>55</v>
      </c>
      <c r="O4407" s="12">
        <f>F4407-F4425</f>
        <v>8</v>
      </c>
      <c r="P4407" s="12">
        <f>I4407-I4425</f>
        <v>3</v>
      </c>
      <c r="R4407" s="26"/>
      <c r="U4407" s="28">
        <f>C4407/B4407</f>
        <v>4.0188962496728965E-2</v>
      </c>
    </row>
    <row r="4408" spans="1:26" ht="15.75" x14ac:dyDescent="0.25">
      <c r="A4408" s="6" t="s">
        <v>1</v>
      </c>
      <c r="B4408" s="8">
        <v>1271</v>
      </c>
      <c r="C4408" s="8">
        <v>57</v>
      </c>
      <c r="D4408" s="2">
        <v>4.5</v>
      </c>
      <c r="E4408" s="10">
        <v>110.2</v>
      </c>
      <c r="F4408" s="8">
        <v>13</v>
      </c>
      <c r="G4408" s="2">
        <v>1</v>
      </c>
      <c r="H4408" s="2">
        <v>25.1</v>
      </c>
      <c r="I4408" s="8">
        <v>0</v>
      </c>
      <c r="J4408" s="2">
        <v>0</v>
      </c>
      <c r="K4408" s="2">
        <v>0</v>
      </c>
      <c r="M4408" s="12">
        <f t="shared" ref="M4408:M4419" si="1295">B4408-B4426</f>
        <v>5</v>
      </c>
      <c r="N4408" s="20">
        <f t="shared" si="1294"/>
        <v>0</v>
      </c>
      <c r="O4408" s="12">
        <f t="shared" ref="O4408:O4419" si="1296">F4408-F4426</f>
        <v>0</v>
      </c>
      <c r="P4408" s="12">
        <f t="shared" ref="P4408:P4419" si="1297">I4408-I4426</f>
        <v>0</v>
      </c>
      <c r="R4408" s="21">
        <f>C4408/$C$4407</f>
        <v>6.5113091158327625E-3</v>
      </c>
    </row>
    <row r="4409" spans="1:26" ht="15.75" x14ac:dyDescent="0.25">
      <c r="A4409" s="5" t="s">
        <v>2</v>
      </c>
      <c r="B4409" s="7">
        <v>7963</v>
      </c>
      <c r="C4409" s="7">
        <v>39</v>
      </c>
      <c r="D4409" s="1">
        <v>0.5</v>
      </c>
      <c r="E4409" s="9">
        <v>17.899999999999999</v>
      </c>
      <c r="F4409" s="7">
        <v>6</v>
      </c>
      <c r="G4409" s="1">
        <v>0.1</v>
      </c>
      <c r="H4409" s="1">
        <v>2.8</v>
      </c>
      <c r="I4409" s="7">
        <v>0</v>
      </c>
      <c r="J4409" s="1">
        <v>0</v>
      </c>
      <c r="K4409" s="1">
        <v>0</v>
      </c>
      <c r="M4409" s="12">
        <f t="shared" si="1295"/>
        <v>79</v>
      </c>
      <c r="N4409" s="20">
        <f t="shared" si="1294"/>
        <v>-1</v>
      </c>
      <c r="O4409" s="12">
        <f t="shared" si="1296"/>
        <v>0</v>
      </c>
      <c r="P4409" s="12">
        <f t="shared" si="1297"/>
        <v>0</v>
      </c>
      <c r="R4409" s="21">
        <f t="shared" ref="R4409:R4419" si="1298">C4409/$C$4407</f>
        <v>4.4551062371487324E-3</v>
      </c>
    </row>
    <row r="4410" spans="1:26" ht="15.75" x14ac:dyDescent="0.25">
      <c r="A4410" s="6" t="s">
        <v>3</v>
      </c>
      <c r="B4410" s="8">
        <v>11164</v>
      </c>
      <c r="C4410" s="8">
        <v>24</v>
      </c>
      <c r="D4410" s="2">
        <v>0.2</v>
      </c>
      <c r="E4410" s="10">
        <v>8.6</v>
      </c>
      <c r="F4410" s="8">
        <v>12</v>
      </c>
      <c r="G4410" s="2">
        <v>0.1</v>
      </c>
      <c r="H4410" s="2">
        <v>4.3</v>
      </c>
      <c r="I4410" s="8">
        <v>0</v>
      </c>
      <c r="J4410" s="2">
        <v>0</v>
      </c>
      <c r="K4410" s="2">
        <v>0</v>
      </c>
      <c r="M4410" s="12">
        <f t="shared" si="1295"/>
        <v>85</v>
      </c>
      <c r="N4410" s="20">
        <f t="shared" si="1294"/>
        <v>0</v>
      </c>
      <c r="O4410" s="20">
        <f t="shared" si="1296"/>
        <v>0</v>
      </c>
      <c r="P4410" s="12">
        <f t="shared" si="1297"/>
        <v>0</v>
      </c>
      <c r="R4410" s="23">
        <f t="shared" si="1298"/>
        <v>2.7416038382453737E-3</v>
      </c>
      <c r="U4410" s="30" t="s">
        <v>148</v>
      </c>
      <c r="V4410" s="30"/>
      <c r="W4410" s="30"/>
      <c r="X4410" s="30"/>
      <c r="Y4410" s="30"/>
    </row>
    <row r="4411" spans="1:26" ht="15.75" x14ac:dyDescent="0.25">
      <c r="A4411" s="5" t="s">
        <v>4</v>
      </c>
      <c r="B4411" s="7">
        <v>29178</v>
      </c>
      <c r="C4411" s="7">
        <v>138</v>
      </c>
      <c r="D4411" s="1">
        <v>0.5</v>
      </c>
      <c r="E4411" s="9">
        <v>25.9</v>
      </c>
      <c r="F4411" s="7">
        <v>18</v>
      </c>
      <c r="G4411" s="1">
        <v>0.1</v>
      </c>
      <c r="H4411" s="1">
        <v>3.4</v>
      </c>
      <c r="I4411" s="7">
        <v>0</v>
      </c>
      <c r="J4411" s="1">
        <v>0</v>
      </c>
      <c r="K4411" s="1">
        <v>0</v>
      </c>
      <c r="M4411" s="12">
        <f t="shared" si="1295"/>
        <v>189</v>
      </c>
      <c r="N4411" s="20">
        <f t="shared" si="1294"/>
        <v>1</v>
      </c>
      <c r="O4411" s="12">
        <f t="shared" si="1296"/>
        <v>0</v>
      </c>
      <c r="P4411" s="12">
        <f t="shared" si="1297"/>
        <v>0</v>
      </c>
      <c r="R4411" s="23">
        <f t="shared" si="1298"/>
        <v>1.5764222069910898E-2</v>
      </c>
      <c r="S4411" s="24">
        <f>R4410+R4411</f>
        <v>1.8505825908156272E-2</v>
      </c>
      <c r="U4411" s="30"/>
      <c r="V4411" s="30"/>
      <c r="W4411" s="30"/>
      <c r="X4411" s="30"/>
      <c r="Y4411" s="30"/>
      <c r="Z4411" s="30"/>
    </row>
    <row r="4412" spans="1:26" ht="15.75" x14ac:dyDescent="0.25">
      <c r="A4412" s="6" t="s">
        <v>5</v>
      </c>
      <c r="B4412" s="8">
        <v>39556</v>
      </c>
      <c r="C4412" s="8">
        <v>473</v>
      </c>
      <c r="D4412" s="2">
        <v>1.2</v>
      </c>
      <c r="E4412" s="10">
        <v>79.900000000000006</v>
      </c>
      <c r="F4412" s="8">
        <v>49</v>
      </c>
      <c r="G4412" s="2">
        <v>0.1</v>
      </c>
      <c r="H4412" s="2">
        <v>8.3000000000000007</v>
      </c>
      <c r="I4412" s="8">
        <v>9</v>
      </c>
      <c r="J4412" s="2">
        <v>0</v>
      </c>
      <c r="K4412" s="2">
        <v>1.5</v>
      </c>
      <c r="M4412" s="12">
        <f t="shared" si="1295"/>
        <v>199</v>
      </c>
      <c r="N4412" s="20">
        <f t="shared" si="1294"/>
        <v>5</v>
      </c>
      <c r="O4412" s="12">
        <f t="shared" si="1296"/>
        <v>1</v>
      </c>
      <c r="P4412" s="12">
        <f t="shared" si="1297"/>
        <v>0</v>
      </c>
      <c r="R4412" s="21">
        <f t="shared" si="1298"/>
        <v>5.4032442312085906E-2</v>
      </c>
      <c r="U4412" s="30" t="s">
        <v>149</v>
      </c>
      <c r="V4412" s="30"/>
      <c r="W4412" s="30"/>
      <c r="X4412" s="30"/>
      <c r="Y4412" s="30"/>
      <c r="Z4412" s="30"/>
    </row>
    <row r="4413" spans="1:26" ht="15.75" x14ac:dyDescent="0.25">
      <c r="A4413" s="5" t="s">
        <v>6</v>
      </c>
      <c r="B4413" s="7">
        <v>41341</v>
      </c>
      <c r="C4413" s="7">
        <v>788</v>
      </c>
      <c r="D4413" s="1">
        <v>1.9</v>
      </c>
      <c r="E4413" s="9">
        <v>110.1</v>
      </c>
      <c r="F4413" s="7">
        <v>103</v>
      </c>
      <c r="G4413" s="1">
        <v>0.2</v>
      </c>
      <c r="H4413" s="1">
        <v>14.4</v>
      </c>
      <c r="I4413" s="7">
        <v>12</v>
      </c>
      <c r="J4413" s="1">
        <v>0</v>
      </c>
      <c r="K4413" s="1">
        <v>1.7</v>
      </c>
      <c r="M4413" s="12">
        <f t="shared" si="1295"/>
        <v>224</v>
      </c>
      <c r="N4413" s="20">
        <f t="shared" si="1294"/>
        <v>4</v>
      </c>
      <c r="O4413" s="20">
        <f t="shared" si="1296"/>
        <v>2</v>
      </c>
      <c r="P4413" s="12">
        <f t="shared" si="1297"/>
        <v>0</v>
      </c>
      <c r="R4413" s="21">
        <f t="shared" si="1298"/>
        <v>9.0015992689056426E-2</v>
      </c>
      <c r="U4413" s="30" t="s">
        <v>150</v>
      </c>
      <c r="V4413" s="30"/>
      <c r="W4413" s="30"/>
      <c r="X4413" s="30"/>
      <c r="Y4413" s="30"/>
      <c r="Z4413" s="30"/>
    </row>
    <row r="4414" spans="1:26" ht="15.75" x14ac:dyDescent="0.25">
      <c r="A4414" s="6" t="s">
        <v>7</v>
      </c>
      <c r="B4414" s="8">
        <v>34419</v>
      </c>
      <c r="C4414" s="8">
        <v>1039</v>
      </c>
      <c r="D4414" s="2">
        <v>3</v>
      </c>
      <c r="E4414" s="10">
        <v>170.8</v>
      </c>
      <c r="F4414" s="8">
        <v>206</v>
      </c>
      <c r="G4414" s="2">
        <v>0.6</v>
      </c>
      <c r="H4414" s="2">
        <v>33.9</v>
      </c>
      <c r="I4414" s="8">
        <v>37</v>
      </c>
      <c r="J4414" s="2">
        <v>0.1</v>
      </c>
      <c r="K4414" s="2">
        <v>6.1</v>
      </c>
      <c r="M4414" s="12">
        <f t="shared" si="1295"/>
        <v>197</v>
      </c>
      <c r="N4414" s="20">
        <f t="shared" si="1294"/>
        <v>12</v>
      </c>
      <c r="O4414" s="20">
        <f t="shared" si="1296"/>
        <v>1</v>
      </c>
      <c r="P4414" s="12">
        <f t="shared" si="1297"/>
        <v>1</v>
      </c>
      <c r="R4414" s="21">
        <f t="shared" si="1298"/>
        <v>0.11868859949737263</v>
      </c>
      <c r="U4414" s="30" t="s">
        <v>146</v>
      </c>
      <c r="V4414" s="30"/>
      <c r="W4414" s="30"/>
      <c r="X4414" s="31">
        <f>4470643*0.073</f>
        <v>326356.93899999995</v>
      </c>
      <c r="Y4414" s="30"/>
      <c r="Z4414" s="30"/>
    </row>
    <row r="4415" spans="1:26" ht="15.75" x14ac:dyDescent="0.25">
      <c r="A4415" s="5" t="s">
        <v>8</v>
      </c>
      <c r="B4415" s="7">
        <v>25590</v>
      </c>
      <c r="C4415" s="7">
        <v>1484</v>
      </c>
      <c r="D4415" s="1">
        <v>5.8</v>
      </c>
      <c r="E4415" s="9">
        <v>269.5</v>
      </c>
      <c r="F4415" s="7">
        <v>356</v>
      </c>
      <c r="G4415" s="1">
        <v>1.4</v>
      </c>
      <c r="H4415" s="1">
        <v>64.599999999999994</v>
      </c>
      <c r="I4415" s="7">
        <v>85</v>
      </c>
      <c r="J4415" s="1">
        <v>0.3</v>
      </c>
      <c r="K4415" s="1">
        <v>15.4</v>
      </c>
      <c r="M4415" s="12">
        <f t="shared" si="1295"/>
        <v>114</v>
      </c>
      <c r="N4415" s="20">
        <f t="shared" si="1294"/>
        <v>12</v>
      </c>
      <c r="O4415" s="20">
        <f t="shared" si="1296"/>
        <v>0</v>
      </c>
      <c r="P4415" s="12">
        <f t="shared" si="1297"/>
        <v>0</v>
      </c>
      <c r="R4415" s="21">
        <f t="shared" si="1298"/>
        <v>0.16952250399817226</v>
      </c>
      <c r="V4415" t="s">
        <v>56</v>
      </c>
      <c r="W4415" s="32">
        <v>0.1</v>
      </c>
      <c r="X4415" s="33">
        <f>X4414*W4415</f>
        <v>32635.693899999998</v>
      </c>
    </row>
    <row r="4416" spans="1:26" ht="15.75" x14ac:dyDescent="0.25">
      <c r="A4416" s="6" t="s">
        <v>9</v>
      </c>
      <c r="B4416" s="8">
        <v>14732</v>
      </c>
      <c r="C4416" s="8">
        <v>1539</v>
      </c>
      <c r="D4416" s="2">
        <v>10.4</v>
      </c>
      <c r="E4416" s="10">
        <v>324.39999999999998</v>
      </c>
      <c r="F4416" s="8">
        <v>429</v>
      </c>
      <c r="G4416" s="2">
        <v>2.9</v>
      </c>
      <c r="H4416" s="2">
        <v>90.4</v>
      </c>
      <c r="I4416" s="8">
        <v>241</v>
      </c>
      <c r="J4416" s="2">
        <v>1.6</v>
      </c>
      <c r="K4416" s="2">
        <v>50.8</v>
      </c>
      <c r="M4416" s="12">
        <f t="shared" si="1295"/>
        <v>74</v>
      </c>
      <c r="N4416" s="20">
        <f t="shared" si="1294"/>
        <v>13</v>
      </c>
      <c r="O4416" s="20">
        <f t="shared" si="1296"/>
        <v>2</v>
      </c>
      <c r="P4416" s="20">
        <f t="shared" si="1297"/>
        <v>0</v>
      </c>
      <c r="R4416" s="21">
        <f t="shared" si="1298"/>
        <v>0.17580534612748458</v>
      </c>
      <c r="V4416" t="s">
        <v>166</v>
      </c>
      <c r="X4416" s="34">
        <v>22993</v>
      </c>
      <c r="Y4416" s="48">
        <f>X4416/4470643</f>
        <v>5.1431080495579718E-3</v>
      </c>
      <c r="Z4416" t="s">
        <v>186</v>
      </c>
    </row>
    <row r="4417" spans="1:26" ht="15.75" x14ac:dyDescent="0.25">
      <c r="A4417" s="5" t="s">
        <v>10</v>
      </c>
      <c r="B4417" s="7">
        <v>6353</v>
      </c>
      <c r="C4417" s="7">
        <v>1419</v>
      </c>
      <c r="D4417" s="1">
        <v>22.3</v>
      </c>
      <c r="E4417" s="9">
        <v>544.4</v>
      </c>
      <c r="F4417" s="7">
        <v>280</v>
      </c>
      <c r="G4417" s="1">
        <v>4.4000000000000004</v>
      </c>
      <c r="H4417" s="1">
        <v>107.4</v>
      </c>
      <c r="I4417" s="7">
        <v>436</v>
      </c>
      <c r="J4417" s="1">
        <v>6.9</v>
      </c>
      <c r="K4417" s="1">
        <v>167.3</v>
      </c>
      <c r="M4417" s="12">
        <f t="shared" si="1295"/>
        <v>18</v>
      </c>
      <c r="N4417" s="20">
        <f t="shared" si="1294"/>
        <v>5</v>
      </c>
      <c r="O4417" s="20">
        <f t="shared" si="1296"/>
        <v>2</v>
      </c>
      <c r="P4417" s="20">
        <f t="shared" si="1297"/>
        <v>1</v>
      </c>
      <c r="R4417" s="21">
        <f t="shared" si="1298"/>
        <v>0.16209732693625772</v>
      </c>
      <c r="W4417" s="46" t="s">
        <v>185</v>
      </c>
      <c r="X4417" s="47">
        <f>X4416-X4434</f>
        <v>-880</v>
      </c>
    </row>
    <row r="4418" spans="1:26" ht="15.75" x14ac:dyDescent="0.25">
      <c r="A4418" s="6" t="s">
        <v>11</v>
      </c>
      <c r="B4418" s="8">
        <v>6146</v>
      </c>
      <c r="C4418" s="8">
        <v>1750</v>
      </c>
      <c r="D4418" s="2">
        <v>28.5</v>
      </c>
      <c r="E4418" s="10">
        <v>1247.5999999999999</v>
      </c>
      <c r="F4418" s="8">
        <v>82</v>
      </c>
      <c r="G4418" s="2">
        <v>1.3</v>
      </c>
      <c r="H4418" s="2">
        <v>58.5</v>
      </c>
      <c r="I4418" s="8">
        <v>1319</v>
      </c>
      <c r="J4418" s="2">
        <v>21.5</v>
      </c>
      <c r="K4418" s="2">
        <v>940.3</v>
      </c>
      <c r="M4418" s="12">
        <f t="shared" si="1295"/>
        <v>10</v>
      </c>
      <c r="N4418" s="20">
        <f t="shared" si="1294"/>
        <v>4</v>
      </c>
      <c r="O4418" s="20">
        <f t="shared" si="1296"/>
        <v>0</v>
      </c>
      <c r="P4418" s="20">
        <f t="shared" si="1297"/>
        <v>1</v>
      </c>
      <c r="R4418" s="21">
        <f t="shared" si="1298"/>
        <v>0.19990861320539183</v>
      </c>
    </row>
    <row r="4419" spans="1:26" ht="15.75" x14ac:dyDescent="0.25">
      <c r="A4419" s="5" t="s">
        <v>12</v>
      </c>
      <c r="B4419" s="1">
        <v>108</v>
      </c>
      <c r="C4419" s="1">
        <v>4</v>
      </c>
      <c r="D4419" s="1">
        <v>3.7</v>
      </c>
      <c r="E4419" s="1" t="s">
        <v>13</v>
      </c>
      <c r="F4419" s="1">
        <v>1</v>
      </c>
      <c r="G4419" s="1">
        <v>0.9</v>
      </c>
      <c r="H4419" s="1" t="s">
        <v>13</v>
      </c>
      <c r="I4419" s="1">
        <v>1</v>
      </c>
      <c r="J4419" s="1">
        <v>0.9</v>
      </c>
      <c r="K4419" s="1" t="s">
        <v>13</v>
      </c>
      <c r="M4419" s="12">
        <f t="shared" si="1295"/>
        <v>1</v>
      </c>
      <c r="N4419" s="12">
        <f t="shared" si="1294"/>
        <v>0</v>
      </c>
      <c r="O4419" s="12">
        <f t="shared" si="1296"/>
        <v>0</v>
      </c>
      <c r="P4419" s="12">
        <f t="shared" si="1297"/>
        <v>0</v>
      </c>
      <c r="R4419" s="21">
        <f t="shared" si="1298"/>
        <v>4.569339730408956E-4</v>
      </c>
    </row>
    <row r="4420" spans="1:26" x14ac:dyDescent="0.25">
      <c r="A4420" s="25"/>
    </row>
    <row r="4421" spans="1:26" x14ac:dyDescent="0.25">
      <c r="A4421" t="s">
        <v>1415</v>
      </c>
    </row>
    <row r="4422" spans="1:26" x14ac:dyDescent="0.25">
      <c r="A4422" t="s">
        <v>22</v>
      </c>
    </row>
    <row r="4423" spans="1:26" x14ac:dyDescent="0.25">
      <c r="A4423" s="15" t="s">
        <v>17</v>
      </c>
      <c r="B4423" s="14" t="s">
        <v>18</v>
      </c>
      <c r="C4423" s="270" t="s">
        <v>19</v>
      </c>
      <c r="D4423" s="270"/>
      <c r="E4423" s="270"/>
      <c r="F4423" s="270" t="s">
        <v>20</v>
      </c>
      <c r="G4423" s="270"/>
      <c r="H4423" s="270"/>
      <c r="I4423" s="270" t="s">
        <v>21</v>
      </c>
      <c r="J4423" s="270"/>
      <c r="K4423" s="270"/>
      <c r="M4423" s="270" t="s">
        <v>142</v>
      </c>
      <c r="N4423" s="270"/>
      <c r="O4423" s="270"/>
      <c r="P4423" s="270"/>
    </row>
    <row r="4424" spans="1:26" ht="30" x14ac:dyDescent="0.25">
      <c r="B4424" s="14" t="s">
        <v>14</v>
      </c>
      <c r="C4424" s="14" t="s">
        <v>14</v>
      </c>
      <c r="D4424" s="14" t="s">
        <v>15</v>
      </c>
      <c r="E4424" s="14" t="s">
        <v>16</v>
      </c>
      <c r="F4424" s="14" t="s">
        <v>14</v>
      </c>
      <c r="G4424" s="14" t="s">
        <v>15</v>
      </c>
      <c r="H4424" s="14" t="s">
        <v>16</v>
      </c>
      <c r="I4424" s="14" t="s">
        <v>14</v>
      </c>
      <c r="J4424" s="14" t="s">
        <v>15</v>
      </c>
      <c r="K4424" s="14" t="s">
        <v>16</v>
      </c>
      <c r="L4424" s="16"/>
      <c r="M4424" s="14" t="s">
        <v>18</v>
      </c>
      <c r="N4424" s="13" t="s">
        <v>19</v>
      </c>
      <c r="O4424" s="14" t="s">
        <v>20</v>
      </c>
      <c r="P4424" s="13" t="s">
        <v>21</v>
      </c>
      <c r="R4424" s="13" t="s">
        <v>41</v>
      </c>
      <c r="S4424" s="14" t="s">
        <v>29</v>
      </c>
      <c r="U4424" s="27" t="s">
        <v>42</v>
      </c>
    </row>
    <row r="4425" spans="1:26" ht="15.75" x14ac:dyDescent="0.25">
      <c r="A4425" s="5" t="s">
        <v>0</v>
      </c>
      <c r="B4425" s="7">
        <v>216626</v>
      </c>
      <c r="C4425" s="7">
        <v>8699</v>
      </c>
      <c r="D4425" s="1">
        <v>4</v>
      </c>
      <c r="E4425" s="9">
        <v>196.7</v>
      </c>
      <c r="F4425" s="7">
        <v>1547</v>
      </c>
      <c r="G4425" s="1">
        <v>0.7</v>
      </c>
      <c r="H4425" s="1">
        <v>35</v>
      </c>
      <c r="I4425" s="7">
        <v>2137</v>
      </c>
      <c r="J4425" s="1">
        <v>1</v>
      </c>
      <c r="K4425" s="1">
        <v>48.3</v>
      </c>
      <c r="M4425" s="12">
        <f>B4425-B4443</f>
        <v>1433</v>
      </c>
      <c r="N4425" s="12">
        <f t="shared" ref="N4425:N4437" si="1299">C4425-C4443</f>
        <v>19</v>
      </c>
      <c r="O4425" s="12">
        <f>F4425-F4443</f>
        <v>13</v>
      </c>
      <c r="P4425" s="12">
        <f>I4425-I4443</f>
        <v>5</v>
      </c>
      <c r="R4425" s="26"/>
      <c r="U4425" s="28">
        <f>C4425/B4425</f>
        <v>4.0156767885664697E-2</v>
      </c>
    </row>
    <row r="4426" spans="1:26" ht="15.75" x14ac:dyDescent="0.25">
      <c r="A4426" s="6" t="s">
        <v>1</v>
      </c>
      <c r="B4426" s="8">
        <v>1266</v>
      </c>
      <c r="C4426" s="8">
        <v>57</v>
      </c>
      <c r="D4426" s="2">
        <v>4.5</v>
      </c>
      <c r="E4426" s="10">
        <v>110.2</v>
      </c>
      <c r="F4426" s="8">
        <v>13</v>
      </c>
      <c r="G4426" s="2">
        <v>1</v>
      </c>
      <c r="H4426" s="2">
        <v>25.1</v>
      </c>
      <c r="I4426" s="8">
        <v>0</v>
      </c>
      <c r="J4426" s="2">
        <v>0</v>
      </c>
      <c r="K4426" s="2">
        <v>0</v>
      </c>
      <c r="M4426" s="12">
        <f t="shared" ref="M4426:M4437" si="1300">B4426-B4444</f>
        <v>10</v>
      </c>
      <c r="N4426" s="20">
        <f t="shared" si="1299"/>
        <v>0</v>
      </c>
      <c r="O4426" s="12">
        <f t="shared" ref="O4426:O4437" si="1301">F4426-F4444</f>
        <v>0</v>
      </c>
      <c r="P4426" s="12">
        <f t="shared" ref="P4426:P4437" si="1302">I4426-I4444</f>
        <v>0</v>
      </c>
      <c r="R4426" s="21">
        <f>C4426/$C$4425</f>
        <v>6.5524772962409468E-3</v>
      </c>
    </row>
    <row r="4427" spans="1:26" ht="15.75" x14ac:dyDescent="0.25">
      <c r="A4427" s="5" t="s">
        <v>2</v>
      </c>
      <c r="B4427" s="7">
        <v>7884</v>
      </c>
      <c r="C4427" s="7">
        <v>40</v>
      </c>
      <c r="D4427" s="1">
        <v>0.5</v>
      </c>
      <c r="E4427" s="9">
        <v>18.399999999999999</v>
      </c>
      <c r="F4427" s="7">
        <v>6</v>
      </c>
      <c r="G4427" s="1">
        <v>0.1</v>
      </c>
      <c r="H4427" s="1">
        <v>2.8</v>
      </c>
      <c r="I4427" s="7">
        <v>0</v>
      </c>
      <c r="J4427" s="1">
        <v>0</v>
      </c>
      <c r="K4427" s="1">
        <v>0</v>
      </c>
      <c r="M4427" s="12">
        <f t="shared" si="1300"/>
        <v>89</v>
      </c>
      <c r="N4427" s="20">
        <f t="shared" si="1299"/>
        <v>0</v>
      </c>
      <c r="O4427" s="12">
        <f t="shared" si="1301"/>
        <v>0</v>
      </c>
      <c r="P4427" s="12">
        <f t="shared" si="1302"/>
        <v>0</v>
      </c>
      <c r="R4427" s="21">
        <f t="shared" ref="R4427:R4437" si="1303">C4427/$C$4425</f>
        <v>4.5982296815725949E-3</v>
      </c>
    </row>
    <row r="4428" spans="1:26" ht="15.75" x14ac:dyDescent="0.25">
      <c r="A4428" s="6" t="s">
        <v>3</v>
      </c>
      <c r="B4428" s="8">
        <v>11079</v>
      </c>
      <c r="C4428" s="8">
        <v>24</v>
      </c>
      <c r="D4428" s="2">
        <v>0.2</v>
      </c>
      <c r="E4428" s="10">
        <v>8.6</v>
      </c>
      <c r="F4428" s="8">
        <v>12</v>
      </c>
      <c r="G4428" s="2">
        <v>0.1</v>
      </c>
      <c r="H4428" s="2">
        <v>4.3</v>
      </c>
      <c r="I4428" s="8">
        <v>0</v>
      </c>
      <c r="J4428" s="2">
        <v>0</v>
      </c>
      <c r="K4428" s="2">
        <v>0</v>
      </c>
      <c r="M4428" s="12">
        <f t="shared" si="1300"/>
        <v>122</v>
      </c>
      <c r="N4428" s="20">
        <f t="shared" si="1299"/>
        <v>0</v>
      </c>
      <c r="O4428" s="20">
        <f t="shared" si="1301"/>
        <v>0</v>
      </c>
      <c r="P4428" s="12">
        <f t="shared" si="1302"/>
        <v>0</v>
      </c>
      <c r="R4428" s="23">
        <f t="shared" si="1303"/>
        <v>2.7589378089435566E-3</v>
      </c>
      <c r="U4428" s="30" t="s">
        <v>143</v>
      </c>
      <c r="V4428" s="30"/>
      <c r="W4428" s="30"/>
      <c r="X4428" s="30"/>
      <c r="Y4428" s="30"/>
    </row>
    <row r="4429" spans="1:26" ht="15.75" x14ac:dyDescent="0.25">
      <c r="A4429" s="5" t="s">
        <v>4</v>
      </c>
      <c r="B4429" s="7">
        <v>28989</v>
      </c>
      <c r="C4429" s="7">
        <v>137</v>
      </c>
      <c r="D4429" s="1">
        <v>0.5</v>
      </c>
      <c r="E4429" s="9">
        <v>25.7</v>
      </c>
      <c r="F4429" s="7">
        <v>18</v>
      </c>
      <c r="G4429" s="1">
        <v>0.1</v>
      </c>
      <c r="H4429" s="1">
        <v>3.4</v>
      </c>
      <c r="I4429" s="7">
        <v>0</v>
      </c>
      <c r="J4429" s="1">
        <v>0</v>
      </c>
      <c r="K4429" s="1">
        <v>0</v>
      </c>
      <c r="M4429" s="12">
        <f t="shared" si="1300"/>
        <v>197</v>
      </c>
      <c r="N4429" s="20">
        <f t="shared" si="1299"/>
        <v>-1</v>
      </c>
      <c r="O4429" s="12">
        <f t="shared" si="1301"/>
        <v>0</v>
      </c>
      <c r="P4429" s="12">
        <f t="shared" si="1302"/>
        <v>0</v>
      </c>
      <c r="R4429" s="23">
        <f t="shared" si="1303"/>
        <v>1.5748936659386138E-2</v>
      </c>
      <c r="S4429" s="24">
        <f>R4428+R4429</f>
        <v>1.8507874468329695E-2</v>
      </c>
      <c r="U4429" s="30"/>
      <c r="V4429" s="30"/>
      <c r="W4429" s="30"/>
      <c r="X4429" s="30"/>
      <c r="Y4429" s="30"/>
      <c r="Z4429" s="30"/>
    </row>
    <row r="4430" spans="1:26" ht="15.75" x14ac:dyDescent="0.25">
      <c r="A4430" s="6" t="s">
        <v>5</v>
      </c>
      <c r="B4430" s="8">
        <v>39357</v>
      </c>
      <c r="C4430" s="8">
        <v>468</v>
      </c>
      <c r="D4430" s="2">
        <v>1.2</v>
      </c>
      <c r="E4430" s="10">
        <v>79.099999999999994</v>
      </c>
      <c r="F4430" s="8">
        <v>48</v>
      </c>
      <c r="G4430" s="2">
        <v>0.1</v>
      </c>
      <c r="H4430" s="2">
        <v>8.1</v>
      </c>
      <c r="I4430" s="8">
        <v>9</v>
      </c>
      <c r="J4430" s="2">
        <v>0</v>
      </c>
      <c r="K4430" s="2">
        <v>1.5</v>
      </c>
      <c r="M4430" s="12">
        <f t="shared" si="1300"/>
        <v>231</v>
      </c>
      <c r="N4430" s="20">
        <f t="shared" si="1299"/>
        <v>1</v>
      </c>
      <c r="O4430" s="12">
        <f t="shared" si="1301"/>
        <v>0</v>
      </c>
      <c r="P4430" s="12">
        <f t="shared" si="1302"/>
        <v>0</v>
      </c>
      <c r="R4430" s="21">
        <f t="shared" si="1303"/>
        <v>5.3799287274399359E-2</v>
      </c>
      <c r="U4430" s="30" t="s">
        <v>144</v>
      </c>
      <c r="V4430" s="30"/>
      <c r="W4430" s="30"/>
      <c r="X4430" s="30"/>
      <c r="Y4430" s="30"/>
      <c r="Z4430" s="30"/>
    </row>
    <row r="4431" spans="1:26" ht="15.75" x14ac:dyDescent="0.25">
      <c r="A4431" s="5" t="s">
        <v>6</v>
      </c>
      <c r="B4431" s="7">
        <v>41117</v>
      </c>
      <c r="C4431" s="7">
        <v>784</v>
      </c>
      <c r="D4431" s="1">
        <v>1.9</v>
      </c>
      <c r="E4431" s="9">
        <v>109.6</v>
      </c>
      <c r="F4431" s="7">
        <v>101</v>
      </c>
      <c r="G4431" s="1">
        <v>0.2</v>
      </c>
      <c r="H4431" s="1">
        <v>14.1</v>
      </c>
      <c r="I4431" s="7">
        <v>12</v>
      </c>
      <c r="J4431" s="1">
        <v>0</v>
      </c>
      <c r="K4431" s="1">
        <v>1.7</v>
      </c>
      <c r="M4431" s="12">
        <f t="shared" si="1300"/>
        <v>310</v>
      </c>
      <c r="N4431" s="20">
        <f t="shared" si="1299"/>
        <v>-2</v>
      </c>
      <c r="O4431" s="20">
        <f t="shared" si="1301"/>
        <v>0</v>
      </c>
      <c r="P4431" s="12">
        <f t="shared" si="1302"/>
        <v>0</v>
      </c>
      <c r="R4431" s="21">
        <f t="shared" si="1303"/>
        <v>9.0125301758822857E-2</v>
      </c>
      <c r="U4431" s="30" t="s">
        <v>145</v>
      </c>
      <c r="V4431" s="30"/>
      <c r="W4431" s="30"/>
      <c r="X4431" s="30"/>
      <c r="Y4431" s="30"/>
      <c r="Z4431" s="30"/>
    </row>
    <row r="4432" spans="1:26" ht="15.75" x14ac:dyDescent="0.25">
      <c r="A4432" s="6" t="s">
        <v>7</v>
      </c>
      <c r="B4432" s="8">
        <v>34222</v>
      </c>
      <c r="C4432" s="8">
        <v>1027</v>
      </c>
      <c r="D4432" s="2">
        <v>3</v>
      </c>
      <c r="E4432" s="10">
        <v>168.8</v>
      </c>
      <c r="F4432" s="8">
        <v>205</v>
      </c>
      <c r="G4432" s="2">
        <v>0.6</v>
      </c>
      <c r="H4432" s="2">
        <v>33.700000000000003</v>
      </c>
      <c r="I4432" s="8">
        <v>36</v>
      </c>
      <c r="J4432" s="2">
        <v>0.1</v>
      </c>
      <c r="K4432" s="2">
        <v>5.9</v>
      </c>
      <c r="M4432" s="12">
        <f t="shared" si="1300"/>
        <v>234</v>
      </c>
      <c r="N4432" s="20">
        <f t="shared" si="1299"/>
        <v>3</v>
      </c>
      <c r="O4432" s="20">
        <f t="shared" si="1301"/>
        <v>4</v>
      </c>
      <c r="P4432" s="12">
        <f t="shared" si="1302"/>
        <v>0</v>
      </c>
      <c r="R4432" s="21">
        <f t="shared" si="1303"/>
        <v>0.11805954707437637</v>
      </c>
      <c r="U4432" s="30" t="s">
        <v>146</v>
      </c>
      <c r="V4432" s="30"/>
      <c r="W4432" s="30"/>
      <c r="X4432" s="31">
        <f>4470643*0.073</f>
        <v>326356.93899999995</v>
      </c>
      <c r="Y4432" s="30"/>
      <c r="Z4432" s="30"/>
    </row>
    <row r="4433" spans="1:26" ht="15.75" x14ac:dyDescent="0.25">
      <c r="A4433" s="5" t="s">
        <v>8</v>
      </c>
      <c r="B4433" s="7">
        <v>25476</v>
      </c>
      <c r="C4433" s="7">
        <v>1472</v>
      </c>
      <c r="D4433" s="1">
        <v>5.8</v>
      </c>
      <c r="E4433" s="9">
        <v>267.3</v>
      </c>
      <c r="F4433" s="7">
        <v>356</v>
      </c>
      <c r="G4433" s="1">
        <v>1.4</v>
      </c>
      <c r="H4433" s="1">
        <v>64.599999999999994</v>
      </c>
      <c r="I4433" s="7">
        <v>85</v>
      </c>
      <c r="J4433" s="1">
        <v>0.3</v>
      </c>
      <c r="K4433" s="1">
        <v>15.4</v>
      </c>
      <c r="M4433" s="12">
        <f t="shared" si="1300"/>
        <v>144</v>
      </c>
      <c r="N4433" s="20">
        <f t="shared" si="1299"/>
        <v>8</v>
      </c>
      <c r="O4433" s="20">
        <f t="shared" si="1301"/>
        <v>1</v>
      </c>
      <c r="P4433" s="12">
        <f t="shared" si="1302"/>
        <v>0</v>
      </c>
      <c r="R4433" s="21">
        <f t="shared" si="1303"/>
        <v>0.16921485228187147</v>
      </c>
      <c r="V4433" t="s">
        <v>56</v>
      </c>
      <c r="W4433" s="32">
        <v>0.1</v>
      </c>
      <c r="X4433" s="33">
        <f>X4432*W4433</f>
        <v>32635.693899999998</v>
      </c>
    </row>
    <row r="4434" spans="1:26" ht="15.75" x14ac:dyDescent="0.25">
      <c r="A4434" s="6" t="s">
        <v>9</v>
      </c>
      <c r="B4434" s="8">
        <v>14658</v>
      </c>
      <c r="C4434" s="8">
        <v>1526</v>
      </c>
      <c r="D4434" s="2">
        <v>10.4</v>
      </c>
      <c r="E4434" s="10">
        <v>321.7</v>
      </c>
      <c r="F4434" s="8">
        <v>427</v>
      </c>
      <c r="G4434" s="2">
        <v>2.9</v>
      </c>
      <c r="H4434" s="2">
        <v>90</v>
      </c>
      <c r="I4434" s="8">
        <v>241</v>
      </c>
      <c r="J4434" s="2">
        <v>1.6</v>
      </c>
      <c r="K4434" s="2">
        <v>50.8</v>
      </c>
      <c r="M4434" s="12">
        <f t="shared" si="1300"/>
        <v>69</v>
      </c>
      <c r="N4434" s="20">
        <f t="shared" si="1299"/>
        <v>4</v>
      </c>
      <c r="O4434" s="20">
        <f t="shared" si="1301"/>
        <v>4</v>
      </c>
      <c r="P4434" s="20">
        <f t="shared" si="1302"/>
        <v>1</v>
      </c>
      <c r="R4434" s="21">
        <f t="shared" si="1303"/>
        <v>0.17542246235199449</v>
      </c>
      <c r="V4434" t="s">
        <v>138</v>
      </c>
      <c r="X4434" s="34">
        <v>23873</v>
      </c>
      <c r="Y4434" s="48">
        <f>X4434/4470643</f>
        <v>5.3399477435348789E-3</v>
      </c>
      <c r="Z4434" t="s">
        <v>186</v>
      </c>
    </row>
    <row r="4435" spans="1:26" ht="15.75" x14ac:dyDescent="0.25">
      <c r="A4435" s="5" t="s">
        <v>10</v>
      </c>
      <c r="B4435" s="7">
        <v>6335</v>
      </c>
      <c r="C4435" s="7">
        <v>1414</v>
      </c>
      <c r="D4435" s="1">
        <v>22.3</v>
      </c>
      <c r="E4435" s="9">
        <v>542.5</v>
      </c>
      <c r="F4435" s="7">
        <v>278</v>
      </c>
      <c r="G4435" s="1">
        <v>4.4000000000000004</v>
      </c>
      <c r="H4435" s="1">
        <v>106.7</v>
      </c>
      <c r="I4435" s="7">
        <v>435</v>
      </c>
      <c r="J4435" s="1">
        <v>6.9</v>
      </c>
      <c r="K4435" s="1">
        <v>166.9</v>
      </c>
      <c r="M4435" s="12">
        <f t="shared" si="1300"/>
        <v>23</v>
      </c>
      <c r="N4435" s="20">
        <f t="shared" si="1299"/>
        <v>4</v>
      </c>
      <c r="O4435" s="20">
        <f t="shared" si="1301"/>
        <v>2</v>
      </c>
      <c r="P4435" s="20">
        <f t="shared" si="1302"/>
        <v>1</v>
      </c>
      <c r="R4435" s="21">
        <f t="shared" si="1303"/>
        <v>0.16254741924359123</v>
      </c>
      <c r="W4435" s="46" t="s">
        <v>185</v>
      </c>
      <c r="X4435" s="47">
        <f>X4434-X4452</f>
        <v>-713</v>
      </c>
    </row>
    <row r="4436" spans="1:26" ht="15.75" x14ac:dyDescent="0.25">
      <c r="A4436" s="6" t="s">
        <v>11</v>
      </c>
      <c r="B4436" s="8">
        <v>6136</v>
      </c>
      <c r="C4436" s="8">
        <v>1746</v>
      </c>
      <c r="D4436" s="2">
        <v>28.5</v>
      </c>
      <c r="E4436" s="10">
        <v>1244.8</v>
      </c>
      <c r="F4436" s="8">
        <v>82</v>
      </c>
      <c r="G4436" s="2">
        <v>1.3</v>
      </c>
      <c r="H4436" s="2">
        <v>58.5</v>
      </c>
      <c r="I4436" s="8">
        <v>1318</v>
      </c>
      <c r="J4436" s="2">
        <v>21.5</v>
      </c>
      <c r="K4436" s="2">
        <v>939.6</v>
      </c>
      <c r="M4436" s="12">
        <f t="shared" si="1300"/>
        <v>5</v>
      </c>
      <c r="N4436" s="20">
        <f t="shared" si="1299"/>
        <v>2</v>
      </c>
      <c r="O4436" s="20">
        <f t="shared" si="1301"/>
        <v>2</v>
      </c>
      <c r="P4436" s="20">
        <f t="shared" si="1302"/>
        <v>3</v>
      </c>
      <c r="R4436" s="21">
        <f t="shared" si="1303"/>
        <v>0.20071272560064377</v>
      </c>
    </row>
    <row r="4437" spans="1:26" ht="15.75" x14ac:dyDescent="0.25">
      <c r="A4437" s="5" t="s">
        <v>12</v>
      </c>
      <c r="B4437" s="1">
        <v>107</v>
      </c>
      <c r="C4437" s="1">
        <v>4</v>
      </c>
      <c r="D4437" s="1">
        <v>3.7</v>
      </c>
      <c r="E4437" s="1" t="s">
        <v>13</v>
      </c>
      <c r="F4437" s="1">
        <v>1</v>
      </c>
      <c r="G4437" s="1">
        <v>0.9</v>
      </c>
      <c r="H4437" s="1" t="s">
        <v>13</v>
      </c>
      <c r="I4437" s="1">
        <v>1</v>
      </c>
      <c r="J4437" s="1">
        <v>0.9</v>
      </c>
      <c r="K4437" s="1" t="s">
        <v>13</v>
      </c>
      <c r="M4437" s="12">
        <f t="shared" si="1300"/>
        <v>-1</v>
      </c>
      <c r="N4437" s="12">
        <f t="shared" si="1299"/>
        <v>0</v>
      </c>
      <c r="O4437" s="12">
        <f t="shared" si="1301"/>
        <v>0</v>
      </c>
      <c r="P4437" s="12">
        <f t="shared" si="1302"/>
        <v>0</v>
      </c>
      <c r="R4437" s="21">
        <f t="shared" si="1303"/>
        <v>4.5982296815725947E-4</v>
      </c>
    </row>
    <row r="4438" spans="1:26" x14ac:dyDescent="0.25">
      <c r="A4438" s="25"/>
    </row>
    <row r="4439" spans="1:26" x14ac:dyDescent="0.25">
      <c r="A4439" t="s">
        <v>1416</v>
      </c>
    </row>
    <row r="4440" spans="1:26" x14ac:dyDescent="0.25">
      <c r="A4440" t="s">
        <v>22</v>
      </c>
    </row>
    <row r="4441" spans="1:26" x14ac:dyDescent="0.25">
      <c r="A4441" s="15" t="s">
        <v>17</v>
      </c>
      <c r="B4441" s="14" t="s">
        <v>18</v>
      </c>
      <c r="C4441" s="270" t="s">
        <v>19</v>
      </c>
      <c r="D4441" s="270"/>
      <c r="E4441" s="270"/>
      <c r="F4441" s="270" t="s">
        <v>20</v>
      </c>
      <c r="G4441" s="270"/>
      <c r="H4441" s="270"/>
      <c r="I4441" s="270" t="s">
        <v>21</v>
      </c>
      <c r="J4441" s="270"/>
      <c r="K4441" s="270"/>
      <c r="M4441" s="270" t="s">
        <v>137</v>
      </c>
      <c r="N4441" s="270"/>
      <c r="O4441" s="270"/>
      <c r="P4441" s="270"/>
    </row>
    <row r="4442" spans="1:26" ht="30" x14ac:dyDescent="0.25">
      <c r="B4442" s="14" t="s">
        <v>14</v>
      </c>
      <c r="C4442" s="14" t="s">
        <v>14</v>
      </c>
      <c r="D4442" s="14" t="s">
        <v>15</v>
      </c>
      <c r="E4442" s="14" t="s">
        <v>16</v>
      </c>
      <c r="F4442" s="14" t="s">
        <v>14</v>
      </c>
      <c r="G4442" s="14" t="s">
        <v>15</v>
      </c>
      <c r="H4442" s="14" t="s">
        <v>16</v>
      </c>
      <c r="I4442" s="14" t="s">
        <v>14</v>
      </c>
      <c r="J4442" s="14" t="s">
        <v>15</v>
      </c>
      <c r="K4442" s="14" t="s">
        <v>16</v>
      </c>
      <c r="L4442" s="16"/>
      <c r="M4442" s="14" t="s">
        <v>18</v>
      </c>
      <c r="N4442" s="13" t="s">
        <v>19</v>
      </c>
      <c r="O4442" s="14" t="s">
        <v>20</v>
      </c>
      <c r="P4442" s="13" t="s">
        <v>21</v>
      </c>
      <c r="R4442" s="13" t="s">
        <v>41</v>
      </c>
      <c r="S4442" s="14" t="s">
        <v>29</v>
      </c>
      <c r="U4442" s="27" t="s">
        <v>42</v>
      </c>
    </row>
    <row r="4443" spans="1:26" ht="15.75" x14ac:dyDescent="0.25">
      <c r="A4443" s="5" t="s">
        <v>0</v>
      </c>
      <c r="B4443" s="7">
        <v>215193</v>
      </c>
      <c r="C4443" s="7">
        <v>8680</v>
      </c>
      <c r="D4443" s="1">
        <v>4</v>
      </c>
      <c r="E4443" s="9">
        <v>196.3</v>
      </c>
      <c r="F4443" s="7">
        <v>1534</v>
      </c>
      <c r="G4443" s="1">
        <v>0.7</v>
      </c>
      <c r="H4443" s="1">
        <v>34.700000000000003</v>
      </c>
      <c r="I4443" s="7">
        <v>2132</v>
      </c>
      <c r="J4443" s="1">
        <v>1</v>
      </c>
      <c r="K4443" s="1">
        <v>48.2</v>
      </c>
      <c r="M4443" s="12">
        <f>B4443-B4461</f>
        <v>1558</v>
      </c>
      <c r="N4443" s="12">
        <f t="shared" ref="N4443:N4455" si="1304">C4443-C4461</f>
        <v>74</v>
      </c>
      <c r="O4443" s="12">
        <f>F4443-F4461</f>
        <v>23</v>
      </c>
      <c r="P4443" s="12">
        <f>I4443-I4461</f>
        <v>9</v>
      </c>
      <c r="R4443" s="26"/>
      <c r="U4443" s="28">
        <f>C4443/B4443</f>
        <v>4.0335884531560041E-2</v>
      </c>
    </row>
    <row r="4444" spans="1:26" ht="15.75" x14ac:dyDescent="0.25">
      <c r="A4444" s="6" t="s">
        <v>1</v>
      </c>
      <c r="B4444" s="8">
        <v>1256</v>
      </c>
      <c r="C4444" s="8">
        <v>57</v>
      </c>
      <c r="D4444" s="2">
        <v>4.5</v>
      </c>
      <c r="E4444" s="10">
        <v>110.2</v>
      </c>
      <c r="F4444" s="8">
        <v>13</v>
      </c>
      <c r="G4444" s="2">
        <v>1</v>
      </c>
      <c r="H4444" s="2">
        <v>25.1</v>
      </c>
      <c r="I4444" s="8">
        <v>0</v>
      </c>
      <c r="J4444" s="2">
        <v>0</v>
      </c>
      <c r="K4444" s="2">
        <v>0</v>
      </c>
      <c r="M4444" s="12">
        <f t="shared" ref="M4444:M4455" si="1305">B4444-B4462</f>
        <v>13</v>
      </c>
      <c r="N4444" s="20">
        <f t="shared" si="1304"/>
        <v>-1</v>
      </c>
      <c r="O4444" s="12">
        <f t="shared" ref="O4444:O4455" si="1306">F4444-F4462</f>
        <v>0</v>
      </c>
      <c r="P4444" s="12">
        <f t="shared" ref="P4444:P4455" si="1307">I4444-I4462</f>
        <v>0</v>
      </c>
      <c r="R4444" s="21">
        <f>C4444/$C$4443</f>
        <v>6.5668202764976955E-3</v>
      </c>
    </row>
    <row r="4445" spans="1:26" ht="15.75" x14ac:dyDescent="0.25">
      <c r="A4445" s="5" t="s">
        <v>2</v>
      </c>
      <c r="B4445" s="7">
        <v>7795</v>
      </c>
      <c r="C4445" s="7">
        <v>40</v>
      </c>
      <c r="D4445" s="1">
        <v>0.5</v>
      </c>
      <c r="E4445" s="9">
        <v>18.399999999999999</v>
      </c>
      <c r="F4445" s="7">
        <v>6</v>
      </c>
      <c r="G4445" s="1">
        <v>0.1</v>
      </c>
      <c r="H4445" s="1">
        <v>2.8</v>
      </c>
      <c r="I4445" s="7">
        <v>0</v>
      </c>
      <c r="J4445" s="1">
        <v>0</v>
      </c>
      <c r="K4445" s="1">
        <v>0</v>
      </c>
      <c r="M4445" s="12">
        <f t="shared" si="1305"/>
        <v>81</v>
      </c>
      <c r="N4445" s="20">
        <f t="shared" si="1304"/>
        <v>2</v>
      </c>
      <c r="O4445" s="12">
        <f t="shared" si="1306"/>
        <v>1</v>
      </c>
      <c r="P4445" s="12">
        <f t="shared" si="1307"/>
        <v>0</v>
      </c>
      <c r="R4445" s="21">
        <f t="shared" ref="R4445:R4455" si="1308">C4445/$C$4443</f>
        <v>4.608294930875576E-3</v>
      </c>
    </row>
    <row r="4446" spans="1:26" ht="15.75" x14ac:dyDescent="0.25">
      <c r="A4446" s="6" t="s">
        <v>3</v>
      </c>
      <c r="B4446" s="8">
        <v>10957</v>
      </c>
      <c r="C4446" s="8">
        <v>24</v>
      </c>
      <c r="D4446" s="2">
        <v>0.2</v>
      </c>
      <c r="E4446" s="10">
        <v>8.6</v>
      </c>
      <c r="F4446" s="8">
        <v>12</v>
      </c>
      <c r="G4446" s="2">
        <v>0.1</v>
      </c>
      <c r="H4446" s="2">
        <v>4.3</v>
      </c>
      <c r="I4446" s="8">
        <v>0</v>
      </c>
      <c r="J4446" s="2">
        <v>0</v>
      </c>
      <c r="K4446" s="2">
        <v>0</v>
      </c>
      <c r="M4446" s="12">
        <f t="shared" si="1305"/>
        <v>119</v>
      </c>
      <c r="N4446" s="20">
        <f t="shared" si="1304"/>
        <v>-1</v>
      </c>
      <c r="O4446" s="20">
        <f t="shared" si="1306"/>
        <v>0</v>
      </c>
      <c r="P4446" s="12">
        <f t="shared" si="1307"/>
        <v>0</v>
      </c>
      <c r="R4446" s="23">
        <f t="shared" si="1308"/>
        <v>2.7649769585253456E-3</v>
      </c>
      <c r="U4446" s="30" t="s">
        <v>139</v>
      </c>
      <c r="V4446" s="30"/>
      <c r="W4446" s="30"/>
      <c r="X4446" s="30"/>
      <c r="Y4446" s="30"/>
    </row>
    <row r="4447" spans="1:26" ht="15.75" x14ac:dyDescent="0.25">
      <c r="A4447" s="5" t="s">
        <v>4</v>
      </c>
      <c r="B4447" s="7">
        <v>28792</v>
      </c>
      <c r="C4447" s="7">
        <v>138</v>
      </c>
      <c r="D4447" s="1">
        <v>0.5</v>
      </c>
      <c r="E4447" s="9">
        <v>25.9</v>
      </c>
      <c r="F4447" s="7">
        <v>18</v>
      </c>
      <c r="G4447" s="1">
        <v>0.1</v>
      </c>
      <c r="H4447" s="1">
        <v>3.4</v>
      </c>
      <c r="I4447" s="7">
        <v>0</v>
      </c>
      <c r="J4447" s="1">
        <v>0</v>
      </c>
      <c r="K4447" s="1">
        <v>0</v>
      </c>
      <c r="M4447" s="12">
        <f t="shared" si="1305"/>
        <v>228</v>
      </c>
      <c r="N4447" s="20">
        <f t="shared" si="1304"/>
        <v>0</v>
      </c>
      <c r="O4447" s="12">
        <f t="shared" si="1306"/>
        <v>0</v>
      </c>
      <c r="P4447" s="12">
        <f t="shared" si="1307"/>
        <v>0</v>
      </c>
      <c r="R4447" s="23">
        <f t="shared" si="1308"/>
        <v>1.5898617511520736E-2</v>
      </c>
      <c r="S4447" s="24">
        <f>R4446+R4447</f>
        <v>1.8663594470046081E-2</v>
      </c>
      <c r="U4447" s="30"/>
      <c r="V4447" s="30"/>
      <c r="W4447" s="30"/>
      <c r="X4447" s="30"/>
      <c r="Y4447" s="30"/>
      <c r="Z4447" s="30"/>
    </row>
    <row r="4448" spans="1:26" ht="15.75" x14ac:dyDescent="0.25">
      <c r="A4448" s="6" t="s">
        <v>5</v>
      </c>
      <c r="B4448" s="8">
        <v>39126</v>
      </c>
      <c r="C4448" s="8">
        <v>467</v>
      </c>
      <c r="D4448" s="2">
        <v>1.2</v>
      </c>
      <c r="E4448" s="10">
        <v>78.900000000000006</v>
      </c>
      <c r="F4448" s="8">
        <v>48</v>
      </c>
      <c r="G4448" s="2">
        <v>0.1</v>
      </c>
      <c r="H4448" s="2">
        <v>8.1</v>
      </c>
      <c r="I4448" s="8">
        <v>9</v>
      </c>
      <c r="J4448" s="2">
        <v>0</v>
      </c>
      <c r="K4448" s="2">
        <v>1.5</v>
      </c>
      <c r="M4448" s="12">
        <f t="shared" si="1305"/>
        <v>245</v>
      </c>
      <c r="N4448" s="20">
        <f t="shared" si="1304"/>
        <v>4</v>
      </c>
      <c r="O4448" s="12">
        <f t="shared" si="1306"/>
        <v>1</v>
      </c>
      <c r="P4448" s="12">
        <f t="shared" si="1307"/>
        <v>0</v>
      </c>
      <c r="R4448" s="21">
        <f t="shared" si="1308"/>
        <v>5.3801843317972352E-2</v>
      </c>
      <c r="U4448" s="30" t="s">
        <v>140</v>
      </c>
      <c r="V4448" s="30"/>
      <c r="W4448" s="30"/>
      <c r="X4448" s="30"/>
      <c r="Y4448" s="30"/>
      <c r="Z4448" s="30"/>
    </row>
    <row r="4449" spans="1:26" ht="15.75" x14ac:dyDescent="0.25">
      <c r="A4449" s="5" t="s">
        <v>6</v>
      </c>
      <c r="B4449" s="7">
        <v>40807</v>
      </c>
      <c r="C4449" s="7">
        <v>786</v>
      </c>
      <c r="D4449" s="1">
        <v>1.9</v>
      </c>
      <c r="E4449" s="9">
        <v>109.8</v>
      </c>
      <c r="F4449" s="7">
        <v>101</v>
      </c>
      <c r="G4449" s="1">
        <v>0.2</v>
      </c>
      <c r="H4449" s="1">
        <v>14.1</v>
      </c>
      <c r="I4449" s="7">
        <v>12</v>
      </c>
      <c r="J4449" s="1">
        <v>0</v>
      </c>
      <c r="K4449" s="1">
        <v>1.7</v>
      </c>
      <c r="M4449" s="12">
        <f t="shared" si="1305"/>
        <v>328</v>
      </c>
      <c r="N4449" s="20">
        <f t="shared" si="1304"/>
        <v>6</v>
      </c>
      <c r="O4449" s="20">
        <f t="shared" si="1306"/>
        <v>2</v>
      </c>
      <c r="P4449" s="12">
        <f t="shared" si="1307"/>
        <v>0</v>
      </c>
      <c r="R4449" s="21">
        <f t="shared" si="1308"/>
        <v>9.0552995391705068E-2</v>
      </c>
      <c r="U4449" s="30" t="s">
        <v>141</v>
      </c>
      <c r="V4449" s="30"/>
      <c r="W4449" s="30"/>
      <c r="X4449" s="30"/>
      <c r="Y4449" s="30"/>
      <c r="Z4449" s="30"/>
    </row>
    <row r="4450" spans="1:26" ht="15.75" x14ac:dyDescent="0.25">
      <c r="A4450" s="6" t="s">
        <v>7</v>
      </c>
      <c r="B4450" s="8">
        <v>33988</v>
      </c>
      <c r="C4450" s="8">
        <v>1024</v>
      </c>
      <c r="D4450" s="2">
        <v>3</v>
      </c>
      <c r="E4450" s="10">
        <v>168.3</v>
      </c>
      <c r="F4450" s="8">
        <v>201</v>
      </c>
      <c r="G4450" s="2">
        <v>0.6</v>
      </c>
      <c r="H4450" s="2">
        <v>33</v>
      </c>
      <c r="I4450" s="8">
        <v>36</v>
      </c>
      <c r="J4450" s="2">
        <v>0.1</v>
      </c>
      <c r="K4450" s="2">
        <v>5.9</v>
      </c>
      <c r="M4450" s="12">
        <f t="shared" si="1305"/>
        <v>240</v>
      </c>
      <c r="N4450" s="20">
        <f t="shared" si="1304"/>
        <v>11</v>
      </c>
      <c r="O4450" s="20">
        <f t="shared" si="1306"/>
        <v>3</v>
      </c>
      <c r="P4450" s="12">
        <f t="shared" si="1307"/>
        <v>1</v>
      </c>
      <c r="R4450" s="21">
        <f t="shared" si="1308"/>
        <v>0.11797235023041475</v>
      </c>
      <c r="U4450" s="30" t="s">
        <v>132</v>
      </c>
      <c r="V4450" s="30"/>
      <c r="W4450" s="30"/>
      <c r="X4450" s="31">
        <f>4470643*0.072</f>
        <v>321886.29599999997</v>
      </c>
      <c r="Y4450" s="30"/>
      <c r="Z4450" s="30"/>
    </row>
    <row r="4451" spans="1:26" ht="15.75" x14ac:dyDescent="0.25">
      <c r="A4451" s="5" t="s">
        <v>8</v>
      </c>
      <c r="B4451" s="7">
        <v>25332</v>
      </c>
      <c r="C4451" s="7">
        <v>1464</v>
      </c>
      <c r="D4451" s="1">
        <v>5.8</v>
      </c>
      <c r="E4451" s="9">
        <v>265.8</v>
      </c>
      <c r="F4451" s="7">
        <v>355</v>
      </c>
      <c r="G4451" s="1">
        <v>1.4</v>
      </c>
      <c r="H4451" s="1">
        <v>64.5</v>
      </c>
      <c r="I4451" s="7">
        <v>85</v>
      </c>
      <c r="J4451" s="1">
        <v>0.3</v>
      </c>
      <c r="K4451" s="1">
        <v>15.4</v>
      </c>
      <c r="M4451" s="12">
        <f t="shared" si="1305"/>
        <v>180</v>
      </c>
      <c r="N4451" s="20">
        <f t="shared" si="1304"/>
        <v>12</v>
      </c>
      <c r="O4451" s="20">
        <f t="shared" si="1306"/>
        <v>5</v>
      </c>
      <c r="P4451" s="12">
        <f t="shared" si="1307"/>
        <v>1</v>
      </c>
      <c r="R4451" s="21">
        <f t="shared" si="1308"/>
        <v>0.16866359447004609</v>
      </c>
      <c r="V4451" t="s">
        <v>56</v>
      </c>
      <c r="W4451" s="32">
        <v>0.1</v>
      </c>
      <c r="X4451" s="33">
        <f>X4450*W4451</f>
        <v>32188.6296</v>
      </c>
    </row>
    <row r="4452" spans="1:26" ht="15.75" x14ac:dyDescent="0.25">
      <c r="A4452" s="6" t="s">
        <v>9</v>
      </c>
      <c r="B4452" s="8">
        <v>14589</v>
      </c>
      <c r="C4452" s="8">
        <v>1522</v>
      </c>
      <c r="D4452" s="2">
        <v>10.4</v>
      </c>
      <c r="E4452" s="10">
        <v>320.8</v>
      </c>
      <c r="F4452" s="8">
        <v>423</v>
      </c>
      <c r="G4452" s="2">
        <v>2.9</v>
      </c>
      <c r="H4452" s="2">
        <v>89.2</v>
      </c>
      <c r="I4452" s="8">
        <v>240</v>
      </c>
      <c r="J4452" s="2">
        <v>1.6</v>
      </c>
      <c r="K4452" s="2">
        <v>50.6</v>
      </c>
      <c r="M4452" s="12">
        <f t="shared" si="1305"/>
        <v>90</v>
      </c>
      <c r="N4452" s="20">
        <f t="shared" si="1304"/>
        <v>15</v>
      </c>
      <c r="O4452" s="20">
        <f t="shared" si="1306"/>
        <v>6</v>
      </c>
      <c r="P4452" s="20">
        <f t="shared" si="1307"/>
        <v>1</v>
      </c>
      <c r="R4452" s="21">
        <f t="shared" si="1308"/>
        <v>0.17534562211981566</v>
      </c>
      <c r="V4452" t="s">
        <v>138</v>
      </c>
      <c r="X4452" s="34">
        <v>24586</v>
      </c>
      <c r="Y4452" s="48">
        <f>X4452/4470643</f>
        <v>5.4994326319502589E-3</v>
      </c>
      <c r="Z4452" t="s">
        <v>186</v>
      </c>
    </row>
    <row r="4453" spans="1:26" ht="15.75" x14ac:dyDescent="0.25">
      <c r="A4453" s="5" t="s">
        <v>10</v>
      </c>
      <c r="B4453" s="7">
        <v>6312</v>
      </c>
      <c r="C4453" s="7">
        <v>1410</v>
      </c>
      <c r="D4453" s="1">
        <v>22.3</v>
      </c>
      <c r="E4453" s="9">
        <v>541</v>
      </c>
      <c r="F4453" s="7">
        <v>276</v>
      </c>
      <c r="G4453" s="1">
        <v>4.4000000000000004</v>
      </c>
      <c r="H4453" s="1">
        <v>105.9</v>
      </c>
      <c r="I4453" s="7">
        <v>434</v>
      </c>
      <c r="J4453" s="1">
        <v>6.9</v>
      </c>
      <c r="K4453" s="1">
        <v>166.5</v>
      </c>
      <c r="M4453" s="12">
        <f t="shared" si="1305"/>
        <v>31</v>
      </c>
      <c r="N4453" s="20">
        <f t="shared" si="1304"/>
        <v>20</v>
      </c>
      <c r="O4453" s="20">
        <f t="shared" si="1306"/>
        <v>5</v>
      </c>
      <c r="P4453" s="20">
        <f t="shared" si="1307"/>
        <v>3</v>
      </c>
      <c r="R4453" s="21">
        <f t="shared" si="1308"/>
        <v>0.16244239631336405</v>
      </c>
      <c r="W4453" s="46" t="s">
        <v>185</v>
      </c>
      <c r="X4453" s="47">
        <f>X4452-X4470</f>
        <v>-376</v>
      </c>
    </row>
    <row r="4454" spans="1:26" ht="15.75" x14ac:dyDescent="0.25">
      <c r="A4454" s="6" t="s">
        <v>11</v>
      </c>
      <c r="B4454" s="8">
        <v>6131</v>
      </c>
      <c r="C4454" s="8">
        <v>1744</v>
      </c>
      <c r="D4454" s="2">
        <v>28.4</v>
      </c>
      <c r="E4454" s="10">
        <v>1243.3</v>
      </c>
      <c r="F4454" s="8">
        <v>80</v>
      </c>
      <c r="G4454" s="2">
        <v>1.3</v>
      </c>
      <c r="H4454" s="2">
        <v>57</v>
      </c>
      <c r="I4454" s="8">
        <v>1315</v>
      </c>
      <c r="J4454" s="2">
        <v>21.4</v>
      </c>
      <c r="K4454" s="2">
        <v>937.5</v>
      </c>
      <c r="M4454" s="12">
        <f t="shared" si="1305"/>
        <v>3</v>
      </c>
      <c r="N4454" s="20">
        <f t="shared" si="1304"/>
        <v>6</v>
      </c>
      <c r="O4454" s="20">
        <f t="shared" si="1306"/>
        <v>0</v>
      </c>
      <c r="P4454" s="20">
        <f t="shared" si="1307"/>
        <v>3</v>
      </c>
      <c r="R4454" s="21">
        <f t="shared" si="1308"/>
        <v>0.20092165898617512</v>
      </c>
    </row>
    <row r="4455" spans="1:26" ht="15.75" x14ac:dyDescent="0.25">
      <c r="A4455" s="5" t="s">
        <v>12</v>
      </c>
      <c r="B4455" s="1">
        <v>108</v>
      </c>
      <c r="C4455" s="1">
        <v>4</v>
      </c>
      <c r="D4455" s="1">
        <v>3.7</v>
      </c>
      <c r="E4455" s="1" t="s">
        <v>13</v>
      </c>
      <c r="F4455" s="1">
        <v>1</v>
      </c>
      <c r="G4455" s="1">
        <v>0.9</v>
      </c>
      <c r="H4455" s="1" t="s">
        <v>13</v>
      </c>
      <c r="I4455" s="1">
        <v>1</v>
      </c>
      <c r="J4455" s="1">
        <v>0.9</v>
      </c>
      <c r="K4455" s="1" t="s">
        <v>13</v>
      </c>
      <c r="M4455" s="12">
        <f t="shared" si="1305"/>
        <v>0</v>
      </c>
      <c r="N4455" s="12">
        <f t="shared" si="1304"/>
        <v>0</v>
      </c>
      <c r="O4455" s="12">
        <f t="shared" si="1306"/>
        <v>0</v>
      </c>
      <c r="P4455" s="12">
        <f t="shared" si="1307"/>
        <v>0</v>
      </c>
      <c r="R4455" s="21">
        <f t="shared" si="1308"/>
        <v>4.608294930875576E-4</v>
      </c>
    </row>
    <row r="4456" spans="1:26" x14ac:dyDescent="0.25">
      <c r="A4456" s="25"/>
    </row>
    <row r="4457" spans="1:26" x14ac:dyDescent="0.25">
      <c r="A4457" t="s">
        <v>1417</v>
      </c>
    </row>
    <row r="4458" spans="1:26" x14ac:dyDescent="0.25">
      <c r="A4458" t="s">
        <v>22</v>
      </c>
    </row>
    <row r="4459" spans="1:26" x14ac:dyDescent="0.25">
      <c r="A4459" s="15" t="s">
        <v>17</v>
      </c>
      <c r="B4459" s="14" t="s">
        <v>18</v>
      </c>
      <c r="C4459" s="270" t="s">
        <v>19</v>
      </c>
      <c r="D4459" s="270"/>
      <c r="E4459" s="270"/>
      <c r="F4459" s="270" t="s">
        <v>20</v>
      </c>
      <c r="G4459" s="270"/>
      <c r="H4459" s="270"/>
      <c r="I4459" s="270" t="s">
        <v>21</v>
      </c>
      <c r="J4459" s="270"/>
      <c r="K4459" s="270"/>
      <c r="M4459" s="270" t="s">
        <v>128</v>
      </c>
      <c r="N4459" s="270"/>
      <c r="O4459" s="270"/>
      <c r="P4459" s="270"/>
    </row>
    <row r="4460" spans="1:26" ht="30" x14ac:dyDescent="0.25">
      <c r="B4460" s="14" t="s">
        <v>14</v>
      </c>
      <c r="C4460" s="14" t="s">
        <v>14</v>
      </c>
      <c r="D4460" s="14" t="s">
        <v>15</v>
      </c>
      <c r="E4460" s="14" t="s">
        <v>16</v>
      </c>
      <c r="F4460" s="14" t="s">
        <v>14</v>
      </c>
      <c r="G4460" s="14" t="s">
        <v>15</v>
      </c>
      <c r="H4460" s="14" t="s">
        <v>16</v>
      </c>
      <c r="I4460" s="14" t="s">
        <v>14</v>
      </c>
      <c r="J4460" s="14" t="s">
        <v>15</v>
      </c>
      <c r="K4460" s="14" t="s">
        <v>16</v>
      </c>
      <c r="L4460" s="16"/>
      <c r="M4460" s="14" t="s">
        <v>18</v>
      </c>
      <c r="N4460" s="13" t="s">
        <v>19</v>
      </c>
      <c r="O4460" s="14" t="s">
        <v>20</v>
      </c>
      <c r="P4460" s="13" t="s">
        <v>21</v>
      </c>
      <c r="R4460" s="13" t="s">
        <v>41</v>
      </c>
      <c r="S4460" s="14" t="s">
        <v>29</v>
      </c>
      <c r="U4460" s="27" t="s">
        <v>42</v>
      </c>
    </row>
    <row r="4461" spans="1:26" ht="15.75" x14ac:dyDescent="0.25">
      <c r="A4461" s="5" t="s">
        <v>0</v>
      </c>
      <c r="B4461" s="7">
        <v>213635</v>
      </c>
      <c r="C4461" s="7">
        <v>8606</v>
      </c>
      <c r="D4461" s="1">
        <v>4</v>
      </c>
      <c r="E4461" s="9">
        <v>194.6</v>
      </c>
      <c r="F4461" s="7">
        <v>1511</v>
      </c>
      <c r="G4461" s="1">
        <v>0.7</v>
      </c>
      <c r="H4461" s="1">
        <v>34.200000000000003</v>
      </c>
      <c r="I4461" s="7">
        <v>2123</v>
      </c>
      <c r="J4461" s="1">
        <v>1</v>
      </c>
      <c r="K4461" s="1">
        <v>48</v>
      </c>
      <c r="M4461" s="12">
        <f>B4461-B4479</f>
        <v>1799</v>
      </c>
      <c r="N4461" s="12">
        <f t="shared" ref="N4461:N4473" si="1309">C4461-C4479</f>
        <v>51</v>
      </c>
      <c r="O4461" s="12">
        <f>F4461-F4479</f>
        <v>12</v>
      </c>
      <c r="P4461" s="12">
        <f>I4461-I4479</f>
        <v>4</v>
      </c>
      <c r="R4461" s="26"/>
      <c r="U4461" s="28">
        <f>C4461/B4461</f>
        <v>4.0283661385072674E-2</v>
      </c>
    </row>
    <row r="4462" spans="1:26" ht="15.75" x14ac:dyDescent="0.25">
      <c r="A4462" s="6" t="s">
        <v>1</v>
      </c>
      <c r="B4462" s="8">
        <v>1243</v>
      </c>
      <c r="C4462" s="8">
        <v>58</v>
      </c>
      <c r="D4462" s="2">
        <v>4.7</v>
      </c>
      <c r="E4462" s="10">
        <v>112.1</v>
      </c>
      <c r="F4462" s="8">
        <v>13</v>
      </c>
      <c r="G4462" s="2">
        <v>1</v>
      </c>
      <c r="H4462" s="2">
        <v>25.1</v>
      </c>
      <c r="I4462" s="8">
        <v>0</v>
      </c>
      <c r="J4462" s="2">
        <v>0</v>
      </c>
      <c r="K4462" s="2">
        <v>0</v>
      </c>
      <c r="M4462" s="12">
        <f t="shared" ref="M4462:M4473" si="1310">B4462-B4480</f>
        <v>19</v>
      </c>
      <c r="N4462" s="20">
        <f t="shared" si="1309"/>
        <v>0</v>
      </c>
      <c r="O4462" s="12">
        <f t="shared" ref="O4462:O4473" si="1311">F4462-F4480</f>
        <v>0</v>
      </c>
      <c r="P4462" s="12">
        <f t="shared" ref="P4462:P4473" si="1312">I4462-I4480</f>
        <v>0</v>
      </c>
      <c r="R4462" s="21">
        <f>C4462/$C$4461</f>
        <v>6.739484080873809E-3</v>
      </c>
    </row>
    <row r="4463" spans="1:26" ht="15.75" x14ac:dyDescent="0.25">
      <c r="A4463" s="5" t="s">
        <v>2</v>
      </c>
      <c r="B4463" s="7">
        <v>7714</v>
      </c>
      <c r="C4463" s="7">
        <v>38</v>
      </c>
      <c r="D4463" s="1">
        <v>0.5</v>
      </c>
      <c r="E4463" s="9">
        <v>17.5</v>
      </c>
      <c r="F4463" s="7">
        <v>5</v>
      </c>
      <c r="G4463" s="1">
        <v>0.1</v>
      </c>
      <c r="H4463" s="1">
        <v>2.2999999999999998</v>
      </c>
      <c r="I4463" s="7">
        <v>0</v>
      </c>
      <c r="J4463" s="1">
        <v>0</v>
      </c>
      <c r="K4463" s="1">
        <v>0</v>
      </c>
      <c r="M4463" s="12">
        <f t="shared" si="1310"/>
        <v>118</v>
      </c>
      <c r="N4463" s="20">
        <f t="shared" si="1309"/>
        <v>1</v>
      </c>
      <c r="O4463" s="12">
        <f t="shared" si="1311"/>
        <v>0</v>
      </c>
      <c r="P4463" s="12">
        <f t="shared" si="1312"/>
        <v>0</v>
      </c>
      <c r="R4463" s="21">
        <f t="shared" ref="R4463:R4473" si="1313">C4463/$C$4461</f>
        <v>4.4155240529862886E-3</v>
      </c>
    </row>
    <row r="4464" spans="1:26" ht="15.75" x14ac:dyDescent="0.25">
      <c r="A4464" s="6" t="s">
        <v>3</v>
      </c>
      <c r="B4464" s="8">
        <v>10838</v>
      </c>
      <c r="C4464" s="8">
        <v>25</v>
      </c>
      <c r="D4464" s="2">
        <v>0.2</v>
      </c>
      <c r="E4464" s="10">
        <v>9</v>
      </c>
      <c r="F4464" s="8">
        <v>12</v>
      </c>
      <c r="G4464" s="2">
        <v>0.1</v>
      </c>
      <c r="H4464" s="2">
        <v>4.3</v>
      </c>
      <c r="I4464" s="8">
        <v>0</v>
      </c>
      <c r="J4464" s="2">
        <v>0</v>
      </c>
      <c r="K4464" s="2">
        <v>0</v>
      </c>
      <c r="M4464" s="12">
        <f t="shared" si="1310"/>
        <v>125</v>
      </c>
      <c r="N4464" s="20">
        <f t="shared" si="1309"/>
        <v>0</v>
      </c>
      <c r="O4464" s="20">
        <f t="shared" si="1311"/>
        <v>0</v>
      </c>
      <c r="P4464" s="12">
        <f t="shared" si="1312"/>
        <v>0</v>
      </c>
      <c r="R4464" s="23">
        <f t="shared" si="1313"/>
        <v>2.9049500348594004E-3</v>
      </c>
      <c r="U4464" s="30" t="s">
        <v>129</v>
      </c>
      <c r="V4464" s="30"/>
      <c r="W4464" s="30"/>
      <c r="X4464" s="30"/>
      <c r="Y4464" s="30"/>
    </row>
    <row r="4465" spans="1:26" ht="15.75" x14ac:dyDescent="0.25">
      <c r="A4465" s="5" t="s">
        <v>4</v>
      </c>
      <c r="B4465" s="7">
        <v>28564</v>
      </c>
      <c r="C4465" s="7">
        <v>138</v>
      </c>
      <c r="D4465" s="1">
        <v>0.5</v>
      </c>
      <c r="E4465" s="9">
        <v>25.9</v>
      </c>
      <c r="F4465" s="7">
        <v>18</v>
      </c>
      <c r="G4465" s="1">
        <v>0.1</v>
      </c>
      <c r="H4465" s="1">
        <v>3.4</v>
      </c>
      <c r="I4465" s="7">
        <v>0</v>
      </c>
      <c r="J4465" s="1">
        <v>0</v>
      </c>
      <c r="K4465" s="1">
        <v>0</v>
      </c>
      <c r="M4465" s="12">
        <f t="shared" si="1310"/>
        <v>261</v>
      </c>
      <c r="N4465" s="20">
        <f t="shared" si="1309"/>
        <v>0</v>
      </c>
      <c r="O4465" s="12">
        <f t="shared" si="1311"/>
        <v>0</v>
      </c>
      <c r="P4465" s="12">
        <f t="shared" si="1312"/>
        <v>0</v>
      </c>
      <c r="R4465" s="23">
        <f t="shared" si="1313"/>
        <v>1.6035324192423889E-2</v>
      </c>
      <c r="S4465" s="24">
        <f>R4464+R4465</f>
        <v>1.8940274227283289E-2</v>
      </c>
      <c r="U4465" s="30"/>
      <c r="V4465" s="30"/>
      <c r="W4465" s="30"/>
      <c r="X4465" s="30"/>
      <c r="Y4465" s="30"/>
      <c r="Z4465" s="30"/>
    </row>
    <row r="4466" spans="1:26" ht="15.75" x14ac:dyDescent="0.25">
      <c r="A4466" s="6" t="s">
        <v>5</v>
      </c>
      <c r="B4466" s="8">
        <v>38881</v>
      </c>
      <c r="C4466" s="8">
        <v>463</v>
      </c>
      <c r="D4466" s="2">
        <v>1.2</v>
      </c>
      <c r="E4466" s="10">
        <v>78.2</v>
      </c>
      <c r="F4466" s="8">
        <v>47</v>
      </c>
      <c r="G4466" s="2">
        <v>0.1</v>
      </c>
      <c r="H4466" s="2">
        <v>7.9</v>
      </c>
      <c r="I4466" s="8">
        <v>9</v>
      </c>
      <c r="J4466" s="2">
        <v>0</v>
      </c>
      <c r="K4466" s="2">
        <v>1.5</v>
      </c>
      <c r="M4466" s="12">
        <f t="shared" si="1310"/>
        <v>302</v>
      </c>
      <c r="N4466" s="20">
        <f t="shared" si="1309"/>
        <v>4</v>
      </c>
      <c r="O4466" s="12">
        <f t="shared" si="1311"/>
        <v>1</v>
      </c>
      <c r="P4466" s="12">
        <f t="shared" si="1312"/>
        <v>0</v>
      </c>
      <c r="R4466" s="21">
        <f t="shared" si="1313"/>
        <v>5.3799674645596096E-2</v>
      </c>
      <c r="U4466" s="30" t="s">
        <v>130</v>
      </c>
      <c r="V4466" s="30"/>
      <c r="W4466" s="30"/>
      <c r="X4466" s="30"/>
      <c r="Y4466" s="30"/>
      <c r="Z4466" s="30"/>
    </row>
    <row r="4467" spans="1:26" ht="15.75" x14ac:dyDescent="0.25">
      <c r="A4467" s="5" t="s">
        <v>6</v>
      </c>
      <c r="B4467" s="7">
        <v>40479</v>
      </c>
      <c r="C4467" s="7">
        <v>780</v>
      </c>
      <c r="D4467" s="1">
        <v>1.9</v>
      </c>
      <c r="E4467" s="9">
        <v>109</v>
      </c>
      <c r="F4467" s="7">
        <v>99</v>
      </c>
      <c r="G4467" s="1">
        <v>0.2</v>
      </c>
      <c r="H4467" s="1">
        <v>13.8</v>
      </c>
      <c r="I4467" s="7">
        <v>12</v>
      </c>
      <c r="J4467" s="1">
        <v>0</v>
      </c>
      <c r="K4467" s="1">
        <v>1.7</v>
      </c>
      <c r="M4467" s="12">
        <f t="shared" si="1310"/>
        <v>354</v>
      </c>
      <c r="N4467" s="20">
        <f t="shared" si="1309"/>
        <v>3</v>
      </c>
      <c r="O4467" s="20">
        <f t="shared" si="1311"/>
        <v>1</v>
      </c>
      <c r="P4467" s="12">
        <f t="shared" si="1312"/>
        <v>0</v>
      </c>
      <c r="R4467" s="21">
        <f t="shared" si="1313"/>
        <v>9.0634441087613288E-2</v>
      </c>
      <c r="U4467" s="30" t="s">
        <v>131</v>
      </c>
      <c r="V4467" s="30"/>
      <c r="W4467" s="30"/>
      <c r="X4467" s="30"/>
      <c r="Y4467" s="30"/>
      <c r="Z4467" s="30"/>
    </row>
    <row r="4468" spans="1:26" ht="15.75" x14ac:dyDescent="0.25">
      <c r="A4468" s="6" t="s">
        <v>7</v>
      </c>
      <c r="B4468" s="8">
        <v>33748</v>
      </c>
      <c r="C4468" s="8">
        <v>1013</v>
      </c>
      <c r="D4468" s="2">
        <v>3</v>
      </c>
      <c r="E4468" s="10">
        <v>166.5</v>
      </c>
      <c r="F4468" s="8">
        <v>198</v>
      </c>
      <c r="G4468" s="2">
        <v>0.6</v>
      </c>
      <c r="H4468" s="2">
        <v>32.5</v>
      </c>
      <c r="I4468" s="8">
        <v>35</v>
      </c>
      <c r="J4468" s="2">
        <v>0.1</v>
      </c>
      <c r="K4468" s="2">
        <v>5.8</v>
      </c>
      <c r="M4468" s="12">
        <f t="shared" si="1310"/>
        <v>288</v>
      </c>
      <c r="N4468" s="20">
        <f t="shared" si="1309"/>
        <v>10</v>
      </c>
      <c r="O4468" s="20">
        <f t="shared" si="1311"/>
        <v>3</v>
      </c>
      <c r="P4468" s="12">
        <f t="shared" si="1312"/>
        <v>1</v>
      </c>
      <c r="R4468" s="21">
        <f t="shared" si="1313"/>
        <v>0.1177085754125029</v>
      </c>
      <c r="U4468" s="30" t="s">
        <v>132</v>
      </c>
      <c r="V4468" s="30"/>
      <c r="W4468" s="30"/>
      <c r="X4468" s="31">
        <f>4470643*0.072</f>
        <v>321886.29599999997</v>
      </c>
      <c r="Y4468" s="30"/>
      <c r="Z4468" s="30"/>
    </row>
    <row r="4469" spans="1:26" ht="15.75" x14ac:dyDescent="0.25">
      <c r="A4469" s="5" t="s">
        <v>8</v>
      </c>
      <c r="B4469" s="7">
        <v>25152</v>
      </c>
      <c r="C4469" s="7">
        <v>1452</v>
      </c>
      <c r="D4469" s="1">
        <v>5.8</v>
      </c>
      <c r="E4469" s="9">
        <v>263.60000000000002</v>
      </c>
      <c r="F4469" s="7">
        <v>350</v>
      </c>
      <c r="G4469" s="1">
        <v>1.4</v>
      </c>
      <c r="H4469" s="1">
        <v>63.5</v>
      </c>
      <c r="I4469" s="7">
        <v>84</v>
      </c>
      <c r="J4469" s="1">
        <v>0.3</v>
      </c>
      <c r="K4469" s="1">
        <v>15.3</v>
      </c>
      <c r="M4469" s="12">
        <f t="shared" si="1310"/>
        <v>198</v>
      </c>
      <c r="N4469" s="20">
        <f t="shared" si="1309"/>
        <v>19</v>
      </c>
      <c r="O4469" s="20">
        <f t="shared" si="1311"/>
        <v>7</v>
      </c>
      <c r="P4469" s="12">
        <f t="shared" si="1312"/>
        <v>1</v>
      </c>
      <c r="R4469" s="21">
        <f t="shared" si="1313"/>
        <v>0.16871949802463398</v>
      </c>
      <c r="V4469" t="s">
        <v>56</v>
      </c>
      <c r="W4469" s="32">
        <v>0.1</v>
      </c>
      <c r="X4469" s="33">
        <f>X4468*W4469</f>
        <v>32188.6296</v>
      </c>
    </row>
    <row r="4470" spans="1:26" ht="15.75" x14ac:dyDescent="0.25">
      <c r="A4470" s="6" t="s">
        <v>9</v>
      </c>
      <c r="B4470" s="8">
        <v>14499</v>
      </c>
      <c r="C4470" s="8">
        <v>1507</v>
      </c>
      <c r="D4470" s="2">
        <v>10.4</v>
      </c>
      <c r="E4470" s="10">
        <v>317.7</v>
      </c>
      <c r="F4470" s="8">
        <v>417</v>
      </c>
      <c r="G4470" s="2">
        <v>2.9</v>
      </c>
      <c r="H4470" s="2">
        <v>87.9</v>
      </c>
      <c r="I4470" s="8">
        <v>239</v>
      </c>
      <c r="J4470" s="2">
        <v>1.6</v>
      </c>
      <c r="K4470" s="2">
        <v>50.4</v>
      </c>
      <c r="M4470" s="12">
        <f t="shared" si="1310"/>
        <v>93</v>
      </c>
      <c r="N4470" s="20">
        <f t="shared" si="1309"/>
        <v>9</v>
      </c>
      <c r="O4470" s="20">
        <f t="shared" si="1311"/>
        <v>-1</v>
      </c>
      <c r="P4470" s="20">
        <f t="shared" si="1312"/>
        <v>1</v>
      </c>
      <c r="R4470" s="21">
        <f t="shared" si="1313"/>
        <v>0.17511038810132465</v>
      </c>
      <c r="V4470" t="s">
        <v>133</v>
      </c>
      <c r="X4470" s="34">
        <v>24962</v>
      </c>
      <c r="Y4470" s="48">
        <f>X4470/4470643</f>
        <v>5.5835368648313004E-3</v>
      </c>
      <c r="Z4470" t="s">
        <v>186</v>
      </c>
    </row>
    <row r="4471" spans="1:26" ht="15.75" x14ac:dyDescent="0.25">
      <c r="A4471" s="5" t="s">
        <v>10</v>
      </c>
      <c r="B4471" s="7">
        <v>6281</v>
      </c>
      <c r="C4471" s="7">
        <v>1390</v>
      </c>
      <c r="D4471" s="1">
        <v>22.1</v>
      </c>
      <c r="E4471" s="9">
        <v>533.29999999999995</v>
      </c>
      <c r="F4471" s="7">
        <v>271</v>
      </c>
      <c r="G4471" s="1">
        <v>4.3</v>
      </c>
      <c r="H4471" s="1">
        <v>104</v>
      </c>
      <c r="I4471" s="7">
        <v>431</v>
      </c>
      <c r="J4471" s="1">
        <v>6.9</v>
      </c>
      <c r="K4471" s="1">
        <v>165.4</v>
      </c>
      <c r="M4471" s="12">
        <f t="shared" si="1310"/>
        <v>28</v>
      </c>
      <c r="N4471" s="20">
        <f t="shared" si="1309"/>
        <v>3</v>
      </c>
      <c r="O4471" s="20">
        <f t="shared" si="1311"/>
        <v>1</v>
      </c>
      <c r="P4471" s="20">
        <f t="shared" si="1312"/>
        <v>1</v>
      </c>
      <c r="R4471" s="21">
        <f t="shared" si="1313"/>
        <v>0.16151522193818266</v>
      </c>
      <c r="W4471" s="46" t="s">
        <v>185</v>
      </c>
      <c r="X4471" s="47">
        <f>X4470-X4488</f>
        <v>-36</v>
      </c>
    </row>
    <row r="4472" spans="1:26" ht="15.75" x14ac:dyDescent="0.25">
      <c r="A4472" s="6" t="s">
        <v>11</v>
      </c>
      <c r="B4472" s="8">
        <v>6128</v>
      </c>
      <c r="C4472" s="8">
        <v>1738</v>
      </c>
      <c r="D4472" s="2">
        <v>28.4</v>
      </c>
      <c r="E4472" s="10">
        <v>1239.0999999999999</v>
      </c>
      <c r="F4472" s="8">
        <v>80</v>
      </c>
      <c r="G4472" s="2">
        <v>1.3</v>
      </c>
      <c r="H4472" s="2">
        <v>57</v>
      </c>
      <c r="I4472" s="8">
        <v>1312</v>
      </c>
      <c r="J4472" s="2">
        <v>21.4</v>
      </c>
      <c r="K4472" s="2">
        <v>935.3</v>
      </c>
      <c r="M4472" s="12">
        <f t="shared" si="1310"/>
        <v>13</v>
      </c>
      <c r="N4472" s="20">
        <f t="shared" si="1309"/>
        <v>2</v>
      </c>
      <c r="O4472" s="20">
        <f t="shared" si="1311"/>
        <v>0</v>
      </c>
      <c r="P4472" s="20">
        <f t="shared" si="1312"/>
        <v>0</v>
      </c>
      <c r="R4472" s="21">
        <f t="shared" si="1313"/>
        <v>0.20195212642342553</v>
      </c>
    </row>
    <row r="4473" spans="1:26" ht="15.75" x14ac:dyDescent="0.25">
      <c r="A4473" s="5" t="s">
        <v>12</v>
      </c>
      <c r="B4473" s="1">
        <v>108</v>
      </c>
      <c r="C4473" s="1">
        <v>4</v>
      </c>
      <c r="D4473" s="1">
        <v>3.7</v>
      </c>
      <c r="E4473" s="1" t="s">
        <v>13</v>
      </c>
      <c r="F4473" s="1">
        <v>1</v>
      </c>
      <c r="G4473" s="1">
        <v>0.9</v>
      </c>
      <c r="H4473" s="1" t="s">
        <v>13</v>
      </c>
      <c r="I4473" s="1">
        <v>1</v>
      </c>
      <c r="J4473" s="1">
        <v>0.9</v>
      </c>
      <c r="K4473" s="1" t="s">
        <v>13</v>
      </c>
      <c r="M4473" s="12">
        <f t="shared" si="1310"/>
        <v>0</v>
      </c>
      <c r="N4473" s="12">
        <f t="shared" si="1309"/>
        <v>0</v>
      </c>
      <c r="O4473" s="12">
        <f t="shared" si="1311"/>
        <v>0</v>
      </c>
      <c r="P4473" s="12">
        <f t="shared" si="1312"/>
        <v>0</v>
      </c>
      <c r="R4473" s="21">
        <f t="shared" si="1313"/>
        <v>4.6479200557750407E-4</v>
      </c>
    </row>
    <row r="4474" spans="1:26" x14ac:dyDescent="0.25">
      <c r="A4474" s="25"/>
    </row>
    <row r="4475" spans="1:26" x14ac:dyDescent="0.25">
      <c r="A4475" t="s">
        <v>1418</v>
      </c>
    </row>
    <row r="4476" spans="1:26" x14ac:dyDescent="0.25">
      <c r="A4476" t="s">
        <v>22</v>
      </c>
    </row>
    <row r="4477" spans="1:26" x14ac:dyDescent="0.25">
      <c r="A4477" s="15" t="s">
        <v>17</v>
      </c>
      <c r="B4477" s="14" t="s">
        <v>18</v>
      </c>
      <c r="C4477" s="270" t="s">
        <v>19</v>
      </c>
      <c r="D4477" s="270"/>
      <c r="E4477" s="270"/>
      <c r="F4477" s="270" t="s">
        <v>20</v>
      </c>
      <c r="G4477" s="270"/>
      <c r="H4477" s="270"/>
      <c r="I4477" s="270" t="s">
        <v>21</v>
      </c>
      <c r="J4477" s="270"/>
      <c r="K4477" s="270"/>
      <c r="M4477" s="270" t="s">
        <v>122</v>
      </c>
      <c r="N4477" s="270"/>
      <c r="O4477" s="270"/>
      <c r="P4477" s="270"/>
    </row>
    <row r="4478" spans="1:26" ht="30" x14ac:dyDescent="0.25">
      <c r="B4478" s="14" t="s">
        <v>14</v>
      </c>
      <c r="C4478" s="14" t="s">
        <v>14</v>
      </c>
      <c r="D4478" s="14" t="s">
        <v>15</v>
      </c>
      <c r="E4478" s="14" t="s">
        <v>16</v>
      </c>
      <c r="F4478" s="14" t="s">
        <v>14</v>
      </c>
      <c r="G4478" s="14" t="s">
        <v>15</v>
      </c>
      <c r="H4478" s="14" t="s">
        <v>16</v>
      </c>
      <c r="I4478" s="14" t="s">
        <v>14</v>
      </c>
      <c r="J4478" s="14" t="s">
        <v>15</v>
      </c>
      <c r="K4478" s="14" t="s">
        <v>16</v>
      </c>
      <c r="L4478" s="16"/>
      <c r="M4478" s="14" t="s">
        <v>18</v>
      </c>
      <c r="N4478" s="13" t="s">
        <v>19</v>
      </c>
      <c r="O4478" s="14" t="s">
        <v>20</v>
      </c>
      <c r="P4478" s="13" t="s">
        <v>21</v>
      </c>
      <c r="R4478" s="13" t="s">
        <v>41</v>
      </c>
      <c r="S4478" s="14" t="s">
        <v>29</v>
      </c>
      <c r="U4478" s="27" t="s">
        <v>42</v>
      </c>
    </row>
    <row r="4479" spans="1:26" ht="15.75" x14ac:dyDescent="0.25">
      <c r="A4479" s="5" t="s">
        <v>0</v>
      </c>
      <c r="B4479" s="7">
        <v>211836</v>
      </c>
      <c r="C4479" s="7">
        <v>8555</v>
      </c>
      <c r="D4479" s="1">
        <v>4</v>
      </c>
      <c r="E4479" s="9">
        <v>193.5</v>
      </c>
      <c r="F4479" s="7">
        <v>1499</v>
      </c>
      <c r="G4479" s="1">
        <v>0.7</v>
      </c>
      <c r="H4479" s="1">
        <v>33.9</v>
      </c>
      <c r="I4479" s="7">
        <v>2119</v>
      </c>
      <c r="J4479" s="1">
        <v>1</v>
      </c>
      <c r="K4479" s="1">
        <v>47.9</v>
      </c>
      <c r="M4479" s="12">
        <f>B4479-B4497</f>
        <v>1449</v>
      </c>
      <c r="N4479" s="12">
        <f t="shared" ref="N4479:N4491" si="1314">C4479-C4497</f>
        <v>49</v>
      </c>
      <c r="O4479" s="12">
        <f>F4479-F4497</f>
        <v>11</v>
      </c>
      <c r="P4479" s="12">
        <f>I4479-I4497</f>
        <v>2</v>
      </c>
      <c r="R4479" s="26"/>
      <c r="U4479" s="28">
        <f>C4479/B4479</f>
        <v>4.0385014822787439E-2</v>
      </c>
    </row>
    <row r="4480" spans="1:26" ht="15.75" x14ac:dyDescent="0.25">
      <c r="A4480" s="6" t="s">
        <v>1</v>
      </c>
      <c r="B4480" s="8">
        <v>1224</v>
      </c>
      <c r="C4480" s="8">
        <v>58</v>
      </c>
      <c r="D4480" s="2">
        <v>4.7</v>
      </c>
      <c r="E4480" s="10">
        <v>112.1</v>
      </c>
      <c r="F4480" s="8">
        <v>13</v>
      </c>
      <c r="G4480" s="2">
        <v>1.1000000000000001</v>
      </c>
      <c r="H4480" s="2">
        <v>25.1</v>
      </c>
      <c r="I4480" s="8">
        <v>0</v>
      </c>
      <c r="J4480" s="2">
        <v>0</v>
      </c>
      <c r="K4480" s="2">
        <v>0</v>
      </c>
      <c r="M4480" s="12">
        <f t="shared" ref="M4480:M4491" si="1315">B4480-B4498</f>
        <v>12</v>
      </c>
      <c r="N4480" s="20">
        <f t="shared" si="1314"/>
        <v>0</v>
      </c>
      <c r="O4480" s="12">
        <f t="shared" ref="O4480:O4491" si="1316">F4480-F4498</f>
        <v>0</v>
      </c>
      <c r="P4480" s="12">
        <f t="shared" ref="P4480:P4491" si="1317">I4480-I4498</f>
        <v>0</v>
      </c>
      <c r="R4480" s="21">
        <f>C4480/$C$4479</f>
        <v>6.7796610169491523E-3</v>
      </c>
    </row>
    <row r="4481" spans="1:26" ht="15.75" x14ac:dyDescent="0.25">
      <c r="A4481" s="5" t="s">
        <v>2</v>
      </c>
      <c r="B4481" s="7">
        <v>7596</v>
      </c>
      <c r="C4481" s="7">
        <v>37</v>
      </c>
      <c r="D4481" s="1">
        <v>0.5</v>
      </c>
      <c r="E4481" s="9">
        <v>17</v>
      </c>
      <c r="F4481" s="7">
        <v>5</v>
      </c>
      <c r="G4481" s="1">
        <v>0.1</v>
      </c>
      <c r="H4481" s="1">
        <v>2.2999999999999998</v>
      </c>
      <c r="I4481" s="7">
        <v>0</v>
      </c>
      <c r="J4481" s="1">
        <v>0</v>
      </c>
      <c r="K4481" s="1">
        <v>0</v>
      </c>
      <c r="M4481" s="12">
        <f t="shared" si="1315"/>
        <v>85</v>
      </c>
      <c r="N4481" s="20">
        <f t="shared" si="1314"/>
        <v>0</v>
      </c>
      <c r="O4481" s="12">
        <f t="shared" si="1316"/>
        <v>0</v>
      </c>
      <c r="P4481" s="12">
        <f t="shared" si="1317"/>
        <v>0</v>
      </c>
      <c r="R4481" s="21">
        <f t="shared" ref="R4481:R4491" si="1318">C4481/$C$4479</f>
        <v>4.3249561659848045E-3</v>
      </c>
    </row>
    <row r="4482" spans="1:26" ht="15.75" x14ac:dyDescent="0.25">
      <c r="A4482" s="6" t="s">
        <v>3</v>
      </c>
      <c r="B4482" s="8">
        <v>10713</v>
      </c>
      <c r="C4482" s="8">
        <v>25</v>
      </c>
      <c r="D4482" s="2">
        <v>0.2</v>
      </c>
      <c r="E4482" s="10">
        <v>9</v>
      </c>
      <c r="F4482" s="8">
        <v>12</v>
      </c>
      <c r="G4482" s="2">
        <v>0.1</v>
      </c>
      <c r="H4482" s="2">
        <v>4.3</v>
      </c>
      <c r="I4482" s="8">
        <v>0</v>
      </c>
      <c r="J4482" s="2">
        <v>0</v>
      </c>
      <c r="K4482" s="2">
        <v>0</v>
      </c>
      <c r="M4482" s="12">
        <f t="shared" si="1315"/>
        <v>108</v>
      </c>
      <c r="N4482" s="20">
        <f t="shared" si="1314"/>
        <v>0</v>
      </c>
      <c r="O4482" s="20">
        <f t="shared" si="1316"/>
        <v>0</v>
      </c>
      <c r="P4482" s="12">
        <f t="shared" si="1317"/>
        <v>0</v>
      </c>
      <c r="R4482" s="23">
        <f t="shared" si="1318"/>
        <v>2.9222676797194622E-3</v>
      </c>
      <c r="U4482" s="30" t="s">
        <v>124</v>
      </c>
      <c r="V4482" s="30"/>
      <c r="W4482" s="30"/>
      <c r="X4482" s="30"/>
      <c r="Y4482" s="30"/>
    </row>
    <row r="4483" spans="1:26" ht="15.75" x14ac:dyDescent="0.25">
      <c r="A4483" s="5" t="s">
        <v>4</v>
      </c>
      <c r="B4483" s="7">
        <v>28303</v>
      </c>
      <c r="C4483" s="7">
        <v>138</v>
      </c>
      <c r="D4483" s="1">
        <v>0.5</v>
      </c>
      <c r="E4483" s="9">
        <v>25.9</v>
      </c>
      <c r="F4483" s="7">
        <v>18</v>
      </c>
      <c r="G4483" s="1">
        <v>0.1</v>
      </c>
      <c r="H4483" s="1">
        <v>3.4</v>
      </c>
      <c r="I4483" s="7">
        <v>0</v>
      </c>
      <c r="J4483" s="1">
        <v>0</v>
      </c>
      <c r="K4483" s="1">
        <v>0</v>
      </c>
      <c r="M4483" s="12">
        <f t="shared" si="1315"/>
        <v>210</v>
      </c>
      <c r="N4483" s="20">
        <f t="shared" si="1314"/>
        <v>1</v>
      </c>
      <c r="O4483" s="12">
        <f t="shared" si="1316"/>
        <v>0</v>
      </c>
      <c r="P4483" s="12">
        <f t="shared" si="1317"/>
        <v>0</v>
      </c>
      <c r="R4483" s="23">
        <f t="shared" si="1318"/>
        <v>1.613091759205143E-2</v>
      </c>
      <c r="S4483" s="24">
        <f>R4482+R4483</f>
        <v>1.9053185271770891E-2</v>
      </c>
      <c r="U4483" s="30"/>
      <c r="V4483" s="30"/>
      <c r="W4483" s="30"/>
      <c r="X4483" s="30"/>
      <c r="Y4483" s="30"/>
      <c r="Z4483" s="30"/>
    </row>
    <row r="4484" spans="1:26" ht="15.75" x14ac:dyDescent="0.25">
      <c r="A4484" s="6" t="s">
        <v>5</v>
      </c>
      <c r="B4484" s="8">
        <v>38579</v>
      </c>
      <c r="C4484" s="8">
        <v>459</v>
      </c>
      <c r="D4484" s="2">
        <v>1.2</v>
      </c>
      <c r="E4484" s="10">
        <v>77.599999999999994</v>
      </c>
      <c r="F4484" s="8">
        <v>46</v>
      </c>
      <c r="G4484" s="2">
        <v>0.1</v>
      </c>
      <c r="H4484" s="2">
        <v>7.8</v>
      </c>
      <c r="I4484" s="8">
        <v>9</v>
      </c>
      <c r="J4484" s="2">
        <v>0</v>
      </c>
      <c r="K4484" s="2">
        <v>1.5</v>
      </c>
      <c r="M4484" s="12">
        <f t="shared" si="1315"/>
        <v>266</v>
      </c>
      <c r="N4484" s="20">
        <f t="shared" si="1314"/>
        <v>2</v>
      </c>
      <c r="O4484" s="12">
        <f t="shared" si="1316"/>
        <v>0</v>
      </c>
      <c r="P4484" s="12">
        <f t="shared" si="1317"/>
        <v>0</v>
      </c>
      <c r="R4484" s="21">
        <f t="shared" si="1318"/>
        <v>5.3652834599649327E-2</v>
      </c>
      <c r="U4484" s="30" t="s">
        <v>125</v>
      </c>
      <c r="V4484" s="30"/>
      <c r="W4484" s="30"/>
      <c r="X4484" s="30"/>
      <c r="Y4484" s="30"/>
      <c r="Z4484" s="30"/>
    </row>
    <row r="4485" spans="1:26" ht="15.75" x14ac:dyDescent="0.25">
      <c r="A4485" s="5" t="s">
        <v>6</v>
      </c>
      <c r="B4485" s="7">
        <v>40125</v>
      </c>
      <c r="C4485" s="7">
        <v>777</v>
      </c>
      <c r="D4485" s="1">
        <v>1.9</v>
      </c>
      <c r="E4485" s="9">
        <v>108.6</v>
      </c>
      <c r="F4485" s="7">
        <v>98</v>
      </c>
      <c r="G4485" s="1">
        <v>0.2</v>
      </c>
      <c r="H4485" s="1">
        <v>13.7</v>
      </c>
      <c r="I4485" s="7">
        <v>12</v>
      </c>
      <c r="J4485" s="1">
        <v>0</v>
      </c>
      <c r="K4485" s="1">
        <v>1.7</v>
      </c>
      <c r="M4485" s="12">
        <f t="shared" si="1315"/>
        <v>292</v>
      </c>
      <c r="N4485" s="20">
        <f t="shared" si="1314"/>
        <v>13</v>
      </c>
      <c r="O4485" s="20">
        <f t="shared" si="1316"/>
        <v>1</v>
      </c>
      <c r="P4485" s="12">
        <f t="shared" si="1317"/>
        <v>0</v>
      </c>
      <c r="R4485" s="21">
        <f t="shared" si="1318"/>
        <v>9.0824079485680886E-2</v>
      </c>
      <c r="U4485" s="30" t="s">
        <v>126</v>
      </c>
      <c r="V4485" s="30"/>
      <c r="W4485" s="30"/>
      <c r="X4485" s="30"/>
      <c r="Y4485" s="30"/>
      <c r="Z4485" s="30"/>
    </row>
    <row r="4486" spans="1:26" ht="15.75" x14ac:dyDescent="0.25">
      <c r="A4486" s="6" t="s">
        <v>7</v>
      </c>
      <c r="B4486" s="8">
        <v>33460</v>
      </c>
      <c r="C4486" s="8">
        <v>1003</v>
      </c>
      <c r="D4486" s="2">
        <v>3</v>
      </c>
      <c r="E4486" s="10">
        <v>164.8</v>
      </c>
      <c r="F4486" s="8">
        <v>195</v>
      </c>
      <c r="G4486" s="2">
        <v>0.6</v>
      </c>
      <c r="H4486" s="2">
        <v>32</v>
      </c>
      <c r="I4486" s="8">
        <v>34</v>
      </c>
      <c r="J4486" s="2">
        <v>0.1</v>
      </c>
      <c r="K4486" s="2">
        <v>5.6</v>
      </c>
      <c r="M4486" s="12">
        <f t="shared" si="1315"/>
        <v>218</v>
      </c>
      <c r="N4486" s="20">
        <f t="shared" si="1314"/>
        <v>7</v>
      </c>
      <c r="O4486" s="20">
        <f t="shared" si="1316"/>
        <v>0</v>
      </c>
      <c r="P4486" s="12">
        <f t="shared" si="1317"/>
        <v>0</v>
      </c>
      <c r="R4486" s="21">
        <f t="shared" si="1318"/>
        <v>0.11724137931034483</v>
      </c>
      <c r="U4486" s="30" t="s">
        <v>120</v>
      </c>
      <c r="V4486" s="30"/>
      <c r="W4486" s="30"/>
      <c r="X4486" s="31">
        <f>4470643*0.07</f>
        <v>312945.01</v>
      </c>
      <c r="Y4486" s="30"/>
      <c r="Z4486" s="30"/>
    </row>
    <row r="4487" spans="1:26" ht="15.75" x14ac:dyDescent="0.25">
      <c r="A4487" s="5" t="s">
        <v>8</v>
      </c>
      <c r="B4487" s="7">
        <v>24954</v>
      </c>
      <c r="C4487" s="7">
        <v>1433</v>
      </c>
      <c r="D4487" s="1">
        <v>5.7</v>
      </c>
      <c r="E4487" s="9">
        <v>260.2</v>
      </c>
      <c r="F4487" s="7">
        <v>343</v>
      </c>
      <c r="G4487" s="1">
        <v>1.4</v>
      </c>
      <c r="H4487" s="1">
        <v>62.3</v>
      </c>
      <c r="I4487" s="7">
        <v>83</v>
      </c>
      <c r="J4487" s="1">
        <v>0.3</v>
      </c>
      <c r="K4487" s="1">
        <v>15.1</v>
      </c>
      <c r="M4487" s="12">
        <f t="shared" si="1315"/>
        <v>161</v>
      </c>
      <c r="N4487" s="20">
        <f t="shared" si="1314"/>
        <v>8</v>
      </c>
      <c r="O4487" s="20">
        <f t="shared" si="1316"/>
        <v>5</v>
      </c>
      <c r="P4487" s="12">
        <f t="shared" si="1317"/>
        <v>0</v>
      </c>
      <c r="R4487" s="21">
        <f t="shared" si="1318"/>
        <v>0.16750438340151957</v>
      </c>
      <c r="V4487" t="s">
        <v>56</v>
      </c>
      <c r="W4487" s="32">
        <v>0.1</v>
      </c>
      <c r="X4487" s="33">
        <f>X4486*W4487</f>
        <v>31294.501000000004</v>
      </c>
    </row>
    <row r="4488" spans="1:26" ht="15.75" x14ac:dyDescent="0.25">
      <c r="A4488" s="6" t="s">
        <v>9</v>
      </c>
      <c r="B4488" s="8">
        <v>14406</v>
      </c>
      <c r="C4488" s="8">
        <v>1498</v>
      </c>
      <c r="D4488" s="2">
        <v>10.4</v>
      </c>
      <c r="E4488" s="10">
        <v>315.8</v>
      </c>
      <c r="F4488" s="8">
        <v>418</v>
      </c>
      <c r="G4488" s="2">
        <v>2.9</v>
      </c>
      <c r="H4488" s="2">
        <v>88.1</v>
      </c>
      <c r="I4488" s="8">
        <v>238</v>
      </c>
      <c r="J4488" s="2">
        <v>1.7</v>
      </c>
      <c r="K4488" s="2">
        <v>50.2</v>
      </c>
      <c r="M4488" s="12">
        <f t="shared" si="1315"/>
        <v>76</v>
      </c>
      <c r="N4488" s="20">
        <f t="shared" si="1314"/>
        <v>10</v>
      </c>
      <c r="O4488" s="20">
        <f t="shared" si="1316"/>
        <v>2</v>
      </c>
      <c r="P4488" s="20">
        <f t="shared" si="1317"/>
        <v>-1</v>
      </c>
      <c r="R4488" s="21">
        <f t="shared" si="1318"/>
        <v>0.17510227936879019</v>
      </c>
      <c r="V4488" t="s">
        <v>127</v>
      </c>
      <c r="X4488" s="34">
        <v>24998</v>
      </c>
      <c r="Y4488" s="48">
        <f>X4488/4470643</f>
        <v>5.5915893977667198E-3</v>
      </c>
      <c r="Z4488" t="s">
        <v>186</v>
      </c>
    </row>
    <row r="4489" spans="1:26" ht="15.75" x14ac:dyDescent="0.25">
      <c r="A4489" s="5" t="s">
        <v>10</v>
      </c>
      <c r="B4489" s="7">
        <v>6253</v>
      </c>
      <c r="C4489" s="7">
        <v>1387</v>
      </c>
      <c r="D4489" s="1">
        <v>22.2</v>
      </c>
      <c r="E4489" s="9">
        <v>532.20000000000005</v>
      </c>
      <c r="F4489" s="7">
        <v>270</v>
      </c>
      <c r="G4489" s="1">
        <v>4.3</v>
      </c>
      <c r="H4489" s="1">
        <v>103.6</v>
      </c>
      <c r="I4489" s="7">
        <v>430</v>
      </c>
      <c r="J4489" s="1">
        <v>6.9</v>
      </c>
      <c r="K4489" s="1">
        <v>165</v>
      </c>
      <c r="M4489" s="12">
        <f t="shared" si="1315"/>
        <v>14</v>
      </c>
      <c r="N4489" s="20">
        <f t="shared" si="1314"/>
        <v>5</v>
      </c>
      <c r="O4489" s="20">
        <f t="shared" si="1316"/>
        <v>3</v>
      </c>
      <c r="P4489" s="20">
        <f t="shared" si="1317"/>
        <v>1</v>
      </c>
      <c r="R4489" s="21">
        <f t="shared" si="1318"/>
        <v>0.16212741087083576</v>
      </c>
      <c r="W4489" s="46" t="s">
        <v>185</v>
      </c>
      <c r="X4489" s="47">
        <f>X4488-X4506</f>
        <v>-440</v>
      </c>
    </row>
    <row r="4490" spans="1:26" ht="15.75" x14ac:dyDescent="0.25">
      <c r="A4490" s="6" t="s">
        <v>11</v>
      </c>
      <c r="B4490" s="8">
        <v>6115</v>
      </c>
      <c r="C4490" s="8">
        <v>1736</v>
      </c>
      <c r="D4490" s="2">
        <v>28.4</v>
      </c>
      <c r="E4490" s="10">
        <v>1237.5999999999999</v>
      </c>
      <c r="F4490" s="8">
        <v>80</v>
      </c>
      <c r="G4490" s="2">
        <v>1.3</v>
      </c>
      <c r="H4490" s="2">
        <v>57</v>
      </c>
      <c r="I4490" s="8">
        <v>1312</v>
      </c>
      <c r="J4490" s="2">
        <v>21.5</v>
      </c>
      <c r="K4490" s="2">
        <v>935.3</v>
      </c>
      <c r="M4490" s="12">
        <f t="shared" si="1315"/>
        <v>7</v>
      </c>
      <c r="N4490" s="20">
        <f t="shared" si="1314"/>
        <v>3</v>
      </c>
      <c r="O4490" s="20">
        <f t="shared" si="1316"/>
        <v>0</v>
      </c>
      <c r="P4490" s="20">
        <f t="shared" si="1317"/>
        <v>2</v>
      </c>
      <c r="R4490" s="21">
        <f t="shared" si="1318"/>
        <v>0.20292226767971946</v>
      </c>
    </row>
    <row r="4491" spans="1:26" ht="15.75" x14ac:dyDescent="0.25">
      <c r="A4491" s="5" t="s">
        <v>12</v>
      </c>
      <c r="B4491" s="1">
        <v>108</v>
      </c>
      <c r="C4491" s="1">
        <v>4</v>
      </c>
      <c r="D4491" s="1">
        <v>3.7</v>
      </c>
      <c r="E4491" s="1" t="s">
        <v>13</v>
      </c>
      <c r="F4491" s="1">
        <v>1</v>
      </c>
      <c r="G4491" s="1">
        <v>0.9</v>
      </c>
      <c r="H4491" s="1" t="s">
        <v>13</v>
      </c>
      <c r="I4491" s="1">
        <v>1</v>
      </c>
      <c r="J4491" s="1">
        <v>0.9</v>
      </c>
      <c r="K4491" s="1" t="s">
        <v>13</v>
      </c>
      <c r="M4491" s="12">
        <f t="shared" si="1315"/>
        <v>0</v>
      </c>
      <c r="N4491" s="12">
        <f t="shared" si="1314"/>
        <v>0</v>
      </c>
      <c r="O4491" s="12">
        <f t="shared" si="1316"/>
        <v>0</v>
      </c>
      <c r="P4491" s="12">
        <f t="shared" si="1317"/>
        <v>0</v>
      </c>
      <c r="R4491" s="21">
        <f t="shared" si="1318"/>
        <v>4.6756282875511399E-4</v>
      </c>
    </row>
    <row r="4492" spans="1:26" x14ac:dyDescent="0.25">
      <c r="A4492" s="25"/>
    </row>
    <row r="4493" spans="1:26" x14ac:dyDescent="0.25">
      <c r="A4493" t="s">
        <v>1419</v>
      </c>
    </row>
    <row r="4494" spans="1:26" x14ac:dyDescent="0.25">
      <c r="A4494" t="s">
        <v>22</v>
      </c>
    </row>
    <row r="4495" spans="1:26" x14ac:dyDescent="0.25">
      <c r="A4495" s="15" t="s">
        <v>17</v>
      </c>
      <c r="B4495" s="14" t="s">
        <v>18</v>
      </c>
      <c r="C4495" s="270" t="s">
        <v>19</v>
      </c>
      <c r="D4495" s="270"/>
      <c r="E4495" s="270"/>
      <c r="F4495" s="270" t="s">
        <v>20</v>
      </c>
      <c r="G4495" s="270"/>
      <c r="H4495" s="270"/>
      <c r="I4495" s="270" t="s">
        <v>21</v>
      </c>
      <c r="J4495" s="270"/>
      <c r="K4495" s="270"/>
      <c r="M4495" s="270" t="s">
        <v>123</v>
      </c>
      <c r="N4495" s="270"/>
      <c r="O4495" s="270"/>
      <c r="P4495" s="270"/>
    </row>
    <row r="4496" spans="1:26" ht="30" x14ac:dyDescent="0.25">
      <c r="B4496" s="14" t="s">
        <v>14</v>
      </c>
      <c r="C4496" s="14" t="s">
        <v>14</v>
      </c>
      <c r="D4496" s="14" t="s">
        <v>15</v>
      </c>
      <c r="E4496" s="14" t="s">
        <v>16</v>
      </c>
      <c r="F4496" s="14" t="s">
        <v>14</v>
      </c>
      <c r="G4496" s="14" t="s">
        <v>15</v>
      </c>
      <c r="H4496" s="14" t="s">
        <v>16</v>
      </c>
      <c r="I4496" s="14" t="s">
        <v>14</v>
      </c>
      <c r="J4496" s="14" t="s">
        <v>15</v>
      </c>
      <c r="K4496" s="14" t="s">
        <v>16</v>
      </c>
      <c r="L4496" s="16"/>
      <c r="M4496" s="14" t="s">
        <v>18</v>
      </c>
      <c r="N4496" s="13" t="s">
        <v>19</v>
      </c>
      <c r="O4496" s="14" t="s">
        <v>20</v>
      </c>
      <c r="P4496" s="13" t="s">
        <v>21</v>
      </c>
      <c r="R4496" s="13" t="s">
        <v>41</v>
      </c>
      <c r="S4496" s="14" t="s">
        <v>29</v>
      </c>
      <c r="U4496" s="27" t="s">
        <v>42</v>
      </c>
    </row>
    <row r="4497" spans="1:26" ht="15.75" x14ac:dyDescent="0.25">
      <c r="A4497" s="5" t="s">
        <v>0</v>
      </c>
      <c r="B4497" s="7">
        <v>210387</v>
      </c>
      <c r="C4497" s="7">
        <v>8506</v>
      </c>
      <c r="D4497" s="1">
        <v>4</v>
      </c>
      <c r="E4497" s="9">
        <v>192.4</v>
      </c>
      <c r="F4497" s="7">
        <v>1488</v>
      </c>
      <c r="G4497" s="1">
        <v>0.7</v>
      </c>
      <c r="H4497" s="1">
        <v>33.700000000000003</v>
      </c>
      <c r="I4497" s="7">
        <v>2117</v>
      </c>
      <c r="J4497" s="1">
        <v>1</v>
      </c>
      <c r="K4497" s="1">
        <v>47.9</v>
      </c>
      <c r="M4497" s="12">
        <f>B4497-B4515</f>
        <v>1597</v>
      </c>
      <c r="N4497" s="12">
        <f t="shared" ref="N4497:N4509" si="1319">C4497-C4515</f>
        <v>73</v>
      </c>
      <c r="O4497" s="12">
        <f>F4497-F4515</f>
        <v>15</v>
      </c>
      <c r="P4497" s="12">
        <f>I4497-I4515</f>
        <v>7</v>
      </c>
      <c r="R4497" s="26"/>
      <c r="U4497" s="28">
        <f>C4497/B4497</f>
        <v>4.0430254721061661E-2</v>
      </c>
    </row>
    <row r="4498" spans="1:26" ht="15.75" x14ac:dyDescent="0.25">
      <c r="A4498" s="6" t="s">
        <v>1</v>
      </c>
      <c r="B4498" s="8">
        <v>1212</v>
      </c>
      <c r="C4498" s="8">
        <v>58</v>
      </c>
      <c r="D4498" s="2">
        <v>4.8</v>
      </c>
      <c r="E4498" s="10">
        <v>112.1</v>
      </c>
      <c r="F4498" s="8">
        <v>13</v>
      </c>
      <c r="G4498" s="2">
        <v>1.1000000000000001</v>
      </c>
      <c r="H4498" s="2">
        <v>25.1</v>
      </c>
      <c r="I4498" s="8">
        <v>0</v>
      </c>
      <c r="J4498" s="2">
        <v>0</v>
      </c>
      <c r="K4498" s="2">
        <v>0</v>
      </c>
      <c r="M4498" s="12">
        <f t="shared" ref="M4498:M4509" si="1320">B4498-B4516</f>
        <v>14</v>
      </c>
      <c r="N4498" s="20">
        <f t="shared" si="1319"/>
        <v>0</v>
      </c>
      <c r="O4498" s="12">
        <f t="shared" ref="O4498:O4509" si="1321">F4498-F4516</f>
        <v>0</v>
      </c>
      <c r="P4498" s="12">
        <f t="shared" ref="P4498:P4509" si="1322">I4498-I4516</f>
        <v>0</v>
      </c>
      <c r="R4498" s="21">
        <f>C4498/$C$4497</f>
        <v>6.8187162003291793E-3</v>
      </c>
    </row>
    <row r="4499" spans="1:26" ht="15.75" x14ac:dyDescent="0.25">
      <c r="A4499" s="5" t="s">
        <v>2</v>
      </c>
      <c r="B4499" s="7">
        <v>7511</v>
      </c>
      <c r="C4499" s="7">
        <v>37</v>
      </c>
      <c r="D4499" s="1">
        <v>0.5</v>
      </c>
      <c r="E4499" s="9">
        <v>17</v>
      </c>
      <c r="F4499" s="7">
        <v>5</v>
      </c>
      <c r="G4499" s="1">
        <v>0.1</v>
      </c>
      <c r="H4499" s="1">
        <v>2.2999999999999998</v>
      </c>
      <c r="I4499" s="7">
        <v>0</v>
      </c>
      <c r="J4499" s="1">
        <v>0</v>
      </c>
      <c r="K4499" s="1">
        <v>0</v>
      </c>
      <c r="M4499" s="12">
        <f t="shared" si="1320"/>
        <v>102</v>
      </c>
      <c r="N4499" s="20">
        <f t="shared" si="1319"/>
        <v>0</v>
      </c>
      <c r="O4499" s="12">
        <f t="shared" si="1321"/>
        <v>0</v>
      </c>
      <c r="P4499" s="12">
        <f t="shared" si="1322"/>
        <v>0</v>
      </c>
      <c r="R4499" s="21">
        <f t="shared" ref="R4499:R4509" si="1323">C4499/$C$4497</f>
        <v>4.3498706795203389E-3</v>
      </c>
    </row>
    <row r="4500" spans="1:26" ht="15.75" x14ac:dyDescent="0.25">
      <c r="A4500" s="6" t="s">
        <v>3</v>
      </c>
      <c r="B4500" s="8">
        <v>10605</v>
      </c>
      <c r="C4500" s="8">
        <v>25</v>
      </c>
      <c r="D4500" s="2">
        <v>0.2</v>
      </c>
      <c r="E4500" s="10">
        <v>9</v>
      </c>
      <c r="F4500" s="8">
        <v>12</v>
      </c>
      <c r="G4500" s="2">
        <v>0.1</v>
      </c>
      <c r="H4500" s="2">
        <v>4.3</v>
      </c>
      <c r="I4500" s="8">
        <v>0</v>
      </c>
      <c r="J4500" s="2">
        <v>0</v>
      </c>
      <c r="K4500" s="2">
        <v>0</v>
      </c>
      <c r="M4500" s="12">
        <f t="shared" si="1320"/>
        <v>133</v>
      </c>
      <c r="N4500" s="20">
        <f t="shared" si="1319"/>
        <v>0</v>
      </c>
      <c r="O4500" s="20">
        <f t="shared" si="1321"/>
        <v>0</v>
      </c>
      <c r="P4500" s="12">
        <f t="shared" si="1322"/>
        <v>0</v>
      </c>
      <c r="R4500" s="23">
        <f t="shared" si="1323"/>
        <v>2.9391018104867155E-3</v>
      </c>
      <c r="U4500" s="30" t="s">
        <v>117</v>
      </c>
      <c r="V4500" s="30"/>
      <c r="W4500" s="30"/>
      <c r="X4500" s="30"/>
      <c r="Y4500" s="30"/>
    </row>
    <row r="4501" spans="1:26" ht="15.75" x14ac:dyDescent="0.25">
      <c r="A4501" s="5" t="s">
        <v>4</v>
      </c>
      <c r="B4501" s="7">
        <v>28093</v>
      </c>
      <c r="C4501" s="7">
        <v>137</v>
      </c>
      <c r="D4501" s="1">
        <v>0.5</v>
      </c>
      <c r="E4501" s="9">
        <v>25.7</v>
      </c>
      <c r="F4501" s="7">
        <v>18</v>
      </c>
      <c r="G4501" s="1">
        <v>0.1</v>
      </c>
      <c r="H4501" s="1">
        <v>3.4</v>
      </c>
      <c r="I4501" s="7">
        <v>0</v>
      </c>
      <c r="J4501" s="1">
        <v>0</v>
      </c>
      <c r="K4501" s="1">
        <v>0</v>
      </c>
      <c r="M4501" s="12">
        <f t="shared" si="1320"/>
        <v>231</v>
      </c>
      <c r="N4501" s="20">
        <f t="shared" si="1319"/>
        <v>2</v>
      </c>
      <c r="O4501" s="12">
        <f t="shared" si="1321"/>
        <v>0</v>
      </c>
      <c r="P4501" s="12">
        <f t="shared" si="1322"/>
        <v>0</v>
      </c>
      <c r="R4501" s="23">
        <f t="shared" si="1323"/>
        <v>1.61062779214672E-2</v>
      </c>
      <c r="S4501" s="24">
        <f>R4500+R4501</f>
        <v>1.9045379731953915E-2</v>
      </c>
      <c r="U4501" s="30"/>
      <c r="V4501" s="30"/>
      <c r="W4501" s="30"/>
      <c r="X4501" s="30"/>
      <c r="Y4501" s="30"/>
      <c r="Z4501" s="30"/>
    </row>
    <row r="4502" spans="1:26" ht="15.75" x14ac:dyDescent="0.25">
      <c r="A4502" s="6" t="s">
        <v>5</v>
      </c>
      <c r="B4502" s="8">
        <v>38313</v>
      </c>
      <c r="C4502" s="8">
        <v>457</v>
      </c>
      <c r="D4502" s="2">
        <v>1.2</v>
      </c>
      <c r="E4502" s="10">
        <v>77.2</v>
      </c>
      <c r="F4502" s="8">
        <v>46</v>
      </c>
      <c r="G4502" s="2">
        <v>0.1</v>
      </c>
      <c r="H4502" s="2">
        <v>7.8</v>
      </c>
      <c r="I4502" s="8">
        <v>9</v>
      </c>
      <c r="J4502" s="2">
        <v>0</v>
      </c>
      <c r="K4502" s="2">
        <v>1.5</v>
      </c>
      <c r="M4502" s="12">
        <f t="shared" si="1320"/>
        <v>242</v>
      </c>
      <c r="N4502" s="20">
        <f t="shared" si="1319"/>
        <v>5</v>
      </c>
      <c r="O4502" s="12">
        <f t="shared" si="1321"/>
        <v>0</v>
      </c>
      <c r="P4502" s="12">
        <f t="shared" si="1322"/>
        <v>0</v>
      </c>
      <c r="R4502" s="21">
        <f t="shared" si="1323"/>
        <v>5.3726781095697153E-2</v>
      </c>
      <c r="U4502" s="30" t="s">
        <v>118</v>
      </c>
      <c r="V4502" s="30"/>
      <c r="W4502" s="30"/>
      <c r="X4502" s="30"/>
      <c r="Y4502" s="30"/>
      <c r="Z4502" s="30"/>
    </row>
    <row r="4503" spans="1:26" ht="15.75" x14ac:dyDescent="0.25">
      <c r="A4503" s="5" t="s">
        <v>6</v>
      </c>
      <c r="B4503" s="7">
        <v>39833</v>
      </c>
      <c r="C4503" s="7">
        <v>764</v>
      </c>
      <c r="D4503" s="1">
        <v>1.9</v>
      </c>
      <c r="E4503" s="9">
        <v>106.8</v>
      </c>
      <c r="F4503" s="7">
        <v>97</v>
      </c>
      <c r="G4503" s="1">
        <v>0.2</v>
      </c>
      <c r="H4503" s="1">
        <v>13.6</v>
      </c>
      <c r="I4503" s="7">
        <v>12</v>
      </c>
      <c r="J4503" s="1">
        <v>0</v>
      </c>
      <c r="K4503" s="1">
        <v>1.7</v>
      </c>
      <c r="M4503" s="12">
        <f t="shared" si="1320"/>
        <v>349</v>
      </c>
      <c r="N4503" s="20">
        <f t="shared" si="1319"/>
        <v>7</v>
      </c>
      <c r="O4503" s="20">
        <f t="shared" si="1321"/>
        <v>1</v>
      </c>
      <c r="P4503" s="12">
        <f t="shared" si="1322"/>
        <v>0</v>
      </c>
      <c r="R4503" s="21">
        <f t="shared" si="1323"/>
        <v>8.981895132847402E-2</v>
      </c>
      <c r="U4503" s="30" t="s">
        <v>119</v>
      </c>
      <c r="V4503" s="30"/>
      <c r="W4503" s="30"/>
      <c r="X4503" s="30"/>
      <c r="Y4503" s="30"/>
      <c r="Z4503" s="30"/>
    </row>
    <row r="4504" spans="1:26" ht="15.75" x14ac:dyDescent="0.25">
      <c r="A4504" s="6" t="s">
        <v>7</v>
      </c>
      <c r="B4504" s="8">
        <v>33242</v>
      </c>
      <c r="C4504" s="8">
        <v>996</v>
      </c>
      <c r="D4504" s="2">
        <v>3</v>
      </c>
      <c r="E4504" s="10">
        <v>163.69999999999999</v>
      </c>
      <c r="F4504" s="8">
        <v>195</v>
      </c>
      <c r="G4504" s="2">
        <v>0.6</v>
      </c>
      <c r="H4504" s="2">
        <v>32</v>
      </c>
      <c r="I4504" s="8">
        <v>34</v>
      </c>
      <c r="J4504" s="2">
        <v>0.1</v>
      </c>
      <c r="K4504" s="2">
        <v>5.6</v>
      </c>
      <c r="M4504" s="12">
        <f t="shared" si="1320"/>
        <v>233</v>
      </c>
      <c r="N4504" s="20">
        <f t="shared" si="1319"/>
        <v>16</v>
      </c>
      <c r="O4504" s="20">
        <f t="shared" si="1321"/>
        <v>2</v>
      </c>
      <c r="P4504" s="12">
        <f t="shared" si="1322"/>
        <v>1</v>
      </c>
      <c r="R4504" s="21">
        <f t="shared" si="1323"/>
        <v>0.11709381612979074</v>
      </c>
      <c r="U4504" s="30" t="s">
        <v>120</v>
      </c>
      <c r="V4504" s="30"/>
      <c r="W4504" s="30"/>
      <c r="X4504" s="31">
        <f>4470643*0.07</f>
        <v>312945.01</v>
      </c>
      <c r="Y4504" s="30"/>
      <c r="Z4504" s="30"/>
    </row>
    <row r="4505" spans="1:26" ht="15.75" x14ac:dyDescent="0.25">
      <c r="A4505" s="5" t="s">
        <v>8</v>
      </c>
      <c r="B4505" s="7">
        <v>24793</v>
      </c>
      <c r="C4505" s="7">
        <v>1425</v>
      </c>
      <c r="D4505" s="1">
        <v>5.7</v>
      </c>
      <c r="E4505" s="9">
        <v>258.7</v>
      </c>
      <c r="F4505" s="7">
        <v>338</v>
      </c>
      <c r="G4505" s="1">
        <v>1.4</v>
      </c>
      <c r="H4505" s="1">
        <v>61.4</v>
      </c>
      <c r="I4505" s="7">
        <v>83</v>
      </c>
      <c r="J4505" s="1">
        <v>0.3</v>
      </c>
      <c r="K4505" s="1">
        <v>15.1</v>
      </c>
      <c r="M4505" s="12">
        <f t="shared" si="1320"/>
        <v>167</v>
      </c>
      <c r="N4505" s="20">
        <f t="shared" si="1319"/>
        <v>24</v>
      </c>
      <c r="O4505" s="20">
        <f t="shared" si="1321"/>
        <v>5</v>
      </c>
      <c r="P4505" s="12">
        <f t="shared" si="1322"/>
        <v>0</v>
      </c>
      <c r="R4505" s="21">
        <f t="shared" si="1323"/>
        <v>0.16752880319774277</v>
      </c>
      <c r="V4505" t="s">
        <v>56</v>
      </c>
      <c r="W4505" s="32">
        <v>0.1</v>
      </c>
      <c r="X4505" s="33">
        <f>X4504*W4505</f>
        <v>31294.501000000004</v>
      </c>
    </row>
    <row r="4506" spans="1:26" ht="15.75" x14ac:dyDescent="0.25">
      <c r="A4506" s="6" t="s">
        <v>9</v>
      </c>
      <c r="B4506" s="8">
        <v>14330</v>
      </c>
      <c r="C4506" s="8">
        <v>1488</v>
      </c>
      <c r="D4506" s="2">
        <v>10.4</v>
      </c>
      <c r="E4506" s="10">
        <v>313.7</v>
      </c>
      <c r="F4506" s="8">
        <v>416</v>
      </c>
      <c r="G4506" s="2">
        <v>2.9</v>
      </c>
      <c r="H4506" s="2">
        <v>87.7</v>
      </c>
      <c r="I4506" s="8">
        <v>239</v>
      </c>
      <c r="J4506" s="2">
        <v>1.7</v>
      </c>
      <c r="K4506" s="2">
        <v>50.4</v>
      </c>
      <c r="M4506" s="12">
        <f t="shared" si="1320"/>
        <v>89</v>
      </c>
      <c r="N4506" s="20">
        <f t="shared" si="1319"/>
        <v>12</v>
      </c>
      <c r="O4506" s="20">
        <f t="shared" si="1321"/>
        <v>5</v>
      </c>
      <c r="P4506" s="20">
        <f t="shared" si="1322"/>
        <v>1</v>
      </c>
      <c r="R4506" s="21">
        <f t="shared" si="1323"/>
        <v>0.17493533976016928</v>
      </c>
      <c r="V4506" t="s">
        <v>121</v>
      </c>
      <c r="X4506" s="34">
        <v>25438</v>
      </c>
      <c r="Y4506" s="48">
        <f>X4506/4470643</f>
        <v>5.6900092447551729E-3</v>
      </c>
      <c r="Z4506" t="s">
        <v>186</v>
      </c>
    </row>
    <row r="4507" spans="1:26" ht="15.75" x14ac:dyDescent="0.25">
      <c r="A4507" s="5" t="s">
        <v>10</v>
      </c>
      <c r="B4507" s="7">
        <v>6239</v>
      </c>
      <c r="C4507" s="7">
        <v>1382</v>
      </c>
      <c r="D4507" s="1">
        <v>22.2</v>
      </c>
      <c r="E4507" s="9">
        <v>530.20000000000005</v>
      </c>
      <c r="F4507" s="7">
        <v>267</v>
      </c>
      <c r="G4507" s="1">
        <v>4.3</v>
      </c>
      <c r="H4507" s="1">
        <v>102.4</v>
      </c>
      <c r="I4507" s="7">
        <v>429</v>
      </c>
      <c r="J4507" s="1">
        <v>6.9</v>
      </c>
      <c r="K4507" s="1">
        <v>164.6</v>
      </c>
      <c r="M4507" s="12">
        <f t="shared" si="1320"/>
        <v>24</v>
      </c>
      <c r="N4507" s="20">
        <f t="shared" si="1319"/>
        <v>6</v>
      </c>
      <c r="O4507" s="20">
        <f t="shared" si="1321"/>
        <v>1</v>
      </c>
      <c r="P4507" s="20">
        <f t="shared" si="1322"/>
        <v>2</v>
      </c>
      <c r="R4507" s="21">
        <f t="shared" si="1323"/>
        <v>0.16247354808370562</v>
      </c>
      <c r="W4507" s="46" t="s">
        <v>185</v>
      </c>
      <c r="X4507" s="47">
        <f>X4506-X4524</f>
        <v>241</v>
      </c>
    </row>
    <row r="4508" spans="1:26" ht="15.75" x14ac:dyDescent="0.25">
      <c r="A4508" s="6" t="s">
        <v>11</v>
      </c>
      <c r="B4508" s="8">
        <v>6108</v>
      </c>
      <c r="C4508" s="8">
        <v>1733</v>
      </c>
      <c r="D4508" s="2">
        <v>28.4</v>
      </c>
      <c r="E4508" s="10">
        <v>1235.5</v>
      </c>
      <c r="F4508" s="8">
        <v>80</v>
      </c>
      <c r="G4508" s="2">
        <v>1.3</v>
      </c>
      <c r="H4508" s="2">
        <v>57</v>
      </c>
      <c r="I4508" s="8">
        <v>1310</v>
      </c>
      <c r="J4508" s="2">
        <v>21.4</v>
      </c>
      <c r="K4508" s="2">
        <v>933.9</v>
      </c>
      <c r="M4508" s="12">
        <f t="shared" si="1320"/>
        <v>13</v>
      </c>
      <c r="N4508" s="20">
        <f t="shared" si="1319"/>
        <v>1</v>
      </c>
      <c r="O4508" s="20">
        <f t="shared" si="1321"/>
        <v>1</v>
      </c>
      <c r="P4508" s="20">
        <f t="shared" si="1322"/>
        <v>3</v>
      </c>
      <c r="R4508" s="21">
        <f t="shared" si="1323"/>
        <v>0.2037385375029391</v>
      </c>
    </row>
    <row r="4509" spans="1:26" ht="15.75" x14ac:dyDescent="0.25">
      <c r="A4509" s="5" t="s">
        <v>12</v>
      </c>
      <c r="B4509" s="1">
        <v>108</v>
      </c>
      <c r="C4509" s="1">
        <v>4</v>
      </c>
      <c r="D4509" s="1">
        <v>3.7</v>
      </c>
      <c r="E4509" s="1" t="s">
        <v>13</v>
      </c>
      <c r="F4509" s="1">
        <v>1</v>
      </c>
      <c r="G4509" s="1">
        <v>0.9</v>
      </c>
      <c r="H4509" s="1" t="s">
        <v>13</v>
      </c>
      <c r="I4509" s="1">
        <v>1</v>
      </c>
      <c r="J4509" s="1">
        <v>0.9</v>
      </c>
      <c r="K4509" s="1" t="s">
        <v>13</v>
      </c>
      <c r="M4509" s="12">
        <f t="shared" si="1320"/>
        <v>0</v>
      </c>
      <c r="N4509" s="12">
        <f t="shared" si="1319"/>
        <v>0</v>
      </c>
      <c r="O4509" s="12">
        <f t="shared" si="1321"/>
        <v>0</v>
      </c>
      <c r="P4509" s="12">
        <f t="shared" si="1322"/>
        <v>0</v>
      </c>
      <c r="R4509" s="21">
        <f t="shared" si="1323"/>
        <v>4.7025628967787447E-4</v>
      </c>
    </row>
    <row r="4510" spans="1:26" x14ac:dyDescent="0.25">
      <c r="A4510" s="25"/>
    </row>
    <row r="4511" spans="1:26" x14ac:dyDescent="0.25">
      <c r="A4511" t="s">
        <v>1420</v>
      </c>
    </row>
    <row r="4512" spans="1:26" x14ac:dyDescent="0.25">
      <c r="A4512" t="s">
        <v>22</v>
      </c>
    </row>
    <row r="4513" spans="1:26" x14ac:dyDescent="0.25">
      <c r="A4513" s="15" t="s">
        <v>17</v>
      </c>
      <c r="B4513" s="14" t="s">
        <v>18</v>
      </c>
      <c r="C4513" s="270" t="s">
        <v>19</v>
      </c>
      <c r="D4513" s="270"/>
      <c r="E4513" s="270"/>
      <c r="F4513" s="270" t="s">
        <v>20</v>
      </c>
      <c r="G4513" s="270"/>
      <c r="H4513" s="270"/>
      <c r="I4513" s="270" t="s">
        <v>21</v>
      </c>
      <c r="J4513" s="270"/>
      <c r="K4513" s="270"/>
      <c r="M4513" s="270" t="s">
        <v>116</v>
      </c>
      <c r="N4513" s="270"/>
      <c r="O4513" s="270"/>
      <c r="P4513" s="270"/>
    </row>
    <row r="4514" spans="1:26" ht="30" x14ac:dyDescent="0.25">
      <c r="B4514" s="14" t="s">
        <v>14</v>
      </c>
      <c r="C4514" s="14" t="s">
        <v>14</v>
      </c>
      <c r="D4514" s="14" t="s">
        <v>15</v>
      </c>
      <c r="E4514" s="14" t="s">
        <v>16</v>
      </c>
      <c r="F4514" s="14" t="s">
        <v>14</v>
      </c>
      <c r="G4514" s="14" t="s">
        <v>15</v>
      </c>
      <c r="H4514" s="14" t="s">
        <v>16</v>
      </c>
      <c r="I4514" s="14" t="s">
        <v>14</v>
      </c>
      <c r="J4514" s="14" t="s">
        <v>15</v>
      </c>
      <c r="K4514" s="14" t="s">
        <v>16</v>
      </c>
      <c r="L4514" s="16"/>
      <c r="M4514" s="14" t="s">
        <v>18</v>
      </c>
      <c r="N4514" s="13" t="s">
        <v>19</v>
      </c>
      <c r="O4514" s="14" t="s">
        <v>20</v>
      </c>
      <c r="P4514" s="13" t="s">
        <v>21</v>
      </c>
      <c r="R4514" s="13" t="s">
        <v>41</v>
      </c>
      <c r="S4514" s="14" t="s">
        <v>29</v>
      </c>
      <c r="U4514" s="27" t="s">
        <v>42</v>
      </c>
    </row>
    <row r="4515" spans="1:26" ht="15.75" x14ac:dyDescent="0.25">
      <c r="A4515" s="5" t="s">
        <v>0</v>
      </c>
      <c r="B4515" s="7">
        <v>208790</v>
      </c>
      <c r="C4515" s="7">
        <v>8433</v>
      </c>
      <c r="D4515" s="1">
        <v>4</v>
      </c>
      <c r="E4515" s="9">
        <v>190.7</v>
      </c>
      <c r="F4515" s="7">
        <v>1473</v>
      </c>
      <c r="G4515" s="1">
        <v>0.7</v>
      </c>
      <c r="H4515" s="1">
        <v>33.299999999999997</v>
      </c>
      <c r="I4515" s="7">
        <v>2110</v>
      </c>
      <c r="J4515" s="1">
        <v>1</v>
      </c>
      <c r="K4515" s="1">
        <v>47.7</v>
      </c>
      <c r="M4515" s="12">
        <f>B4515-B4533</f>
        <v>1633</v>
      </c>
      <c r="N4515" s="12">
        <f t="shared" ref="N4515:N4527" si="1324">C4515-C4533</f>
        <v>63</v>
      </c>
      <c r="O4515" s="12">
        <f>F4515-F4533</f>
        <v>12</v>
      </c>
      <c r="P4515" s="12">
        <f>I4515-I4533</f>
        <v>2</v>
      </c>
      <c r="R4515" s="26"/>
      <c r="U4515" s="28">
        <f>C4515/B4515</f>
        <v>4.0389865415010294E-2</v>
      </c>
    </row>
    <row r="4516" spans="1:26" ht="15.75" x14ac:dyDescent="0.25">
      <c r="A4516" s="6" t="s">
        <v>1</v>
      </c>
      <c r="B4516" s="8">
        <v>1198</v>
      </c>
      <c r="C4516" s="8">
        <v>58</v>
      </c>
      <c r="D4516" s="2">
        <v>4.8</v>
      </c>
      <c r="E4516" s="10">
        <v>112.1</v>
      </c>
      <c r="F4516" s="8">
        <v>13</v>
      </c>
      <c r="G4516" s="2">
        <v>1.1000000000000001</v>
      </c>
      <c r="H4516" s="2">
        <v>25.1</v>
      </c>
      <c r="I4516" s="8">
        <v>0</v>
      </c>
      <c r="J4516" s="2">
        <v>0</v>
      </c>
      <c r="K4516" s="2">
        <v>0</v>
      </c>
      <c r="M4516" s="12">
        <f t="shared" ref="M4516:M4527" si="1325">B4516-B4534</f>
        <v>9</v>
      </c>
      <c r="N4516" s="20">
        <f t="shared" si="1324"/>
        <v>0</v>
      </c>
      <c r="O4516" s="12">
        <f t="shared" ref="O4516:O4527" si="1326">F4516-F4534</f>
        <v>0</v>
      </c>
      <c r="P4516" s="12">
        <f t="shared" ref="P4516:P4527" si="1327">I4516-I4534</f>
        <v>0</v>
      </c>
      <c r="R4516" s="21">
        <f>C4516/$C$4515</f>
        <v>6.8777422032491407E-3</v>
      </c>
    </row>
    <row r="4517" spans="1:26" ht="15.75" x14ac:dyDescent="0.25">
      <c r="A4517" s="5" t="s">
        <v>2</v>
      </c>
      <c r="B4517" s="7">
        <v>7409</v>
      </c>
      <c r="C4517" s="7">
        <v>37</v>
      </c>
      <c r="D4517" s="1">
        <v>0.5</v>
      </c>
      <c r="E4517" s="9">
        <v>17</v>
      </c>
      <c r="F4517" s="7">
        <v>5</v>
      </c>
      <c r="G4517" s="1">
        <v>0.1</v>
      </c>
      <c r="H4517" s="1">
        <v>2.2999999999999998</v>
      </c>
      <c r="I4517" s="7">
        <v>0</v>
      </c>
      <c r="J4517" s="1">
        <v>0</v>
      </c>
      <c r="K4517" s="1">
        <v>0</v>
      </c>
      <c r="M4517" s="12">
        <f t="shared" si="1325"/>
        <v>100</v>
      </c>
      <c r="N4517" s="20">
        <f t="shared" si="1324"/>
        <v>1</v>
      </c>
      <c r="O4517" s="12">
        <f t="shared" si="1326"/>
        <v>-1</v>
      </c>
      <c r="P4517" s="12">
        <f t="shared" si="1327"/>
        <v>0</v>
      </c>
      <c r="R4517" s="21">
        <f t="shared" ref="R4517:R4527" si="1328">C4517/$C$4515</f>
        <v>4.3875251986244517E-3</v>
      </c>
    </row>
    <row r="4518" spans="1:26" ht="15.75" x14ac:dyDescent="0.25">
      <c r="A4518" s="6" t="s">
        <v>3</v>
      </c>
      <c r="B4518" s="8">
        <v>10472</v>
      </c>
      <c r="C4518" s="8">
        <v>25</v>
      </c>
      <c r="D4518" s="2">
        <v>0.2</v>
      </c>
      <c r="E4518" s="10">
        <v>9</v>
      </c>
      <c r="F4518" s="8">
        <v>12</v>
      </c>
      <c r="G4518" s="2">
        <v>0.1</v>
      </c>
      <c r="H4518" s="2">
        <v>4.3</v>
      </c>
      <c r="I4518" s="8">
        <v>0</v>
      </c>
      <c r="J4518" s="2">
        <v>0</v>
      </c>
      <c r="K4518" s="2">
        <v>0</v>
      </c>
      <c r="M4518" s="12">
        <f t="shared" si="1325"/>
        <v>121</v>
      </c>
      <c r="N4518" s="20">
        <f t="shared" si="1324"/>
        <v>0</v>
      </c>
      <c r="O4518" s="20">
        <f t="shared" si="1326"/>
        <v>0</v>
      </c>
      <c r="P4518" s="12">
        <f t="shared" si="1327"/>
        <v>0</v>
      </c>
      <c r="R4518" s="23">
        <f t="shared" si="1328"/>
        <v>2.9645440531246296E-3</v>
      </c>
      <c r="U4518" s="30" t="s">
        <v>112</v>
      </c>
      <c r="V4518" s="30"/>
      <c r="W4518" s="30"/>
      <c r="X4518" s="30"/>
      <c r="Y4518" s="30"/>
    </row>
    <row r="4519" spans="1:26" ht="15.75" x14ac:dyDescent="0.25">
      <c r="A4519" s="5" t="s">
        <v>4</v>
      </c>
      <c r="B4519" s="7">
        <v>27862</v>
      </c>
      <c r="C4519" s="7">
        <v>135</v>
      </c>
      <c r="D4519" s="1">
        <v>0.5</v>
      </c>
      <c r="E4519" s="9">
        <v>25.3</v>
      </c>
      <c r="F4519" s="7">
        <v>18</v>
      </c>
      <c r="G4519" s="1">
        <v>0.1</v>
      </c>
      <c r="H4519" s="1">
        <v>3.4</v>
      </c>
      <c r="I4519" s="7">
        <v>0</v>
      </c>
      <c r="J4519" s="1">
        <v>0</v>
      </c>
      <c r="K4519" s="1">
        <v>0</v>
      </c>
      <c r="M4519" s="12">
        <f t="shared" si="1325"/>
        <v>258</v>
      </c>
      <c r="N4519" s="20">
        <f t="shared" si="1324"/>
        <v>0</v>
      </c>
      <c r="O4519" s="12">
        <f t="shared" si="1326"/>
        <v>0</v>
      </c>
      <c r="P4519" s="12">
        <f t="shared" si="1327"/>
        <v>0</v>
      </c>
      <c r="R4519" s="23">
        <f t="shared" si="1328"/>
        <v>1.6008537886872998E-2</v>
      </c>
      <c r="S4519" s="24">
        <f>R4518+R4519</f>
        <v>1.8973081939997628E-2</v>
      </c>
      <c r="U4519" s="30"/>
      <c r="V4519" s="30"/>
      <c r="W4519" s="30"/>
      <c r="X4519" s="30"/>
      <c r="Y4519" s="30"/>
      <c r="Z4519" s="30"/>
    </row>
    <row r="4520" spans="1:26" ht="15.75" x14ac:dyDescent="0.25">
      <c r="A4520" s="6" t="s">
        <v>5</v>
      </c>
      <c r="B4520" s="8">
        <v>38071</v>
      </c>
      <c r="C4520" s="8">
        <v>452</v>
      </c>
      <c r="D4520" s="2">
        <v>1.2</v>
      </c>
      <c r="E4520" s="10">
        <v>76.400000000000006</v>
      </c>
      <c r="F4520" s="8">
        <v>46</v>
      </c>
      <c r="G4520" s="2">
        <v>0.1</v>
      </c>
      <c r="H4520" s="2">
        <v>7.8</v>
      </c>
      <c r="I4520" s="8">
        <v>9</v>
      </c>
      <c r="J4520" s="2">
        <v>0</v>
      </c>
      <c r="K4520" s="2">
        <v>1.5</v>
      </c>
      <c r="M4520" s="12">
        <f t="shared" si="1325"/>
        <v>279</v>
      </c>
      <c r="N4520" s="20">
        <f t="shared" si="1324"/>
        <v>5</v>
      </c>
      <c r="O4520" s="12">
        <f t="shared" si="1326"/>
        <v>1</v>
      </c>
      <c r="P4520" s="12">
        <f t="shared" si="1327"/>
        <v>0</v>
      </c>
      <c r="R4520" s="21">
        <f t="shared" si="1328"/>
        <v>5.3598956480493301E-2</v>
      </c>
      <c r="U4520" s="30" t="s">
        <v>113</v>
      </c>
      <c r="V4520" s="30"/>
      <c r="W4520" s="30"/>
      <c r="X4520" s="30"/>
      <c r="Y4520" s="30"/>
      <c r="Z4520" s="30"/>
    </row>
    <row r="4521" spans="1:26" ht="15.75" x14ac:dyDescent="0.25">
      <c r="A4521" s="5" t="s">
        <v>6</v>
      </c>
      <c r="B4521" s="7">
        <v>39484</v>
      </c>
      <c r="C4521" s="7">
        <v>757</v>
      </c>
      <c r="D4521" s="1">
        <v>1.9</v>
      </c>
      <c r="E4521" s="9">
        <v>105.8</v>
      </c>
      <c r="F4521" s="7">
        <v>96</v>
      </c>
      <c r="G4521" s="1">
        <v>0.2</v>
      </c>
      <c r="H4521" s="1">
        <v>13.4</v>
      </c>
      <c r="I4521" s="7">
        <v>12</v>
      </c>
      <c r="J4521" s="1">
        <v>0</v>
      </c>
      <c r="K4521" s="1">
        <v>1.7</v>
      </c>
      <c r="M4521" s="12">
        <f t="shared" si="1325"/>
        <v>314</v>
      </c>
      <c r="N4521" s="20">
        <f t="shared" si="1324"/>
        <v>9</v>
      </c>
      <c r="O4521" s="20">
        <f t="shared" si="1326"/>
        <v>0</v>
      </c>
      <c r="P4521" s="12">
        <f t="shared" si="1327"/>
        <v>0</v>
      </c>
      <c r="R4521" s="21">
        <f t="shared" si="1328"/>
        <v>8.9766393928613783E-2</v>
      </c>
      <c r="U4521" s="30" t="s">
        <v>114</v>
      </c>
      <c r="V4521" s="30"/>
      <c r="W4521" s="30"/>
      <c r="X4521" s="30"/>
      <c r="Y4521" s="30"/>
      <c r="Z4521" s="30"/>
    </row>
    <row r="4522" spans="1:26" ht="15.75" x14ac:dyDescent="0.25">
      <c r="A4522" s="6" t="s">
        <v>7</v>
      </c>
      <c r="B4522" s="8">
        <v>33009</v>
      </c>
      <c r="C4522" s="8">
        <v>980</v>
      </c>
      <c r="D4522" s="2">
        <v>3</v>
      </c>
      <c r="E4522" s="10">
        <v>161.1</v>
      </c>
      <c r="F4522" s="8">
        <v>193</v>
      </c>
      <c r="G4522" s="2">
        <v>0.6</v>
      </c>
      <c r="H4522" s="2">
        <v>31.7</v>
      </c>
      <c r="I4522" s="8">
        <v>33</v>
      </c>
      <c r="J4522" s="2">
        <v>0.1</v>
      </c>
      <c r="K4522" s="2">
        <v>5.4</v>
      </c>
      <c r="M4522" s="12">
        <f t="shared" si="1325"/>
        <v>248</v>
      </c>
      <c r="N4522" s="20">
        <f t="shared" si="1324"/>
        <v>4</v>
      </c>
      <c r="O4522" s="20">
        <f t="shared" si="1326"/>
        <v>2</v>
      </c>
      <c r="P4522" s="12">
        <f t="shared" si="1327"/>
        <v>0</v>
      </c>
      <c r="R4522" s="21">
        <f t="shared" si="1328"/>
        <v>0.11621012688248547</v>
      </c>
      <c r="U4522" s="30" t="s">
        <v>84</v>
      </c>
      <c r="V4522" s="30"/>
      <c r="W4522" s="30"/>
      <c r="X4522" s="31">
        <f>4470643*0.069</f>
        <v>308474.36700000003</v>
      </c>
      <c r="Y4522" s="30"/>
      <c r="Z4522" s="30"/>
    </row>
    <row r="4523" spans="1:26" ht="15.75" x14ac:dyDescent="0.25">
      <c r="A4523" s="5" t="s">
        <v>8</v>
      </c>
      <c r="B4523" s="7">
        <v>24626</v>
      </c>
      <c r="C4523" s="7">
        <v>1401</v>
      </c>
      <c r="D4523" s="1">
        <v>5.7</v>
      </c>
      <c r="E4523" s="9">
        <v>254.4</v>
      </c>
      <c r="F4523" s="7">
        <v>333</v>
      </c>
      <c r="G4523" s="1">
        <v>1.4</v>
      </c>
      <c r="H4523" s="1">
        <v>60.5</v>
      </c>
      <c r="I4523" s="7">
        <v>83</v>
      </c>
      <c r="J4523" s="1">
        <v>0.3</v>
      </c>
      <c r="K4523" s="1">
        <v>15.1</v>
      </c>
      <c r="M4523" s="12">
        <f t="shared" si="1325"/>
        <v>185</v>
      </c>
      <c r="N4523" s="20">
        <f t="shared" si="1324"/>
        <v>22</v>
      </c>
      <c r="O4523" s="20">
        <f t="shared" si="1326"/>
        <v>6</v>
      </c>
      <c r="P4523" s="12">
        <f t="shared" si="1327"/>
        <v>1</v>
      </c>
      <c r="R4523" s="21">
        <f t="shared" si="1328"/>
        <v>0.16613304873710424</v>
      </c>
      <c r="V4523" t="s">
        <v>56</v>
      </c>
      <c r="W4523" s="32">
        <v>0.1</v>
      </c>
      <c r="X4523" s="33">
        <f>X4522*W4523</f>
        <v>30847.436700000006</v>
      </c>
    </row>
    <row r="4524" spans="1:26" ht="15.75" x14ac:dyDescent="0.25">
      <c r="A4524" s="6" t="s">
        <v>9</v>
      </c>
      <c r="B4524" s="8">
        <v>14241</v>
      </c>
      <c r="C4524" s="8">
        <v>1476</v>
      </c>
      <c r="D4524" s="2">
        <v>10.4</v>
      </c>
      <c r="E4524" s="10">
        <v>311.10000000000002</v>
      </c>
      <c r="F4524" s="8">
        <v>411</v>
      </c>
      <c r="G4524" s="2">
        <v>2.9</v>
      </c>
      <c r="H4524" s="2">
        <v>86.6</v>
      </c>
      <c r="I4524" s="8">
        <v>238</v>
      </c>
      <c r="J4524" s="2">
        <v>1.7</v>
      </c>
      <c r="K4524" s="2">
        <v>50.2</v>
      </c>
      <c r="M4524" s="12">
        <f t="shared" si="1325"/>
        <v>90</v>
      </c>
      <c r="N4524" s="20">
        <f t="shared" si="1324"/>
        <v>11</v>
      </c>
      <c r="O4524" s="20">
        <f t="shared" si="1326"/>
        <v>2</v>
      </c>
      <c r="P4524" s="20">
        <f t="shared" si="1327"/>
        <v>1</v>
      </c>
      <c r="R4524" s="21">
        <f t="shared" si="1328"/>
        <v>0.17502668089647813</v>
      </c>
      <c r="V4524" t="s">
        <v>115</v>
      </c>
      <c r="X4524" s="34">
        <v>25197</v>
      </c>
      <c r="Y4524" s="48">
        <f>X4524/4470643</f>
        <v>5.6361020103819518E-3</v>
      </c>
      <c r="Z4524" t="s">
        <v>186</v>
      </c>
    </row>
    <row r="4525" spans="1:26" ht="15.75" x14ac:dyDescent="0.25">
      <c r="A4525" s="5" t="s">
        <v>10</v>
      </c>
      <c r="B4525" s="7">
        <v>6215</v>
      </c>
      <c r="C4525" s="7">
        <v>1376</v>
      </c>
      <c r="D4525" s="1">
        <v>22.1</v>
      </c>
      <c r="E4525" s="9">
        <v>527.9</v>
      </c>
      <c r="F4525" s="7">
        <v>266</v>
      </c>
      <c r="G4525" s="1">
        <v>4.3</v>
      </c>
      <c r="H4525" s="1">
        <v>102.1</v>
      </c>
      <c r="I4525" s="7">
        <v>427</v>
      </c>
      <c r="J4525" s="1">
        <v>6.9</v>
      </c>
      <c r="K4525" s="1">
        <v>163.80000000000001</v>
      </c>
      <c r="M4525" s="12">
        <f t="shared" si="1325"/>
        <v>22</v>
      </c>
      <c r="N4525" s="20">
        <f t="shared" si="1324"/>
        <v>6</v>
      </c>
      <c r="O4525" s="20">
        <f t="shared" si="1326"/>
        <v>2</v>
      </c>
      <c r="P4525" s="20">
        <f t="shared" si="1327"/>
        <v>0</v>
      </c>
      <c r="R4525" s="21">
        <f t="shared" si="1328"/>
        <v>0.16316850468397961</v>
      </c>
      <c r="W4525" s="46" t="s">
        <v>185</v>
      </c>
      <c r="X4525" s="47">
        <f>X4524-X4542</f>
        <v>42</v>
      </c>
    </row>
    <row r="4526" spans="1:26" ht="15.75" x14ac:dyDescent="0.25">
      <c r="A4526" s="6" t="s">
        <v>11</v>
      </c>
      <c r="B4526" s="8">
        <v>6095</v>
      </c>
      <c r="C4526" s="8">
        <v>1732</v>
      </c>
      <c r="D4526" s="2">
        <v>28.4</v>
      </c>
      <c r="E4526" s="10">
        <v>1234.8</v>
      </c>
      <c r="F4526" s="8">
        <v>79</v>
      </c>
      <c r="G4526" s="2">
        <v>1.3</v>
      </c>
      <c r="H4526" s="2">
        <v>56.3</v>
      </c>
      <c r="I4526" s="8">
        <v>1307</v>
      </c>
      <c r="J4526" s="2">
        <v>21.4</v>
      </c>
      <c r="K4526" s="2">
        <v>931.8</v>
      </c>
      <c r="M4526" s="12">
        <f t="shared" si="1325"/>
        <v>8</v>
      </c>
      <c r="N4526" s="20">
        <f t="shared" si="1324"/>
        <v>5</v>
      </c>
      <c r="O4526" s="20">
        <f t="shared" si="1326"/>
        <v>0</v>
      </c>
      <c r="P4526" s="20">
        <f t="shared" si="1327"/>
        <v>0</v>
      </c>
      <c r="R4526" s="21">
        <f t="shared" si="1328"/>
        <v>0.20538361200047434</v>
      </c>
    </row>
    <row r="4527" spans="1:26" ht="15.75" x14ac:dyDescent="0.25">
      <c r="A4527" s="5" t="s">
        <v>12</v>
      </c>
      <c r="B4527" s="1">
        <v>108</v>
      </c>
      <c r="C4527" s="1">
        <v>4</v>
      </c>
      <c r="D4527" s="1">
        <v>3.7</v>
      </c>
      <c r="E4527" s="1" t="s">
        <v>13</v>
      </c>
      <c r="F4527" s="1">
        <v>1</v>
      </c>
      <c r="G4527" s="1">
        <v>0.9</v>
      </c>
      <c r="H4527" s="1" t="s">
        <v>13</v>
      </c>
      <c r="I4527" s="1">
        <v>1</v>
      </c>
      <c r="J4527" s="1">
        <v>0.9</v>
      </c>
      <c r="K4527" s="1" t="s">
        <v>13</v>
      </c>
      <c r="M4527" s="12">
        <f t="shared" si="1325"/>
        <v>-1</v>
      </c>
      <c r="N4527" s="12">
        <f t="shared" si="1324"/>
        <v>0</v>
      </c>
      <c r="O4527" s="12">
        <f t="shared" si="1326"/>
        <v>0</v>
      </c>
      <c r="P4527" s="12">
        <f t="shared" si="1327"/>
        <v>0</v>
      </c>
      <c r="R4527" s="21">
        <f t="shared" si="1328"/>
        <v>4.7432704849994069E-4</v>
      </c>
    </row>
    <row r="4528" spans="1:26" x14ac:dyDescent="0.25">
      <c r="A4528" s="25"/>
    </row>
    <row r="4529" spans="1:26" x14ac:dyDescent="0.25">
      <c r="A4529" t="s">
        <v>1421</v>
      </c>
    </row>
    <row r="4530" spans="1:26" x14ac:dyDescent="0.25">
      <c r="A4530" t="s">
        <v>22</v>
      </c>
    </row>
    <row r="4531" spans="1:26" x14ac:dyDescent="0.25">
      <c r="A4531" s="15" t="s">
        <v>17</v>
      </c>
      <c r="B4531" s="14" t="s">
        <v>18</v>
      </c>
      <c r="C4531" s="270" t="s">
        <v>19</v>
      </c>
      <c r="D4531" s="270"/>
      <c r="E4531" s="270"/>
      <c r="F4531" s="270" t="s">
        <v>20</v>
      </c>
      <c r="G4531" s="270"/>
      <c r="H4531" s="270"/>
      <c r="I4531" s="270" t="s">
        <v>21</v>
      </c>
      <c r="J4531" s="270"/>
      <c r="K4531" s="270"/>
      <c r="M4531" s="270" t="s">
        <v>80</v>
      </c>
      <c r="N4531" s="270"/>
      <c r="O4531" s="270"/>
      <c r="P4531" s="270"/>
    </row>
    <row r="4532" spans="1:26" ht="30" x14ac:dyDescent="0.25">
      <c r="B4532" s="14" t="s">
        <v>14</v>
      </c>
      <c r="C4532" s="14" t="s">
        <v>14</v>
      </c>
      <c r="D4532" s="14" t="s">
        <v>15</v>
      </c>
      <c r="E4532" s="14" t="s">
        <v>16</v>
      </c>
      <c r="F4532" s="14" t="s">
        <v>14</v>
      </c>
      <c r="G4532" s="14" t="s">
        <v>15</v>
      </c>
      <c r="H4532" s="14" t="s">
        <v>16</v>
      </c>
      <c r="I4532" s="14" t="s">
        <v>14</v>
      </c>
      <c r="J4532" s="14" t="s">
        <v>15</v>
      </c>
      <c r="K4532" s="14" t="s">
        <v>16</v>
      </c>
      <c r="L4532" s="16"/>
      <c r="M4532" s="14" t="s">
        <v>18</v>
      </c>
      <c r="N4532" s="13" t="s">
        <v>19</v>
      </c>
      <c r="O4532" s="14" t="s">
        <v>20</v>
      </c>
      <c r="P4532" s="13" t="s">
        <v>21</v>
      </c>
      <c r="R4532" s="13" t="s">
        <v>41</v>
      </c>
      <c r="S4532" s="14" t="s">
        <v>29</v>
      </c>
      <c r="U4532" s="27" t="s">
        <v>42</v>
      </c>
    </row>
    <row r="4533" spans="1:26" ht="15.75" x14ac:dyDescent="0.25">
      <c r="A4533" s="5" t="s">
        <v>0</v>
      </c>
      <c r="B4533" s="7">
        <v>207157</v>
      </c>
      <c r="C4533" s="7">
        <v>8370</v>
      </c>
      <c r="D4533" s="1">
        <v>4</v>
      </c>
      <c r="E4533" s="9">
        <v>189.3</v>
      </c>
      <c r="F4533" s="7">
        <v>1461</v>
      </c>
      <c r="G4533" s="1">
        <v>0.7</v>
      </c>
      <c r="H4533" s="1">
        <v>33</v>
      </c>
      <c r="I4533" s="7">
        <v>2108</v>
      </c>
      <c r="J4533" s="1">
        <v>1</v>
      </c>
      <c r="K4533" s="1">
        <v>47.7</v>
      </c>
      <c r="M4533" s="12">
        <f>B4533-B4551</f>
        <v>2042</v>
      </c>
      <c r="N4533" s="12">
        <f t="shared" ref="N4533:N4545" si="1329">C4533-C4551</f>
        <v>86</v>
      </c>
      <c r="O4533" s="12">
        <f>F4533-F4551</f>
        <v>14</v>
      </c>
      <c r="P4533" s="12">
        <f>I4533-I4551</f>
        <v>2</v>
      </c>
      <c r="R4533" s="26"/>
      <c r="U4533" s="28">
        <f>C4533/B4533</f>
        <v>4.04041379243762E-2</v>
      </c>
    </row>
    <row r="4534" spans="1:26" ht="15.75" x14ac:dyDescent="0.25">
      <c r="A4534" s="6" t="s">
        <v>1</v>
      </c>
      <c r="B4534" s="8">
        <v>1189</v>
      </c>
      <c r="C4534" s="8">
        <v>58</v>
      </c>
      <c r="D4534" s="2">
        <v>4.9000000000000004</v>
      </c>
      <c r="E4534" s="10">
        <v>112.1</v>
      </c>
      <c r="F4534" s="8">
        <v>13</v>
      </c>
      <c r="G4534" s="2">
        <v>1.1000000000000001</v>
      </c>
      <c r="H4534" s="2">
        <v>25.1</v>
      </c>
      <c r="I4534" s="8">
        <v>0</v>
      </c>
      <c r="J4534" s="2">
        <v>0</v>
      </c>
      <c r="K4534" s="2">
        <v>0</v>
      </c>
      <c r="M4534" s="12">
        <f t="shared" ref="M4534:M4545" si="1330">B4534-B4552</f>
        <v>15</v>
      </c>
      <c r="N4534" s="20">
        <f t="shared" si="1329"/>
        <v>1</v>
      </c>
      <c r="O4534" s="12">
        <f t="shared" ref="O4534:O4545" si="1331">F4534-F4552</f>
        <v>0</v>
      </c>
      <c r="P4534" s="12">
        <f t="shared" ref="P4534:P4545" si="1332">I4534-I4552</f>
        <v>0</v>
      </c>
      <c r="R4534" s="21">
        <f>C4534/$C$4533</f>
        <v>6.9295101553166066E-3</v>
      </c>
    </row>
    <row r="4535" spans="1:26" ht="15.75" x14ac:dyDescent="0.25">
      <c r="A4535" s="5" t="s">
        <v>2</v>
      </c>
      <c r="B4535" s="7">
        <v>7309</v>
      </c>
      <c r="C4535" s="7">
        <v>36</v>
      </c>
      <c r="D4535" s="1">
        <v>0.5</v>
      </c>
      <c r="E4535" s="9">
        <v>16.600000000000001</v>
      </c>
      <c r="F4535" s="7">
        <v>6</v>
      </c>
      <c r="G4535" s="1">
        <v>0.1</v>
      </c>
      <c r="H4535" s="1">
        <v>2.8</v>
      </c>
      <c r="I4535" s="7">
        <v>0</v>
      </c>
      <c r="J4535" s="1">
        <v>0</v>
      </c>
      <c r="K4535" s="1">
        <v>0</v>
      </c>
      <c r="M4535" s="12">
        <f t="shared" si="1330"/>
        <v>144</v>
      </c>
      <c r="N4535" s="20">
        <f t="shared" si="1329"/>
        <v>2</v>
      </c>
      <c r="O4535" s="12">
        <f t="shared" si="1331"/>
        <v>1</v>
      </c>
      <c r="P4535" s="12">
        <f t="shared" si="1332"/>
        <v>0</v>
      </c>
      <c r="R4535" s="21">
        <f t="shared" ref="R4535:R4545" si="1333">C4535/$C$4533</f>
        <v>4.3010752688172043E-3</v>
      </c>
    </row>
    <row r="4536" spans="1:26" ht="15.75" x14ac:dyDescent="0.25">
      <c r="A4536" s="6" t="s">
        <v>3</v>
      </c>
      <c r="B4536" s="8">
        <v>10351</v>
      </c>
      <c r="C4536" s="8">
        <v>25</v>
      </c>
      <c r="D4536" s="2">
        <v>0.2</v>
      </c>
      <c r="E4536" s="10">
        <v>9</v>
      </c>
      <c r="F4536" s="8">
        <v>12</v>
      </c>
      <c r="G4536" s="2">
        <v>0.1</v>
      </c>
      <c r="H4536" s="2">
        <v>4.3</v>
      </c>
      <c r="I4536" s="8">
        <v>0</v>
      </c>
      <c r="J4536" s="2">
        <v>0</v>
      </c>
      <c r="K4536" s="2">
        <v>0</v>
      </c>
      <c r="M4536" s="12">
        <f t="shared" si="1330"/>
        <v>152</v>
      </c>
      <c r="N4536" s="20">
        <f t="shared" si="1329"/>
        <v>0</v>
      </c>
      <c r="O4536" s="20">
        <f t="shared" si="1331"/>
        <v>0</v>
      </c>
      <c r="P4536" s="12">
        <f t="shared" si="1332"/>
        <v>0</v>
      </c>
      <c r="R4536" s="23">
        <f t="shared" si="1333"/>
        <v>2.9868578255675031E-3</v>
      </c>
      <c r="U4536" s="30" t="s">
        <v>81</v>
      </c>
      <c r="V4536" s="30"/>
      <c r="W4536" s="30"/>
      <c r="X4536" s="30"/>
      <c r="Y4536" s="30"/>
    </row>
    <row r="4537" spans="1:26" ht="15.75" x14ac:dyDescent="0.25">
      <c r="A4537" s="5" t="s">
        <v>4</v>
      </c>
      <c r="B4537" s="7">
        <v>27604</v>
      </c>
      <c r="C4537" s="7">
        <v>135</v>
      </c>
      <c r="D4537" s="1">
        <v>0.5</v>
      </c>
      <c r="E4537" s="9">
        <v>25.3</v>
      </c>
      <c r="F4537" s="7">
        <v>18</v>
      </c>
      <c r="G4537" s="1">
        <v>0.1</v>
      </c>
      <c r="H4537" s="1">
        <v>3.4</v>
      </c>
      <c r="I4537" s="7">
        <v>0</v>
      </c>
      <c r="J4537" s="1">
        <v>0</v>
      </c>
      <c r="K4537" s="1">
        <v>0</v>
      </c>
      <c r="M4537" s="12">
        <f t="shared" si="1330"/>
        <v>302</v>
      </c>
      <c r="N4537" s="20">
        <f t="shared" si="1329"/>
        <v>4</v>
      </c>
      <c r="O4537" s="12">
        <f t="shared" si="1331"/>
        <v>1</v>
      </c>
      <c r="P4537" s="12">
        <f t="shared" si="1332"/>
        <v>0</v>
      </c>
      <c r="R4537" s="23">
        <f t="shared" si="1333"/>
        <v>1.6129032258064516E-2</v>
      </c>
      <c r="S4537" s="24">
        <f>R4536+R4537</f>
        <v>1.9115890083632018E-2</v>
      </c>
      <c r="U4537" s="30"/>
      <c r="V4537" s="30"/>
      <c r="W4537" s="30"/>
      <c r="X4537" s="30"/>
      <c r="Y4537" s="30"/>
      <c r="Z4537" s="30"/>
    </row>
    <row r="4538" spans="1:26" ht="15.75" x14ac:dyDescent="0.25">
      <c r="A4538" s="6" t="s">
        <v>5</v>
      </c>
      <c r="B4538" s="8">
        <v>37792</v>
      </c>
      <c r="C4538" s="8">
        <v>447</v>
      </c>
      <c r="D4538" s="2">
        <v>1.2</v>
      </c>
      <c r="E4538" s="10">
        <v>75.5</v>
      </c>
      <c r="F4538" s="8">
        <v>45</v>
      </c>
      <c r="G4538" s="2">
        <v>0.1</v>
      </c>
      <c r="H4538" s="2">
        <v>7.6</v>
      </c>
      <c r="I4538" s="8">
        <v>9</v>
      </c>
      <c r="J4538" s="2">
        <v>0</v>
      </c>
      <c r="K4538" s="2">
        <v>1.5</v>
      </c>
      <c r="M4538" s="12">
        <f t="shared" si="1330"/>
        <v>305</v>
      </c>
      <c r="N4538" s="20">
        <f t="shared" si="1329"/>
        <v>5</v>
      </c>
      <c r="O4538" s="12">
        <f t="shared" si="1331"/>
        <v>0</v>
      </c>
      <c r="P4538" s="12">
        <f t="shared" si="1332"/>
        <v>0</v>
      </c>
      <c r="R4538" s="21">
        <f t="shared" si="1333"/>
        <v>5.3405017921146956E-2</v>
      </c>
      <c r="U4538" s="30" t="s">
        <v>82</v>
      </c>
      <c r="V4538" s="30"/>
      <c r="W4538" s="30"/>
      <c r="X4538" s="30"/>
      <c r="Y4538" s="30"/>
      <c r="Z4538" s="30"/>
    </row>
    <row r="4539" spans="1:26" ht="15.75" x14ac:dyDescent="0.25">
      <c r="A4539" s="5" t="s">
        <v>6</v>
      </c>
      <c r="B4539" s="7">
        <v>39170</v>
      </c>
      <c r="C4539" s="7">
        <v>748</v>
      </c>
      <c r="D4539" s="1">
        <v>1.9</v>
      </c>
      <c r="E4539" s="9">
        <v>104.5</v>
      </c>
      <c r="F4539" s="7">
        <v>96</v>
      </c>
      <c r="G4539" s="1">
        <v>0.2</v>
      </c>
      <c r="H4539" s="1">
        <v>13.4</v>
      </c>
      <c r="I4539" s="7">
        <v>12</v>
      </c>
      <c r="J4539" s="1">
        <v>0</v>
      </c>
      <c r="K4539" s="1">
        <v>1.7</v>
      </c>
      <c r="M4539" s="12">
        <f t="shared" si="1330"/>
        <v>388</v>
      </c>
      <c r="N4539" s="20">
        <f t="shared" si="1329"/>
        <v>9</v>
      </c>
      <c r="O4539" s="20">
        <f t="shared" si="1331"/>
        <v>0</v>
      </c>
      <c r="P4539" s="12">
        <f t="shared" si="1332"/>
        <v>0</v>
      </c>
      <c r="R4539" s="21">
        <f t="shared" si="1333"/>
        <v>8.936678614097969E-2</v>
      </c>
      <c r="U4539" s="30" t="s">
        <v>83</v>
      </c>
      <c r="V4539" s="30"/>
      <c r="W4539" s="30"/>
      <c r="X4539" s="30"/>
      <c r="Y4539" s="30"/>
      <c r="Z4539" s="30"/>
    </row>
    <row r="4540" spans="1:26" ht="15.75" x14ac:dyDescent="0.25">
      <c r="A4540" s="6" t="s">
        <v>7</v>
      </c>
      <c r="B4540" s="8">
        <v>32761</v>
      </c>
      <c r="C4540" s="8">
        <v>976</v>
      </c>
      <c r="D4540" s="2">
        <v>3</v>
      </c>
      <c r="E4540" s="10">
        <v>160.4</v>
      </c>
      <c r="F4540" s="8">
        <v>191</v>
      </c>
      <c r="G4540" s="2">
        <v>0.6</v>
      </c>
      <c r="H4540" s="2">
        <v>31.4</v>
      </c>
      <c r="I4540" s="8">
        <v>33</v>
      </c>
      <c r="J4540" s="2">
        <v>0.1</v>
      </c>
      <c r="K4540" s="2">
        <v>5.4</v>
      </c>
      <c r="M4540" s="12">
        <f t="shared" si="1330"/>
        <v>375</v>
      </c>
      <c r="N4540" s="20">
        <f t="shared" si="1329"/>
        <v>20</v>
      </c>
      <c r="O4540" s="20">
        <f t="shared" si="1331"/>
        <v>2</v>
      </c>
      <c r="P4540" s="12">
        <f t="shared" si="1332"/>
        <v>0</v>
      </c>
      <c r="R4540" s="21">
        <f t="shared" si="1333"/>
        <v>0.11660692951015532</v>
      </c>
      <c r="U4540" s="30" t="s">
        <v>84</v>
      </c>
      <c r="V4540" s="30"/>
      <c r="W4540" s="30"/>
      <c r="X4540" s="31">
        <f>4470643*0.069</f>
        <v>308474.36700000003</v>
      </c>
      <c r="Y4540" s="30"/>
      <c r="Z4540" s="30"/>
    </row>
    <row r="4541" spans="1:26" ht="15.75" x14ac:dyDescent="0.25">
      <c r="A4541" s="5" t="s">
        <v>8</v>
      </c>
      <c r="B4541" s="7">
        <v>24441</v>
      </c>
      <c r="C4541" s="7">
        <v>1379</v>
      </c>
      <c r="D4541" s="1">
        <v>5.6</v>
      </c>
      <c r="E4541" s="9">
        <v>250.4</v>
      </c>
      <c r="F4541" s="7">
        <v>327</v>
      </c>
      <c r="G4541" s="1">
        <v>1.3</v>
      </c>
      <c r="H4541" s="1">
        <v>59.4</v>
      </c>
      <c r="I4541" s="7">
        <v>82</v>
      </c>
      <c r="J4541" s="1">
        <v>0.3</v>
      </c>
      <c r="K4541" s="1">
        <v>14.9</v>
      </c>
      <c r="M4541" s="12">
        <f t="shared" si="1330"/>
        <v>226</v>
      </c>
      <c r="N4541" s="20">
        <f t="shared" si="1329"/>
        <v>22</v>
      </c>
      <c r="O4541" s="20">
        <f t="shared" si="1331"/>
        <v>7</v>
      </c>
      <c r="P4541" s="12">
        <f t="shared" si="1332"/>
        <v>0</v>
      </c>
      <c r="R4541" s="21">
        <f t="shared" si="1333"/>
        <v>0.16475507765830347</v>
      </c>
      <c r="V4541" t="s">
        <v>56</v>
      </c>
      <c r="W4541" s="32">
        <v>0.1</v>
      </c>
      <c r="X4541" s="33">
        <f>X4540*W4541</f>
        <v>30847.436700000006</v>
      </c>
    </row>
    <row r="4542" spans="1:26" ht="15.75" x14ac:dyDescent="0.25">
      <c r="A4542" s="6" t="s">
        <v>9</v>
      </c>
      <c r="B4542" s="8">
        <v>14151</v>
      </c>
      <c r="C4542" s="8">
        <v>1465</v>
      </c>
      <c r="D4542" s="2">
        <v>10.4</v>
      </c>
      <c r="E4542" s="10">
        <v>308.8</v>
      </c>
      <c r="F4542" s="8">
        <v>409</v>
      </c>
      <c r="G4542" s="2">
        <v>2.9</v>
      </c>
      <c r="H4542" s="2">
        <v>86.2</v>
      </c>
      <c r="I4542" s="8">
        <v>237</v>
      </c>
      <c r="J4542" s="2">
        <v>1.7</v>
      </c>
      <c r="K4542" s="2">
        <v>50</v>
      </c>
      <c r="M4542" s="12">
        <f t="shared" si="1330"/>
        <v>101</v>
      </c>
      <c r="N4542" s="20">
        <f t="shared" si="1329"/>
        <v>12</v>
      </c>
      <c r="O4542" s="20">
        <f t="shared" si="1331"/>
        <v>3</v>
      </c>
      <c r="P4542" s="20">
        <f t="shared" si="1332"/>
        <v>1</v>
      </c>
      <c r="R4542" s="21">
        <f t="shared" si="1333"/>
        <v>0.17502986857825567</v>
      </c>
      <c r="V4542" t="s">
        <v>85</v>
      </c>
      <c r="X4542" s="34">
        <v>25155</v>
      </c>
      <c r="Y4542" s="48">
        <f>X4542/4470643</f>
        <v>5.6267073886239628E-3</v>
      </c>
      <c r="Z4542" t="s">
        <v>186</v>
      </c>
    </row>
    <row r="4543" spans="1:26" ht="15.75" x14ac:dyDescent="0.25">
      <c r="A4543" s="5" t="s">
        <v>10</v>
      </c>
      <c r="B4543" s="7">
        <v>6193</v>
      </c>
      <c r="C4543" s="7">
        <v>1370</v>
      </c>
      <c r="D4543" s="1">
        <v>22.1</v>
      </c>
      <c r="E4543" s="9">
        <v>525.6</v>
      </c>
      <c r="F4543" s="7">
        <v>264</v>
      </c>
      <c r="G4543" s="1">
        <v>4.3</v>
      </c>
      <c r="H4543" s="1">
        <v>101.3</v>
      </c>
      <c r="I4543" s="7">
        <v>427</v>
      </c>
      <c r="J4543" s="1">
        <v>6.9</v>
      </c>
      <c r="K4543" s="1">
        <v>163.80000000000001</v>
      </c>
      <c r="M4543" s="12">
        <f t="shared" si="1330"/>
        <v>23</v>
      </c>
      <c r="N4543" s="20">
        <f t="shared" si="1329"/>
        <v>5</v>
      </c>
      <c r="O4543" s="20">
        <f t="shared" si="1331"/>
        <v>0</v>
      </c>
      <c r="P4543" s="20">
        <f t="shared" si="1332"/>
        <v>0</v>
      </c>
      <c r="R4543" s="21">
        <f t="shared" si="1333"/>
        <v>0.16367980884109917</v>
      </c>
      <c r="W4543" s="46" t="s">
        <v>185</v>
      </c>
      <c r="X4543" s="47">
        <f>X4542-X4560</f>
        <v>295</v>
      </c>
    </row>
    <row r="4544" spans="1:26" ht="15.75" x14ac:dyDescent="0.25">
      <c r="A4544" s="6" t="s">
        <v>11</v>
      </c>
      <c r="B4544" s="8">
        <v>6087</v>
      </c>
      <c r="C4544" s="8">
        <v>1727</v>
      </c>
      <c r="D4544" s="2">
        <v>28.4</v>
      </c>
      <c r="E4544" s="10">
        <v>1231.2</v>
      </c>
      <c r="F4544" s="8">
        <v>79</v>
      </c>
      <c r="G4544" s="2">
        <v>1.3</v>
      </c>
      <c r="H4544" s="2">
        <v>56.3</v>
      </c>
      <c r="I4544" s="8">
        <v>1307</v>
      </c>
      <c r="J4544" s="2">
        <v>21.5</v>
      </c>
      <c r="K4544" s="2">
        <v>931.8</v>
      </c>
      <c r="M4544" s="12">
        <f t="shared" si="1330"/>
        <v>11</v>
      </c>
      <c r="N4544" s="20">
        <f t="shared" si="1329"/>
        <v>5</v>
      </c>
      <c r="O4544" s="20">
        <f t="shared" si="1331"/>
        <v>0</v>
      </c>
      <c r="P4544" s="20">
        <f t="shared" si="1332"/>
        <v>1</v>
      </c>
      <c r="R4544" s="21">
        <f t="shared" si="1333"/>
        <v>0.20633213859020311</v>
      </c>
    </row>
    <row r="4545" spans="1:26" ht="15.75" x14ac:dyDescent="0.25">
      <c r="A4545" s="5" t="s">
        <v>12</v>
      </c>
      <c r="B4545" s="1">
        <v>109</v>
      </c>
      <c r="C4545" s="1">
        <v>4</v>
      </c>
      <c r="D4545" s="1">
        <v>3.7</v>
      </c>
      <c r="E4545" s="1" t="s">
        <v>13</v>
      </c>
      <c r="F4545" s="1">
        <v>1</v>
      </c>
      <c r="G4545" s="1">
        <v>0.9</v>
      </c>
      <c r="H4545" s="1" t="s">
        <v>13</v>
      </c>
      <c r="I4545" s="1">
        <v>1</v>
      </c>
      <c r="J4545" s="1">
        <v>0.9</v>
      </c>
      <c r="K4545" s="1" t="s">
        <v>13</v>
      </c>
      <c r="M4545" s="12">
        <f t="shared" si="1330"/>
        <v>0</v>
      </c>
      <c r="N4545" s="12">
        <f t="shared" si="1329"/>
        <v>1</v>
      </c>
      <c r="O4545" s="12">
        <f t="shared" si="1331"/>
        <v>0</v>
      </c>
      <c r="P4545" s="12">
        <f t="shared" si="1332"/>
        <v>0</v>
      </c>
      <c r="R4545" s="21">
        <f t="shared" si="1333"/>
        <v>4.7789725209080046E-4</v>
      </c>
    </row>
    <row r="4546" spans="1:26" x14ac:dyDescent="0.25">
      <c r="A4546" s="25"/>
    </row>
    <row r="4547" spans="1:26" x14ac:dyDescent="0.25">
      <c r="A4547" t="s">
        <v>1422</v>
      </c>
    </row>
    <row r="4548" spans="1:26" x14ac:dyDescent="0.25">
      <c r="A4548" t="s">
        <v>22</v>
      </c>
    </row>
    <row r="4549" spans="1:26" x14ac:dyDescent="0.25">
      <c r="A4549" s="15" t="s">
        <v>17</v>
      </c>
      <c r="B4549" s="14" t="s">
        <v>18</v>
      </c>
      <c r="C4549" s="270" t="s">
        <v>19</v>
      </c>
      <c r="D4549" s="270"/>
      <c r="E4549" s="270"/>
      <c r="F4549" s="270" t="s">
        <v>20</v>
      </c>
      <c r="G4549" s="270"/>
      <c r="H4549" s="270"/>
      <c r="I4549" s="270" t="s">
        <v>21</v>
      </c>
      <c r="J4549" s="270"/>
      <c r="K4549" s="270"/>
      <c r="M4549" s="270" t="s">
        <v>78</v>
      </c>
      <c r="N4549" s="270"/>
      <c r="O4549" s="270"/>
      <c r="P4549" s="270"/>
    </row>
    <row r="4550" spans="1:26" ht="30" x14ac:dyDescent="0.25">
      <c r="B4550" s="14" t="s">
        <v>14</v>
      </c>
      <c r="C4550" s="14" t="s">
        <v>14</v>
      </c>
      <c r="D4550" s="14" t="s">
        <v>15</v>
      </c>
      <c r="E4550" s="14" t="s">
        <v>16</v>
      </c>
      <c r="F4550" s="14" t="s">
        <v>14</v>
      </c>
      <c r="G4550" s="14" t="s">
        <v>15</v>
      </c>
      <c r="H4550" s="14" t="s">
        <v>16</v>
      </c>
      <c r="I4550" s="14" t="s">
        <v>14</v>
      </c>
      <c r="J4550" s="14" t="s">
        <v>15</v>
      </c>
      <c r="K4550" s="14" t="s">
        <v>16</v>
      </c>
      <c r="L4550" s="16"/>
      <c r="M4550" s="14" t="s">
        <v>18</v>
      </c>
      <c r="N4550" s="13" t="s">
        <v>19</v>
      </c>
      <c r="O4550" s="14" t="s">
        <v>20</v>
      </c>
      <c r="P4550" s="13" t="s">
        <v>21</v>
      </c>
      <c r="R4550" s="13" t="s">
        <v>41</v>
      </c>
      <c r="S4550" s="14" t="s">
        <v>29</v>
      </c>
      <c r="U4550" s="27" t="s">
        <v>42</v>
      </c>
    </row>
    <row r="4551" spans="1:26" ht="15.75" x14ac:dyDescent="0.25">
      <c r="A4551" s="5" t="s">
        <v>0</v>
      </c>
      <c r="B4551" s="7">
        <v>205115</v>
      </c>
      <c r="C4551" s="7">
        <v>8284</v>
      </c>
      <c r="D4551" s="1">
        <v>4</v>
      </c>
      <c r="E4551" s="9">
        <v>187.3</v>
      </c>
      <c r="F4551" s="7">
        <v>1447</v>
      </c>
      <c r="G4551" s="1">
        <v>0.7</v>
      </c>
      <c r="H4551" s="1">
        <v>32.700000000000003</v>
      </c>
      <c r="I4551" s="7">
        <v>2106</v>
      </c>
      <c r="J4551" s="1">
        <v>1</v>
      </c>
      <c r="K4551" s="1">
        <v>47.6</v>
      </c>
      <c r="M4551" s="12">
        <f>B4551-B4569</f>
        <v>1980</v>
      </c>
      <c r="N4551" s="12">
        <f t="shared" ref="N4551:N4563" si="1334">C4551-C4569</f>
        <v>60</v>
      </c>
      <c r="O4551" s="12">
        <f>F4551-F4569</f>
        <v>7</v>
      </c>
      <c r="P4551" s="12">
        <f>I4551-I4569</f>
        <v>4</v>
      </c>
      <c r="R4551" s="26"/>
      <c r="U4551" s="28">
        <f>C4551/B4551</f>
        <v>4.0387099919557322E-2</v>
      </c>
    </row>
    <row r="4552" spans="1:26" ht="15.75" x14ac:dyDescent="0.25">
      <c r="A4552" s="6" t="s">
        <v>1</v>
      </c>
      <c r="B4552" s="8">
        <v>1174</v>
      </c>
      <c r="C4552" s="8">
        <v>57</v>
      </c>
      <c r="D4552" s="2">
        <v>4.9000000000000004</v>
      </c>
      <c r="E4552" s="10">
        <v>110.2</v>
      </c>
      <c r="F4552" s="8">
        <v>13</v>
      </c>
      <c r="G4552" s="2">
        <v>1.1000000000000001</v>
      </c>
      <c r="H4552" s="2">
        <v>25.1</v>
      </c>
      <c r="I4552" s="8">
        <v>0</v>
      </c>
      <c r="J4552" s="2">
        <v>0</v>
      </c>
      <c r="K4552" s="2">
        <v>0</v>
      </c>
      <c r="M4552" s="12">
        <f t="shared" ref="M4552:M4563" si="1335">B4552-B4570</f>
        <v>18</v>
      </c>
      <c r="N4552" s="20">
        <f t="shared" si="1334"/>
        <v>2</v>
      </c>
      <c r="O4552" s="12">
        <f t="shared" ref="O4552:O4563" si="1336">F4552-F4570</f>
        <v>0</v>
      </c>
      <c r="P4552" s="12">
        <f t="shared" ref="P4552:P4563" si="1337">I4552-I4570</f>
        <v>0</v>
      </c>
      <c r="R4552" s="21">
        <f>C4552/$C$4551</f>
        <v>6.8807339449541288E-3</v>
      </c>
    </row>
    <row r="4553" spans="1:26" ht="15.75" x14ac:dyDescent="0.25">
      <c r="A4553" s="5" t="s">
        <v>2</v>
      </c>
      <c r="B4553" s="7">
        <v>7165</v>
      </c>
      <c r="C4553" s="7">
        <v>34</v>
      </c>
      <c r="D4553" s="1">
        <v>0.5</v>
      </c>
      <c r="E4553" s="9">
        <v>15.6</v>
      </c>
      <c r="F4553" s="7">
        <v>5</v>
      </c>
      <c r="G4553" s="1">
        <v>0.1</v>
      </c>
      <c r="H4553" s="1">
        <v>2.2999999999999998</v>
      </c>
      <c r="I4553" s="7">
        <v>0</v>
      </c>
      <c r="J4553" s="1">
        <v>0</v>
      </c>
      <c r="K4553" s="1">
        <v>0</v>
      </c>
      <c r="M4553" s="12">
        <f t="shared" si="1335"/>
        <v>106</v>
      </c>
      <c r="N4553" s="20">
        <f t="shared" si="1334"/>
        <v>0</v>
      </c>
      <c r="O4553" s="12">
        <f t="shared" si="1336"/>
        <v>0</v>
      </c>
      <c r="P4553" s="12">
        <f t="shared" si="1337"/>
        <v>0</v>
      </c>
      <c r="R4553" s="21">
        <f t="shared" ref="R4553:R4563" si="1338">C4553/$C$4551</f>
        <v>4.1042974408498313E-3</v>
      </c>
    </row>
    <row r="4554" spans="1:26" ht="15.75" x14ac:dyDescent="0.25">
      <c r="A4554" s="6" t="s">
        <v>3</v>
      </c>
      <c r="B4554" s="8">
        <v>10199</v>
      </c>
      <c r="C4554" s="8">
        <v>25</v>
      </c>
      <c r="D4554" s="2">
        <v>0.2</v>
      </c>
      <c r="E4554" s="10">
        <v>9</v>
      </c>
      <c r="F4554" s="8">
        <v>12</v>
      </c>
      <c r="G4554" s="2">
        <v>0.1</v>
      </c>
      <c r="H4554" s="2">
        <v>4.3</v>
      </c>
      <c r="I4554" s="8">
        <v>0</v>
      </c>
      <c r="J4554" s="2">
        <v>0</v>
      </c>
      <c r="K4554" s="2">
        <v>0</v>
      </c>
      <c r="M4554" s="12">
        <f t="shared" si="1335"/>
        <v>133</v>
      </c>
      <c r="N4554" s="20">
        <f t="shared" si="1334"/>
        <v>0</v>
      </c>
      <c r="O4554" s="20">
        <f t="shared" si="1336"/>
        <v>0</v>
      </c>
      <c r="P4554" s="12">
        <f t="shared" si="1337"/>
        <v>0</v>
      </c>
      <c r="R4554" s="23">
        <f t="shared" si="1338"/>
        <v>3.0178657653307582E-3</v>
      </c>
      <c r="U4554" s="30" t="s">
        <v>73</v>
      </c>
      <c r="V4554" s="30"/>
      <c r="W4554" s="30"/>
      <c r="X4554" s="30"/>
      <c r="Y4554" s="30"/>
    </row>
    <row r="4555" spans="1:26" ht="15.75" x14ac:dyDescent="0.25">
      <c r="A4555" s="5" t="s">
        <v>4</v>
      </c>
      <c r="B4555" s="7">
        <v>27302</v>
      </c>
      <c r="C4555" s="7">
        <v>131</v>
      </c>
      <c r="D4555" s="1">
        <v>0.5</v>
      </c>
      <c r="E4555" s="9">
        <v>24.6</v>
      </c>
      <c r="F4555" s="7">
        <v>17</v>
      </c>
      <c r="G4555" s="1">
        <v>0.1</v>
      </c>
      <c r="H4555" s="1">
        <v>3.2</v>
      </c>
      <c r="I4555" s="7">
        <v>0</v>
      </c>
      <c r="J4555" s="1">
        <v>0</v>
      </c>
      <c r="K4555" s="1">
        <v>0</v>
      </c>
      <c r="M4555" s="12">
        <f t="shared" si="1335"/>
        <v>284</v>
      </c>
      <c r="N4555" s="20">
        <f t="shared" si="1334"/>
        <v>1</v>
      </c>
      <c r="O4555" s="12">
        <f t="shared" si="1336"/>
        <v>0</v>
      </c>
      <c r="P4555" s="12">
        <f t="shared" si="1337"/>
        <v>0</v>
      </c>
      <c r="R4555" s="23">
        <f t="shared" si="1338"/>
        <v>1.5813616610333172E-2</v>
      </c>
      <c r="S4555" s="24">
        <f>R4554+R4555</f>
        <v>1.8831482375663931E-2</v>
      </c>
      <c r="U4555" s="30"/>
      <c r="V4555" s="30"/>
      <c r="W4555" s="30"/>
      <c r="X4555" s="30"/>
      <c r="Y4555" s="30"/>
      <c r="Z4555" s="30"/>
    </row>
    <row r="4556" spans="1:26" ht="15.75" x14ac:dyDescent="0.25">
      <c r="A4556" s="6" t="s">
        <v>5</v>
      </c>
      <c r="B4556" s="8">
        <v>37487</v>
      </c>
      <c r="C4556" s="8">
        <v>442</v>
      </c>
      <c r="D4556" s="2">
        <v>1.2</v>
      </c>
      <c r="E4556" s="10">
        <v>74.7</v>
      </c>
      <c r="F4556" s="8">
        <v>45</v>
      </c>
      <c r="G4556" s="2">
        <v>0.1</v>
      </c>
      <c r="H4556" s="2">
        <v>7.6</v>
      </c>
      <c r="I4556" s="8">
        <v>9</v>
      </c>
      <c r="J4556" s="2">
        <v>0</v>
      </c>
      <c r="K4556" s="2">
        <v>1.5</v>
      </c>
      <c r="M4556" s="12">
        <f t="shared" si="1335"/>
        <v>361</v>
      </c>
      <c r="N4556" s="20">
        <f t="shared" si="1334"/>
        <v>3</v>
      </c>
      <c r="O4556" s="12">
        <f t="shared" si="1336"/>
        <v>1</v>
      </c>
      <c r="P4556" s="12">
        <f t="shared" si="1337"/>
        <v>0</v>
      </c>
      <c r="R4556" s="21">
        <f t="shared" si="1338"/>
        <v>5.33558667310478E-2</v>
      </c>
      <c r="U4556" s="30" t="s">
        <v>74</v>
      </c>
      <c r="V4556" s="30"/>
      <c r="W4556" s="30"/>
      <c r="X4556" s="30"/>
      <c r="Y4556" s="30"/>
      <c r="Z4556" s="30"/>
    </row>
    <row r="4557" spans="1:26" ht="15.75" x14ac:dyDescent="0.25">
      <c r="A4557" s="5" t="s">
        <v>6</v>
      </c>
      <c r="B4557" s="7">
        <v>38782</v>
      </c>
      <c r="C4557" s="7">
        <v>739</v>
      </c>
      <c r="D4557" s="1">
        <v>1.9</v>
      </c>
      <c r="E4557" s="9">
        <v>103.3</v>
      </c>
      <c r="F4557" s="7">
        <v>96</v>
      </c>
      <c r="G4557" s="1">
        <v>0.2</v>
      </c>
      <c r="H4557" s="1">
        <v>13.4</v>
      </c>
      <c r="I4557" s="7">
        <v>12</v>
      </c>
      <c r="J4557" s="1">
        <v>0</v>
      </c>
      <c r="K4557" s="1">
        <v>1.7</v>
      </c>
      <c r="M4557" s="12">
        <f t="shared" si="1335"/>
        <v>389</v>
      </c>
      <c r="N4557" s="20">
        <f t="shared" si="1334"/>
        <v>6</v>
      </c>
      <c r="O4557" s="20">
        <f t="shared" si="1336"/>
        <v>0</v>
      </c>
      <c r="P4557" s="12">
        <f t="shared" si="1337"/>
        <v>0</v>
      </c>
      <c r="R4557" s="21">
        <f t="shared" si="1338"/>
        <v>8.9208112023177202E-2</v>
      </c>
      <c r="U4557" s="30" t="s">
        <v>75</v>
      </c>
      <c r="V4557" s="30"/>
      <c r="W4557" s="30"/>
      <c r="X4557" s="30"/>
      <c r="Y4557" s="30"/>
      <c r="Z4557" s="30"/>
    </row>
    <row r="4558" spans="1:26" ht="15.75" x14ac:dyDescent="0.25">
      <c r="A4558" s="6" t="s">
        <v>7</v>
      </c>
      <c r="B4558" s="8">
        <v>32386</v>
      </c>
      <c r="C4558" s="8">
        <v>956</v>
      </c>
      <c r="D4558" s="2">
        <v>3</v>
      </c>
      <c r="E4558" s="10">
        <v>157.1</v>
      </c>
      <c r="F4558" s="8">
        <v>189</v>
      </c>
      <c r="G4558" s="2">
        <v>0.6</v>
      </c>
      <c r="H4558" s="2">
        <v>31.1</v>
      </c>
      <c r="I4558" s="8">
        <v>33</v>
      </c>
      <c r="J4558" s="2">
        <v>0.1</v>
      </c>
      <c r="K4558" s="2">
        <v>5.4</v>
      </c>
      <c r="M4558" s="12">
        <f t="shared" si="1335"/>
        <v>313</v>
      </c>
      <c r="N4558" s="20">
        <f t="shared" si="1334"/>
        <v>15</v>
      </c>
      <c r="O4558" s="20">
        <f t="shared" si="1336"/>
        <v>1</v>
      </c>
      <c r="P4558" s="12">
        <f t="shared" si="1337"/>
        <v>0</v>
      </c>
      <c r="R4558" s="21">
        <f t="shared" si="1338"/>
        <v>0.11540318686624819</v>
      </c>
      <c r="U4558" s="30" t="s">
        <v>72</v>
      </c>
      <c r="V4558" s="30"/>
      <c r="W4558" s="30"/>
      <c r="X4558" s="31">
        <f>4470643*0.068</f>
        <v>304003.72400000005</v>
      </c>
      <c r="Y4558" s="30"/>
      <c r="Z4558" s="30"/>
    </row>
    <row r="4559" spans="1:26" ht="15.75" x14ac:dyDescent="0.25">
      <c r="A4559" s="5" t="s">
        <v>8</v>
      </c>
      <c r="B4559" s="7">
        <v>24215</v>
      </c>
      <c r="C4559" s="7">
        <v>1357</v>
      </c>
      <c r="D4559" s="1">
        <v>5.6</v>
      </c>
      <c r="E4559" s="9">
        <v>246.4</v>
      </c>
      <c r="F4559" s="7">
        <v>320</v>
      </c>
      <c r="G4559" s="1">
        <v>1.3</v>
      </c>
      <c r="H4559" s="1">
        <v>58.1</v>
      </c>
      <c r="I4559" s="7">
        <v>82</v>
      </c>
      <c r="J4559" s="1">
        <v>0.3</v>
      </c>
      <c r="K4559" s="1">
        <v>14.9</v>
      </c>
      <c r="M4559" s="12">
        <f t="shared" si="1335"/>
        <v>251</v>
      </c>
      <c r="N4559" s="20">
        <f t="shared" si="1334"/>
        <v>15</v>
      </c>
      <c r="O4559" s="20">
        <f t="shared" si="1336"/>
        <v>3</v>
      </c>
      <c r="P4559" s="12">
        <f t="shared" si="1337"/>
        <v>0</v>
      </c>
      <c r="R4559" s="21">
        <f t="shared" si="1338"/>
        <v>0.16380975374215354</v>
      </c>
      <c r="V4559" t="s">
        <v>56</v>
      </c>
      <c r="W4559" s="32">
        <v>0.1</v>
      </c>
      <c r="X4559" s="33">
        <f>X4558*W4559</f>
        <v>30400.372400000007</v>
      </c>
    </row>
    <row r="4560" spans="1:26" ht="15.75" x14ac:dyDescent="0.25">
      <c r="A4560" s="6" t="s">
        <v>9</v>
      </c>
      <c r="B4560" s="8">
        <v>14050</v>
      </c>
      <c r="C4560" s="8">
        <v>1453</v>
      </c>
      <c r="D4560" s="2">
        <v>10.3</v>
      </c>
      <c r="E4560" s="10">
        <v>306.3</v>
      </c>
      <c r="F4560" s="8">
        <v>406</v>
      </c>
      <c r="G4560" s="2">
        <v>2.9</v>
      </c>
      <c r="H4560" s="2">
        <v>85.6</v>
      </c>
      <c r="I4560" s="8">
        <v>236</v>
      </c>
      <c r="J4560" s="2">
        <v>1.7</v>
      </c>
      <c r="K4560" s="2">
        <v>49.7</v>
      </c>
      <c r="M4560" s="12">
        <f t="shared" si="1335"/>
        <v>91</v>
      </c>
      <c r="N4560" s="20">
        <f t="shared" si="1334"/>
        <v>4</v>
      </c>
      <c r="O4560" s="20">
        <f t="shared" si="1336"/>
        <v>1</v>
      </c>
      <c r="P4560" s="20">
        <f t="shared" si="1337"/>
        <v>2</v>
      </c>
      <c r="R4560" s="21">
        <f t="shared" si="1338"/>
        <v>0.17539835828102365</v>
      </c>
      <c r="V4560" t="s">
        <v>76</v>
      </c>
      <c r="X4560" s="34">
        <v>24860</v>
      </c>
      <c r="Y4560" s="48">
        <f>X4560/4470643</f>
        <v>5.5607213548476133E-3</v>
      </c>
      <c r="Z4560" t="s">
        <v>186</v>
      </c>
    </row>
    <row r="4561" spans="1:26" ht="15.75" x14ac:dyDescent="0.25">
      <c r="A4561" s="5" t="s">
        <v>10</v>
      </c>
      <c r="B4561" s="7">
        <v>6170</v>
      </c>
      <c r="C4561" s="7">
        <v>1365</v>
      </c>
      <c r="D4561" s="1">
        <v>22.1</v>
      </c>
      <c r="E4561" s="9">
        <v>523.70000000000005</v>
      </c>
      <c r="F4561" s="7">
        <v>264</v>
      </c>
      <c r="G4561" s="1">
        <v>4.3</v>
      </c>
      <c r="H4561" s="1">
        <v>101.3</v>
      </c>
      <c r="I4561" s="7">
        <v>427</v>
      </c>
      <c r="J4561" s="1">
        <v>6.9</v>
      </c>
      <c r="K4561" s="1">
        <v>163.80000000000001</v>
      </c>
      <c r="M4561" s="12">
        <f t="shared" si="1335"/>
        <v>21</v>
      </c>
      <c r="N4561" s="20">
        <f t="shared" si="1334"/>
        <v>4</v>
      </c>
      <c r="O4561" s="20">
        <f t="shared" si="1336"/>
        <v>1</v>
      </c>
      <c r="P4561" s="20">
        <f t="shared" si="1337"/>
        <v>0</v>
      </c>
      <c r="R4561" s="21">
        <f t="shared" si="1338"/>
        <v>0.1647754707870594</v>
      </c>
      <c r="W4561" s="46" t="s">
        <v>185</v>
      </c>
      <c r="X4561" s="47">
        <f>X4560-X4578</f>
        <v>363</v>
      </c>
    </row>
    <row r="4562" spans="1:26" ht="15.75" x14ac:dyDescent="0.25">
      <c r="A4562" s="6" t="s">
        <v>11</v>
      </c>
      <c r="B4562" s="8">
        <v>6076</v>
      </c>
      <c r="C4562" s="8">
        <v>1722</v>
      </c>
      <c r="D4562" s="2">
        <v>28.3</v>
      </c>
      <c r="E4562" s="10">
        <v>1227.5999999999999</v>
      </c>
      <c r="F4562" s="8">
        <v>79</v>
      </c>
      <c r="G4562" s="2">
        <v>1.3</v>
      </c>
      <c r="H4562" s="2">
        <v>56.3</v>
      </c>
      <c r="I4562" s="8">
        <v>1306</v>
      </c>
      <c r="J4562" s="2">
        <v>21.5</v>
      </c>
      <c r="K4562" s="2">
        <v>931.1</v>
      </c>
      <c r="M4562" s="12">
        <f t="shared" si="1335"/>
        <v>12</v>
      </c>
      <c r="N4562" s="20">
        <f t="shared" si="1334"/>
        <v>10</v>
      </c>
      <c r="O4562" s="20">
        <f t="shared" si="1336"/>
        <v>0</v>
      </c>
      <c r="P4562" s="20">
        <f t="shared" si="1337"/>
        <v>2</v>
      </c>
      <c r="R4562" s="21">
        <f t="shared" si="1338"/>
        <v>0.20787059391598262</v>
      </c>
    </row>
    <row r="4563" spans="1:26" ht="15.75" x14ac:dyDescent="0.25">
      <c r="A4563" s="5" t="s">
        <v>12</v>
      </c>
      <c r="B4563" s="1">
        <v>109</v>
      </c>
      <c r="C4563" s="1">
        <v>3</v>
      </c>
      <c r="D4563" s="1">
        <v>2.8</v>
      </c>
      <c r="E4563" s="1" t="s">
        <v>13</v>
      </c>
      <c r="F4563" s="1">
        <v>1</v>
      </c>
      <c r="G4563" s="1">
        <v>0.9</v>
      </c>
      <c r="H4563" s="1" t="s">
        <v>13</v>
      </c>
      <c r="I4563" s="1">
        <v>1</v>
      </c>
      <c r="J4563" s="1">
        <v>0.9</v>
      </c>
      <c r="K4563" s="1" t="s">
        <v>13</v>
      </c>
      <c r="M4563" s="12">
        <f t="shared" si="1335"/>
        <v>1</v>
      </c>
      <c r="N4563" s="12">
        <f t="shared" si="1334"/>
        <v>0</v>
      </c>
      <c r="O4563" s="12">
        <f t="shared" si="1336"/>
        <v>0</v>
      </c>
      <c r="P4563" s="12">
        <f t="shared" si="1337"/>
        <v>0</v>
      </c>
      <c r="R4563" s="21">
        <f t="shared" si="1338"/>
        <v>3.6214389183969096E-4</v>
      </c>
    </row>
    <row r="4564" spans="1:26" x14ac:dyDescent="0.25">
      <c r="A4564" s="25"/>
    </row>
    <row r="4565" spans="1:26" x14ac:dyDescent="0.25">
      <c r="A4565" t="s">
        <v>1423</v>
      </c>
    </row>
    <row r="4566" spans="1:26" x14ac:dyDescent="0.25">
      <c r="A4566" t="s">
        <v>22</v>
      </c>
    </row>
    <row r="4567" spans="1:26" x14ac:dyDescent="0.25">
      <c r="A4567" s="15" t="s">
        <v>17</v>
      </c>
      <c r="B4567" s="14" t="s">
        <v>18</v>
      </c>
      <c r="C4567" s="270" t="s">
        <v>19</v>
      </c>
      <c r="D4567" s="270"/>
      <c r="E4567" s="270"/>
      <c r="F4567" s="270" t="s">
        <v>20</v>
      </c>
      <c r="G4567" s="270"/>
      <c r="H4567" s="270"/>
      <c r="I4567" s="270" t="s">
        <v>21</v>
      </c>
      <c r="J4567" s="270"/>
      <c r="K4567" s="270"/>
      <c r="M4567" s="270" t="s">
        <v>79</v>
      </c>
      <c r="N4567" s="270"/>
      <c r="O4567" s="270"/>
      <c r="P4567" s="270"/>
    </row>
    <row r="4568" spans="1:26" ht="30" x14ac:dyDescent="0.25">
      <c r="B4568" s="14" t="s">
        <v>14</v>
      </c>
      <c r="C4568" s="14" t="s">
        <v>14</v>
      </c>
      <c r="D4568" s="14" t="s">
        <v>15</v>
      </c>
      <c r="E4568" s="14" t="s">
        <v>16</v>
      </c>
      <c r="F4568" s="14" t="s">
        <v>14</v>
      </c>
      <c r="G4568" s="14" t="s">
        <v>15</v>
      </c>
      <c r="H4568" s="14" t="s">
        <v>16</v>
      </c>
      <c r="I4568" s="14" t="s">
        <v>14</v>
      </c>
      <c r="J4568" s="14" t="s">
        <v>15</v>
      </c>
      <c r="K4568" s="14" t="s">
        <v>16</v>
      </c>
      <c r="L4568" s="16"/>
      <c r="M4568" s="14" t="s">
        <v>18</v>
      </c>
      <c r="N4568" s="13" t="s">
        <v>19</v>
      </c>
      <c r="O4568" s="14" t="s">
        <v>20</v>
      </c>
      <c r="P4568" s="13" t="s">
        <v>21</v>
      </c>
      <c r="R4568" s="13" t="s">
        <v>41</v>
      </c>
      <c r="S4568" s="14" t="s">
        <v>29</v>
      </c>
      <c r="U4568" s="27" t="s">
        <v>42</v>
      </c>
    </row>
    <row r="4569" spans="1:26" ht="15.75" x14ac:dyDescent="0.25">
      <c r="A4569" s="5" t="s">
        <v>0</v>
      </c>
      <c r="B4569" s="7">
        <v>203135</v>
      </c>
      <c r="C4569" s="7">
        <v>8224</v>
      </c>
      <c r="D4569" s="1">
        <v>4</v>
      </c>
      <c r="E4569" s="9">
        <v>186</v>
      </c>
      <c r="F4569" s="7">
        <v>1440</v>
      </c>
      <c r="G4569" s="1">
        <v>0.7</v>
      </c>
      <c r="H4569" s="1">
        <v>32.6</v>
      </c>
      <c r="I4569" s="7">
        <v>2102</v>
      </c>
      <c r="J4569" s="1">
        <v>1</v>
      </c>
      <c r="K4569" s="1">
        <v>47.5</v>
      </c>
      <c r="M4569" s="12">
        <f>B4569-B4587</f>
        <v>2211</v>
      </c>
      <c r="N4569" s="12">
        <f t="shared" ref="N4569:N4581" si="1339">C4569-C4587</f>
        <v>47</v>
      </c>
      <c r="O4569" s="12">
        <f>F4569-F4587</f>
        <v>7</v>
      </c>
      <c r="P4569" s="12">
        <f>I4569-I4587</f>
        <v>0</v>
      </c>
      <c r="R4569" s="26"/>
      <c r="U4569" s="28">
        <f>C4569/B4569</f>
        <v>4.048539148841903E-2</v>
      </c>
    </row>
    <row r="4570" spans="1:26" ht="15.75" x14ac:dyDescent="0.25">
      <c r="A4570" s="6" t="s">
        <v>1</v>
      </c>
      <c r="B4570" s="8">
        <v>1156</v>
      </c>
      <c r="C4570" s="8">
        <v>55</v>
      </c>
      <c r="D4570" s="2">
        <v>4.8</v>
      </c>
      <c r="E4570" s="10">
        <v>106.3</v>
      </c>
      <c r="F4570" s="8">
        <v>13</v>
      </c>
      <c r="G4570" s="2">
        <v>1.1000000000000001</v>
      </c>
      <c r="H4570" s="2">
        <v>25.1</v>
      </c>
      <c r="I4570" s="8">
        <v>0</v>
      </c>
      <c r="J4570" s="2">
        <v>0</v>
      </c>
      <c r="K4570" s="2">
        <v>0</v>
      </c>
      <c r="M4570" s="12">
        <f t="shared" ref="M4570:M4581" si="1340">B4570-B4588</f>
        <v>13</v>
      </c>
      <c r="N4570" s="20">
        <f t="shared" si="1339"/>
        <v>1</v>
      </c>
      <c r="O4570" s="12">
        <f t="shared" ref="O4570:O4581" si="1341">F4570-F4588</f>
        <v>0</v>
      </c>
      <c r="P4570" s="12">
        <f t="shared" ref="P4570:P4581" si="1342">I4570-I4588</f>
        <v>0</v>
      </c>
      <c r="R4570" s="21">
        <f>C4570/$C$4569</f>
        <v>6.6877431906614783E-3</v>
      </c>
    </row>
    <row r="4571" spans="1:26" ht="15.75" x14ac:dyDescent="0.25">
      <c r="A4571" s="5" t="s">
        <v>2</v>
      </c>
      <c r="B4571" s="7">
        <v>7059</v>
      </c>
      <c r="C4571" s="7">
        <v>34</v>
      </c>
      <c r="D4571" s="1">
        <v>0.5</v>
      </c>
      <c r="E4571" s="9">
        <v>15.6</v>
      </c>
      <c r="F4571" s="7">
        <v>5</v>
      </c>
      <c r="G4571" s="1">
        <v>0.1</v>
      </c>
      <c r="H4571" s="1">
        <v>2.2999999999999998</v>
      </c>
      <c r="I4571" s="7">
        <v>0</v>
      </c>
      <c r="J4571" s="1">
        <v>0</v>
      </c>
      <c r="K4571" s="1">
        <v>0</v>
      </c>
      <c r="M4571" s="12">
        <f t="shared" si="1340"/>
        <v>113</v>
      </c>
      <c r="N4571" s="20">
        <f t="shared" si="1339"/>
        <v>3</v>
      </c>
      <c r="O4571" s="12">
        <f t="shared" si="1341"/>
        <v>0</v>
      </c>
      <c r="P4571" s="12">
        <f t="shared" si="1342"/>
        <v>0</v>
      </c>
      <c r="R4571" s="21">
        <f t="shared" ref="R4571:R4581" si="1343">C4571/$C$4569</f>
        <v>4.1342412451361868E-3</v>
      </c>
    </row>
    <row r="4572" spans="1:26" ht="15.75" x14ac:dyDescent="0.25">
      <c r="A4572" s="6" t="s">
        <v>3</v>
      </c>
      <c r="B4572" s="8">
        <v>10066</v>
      </c>
      <c r="C4572" s="8">
        <v>25</v>
      </c>
      <c r="D4572" s="2">
        <v>0.2</v>
      </c>
      <c r="E4572" s="10">
        <v>9</v>
      </c>
      <c r="F4572" s="8">
        <v>12</v>
      </c>
      <c r="G4572" s="2">
        <v>0.1</v>
      </c>
      <c r="H4572" s="2">
        <v>4.3</v>
      </c>
      <c r="I4572" s="8">
        <v>0</v>
      </c>
      <c r="J4572" s="2">
        <v>0</v>
      </c>
      <c r="K4572" s="2">
        <v>0</v>
      </c>
      <c r="M4572" s="12">
        <f t="shared" si="1340"/>
        <v>173</v>
      </c>
      <c r="N4572" s="20">
        <f t="shared" si="1339"/>
        <v>0</v>
      </c>
      <c r="O4572" s="20">
        <f t="shared" si="1341"/>
        <v>0</v>
      </c>
      <c r="P4572" s="12">
        <f t="shared" si="1342"/>
        <v>0</v>
      </c>
      <c r="R4572" s="23">
        <f t="shared" si="1343"/>
        <v>3.0398832684824903E-3</v>
      </c>
      <c r="U4572" s="30" t="s">
        <v>69</v>
      </c>
      <c r="V4572" s="30"/>
      <c r="W4572" s="30"/>
      <c r="X4572" s="30"/>
      <c r="Y4572" s="30"/>
    </row>
    <row r="4573" spans="1:26" ht="15.75" x14ac:dyDescent="0.25">
      <c r="A4573" s="5" t="s">
        <v>4</v>
      </c>
      <c r="B4573" s="7">
        <v>27018</v>
      </c>
      <c r="C4573" s="7">
        <v>130</v>
      </c>
      <c r="D4573" s="1">
        <v>0.5</v>
      </c>
      <c r="E4573" s="9">
        <v>24.4</v>
      </c>
      <c r="F4573" s="7">
        <v>17</v>
      </c>
      <c r="G4573" s="1">
        <v>0.1</v>
      </c>
      <c r="H4573" s="1">
        <v>3.2</v>
      </c>
      <c r="I4573" s="7">
        <v>0</v>
      </c>
      <c r="J4573" s="1">
        <v>0</v>
      </c>
      <c r="K4573" s="1">
        <v>0</v>
      </c>
      <c r="M4573" s="12">
        <f t="shared" si="1340"/>
        <v>352</v>
      </c>
      <c r="N4573" s="20">
        <f t="shared" si="1339"/>
        <v>2</v>
      </c>
      <c r="O4573" s="12">
        <f t="shared" si="1341"/>
        <v>0</v>
      </c>
      <c r="P4573" s="12">
        <f t="shared" si="1342"/>
        <v>0</v>
      </c>
      <c r="R4573" s="23">
        <f t="shared" si="1343"/>
        <v>1.5807392996108949E-2</v>
      </c>
      <c r="S4573" s="24">
        <f>R4572+R4573</f>
        <v>1.8847276264591439E-2</v>
      </c>
      <c r="U4573" s="30"/>
      <c r="V4573" s="30"/>
      <c r="W4573" s="30"/>
      <c r="X4573" s="30"/>
      <c r="Y4573" s="30"/>
      <c r="Z4573" s="30"/>
    </row>
    <row r="4574" spans="1:26" ht="15.75" x14ac:dyDescent="0.25">
      <c r="A4574" s="6" t="s">
        <v>5</v>
      </c>
      <c r="B4574" s="8">
        <v>37126</v>
      </c>
      <c r="C4574" s="8">
        <v>439</v>
      </c>
      <c r="D4574" s="2">
        <v>1.2</v>
      </c>
      <c r="E4574" s="10">
        <v>74.2</v>
      </c>
      <c r="F4574" s="8">
        <v>44</v>
      </c>
      <c r="G4574" s="2">
        <v>0.1</v>
      </c>
      <c r="H4574" s="2">
        <v>7.4</v>
      </c>
      <c r="I4574" s="8">
        <v>9</v>
      </c>
      <c r="J4574" s="2">
        <v>0</v>
      </c>
      <c r="K4574" s="2">
        <v>1.5</v>
      </c>
      <c r="M4574" s="12">
        <f t="shared" si="1340"/>
        <v>337</v>
      </c>
      <c r="N4574" s="20">
        <f t="shared" si="1339"/>
        <v>5</v>
      </c>
      <c r="O4574" s="12">
        <f t="shared" si="1341"/>
        <v>0</v>
      </c>
      <c r="P4574" s="12">
        <f t="shared" si="1342"/>
        <v>0</v>
      </c>
      <c r="R4574" s="21">
        <f t="shared" si="1343"/>
        <v>5.3380350194552527E-2</v>
      </c>
      <c r="U4574" s="30" t="s">
        <v>70</v>
      </c>
      <c r="V4574" s="30"/>
      <c r="W4574" s="30"/>
      <c r="X4574" s="30"/>
      <c r="Y4574" s="30"/>
      <c r="Z4574" s="30"/>
    </row>
    <row r="4575" spans="1:26" ht="15.75" x14ac:dyDescent="0.25">
      <c r="A4575" s="5" t="s">
        <v>6</v>
      </c>
      <c r="B4575" s="7">
        <v>38393</v>
      </c>
      <c r="C4575" s="7">
        <v>733</v>
      </c>
      <c r="D4575" s="1">
        <v>1.9</v>
      </c>
      <c r="E4575" s="9">
        <v>102.4</v>
      </c>
      <c r="F4575" s="7">
        <v>96</v>
      </c>
      <c r="G4575" s="1">
        <v>0.3</v>
      </c>
      <c r="H4575" s="1">
        <v>13.4</v>
      </c>
      <c r="I4575" s="7">
        <v>12</v>
      </c>
      <c r="J4575" s="1">
        <v>0</v>
      </c>
      <c r="K4575" s="1">
        <v>1.7</v>
      </c>
      <c r="M4575" s="12">
        <f t="shared" si="1340"/>
        <v>434</v>
      </c>
      <c r="N4575" s="20">
        <f t="shared" si="1339"/>
        <v>4</v>
      </c>
      <c r="O4575" s="20">
        <f t="shared" si="1341"/>
        <v>0</v>
      </c>
      <c r="P4575" s="12">
        <f t="shared" si="1342"/>
        <v>0</v>
      </c>
      <c r="R4575" s="21">
        <f t="shared" si="1343"/>
        <v>8.9129377431906617E-2</v>
      </c>
      <c r="U4575" s="30" t="s">
        <v>71</v>
      </c>
      <c r="V4575" s="30"/>
      <c r="W4575" s="30"/>
      <c r="X4575" s="30"/>
      <c r="Y4575" s="30"/>
      <c r="Z4575" s="30"/>
    </row>
    <row r="4576" spans="1:26" ht="15.75" x14ac:dyDescent="0.25">
      <c r="A4576" s="6" t="s">
        <v>7</v>
      </c>
      <c r="B4576" s="8">
        <v>32073</v>
      </c>
      <c r="C4576" s="8">
        <v>941</v>
      </c>
      <c r="D4576" s="2">
        <v>2.9</v>
      </c>
      <c r="E4576" s="10">
        <v>154.69999999999999</v>
      </c>
      <c r="F4576" s="8">
        <v>188</v>
      </c>
      <c r="G4576" s="2">
        <v>0.6</v>
      </c>
      <c r="H4576" s="2">
        <v>30.9</v>
      </c>
      <c r="I4576" s="8">
        <v>33</v>
      </c>
      <c r="J4576" s="2">
        <v>0.1</v>
      </c>
      <c r="K4576" s="2">
        <v>5.4</v>
      </c>
      <c r="M4576" s="12">
        <f t="shared" si="1340"/>
        <v>352</v>
      </c>
      <c r="N4576" s="20">
        <f t="shared" si="1339"/>
        <v>7</v>
      </c>
      <c r="O4576" s="20">
        <f t="shared" si="1341"/>
        <v>0</v>
      </c>
      <c r="P4576" s="12">
        <f t="shared" si="1342"/>
        <v>0</v>
      </c>
      <c r="R4576" s="21">
        <f t="shared" si="1343"/>
        <v>0.11442120622568093</v>
      </c>
      <c r="U4576" s="30" t="s">
        <v>72</v>
      </c>
      <c r="V4576" s="30"/>
      <c r="W4576" s="30"/>
      <c r="X4576" s="31">
        <f>4470643*0.068</f>
        <v>304003.72400000005</v>
      </c>
      <c r="Y4576" s="30"/>
      <c r="Z4576" s="30"/>
    </row>
    <row r="4577" spans="1:26" ht="15.75" x14ac:dyDescent="0.25">
      <c r="A4577" s="5" t="s">
        <v>8</v>
      </c>
      <c r="B4577" s="7">
        <v>23964</v>
      </c>
      <c r="C4577" s="7">
        <v>1342</v>
      </c>
      <c r="D4577" s="1">
        <v>5.6</v>
      </c>
      <c r="E4577" s="9">
        <v>243.7</v>
      </c>
      <c r="F4577" s="7">
        <v>317</v>
      </c>
      <c r="G4577" s="1">
        <v>1.3</v>
      </c>
      <c r="H4577" s="1">
        <v>57.6</v>
      </c>
      <c r="I4577" s="7">
        <v>82</v>
      </c>
      <c r="J4577" s="1">
        <v>0.3</v>
      </c>
      <c r="K4577" s="1">
        <v>14.9</v>
      </c>
      <c r="M4577" s="12">
        <f t="shared" si="1340"/>
        <v>277</v>
      </c>
      <c r="N4577" s="20">
        <f t="shared" si="1339"/>
        <v>8</v>
      </c>
      <c r="O4577" s="20">
        <f t="shared" si="1341"/>
        <v>2</v>
      </c>
      <c r="P4577" s="12">
        <f t="shared" si="1342"/>
        <v>0</v>
      </c>
      <c r="R4577" s="21">
        <f t="shared" si="1343"/>
        <v>0.16318093385214008</v>
      </c>
      <c r="V4577" t="s">
        <v>56</v>
      </c>
      <c r="W4577" s="32">
        <v>0.1</v>
      </c>
      <c r="X4577" s="33">
        <f>X4576*W4577</f>
        <v>30400.372400000007</v>
      </c>
    </row>
    <row r="4578" spans="1:26" ht="15.75" x14ac:dyDescent="0.25">
      <c r="A4578" s="6" t="s">
        <v>9</v>
      </c>
      <c r="B4578" s="8">
        <v>13959</v>
      </c>
      <c r="C4578" s="8">
        <v>1449</v>
      </c>
      <c r="D4578" s="2">
        <v>10.4</v>
      </c>
      <c r="E4578" s="10">
        <v>305.39999999999998</v>
      </c>
      <c r="F4578" s="8">
        <v>405</v>
      </c>
      <c r="G4578" s="2">
        <v>2.9</v>
      </c>
      <c r="H4578" s="2">
        <v>85.4</v>
      </c>
      <c r="I4578" s="8">
        <v>234</v>
      </c>
      <c r="J4578" s="2">
        <v>1.7</v>
      </c>
      <c r="K4578" s="2">
        <v>49.3</v>
      </c>
      <c r="M4578" s="12">
        <f t="shared" si="1340"/>
        <v>118</v>
      </c>
      <c r="N4578" s="20">
        <f t="shared" si="1339"/>
        <v>14</v>
      </c>
      <c r="O4578" s="20">
        <f t="shared" si="1341"/>
        <v>5</v>
      </c>
      <c r="P4578" s="20">
        <f t="shared" si="1342"/>
        <v>0</v>
      </c>
      <c r="R4578" s="21">
        <f t="shared" si="1343"/>
        <v>0.17619163424124515</v>
      </c>
      <c r="V4578" t="s">
        <v>77</v>
      </c>
      <c r="X4578" s="34">
        <v>24497</v>
      </c>
      <c r="Y4578" s="48">
        <f>X4578/4470643</f>
        <v>5.4795249810821395E-3</v>
      </c>
      <c r="Z4578" t="s">
        <v>186</v>
      </c>
    </row>
    <row r="4579" spans="1:26" ht="15.75" x14ac:dyDescent="0.25">
      <c r="A4579" s="5" t="s">
        <v>10</v>
      </c>
      <c r="B4579" s="7">
        <v>6149</v>
      </c>
      <c r="C4579" s="7">
        <v>1361</v>
      </c>
      <c r="D4579" s="1">
        <v>22.1</v>
      </c>
      <c r="E4579" s="9">
        <v>522.20000000000005</v>
      </c>
      <c r="F4579" s="7">
        <v>263</v>
      </c>
      <c r="G4579" s="1">
        <v>4.3</v>
      </c>
      <c r="H4579" s="1">
        <v>100.9</v>
      </c>
      <c r="I4579" s="7">
        <v>427</v>
      </c>
      <c r="J4579" s="1">
        <v>6.9</v>
      </c>
      <c r="K4579" s="1">
        <v>163.80000000000001</v>
      </c>
      <c r="M4579" s="12">
        <f t="shared" si="1340"/>
        <v>28</v>
      </c>
      <c r="N4579" s="20">
        <f t="shared" si="1339"/>
        <v>3</v>
      </c>
      <c r="O4579" s="20">
        <f t="shared" si="1341"/>
        <v>0</v>
      </c>
      <c r="P4579" s="20">
        <f t="shared" si="1342"/>
        <v>0</v>
      </c>
      <c r="R4579" s="21">
        <f t="shared" si="1343"/>
        <v>0.16549124513618677</v>
      </c>
      <c r="W4579" s="46" t="s">
        <v>185</v>
      </c>
      <c r="X4579" s="47">
        <f>X4578-X4596</f>
        <v>341</v>
      </c>
    </row>
    <row r="4580" spans="1:26" ht="15.75" x14ac:dyDescent="0.25">
      <c r="A4580" s="6" t="s">
        <v>11</v>
      </c>
      <c r="B4580" s="8">
        <v>6064</v>
      </c>
      <c r="C4580" s="8">
        <v>1712</v>
      </c>
      <c r="D4580" s="2">
        <v>28.2</v>
      </c>
      <c r="E4580" s="10">
        <v>1220.5</v>
      </c>
      <c r="F4580" s="8">
        <v>79</v>
      </c>
      <c r="G4580" s="2">
        <v>1.3</v>
      </c>
      <c r="H4580" s="2">
        <v>56.3</v>
      </c>
      <c r="I4580" s="8">
        <v>1304</v>
      </c>
      <c r="J4580" s="2">
        <v>21.5</v>
      </c>
      <c r="K4580" s="2">
        <v>929.6</v>
      </c>
      <c r="M4580" s="12">
        <f t="shared" si="1340"/>
        <v>11</v>
      </c>
      <c r="N4580" s="20">
        <f t="shared" si="1339"/>
        <v>0</v>
      </c>
      <c r="O4580" s="20">
        <f t="shared" si="1341"/>
        <v>0</v>
      </c>
      <c r="P4580" s="20">
        <f t="shared" si="1342"/>
        <v>0</v>
      </c>
      <c r="R4580" s="21">
        <f t="shared" si="1343"/>
        <v>0.20817120622568094</v>
      </c>
    </row>
    <row r="4581" spans="1:26" ht="15.75" x14ac:dyDescent="0.25">
      <c r="A4581" s="5" t="s">
        <v>12</v>
      </c>
      <c r="B4581" s="1">
        <v>108</v>
      </c>
      <c r="C4581" s="1">
        <v>3</v>
      </c>
      <c r="D4581" s="1">
        <v>2.8</v>
      </c>
      <c r="E4581" s="1" t="s">
        <v>13</v>
      </c>
      <c r="F4581" s="1">
        <v>1</v>
      </c>
      <c r="G4581" s="1">
        <v>0.9</v>
      </c>
      <c r="H4581" s="1" t="s">
        <v>13</v>
      </c>
      <c r="I4581" s="1">
        <v>1</v>
      </c>
      <c r="J4581" s="1">
        <v>0.9</v>
      </c>
      <c r="K4581" s="1" t="s">
        <v>13</v>
      </c>
      <c r="M4581" s="12">
        <f t="shared" si="1340"/>
        <v>3</v>
      </c>
      <c r="N4581" s="12">
        <f t="shared" si="1339"/>
        <v>0</v>
      </c>
      <c r="O4581" s="12">
        <f t="shared" si="1341"/>
        <v>0</v>
      </c>
      <c r="P4581" s="12">
        <f t="shared" si="1342"/>
        <v>0</v>
      </c>
      <c r="R4581" s="21">
        <f t="shared" si="1343"/>
        <v>3.6478599221789884E-4</v>
      </c>
    </row>
    <row r="4582" spans="1:26" x14ac:dyDescent="0.25">
      <c r="A4582" s="25"/>
    </row>
    <row r="4583" spans="1:26" x14ac:dyDescent="0.25">
      <c r="A4583" t="s">
        <v>1424</v>
      </c>
    </row>
    <row r="4584" spans="1:26" x14ac:dyDescent="0.25">
      <c r="A4584" t="s">
        <v>22</v>
      </c>
    </row>
    <row r="4585" spans="1:26" x14ac:dyDescent="0.25">
      <c r="A4585" s="15" t="s">
        <v>17</v>
      </c>
      <c r="B4585" s="14" t="s">
        <v>18</v>
      </c>
      <c r="C4585" s="270" t="s">
        <v>19</v>
      </c>
      <c r="D4585" s="270"/>
      <c r="E4585" s="270"/>
      <c r="F4585" s="270" t="s">
        <v>20</v>
      </c>
      <c r="G4585" s="270"/>
      <c r="H4585" s="270"/>
      <c r="I4585" s="270" t="s">
        <v>21</v>
      </c>
      <c r="J4585" s="270"/>
      <c r="K4585" s="270"/>
      <c r="M4585" s="270" t="s">
        <v>62</v>
      </c>
      <c r="N4585" s="270"/>
      <c r="O4585" s="270"/>
      <c r="P4585" s="270"/>
    </row>
    <row r="4586" spans="1:26" ht="30" x14ac:dyDescent="0.25">
      <c r="B4586" s="14" t="s">
        <v>14</v>
      </c>
      <c r="C4586" s="14" t="s">
        <v>14</v>
      </c>
      <c r="D4586" s="14" t="s">
        <v>15</v>
      </c>
      <c r="E4586" s="14" t="s">
        <v>16</v>
      </c>
      <c r="F4586" s="14" t="s">
        <v>14</v>
      </c>
      <c r="G4586" s="14" t="s">
        <v>15</v>
      </c>
      <c r="H4586" s="14" t="s">
        <v>16</v>
      </c>
      <c r="I4586" s="14" t="s">
        <v>14</v>
      </c>
      <c r="J4586" s="14" t="s">
        <v>15</v>
      </c>
      <c r="K4586" s="14" t="s">
        <v>16</v>
      </c>
      <c r="L4586" s="16"/>
      <c r="M4586" s="14" t="s">
        <v>18</v>
      </c>
      <c r="N4586" s="13" t="s">
        <v>19</v>
      </c>
      <c r="O4586" s="14" t="s">
        <v>20</v>
      </c>
      <c r="P4586" s="13" t="s">
        <v>21</v>
      </c>
      <c r="R4586" s="13" t="s">
        <v>41</v>
      </c>
      <c r="S4586" s="14" t="s">
        <v>29</v>
      </c>
      <c r="U4586" s="27" t="s">
        <v>42</v>
      </c>
    </row>
    <row r="4587" spans="1:26" ht="15.75" x14ac:dyDescent="0.25">
      <c r="A4587" s="5" t="s">
        <v>0</v>
      </c>
      <c r="B4587" s="7">
        <v>200924</v>
      </c>
      <c r="C4587" s="7">
        <v>8177</v>
      </c>
      <c r="D4587" s="1">
        <v>4.0999999999999996</v>
      </c>
      <c r="E4587" s="9">
        <v>184.9</v>
      </c>
      <c r="F4587" s="7">
        <v>1433</v>
      </c>
      <c r="G4587" s="1">
        <v>0.7</v>
      </c>
      <c r="H4587" s="1">
        <v>32.4</v>
      </c>
      <c r="I4587" s="7">
        <v>2102</v>
      </c>
      <c r="J4587" s="1">
        <v>1</v>
      </c>
      <c r="K4587" s="1">
        <v>47.5</v>
      </c>
      <c r="M4587" s="12">
        <f>B4587-B4605</f>
        <v>2271</v>
      </c>
      <c r="N4587" s="12">
        <f t="shared" ref="N4587:N4599" si="1344">C4587-C4605</f>
        <v>71</v>
      </c>
      <c r="O4587" s="12">
        <f>F4587-F4605</f>
        <v>10</v>
      </c>
      <c r="P4587" s="12">
        <f>I4587-I4605</f>
        <v>3</v>
      </c>
      <c r="R4587" s="26"/>
      <c r="U4587" s="28">
        <f>C4587/B4587</f>
        <v>4.0696979952618902E-2</v>
      </c>
    </row>
    <row r="4588" spans="1:26" ht="15.75" x14ac:dyDescent="0.25">
      <c r="A4588" s="6" t="s">
        <v>1</v>
      </c>
      <c r="B4588" s="8">
        <v>1143</v>
      </c>
      <c r="C4588" s="8">
        <v>54</v>
      </c>
      <c r="D4588" s="2">
        <v>4.7</v>
      </c>
      <c r="E4588" s="10">
        <v>104.4</v>
      </c>
      <c r="F4588" s="8">
        <v>13</v>
      </c>
      <c r="G4588" s="2">
        <v>1.1000000000000001</v>
      </c>
      <c r="H4588" s="2">
        <v>25.1</v>
      </c>
      <c r="I4588" s="8">
        <v>0</v>
      </c>
      <c r="J4588" s="2">
        <v>0</v>
      </c>
      <c r="K4588" s="2">
        <v>0</v>
      </c>
      <c r="M4588" s="12">
        <f t="shared" ref="M4588:M4599" si="1345">B4588-B4606</f>
        <v>17</v>
      </c>
      <c r="N4588" s="20">
        <f t="shared" si="1344"/>
        <v>0</v>
      </c>
      <c r="O4588" s="12">
        <f t="shared" ref="O4588:O4599" si="1346">F4588-F4606</f>
        <v>0</v>
      </c>
      <c r="P4588" s="12">
        <f t="shared" ref="P4588:P4599" si="1347">I4588-I4606</f>
        <v>0</v>
      </c>
      <c r="R4588" s="21">
        <f>C4588/$C$4587</f>
        <v>6.603888956830133E-3</v>
      </c>
    </row>
    <row r="4589" spans="1:26" ht="15.75" x14ac:dyDescent="0.25">
      <c r="A4589" s="5" t="s">
        <v>2</v>
      </c>
      <c r="B4589" s="7">
        <v>6946</v>
      </c>
      <c r="C4589" s="7">
        <v>31</v>
      </c>
      <c r="D4589" s="1">
        <v>0.4</v>
      </c>
      <c r="E4589" s="9">
        <v>14.3</v>
      </c>
      <c r="F4589" s="7">
        <v>5</v>
      </c>
      <c r="G4589" s="1">
        <v>0.1</v>
      </c>
      <c r="H4589" s="1">
        <v>2.2999999999999998</v>
      </c>
      <c r="I4589" s="7">
        <v>0</v>
      </c>
      <c r="J4589" s="1">
        <v>0</v>
      </c>
      <c r="K4589" s="1">
        <v>0</v>
      </c>
      <c r="M4589" s="12">
        <f t="shared" si="1345"/>
        <v>121</v>
      </c>
      <c r="N4589" s="20">
        <f t="shared" si="1344"/>
        <v>0</v>
      </c>
      <c r="O4589" s="12">
        <f t="shared" si="1346"/>
        <v>0</v>
      </c>
      <c r="P4589" s="12">
        <f t="shared" si="1347"/>
        <v>0</v>
      </c>
      <c r="R4589" s="21">
        <f t="shared" ref="R4589:R4599" si="1348">C4589/$C$4587</f>
        <v>3.7911214381802618E-3</v>
      </c>
    </row>
    <row r="4590" spans="1:26" ht="15.75" x14ac:dyDescent="0.25">
      <c r="A4590" s="6" t="s">
        <v>3</v>
      </c>
      <c r="B4590" s="8">
        <v>9893</v>
      </c>
      <c r="C4590" s="8">
        <v>25</v>
      </c>
      <c r="D4590" s="2">
        <v>0.3</v>
      </c>
      <c r="E4590" s="10">
        <v>9</v>
      </c>
      <c r="F4590" s="8">
        <v>12</v>
      </c>
      <c r="G4590" s="2">
        <v>0.1</v>
      </c>
      <c r="H4590" s="2">
        <v>4.3</v>
      </c>
      <c r="I4590" s="8">
        <v>0</v>
      </c>
      <c r="J4590" s="2">
        <v>0</v>
      </c>
      <c r="K4590" s="2">
        <v>0</v>
      </c>
      <c r="M4590" s="12">
        <f t="shared" si="1345"/>
        <v>178</v>
      </c>
      <c r="N4590" s="20">
        <f t="shared" si="1344"/>
        <v>0</v>
      </c>
      <c r="O4590" s="20">
        <f t="shared" si="1346"/>
        <v>0</v>
      </c>
      <c r="P4590" s="12">
        <f t="shared" si="1347"/>
        <v>0</v>
      </c>
      <c r="R4590" s="23">
        <f t="shared" si="1348"/>
        <v>3.0573559985324693E-3</v>
      </c>
    </row>
    <row r="4591" spans="1:26" ht="15.75" x14ac:dyDescent="0.25">
      <c r="A4591" s="5" t="s">
        <v>4</v>
      </c>
      <c r="B4591" s="7">
        <v>26666</v>
      </c>
      <c r="C4591" s="7">
        <v>128</v>
      </c>
      <c r="D4591" s="1">
        <v>0.5</v>
      </c>
      <c r="E4591" s="9">
        <v>24</v>
      </c>
      <c r="F4591" s="7">
        <v>17</v>
      </c>
      <c r="G4591" s="1">
        <v>0.1</v>
      </c>
      <c r="H4591" s="1">
        <v>3.2</v>
      </c>
      <c r="I4591" s="7">
        <v>0</v>
      </c>
      <c r="J4591" s="1">
        <v>0</v>
      </c>
      <c r="K4591" s="1">
        <v>0</v>
      </c>
      <c r="M4591" s="12">
        <f t="shared" si="1345"/>
        <v>353</v>
      </c>
      <c r="N4591" s="20">
        <f t="shared" si="1344"/>
        <v>4</v>
      </c>
      <c r="O4591" s="12">
        <f t="shared" si="1346"/>
        <v>0</v>
      </c>
      <c r="P4591" s="12">
        <f t="shared" si="1347"/>
        <v>0</v>
      </c>
      <c r="R4591" s="23">
        <f t="shared" si="1348"/>
        <v>1.5653662712486242E-2</v>
      </c>
      <c r="S4591" s="24">
        <f>R4590+R4591</f>
        <v>1.8711018711018712E-2</v>
      </c>
      <c r="U4591" s="30" t="s">
        <v>63</v>
      </c>
      <c r="V4591" s="30"/>
      <c r="W4591" s="30"/>
      <c r="X4591" s="30"/>
      <c r="Y4591" s="30"/>
      <c r="Z4591" s="30"/>
    </row>
    <row r="4592" spans="1:26" ht="15.75" x14ac:dyDescent="0.25">
      <c r="A4592" s="6" t="s">
        <v>5</v>
      </c>
      <c r="B4592" s="8">
        <v>36789</v>
      </c>
      <c r="C4592" s="8">
        <v>434</v>
      </c>
      <c r="D4592" s="2">
        <v>1.2</v>
      </c>
      <c r="E4592" s="10">
        <v>73.3</v>
      </c>
      <c r="F4592" s="8">
        <v>44</v>
      </c>
      <c r="G4592" s="2">
        <v>0.1</v>
      </c>
      <c r="H4592" s="2">
        <v>7.4</v>
      </c>
      <c r="I4592" s="8">
        <v>9</v>
      </c>
      <c r="J4592" s="2">
        <v>0</v>
      </c>
      <c r="K4592" s="2">
        <v>1.5</v>
      </c>
      <c r="M4592" s="12">
        <f t="shared" si="1345"/>
        <v>367</v>
      </c>
      <c r="N4592" s="20">
        <f t="shared" si="1344"/>
        <v>5</v>
      </c>
      <c r="O4592" s="12">
        <f t="shared" si="1346"/>
        <v>0</v>
      </c>
      <c r="P4592" s="12">
        <f t="shared" si="1347"/>
        <v>1</v>
      </c>
      <c r="R4592" s="21">
        <f t="shared" si="1348"/>
        <v>5.3075700134523666E-2</v>
      </c>
      <c r="U4592" s="30" t="s">
        <v>64</v>
      </c>
      <c r="V4592" s="30"/>
      <c r="W4592" s="30"/>
      <c r="X4592" s="30"/>
      <c r="Y4592" s="30"/>
      <c r="Z4592" s="30"/>
    </row>
    <row r="4593" spans="1:26" ht="15.75" x14ac:dyDescent="0.25">
      <c r="A4593" s="5" t="s">
        <v>6</v>
      </c>
      <c r="B4593" s="7">
        <v>37959</v>
      </c>
      <c r="C4593" s="7">
        <v>729</v>
      </c>
      <c r="D4593" s="1">
        <v>1.9</v>
      </c>
      <c r="E4593" s="9">
        <v>101.9</v>
      </c>
      <c r="F4593" s="7">
        <v>96</v>
      </c>
      <c r="G4593" s="1">
        <v>0.3</v>
      </c>
      <c r="H4593" s="1">
        <v>13.4</v>
      </c>
      <c r="I4593" s="7">
        <v>12</v>
      </c>
      <c r="J4593" s="1">
        <v>0</v>
      </c>
      <c r="K4593" s="1">
        <v>1.7</v>
      </c>
      <c r="M4593" s="12">
        <f t="shared" si="1345"/>
        <v>415</v>
      </c>
      <c r="N4593" s="20">
        <f t="shared" si="1344"/>
        <v>5</v>
      </c>
      <c r="O4593" s="20">
        <f t="shared" si="1346"/>
        <v>1</v>
      </c>
      <c r="P4593" s="12">
        <f t="shared" si="1347"/>
        <v>1</v>
      </c>
      <c r="R4593" s="21">
        <f t="shared" si="1348"/>
        <v>8.9152500917206806E-2</v>
      </c>
      <c r="U4593" s="30" t="s">
        <v>65</v>
      </c>
      <c r="V4593" s="30"/>
      <c r="W4593" s="30"/>
      <c r="X4593" s="30"/>
      <c r="Y4593" s="30"/>
      <c r="Z4593" s="30"/>
    </row>
    <row r="4594" spans="1:26" ht="15.75" x14ac:dyDescent="0.25">
      <c r="A4594" s="6" t="s">
        <v>7</v>
      </c>
      <c r="B4594" s="8">
        <v>31721</v>
      </c>
      <c r="C4594" s="8">
        <v>934</v>
      </c>
      <c r="D4594" s="2">
        <v>2.9</v>
      </c>
      <c r="E4594" s="10">
        <v>153.5</v>
      </c>
      <c r="F4594" s="8">
        <v>188</v>
      </c>
      <c r="G4594" s="2">
        <v>0.6</v>
      </c>
      <c r="H4594" s="2">
        <v>30.9</v>
      </c>
      <c r="I4594" s="8">
        <v>33</v>
      </c>
      <c r="J4594" s="2">
        <v>0.1</v>
      </c>
      <c r="K4594" s="2">
        <v>5.4</v>
      </c>
      <c r="M4594" s="12">
        <f t="shared" si="1345"/>
        <v>392</v>
      </c>
      <c r="N4594" s="20">
        <f t="shared" si="1344"/>
        <v>14</v>
      </c>
      <c r="O4594" s="20">
        <f t="shared" si="1346"/>
        <v>3</v>
      </c>
      <c r="P4594" s="12">
        <f t="shared" si="1347"/>
        <v>1</v>
      </c>
      <c r="R4594" s="21">
        <f t="shared" si="1348"/>
        <v>0.11422282010517304</v>
      </c>
      <c r="U4594" s="30" t="s">
        <v>66</v>
      </c>
      <c r="V4594" s="30"/>
      <c r="W4594" s="30"/>
      <c r="X4594" s="31">
        <f>4470643*0.067</f>
        <v>299533.08100000001</v>
      </c>
      <c r="Y4594" s="30"/>
      <c r="Z4594" s="30"/>
    </row>
    <row r="4595" spans="1:26" ht="15.75" x14ac:dyDescent="0.25">
      <c r="A4595" s="5" t="s">
        <v>8</v>
      </c>
      <c r="B4595" s="7">
        <v>23687</v>
      </c>
      <c r="C4595" s="7">
        <v>1334</v>
      </c>
      <c r="D4595" s="1">
        <v>5.6</v>
      </c>
      <c r="E4595" s="9">
        <v>242.2</v>
      </c>
      <c r="F4595" s="7">
        <v>315</v>
      </c>
      <c r="G4595" s="1">
        <v>1.3</v>
      </c>
      <c r="H4595" s="1">
        <v>57.2</v>
      </c>
      <c r="I4595" s="7">
        <v>82</v>
      </c>
      <c r="J4595" s="1">
        <v>0.3</v>
      </c>
      <c r="K4595" s="1">
        <v>14.9</v>
      </c>
      <c r="M4595" s="12">
        <f t="shared" si="1345"/>
        <v>266</v>
      </c>
      <c r="N4595" s="20">
        <f t="shared" si="1344"/>
        <v>21</v>
      </c>
      <c r="O4595" s="20">
        <f t="shared" si="1346"/>
        <v>0</v>
      </c>
      <c r="P4595" s="12">
        <f t="shared" si="1347"/>
        <v>0</v>
      </c>
      <c r="R4595" s="21">
        <f t="shared" si="1348"/>
        <v>0.16314051608169255</v>
      </c>
      <c r="V4595" t="s">
        <v>56</v>
      </c>
      <c r="W4595" s="32">
        <v>0.1</v>
      </c>
      <c r="X4595" s="33">
        <f>X4594*W4595</f>
        <v>29953.308100000002</v>
      </c>
    </row>
    <row r="4596" spans="1:26" ht="15.75" x14ac:dyDescent="0.25">
      <c r="A4596" s="6" t="s">
        <v>9</v>
      </c>
      <c r="B4596" s="8">
        <v>13841</v>
      </c>
      <c r="C4596" s="8">
        <v>1435</v>
      </c>
      <c r="D4596" s="2">
        <v>10.4</v>
      </c>
      <c r="E4596" s="10">
        <v>302.5</v>
      </c>
      <c r="F4596" s="8">
        <v>400</v>
      </c>
      <c r="G4596" s="2">
        <v>2.9</v>
      </c>
      <c r="H4596" s="2">
        <v>84.3</v>
      </c>
      <c r="I4596" s="8">
        <v>234</v>
      </c>
      <c r="J4596" s="2">
        <v>1.7</v>
      </c>
      <c r="K4596" s="2">
        <v>49.3</v>
      </c>
      <c r="M4596" s="12">
        <f t="shared" si="1345"/>
        <v>116</v>
      </c>
      <c r="N4596" s="20">
        <f t="shared" si="1344"/>
        <v>12</v>
      </c>
      <c r="O4596" s="20">
        <f t="shared" si="1346"/>
        <v>3</v>
      </c>
      <c r="P4596" s="20">
        <f t="shared" si="1347"/>
        <v>0</v>
      </c>
      <c r="R4596" s="21">
        <f t="shared" si="1348"/>
        <v>0.17549223431576372</v>
      </c>
      <c r="V4596" t="s">
        <v>67</v>
      </c>
      <c r="X4596" s="34">
        <v>24156</v>
      </c>
      <c r="Y4596" s="48">
        <f>X4596/4470643</f>
        <v>5.4032495996660882E-3</v>
      </c>
      <c r="Z4596" t="s">
        <v>186</v>
      </c>
    </row>
    <row r="4597" spans="1:26" ht="15.75" x14ac:dyDescent="0.25">
      <c r="A4597" s="5" t="s">
        <v>10</v>
      </c>
      <c r="B4597" s="7">
        <v>6121</v>
      </c>
      <c r="C4597" s="7">
        <v>1358</v>
      </c>
      <c r="D4597" s="1">
        <v>22.2</v>
      </c>
      <c r="E4597" s="9">
        <v>521</v>
      </c>
      <c r="F4597" s="7">
        <v>263</v>
      </c>
      <c r="G4597" s="1">
        <v>4.3</v>
      </c>
      <c r="H4597" s="1">
        <v>100.9</v>
      </c>
      <c r="I4597" s="7">
        <v>427</v>
      </c>
      <c r="J4597" s="1">
        <v>7</v>
      </c>
      <c r="K4597" s="1">
        <v>163.80000000000001</v>
      </c>
      <c r="M4597" s="12">
        <f t="shared" si="1345"/>
        <v>34</v>
      </c>
      <c r="N4597" s="20">
        <f t="shared" si="1344"/>
        <v>6</v>
      </c>
      <c r="O4597" s="20">
        <f t="shared" si="1346"/>
        <v>3</v>
      </c>
      <c r="P4597" s="20">
        <f t="shared" si="1347"/>
        <v>0</v>
      </c>
      <c r="R4597" s="21">
        <f t="shared" si="1348"/>
        <v>0.16607557784028373</v>
      </c>
      <c r="W4597" s="46" t="s">
        <v>185</v>
      </c>
      <c r="X4597" s="47">
        <f>X4596-X4614</f>
        <v>24156</v>
      </c>
    </row>
    <row r="4598" spans="1:26" ht="15.75" x14ac:dyDescent="0.25">
      <c r="A4598" s="6" t="s">
        <v>11</v>
      </c>
      <c r="B4598" s="8">
        <v>6053</v>
      </c>
      <c r="C4598" s="8">
        <v>1712</v>
      </c>
      <c r="D4598" s="2">
        <v>28.3</v>
      </c>
      <c r="E4598" s="10">
        <v>1220.5</v>
      </c>
      <c r="F4598" s="8">
        <v>79</v>
      </c>
      <c r="G4598" s="2">
        <v>1.3</v>
      </c>
      <c r="H4598" s="2">
        <v>56.3</v>
      </c>
      <c r="I4598" s="8">
        <v>1304</v>
      </c>
      <c r="J4598" s="2">
        <v>21.5</v>
      </c>
      <c r="K4598" s="2">
        <v>929.6</v>
      </c>
      <c r="M4598" s="12">
        <f t="shared" si="1345"/>
        <v>8</v>
      </c>
      <c r="N4598" s="20">
        <f t="shared" si="1344"/>
        <v>4</v>
      </c>
      <c r="O4598" s="20">
        <f t="shared" si="1346"/>
        <v>0</v>
      </c>
      <c r="P4598" s="20">
        <f t="shared" si="1347"/>
        <v>0</v>
      </c>
      <c r="R4598" s="21">
        <f t="shared" si="1348"/>
        <v>0.20936773877950349</v>
      </c>
    </row>
    <row r="4599" spans="1:26" ht="15.75" x14ac:dyDescent="0.25">
      <c r="A4599" s="5" t="s">
        <v>12</v>
      </c>
      <c r="B4599" s="1">
        <v>105</v>
      </c>
      <c r="C4599" s="1">
        <v>3</v>
      </c>
      <c r="D4599" s="1">
        <v>2.9</v>
      </c>
      <c r="E4599" s="1" t="s">
        <v>13</v>
      </c>
      <c r="F4599" s="1">
        <v>1</v>
      </c>
      <c r="G4599" s="1">
        <v>1</v>
      </c>
      <c r="H4599" s="1" t="s">
        <v>13</v>
      </c>
      <c r="I4599" s="1">
        <v>1</v>
      </c>
      <c r="J4599" s="1">
        <v>1</v>
      </c>
      <c r="K4599" s="1" t="s">
        <v>13</v>
      </c>
      <c r="M4599" s="12">
        <f t="shared" si="1345"/>
        <v>4</v>
      </c>
      <c r="N4599" s="12">
        <f t="shared" si="1344"/>
        <v>0</v>
      </c>
      <c r="O4599" s="12">
        <f t="shared" si="1346"/>
        <v>0</v>
      </c>
      <c r="P4599" s="12">
        <f t="shared" si="1347"/>
        <v>0</v>
      </c>
      <c r="R4599" s="21">
        <f t="shared" si="1348"/>
        <v>3.6688271982389631E-4</v>
      </c>
    </row>
    <row r="4601" spans="1:26" x14ac:dyDescent="0.25">
      <c r="A4601" t="s">
        <v>1425</v>
      </c>
    </row>
    <row r="4602" spans="1:26" x14ac:dyDescent="0.25">
      <c r="A4602" t="s">
        <v>22</v>
      </c>
    </row>
    <row r="4603" spans="1:26" x14ac:dyDescent="0.25">
      <c r="A4603" s="15" t="s">
        <v>17</v>
      </c>
      <c r="B4603" s="14" t="s">
        <v>18</v>
      </c>
      <c r="C4603" s="270" t="s">
        <v>19</v>
      </c>
      <c r="D4603" s="270"/>
      <c r="E4603" s="270"/>
      <c r="F4603" s="270" t="s">
        <v>20</v>
      </c>
      <c r="G4603" s="270"/>
      <c r="H4603" s="270"/>
      <c r="I4603" s="270" t="s">
        <v>21</v>
      </c>
      <c r="J4603" s="270"/>
      <c r="K4603" s="270"/>
      <c r="M4603" s="270" t="s">
        <v>61</v>
      </c>
      <c r="N4603" s="270"/>
      <c r="O4603" s="270"/>
      <c r="P4603" s="270"/>
    </row>
    <row r="4604" spans="1:26" ht="30" x14ac:dyDescent="0.25">
      <c r="B4604" s="14" t="s">
        <v>14</v>
      </c>
      <c r="C4604" s="14" t="s">
        <v>14</v>
      </c>
      <c r="D4604" s="14" t="s">
        <v>15</v>
      </c>
      <c r="E4604" s="14" t="s">
        <v>16</v>
      </c>
      <c r="F4604" s="14" t="s">
        <v>14</v>
      </c>
      <c r="G4604" s="14" t="s">
        <v>15</v>
      </c>
      <c r="H4604" s="14" t="s">
        <v>16</v>
      </c>
      <c r="I4604" s="14" t="s">
        <v>14</v>
      </c>
      <c r="J4604" s="14" t="s">
        <v>15</v>
      </c>
      <c r="K4604" s="14" t="s">
        <v>16</v>
      </c>
      <c r="L4604" s="16"/>
      <c r="M4604" s="14" t="s">
        <v>18</v>
      </c>
      <c r="N4604" s="13" t="s">
        <v>19</v>
      </c>
      <c r="O4604" s="14" t="s">
        <v>20</v>
      </c>
      <c r="P4604" s="13" t="s">
        <v>21</v>
      </c>
      <c r="R4604" s="13" t="s">
        <v>41</v>
      </c>
      <c r="S4604" s="14" t="s">
        <v>29</v>
      </c>
      <c r="U4604" s="27" t="s">
        <v>42</v>
      </c>
    </row>
    <row r="4605" spans="1:26" ht="15.75" x14ac:dyDescent="0.25">
      <c r="A4605" s="5" t="s">
        <v>0</v>
      </c>
      <c r="B4605" s="7">
        <v>198653</v>
      </c>
      <c r="C4605" s="7">
        <v>8106</v>
      </c>
      <c r="D4605" s="1">
        <v>4.0999999999999996</v>
      </c>
      <c r="E4605" s="9">
        <v>183.3</v>
      </c>
      <c r="F4605" s="7">
        <v>1423</v>
      </c>
      <c r="G4605" s="1">
        <v>0.7</v>
      </c>
      <c r="H4605" s="1">
        <v>32.200000000000003</v>
      </c>
      <c r="I4605" s="7">
        <v>2099</v>
      </c>
      <c r="J4605" s="1">
        <v>1.1000000000000001</v>
      </c>
      <c r="K4605" s="1">
        <v>47.5</v>
      </c>
      <c r="M4605" s="12">
        <f>B4605-B4623</f>
        <v>1743</v>
      </c>
      <c r="N4605" s="12">
        <f t="shared" ref="N4605:N4617" si="1349">C4605-C4623</f>
        <v>58</v>
      </c>
      <c r="O4605" s="12">
        <f>F4605-F4623</f>
        <v>14</v>
      </c>
      <c r="P4605" s="12">
        <f>I4605-I4623</f>
        <v>9</v>
      </c>
      <c r="R4605" s="26"/>
      <c r="U4605" s="28">
        <f>C4605/B4605</f>
        <v>4.0804820465837416E-2</v>
      </c>
    </row>
    <row r="4606" spans="1:26" ht="15.75" x14ac:dyDescent="0.25">
      <c r="A4606" s="6" t="s">
        <v>1</v>
      </c>
      <c r="B4606" s="8">
        <v>1126</v>
      </c>
      <c r="C4606" s="8">
        <v>54</v>
      </c>
      <c r="D4606" s="2">
        <v>4.8</v>
      </c>
      <c r="E4606" s="10">
        <v>104.4</v>
      </c>
      <c r="F4606" s="8">
        <v>13</v>
      </c>
      <c r="G4606" s="2">
        <v>1.2</v>
      </c>
      <c r="H4606" s="2">
        <v>25.1</v>
      </c>
      <c r="I4606" s="8">
        <v>0</v>
      </c>
      <c r="J4606" s="2">
        <v>0</v>
      </c>
      <c r="K4606" s="2">
        <v>0</v>
      </c>
      <c r="M4606" s="12">
        <f t="shared" ref="M4606:M4617" si="1350">B4606-B4624</f>
        <v>2</v>
      </c>
      <c r="N4606" s="20">
        <f t="shared" si="1349"/>
        <v>0</v>
      </c>
      <c r="O4606" s="12">
        <f t="shared" ref="O4606:O4617" si="1351">F4606-F4624</f>
        <v>0</v>
      </c>
      <c r="P4606" s="12">
        <f t="shared" ref="P4606:P4617" si="1352">I4606-I4624</f>
        <v>0</v>
      </c>
      <c r="R4606" s="21">
        <f>C4606/$C$4605</f>
        <v>6.6617320503330867E-3</v>
      </c>
    </row>
    <row r="4607" spans="1:26" ht="15.75" x14ac:dyDescent="0.25">
      <c r="A4607" s="5" t="s">
        <v>2</v>
      </c>
      <c r="B4607" s="7">
        <v>6825</v>
      </c>
      <c r="C4607" s="7">
        <v>31</v>
      </c>
      <c r="D4607" s="1">
        <v>0.5</v>
      </c>
      <c r="E4607" s="9">
        <v>14.3</v>
      </c>
      <c r="F4607" s="7">
        <v>5</v>
      </c>
      <c r="G4607" s="1">
        <v>0.1</v>
      </c>
      <c r="H4607" s="1">
        <v>2.2999999999999998</v>
      </c>
      <c r="I4607" s="7">
        <v>0</v>
      </c>
      <c r="J4607" s="1">
        <v>0</v>
      </c>
      <c r="K4607" s="1">
        <v>0</v>
      </c>
      <c r="M4607" s="12">
        <f t="shared" si="1350"/>
        <v>80</v>
      </c>
      <c r="N4607" s="20">
        <f t="shared" si="1349"/>
        <v>1</v>
      </c>
      <c r="O4607" s="12">
        <f t="shared" si="1351"/>
        <v>0</v>
      </c>
      <c r="P4607" s="12">
        <f t="shared" si="1352"/>
        <v>0</v>
      </c>
      <c r="R4607" s="21">
        <f t="shared" ref="R4607:R4617" si="1353">C4607/$C$4605</f>
        <v>3.8243276585245498E-3</v>
      </c>
    </row>
    <row r="4608" spans="1:26" ht="15.75" x14ac:dyDescent="0.25">
      <c r="A4608" s="6" t="s">
        <v>3</v>
      </c>
      <c r="B4608" s="8">
        <v>9715</v>
      </c>
      <c r="C4608" s="8">
        <v>25</v>
      </c>
      <c r="D4608" s="2">
        <v>0.3</v>
      </c>
      <c r="E4608" s="10">
        <v>9</v>
      </c>
      <c r="F4608" s="8">
        <v>12</v>
      </c>
      <c r="G4608" s="2">
        <v>0.1</v>
      </c>
      <c r="H4608" s="2">
        <v>4.3</v>
      </c>
      <c r="I4608" s="8">
        <v>0</v>
      </c>
      <c r="J4608" s="2">
        <v>0</v>
      </c>
      <c r="K4608" s="2">
        <v>0</v>
      </c>
      <c r="M4608" s="12">
        <f t="shared" si="1350"/>
        <v>126</v>
      </c>
      <c r="N4608" s="20">
        <f t="shared" si="1349"/>
        <v>0</v>
      </c>
      <c r="O4608" s="20">
        <f t="shared" si="1351"/>
        <v>0</v>
      </c>
      <c r="P4608" s="12">
        <f t="shared" si="1352"/>
        <v>0</v>
      </c>
      <c r="R4608" s="23">
        <f t="shared" si="1353"/>
        <v>3.0841352084875402E-3</v>
      </c>
    </row>
    <row r="4609" spans="1:26" ht="15.75" x14ac:dyDescent="0.25">
      <c r="A4609" s="5" t="s">
        <v>4</v>
      </c>
      <c r="B4609" s="7">
        <v>26313</v>
      </c>
      <c r="C4609" s="7">
        <v>124</v>
      </c>
      <c r="D4609" s="1">
        <v>0.5</v>
      </c>
      <c r="E4609" s="9">
        <v>23.3</v>
      </c>
      <c r="F4609" s="7">
        <v>17</v>
      </c>
      <c r="G4609" s="1">
        <v>0.1</v>
      </c>
      <c r="H4609" s="1">
        <v>3.2</v>
      </c>
      <c r="I4609" s="7">
        <v>0</v>
      </c>
      <c r="J4609" s="1">
        <v>0</v>
      </c>
      <c r="K4609" s="1">
        <v>0</v>
      </c>
      <c r="M4609" s="12">
        <f t="shared" si="1350"/>
        <v>268</v>
      </c>
      <c r="N4609" s="20">
        <f t="shared" si="1349"/>
        <v>0</v>
      </c>
      <c r="O4609" s="12">
        <f t="shared" si="1351"/>
        <v>0</v>
      </c>
      <c r="P4609" s="12">
        <f t="shared" si="1352"/>
        <v>0</v>
      </c>
      <c r="R4609" s="23">
        <f t="shared" si="1353"/>
        <v>1.5297310634098199E-2</v>
      </c>
      <c r="S4609" s="24">
        <f>R4608+R4609</f>
        <v>1.838144584258574E-2</v>
      </c>
      <c r="U4609" t="s">
        <v>58</v>
      </c>
      <c r="Z4609" s="30"/>
    </row>
    <row r="4610" spans="1:26" ht="15.75" x14ac:dyDescent="0.25">
      <c r="A4610" s="6" t="s">
        <v>5</v>
      </c>
      <c r="B4610" s="8">
        <v>36422</v>
      </c>
      <c r="C4610" s="8">
        <v>429</v>
      </c>
      <c r="D4610" s="2">
        <v>1.2</v>
      </c>
      <c r="E4610" s="10">
        <v>72.5</v>
      </c>
      <c r="F4610" s="8">
        <v>44</v>
      </c>
      <c r="G4610" s="2">
        <v>0.1</v>
      </c>
      <c r="H4610" s="2">
        <v>7.4</v>
      </c>
      <c r="I4610" s="8">
        <v>8</v>
      </c>
      <c r="J4610" s="2">
        <v>0</v>
      </c>
      <c r="K4610" s="2">
        <v>1.4</v>
      </c>
      <c r="M4610" s="12">
        <f t="shared" si="1350"/>
        <v>310</v>
      </c>
      <c r="N4610" s="20">
        <f t="shared" si="1349"/>
        <v>4</v>
      </c>
      <c r="O4610" s="12">
        <f t="shared" si="1351"/>
        <v>1</v>
      </c>
      <c r="P4610" s="12">
        <f t="shared" si="1352"/>
        <v>0</v>
      </c>
      <c r="R4610" s="21">
        <f t="shared" si="1353"/>
        <v>5.292376017764619E-2</v>
      </c>
      <c r="U4610" s="30" t="s">
        <v>59</v>
      </c>
      <c r="V4610" s="30"/>
      <c r="W4610" s="30"/>
      <c r="X4610" s="30"/>
      <c r="Y4610" s="30"/>
      <c r="Z4610" s="30"/>
    </row>
    <row r="4611" spans="1:26" ht="15.75" x14ac:dyDescent="0.25">
      <c r="A4611" s="5" t="s">
        <v>6</v>
      </c>
      <c r="B4611" s="7">
        <v>37544</v>
      </c>
      <c r="C4611" s="7">
        <v>724</v>
      </c>
      <c r="D4611" s="1">
        <v>1.9</v>
      </c>
      <c r="E4611" s="9">
        <v>101.2</v>
      </c>
      <c r="F4611" s="7">
        <v>95</v>
      </c>
      <c r="G4611" s="1">
        <v>0.3</v>
      </c>
      <c r="H4611" s="1">
        <v>13.3</v>
      </c>
      <c r="I4611" s="7">
        <v>11</v>
      </c>
      <c r="J4611" s="1">
        <v>0</v>
      </c>
      <c r="K4611" s="1">
        <v>1.5</v>
      </c>
      <c r="M4611" s="12">
        <f t="shared" si="1350"/>
        <v>326</v>
      </c>
      <c r="N4611" s="20">
        <f t="shared" si="1349"/>
        <v>8</v>
      </c>
      <c r="O4611" s="20">
        <f t="shared" si="1351"/>
        <v>1</v>
      </c>
      <c r="P4611" s="12">
        <f t="shared" si="1352"/>
        <v>0</v>
      </c>
      <c r="R4611" s="21">
        <f t="shared" si="1353"/>
        <v>8.9316555637799167E-2</v>
      </c>
      <c r="U4611" s="30" t="s">
        <v>60</v>
      </c>
      <c r="V4611" s="30"/>
      <c r="W4611" s="30"/>
      <c r="X4611" s="30"/>
      <c r="Y4611" s="30"/>
      <c r="Z4611" s="30"/>
    </row>
    <row r="4612" spans="1:26" ht="15.75" x14ac:dyDescent="0.25">
      <c r="A4612" s="6" t="s">
        <v>7</v>
      </c>
      <c r="B4612" s="8">
        <v>31329</v>
      </c>
      <c r="C4612" s="8">
        <v>920</v>
      </c>
      <c r="D4612" s="2">
        <v>2.9</v>
      </c>
      <c r="E4612" s="10">
        <v>151.19999999999999</v>
      </c>
      <c r="F4612" s="8">
        <v>185</v>
      </c>
      <c r="G4612" s="2">
        <v>0.6</v>
      </c>
      <c r="H4612" s="2">
        <v>30.4</v>
      </c>
      <c r="I4612" s="8">
        <v>32</v>
      </c>
      <c r="J4612" s="2">
        <v>0.1</v>
      </c>
      <c r="K4612" s="2">
        <v>5.3</v>
      </c>
      <c r="M4612" s="12">
        <f t="shared" si="1350"/>
        <v>288</v>
      </c>
      <c r="N4612" s="20">
        <f t="shared" si="1349"/>
        <v>12</v>
      </c>
      <c r="O4612" s="20">
        <f t="shared" si="1351"/>
        <v>0</v>
      </c>
      <c r="P4612" s="12">
        <f t="shared" si="1352"/>
        <v>0</v>
      </c>
      <c r="R4612" s="21">
        <f t="shared" si="1353"/>
        <v>0.11349617567234148</v>
      </c>
      <c r="U4612" s="30" t="s">
        <v>55</v>
      </c>
      <c r="V4612" s="30"/>
      <c r="W4612" s="30"/>
      <c r="X4612" s="31">
        <f>4470643*0.066</f>
        <v>295062.43800000002</v>
      </c>
      <c r="Y4612" s="30"/>
      <c r="Z4612" s="30"/>
    </row>
    <row r="4613" spans="1:26" ht="15.75" x14ac:dyDescent="0.25">
      <c r="A4613" s="5" t="s">
        <v>8</v>
      </c>
      <c r="B4613" s="7">
        <v>23421</v>
      </c>
      <c r="C4613" s="7">
        <v>1313</v>
      </c>
      <c r="D4613" s="1">
        <v>5.6</v>
      </c>
      <c r="E4613" s="9">
        <v>238.4</v>
      </c>
      <c r="F4613" s="7">
        <v>315</v>
      </c>
      <c r="G4613" s="1">
        <v>1.3</v>
      </c>
      <c r="H4613" s="1">
        <v>57.2</v>
      </c>
      <c r="I4613" s="7">
        <v>82</v>
      </c>
      <c r="J4613" s="1">
        <v>0.4</v>
      </c>
      <c r="K4613" s="1">
        <v>14.9</v>
      </c>
      <c r="M4613" s="12">
        <f t="shared" si="1350"/>
        <v>200</v>
      </c>
      <c r="N4613" s="20">
        <f t="shared" si="1349"/>
        <v>9</v>
      </c>
      <c r="O4613" s="20">
        <f t="shared" si="1351"/>
        <v>6</v>
      </c>
      <c r="P4613" s="12">
        <f t="shared" si="1352"/>
        <v>0</v>
      </c>
      <c r="R4613" s="21">
        <f t="shared" si="1353"/>
        <v>0.1619787811497656</v>
      </c>
      <c r="V4613" t="s">
        <v>56</v>
      </c>
      <c r="W4613" s="32">
        <v>0.1</v>
      </c>
      <c r="X4613" s="33">
        <f>X4612*W4613</f>
        <v>29506.243800000004</v>
      </c>
      <c r="Y4613" s="48"/>
    </row>
    <row r="4614" spans="1:26" ht="15.75" x14ac:dyDescent="0.25">
      <c r="A4614" s="6" t="s">
        <v>9</v>
      </c>
      <c r="B4614" s="8">
        <v>13725</v>
      </c>
      <c r="C4614" s="8">
        <v>1423</v>
      </c>
      <c r="D4614" s="2">
        <v>10.4</v>
      </c>
      <c r="E4614" s="10">
        <v>299.89999999999998</v>
      </c>
      <c r="F4614" s="8">
        <v>397</v>
      </c>
      <c r="G4614" s="2">
        <v>2.9</v>
      </c>
      <c r="H4614" s="2">
        <v>83.7</v>
      </c>
      <c r="I4614" s="8">
        <v>234</v>
      </c>
      <c r="J4614" s="2">
        <v>1.7</v>
      </c>
      <c r="K4614" s="2">
        <v>49.3</v>
      </c>
      <c r="M4614" s="12">
        <f t="shared" si="1350"/>
        <v>98</v>
      </c>
      <c r="N4614" s="20">
        <f t="shared" si="1349"/>
        <v>15</v>
      </c>
      <c r="O4614" s="20">
        <f t="shared" si="1351"/>
        <v>4</v>
      </c>
      <c r="P4614" s="20">
        <f t="shared" si="1352"/>
        <v>4</v>
      </c>
      <c r="R4614" s="21">
        <f t="shared" si="1353"/>
        <v>0.17554897606711078</v>
      </c>
      <c r="V4614" t="s">
        <v>68</v>
      </c>
      <c r="X4614" s="33"/>
    </row>
    <row r="4615" spans="1:26" ht="15.75" x14ac:dyDescent="0.25">
      <c r="A4615" s="5" t="s">
        <v>10</v>
      </c>
      <c r="B4615" s="7">
        <v>6087</v>
      </c>
      <c r="C4615" s="7">
        <v>1352</v>
      </c>
      <c r="D4615" s="1">
        <v>22.2</v>
      </c>
      <c r="E4615" s="9">
        <v>518.70000000000005</v>
      </c>
      <c r="F4615" s="7">
        <v>260</v>
      </c>
      <c r="G4615" s="1">
        <v>4.3</v>
      </c>
      <c r="H4615" s="1">
        <v>99.8</v>
      </c>
      <c r="I4615" s="7">
        <v>427</v>
      </c>
      <c r="J4615" s="1">
        <v>7</v>
      </c>
      <c r="K4615" s="1">
        <v>163.80000000000001</v>
      </c>
      <c r="M4615" s="12">
        <f t="shared" si="1350"/>
        <v>33</v>
      </c>
      <c r="N4615" s="20">
        <f t="shared" si="1349"/>
        <v>3</v>
      </c>
      <c r="O4615" s="20">
        <f t="shared" si="1351"/>
        <v>2</v>
      </c>
      <c r="P4615" s="20">
        <f t="shared" si="1352"/>
        <v>2</v>
      </c>
      <c r="R4615" s="21">
        <f t="shared" si="1353"/>
        <v>0.16679003207500617</v>
      </c>
    </row>
    <row r="4616" spans="1:26" ht="15" customHeight="1" x14ac:dyDescent="0.25">
      <c r="A4616" s="6" t="s">
        <v>11</v>
      </c>
      <c r="B4616" s="8">
        <v>6045</v>
      </c>
      <c r="C4616" s="8">
        <v>1708</v>
      </c>
      <c r="D4616" s="2">
        <v>28.3</v>
      </c>
      <c r="E4616" s="10">
        <v>1217.7</v>
      </c>
      <c r="F4616" s="8">
        <v>79</v>
      </c>
      <c r="G4616" s="2">
        <v>1.3</v>
      </c>
      <c r="H4616" s="2">
        <v>56.3</v>
      </c>
      <c r="I4616" s="8">
        <v>1304</v>
      </c>
      <c r="J4616" s="2">
        <v>21.6</v>
      </c>
      <c r="K4616" s="2">
        <v>929.6</v>
      </c>
      <c r="M4616" s="12">
        <f t="shared" si="1350"/>
        <v>14</v>
      </c>
      <c r="N4616" s="20">
        <f t="shared" si="1349"/>
        <v>6</v>
      </c>
      <c r="O4616" s="20">
        <f t="shared" si="1351"/>
        <v>0</v>
      </c>
      <c r="P4616" s="20">
        <f t="shared" si="1352"/>
        <v>3</v>
      </c>
      <c r="R4616" s="21">
        <f t="shared" si="1353"/>
        <v>0.21070811744386875</v>
      </c>
    </row>
    <row r="4617" spans="1:26" ht="15" customHeight="1" x14ac:dyDescent="0.25">
      <c r="A4617" s="5" t="s">
        <v>12</v>
      </c>
      <c r="B4617" s="1">
        <v>101</v>
      </c>
      <c r="C4617" s="1">
        <v>3</v>
      </c>
      <c r="D4617" s="1">
        <v>3</v>
      </c>
      <c r="E4617" s="1" t="s">
        <v>13</v>
      </c>
      <c r="F4617" s="1">
        <v>1</v>
      </c>
      <c r="G4617" s="1">
        <v>1</v>
      </c>
      <c r="H4617" s="1" t="s">
        <v>13</v>
      </c>
      <c r="I4617" s="1">
        <v>1</v>
      </c>
      <c r="J4617" s="1">
        <v>1</v>
      </c>
      <c r="K4617" s="1" t="s">
        <v>13</v>
      </c>
      <c r="M4617" s="12">
        <f t="shared" si="1350"/>
        <v>-2</v>
      </c>
      <c r="N4617" s="12">
        <f t="shared" si="1349"/>
        <v>0</v>
      </c>
      <c r="O4617" s="12">
        <f t="shared" si="1351"/>
        <v>0</v>
      </c>
      <c r="P4617" s="12">
        <f t="shared" si="1352"/>
        <v>0</v>
      </c>
      <c r="R4617" s="21">
        <f t="shared" si="1353"/>
        <v>3.7009622501850479E-4</v>
      </c>
    </row>
    <row r="4618" spans="1:26" ht="15" customHeight="1" x14ac:dyDescent="0.25">
      <c r="A4618" s="18"/>
      <c r="B4618" s="19"/>
      <c r="C4618" s="19"/>
      <c r="D4618" s="19"/>
      <c r="E4618" s="19"/>
      <c r="F4618" s="19"/>
      <c r="G4618" s="19"/>
      <c r="H4618" s="19"/>
      <c r="I4618" s="19"/>
      <c r="J4618" s="19"/>
      <c r="K4618" s="19"/>
    </row>
    <row r="4619" spans="1:26" ht="15" customHeight="1" x14ac:dyDescent="0.25">
      <c r="A4619" t="s">
        <v>1426</v>
      </c>
    </row>
    <row r="4620" spans="1:26" ht="15" customHeight="1" x14ac:dyDescent="0.25">
      <c r="A4620" t="s">
        <v>22</v>
      </c>
    </row>
    <row r="4621" spans="1:26" x14ac:dyDescent="0.25">
      <c r="A4621" s="15" t="s">
        <v>17</v>
      </c>
      <c r="B4621" s="14" t="s">
        <v>18</v>
      </c>
      <c r="C4621" s="270" t="s">
        <v>19</v>
      </c>
      <c r="D4621" s="270"/>
      <c r="E4621" s="270"/>
      <c r="F4621" s="270" t="s">
        <v>20</v>
      </c>
      <c r="G4621" s="270"/>
      <c r="H4621" s="270"/>
      <c r="I4621" s="270" t="s">
        <v>21</v>
      </c>
      <c r="J4621" s="270"/>
      <c r="K4621" s="270"/>
      <c r="M4621" s="270" t="s">
        <v>51</v>
      </c>
      <c r="N4621" s="270"/>
      <c r="O4621" s="270"/>
      <c r="P4621" s="270"/>
    </row>
    <row r="4622" spans="1:26" ht="30" x14ac:dyDescent="0.25">
      <c r="B4622" s="14" t="s">
        <v>14</v>
      </c>
      <c r="C4622" s="14" t="s">
        <v>14</v>
      </c>
      <c r="D4622" s="14" t="s">
        <v>15</v>
      </c>
      <c r="E4622" s="14" t="s">
        <v>16</v>
      </c>
      <c r="F4622" s="14" t="s">
        <v>14</v>
      </c>
      <c r="G4622" s="14" t="s">
        <v>15</v>
      </c>
      <c r="H4622" s="14" t="s">
        <v>16</v>
      </c>
      <c r="I4622" s="14" t="s">
        <v>14</v>
      </c>
      <c r="J4622" s="14" t="s">
        <v>15</v>
      </c>
      <c r="K4622" s="14" t="s">
        <v>16</v>
      </c>
      <c r="L4622" s="16"/>
      <c r="M4622" s="14" t="s">
        <v>18</v>
      </c>
      <c r="N4622" s="13" t="s">
        <v>19</v>
      </c>
      <c r="O4622" s="14" t="s">
        <v>20</v>
      </c>
      <c r="P4622" s="13" t="s">
        <v>21</v>
      </c>
      <c r="R4622" s="13" t="s">
        <v>41</v>
      </c>
      <c r="S4622" s="14" t="s">
        <v>29</v>
      </c>
      <c r="U4622" s="27" t="s">
        <v>42</v>
      </c>
    </row>
    <row r="4623" spans="1:26" ht="15.75" x14ac:dyDescent="0.25">
      <c r="A4623" s="5" t="s">
        <v>0</v>
      </c>
      <c r="B4623" s="7">
        <v>196910</v>
      </c>
      <c r="C4623" s="7">
        <v>8048</v>
      </c>
      <c r="D4623" s="1">
        <v>4.0999999999999996</v>
      </c>
      <c r="E4623" s="9">
        <v>182</v>
      </c>
      <c r="F4623" s="7">
        <v>1409</v>
      </c>
      <c r="G4623" s="1">
        <v>0.7</v>
      </c>
      <c r="H4623" s="1">
        <v>31.9</v>
      </c>
      <c r="I4623" s="7">
        <v>2090</v>
      </c>
      <c r="J4623" s="1">
        <v>1.1000000000000001</v>
      </c>
      <c r="K4623" s="1">
        <v>47.3</v>
      </c>
      <c r="M4623" s="12">
        <f>B4623-B4641</f>
        <v>2012</v>
      </c>
      <c r="N4623" s="12">
        <f t="shared" ref="N4623:N4635" si="1354">C4623-C4641</f>
        <v>71</v>
      </c>
      <c r="O4623" s="12">
        <f>F4623-F4641</f>
        <v>13</v>
      </c>
      <c r="P4623" s="12">
        <f>I4623-I4641</f>
        <v>4</v>
      </c>
      <c r="R4623" s="26"/>
      <c r="U4623" s="28">
        <f>C4623/B4623</f>
        <v>4.087146412066426E-2</v>
      </c>
    </row>
    <row r="4624" spans="1:26" ht="15.75" x14ac:dyDescent="0.25">
      <c r="A4624" s="6" t="s">
        <v>1</v>
      </c>
      <c r="B4624" s="8">
        <v>1124</v>
      </c>
      <c r="C4624" s="8">
        <v>54</v>
      </c>
      <c r="D4624" s="2">
        <v>4.8</v>
      </c>
      <c r="E4624" s="10">
        <v>104.4</v>
      </c>
      <c r="F4624" s="8">
        <v>13</v>
      </c>
      <c r="G4624" s="2">
        <v>1.2</v>
      </c>
      <c r="H4624" s="2">
        <v>25.1</v>
      </c>
      <c r="I4624" s="8">
        <v>0</v>
      </c>
      <c r="J4624" s="2">
        <v>0</v>
      </c>
      <c r="K4624" s="2">
        <v>0</v>
      </c>
      <c r="M4624" s="12">
        <f t="shared" ref="M4624:M4635" si="1355">B4624-B4642</f>
        <v>8</v>
      </c>
      <c r="N4624" s="20">
        <f t="shared" si="1354"/>
        <v>0</v>
      </c>
      <c r="O4624" s="12">
        <f t="shared" ref="O4624:O4635" si="1356">F4624-F4642</f>
        <v>0</v>
      </c>
      <c r="P4624" s="12">
        <f t="shared" ref="P4624:P4635" si="1357">I4624-I4642</f>
        <v>0</v>
      </c>
      <c r="R4624" s="21">
        <f>C4624/$C$4623</f>
        <v>6.7097415506958248E-3</v>
      </c>
    </row>
    <row r="4625" spans="1:26" ht="15.75" x14ac:dyDescent="0.25">
      <c r="A4625" s="5" t="s">
        <v>2</v>
      </c>
      <c r="B4625" s="7">
        <v>6745</v>
      </c>
      <c r="C4625" s="7">
        <v>30</v>
      </c>
      <c r="D4625" s="1">
        <v>0.4</v>
      </c>
      <c r="E4625" s="9">
        <v>13.8</v>
      </c>
      <c r="F4625" s="7">
        <v>5</v>
      </c>
      <c r="G4625" s="1">
        <v>0.1</v>
      </c>
      <c r="H4625" s="1">
        <v>2.2999999999999998</v>
      </c>
      <c r="I4625" s="7">
        <v>0</v>
      </c>
      <c r="J4625" s="1">
        <v>0</v>
      </c>
      <c r="K4625" s="1">
        <v>0</v>
      </c>
      <c r="M4625" s="12">
        <f t="shared" si="1355"/>
        <v>130</v>
      </c>
      <c r="N4625" s="20">
        <f t="shared" si="1354"/>
        <v>0</v>
      </c>
      <c r="O4625" s="12">
        <f t="shared" si="1356"/>
        <v>0</v>
      </c>
      <c r="P4625" s="12">
        <f t="shared" si="1357"/>
        <v>0</v>
      </c>
      <c r="R4625" s="21">
        <f t="shared" ref="R4625:R4635" si="1358">C4625/$C$4623</f>
        <v>3.7276341948310138E-3</v>
      </c>
    </row>
    <row r="4626" spans="1:26" ht="15.75" x14ac:dyDescent="0.25">
      <c r="A4626" s="6" t="s">
        <v>3</v>
      </c>
      <c r="B4626" s="8">
        <v>9589</v>
      </c>
      <c r="C4626" s="8">
        <v>25</v>
      </c>
      <c r="D4626" s="2">
        <v>0.3</v>
      </c>
      <c r="E4626" s="10">
        <v>9</v>
      </c>
      <c r="F4626" s="8">
        <v>12</v>
      </c>
      <c r="G4626" s="2">
        <v>0.1</v>
      </c>
      <c r="H4626" s="2">
        <v>4.3</v>
      </c>
      <c r="I4626" s="8">
        <v>0</v>
      </c>
      <c r="J4626" s="2">
        <v>0</v>
      </c>
      <c r="K4626" s="2">
        <v>0</v>
      </c>
      <c r="M4626" s="12">
        <f t="shared" si="1355"/>
        <v>171</v>
      </c>
      <c r="N4626" s="20">
        <f t="shared" si="1354"/>
        <v>1</v>
      </c>
      <c r="O4626" s="20">
        <f t="shared" si="1356"/>
        <v>0</v>
      </c>
      <c r="P4626" s="12">
        <f t="shared" si="1357"/>
        <v>0</v>
      </c>
      <c r="R4626" s="23">
        <f t="shared" si="1358"/>
        <v>3.1063618290258451E-3</v>
      </c>
    </row>
    <row r="4627" spans="1:26" ht="15.75" x14ac:dyDescent="0.25">
      <c r="A4627" s="5" t="s">
        <v>4</v>
      </c>
      <c r="B4627" s="7">
        <v>26045</v>
      </c>
      <c r="C4627" s="7">
        <v>124</v>
      </c>
      <c r="D4627" s="1">
        <v>0.5</v>
      </c>
      <c r="E4627" s="9">
        <v>23.3</v>
      </c>
      <c r="F4627" s="7">
        <v>17</v>
      </c>
      <c r="G4627" s="1">
        <v>0.1</v>
      </c>
      <c r="H4627" s="1">
        <v>3.2</v>
      </c>
      <c r="I4627" s="7">
        <v>0</v>
      </c>
      <c r="J4627" s="1">
        <v>0</v>
      </c>
      <c r="K4627" s="1">
        <v>0</v>
      </c>
      <c r="M4627" s="12">
        <f t="shared" si="1355"/>
        <v>319</v>
      </c>
      <c r="N4627" s="20">
        <f t="shared" si="1354"/>
        <v>4</v>
      </c>
      <c r="O4627" s="12">
        <f t="shared" si="1356"/>
        <v>1</v>
      </c>
      <c r="P4627" s="12">
        <f t="shared" si="1357"/>
        <v>0</v>
      </c>
      <c r="R4627" s="23">
        <f t="shared" si="1358"/>
        <v>1.5407554671968192E-2</v>
      </c>
      <c r="S4627" s="24">
        <f>R4626+R4627</f>
        <v>1.8513916500994036E-2</v>
      </c>
      <c r="U4627" s="30" t="s">
        <v>52</v>
      </c>
      <c r="V4627" s="30"/>
      <c r="W4627" s="30"/>
      <c r="X4627" s="30"/>
      <c r="Y4627" s="30"/>
      <c r="Z4627" s="30"/>
    </row>
    <row r="4628" spans="1:26" ht="15.75" x14ac:dyDescent="0.25">
      <c r="A4628" s="6" t="s">
        <v>5</v>
      </c>
      <c r="B4628" s="8">
        <v>36112</v>
      </c>
      <c r="C4628" s="8">
        <v>425</v>
      </c>
      <c r="D4628" s="2">
        <v>1.2</v>
      </c>
      <c r="E4628" s="10">
        <v>71.8</v>
      </c>
      <c r="F4628" s="8">
        <v>43</v>
      </c>
      <c r="G4628" s="2">
        <v>0.1</v>
      </c>
      <c r="H4628" s="2">
        <v>7.3</v>
      </c>
      <c r="I4628" s="8">
        <v>8</v>
      </c>
      <c r="J4628" s="2">
        <v>0</v>
      </c>
      <c r="K4628" s="2">
        <v>1.4</v>
      </c>
      <c r="M4628" s="12">
        <f t="shared" si="1355"/>
        <v>311</v>
      </c>
      <c r="N4628" s="20">
        <f t="shared" si="1354"/>
        <v>8</v>
      </c>
      <c r="O4628" s="12">
        <f t="shared" si="1356"/>
        <v>0</v>
      </c>
      <c r="P4628" s="12">
        <f t="shared" si="1357"/>
        <v>0</v>
      </c>
      <c r="R4628" s="21">
        <f t="shared" si="1358"/>
        <v>5.2808151093439365E-2</v>
      </c>
      <c r="U4628" s="30" t="s">
        <v>53</v>
      </c>
      <c r="V4628" s="30"/>
      <c r="W4628" s="30"/>
      <c r="X4628" s="30"/>
      <c r="Y4628" s="30"/>
      <c r="Z4628" s="30"/>
    </row>
    <row r="4629" spans="1:26" ht="15.75" x14ac:dyDescent="0.25">
      <c r="A4629" s="5" t="s">
        <v>6</v>
      </c>
      <c r="B4629" s="7">
        <v>37218</v>
      </c>
      <c r="C4629" s="7">
        <v>716</v>
      </c>
      <c r="D4629" s="1">
        <v>1.9</v>
      </c>
      <c r="E4629" s="9">
        <v>100.1</v>
      </c>
      <c r="F4629" s="7">
        <v>94</v>
      </c>
      <c r="G4629" s="1">
        <v>0.3</v>
      </c>
      <c r="H4629" s="1">
        <v>13.1</v>
      </c>
      <c r="I4629" s="7">
        <v>11</v>
      </c>
      <c r="J4629" s="1">
        <v>0</v>
      </c>
      <c r="K4629" s="1">
        <v>1.5</v>
      </c>
      <c r="M4629" s="12">
        <f t="shared" si="1355"/>
        <v>398</v>
      </c>
      <c r="N4629" s="20">
        <f t="shared" si="1354"/>
        <v>13</v>
      </c>
      <c r="O4629" s="20">
        <f t="shared" si="1356"/>
        <v>4</v>
      </c>
      <c r="P4629" s="12">
        <f t="shared" si="1357"/>
        <v>0</v>
      </c>
      <c r="R4629" s="21">
        <f t="shared" si="1358"/>
        <v>8.8966202783300197E-2</v>
      </c>
      <c r="U4629" s="30" t="s">
        <v>54</v>
      </c>
      <c r="V4629" s="30"/>
      <c r="W4629" s="30"/>
      <c r="X4629" s="30"/>
      <c r="Y4629" s="30"/>
      <c r="Z4629" s="30"/>
    </row>
    <row r="4630" spans="1:26" ht="15.75" x14ac:dyDescent="0.25">
      <c r="A4630" s="6" t="s">
        <v>7</v>
      </c>
      <c r="B4630" s="8">
        <v>31041</v>
      </c>
      <c r="C4630" s="8">
        <v>908</v>
      </c>
      <c r="D4630" s="2">
        <v>2.9</v>
      </c>
      <c r="E4630" s="10">
        <v>149.19999999999999</v>
      </c>
      <c r="F4630" s="8">
        <v>185</v>
      </c>
      <c r="G4630" s="2">
        <v>0.6</v>
      </c>
      <c r="H4630" s="2">
        <v>30.4</v>
      </c>
      <c r="I4630" s="8">
        <v>32</v>
      </c>
      <c r="J4630" s="2">
        <v>0.1</v>
      </c>
      <c r="K4630" s="2">
        <v>5.3</v>
      </c>
      <c r="M4630" s="12">
        <f t="shared" si="1355"/>
        <v>320</v>
      </c>
      <c r="N4630" s="20">
        <f t="shared" si="1354"/>
        <v>11</v>
      </c>
      <c r="O4630" s="20">
        <f t="shared" si="1356"/>
        <v>2</v>
      </c>
      <c r="P4630" s="12">
        <f t="shared" si="1357"/>
        <v>0</v>
      </c>
      <c r="R4630" s="21">
        <f t="shared" si="1358"/>
        <v>0.11282306163021869</v>
      </c>
      <c r="U4630" s="30" t="s">
        <v>55</v>
      </c>
      <c r="V4630" s="30"/>
      <c r="W4630" s="30"/>
      <c r="X4630" s="31">
        <f>4470643*0.066</f>
        <v>295062.43800000002</v>
      </c>
      <c r="Y4630" s="30"/>
      <c r="Z4630" s="30"/>
    </row>
    <row r="4631" spans="1:26" ht="15.75" x14ac:dyDescent="0.25">
      <c r="A4631" s="5" t="s">
        <v>8</v>
      </c>
      <c r="B4631" s="7">
        <v>23221</v>
      </c>
      <c r="C4631" s="7">
        <v>1304</v>
      </c>
      <c r="D4631" s="1">
        <v>5.6</v>
      </c>
      <c r="E4631" s="9">
        <v>236.8</v>
      </c>
      <c r="F4631" s="7">
        <v>309</v>
      </c>
      <c r="G4631" s="1">
        <v>1.3</v>
      </c>
      <c r="H4631" s="1">
        <v>56.1</v>
      </c>
      <c r="I4631" s="7">
        <v>82</v>
      </c>
      <c r="J4631" s="1">
        <v>0.4</v>
      </c>
      <c r="K4631" s="1">
        <v>14.9</v>
      </c>
      <c r="M4631" s="12">
        <f t="shared" si="1355"/>
        <v>220</v>
      </c>
      <c r="N4631" s="20">
        <f t="shared" si="1354"/>
        <v>22</v>
      </c>
      <c r="O4631" s="20">
        <f t="shared" si="1356"/>
        <v>4</v>
      </c>
      <c r="P4631" s="12">
        <f t="shared" si="1357"/>
        <v>1</v>
      </c>
      <c r="R4631" s="21">
        <f t="shared" si="1358"/>
        <v>0.16202783300198806</v>
      </c>
      <c r="V4631" t="s">
        <v>56</v>
      </c>
      <c r="W4631" s="32">
        <v>0.1</v>
      </c>
      <c r="X4631" s="33">
        <f>X4630*W4631</f>
        <v>29506.243800000004</v>
      </c>
    </row>
    <row r="4632" spans="1:26" ht="15.75" x14ac:dyDescent="0.25">
      <c r="A4632" s="6" t="s">
        <v>9</v>
      </c>
      <c r="B4632" s="8">
        <v>13627</v>
      </c>
      <c r="C4632" s="8">
        <v>1408</v>
      </c>
      <c r="D4632" s="2">
        <v>10.3</v>
      </c>
      <c r="E4632" s="10">
        <v>296.8</v>
      </c>
      <c r="F4632" s="8">
        <v>393</v>
      </c>
      <c r="G4632" s="2">
        <v>2.9</v>
      </c>
      <c r="H4632" s="2">
        <v>82.8</v>
      </c>
      <c r="I4632" s="8">
        <v>230</v>
      </c>
      <c r="J4632" s="2">
        <v>1.7</v>
      </c>
      <c r="K4632" s="2">
        <v>48.5</v>
      </c>
      <c r="M4632" s="12">
        <f t="shared" si="1355"/>
        <v>98</v>
      </c>
      <c r="N4632" s="20">
        <f t="shared" si="1354"/>
        <v>8</v>
      </c>
      <c r="O4632" s="20">
        <f t="shared" si="1356"/>
        <v>2</v>
      </c>
      <c r="P4632" s="20">
        <f t="shared" si="1357"/>
        <v>0</v>
      </c>
      <c r="R4632" s="21">
        <f t="shared" si="1358"/>
        <v>0.1749502982107356</v>
      </c>
      <c r="V4632" t="s">
        <v>57</v>
      </c>
      <c r="X4632" s="33">
        <v>23608</v>
      </c>
      <c r="Y4632" s="48">
        <f>X4632/4470643</f>
        <v>5.2806721538713785E-3</v>
      </c>
      <c r="Z4632" t="s">
        <v>186</v>
      </c>
    </row>
    <row r="4633" spans="1:26" ht="15.75" x14ac:dyDescent="0.25">
      <c r="A4633" s="5" t="s">
        <v>10</v>
      </c>
      <c r="B4633" s="7">
        <v>6054</v>
      </c>
      <c r="C4633" s="7">
        <v>1349</v>
      </c>
      <c r="D4633" s="1">
        <v>22.3</v>
      </c>
      <c r="E4633" s="9">
        <v>517.6</v>
      </c>
      <c r="F4633" s="7">
        <v>258</v>
      </c>
      <c r="G4633" s="1">
        <v>4.3</v>
      </c>
      <c r="H4633" s="1">
        <v>99</v>
      </c>
      <c r="I4633" s="7">
        <v>425</v>
      </c>
      <c r="J4633" s="1">
        <v>7</v>
      </c>
      <c r="K4633" s="1">
        <v>163.1</v>
      </c>
      <c r="M4633" s="12">
        <f t="shared" si="1355"/>
        <v>29</v>
      </c>
      <c r="N4633" s="20">
        <f t="shared" si="1354"/>
        <v>2</v>
      </c>
      <c r="O4633" s="20">
        <f t="shared" si="1356"/>
        <v>0</v>
      </c>
      <c r="P4633" s="20">
        <f t="shared" si="1357"/>
        <v>2</v>
      </c>
      <c r="R4633" s="21">
        <f t="shared" si="1358"/>
        <v>0.16761928429423459</v>
      </c>
    </row>
    <row r="4634" spans="1:26" ht="15.75" x14ac:dyDescent="0.25">
      <c r="A4634" s="6" t="s">
        <v>11</v>
      </c>
      <c r="B4634" s="8">
        <v>6031</v>
      </c>
      <c r="C4634" s="8">
        <v>1702</v>
      </c>
      <c r="D4634" s="2">
        <v>28.2</v>
      </c>
      <c r="E4634" s="10">
        <v>1213.4000000000001</v>
      </c>
      <c r="F4634" s="8">
        <v>79</v>
      </c>
      <c r="G4634" s="2">
        <v>1.3</v>
      </c>
      <c r="H4634" s="2">
        <v>56.3</v>
      </c>
      <c r="I4634" s="8">
        <v>1301</v>
      </c>
      <c r="J4634" s="2">
        <v>21.6</v>
      </c>
      <c r="K4634" s="2">
        <v>927.5</v>
      </c>
      <c r="M4634" s="12">
        <f t="shared" si="1355"/>
        <v>6</v>
      </c>
      <c r="N4634" s="20">
        <f t="shared" si="1354"/>
        <v>2</v>
      </c>
      <c r="O4634" s="20">
        <f t="shared" si="1356"/>
        <v>0</v>
      </c>
      <c r="P4634" s="20">
        <f t="shared" si="1357"/>
        <v>1</v>
      </c>
      <c r="R4634" s="21">
        <f t="shared" si="1358"/>
        <v>0.21148111332007952</v>
      </c>
    </row>
    <row r="4635" spans="1:26" ht="15.75" x14ac:dyDescent="0.25">
      <c r="A4635" s="5" t="s">
        <v>12</v>
      </c>
      <c r="B4635" s="1">
        <v>103</v>
      </c>
      <c r="C4635" s="1">
        <v>3</v>
      </c>
      <c r="D4635" s="1">
        <v>2.9</v>
      </c>
      <c r="E4635" s="1" t="s">
        <v>13</v>
      </c>
      <c r="F4635" s="1">
        <v>1</v>
      </c>
      <c r="G4635" s="1">
        <v>1</v>
      </c>
      <c r="H4635" s="1" t="s">
        <v>13</v>
      </c>
      <c r="I4635" s="1">
        <v>1</v>
      </c>
      <c r="J4635" s="1">
        <v>1</v>
      </c>
      <c r="K4635" s="1" t="s">
        <v>13</v>
      </c>
      <c r="M4635" s="12">
        <f t="shared" si="1355"/>
        <v>2</v>
      </c>
      <c r="N4635" s="12">
        <f t="shared" si="1354"/>
        <v>0</v>
      </c>
      <c r="O4635" s="12">
        <f t="shared" si="1356"/>
        <v>0</v>
      </c>
      <c r="P4635" s="12">
        <f t="shared" si="1357"/>
        <v>0</v>
      </c>
      <c r="R4635" s="21">
        <f t="shared" si="1358"/>
        <v>3.7276341948310138E-4</v>
      </c>
    </row>
    <row r="4637" spans="1:26" x14ac:dyDescent="0.25">
      <c r="A4637" t="s">
        <v>1427</v>
      </c>
    </row>
    <row r="4638" spans="1:26" x14ac:dyDescent="0.25">
      <c r="A4638" t="s">
        <v>22</v>
      </c>
    </row>
    <row r="4639" spans="1:26" x14ac:dyDescent="0.25">
      <c r="A4639" s="15" t="s">
        <v>17</v>
      </c>
      <c r="B4639" s="14" t="s">
        <v>18</v>
      </c>
      <c r="C4639" s="270" t="s">
        <v>19</v>
      </c>
      <c r="D4639" s="270"/>
      <c r="E4639" s="270"/>
      <c r="F4639" s="270" t="s">
        <v>20</v>
      </c>
      <c r="G4639" s="270"/>
      <c r="H4639" s="270"/>
      <c r="I4639" s="270" t="s">
        <v>21</v>
      </c>
      <c r="J4639" s="270"/>
      <c r="K4639" s="270"/>
      <c r="M4639" s="270" t="s">
        <v>50</v>
      </c>
      <c r="N4639" s="270"/>
      <c r="O4639" s="270"/>
      <c r="P4639" s="270"/>
    </row>
    <row r="4640" spans="1:26" ht="30" x14ac:dyDescent="0.25">
      <c r="B4640" s="14" t="s">
        <v>14</v>
      </c>
      <c r="C4640" s="14" t="s">
        <v>14</v>
      </c>
      <c r="D4640" s="14" t="s">
        <v>15</v>
      </c>
      <c r="E4640" s="14" t="s">
        <v>16</v>
      </c>
      <c r="F4640" s="14" t="s">
        <v>14</v>
      </c>
      <c r="G4640" s="14" t="s">
        <v>15</v>
      </c>
      <c r="H4640" s="14" t="s">
        <v>16</v>
      </c>
      <c r="I4640" s="14" t="s">
        <v>14</v>
      </c>
      <c r="J4640" s="14" t="s">
        <v>15</v>
      </c>
      <c r="K4640" s="14" t="s">
        <v>16</v>
      </c>
      <c r="L4640" s="16"/>
      <c r="M4640" s="14" t="s">
        <v>18</v>
      </c>
      <c r="N4640" s="13" t="s">
        <v>19</v>
      </c>
      <c r="O4640" s="14" t="s">
        <v>20</v>
      </c>
      <c r="P4640" s="13" t="s">
        <v>21</v>
      </c>
      <c r="R4640" s="13" t="s">
        <v>41</v>
      </c>
      <c r="S4640" s="14" t="s">
        <v>29</v>
      </c>
      <c r="U4640" s="27" t="s">
        <v>42</v>
      </c>
    </row>
    <row r="4641" spans="1:21" ht="15.75" x14ac:dyDescent="0.25">
      <c r="A4641" s="5" t="s">
        <v>0</v>
      </c>
      <c r="B4641" s="7">
        <v>194898</v>
      </c>
      <c r="C4641" s="7">
        <v>7977</v>
      </c>
      <c r="D4641" s="1">
        <v>4.0999999999999996</v>
      </c>
      <c r="E4641" s="9">
        <v>180.4</v>
      </c>
      <c r="F4641" s="7">
        <v>1396</v>
      </c>
      <c r="G4641" s="1">
        <v>0.7</v>
      </c>
      <c r="H4641" s="1">
        <v>31.6</v>
      </c>
      <c r="I4641" s="7">
        <v>2086</v>
      </c>
      <c r="J4641" s="1">
        <v>1.1000000000000001</v>
      </c>
      <c r="K4641" s="1">
        <v>47.2</v>
      </c>
      <c r="M4641" s="12">
        <f>B4641-B4659</f>
        <v>1731</v>
      </c>
      <c r="N4641" s="12">
        <f t="shared" ref="N4641:N4653" si="1359">C4641-C4659</f>
        <v>52</v>
      </c>
      <c r="O4641" s="12">
        <f>F4641-F4659</f>
        <v>17</v>
      </c>
      <c r="P4641" s="12">
        <f>I4641-I4659</f>
        <v>3</v>
      </c>
      <c r="R4641" s="26"/>
      <c r="U4641" s="28">
        <f>C4641/B4641</f>
        <v>4.0929101376104421E-2</v>
      </c>
    </row>
    <row r="4642" spans="1:21" ht="15.75" x14ac:dyDescent="0.25">
      <c r="A4642" s="6" t="s">
        <v>1</v>
      </c>
      <c r="B4642" s="8">
        <v>1116</v>
      </c>
      <c r="C4642" s="8">
        <v>54</v>
      </c>
      <c r="D4642" s="2">
        <v>4.8</v>
      </c>
      <c r="E4642" s="10">
        <v>104.4</v>
      </c>
      <c r="F4642" s="8">
        <v>13</v>
      </c>
      <c r="G4642" s="2">
        <v>1.2</v>
      </c>
      <c r="H4642" s="2">
        <v>25.1</v>
      </c>
      <c r="I4642" s="8">
        <v>0</v>
      </c>
      <c r="J4642" s="2">
        <v>0</v>
      </c>
      <c r="K4642" s="2">
        <v>0</v>
      </c>
      <c r="M4642" s="12">
        <f t="shared" ref="M4642:M4653" si="1360">B4642-B4660</f>
        <v>19</v>
      </c>
      <c r="N4642" s="20">
        <f t="shared" si="1359"/>
        <v>0</v>
      </c>
      <c r="O4642" s="12">
        <f t="shared" ref="O4642:O4653" si="1361">F4642-F4660</f>
        <v>0</v>
      </c>
      <c r="P4642" s="12">
        <f t="shared" ref="P4642:P4653" si="1362">I4642-I4660</f>
        <v>0</v>
      </c>
      <c r="R4642" s="21">
        <f>C4642/$C$4641</f>
        <v>6.7694622038360283E-3</v>
      </c>
    </row>
    <row r="4643" spans="1:21" ht="15.75" x14ac:dyDescent="0.25">
      <c r="A4643" s="5" t="s">
        <v>2</v>
      </c>
      <c r="B4643" s="7">
        <v>6615</v>
      </c>
      <c r="C4643" s="7">
        <v>30</v>
      </c>
      <c r="D4643" s="1">
        <v>0.5</v>
      </c>
      <c r="E4643" s="9">
        <v>13.8</v>
      </c>
      <c r="F4643" s="7">
        <v>5</v>
      </c>
      <c r="G4643" s="1">
        <v>0.1</v>
      </c>
      <c r="H4643" s="1">
        <v>2.2999999999999998</v>
      </c>
      <c r="I4643" s="7">
        <v>0</v>
      </c>
      <c r="J4643" s="1">
        <v>0</v>
      </c>
      <c r="K4643" s="1">
        <v>0</v>
      </c>
      <c r="M4643" s="12">
        <f t="shared" si="1360"/>
        <v>81</v>
      </c>
      <c r="N4643" s="20">
        <f t="shared" si="1359"/>
        <v>1</v>
      </c>
      <c r="O4643" s="12">
        <f t="shared" si="1361"/>
        <v>0</v>
      </c>
      <c r="P4643" s="12">
        <f t="shared" si="1362"/>
        <v>0</v>
      </c>
      <c r="R4643" s="21">
        <f t="shared" ref="R4643:R4653" si="1363">C4643/$C$4641</f>
        <v>3.7608123354644601E-3</v>
      </c>
    </row>
    <row r="4644" spans="1:21" ht="15.75" x14ac:dyDescent="0.25">
      <c r="A4644" s="6" t="s">
        <v>3</v>
      </c>
      <c r="B4644" s="8">
        <v>9418</v>
      </c>
      <c r="C4644" s="8">
        <v>24</v>
      </c>
      <c r="D4644" s="2">
        <v>0.3</v>
      </c>
      <c r="E4644" s="10">
        <v>8.6</v>
      </c>
      <c r="F4644" s="8">
        <v>12</v>
      </c>
      <c r="G4644" s="2">
        <v>0.1</v>
      </c>
      <c r="H4644" s="2">
        <v>4.3</v>
      </c>
      <c r="I4644" s="8">
        <v>0</v>
      </c>
      <c r="J4644" s="2">
        <v>0</v>
      </c>
      <c r="K4644" s="2">
        <v>0</v>
      </c>
      <c r="M4644" s="12">
        <f t="shared" si="1360"/>
        <v>113</v>
      </c>
      <c r="N4644" s="20">
        <f t="shared" si="1359"/>
        <v>0</v>
      </c>
      <c r="O4644" s="20">
        <f t="shared" si="1361"/>
        <v>0</v>
      </c>
      <c r="P4644" s="12">
        <f t="shared" si="1362"/>
        <v>0</v>
      </c>
      <c r="R4644" s="23">
        <f t="shared" si="1363"/>
        <v>3.0086498683715682E-3</v>
      </c>
    </row>
    <row r="4645" spans="1:21" ht="15.75" x14ac:dyDescent="0.25">
      <c r="A4645" s="5" t="s">
        <v>4</v>
      </c>
      <c r="B4645" s="7">
        <v>25726</v>
      </c>
      <c r="C4645" s="7">
        <v>120</v>
      </c>
      <c r="D4645" s="1">
        <v>0.5</v>
      </c>
      <c r="E4645" s="9">
        <v>22.5</v>
      </c>
      <c r="F4645" s="7">
        <v>16</v>
      </c>
      <c r="G4645" s="1">
        <v>0.1</v>
      </c>
      <c r="H4645" s="1">
        <v>3</v>
      </c>
      <c r="I4645" s="7">
        <v>0</v>
      </c>
      <c r="J4645" s="1">
        <v>0</v>
      </c>
      <c r="K4645" s="1">
        <v>0</v>
      </c>
      <c r="M4645" s="12">
        <f t="shared" si="1360"/>
        <v>301</v>
      </c>
      <c r="N4645" s="20">
        <f t="shared" si="1359"/>
        <v>1</v>
      </c>
      <c r="O4645" s="12">
        <f t="shared" si="1361"/>
        <v>0</v>
      </c>
      <c r="P4645" s="12">
        <f t="shared" si="1362"/>
        <v>0</v>
      </c>
      <c r="R4645" s="23">
        <f t="shared" si="1363"/>
        <v>1.5043249341857841E-2</v>
      </c>
      <c r="S4645" s="24">
        <f>R4644+R4645</f>
        <v>1.805189921022941E-2</v>
      </c>
    </row>
    <row r="4646" spans="1:21" ht="15.75" x14ac:dyDescent="0.25">
      <c r="A4646" s="6" t="s">
        <v>5</v>
      </c>
      <c r="B4646" s="8">
        <v>35801</v>
      </c>
      <c r="C4646" s="8">
        <v>417</v>
      </c>
      <c r="D4646" s="2">
        <v>1.2</v>
      </c>
      <c r="E4646" s="10">
        <v>70.5</v>
      </c>
      <c r="F4646" s="8">
        <v>43</v>
      </c>
      <c r="G4646" s="2">
        <v>0.1</v>
      </c>
      <c r="H4646" s="2">
        <v>7.3</v>
      </c>
      <c r="I4646" s="8">
        <v>8</v>
      </c>
      <c r="J4646" s="2">
        <v>0</v>
      </c>
      <c r="K4646" s="2">
        <v>1.4</v>
      </c>
      <c r="M4646" s="12">
        <f t="shared" si="1360"/>
        <v>291</v>
      </c>
      <c r="N4646" s="20">
        <f t="shared" si="1359"/>
        <v>2</v>
      </c>
      <c r="O4646" s="12">
        <f t="shared" si="1361"/>
        <v>0</v>
      </c>
      <c r="P4646" s="12">
        <f t="shared" si="1362"/>
        <v>0</v>
      </c>
      <c r="R4646" s="21">
        <f t="shared" si="1363"/>
        <v>5.2275291462956001E-2</v>
      </c>
    </row>
    <row r="4647" spans="1:21" ht="15.75" x14ac:dyDescent="0.25">
      <c r="A4647" s="5" t="s">
        <v>6</v>
      </c>
      <c r="B4647" s="7">
        <v>36820</v>
      </c>
      <c r="C4647" s="7">
        <v>703</v>
      </c>
      <c r="D4647" s="1">
        <v>1.9</v>
      </c>
      <c r="E4647" s="9">
        <v>98.2</v>
      </c>
      <c r="F4647" s="7">
        <v>90</v>
      </c>
      <c r="G4647" s="1">
        <v>0.2</v>
      </c>
      <c r="H4647" s="1">
        <v>12.6</v>
      </c>
      <c r="I4647" s="7">
        <v>11</v>
      </c>
      <c r="J4647" s="1">
        <v>0</v>
      </c>
      <c r="K4647" s="1">
        <v>1.5</v>
      </c>
      <c r="M4647" s="12">
        <f t="shared" si="1360"/>
        <v>308</v>
      </c>
      <c r="N4647" s="20">
        <f t="shared" si="1359"/>
        <v>7</v>
      </c>
      <c r="O4647" s="20">
        <f t="shared" si="1361"/>
        <v>2</v>
      </c>
      <c r="P4647" s="12">
        <f t="shared" si="1362"/>
        <v>0</v>
      </c>
      <c r="R4647" s="21">
        <f t="shared" si="1363"/>
        <v>8.8128369061050524E-2</v>
      </c>
    </row>
    <row r="4648" spans="1:21" ht="15.75" x14ac:dyDescent="0.25">
      <c r="A4648" s="6" t="s">
        <v>7</v>
      </c>
      <c r="B4648" s="8">
        <v>30721</v>
      </c>
      <c r="C4648" s="8">
        <v>897</v>
      </c>
      <c r="D4648" s="2">
        <v>2.9</v>
      </c>
      <c r="E4648" s="10">
        <v>147.4</v>
      </c>
      <c r="F4648" s="8">
        <v>183</v>
      </c>
      <c r="G4648" s="2">
        <v>0.6</v>
      </c>
      <c r="H4648" s="2">
        <v>30.1</v>
      </c>
      <c r="I4648" s="8">
        <v>32</v>
      </c>
      <c r="J4648" s="2">
        <v>0.1</v>
      </c>
      <c r="K4648" s="2">
        <v>5.3</v>
      </c>
      <c r="M4648" s="12">
        <f t="shared" si="1360"/>
        <v>298</v>
      </c>
      <c r="N4648" s="20">
        <f t="shared" si="1359"/>
        <v>10</v>
      </c>
      <c r="O4648" s="20">
        <f t="shared" si="1361"/>
        <v>1</v>
      </c>
      <c r="P4648" s="12">
        <f t="shared" si="1362"/>
        <v>1</v>
      </c>
      <c r="R4648" s="21">
        <f t="shared" si="1363"/>
        <v>0.11244828883038736</v>
      </c>
    </row>
    <row r="4649" spans="1:21" ht="15.75" x14ac:dyDescent="0.25">
      <c r="A4649" s="5" t="s">
        <v>8</v>
      </c>
      <c r="B4649" s="7">
        <v>23001</v>
      </c>
      <c r="C4649" s="7">
        <v>1282</v>
      </c>
      <c r="D4649" s="1">
        <v>5.6</v>
      </c>
      <c r="E4649" s="9">
        <v>232.8</v>
      </c>
      <c r="F4649" s="7">
        <v>305</v>
      </c>
      <c r="G4649" s="1">
        <v>1.3</v>
      </c>
      <c r="H4649" s="1">
        <v>55.4</v>
      </c>
      <c r="I4649" s="7">
        <v>81</v>
      </c>
      <c r="J4649" s="1">
        <v>0.4</v>
      </c>
      <c r="K4649" s="1">
        <v>14.7</v>
      </c>
      <c r="M4649" s="12">
        <f t="shared" si="1360"/>
        <v>184</v>
      </c>
      <c r="N4649" s="20">
        <f t="shared" si="1359"/>
        <v>19</v>
      </c>
      <c r="O4649" s="20">
        <f t="shared" si="1361"/>
        <v>8</v>
      </c>
      <c r="P4649" s="12">
        <f t="shared" si="1362"/>
        <v>0</v>
      </c>
      <c r="R4649" s="21">
        <f t="shared" si="1363"/>
        <v>0.1607120471355146</v>
      </c>
    </row>
    <row r="4650" spans="1:21" ht="15.75" x14ac:dyDescent="0.25">
      <c r="A4650" s="6" t="s">
        <v>9</v>
      </c>
      <c r="B4650" s="8">
        <v>13529</v>
      </c>
      <c r="C4650" s="8">
        <v>1400</v>
      </c>
      <c r="D4650" s="2">
        <v>10.3</v>
      </c>
      <c r="E4650" s="10">
        <v>295.10000000000002</v>
      </c>
      <c r="F4650" s="8">
        <v>391</v>
      </c>
      <c r="G4650" s="2">
        <v>2.9</v>
      </c>
      <c r="H4650" s="2">
        <v>82.4</v>
      </c>
      <c r="I4650" s="8">
        <v>230</v>
      </c>
      <c r="J4650" s="2">
        <v>1.7</v>
      </c>
      <c r="K4650" s="2">
        <v>48.5</v>
      </c>
      <c r="M4650" s="12">
        <f t="shared" si="1360"/>
        <v>99</v>
      </c>
      <c r="N4650" s="20">
        <f t="shared" si="1359"/>
        <v>7</v>
      </c>
      <c r="O4650" s="20">
        <f t="shared" si="1361"/>
        <v>4</v>
      </c>
      <c r="P4650" s="20">
        <f t="shared" si="1362"/>
        <v>1</v>
      </c>
      <c r="R4650" s="21">
        <f t="shared" si="1363"/>
        <v>0.17550457565500815</v>
      </c>
    </row>
    <row r="4651" spans="1:21" ht="15.75" x14ac:dyDescent="0.25">
      <c r="A4651" s="5" t="s">
        <v>10</v>
      </c>
      <c r="B4651" s="7">
        <v>6025</v>
      </c>
      <c r="C4651" s="7">
        <v>1347</v>
      </c>
      <c r="D4651" s="1">
        <v>22.4</v>
      </c>
      <c r="E4651" s="9">
        <v>516.79999999999995</v>
      </c>
      <c r="F4651" s="7">
        <v>258</v>
      </c>
      <c r="G4651" s="1">
        <v>4.3</v>
      </c>
      <c r="H4651" s="1">
        <v>99</v>
      </c>
      <c r="I4651" s="7">
        <v>423</v>
      </c>
      <c r="J4651" s="1">
        <v>7</v>
      </c>
      <c r="K4651" s="1">
        <v>162.30000000000001</v>
      </c>
      <c r="M4651" s="12">
        <f t="shared" si="1360"/>
        <v>25</v>
      </c>
      <c r="N4651" s="20">
        <f t="shared" si="1359"/>
        <v>3</v>
      </c>
      <c r="O4651" s="20">
        <f t="shared" si="1361"/>
        <v>1</v>
      </c>
      <c r="P4651" s="20">
        <f t="shared" si="1362"/>
        <v>0</v>
      </c>
      <c r="R4651" s="21">
        <f t="shared" si="1363"/>
        <v>0.16886047386235428</v>
      </c>
    </row>
    <row r="4652" spans="1:21" ht="15.75" x14ac:dyDescent="0.25">
      <c r="A4652" s="6" t="s">
        <v>11</v>
      </c>
      <c r="B4652" s="8">
        <v>6025</v>
      </c>
      <c r="C4652" s="8">
        <v>1700</v>
      </c>
      <c r="D4652" s="2">
        <v>28.2</v>
      </c>
      <c r="E4652" s="10">
        <v>1212</v>
      </c>
      <c r="F4652" s="8">
        <v>79</v>
      </c>
      <c r="G4652" s="2">
        <v>1.3</v>
      </c>
      <c r="H4652" s="2">
        <v>56.3</v>
      </c>
      <c r="I4652" s="8">
        <v>1300</v>
      </c>
      <c r="J4652" s="2">
        <v>21.6</v>
      </c>
      <c r="K4652" s="2">
        <v>926.8</v>
      </c>
      <c r="M4652" s="12">
        <f t="shared" si="1360"/>
        <v>12</v>
      </c>
      <c r="N4652" s="20">
        <f t="shared" si="1359"/>
        <v>2</v>
      </c>
      <c r="O4652" s="20">
        <f t="shared" si="1361"/>
        <v>1</v>
      </c>
      <c r="P4652" s="20">
        <f t="shared" si="1362"/>
        <v>1</v>
      </c>
      <c r="R4652" s="21">
        <f t="shared" si="1363"/>
        <v>0.21311269900965274</v>
      </c>
    </row>
    <row r="4653" spans="1:21" ht="15.75" x14ac:dyDescent="0.25">
      <c r="A4653" s="5" t="s">
        <v>12</v>
      </c>
      <c r="B4653" s="1">
        <v>101</v>
      </c>
      <c r="C4653" s="1">
        <v>3</v>
      </c>
      <c r="D4653" s="1">
        <v>3</v>
      </c>
      <c r="E4653" s="1" t="s">
        <v>13</v>
      </c>
      <c r="F4653" s="1">
        <v>1</v>
      </c>
      <c r="G4653" s="1">
        <v>1</v>
      </c>
      <c r="H4653" s="1" t="s">
        <v>13</v>
      </c>
      <c r="I4653" s="1">
        <v>1</v>
      </c>
      <c r="J4653" s="1">
        <v>1</v>
      </c>
      <c r="K4653" s="1" t="s">
        <v>13</v>
      </c>
      <c r="M4653" s="12">
        <f t="shared" si="1360"/>
        <v>0</v>
      </c>
      <c r="N4653" s="12">
        <f t="shared" si="1359"/>
        <v>0</v>
      </c>
      <c r="O4653" s="12">
        <f t="shared" si="1361"/>
        <v>0</v>
      </c>
      <c r="P4653" s="12">
        <f t="shared" si="1362"/>
        <v>0</v>
      </c>
      <c r="R4653" s="21">
        <f t="shared" si="1363"/>
        <v>3.7608123354644602E-4</v>
      </c>
    </row>
    <row r="4655" spans="1:21" x14ac:dyDescent="0.25">
      <c r="A4655" t="s">
        <v>1428</v>
      </c>
    </row>
    <row r="4656" spans="1:21" x14ac:dyDescent="0.25">
      <c r="A4656" t="s">
        <v>22</v>
      </c>
    </row>
    <row r="4657" spans="1:21" x14ac:dyDescent="0.25">
      <c r="A4657" s="15" t="s">
        <v>17</v>
      </c>
      <c r="B4657" s="14" t="s">
        <v>18</v>
      </c>
      <c r="C4657" s="270" t="s">
        <v>19</v>
      </c>
      <c r="D4657" s="270"/>
      <c r="E4657" s="270"/>
      <c r="F4657" s="270" t="s">
        <v>20</v>
      </c>
      <c r="G4657" s="270"/>
      <c r="H4657" s="270"/>
      <c r="I4657" s="270" t="s">
        <v>21</v>
      </c>
      <c r="J4657" s="270"/>
      <c r="K4657" s="270"/>
      <c r="M4657" s="270" t="s">
        <v>49</v>
      </c>
      <c r="N4657" s="270"/>
      <c r="O4657" s="270"/>
      <c r="P4657" s="270"/>
    </row>
    <row r="4658" spans="1:21" ht="30" x14ac:dyDescent="0.25">
      <c r="B4658" s="14" t="s">
        <v>14</v>
      </c>
      <c r="C4658" s="14" t="s">
        <v>14</v>
      </c>
      <c r="D4658" s="14" t="s">
        <v>15</v>
      </c>
      <c r="E4658" s="14" t="s">
        <v>16</v>
      </c>
      <c r="F4658" s="14" t="s">
        <v>14</v>
      </c>
      <c r="G4658" s="14" t="s">
        <v>15</v>
      </c>
      <c r="H4658" s="14" t="s">
        <v>16</v>
      </c>
      <c r="I4658" s="14" t="s">
        <v>14</v>
      </c>
      <c r="J4658" s="14" t="s">
        <v>15</v>
      </c>
      <c r="K4658" s="14" t="s">
        <v>16</v>
      </c>
      <c r="L4658" s="16"/>
      <c r="M4658" s="14" t="s">
        <v>18</v>
      </c>
      <c r="N4658" s="13" t="s">
        <v>19</v>
      </c>
      <c r="O4658" s="14" t="s">
        <v>20</v>
      </c>
      <c r="P4658" s="13" t="s">
        <v>21</v>
      </c>
      <c r="R4658" s="13" t="s">
        <v>41</v>
      </c>
      <c r="S4658" s="14" t="s">
        <v>29</v>
      </c>
      <c r="U4658" s="27" t="s">
        <v>42</v>
      </c>
    </row>
    <row r="4659" spans="1:21" ht="15.75" x14ac:dyDescent="0.25">
      <c r="A4659" s="5" t="s">
        <v>0</v>
      </c>
      <c r="B4659" s="7">
        <v>193167</v>
      </c>
      <c r="C4659" s="7">
        <v>7925</v>
      </c>
      <c r="D4659" s="1">
        <v>4.0999999999999996</v>
      </c>
      <c r="E4659" s="9">
        <v>179.2</v>
      </c>
      <c r="F4659" s="7">
        <v>1379</v>
      </c>
      <c r="G4659" s="1">
        <v>0.7</v>
      </c>
      <c r="H4659" s="1">
        <v>31.2</v>
      </c>
      <c r="I4659" s="7">
        <v>2083</v>
      </c>
      <c r="J4659" s="1">
        <v>1.1000000000000001</v>
      </c>
      <c r="K4659" s="1">
        <v>47.1</v>
      </c>
      <c r="M4659" s="12">
        <f>B4659-B4677</f>
        <v>2433</v>
      </c>
      <c r="N4659" s="12">
        <f t="shared" ref="N4659:N4671" si="1364">C4659-C4677</f>
        <v>66</v>
      </c>
      <c r="O4659" s="12">
        <f>F4659-F4677</f>
        <v>14</v>
      </c>
      <c r="P4659" s="12">
        <f>I4659-I4677</f>
        <v>1</v>
      </c>
      <c r="R4659" s="26"/>
      <c r="U4659" s="28">
        <f>C4659/B4659</f>
        <v>4.1026676399177911E-2</v>
      </c>
    </row>
    <row r="4660" spans="1:21" ht="15.75" x14ac:dyDescent="0.25">
      <c r="A4660" s="6" t="s">
        <v>1</v>
      </c>
      <c r="B4660" s="8">
        <v>1097</v>
      </c>
      <c r="C4660" s="8">
        <v>54</v>
      </c>
      <c r="D4660" s="2">
        <v>4.9000000000000004</v>
      </c>
      <c r="E4660" s="10">
        <v>104.4</v>
      </c>
      <c r="F4660" s="8">
        <v>13</v>
      </c>
      <c r="G4660" s="2">
        <v>1.2</v>
      </c>
      <c r="H4660" s="2">
        <v>25.1</v>
      </c>
      <c r="I4660" s="8">
        <v>0</v>
      </c>
      <c r="J4660" s="2">
        <v>0</v>
      </c>
      <c r="K4660" s="2">
        <v>0</v>
      </c>
      <c r="M4660" s="12">
        <f t="shared" ref="M4660:M4671" si="1365">B4660-B4678</f>
        <v>16</v>
      </c>
      <c r="N4660" s="20">
        <f t="shared" si="1364"/>
        <v>2</v>
      </c>
      <c r="O4660" s="12">
        <f t="shared" ref="O4660:O4671" si="1366">F4660-F4678</f>
        <v>0</v>
      </c>
      <c r="P4660" s="12">
        <f t="shared" ref="P4660:P4671" si="1367">I4660-I4678</f>
        <v>0</v>
      </c>
      <c r="R4660" s="21">
        <f>C4660/$C$4659</f>
        <v>6.8138801261829656E-3</v>
      </c>
    </row>
    <row r="4661" spans="1:21" ht="15.75" x14ac:dyDescent="0.25">
      <c r="A4661" s="5" t="s">
        <v>2</v>
      </c>
      <c r="B4661" s="7">
        <v>6534</v>
      </c>
      <c r="C4661" s="7">
        <v>29</v>
      </c>
      <c r="D4661" s="1">
        <v>0.4</v>
      </c>
      <c r="E4661" s="9">
        <v>13.3</v>
      </c>
      <c r="F4661" s="7">
        <v>5</v>
      </c>
      <c r="G4661" s="1">
        <v>0.1</v>
      </c>
      <c r="H4661" s="1">
        <v>2.2999999999999998</v>
      </c>
      <c r="I4661" s="7">
        <v>0</v>
      </c>
      <c r="J4661" s="1">
        <v>0</v>
      </c>
      <c r="K4661" s="1">
        <v>0</v>
      </c>
      <c r="M4661" s="12">
        <f t="shared" si="1365"/>
        <v>101</v>
      </c>
      <c r="N4661" s="20">
        <f t="shared" si="1364"/>
        <v>0</v>
      </c>
      <c r="O4661" s="12">
        <f t="shared" si="1366"/>
        <v>0</v>
      </c>
      <c r="P4661" s="12">
        <f t="shared" si="1367"/>
        <v>0</v>
      </c>
      <c r="R4661" s="21">
        <f t="shared" ref="R4661:R4671" si="1368">C4661/$C$4659</f>
        <v>3.6593059936908517E-3</v>
      </c>
    </row>
    <row r="4662" spans="1:21" ht="15.75" x14ac:dyDescent="0.25">
      <c r="A4662" s="6" t="s">
        <v>3</v>
      </c>
      <c r="B4662" s="8">
        <v>9305</v>
      </c>
      <c r="C4662" s="8">
        <v>24</v>
      </c>
      <c r="D4662" s="2">
        <v>0.3</v>
      </c>
      <c r="E4662" s="10">
        <v>8.6</v>
      </c>
      <c r="F4662" s="8">
        <v>12</v>
      </c>
      <c r="G4662" s="2">
        <v>0.1</v>
      </c>
      <c r="H4662" s="2">
        <v>4.3</v>
      </c>
      <c r="I4662" s="8">
        <v>0</v>
      </c>
      <c r="J4662" s="2">
        <v>0</v>
      </c>
      <c r="K4662" s="2">
        <v>0</v>
      </c>
      <c r="M4662" s="12">
        <f t="shared" si="1365"/>
        <v>140</v>
      </c>
      <c r="N4662" s="20">
        <f t="shared" si="1364"/>
        <v>1</v>
      </c>
      <c r="O4662" s="20">
        <f t="shared" si="1366"/>
        <v>1</v>
      </c>
      <c r="P4662" s="12">
        <f t="shared" si="1367"/>
        <v>0</v>
      </c>
      <c r="R4662" s="23">
        <f t="shared" si="1368"/>
        <v>3.0283911671924288E-3</v>
      </c>
    </row>
    <row r="4663" spans="1:21" ht="15.75" x14ac:dyDescent="0.25">
      <c r="A4663" s="5" t="s">
        <v>4</v>
      </c>
      <c r="B4663" s="7">
        <v>25425</v>
      </c>
      <c r="C4663" s="7">
        <v>119</v>
      </c>
      <c r="D4663" s="1">
        <v>0.5</v>
      </c>
      <c r="E4663" s="9">
        <v>22.3</v>
      </c>
      <c r="F4663" s="7">
        <v>16</v>
      </c>
      <c r="G4663" s="1">
        <v>0.1</v>
      </c>
      <c r="H4663" s="1">
        <v>3</v>
      </c>
      <c r="I4663" s="7">
        <v>0</v>
      </c>
      <c r="J4663" s="1">
        <v>0</v>
      </c>
      <c r="K4663" s="1">
        <v>0</v>
      </c>
      <c r="M4663" s="12">
        <f t="shared" si="1365"/>
        <v>442</v>
      </c>
      <c r="N4663" s="20">
        <f t="shared" si="1364"/>
        <v>1</v>
      </c>
      <c r="O4663" s="12">
        <f t="shared" si="1366"/>
        <v>0</v>
      </c>
      <c r="P4663" s="12">
        <f t="shared" si="1367"/>
        <v>0</v>
      </c>
      <c r="R4663" s="23">
        <f t="shared" si="1368"/>
        <v>1.5015772870662461E-2</v>
      </c>
      <c r="S4663" s="24">
        <f>R4662+R4663</f>
        <v>1.8044164037854891E-2</v>
      </c>
    </row>
    <row r="4664" spans="1:21" ht="15.75" x14ac:dyDescent="0.25">
      <c r="A4664" s="6" t="s">
        <v>5</v>
      </c>
      <c r="B4664" s="8">
        <v>35510</v>
      </c>
      <c r="C4664" s="8">
        <v>415</v>
      </c>
      <c r="D4664" s="2">
        <v>1.2</v>
      </c>
      <c r="E4664" s="10">
        <v>70.099999999999994</v>
      </c>
      <c r="F4664" s="8">
        <v>43</v>
      </c>
      <c r="G4664" s="2">
        <v>0.1</v>
      </c>
      <c r="H4664" s="2">
        <v>7.3</v>
      </c>
      <c r="I4664" s="8">
        <v>8</v>
      </c>
      <c r="J4664" s="2">
        <v>0</v>
      </c>
      <c r="K4664" s="2">
        <v>1.4</v>
      </c>
      <c r="M4664" s="12">
        <f t="shared" si="1365"/>
        <v>396</v>
      </c>
      <c r="N4664" s="20">
        <f t="shared" si="1364"/>
        <v>6</v>
      </c>
      <c r="O4664" s="12">
        <f t="shared" si="1366"/>
        <v>0</v>
      </c>
      <c r="P4664" s="12">
        <f t="shared" si="1367"/>
        <v>0</v>
      </c>
      <c r="R4664" s="21">
        <f t="shared" si="1368"/>
        <v>5.2365930599369087E-2</v>
      </c>
    </row>
    <row r="4665" spans="1:21" ht="15.75" x14ac:dyDescent="0.25">
      <c r="A4665" s="5" t="s">
        <v>6</v>
      </c>
      <c r="B4665" s="7">
        <v>36512</v>
      </c>
      <c r="C4665" s="7">
        <v>696</v>
      </c>
      <c r="D4665" s="1">
        <v>1.9</v>
      </c>
      <c r="E4665" s="9">
        <v>97.3</v>
      </c>
      <c r="F4665" s="7">
        <v>88</v>
      </c>
      <c r="G4665" s="1">
        <v>0.2</v>
      </c>
      <c r="H4665" s="1">
        <v>12.3</v>
      </c>
      <c r="I4665" s="7">
        <v>11</v>
      </c>
      <c r="J4665" s="1">
        <v>0</v>
      </c>
      <c r="K4665" s="1">
        <v>1.5</v>
      </c>
      <c r="M4665" s="12">
        <f t="shared" si="1365"/>
        <v>483</v>
      </c>
      <c r="N4665" s="20">
        <f t="shared" si="1364"/>
        <v>9</v>
      </c>
      <c r="O4665" s="20">
        <f t="shared" si="1366"/>
        <v>4</v>
      </c>
      <c r="P4665" s="12">
        <f t="shared" si="1367"/>
        <v>0</v>
      </c>
      <c r="R4665" s="21">
        <f t="shared" si="1368"/>
        <v>8.782334384858044E-2</v>
      </c>
    </row>
    <row r="4666" spans="1:21" ht="15.75" x14ac:dyDescent="0.25">
      <c r="A4666" s="6" t="s">
        <v>7</v>
      </c>
      <c r="B4666" s="8">
        <v>30423</v>
      </c>
      <c r="C4666" s="8">
        <v>887</v>
      </c>
      <c r="D4666" s="2">
        <v>2.9</v>
      </c>
      <c r="E4666" s="10">
        <v>145.80000000000001</v>
      </c>
      <c r="F4666" s="8">
        <v>182</v>
      </c>
      <c r="G4666" s="2">
        <v>0.6</v>
      </c>
      <c r="H4666" s="2">
        <v>29.9</v>
      </c>
      <c r="I4666" s="8">
        <v>31</v>
      </c>
      <c r="J4666" s="2">
        <v>0.1</v>
      </c>
      <c r="K4666" s="2">
        <v>5.0999999999999996</v>
      </c>
      <c r="M4666" s="12">
        <f t="shared" si="1365"/>
        <v>413</v>
      </c>
      <c r="N4666" s="20">
        <f t="shared" si="1364"/>
        <v>8</v>
      </c>
      <c r="O4666" s="20">
        <f t="shared" si="1366"/>
        <v>3</v>
      </c>
      <c r="P4666" s="12">
        <f t="shared" si="1367"/>
        <v>0</v>
      </c>
      <c r="R4666" s="21">
        <f t="shared" si="1368"/>
        <v>0.11192429022082019</v>
      </c>
    </row>
    <row r="4667" spans="1:21" ht="15.75" x14ac:dyDescent="0.25">
      <c r="A4667" s="5" t="s">
        <v>8</v>
      </c>
      <c r="B4667" s="7">
        <v>22817</v>
      </c>
      <c r="C4667" s="7">
        <v>1263</v>
      </c>
      <c r="D4667" s="1">
        <v>5.5</v>
      </c>
      <c r="E4667" s="9">
        <v>229.3</v>
      </c>
      <c r="F4667" s="7">
        <v>297</v>
      </c>
      <c r="G4667" s="1">
        <v>1.3</v>
      </c>
      <c r="H4667" s="1">
        <v>53.9</v>
      </c>
      <c r="I4667" s="7">
        <v>81</v>
      </c>
      <c r="J4667" s="1">
        <v>0.4</v>
      </c>
      <c r="K4667" s="1">
        <v>14.7</v>
      </c>
      <c r="M4667" s="12">
        <f t="shared" si="1365"/>
        <v>272</v>
      </c>
      <c r="N4667" s="20">
        <f t="shared" si="1364"/>
        <v>22</v>
      </c>
      <c r="O4667" s="20">
        <f t="shared" si="1366"/>
        <v>1</v>
      </c>
      <c r="P4667" s="12">
        <f t="shared" si="1367"/>
        <v>0</v>
      </c>
      <c r="R4667" s="21">
        <f t="shared" si="1368"/>
        <v>0.15936908517350157</v>
      </c>
    </row>
    <row r="4668" spans="1:21" ht="15.75" x14ac:dyDescent="0.25">
      <c r="A4668" s="6" t="s">
        <v>9</v>
      </c>
      <c r="B4668" s="8">
        <v>13430</v>
      </c>
      <c r="C4668" s="8">
        <v>1393</v>
      </c>
      <c r="D4668" s="2">
        <v>10.4</v>
      </c>
      <c r="E4668" s="10">
        <v>293.60000000000002</v>
      </c>
      <c r="F4668" s="8">
        <v>387</v>
      </c>
      <c r="G4668" s="2">
        <v>2.9</v>
      </c>
      <c r="H4668" s="2">
        <v>81.599999999999994</v>
      </c>
      <c r="I4668" s="8">
        <v>229</v>
      </c>
      <c r="J4668" s="2">
        <v>1.7</v>
      </c>
      <c r="K4668" s="2">
        <v>48.3</v>
      </c>
      <c r="M4668" s="12">
        <f t="shared" si="1365"/>
        <v>125</v>
      </c>
      <c r="N4668" s="20">
        <f t="shared" si="1364"/>
        <v>7</v>
      </c>
      <c r="O4668" s="20">
        <f t="shared" si="1366"/>
        <v>4</v>
      </c>
      <c r="P4668" s="20">
        <f t="shared" si="1367"/>
        <v>0</v>
      </c>
      <c r="R4668" s="21">
        <f t="shared" si="1368"/>
        <v>0.17577287066246056</v>
      </c>
    </row>
    <row r="4669" spans="1:21" ht="15.75" x14ac:dyDescent="0.25">
      <c r="A4669" s="5" t="s">
        <v>10</v>
      </c>
      <c r="B4669" s="7">
        <v>6000</v>
      </c>
      <c r="C4669" s="7">
        <v>1344</v>
      </c>
      <c r="D4669" s="1">
        <v>22.4</v>
      </c>
      <c r="E4669" s="9">
        <v>515.70000000000005</v>
      </c>
      <c r="F4669" s="7">
        <v>257</v>
      </c>
      <c r="G4669" s="1">
        <v>4.3</v>
      </c>
      <c r="H4669" s="1">
        <v>98.6</v>
      </c>
      <c r="I4669" s="7">
        <v>423</v>
      </c>
      <c r="J4669" s="1">
        <v>7</v>
      </c>
      <c r="K4669" s="1">
        <v>162.30000000000001</v>
      </c>
      <c r="M4669" s="12">
        <f t="shared" si="1365"/>
        <v>28</v>
      </c>
      <c r="N4669" s="20">
        <f t="shared" si="1364"/>
        <v>5</v>
      </c>
      <c r="O4669" s="20">
        <f t="shared" si="1366"/>
        <v>1</v>
      </c>
      <c r="P4669" s="20">
        <f t="shared" si="1367"/>
        <v>1</v>
      </c>
      <c r="R4669" s="21">
        <f t="shared" si="1368"/>
        <v>0.16958990536277602</v>
      </c>
    </row>
    <row r="4670" spans="1:21" ht="15.75" x14ac:dyDescent="0.25">
      <c r="A4670" s="6" t="s">
        <v>11</v>
      </c>
      <c r="B4670" s="8">
        <v>6013</v>
      </c>
      <c r="C4670" s="8">
        <v>1698</v>
      </c>
      <c r="D4670" s="2">
        <v>28.2</v>
      </c>
      <c r="E4670" s="10">
        <v>1210.5</v>
      </c>
      <c r="F4670" s="8">
        <v>78</v>
      </c>
      <c r="G4670" s="2">
        <v>1.3</v>
      </c>
      <c r="H4670" s="2">
        <v>55.6</v>
      </c>
      <c r="I4670" s="8">
        <v>1299</v>
      </c>
      <c r="J4670" s="2">
        <v>21.6</v>
      </c>
      <c r="K4670" s="2">
        <v>926.1</v>
      </c>
      <c r="M4670" s="12">
        <f t="shared" si="1365"/>
        <v>13</v>
      </c>
      <c r="N4670" s="20">
        <f t="shared" si="1364"/>
        <v>5</v>
      </c>
      <c r="O4670" s="20">
        <f t="shared" si="1366"/>
        <v>0</v>
      </c>
      <c r="P4670" s="20">
        <f t="shared" si="1367"/>
        <v>0</v>
      </c>
      <c r="R4670" s="21">
        <f t="shared" si="1368"/>
        <v>0.21425867507886434</v>
      </c>
    </row>
    <row r="4671" spans="1:21" ht="15.75" x14ac:dyDescent="0.25">
      <c r="A4671" s="5" t="s">
        <v>12</v>
      </c>
      <c r="B4671" s="1">
        <v>101</v>
      </c>
      <c r="C4671" s="1">
        <v>3</v>
      </c>
      <c r="D4671" s="1">
        <v>3</v>
      </c>
      <c r="E4671" s="1" t="s">
        <v>13</v>
      </c>
      <c r="F4671" s="1">
        <v>1</v>
      </c>
      <c r="G4671" s="1">
        <v>1</v>
      </c>
      <c r="H4671" s="1" t="s">
        <v>13</v>
      </c>
      <c r="I4671" s="1">
        <v>1</v>
      </c>
      <c r="J4671" s="1">
        <v>1</v>
      </c>
      <c r="K4671" s="1" t="s">
        <v>13</v>
      </c>
      <c r="M4671" s="12">
        <f t="shared" si="1365"/>
        <v>4</v>
      </c>
      <c r="N4671" s="12">
        <f t="shared" si="1364"/>
        <v>0</v>
      </c>
      <c r="O4671" s="12">
        <f t="shared" si="1366"/>
        <v>0</v>
      </c>
      <c r="P4671" s="12">
        <f t="shared" si="1367"/>
        <v>0</v>
      </c>
      <c r="R4671" s="21">
        <f t="shared" si="1368"/>
        <v>3.785488958990536E-4</v>
      </c>
    </row>
    <row r="4673" spans="1:21" x14ac:dyDescent="0.25">
      <c r="A4673" t="s">
        <v>1429</v>
      </c>
    </row>
    <row r="4674" spans="1:21" x14ac:dyDescent="0.25">
      <c r="A4674" t="s">
        <v>22</v>
      </c>
    </row>
    <row r="4675" spans="1:21" x14ac:dyDescent="0.25">
      <c r="A4675" s="15" t="s">
        <v>17</v>
      </c>
      <c r="B4675" s="14" t="s">
        <v>18</v>
      </c>
      <c r="C4675" s="270" t="s">
        <v>19</v>
      </c>
      <c r="D4675" s="270"/>
      <c r="E4675" s="270"/>
      <c r="F4675" s="270" t="s">
        <v>20</v>
      </c>
      <c r="G4675" s="270"/>
      <c r="H4675" s="270"/>
      <c r="I4675" s="270" t="s">
        <v>21</v>
      </c>
      <c r="J4675" s="270"/>
      <c r="K4675" s="270"/>
      <c r="M4675" s="270" t="s">
        <v>48</v>
      </c>
      <c r="N4675" s="270"/>
      <c r="O4675" s="270"/>
      <c r="P4675" s="270"/>
    </row>
    <row r="4676" spans="1:21" ht="30" x14ac:dyDescent="0.25">
      <c r="B4676" s="14" t="s">
        <v>14</v>
      </c>
      <c r="C4676" s="14" t="s">
        <v>14</v>
      </c>
      <c r="D4676" s="14" t="s">
        <v>15</v>
      </c>
      <c r="E4676" s="14" t="s">
        <v>16</v>
      </c>
      <c r="F4676" s="14" t="s">
        <v>14</v>
      </c>
      <c r="G4676" s="14" t="s">
        <v>15</v>
      </c>
      <c r="H4676" s="14" t="s">
        <v>16</v>
      </c>
      <c r="I4676" s="14" t="s">
        <v>14</v>
      </c>
      <c r="J4676" s="14" t="s">
        <v>15</v>
      </c>
      <c r="K4676" s="14" t="s">
        <v>16</v>
      </c>
      <c r="L4676" s="16"/>
      <c r="M4676" s="14" t="s">
        <v>18</v>
      </c>
      <c r="N4676" s="13" t="s">
        <v>19</v>
      </c>
      <c r="O4676" s="14" t="s">
        <v>20</v>
      </c>
      <c r="P4676" s="13" t="s">
        <v>21</v>
      </c>
      <c r="R4676" s="13" t="s">
        <v>41</v>
      </c>
      <c r="S4676" s="14" t="s">
        <v>29</v>
      </c>
      <c r="U4676" s="27" t="s">
        <v>42</v>
      </c>
    </row>
    <row r="4677" spans="1:21" ht="15.75" x14ac:dyDescent="0.25">
      <c r="A4677" s="5" t="s">
        <v>0</v>
      </c>
      <c r="B4677" s="7">
        <v>190734</v>
      </c>
      <c r="C4677" s="7">
        <v>7859</v>
      </c>
      <c r="D4677" s="1">
        <v>4.0999999999999996</v>
      </c>
      <c r="E4677" s="9">
        <v>177.7</v>
      </c>
      <c r="F4677" s="7">
        <v>1365</v>
      </c>
      <c r="G4677" s="1">
        <v>0.7</v>
      </c>
      <c r="H4677" s="1">
        <v>30.9</v>
      </c>
      <c r="I4677" s="7">
        <v>2082</v>
      </c>
      <c r="J4677" s="1">
        <v>1.1000000000000001</v>
      </c>
      <c r="K4677" s="1">
        <v>47.1</v>
      </c>
      <c r="M4677" s="12">
        <f>B4677-B4695</f>
        <v>2007</v>
      </c>
      <c r="N4677" s="12">
        <f t="shared" ref="N4677:N4689" si="1369">C4677-C4695</f>
        <v>56</v>
      </c>
      <c r="O4677" s="12">
        <f>F4677-F4695</f>
        <v>17</v>
      </c>
      <c r="P4677" s="12">
        <f>I4677-I4695</f>
        <v>7</v>
      </c>
      <c r="R4677" s="26"/>
      <c r="U4677" s="28">
        <f>C4677/B4677</f>
        <v>4.1203980412511665E-2</v>
      </c>
    </row>
    <row r="4678" spans="1:21" ht="15.75" x14ac:dyDescent="0.25">
      <c r="A4678" s="6" t="s">
        <v>1</v>
      </c>
      <c r="B4678" s="8">
        <v>1081</v>
      </c>
      <c r="C4678" s="8">
        <v>52</v>
      </c>
      <c r="D4678" s="2">
        <v>4.8</v>
      </c>
      <c r="E4678" s="10">
        <v>100.5</v>
      </c>
      <c r="F4678" s="8">
        <v>13</v>
      </c>
      <c r="G4678" s="2">
        <v>1.2</v>
      </c>
      <c r="H4678" s="2">
        <v>25.1</v>
      </c>
      <c r="I4678" s="8">
        <v>0</v>
      </c>
      <c r="J4678" s="2">
        <v>0</v>
      </c>
      <c r="K4678" s="2">
        <v>0</v>
      </c>
      <c r="M4678" s="12">
        <f t="shared" ref="M4678:M4689" si="1370">B4678-B4696</f>
        <v>10</v>
      </c>
      <c r="N4678" s="20">
        <f t="shared" si="1369"/>
        <v>0</v>
      </c>
      <c r="O4678" s="12">
        <f t="shared" ref="O4678:O4689" si="1371">F4678-F4696</f>
        <v>0</v>
      </c>
      <c r="P4678" s="12">
        <f t="shared" ref="P4678:P4689" si="1372">I4678-I4696</f>
        <v>0</v>
      </c>
      <c r="R4678" s="21">
        <f>C4678/$C$4677</f>
        <v>6.6166178903168341E-3</v>
      </c>
    </row>
    <row r="4679" spans="1:21" ht="15.75" x14ac:dyDescent="0.25">
      <c r="A4679" s="5" t="s">
        <v>2</v>
      </c>
      <c r="B4679" s="7">
        <v>6433</v>
      </c>
      <c r="C4679" s="7">
        <v>29</v>
      </c>
      <c r="D4679" s="1">
        <v>0.5</v>
      </c>
      <c r="E4679" s="9">
        <v>13.3</v>
      </c>
      <c r="F4679" s="7">
        <v>5</v>
      </c>
      <c r="G4679" s="1">
        <v>0.1</v>
      </c>
      <c r="H4679" s="1">
        <v>2.2999999999999998</v>
      </c>
      <c r="I4679" s="7">
        <v>0</v>
      </c>
      <c r="J4679" s="1">
        <v>0</v>
      </c>
      <c r="K4679" s="1">
        <v>0</v>
      </c>
      <c r="M4679" s="12">
        <f t="shared" si="1370"/>
        <v>94</v>
      </c>
      <c r="N4679" s="20">
        <f t="shared" si="1369"/>
        <v>0</v>
      </c>
      <c r="O4679" s="12">
        <f t="shared" si="1371"/>
        <v>0</v>
      </c>
      <c r="P4679" s="12">
        <f t="shared" si="1372"/>
        <v>0</v>
      </c>
      <c r="R4679" s="21">
        <f t="shared" ref="R4679:R4689" si="1373">C4679/$C$4677</f>
        <v>3.6900369003690036E-3</v>
      </c>
    </row>
    <row r="4680" spans="1:21" ht="15.75" x14ac:dyDescent="0.25">
      <c r="A4680" s="6" t="s">
        <v>3</v>
      </c>
      <c r="B4680" s="8">
        <v>9165</v>
      </c>
      <c r="C4680" s="8">
        <v>23</v>
      </c>
      <c r="D4680" s="2">
        <v>0.3</v>
      </c>
      <c r="E4680" s="10">
        <v>8.3000000000000007</v>
      </c>
      <c r="F4680" s="8">
        <v>11</v>
      </c>
      <c r="G4680" s="2">
        <v>0.1</v>
      </c>
      <c r="H4680" s="2">
        <v>4</v>
      </c>
      <c r="I4680" s="8">
        <v>0</v>
      </c>
      <c r="J4680" s="2">
        <v>0</v>
      </c>
      <c r="K4680" s="2">
        <v>0</v>
      </c>
      <c r="M4680" s="12">
        <f t="shared" si="1370"/>
        <v>138</v>
      </c>
      <c r="N4680" s="20">
        <f t="shared" si="1369"/>
        <v>0</v>
      </c>
      <c r="O4680" s="20">
        <f t="shared" si="1371"/>
        <v>0</v>
      </c>
      <c r="P4680" s="12">
        <f t="shared" si="1372"/>
        <v>0</v>
      </c>
      <c r="R4680" s="23">
        <f t="shared" si="1373"/>
        <v>2.9265809899478305E-3</v>
      </c>
    </row>
    <row r="4681" spans="1:21" ht="15.75" x14ac:dyDescent="0.25">
      <c r="A4681" s="5" t="s">
        <v>4</v>
      </c>
      <c r="B4681" s="7">
        <v>24983</v>
      </c>
      <c r="C4681" s="7">
        <v>118</v>
      </c>
      <c r="D4681" s="1">
        <v>0.5</v>
      </c>
      <c r="E4681" s="9">
        <v>22.1</v>
      </c>
      <c r="F4681" s="7">
        <v>16</v>
      </c>
      <c r="G4681" s="1">
        <v>0.1</v>
      </c>
      <c r="H4681" s="1">
        <v>3</v>
      </c>
      <c r="I4681" s="7">
        <v>0</v>
      </c>
      <c r="J4681" s="1">
        <v>0</v>
      </c>
      <c r="K4681" s="1">
        <v>0</v>
      </c>
      <c r="M4681" s="12">
        <f t="shared" si="1370"/>
        <v>335</v>
      </c>
      <c r="N4681" s="20">
        <f t="shared" si="1369"/>
        <v>1</v>
      </c>
      <c r="O4681" s="12">
        <f t="shared" si="1371"/>
        <v>0</v>
      </c>
      <c r="P4681" s="12">
        <f t="shared" si="1372"/>
        <v>0</v>
      </c>
      <c r="R4681" s="23">
        <f t="shared" si="1373"/>
        <v>1.5014632904949738E-2</v>
      </c>
      <c r="S4681" s="24">
        <f>R4680+R4681</f>
        <v>1.794121389489757E-2</v>
      </c>
    </row>
    <row r="4682" spans="1:21" ht="15.75" x14ac:dyDescent="0.25">
      <c r="A4682" s="6" t="s">
        <v>5</v>
      </c>
      <c r="B4682" s="8">
        <v>35114</v>
      </c>
      <c r="C4682" s="8">
        <v>409</v>
      </c>
      <c r="D4682" s="2">
        <v>1.2</v>
      </c>
      <c r="E4682" s="10">
        <v>69.099999999999994</v>
      </c>
      <c r="F4682" s="8">
        <v>43</v>
      </c>
      <c r="G4682" s="2">
        <v>0.1</v>
      </c>
      <c r="H4682" s="2">
        <v>7.3</v>
      </c>
      <c r="I4682" s="8">
        <v>8</v>
      </c>
      <c r="J4682" s="2">
        <v>0</v>
      </c>
      <c r="K4682" s="2">
        <v>1.4</v>
      </c>
      <c r="M4682" s="12">
        <f t="shared" si="1370"/>
        <v>339</v>
      </c>
      <c r="N4682" s="20">
        <f t="shared" si="1369"/>
        <v>4</v>
      </c>
      <c r="O4682" s="12">
        <f t="shared" si="1371"/>
        <v>0</v>
      </c>
      <c r="P4682" s="12">
        <f t="shared" si="1372"/>
        <v>0</v>
      </c>
      <c r="R4682" s="21">
        <f t="shared" si="1373"/>
        <v>5.2042244560376635E-2</v>
      </c>
    </row>
    <row r="4683" spans="1:21" ht="15.75" x14ac:dyDescent="0.25">
      <c r="A4683" s="5" t="s">
        <v>6</v>
      </c>
      <c r="B4683" s="7">
        <v>36029</v>
      </c>
      <c r="C4683" s="7">
        <v>687</v>
      </c>
      <c r="D4683" s="1">
        <v>1.9</v>
      </c>
      <c r="E4683" s="9">
        <v>96</v>
      </c>
      <c r="F4683" s="7">
        <v>84</v>
      </c>
      <c r="G4683" s="1">
        <v>0.2</v>
      </c>
      <c r="H4683" s="1">
        <v>11.7</v>
      </c>
      <c r="I4683" s="7">
        <v>11</v>
      </c>
      <c r="J4683" s="1">
        <v>0</v>
      </c>
      <c r="K4683" s="1">
        <v>1.5</v>
      </c>
      <c r="M4683" s="12">
        <f t="shared" si="1370"/>
        <v>362</v>
      </c>
      <c r="N4683" s="20">
        <f t="shared" si="1369"/>
        <v>8</v>
      </c>
      <c r="O4683" s="20">
        <f t="shared" si="1371"/>
        <v>3</v>
      </c>
      <c r="P4683" s="12">
        <f t="shared" si="1372"/>
        <v>1</v>
      </c>
      <c r="R4683" s="21">
        <f t="shared" si="1373"/>
        <v>8.7415701743224328E-2</v>
      </c>
    </row>
    <row r="4684" spans="1:21" ht="15.75" x14ac:dyDescent="0.25">
      <c r="A4684" s="6" t="s">
        <v>7</v>
      </c>
      <c r="B4684" s="8">
        <v>30010</v>
      </c>
      <c r="C4684" s="8">
        <v>879</v>
      </c>
      <c r="D4684" s="2">
        <v>2.9</v>
      </c>
      <c r="E4684" s="10">
        <v>144.5</v>
      </c>
      <c r="F4684" s="8">
        <v>179</v>
      </c>
      <c r="G4684" s="2">
        <v>0.6</v>
      </c>
      <c r="H4684" s="2">
        <v>29.4</v>
      </c>
      <c r="I4684" s="8">
        <v>31</v>
      </c>
      <c r="J4684" s="2">
        <v>0.1</v>
      </c>
      <c r="K4684" s="2">
        <v>5.0999999999999996</v>
      </c>
      <c r="M4684" s="12">
        <f t="shared" si="1370"/>
        <v>359</v>
      </c>
      <c r="N4684" s="20">
        <f t="shared" si="1369"/>
        <v>8</v>
      </c>
      <c r="O4684" s="20">
        <f t="shared" si="1371"/>
        <v>4</v>
      </c>
      <c r="P4684" s="12">
        <f t="shared" si="1372"/>
        <v>0</v>
      </c>
      <c r="R4684" s="21">
        <f t="shared" si="1373"/>
        <v>0.11184629087670186</v>
      </c>
    </row>
    <row r="4685" spans="1:21" ht="15.75" x14ac:dyDescent="0.25">
      <c r="A4685" s="5" t="s">
        <v>8</v>
      </c>
      <c r="B4685" s="7">
        <v>22545</v>
      </c>
      <c r="C4685" s="7">
        <v>1241</v>
      </c>
      <c r="D4685" s="1">
        <v>5.5</v>
      </c>
      <c r="E4685" s="9">
        <v>225.3</v>
      </c>
      <c r="F4685" s="7">
        <v>296</v>
      </c>
      <c r="G4685" s="1">
        <v>1.3</v>
      </c>
      <c r="H4685" s="1">
        <v>53.7</v>
      </c>
      <c r="I4685" s="7">
        <v>81</v>
      </c>
      <c r="J4685" s="1">
        <v>0.4</v>
      </c>
      <c r="K4685" s="1">
        <v>14.7</v>
      </c>
      <c r="M4685" s="12">
        <f t="shared" si="1370"/>
        <v>215</v>
      </c>
      <c r="N4685" s="20">
        <f t="shared" si="1369"/>
        <v>13</v>
      </c>
      <c r="O4685" s="20">
        <f t="shared" si="1371"/>
        <v>5</v>
      </c>
      <c r="P4685" s="12">
        <f t="shared" si="1372"/>
        <v>1</v>
      </c>
      <c r="R4685" s="21">
        <f t="shared" si="1373"/>
        <v>0.157908130805446</v>
      </c>
    </row>
    <row r="4686" spans="1:21" ht="15.75" x14ac:dyDescent="0.25">
      <c r="A4686" s="6" t="s">
        <v>9</v>
      </c>
      <c r="B4686" s="8">
        <v>13305</v>
      </c>
      <c r="C4686" s="8">
        <v>1386</v>
      </c>
      <c r="D4686" s="2">
        <v>10.4</v>
      </c>
      <c r="E4686" s="10">
        <v>292.2</v>
      </c>
      <c r="F4686" s="8">
        <v>383</v>
      </c>
      <c r="G4686" s="2">
        <v>2.9</v>
      </c>
      <c r="H4686" s="2">
        <v>80.7</v>
      </c>
      <c r="I4686" s="8">
        <v>229</v>
      </c>
      <c r="J4686" s="2">
        <v>1.7</v>
      </c>
      <c r="K4686" s="2">
        <v>48.3</v>
      </c>
      <c r="M4686" s="12">
        <f t="shared" si="1370"/>
        <v>114</v>
      </c>
      <c r="N4686" s="20">
        <f t="shared" si="1369"/>
        <v>13</v>
      </c>
      <c r="O4686" s="20">
        <f t="shared" si="1371"/>
        <v>4</v>
      </c>
      <c r="P4686" s="20">
        <f t="shared" si="1372"/>
        <v>0</v>
      </c>
      <c r="R4686" s="21">
        <f t="shared" si="1373"/>
        <v>0.17635831530729101</v>
      </c>
    </row>
    <row r="4687" spans="1:21" ht="15.75" x14ac:dyDescent="0.25">
      <c r="A4687" s="5" t="s">
        <v>10</v>
      </c>
      <c r="B4687" s="7">
        <v>5972</v>
      </c>
      <c r="C4687" s="7">
        <v>1339</v>
      </c>
      <c r="D4687" s="1">
        <v>22.4</v>
      </c>
      <c r="E4687" s="9">
        <v>513.70000000000005</v>
      </c>
      <c r="F4687" s="7">
        <v>256</v>
      </c>
      <c r="G4687" s="1">
        <v>4.3</v>
      </c>
      <c r="H4687" s="1">
        <v>98.2</v>
      </c>
      <c r="I4687" s="7">
        <v>422</v>
      </c>
      <c r="J4687" s="1">
        <v>7.1</v>
      </c>
      <c r="K4687" s="1">
        <v>161.9</v>
      </c>
      <c r="M4687" s="12">
        <f t="shared" si="1370"/>
        <v>27</v>
      </c>
      <c r="N4687" s="20">
        <f t="shared" si="1369"/>
        <v>7</v>
      </c>
      <c r="O4687" s="20">
        <f t="shared" si="1371"/>
        <v>1</v>
      </c>
      <c r="P4687" s="20">
        <f t="shared" si="1372"/>
        <v>0</v>
      </c>
      <c r="R4687" s="21">
        <f t="shared" si="1373"/>
        <v>0.17037791067565847</v>
      </c>
    </row>
    <row r="4688" spans="1:21" ht="15.75" x14ac:dyDescent="0.25">
      <c r="A4688" s="6" t="s">
        <v>11</v>
      </c>
      <c r="B4688" s="8">
        <v>6000</v>
      </c>
      <c r="C4688" s="8">
        <v>1693</v>
      </c>
      <c r="D4688" s="2">
        <v>28.2</v>
      </c>
      <c r="E4688" s="10">
        <v>1207</v>
      </c>
      <c r="F4688" s="8">
        <v>78</v>
      </c>
      <c r="G4688" s="2">
        <v>1.3</v>
      </c>
      <c r="H4688" s="2">
        <v>55.6</v>
      </c>
      <c r="I4688" s="8">
        <v>1299</v>
      </c>
      <c r="J4688" s="2">
        <v>21.6</v>
      </c>
      <c r="K4688" s="2">
        <v>926.1</v>
      </c>
      <c r="M4688" s="12">
        <f t="shared" si="1370"/>
        <v>13</v>
      </c>
      <c r="N4688" s="20">
        <f t="shared" si="1369"/>
        <v>2</v>
      </c>
      <c r="O4688" s="20">
        <f t="shared" si="1371"/>
        <v>0</v>
      </c>
      <c r="P4688" s="20">
        <f t="shared" si="1372"/>
        <v>5</v>
      </c>
      <c r="R4688" s="21">
        <f t="shared" si="1373"/>
        <v>0.2154218093905077</v>
      </c>
    </row>
    <row r="4689" spans="1:21" ht="15.75" x14ac:dyDescent="0.25">
      <c r="A4689" s="5" t="s">
        <v>12</v>
      </c>
      <c r="B4689" s="1">
        <v>97</v>
      </c>
      <c r="C4689" s="1">
        <v>3</v>
      </c>
      <c r="D4689" s="1">
        <v>3.1</v>
      </c>
      <c r="E4689" s="1" t="s">
        <v>13</v>
      </c>
      <c r="F4689" s="1">
        <v>1</v>
      </c>
      <c r="G4689" s="1">
        <v>1</v>
      </c>
      <c r="H4689" s="1" t="s">
        <v>13</v>
      </c>
      <c r="I4689" s="1">
        <v>1</v>
      </c>
      <c r="J4689" s="1">
        <v>1</v>
      </c>
      <c r="K4689" s="1" t="s">
        <v>13</v>
      </c>
      <c r="M4689" s="12">
        <f t="shared" si="1370"/>
        <v>1</v>
      </c>
      <c r="N4689" s="12">
        <f t="shared" si="1369"/>
        <v>0</v>
      </c>
      <c r="O4689" s="12">
        <f t="shared" si="1371"/>
        <v>0</v>
      </c>
      <c r="P4689" s="12">
        <f t="shared" si="1372"/>
        <v>0</v>
      </c>
      <c r="R4689" s="21">
        <f t="shared" si="1373"/>
        <v>3.8172795521058657E-4</v>
      </c>
    </row>
    <row r="4691" spans="1:21" x14ac:dyDescent="0.25">
      <c r="A4691" t="s">
        <v>1430</v>
      </c>
    </row>
    <row r="4692" spans="1:21" x14ac:dyDescent="0.25">
      <c r="A4692" t="s">
        <v>22</v>
      </c>
    </row>
    <row r="4693" spans="1:21" x14ac:dyDescent="0.25">
      <c r="A4693" s="15" t="s">
        <v>17</v>
      </c>
      <c r="B4693" s="14" t="s">
        <v>18</v>
      </c>
      <c r="C4693" s="270" t="s">
        <v>19</v>
      </c>
      <c r="D4693" s="270"/>
      <c r="E4693" s="270"/>
      <c r="F4693" s="270" t="s">
        <v>20</v>
      </c>
      <c r="G4693" s="270"/>
      <c r="H4693" s="270"/>
      <c r="I4693" s="270" t="s">
        <v>21</v>
      </c>
      <c r="J4693" s="270"/>
      <c r="K4693" s="270"/>
      <c r="M4693" s="270" t="s">
        <v>48</v>
      </c>
      <c r="N4693" s="270"/>
      <c r="O4693" s="270"/>
      <c r="P4693" s="270"/>
    </row>
    <row r="4694" spans="1:21" ht="30" x14ac:dyDescent="0.25">
      <c r="B4694" s="14" t="s">
        <v>14</v>
      </c>
      <c r="C4694" s="14" t="s">
        <v>14</v>
      </c>
      <c r="D4694" s="14" t="s">
        <v>15</v>
      </c>
      <c r="E4694" s="14" t="s">
        <v>16</v>
      </c>
      <c r="F4694" s="14" t="s">
        <v>14</v>
      </c>
      <c r="G4694" s="14" t="s">
        <v>15</v>
      </c>
      <c r="H4694" s="14" t="s">
        <v>16</v>
      </c>
      <c r="I4694" s="14" t="s">
        <v>14</v>
      </c>
      <c r="J4694" s="14" t="s">
        <v>15</v>
      </c>
      <c r="K4694" s="14" t="s">
        <v>16</v>
      </c>
      <c r="L4694" s="16"/>
      <c r="M4694" s="14" t="s">
        <v>18</v>
      </c>
      <c r="N4694" s="13" t="s">
        <v>19</v>
      </c>
      <c r="O4694" s="14" t="s">
        <v>20</v>
      </c>
      <c r="P4694" s="13" t="s">
        <v>21</v>
      </c>
      <c r="R4694" s="13" t="s">
        <v>41</v>
      </c>
      <c r="S4694" s="14" t="s">
        <v>29</v>
      </c>
      <c r="U4694" s="27" t="s">
        <v>42</v>
      </c>
    </row>
    <row r="4695" spans="1:21" ht="15.75" x14ac:dyDescent="0.25">
      <c r="A4695" s="5" t="s">
        <v>0</v>
      </c>
      <c r="B4695" s="7">
        <v>188727</v>
      </c>
      <c r="C4695" s="7">
        <v>7803</v>
      </c>
      <c r="D4695" s="1">
        <v>4.0999999999999996</v>
      </c>
      <c r="E4695" s="9">
        <v>176.5</v>
      </c>
      <c r="F4695" s="7">
        <v>1348</v>
      </c>
      <c r="G4695" s="1">
        <v>0.7</v>
      </c>
      <c r="H4695" s="1">
        <v>30.5</v>
      </c>
      <c r="I4695" s="7">
        <v>2075</v>
      </c>
      <c r="J4695" s="1">
        <v>1.1000000000000001</v>
      </c>
      <c r="K4695" s="1">
        <v>46.9</v>
      </c>
      <c r="M4695" s="12">
        <f>B4695-B4713</f>
        <v>2048</v>
      </c>
      <c r="N4695" s="12">
        <f t="shared" ref="N4695:N4707" si="1374">C4695-C4713</f>
        <v>58</v>
      </c>
      <c r="O4695" s="12">
        <f>F4695-F4713</f>
        <v>9</v>
      </c>
      <c r="P4695" s="12">
        <f>I4695-I4713</f>
        <v>2</v>
      </c>
      <c r="R4695" s="26"/>
      <c r="U4695" s="28">
        <f>C4695/B4695</f>
        <v>4.1345435470282473E-2</v>
      </c>
    </row>
    <row r="4696" spans="1:21" ht="15.75" x14ac:dyDescent="0.25">
      <c r="A4696" s="6" t="s">
        <v>1</v>
      </c>
      <c r="B4696" s="8">
        <v>1071</v>
      </c>
      <c r="C4696" s="8">
        <v>52</v>
      </c>
      <c r="D4696" s="2">
        <v>4.9000000000000004</v>
      </c>
      <c r="E4696" s="10">
        <v>100.5</v>
      </c>
      <c r="F4696" s="8">
        <v>13</v>
      </c>
      <c r="G4696" s="2">
        <v>1.2</v>
      </c>
      <c r="H4696" s="2">
        <v>25.1</v>
      </c>
      <c r="I4696" s="8">
        <v>0</v>
      </c>
      <c r="J4696" s="2">
        <v>0</v>
      </c>
      <c r="K4696" s="2">
        <v>0</v>
      </c>
      <c r="M4696" s="12">
        <f t="shared" ref="M4696:M4707" si="1375">B4696-B4714</f>
        <v>13</v>
      </c>
      <c r="N4696" s="20">
        <f t="shared" si="1374"/>
        <v>3</v>
      </c>
      <c r="O4696" s="12">
        <f t="shared" ref="O4696:O4707" si="1376">F4696-F4714</f>
        <v>0</v>
      </c>
      <c r="P4696" s="12">
        <f t="shared" ref="P4696:P4707" si="1377">I4696-I4714</f>
        <v>0</v>
      </c>
      <c r="R4696" s="21">
        <f>C4696/$C$4695</f>
        <v>6.6641035499166983E-3</v>
      </c>
    </row>
    <row r="4697" spans="1:21" ht="15.75" x14ac:dyDescent="0.25">
      <c r="A4697" s="5" t="s">
        <v>2</v>
      </c>
      <c r="B4697" s="7">
        <v>6339</v>
      </c>
      <c r="C4697" s="7">
        <v>29</v>
      </c>
      <c r="D4697" s="1">
        <v>0.5</v>
      </c>
      <c r="E4697" s="9">
        <v>13.3</v>
      </c>
      <c r="F4697" s="7">
        <v>5</v>
      </c>
      <c r="G4697" s="1">
        <v>0.1</v>
      </c>
      <c r="H4697" s="1">
        <v>2.2999999999999998</v>
      </c>
      <c r="I4697" s="7">
        <v>0</v>
      </c>
      <c r="J4697" s="1">
        <v>0</v>
      </c>
      <c r="K4697" s="1">
        <v>0</v>
      </c>
      <c r="M4697" s="12">
        <f t="shared" si="1375"/>
        <v>90</v>
      </c>
      <c r="N4697" s="20">
        <f t="shared" si="1374"/>
        <v>0</v>
      </c>
      <c r="O4697" s="12">
        <f t="shared" si="1376"/>
        <v>0</v>
      </c>
      <c r="P4697" s="12">
        <f t="shared" si="1377"/>
        <v>0</v>
      </c>
      <c r="R4697" s="21">
        <f t="shared" ref="R4697:R4707" si="1378">C4697/$C$4695</f>
        <v>3.7165192874535433E-3</v>
      </c>
    </row>
    <row r="4698" spans="1:21" ht="15.75" x14ac:dyDescent="0.25">
      <c r="A4698" s="6" t="s">
        <v>3</v>
      </c>
      <c r="B4698" s="8">
        <v>9027</v>
      </c>
      <c r="C4698" s="8">
        <v>23</v>
      </c>
      <c r="D4698" s="2">
        <v>0.3</v>
      </c>
      <c r="E4698" s="10">
        <v>8.3000000000000007</v>
      </c>
      <c r="F4698" s="8">
        <v>11</v>
      </c>
      <c r="G4698" s="2">
        <v>0.1</v>
      </c>
      <c r="H4698" s="2">
        <v>4</v>
      </c>
      <c r="I4698" s="8">
        <v>0</v>
      </c>
      <c r="J4698" s="2">
        <v>0</v>
      </c>
      <c r="K4698" s="2">
        <v>0</v>
      </c>
      <c r="M4698" s="12">
        <f t="shared" si="1375"/>
        <v>114</v>
      </c>
      <c r="N4698" s="20">
        <f t="shared" si="1374"/>
        <v>0</v>
      </c>
      <c r="O4698" s="20">
        <f t="shared" si="1376"/>
        <v>0</v>
      </c>
      <c r="P4698" s="12">
        <f t="shared" si="1377"/>
        <v>0</v>
      </c>
      <c r="R4698" s="23">
        <f t="shared" si="1378"/>
        <v>2.947584262463155E-3</v>
      </c>
    </row>
    <row r="4699" spans="1:21" ht="15.75" x14ac:dyDescent="0.25">
      <c r="A4699" s="5" t="s">
        <v>4</v>
      </c>
      <c r="B4699" s="7">
        <v>24648</v>
      </c>
      <c r="C4699" s="7">
        <v>117</v>
      </c>
      <c r="D4699" s="1">
        <v>0.5</v>
      </c>
      <c r="E4699" s="9">
        <v>21.9</v>
      </c>
      <c r="F4699" s="7">
        <v>16</v>
      </c>
      <c r="G4699" s="1">
        <v>0.1</v>
      </c>
      <c r="H4699" s="1">
        <v>3</v>
      </c>
      <c r="I4699" s="7">
        <v>0</v>
      </c>
      <c r="J4699" s="1">
        <v>0</v>
      </c>
      <c r="K4699" s="1">
        <v>0</v>
      </c>
      <c r="M4699" s="12">
        <f t="shared" si="1375"/>
        <v>307</v>
      </c>
      <c r="N4699" s="20">
        <f t="shared" si="1374"/>
        <v>0</v>
      </c>
      <c r="O4699" s="12">
        <f t="shared" si="1376"/>
        <v>0</v>
      </c>
      <c r="P4699" s="12">
        <f t="shared" si="1377"/>
        <v>0</v>
      </c>
      <c r="R4699" s="23">
        <f t="shared" si="1378"/>
        <v>1.4994232987312572E-2</v>
      </c>
      <c r="S4699" s="24">
        <f>R4698+R4699</f>
        <v>1.7941817249775727E-2</v>
      </c>
    </row>
    <row r="4700" spans="1:21" ht="15.75" x14ac:dyDescent="0.25">
      <c r="A4700" s="6" t="s">
        <v>5</v>
      </c>
      <c r="B4700" s="8">
        <v>34775</v>
      </c>
      <c r="C4700" s="8">
        <v>405</v>
      </c>
      <c r="D4700" s="2">
        <v>1.2</v>
      </c>
      <c r="E4700" s="10">
        <v>68.400000000000006</v>
      </c>
      <c r="F4700" s="8">
        <v>43</v>
      </c>
      <c r="G4700" s="2">
        <v>0.1</v>
      </c>
      <c r="H4700" s="2">
        <v>7.3</v>
      </c>
      <c r="I4700" s="8">
        <v>8</v>
      </c>
      <c r="J4700" s="2">
        <v>0</v>
      </c>
      <c r="K4700" s="2">
        <v>1.4</v>
      </c>
      <c r="M4700" s="12">
        <f t="shared" si="1375"/>
        <v>414</v>
      </c>
      <c r="N4700" s="20">
        <f t="shared" si="1374"/>
        <v>3</v>
      </c>
      <c r="O4700" s="12">
        <f t="shared" si="1376"/>
        <v>0</v>
      </c>
      <c r="P4700" s="12">
        <f t="shared" si="1377"/>
        <v>0</v>
      </c>
      <c r="R4700" s="21">
        <f t="shared" si="1378"/>
        <v>5.1903114186851208E-2</v>
      </c>
    </row>
    <row r="4701" spans="1:21" ht="15.75" x14ac:dyDescent="0.25">
      <c r="A4701" s="5" t="s">
        <v>6</v>
      </c>
      <c r="B4701" s="7">
        <v>35667</v>
      </c>
      <c r="C4701" s="7">
        <v>679</v>
      </c>
      <c r="D4701" s="1">
        <v>1.9</v>
      </c>
      <c r="E4701" s="9">
        <v>94.9</v>
      </c>
      <c r="F4701" s="7">
        <v>81</v>
      </c>
      <c r="G4701" s="1">
        <v>0.2</v>
      </c>
      <c r="H4701" s="1">
        <v>11.3</v>
      </c>
      <c r="I4701" s="7">
        <v>10</v>
      </c>
      <c r="J4701" s="1">
        <v>0</v>
      </c>
      <c r="K4701" s="1">
        <v>1.4</v>
      </c>
      <c r="M4701" s="12">
        <f t="shared" si="1375"/>
        <v>407</v>
      </c>
      <c r="N4701" s="20">
        <f t="shared" si="1374"/>
        <v>6</v>
      </c>
      <c r="O4701" s="20">
        <f t="shared" si="1376"/>
        <v>1</v>
      </c>
      <c r="P4701" s="12">
        <f t="shared" si="1377"/>
        <v>0</v>
      </c>
      <c r="R4701" s="21">
        <f t="shared" si="1378"/>
        <v>8.7017813661412272E-2</v>
      </c>
    </row>
    <row r="4702" spans="1:21" ht="15.75" x14ac:dyDescent="0.25">
      <c r="A4702" s="6" t="s">
        <v>7</v>
      </c>
      <c r="B4702" s="8">
        <v>29651</v>
      </c>
      <c r="C4702" s="8">
        <v>871</v>
      </c>
      <c r="D4702" s="2">
        <v>2.9</v>
      </c>
      <c r="E4702" s="10">
        <v>143.19999999999999</v>
      </c>
      <c r="F4702" s="8">
        <v>175</v>
      </c>
      <c r="G4702" s="2">
        <v>0.6</v>
      </c>
      <c r="H4702" s="2">
        <v>28.8</v>
      </c>
      <c r="I4702" s="8">
        <v>31</v>
      </c>
      <c r="J4702" s="2">
        <v>0.1</v>
      </c>
      <c r="K4702" s="2">
        <v>5.0999999999999996</v>
      </c>
      <c r="M4702" s="12">
        <f t="shared" si="1375"/>
        <v>320</v>
      </c>
      <c r="N4702" s="20">
        <f t="shared" si="1374"/>
        <v>13</v>
      </c>
      <c r="O4702" s="20">
        <f t="shared" si="1376"/>
        <v>0</v>
      </c>
      <c r="P4702" s="12">
        <f t="shared" si="1377"/>
        <v>0</v>
      </c>
      <c r="R4702" s="21">
        <f t="shared" si="1378"/>
        <v>0.1116237344611047</v>
      </c>
    </row>
    <row r="4703" spans="1:21" ht="15.75" x14ac:dyDescent="0.25">
      <c r="A4703" s="5" t="s">
        <v>8</v>
      </c>
      <c r="B4703" s="7">
        <v>22330</v>
      </c>
      <c r="C4703" s="7">
        <v>1228</v>
      </c>
      <c r="D4703" s="1">
        <v>5.5</v>
      </c>
      <c r="E4703" s="9">
        <v>223</v>
      </c>
      <c r="F4703" s="7">
        <v>291</v>
      </c>
      <c r="G4703" s="1">
        <v>1.3</v>
      </c>
      <c r="H4703" s="1">
        <v>52.8</v>
      </c>
      <c r="I4703" s="7">
        <v>80</v>
      </c>
      <c r="J4703" s="1">
        <v>0.4</v>
      </c>
      <c r="K4703" s="1">
        <v>14.5</v>
      </c>
      <c r="M4703" s="12">
        <f t="shared" si="1375"/>
        <v>240</v>
      </c>
      <c r="N4703" s="20">
        <f t="shared" si="1374"/>
        <v>17</v>
      </c>
      <c r="O4703" s="20">
        <f t="shared" si="1376"/>
        <v>4</v>
      </c>
      <c r="P4703" s="12">
        <f t="shared" si="1377"/>
        <v>1</v>
      </c>
      <c r="R4703" s="21">
        <f t="shared" si="1378"/>
        <v>0.15737536844803282</v>
      </c>
    </row>
    <row r="4704" spans="1:21" ht="15.75" x14ac:dyDescent="0.25">
      <c r="A4704" s="6" t="s">
        <v>9</v>
      </c>
      <c r="B4704" s="8">
        <v>13191</v>
      </c>
      <c r="C4704" s="8">
        <v>1373</v>
      </c>
      <c r="D4704" s="2">
        <v>10.4</v>
      </c>
      <c r="E4704" s="10">
        <v>289.39999999999998</v>
      </c>
      <c r="F4704" s="8">
        <v>379</v>
      </c>
      <c r="G4704" s="2">
        <v>2.9</v>
      </c>
      <c r="H4704" s="2">
        <v>79.900000000000006</v>
      </c>
      <c r="I4704" s="8">
        <v>229</v>
      </c>
      <c r="J4704" s="2">
        <v>1.7</v>
      </c>
      <c r="K4704" s="2">
        <v>48.3</v>
      </c>
      <c r="M4704" s="12">
        <f t="shared" si="1375"/>
        <v>109</v>
      </c>
      <c r="N4704" s="20">
        <f t="shared" si="1374"/>
        <v>8</v>
      </c>
      <c r="O4704" s="20">
        <f t="shared" si="1376"/>
        <v>3</v>
      </c>
      <c r="P4704" s="20">
        <f t="shared" si="1377"/>
        <v>0</v>
      </c>
      <c r="R4704" s="21">
        <f t="shared" si="1378"/>
        <v>0.17595796488530052</v>
      </c>
    </row>
    <row r="4705" spans="1:21" ht="15.75" x14ac:dyDescent="0.25">
      <c r="A4705" s="5" t="s">
        <v>10</v>
      </c>
      <c r="B4705" s="7">
        <v>5945</v>
      </c>
      <c r="C4705" s="7">
        <v>1332</v>
      </c>
      <c r="D4705" s="1">
        <v>22.4</v>
      </c>
      <c r="E4705" s="9">
        <v>511.1</v>
      </c>
      <c r="F4705" s="7">
        <v>255</v>
      </c>
      <c r="G4705" s="1">
        <v>4.3</v>
      </c>
      <c r="H4705" s="1">
        <v>97.8</v>
      </c>
      <c r="I4705" s="7">
        <v>422</v>
      </c>
      <c r="J4705" s="1">
        <v>7.1</v>
      </c>
      <c r="K4705" s="1">
        <v>161.9</v>
      </c>
      <c r="M4705" s="12">
        <f t="shared" si="1375"/>
        <v>26</v>
      </c>
      <c r="N4705" s="20">
        <f t="shared" si="1374"/>
        <v>5</v>
      </c>
      <c r="O4705" s="20">
        <f t="shared" si="1376"/>
        <v>1</v>
      </c>
      <c r="P4705" s="20">
        <f t="shared" si="1377"/>
        <v>1</v>
      </c>
      <c r="R4705" s="21">
        <f t="shared" si="1378"/>
        <v>0.17070357554786619</v>
      </c>
    </row>
    <row r="4706" spans="1:21" ht="15.75" x14ac:dyDescent="0.25">
      <c r="A4706" s="6" t="s">
        <v>11</v>
      </c>
      <c r="B4706" s="8">
        <v>5987</v>
      </c>
      <c r="C4706" s="8">
        <v>1691</v>
      </c>
      <c r="D4706" s="2">
        <v>28.2</v>
      </c>
      <c r="E4706" s="10">
        <v>1205.5</v>
      </c>
      <c r="F4706" s="8">
        <v>78</v>
      </c>
      <c r="G4706" s="2">
        <v>1.3</v>
      </c>
      <c r="H4706" s="2">
        <v>55.6</v>
      </c>
      <c r="I4706" s="8">
        <v>1294</v>
      </c>
      <c r="J4706" s="2">
        <v>21.6</v>
      </c>
      <c r="K4706" s="2">
        <v>922.5</v>
      </c>
      <c r="M4706" s="12">
        <f t="shared" si="1375"/>
        <v>7</v>
      </c>
      <c r="N4706" s="20">
        <f t="shared" si="1374"/>
        <v>3</v>
      </c>
      <c r="O4706" s="20">
        <f t="shared" si="1376"/>
        <v>0</v>
      </c>
      <c r="P4706" s="20">
        <f t="shared" si="1377"/>
        <v>0</v>
      </c>
      <c r="R4706" s="21">
        <f t="shared" si="1378"/>
        <v>0.21671152120979112</v>
      </c>
    </row>
    <row r="4707" spans="1:21" ht="15.75" x14ac:dyDescent="0.25">
      <c r="A4707" s="5" t="s">
        <v>12</v>
      </c>
      <c r="B4707" s="1">
        <v>96</v>
      </c>
      <c r="C4707" s="1">
        <v>3</v>
      </c>
      <c r="D4707" s="1">
        <v>3.1</v>
      </c>
      <c r="E4707" s="1" t="s">
        <v>13</v>
      </c>
      <c r="F4707" s="1">
        <v>1</v>
      </c>
      <c r="G4707" s="1">
        <v>1</v>
      </c>
      <c r="H4707" s="1" t="s">
        <v>13</v>
      </c>
      <c r="I4707" s="1">
        <v>1</v>
      </c>
      <c r="J4707" s="1">
        <v>1</v>
      </c>
      <c r="K4707" s="1" t="s">
        <v>13</v>
      </c>
      <c r="M4707" s="12">
        <f t="shared" si="1375"/>
        <v>1</v>
      </c>
      <c r="N4707" s="12">
        <f t="shared" si="1374"/>
        <v>0</v>
      </c>
      <c r="O4707" s="12">
        <f t="shared" si="1376"/>
        <v>0</v>
      </c>
      <c r="P4707" s="12">
        <f t="shared" si="1377"/>
        <v>0</v>
      </c>
      <c r="R4707" s="21">
        <f t="shared" si="1378"/>
        <v>3.8446751249519417E-4</v>
      </c>
    </row>
    <row r="4709" spans="1:21" x14ac:dyDescent="0.25">
      <c r="A4709" t="s">
        <v>1431</v>
      </c>
    </row>
    <row r="4710" spans="1:21" x14ac:dyDescent="0.25">
      <c r="A4710" t="s">
        <v>22</v>
      </c>
    </row>
    <row r="4711" spans="1:21" x14ac:dyDescent="0.25">
      <c r="A4711" s="15" t="s">
        <v>17</v>
      </c>
      <c r="B4711" s="14" t="s">
        <v>18</v>
      </c>
      <c r="C4711" s="270" t="s">
        <v>19</v>
      </c>
      <c r="D4711" s="270"/>
      <c r="E4711" s="270"/>
      <c r="F4711" s="270" t="s">
        <v>20</v>
      </c>
      <c r="G4711" s="270"/>
      <c r="H4711" s="270"/>
      <c r="I4711" s="270" t="s">
        <v>21</v>
      </c>
      <c r="J4711" s="270"/>
      <c r="K4711" s="270"/>
      <c r="M4711" s="270" t="s">
        <v>47</v>
      </c>
      <c r="N4711" s="270"/>
      <c r="O4711" s="270"/>
      <c r="P4711" s="270"/>
    </row>
    <row r="4712" spans="1:21" ht="30" x14ac:dyDescent="0.25">
      <c r="B4712" s="14" t="s">
        <v>14</v>
      </c>
      <c r="C4712" s="14" t="s">
        <v>14</v>
      </c>
      <c r="D4712" s="14" t="s">
        <v>15</v>
      </c>
      <c r="E4712" s="14" t="s">
        <v>16</v>
      </c>
      <c r="F4712" s="14" t="s">
        <v>14</v>
      </c>
      <c r="G4712" s="14" t="s">
        <v>15</v>
      </c>
      <c r="H4712" s="14" t="s">
        <v>16</v>
      </c>
      <c r="I4712" s="14" t="s">
        <v>14</v>
      </c>
      <c r="J4712" s="14" t="s">
        <v>15</v>
      </c>
      <c r="K4712" s="14" t="s">
        <v>16</v>
      </c>
      <c r="L4712" s="16"/>
      <c r="M4712" s="14" t="s">
        <v>18</v>
      </c>
      <c r="N4712" s="13" t="s">
        <v>19</v>
      </c>
      <c r="O4712" s="14" t="s">
        <v>20</v>
      </c>
      <c r="P4712" s="13" t="s">
        <v>21</v>
      </c>
      <c r="R4712" s="13" t="s">
        <v>41</v>
      </c>
      <c r="S4712" s="14" t="s">
        <v>29</v>
      </c>
      <c r="U4712" s="27" t="s">
        <v>42</v>
      </c>
    </row>
    <row r="4713" spans="1:21" ht="15.75" x14ac:dyDescent="0.25">
      <c r="A4713" s="5" t="s">
        <v>0</v>
      </c>
      <c r="B4713" s="7">
        <v>186679</v>
      </c>
      <c r="C4713" s="7">
        <v>7745</v>
      </c>
      <c r="D4713" s="1">
        <v>4.0999999999999996</v>
      </c>
      <c r="E4713" s="9">
        <v>175.2</v>
      </c>
      <c r="F4713" s="7">
        <v>1339</v>
      </c>
      <c r="G4713" s="1">
        <v>0.7</v>
      </c>
      <c r="H4713" s="1">
        <v>30.3</v>
      </c>
      <c r="I4713" s="7">
        <v>2073</v>
      </c>
      <c r="J4713" s="1">
        <v>1.1000000000000001</v>
      </c>
      <c r="K4713" s="1">
        <v>46.9</v>
      </c>
      <c r="M4713" s="12">
        <f>B4713-B4731</f>
        <v>1839</v>
      </c>
      <c r="N4713" s="12">
        <f t="shared" ref="N4713:N4725" si="1379">C4713-C4731</f>
        <v>72</v>
      </c>
      <c r="O4713" s="12">
        <f>F4713-F4731</f>
        <v>11</v>
      </c>
      <c r="P4713" s="12">
        <f>I4713-I4731</f>
        <v>6</v>
      </c>
      <c r="R4713" s="26"/>
      <c r="U4713" s="28">
        <f>C4713/B4713</f>
        <v>4.1488330235323737E-2</v>
      </c>
    </row>
    <row r="4714" spans="1:21" ht="15.75" x14ac:dyDescent="0.25">
      <c r="A4714" s="6" t="s">
        <v>1</v>
      </c>
      <c r="B4714" s="8">
        <v>1058</v>
      </c>
      <c r="C4714" s="8">
        <v>49</v>
      </c>
      <c r="D4714" s="2">
        <v>4.5999999999999996</v>
      </c>
      <c r="E4714" s="10">
        <v>94.7</v>
      </c>
      <c r="F4714" s="8">
        <v>13</v>
      </c>
      <c r="G4714" s="2">
        <v>1.2</v>
      </c>
      <c r="H4714" s="2">
        <v>25.1</v>
      </c>
      <c r="I4714" s="8">
        <v>0</v>
      </c>
      <c r="J4714" s="2">
        <v>0</v>
      </c>
      <c r="K4714" s="2">
        <v>0</v>
      </c>
      <c r="M4714" s="12">
        <f t="shared" ref="M4714:M4725" si="1380">B4714-B4732</f>
        <v>13</v>
      </c>
      <c r="N4714" s="20">
        <f t="shared" si="1379"/>
        <v>0</v>
      </c>
      <c r="O4714" s="12">
        <f t="shared" ref="O4714:O4725" si="1381">F4714-F4732</f>
        <v>0</v>
      </c>
      <c r="P4714" s="12">
        <f t="shared" ref="P4714:P4725" si="1382">I4714-I4732</f>
        <v>0</v>
      </c>
      <c r="R4714" s="21">
        <f>C4714/$C$4713</f>
        <v>6.3266623628147195E-3</v>
      </c>
    </row>
    <row r="4715" spans="1:21" ht="15.75" x14ac:dyDescent="0.25">
      <c r="A4715" s="5" t="s">
        <v>2</v>
      </c>
      <c r="B4715" s="7">
        <v>6249</v>
      </c>
      <c r="C4715" s="7">
        <v>29</v>
      </c>
      <c r="D4715" s="1">
        <v>0.5</v>
      </c>
      <c r="E4715" s="9">
        <v>13.3</v>
      </c>
      <c r="F4715" s="7">
        <v>5</v>
      </c>
      <c r="G4715" s="1">
        <v>0.1</v>
      </c>
      <c r="H4715" s="1">
        <v>2.2999999999999998</v>
      </c>
      <c r="I4715" s="7">
        <v>0</v>
      </c>
      <c r="J4715" s="1">
        <v>0</v>
      </c>
      <c r="K4715" s="1">
        <v>0</v>
      </c>
      <c r="M4715" s="12">
        <f t="shared" si="1380"/>
        <v>65</v>
      </c>
      <c r="N4715" s="20">
        <f t="shared" si="1379"/>
        <v>1</v>
      </c>
      <c r="O4715" s="12">
        <f t="shared" si="1381"/>
        <v>0</v>
      </c>
      <c r="P4715" s="12">
        <f t="shared" si="1382"/>
        <v>0</v>
      </c>
      <c r="R4715" s="21">
        <f t="shared" ref="R4715:R4725" si="1383">C4715/$C$4713</f>
        <v>3.7443511943189155E-3</v>
      </c>
    </row>
    <row r="4716" spans="1:21" ht="15.75" x14ac:dyDescent="0.25">
      <c r="A4716" s="6" t="s">
        <v>3</v>
      </c>
      <c r="B4716" s="8">
        <v>8913</v>
      </c>
      <c r="C4716" s="8">
        <v>23</v>
      </c>
      <c r="D4716" s="2">
        <v>0.3</v>
      </c>
      <c r="E4716" s="10">
        <v>8.3000000000000007</v>
      </c>
      <c r="F4716" s="8">
        <v>11</v>
      </c>
      <c r="G4716" s="2">
        <v>0.1</v>
      </c>
      <c r="H4716" s="2">
        <v>4</v>
      </c>
      <c r="I4716" s="8">
        <v>0</v>
      </c>
      <c r="J4716" s="2">
        <v>0</v>
      </c>
      <c r="K4716" s="2">
        <v>0</v>
      </c>
      <c r="M4716" s="12">
        <f t="shared" si="1380"/>
        <v>115</v>
      </c>
      <c r="N4716" s="20">
        <f t="shared" si="1379"/>
        <v>0</v>
      </c>
      <c r="O4716" s="20">
        <f t="shared" si="1381"/>
        <v>0</v>
      </c>
      <c r="P4716" s="12">
        <f t="shared" si="1382"/>
        <v>0</v>
      </c>
      <c r="R4716" s="23">
        <f t="shared" si="1383"/>
        <v>2.9696578437701745E-3</v>
      </c>
    </row>
    <row r="4717" spans="1:21" ht="15.75" x14ac:dyDescent="0.25">
      <c r="A4717" s="5" t="s">
        <v>4</v>
      </c>
      <c r="B4717" s="7">
        <v>24341</v>
      </c>
      <c r="C4717" s="7">
        <v>117</v>
      </c>
      <c r="D4717" s="1">
        <v>0.5</v>
      </c>
      <c r="E4717" s="9">
        <v>21.9</v>
      </c>
      <c r="F4717" s="7">
        <v>16</v>
      </c>
      <c r="G4717" s="1">
        <v>0.1</v>
      </c>
      <c r="H4717" s="1">
        <v>3</v>
      </c>
      <c r="I4717" s="7">
        <v>0</v>
      </c>
      <c r="J4717" s="1">
        <v>0</v>
      </c>
      <c r="K4717" s="1">
        <v>0</v>
      </c>
      <c r="M4717" s="12">
        <f t="shared" si="1380"/>
        <v>281</v>
      </c>
      <c r="N4717" s="20">
        <f t="shared" si="1379"/>
        <v>4</v>
      </c>
      <c r="O4717" s="12">
        <f t="shared" si="1381"/>
        <v>1</v>
      </c>
      <c r="P4717" s="12">
        <f t="shared" si="1382"/>
        <v>0</v>
      </c>
      <c r="R4717" s="23">
        <f t="shared" si="1383"/>
        <v>1.5106520335700452E-2</v>
      </c>
      <c r="S4717" s="24">
        <f>R4716+R4717</f>
        <v>1.8076178179470628E-2</v>
      </c>
    </row>
    <row r="4718" spans="1:21" ht="15.75" x14ac:dyDescent="0.25">
      <c r="A4718" s="6" t="s">
        <v>5</v>
      </c>
      <c r="B4718" s="8">
        <v>34361</v>
      </c>
      <c r="C4718" s="8">
        <v>402</v>
      </c>
      <c r="D4718" s="2">
        <v>1.2</v>
      </c>
      <c r="E4718" s="10">
        <v>67.900000000000006</v>
      </c>
      <c r="F4718" s="8">
        <v>43</v>
      </c>
      <c r="G4718" s="2">
        <v>0.1</v>
      </c>
      <c r="H4718" s="2">
        <v>7.3</v>
      </c>
      <c r="I4718" s="8">
        <v>8</v>
      </c>
      <c r="J4718" s="2">
        <v>0</v>
      </c>
      <c r="K4718" s="2">
        <v>1.4</v>
      </c>
      <c r="M4718" s="12">
        <f t="shared" si="1380"/>
        <v>295</v>
      </c>
      <c r="N4718" s="20">
        <f t="shared" si="1379"/>
        <v>7</v>
      </c>
      <c r="O4718" s="12">
        <f t="shared" si="1381"/>
        <v>0</v>
      </c>
      <c r="P4718" s="12">
        <f t="shared" si="1382"/>
        <v>0</v>
      </c>
      <c r="R4718" s="21">
        <f t="shared" si="1383"/>
        <v>5.1904454486765658E-2</v>
      </c>
    </row>
    <row r="4719" spans="1:21" ht="15.75" x14ac:dyDescent="0.25">
      <c r="A4719" s="5" t="s">
        <v>6</v>
      </c>
      <c r="B4719" s="7">
        <v>35260</v>
      </c>
      <c r="C4719" s="7">
        <v>673</v>
      </c>
      <c r="D4719" s="1">
        <v>1.9</v>
      </c>
      <c r="E4719" s="9">
        <v>94.1</v>
      </c>
      <c r="F4719" s="7">
        <v>80</v>
      </c>
      <c r="G4719" s="1">
        <v>0.2</v>
      </c>
      <c r="H4719" s="1">
        <v>11.2</v>
      </c>
      <c r="I4719" s="7">
        <v>10</v>
      </c>
      <c r="J4719" s="1">
        <v>0</v>
      </c>
      <c r="K4719" s="1">
        <v>1.4</v>
      </c>
      <c r="M4719" s="12">
        <f t="shared" si="1380"/>
        <v>391</v>
      </c>
      <c r="N4719" s="20">
        <f t="shared" si="1379"/>
        <v>12</v>
      </c>
      <c r="O4719" s="20">
        <f t="shared" si="1381"/>
        <v>4</v>
      </c>
      <c r="P4719" s="12">
        <f t="shared" si="1382"/>
        <v>0</v>
      </c>
      <c r="R4719" s="21">
        <f t="shared" si="1383"/>
        <v>8.6894770819883796E-2</v>
      </c>
    </row>
    <row r="4720" spans="1:21" ht="15.75" x14ac:dyDescent="0.25">
      <c r="A4720" s="6" t="s">
        <v>7</v>
      </c>
      <c r="B4720" s="8">
        <v>29331</v>
      </c>
      <c r="C4720" s="8">
        <v>858</v>
      </c>
      <c r="D4720" s="2">
        <v>2.9</v>
      </c>
      <c r="E4720" s="10">
        <v>141</v>
      </c>
      <c r="F4720" s="8">
        <v>175</v>
      </c>
      <c r="G4720" s="2">
        <v>0.6</v>
      </c>
      <c r="H4720" s="2">
        <v>28.8</v>
      </c>
      <c r="I4720" s="8">
        <v>31</v>
      </c>
      <c r="J4720" s="2">
        <v>0.1</v>
      </c>
      <c r="K4720" s="2">
        <v>5.0999999999999996</v>
      </c>
      <c r="M4720" s="12">
        <f t="shared" si="1380"/>
        <v>305</v>
      </c>
      <c r="N4720" s="20">
        <f t="shared" si="1379"/>
        <v>9</v>
      </c>
      <c r="O4720" s="20">
        <f t="shared" si="1381"/>
        <v>2</v>
      </c>
      <c r="P4720" s="12">
        <f t="shared" si="1382"/>
        <v>0</v>
      </c>
      <c r="R4720" s="21">
        <f t="shared" si="1383"/>
        <v>0.11078114912846998</v>
      </c>
    </row>
    <row r="4721" spans="1:21" ht="15.75" x14ac:dyDescent="0.25">
      <c r="A4721" s="5" t="s">
        <v>8</v>
      </c>
      <c r="B4721" s="7">
        <v>22090</v>
      </c>
      <c r="C4721" s="7">
        <v>1211</v>
      </c>
      <c r="D4721" s="1">
        <v>5.5</v>
      </c>
      <c r="E4721" s="9">
        <v>219.9</v>
      </c>
      <c r="F4721" s="7">
        <v>287</v>
      </c>
      <c r="G4721" s="1">
        <v>1.3</v>
      </c>
      <c r="H4721" s="1">
        <v>52.1</v>
      </c>
      <c r="I4721" s="7">
        <v>79</v>
      </c>
      <c r="J4721" s="1">
        <v>0.4</v>
      </c>
      <c r="K4721" s="1">
        <v>14.3</v>
      </c>
      <c r="M4721" s="12">
        <f t="shared" si="1380"/>
        <v>219</v>
      </c>
      <c r="N4721" s="20">
        <f t="shared" si="1379"/>
        <v>18</v>
      </c>
      <c r="O4721" s="20">
        <f t="shared" si="1381"/>
        <v>2</v>
      </c>
      <c r="P4721" s="12">
        <f t="shared" si="1382"/>
        <v>1</v>
      </c>
      <c r="R4721" s="21">
        <f t="shared" si="1383"/>
        <v>0.15635894125242092</v>
      </c>
    </row>
    <row r="4722" spans="1:21" ht="15.75" x14ac:dyDescent="0.25">
      <c r="A4722" s="6" t="s">
        <v>9</v>
      </c>
      <c r="B4722" s="8">
        <v>13082</v>
      </c>
      <c r="C4722" s="8">
        <v>1365</v>
      </c>
      <c r="D4722" s="2">
        <v>10.4</v>
      </c>
      <c r="E4722" s="10">
        <v>287.7</v>
      </c>
      <c r="F4722" s="8">
        <v>376</v>
      </c>
      <c r="G4722" s="2">
        <v>2.9</v>
      </c>
      <c r="H4722" s="2">
        <v>79.3</v>
      </c>
      <c r="I4722" s="8">
        <v>229</v>
      </c>
      <c r="J4722" s="2">
        <v>1.8</v>
      </c>
      <c r="K4722" s="2">
        <v>48.3</v>
      </c>
      <c r="M4722" s="12">
        <f t="shared" si="1380"/>
        <v>105</v>
      </c>
      <c r="N4722" s="20">
        <f t="shared" si="1379"/>
        <v>8</v>
      </c>
      <c r="O4722" s="20">
        <f t="shared" si="1381"/>
        <v>2</v>
      </c>
      <c r="P4722" s="20">
        <f t="shared" si="1382"/>
        <v>2</v>
      </c>
      <c r="R4722" s="21">
        <f t="shared" si="1383"/>
        <v>0.1762427372498386</v>
      </c>
    </row>
    <row r="4723" spans="1:21" ht="15.75" x14ac:dyDescent="0.25">
      <c r="A4723" s="5" t="s">
        <v>10</v>
      </c>
      <c r="B4723" s="7">
        <v>5919</v>
      </c>
      <c r="C4723" s="7">
        <v>1327</v>
      </c>
      <c r="D4723" s="1">
        <v>22.4</v>
      </c>
      <c r="E4723" s="9">
        <v>509.1</v>
      </c>
      <c r="F4723" s="7">
        <v>254</v>
      </c>
      <c r="G4723" s="1">
        <v>4.3</v>
      </c>
      <c r="H4723" s="1">
        <v>97.5</v>
      </c>
      <c r="I4723" s="7">
        <v>421</v>
      </c>
      <c r="J4723" s="1">
        <v>7.1</v>
      </c>
      <c r="K4723" s="1">
        <v>161.5</v>
      </c>
      <c r="M4723" s="12">
        <f t="shared" si="1380"/>
        <v>36</v>
      </c>
      <c r="N4723" s="20">
        <f t="shared" si="1379"/>
        <v>8</v>
      </c>
      <c r="O4723" s="20">
        <f t="shared" si="1381"/>
        <v>1</v>
      </c>
      <c r="P4723" s="20">
        <f t="shared" si="1382"/>
        <v>1</v>
      </c>
      <c r="R4723" s="21">
        <f t="shared" si="1383"/>
        <v>0.17133634602969658</v>
      </c>
    </row>
    <row r="4724" spans="1:21" ht="15.75" x14ac:dyDescent="0.25">
      <c r="A4724" s="6" t="s">
        <v>11</v>
      </c>
      <c r="B4724" s="8">
        <v>5980</v>
      </c>
      <c r="C4724" s="8">
        <v>1688</v>
      </c>
      <c r="D4724" s="2">
        <v>28.2</v>
      </c>
      <c r="E4724" s="10">
        <v>1203.4000000000001</v>
      </c>
      <c r="F4724" s="8">
        <v>78</v>
      </c>
      <c r="G4724" s="2">
        <v>1.3</v>
      </c>
      <c r="H4724" s="2">
        <v>55.6</v>
      </c>
      <c r="I4724" s="8">
        <v>1294</v>
      </c>
      <c r="J4724" s="2">
        <v>21.6</v>
      </c>
      <c r="K4724" s="2">
        <v>922.5</v>
      </c>
      <c r="M4724" s="12">
        <f t="shared" si="1380"/>
        <v>12</v>
      </c>
      <c r="N4724" s="20">
        <f t="shared" si="1379"/>
        <v>5</v>
      </c>
      <c r="O4724" s="20">
        <f t="shared" si="1381"/>
        <v>-1</v>
      </c>
      <c r="P4724" s="20">
        <f t="shared" si="1382"/>
        <v>2</v>
      </c>
      <c r="R4724" s="21">
        <f t="shared" si="1383"/>
        <v>0.21794706262104582</v>
      </c>
    </row>
    <row r="4725" spans="1:21" ht="15.75" x14ac:dyDescent="0.25">
      <c r="A4725" s="5" t="s">
        <v>12</v>
      </c>
      <c r="B4725" s="1">
        <v>95</v>
      </c>
      <c r="C4725" s="1">
        <v>3</v>
      </c>
      <c r="D4725" s="1">
        <v>3.2</v>
      </c>
      <c r="E4725" s="1" t="s">
        <v>13</v>
      </c>
      <c r="F4725" s="1">
        <v>1</v>
      </c>
      <c r="G4725" s="1">
        <v>1.1000000000000001</v>
      </c>
      <c r="H4725" s="1" t="s">
        <v>13</v>
      </c>
      <c r="I4725" s="1">
        <v>1</v>
      </c>
      <c r="J4725" s="1">
        <v>1.1000000000000001</v>
      </c>
      <c r="K4725" s="1" t="s">
        <v>13</v>
      </c>
      <c r="M4725" s="12">
        <f t="shared" si="1380"/>
        <v>2</v>
      </c>
      <c r="N4725" s="12">
        <f t="shared" si="1379"/>
        <v>0</v>
      </c>
      <c r="O4725" s="12">
        <f t="shared" si="1381"/>
        <v>0</v>
      </c>
      <c r="P4725" s="12">
        <f t="shared" si="1382"/>
        <v>0</v>
      </c>
      <c r="R4725" s="21">
        <f t="shared" si="1383"/>
        <v>3.8734667527437055E-4</v>
      </c>
    </row>
    <row r="4727" spans="1:21" x14ac:dyDescent="0.25">
      <c r="A4727" t="s">
        <v>1432</v>
      </c>
    </row>
    <row r="4728" spans="1:21" x14ac:dyDescent="0.25">
      <c r="A4728" t="s">
        <v>22</v>
      </c>
    </row>
    <row r="4729" spans="1:21" x14ac:dyDescent="0.25">
      <c r="A4729" s="15" t="s">
        <v>17</v>
      </c>
      <c r="B4729" s="14" t="s">
        <v>18</v>
      </c>
      <c r="C4729" s="270" t="s">
        <v>19</v>
      </c>
      <c r="D4729" s="270"/>
      <c r="E4729" s="270"/>
      <c r="F4729" s="270" t="s">
        <v>20</v>
      </c>
      <c r="G4729" s="270"/>
      <c r="H4729" s="270"/>
      <c r="I4729" s="270" t="s">
        <v>21</v>
      </c>
      <c r="J4729" s="270"/>
      <c r="K4729" s="270"/>
      <c r="M4729" s="270" t="s">
        <v>46</v>
      </c>
      <c r="N4729" s="270"/>
      <c r="O4729" s="270"/>
      <c r="P4729" s="270"/>
    </row>
    <row r="4730" spans="1:21" ht="30" x14ac:dyDescent="0.25">
      <c r="B4730" s="14" t="s">
        <v>14</v>
      </c>
      <c r="C4730" s="14" t="s">
        <v>14</v>
      </c>
      <c r="D4730" s="14" t="s">
        <v>15</v>
      </c>
      <c r="E4730" s="14" t="s">
        <v>16</v>
      </c>
      <c r="F4730" s="14" t="s">
        <v>14</v>
      </c>
      <c r="G4730" s="14" t="s">
        <v>15</v>
      </c>
      <c r="H4730" s="14" t="s">
        <v>16</v>
      </c>
      <c r="I4730" s="14" t="s">
        <v>14</v>
      </c>
      <c r="J4730" s="14" t="s">
        <v>15</v>
      </c>
      <c r="K4730" s="14" t="s">
        <v>16</v>
      </c>
      <c r="L4730" s="16"/>
      <c r="M4730" s="14" t="s">
        <v>18</v>
      </c>
      <c r="N4730" s="13" t="s">
        <v>19</v>
      </c>
      <c r="O4730" s="14" t="s">
        <v>20</v>
      </c>
      <c r="P4730" s="13" t="s">
        <v>21</v>
      </c>
      <c r="R4730" s="13" t="s">
        <v>41</v>
      </c>
      <c r="S4730" s="14" t="s">
        <v>29</v>
      </c>
      <c r="U4730" s="27" t="s">
        <v>42</v>
      </c>
    </row>
    <row r="4731" spans="1:21" ht="15.75" x14ac:dyDescent="0.25">
      <c r="A4731" s="5" t="s">
        <v>0</v>
      </c>
      <c r="B4731" s="7">
        <v>184840</v>
      </c>
      <c r="C4731" s="7">
        <v>7673</v>
      </c>
      <c r="D4731" s="1">
        <v>4.2</v>
      </c>
      <c r="E4731" s="9">
        <v>173.5</v>
      </c>
      <c r="F4731" s="7">
        <v>1328</v>
      </c>
      <c r="G4731" s="1">
        <v>0.7</v>
      </c>
      <c r="H4731" s="1">
        <v>30</v>
      </c>
      <c r="I4731" s="7">
        <v>2067</v>
      </c>
      <c r="J4731" s="1">
        <v>1.1000000000000001</v>
      </c>
      <c r="K4731" s="1">
        <v>46.7</v>
      </c>
      <c r="M4731" s="12">
        <f>B4731-B4749</f>
        <v>1539</v>
      </c>
      <c r="N4731" s="12">
        <f t="shared" ref="N4731:N4743" si="1384">C4731-C4749</f>
        <v>72</v>
      </c>
      <c r="O4731" s="12">
        <f>F4731-F4749</f>
        <v>17</v>
      </c>
      <c r="P4731" s="12">
        <f>I4731-I4749</f>
        <v>-7</v>
      </c>
      <c r="R4731" s="26"/>
      <c r="U4731" s="28">
        <f>C4731/B4731</f>
        <v>4.1511577580610255E-2</v>
      </c>
    </row>
    <row r="4732" spans="1:21" ht="15.75" x14ac:dyDescent="0.25">
      <c r="A4732" s="6" t="s">
        <v>1</v>
      </c>
      <c r="B4732" s="8">
        <v>1045</v>
      </c>
      <c r="C4732" s="8">
        <v>49</v>
      </c>
      <c r="D4732" s="2">
        <v>4.7</v>
      </c>
      <c r="E4732" s="10">
        <v>94.7</v>
      </c>
      <c r="F4732" s="8">
        <v>13</v>
      </c>
      <c r="G4732" s="2">
        <v>1.2</v>
      </c>
      <c r="H4732" s="2">
        <v>25.1</v>
      </c>
      <c r="I4732" s="8">
        <v>0</v>
      </c>
      <c r="J4732" s="2">
        <v>0</v>
      </c>
      <c r="K4732" s="2">
        <v>0</v>
      </c>
      <c r="M4732" s="12">
        <f t="shared" ref="M4732:M4743" si="1385">B4732-B4750</f>
        <v>6</v>
      </c>
      <c r="N4732" s="20">
        <f t="shared" si="1384"/>
        <v>0</v>
      </c>
      <c r="O4732" s="12">
        <f t="shared" ref="O4732:O4743" si="1386">F4732-F4750</f>
        <v>0</v>
      </c>
      <c r="P4732" s="12">
        <f t="shared" ref="P4732:P4743" si="1387">I4732-I4750</f>
        <v>0</v>
      </c>
      <c r="R4732" s="21">
        <f>C4732/$C$4731</f>
        <v>6.3860289326208783E-3</v>
      </c>
    </row>
    <row r="4733" spans="1:21" ht="15.75" x14ac:dyDescent="0.25">
      <c r="A4733" s="5" t="s">
        <v>2</v>
      </c>
      <c r="B4733" s="7">
        <v>6184</v>
      </c>
      <c r="C4733" s="7">
        <v>28</v>
      </c>
      <c r="D4733" s="1">
        <v>0.5</v>
      </c>
      <c r="E4733" s="9">
        <v>12.9</v>
      </c>
      <c r="F4733" s="7">
        <v>5</v>
      </c>
      <c r="G4733" s="1">
        <v>0.1</v>
      </c>
      <c r="H4733" s="1">
        <v>2.2999999999999998</v>
      </c>
      <c r="I4733" s="7">
        <v>0</v>
      </c>
      <c r="J4733" s="1">
        <v>0</v>
      </c>
      <c r="K4733" s="1">
        <v>0</v>
      </c>
      <c r="M4733" s="12">
        <f t="shared" si="1385"/>
        <v>55</v>
      </c>
      <c r="N4733" s="20">
        <f t="shared" si="1384"/>
        <v>0</v>
      </c>
      <c r="O4733" s="12">
        <f t="shared" si="1386"/>
        <v>0</v>
      </c>
      <c r="P4733" s="12">
        <f t="shared" si="1387"/>
        <v>0</v>
      </c>
      <c r="R4733" s="21">
        <f t="shared" ref="R4733:R4743" si="1388">C4733/$C$4731</f>
        <v>3.6491593900690733E-3</v>
      </c>
    </row>
    <row r="4734" spans="1:21" ht="15.75" x14ac:dyDescent="0.25">
      <c r="A4734" s="6" t="s">
        <v>3</v>
      </c>
      <c r="B4734" s="8">
        <v>8798</v>
      </c>
      <c r="C4734" s="8">
        <v>23</v>
      </c>
      <c r="D4734" s="2">
        <v>0.3</v>
      </c>
      <c r="E4734" s="10">
        <v>8.3000000000000007</v>
      </c>
      <c r="F4734" s="8">
        <v>11</v>
      </c>
      <c r="G4734" s="2">
        <v>0.1</v>
      </c>
      <c r="H4734" s="2">
        <v>4</v>
      </c>
      <c r="I4734" s="8">
        <v>0</v>
      </c>
      <c r="J4734" s="2">
        <v>0</v>
      </c>
      <c r="K4734" s="2">
        <v>0</v>
      </c>
      <c r="M4734" s="12">
        <f t="shared" si="1385"/>
        <v>94</v>
      </c>
      <c r="N4734" s="20">
        <f t="shared" si="1384"/>
        <v>0</v>
      </c>
      <c r="O4734" s="20">
        <f t="shared" si="1386"/>
        <v>0</v>
      </c>
      <c r="P4734" s="12">
        <f t="shared" si="1387"/>
        <v>0</v>
      </c>
      <c r="R4734" s="23">
        <f t="shared" si="1388"/>
        <v>2.9975237846995959E-3</v>
      </c>
    </row>
    <row r="4735" spans="1:21" ht="15.75" x14ac:dyDescent="0.25">
      <c r="A4735" s="5" t="s">
        <v>4</v>
      </c>
      <c r="B4735" s="7">
        <v>24060</v>
      </c>
      <c r="C4735" s="7">
        <v>113</v>
      </c>
      <c r="D4735" s="1">
        <v>0.5</v>
      </c>
      <c r="E4735" s="9">
        <v>21.2</v>
      </c>
      <c r="F4735" s="7">
        <v>15</v>
      </c>
      <c r="G4735" s="1">
        <v>0.1</v>
      </c>
      <c r="H4735" s="1">
        <v>2.8</v>
      </c>
      <c r="I4735" s="7">
        <v>0</v>
      </c>
      <c r="J4735" s="1">
        <v>0</v>
      </c>
      <c r="K4735" s="1">
        <v>0</v>
      </c>
      <c r="M4735" s="12">
        <f t="shared" si="1385"/>
        <v>259</v>
      </c>
      <c r="N4735" s="20">
        <f t="shared" si="1384"/>
        <v>2</v>
      </c>
      <c r="O4735" s="12">
        <f t="shared" si="1386"/>
        <v>0</v>
      </c>
      <c r="P4735" s="12">
        <f t="shared" si="1387"/>
        <v>0</v>
      </c>
      <c r="R4735" s="23">
        <f t="shared" si="1388"/>
        <v>1.4726964681350188E-2</v>
      </c>
      <c r="S4735" s="24">
        <f>R4734+R4735</f>
        <v>1.7724488466049786E-2</v>
      </c>
    </row>
    <row r="4736" spans="1:21" ht="15.75" x14ac:dyDescent="0.25">
      <c r="A4736" s="6" t="s">
        <v>5</v>
      </c>
      <c r="B4736" s="8">
        <v>34066</v>
      </c>
      <c r="C4736" s="8">
        <v>395</v>
      </c>
      <c r="D4736" s="2">
        <v>1.2</v>
      </c>
      <c r="E4736" s="10">
        <v>66.7</v>
      </c>
      <c r="F4736" s="8">
        <v>43</v>
      </c>
      <c r="G4736" s="2">
        <v>0.1</v>
      </c>
      <c r="H4736" s="2">
        <v>7.3</v>
      </c>
      <c r="I4736" s="8">
        <v>8</v>
      </c>
      <c r="J4736" s="2">
        <v>0</v>
      </c>
      <c r="K4736" s="2">
        <v>1.4</v>
      </c>
      <c r="M4736" s="12">
        <f t="shared" si="1385"/>
        <v>260</v>
      </c>
      <c r="N4736" s="20">
        <f t="shared" si="1384"/>
        <v>2</v>
      </c>
      <c r="O4736" s="12">
        <f t="shared" si="1386"/>
        <v>0</v>
      </c>
      <c r="P4736" s="12">
        <f t="shared" si="1387"/>
        <v>-2</v>
      </c>
      <c r="R4736" s="21">
        <f t="shared" si="1388"/>
        <v>5.1479212824188714E-2</v>
      </c>
    </row>
    <row r="4737" spans="1:21" ht="15.75" x14ac:dyDescent="0.25">
      <c r="A4737" s="5" t="s">
        <v>6</v>
      </c>
      <c r="B4737" s="7">
        <v>34869</v>
      </c>
      <c r="C4737" s="7">
        <v>661</v>
      </c>
      <c r="D4737" s="1">
        <v>1.9</v>
      </c>
      <c r="E4737" s="9">
        <v>92.4</v>
      </c>
      <c r="F4737" s="7">
        <v>76</v>
      </c>
      <c r="G4737" s="1">
        <v>0.2</v>
      </c>
      <c r="H4737" s="1">
        <v>10.6</v>
      </c>
      <c r="I4737" s="7">
        <v>10</v>
      </c>
      <c r="J4737" s="1">
        <v>0</v>
      </c>
      <c r="K4737" s="1">
        <v>1.4</v>
      </c>
      <c r="M4737" s="12">
        <f t="shared" si="1385"/>
        <v>291</v>
      </c>
      <c r="N4737" s="20">
        <f t="shared" si="1384"/>
        <v>5</v>
      </c>
      <c r="O4737" s="20">
        <f t="shared" si="1386"/>
        <v>0</v>
      </c>
      <c r="P4737" s="12">
        <f t="shared" si="1387"/>
        <v>0</v>
      </c>
      <c r="R4737" s="21">
        <f t="shared" si="1388"/>
        <v>8.614622702984491E-2</v>
      </c>
    </row>
    <row r="4738" spans="1:21" ht="15.75" x14ac:dyDescent="0.25">
      <c r="A4738" s="6" t="s">
        <v>7</v>
      </c>
      <c r="B4738" s="8">
        <v>29026</v>
      </c>
      <c r="C4738" s="8">
        <v>849</v>
      </c>
      <c r="D4738" s="2">
        <v>2.9</v>
      </c>
      <c r="E4738" s="10">
        <v>139.5</v>
      </c>
      <c r="F4738" s="8">
        <v>173</v>
      </c>
      <c r="G4738" s="2">
        <v>0.6</v>
      </c>
      <c r="H4738" s="2">
        <v>28.4</v>
      </c>
      <c r="I4738" s="8">
        <v>31</v>
      </c>
      <c r="J4738" s="2">
        <v>0.1</v>
      </c>
      <c r="K4738" s="2">
        <v>5.0999999999999996</v>
      </c>
      <c r="M4738" s="12">
        <f t="shared" si="1385"/>
        <v>252</v>
      </c>
      <c r="N4738" s="20">
        <f t="shared" si="1384"/>
        <v>11</v>
      </c>
      <c r="O4738" s="20">
        <f t="shared" si="1386"/>
        <v>1</v>
      </c>
      <c r="P4738" s="12">
        <f t="shared" si="1387"/>
        <v>-1</v>
      </c>
      <c r="R4738" s="21">
        <f t="shared" si="1388"/>
        <v>0.11064772579173726</v>
      </c>
    </row>
    <row r="4739" spans="1:21" ht="15.75" x14ac:dyDescent="0.25">
      <c r="A4739" s="5" t="s">
        <v>8</v>
      </c>
      <c r="B4739" s="7">
        <v>21871</v>
      </c>
      <c r="C4739" s="7">
        <v>1193</v>
      </c>
      <c r="D4739" s="1">
        <v>5.5</v>
      </c>
      <c r="E4739" s="9">
        <v>216.6</v>
      </c>
      <c r="F4739" s="7">
        <v>285</v>
      </c>
      <c r="G4739" s="1">
        <v>1.3</v>
      </c>
      <c r="H4739" s="1">
        <v>51.7</v>
      </c>
      <c r="I4739" s="7">
        <v>78</v>
      </c>
      <c r="J4739" s="1">
        <v>0.4</v>
      </c>
      <c r="K4739" s="1">
        <v>14.2</v>
      </c>
      <c r="M4739" s="12">
        <f t="shared" si="1385"/>
        <v>191</v>
      </c>
      <c r="N4739" s="20">
        <f t="shared" si="1384"/>
        <v>21</v>
      </c>
      <c r="O4739" s="20">
        <f t="shared" si="1386"/>
        <v>9</v>
      </c>
      <c r="P4739" s="12">
        <f t="shared" si="1387"/>
        <v>-1</v>
      </c>
      <c r="R4739" s="21">
        <f t="shared" si="1388"/>
        <v>0.15548025544115732</v>
      </c>
    </row>
    <row r="4740" spans="1:21" ht="15.75" x14ac:dyDescent="0.25">
      <c r="A4740" s="6" t="s">
        <v>9</v>
      </c>
      <c r="B4740" s="8">
        <v>12977</v>
      </c>
      <c r="C4740" s="8">
        <v>1357</v>
      </c>
      <c r="D4740" s="2">
        <v>10.5</v>
      </c>
      <c r="E4740" s="10">
        <v>286</v>
      </c>
      <c r="F4740" s="8">
        <v>374</v>
      </c>
      <c r="G4740" s="2">
        <v>2.9</v>
      </c>
      <c r="H4740" s="2">
        <v>78.8</v>
      </c>
      <c r="I4740" s="8">
        <v>227</v>
      </c>
      <c r="J4740" s="2">
        <v>1.7</v>
      </c>
      <c r="K4740" s="2">
        <v>47.8</v>
      </c>
      <c r="M4740" s="12">
        <f t="shared" si="1385"/>
        <v>101</v>
      </c>
      <c r="N4740" s="20">
        <f t="shared" si="1384"/>
        <v>16</v>
      </c>
      <c r="O4740" s="20">
        <f t="shared" si="1386"/>
        <v>4</v>
      </c>
      <c r="P4740" s="20">
        <f t="shared" si="1387"/>
        <v>-2</v>
      </c>
      <c r="R4740" s="21">
        <f t="shared" si="1388"/>
        <v>0.17685390329727615</v>
      </c>
    </row>
    <row r="4741" spans="1:21" ht="15.75" x14ac:dyDescent="0.25">
      <c r="A4741" s="5" t="s">
        <v>10</v>
      </c>
      <c r="B4741" s="7">
        <v>5883</v>
      </c>
      <c r="C4741" s="7">
        <v>1319</v>
      </c>
      <c r="D4741" s="1">
        <v>22.4</v>
      </c>
      <c r="E4741" s="9">
        <v>506.1</v>
      </c>
      <c r="F4741" s="7">
        <v>253</v>
      </c>
      <c r="G4741" s="1">
        <v>4.3</v>
      </c>
      <c r="H4741" s="1">
        <v>97.1</v>
      </c>
      <c r="I4741" s="7">
        <v>420</v>
      </c>
      <c r="J4741" s="1">
        <v>7.1</v>
      </c>
      <c r="K4741" s="1">
        <v>161.1</v>
      </c>
      <c r="M4741" s="12">
        <f t="shared" si="1385"/>
        <v>21</v>
      </c>
      <c r="N4741" s="20">
        <f t="shared" si="1384"/>
        <v>11</v>
      </c>
      <c r="O4741" s="20">
        <f t="shared" si="1386"/>
        <v>2</v>
      </c>
      <c r="P4741" s="20">
        <f t="shared" si="1387"/>
        <v>1</v>
      </c>
      <c r="R4741" s="21">
        <f t="shared" si="1388"/>
        <v>0.17190147269646813</v>
      </c>
    </row>
    <row r="4742" spans="1:21" ht="15.75" x14ac:dyDescent="0.25">
      <c r="A4742" s="6" t="s">
        <v>11</v>
      </c>
      <c r="B4742" s="8">
        <v>5968</v>
      </c>
      <c r="C4742" s="8">
        <v>1683</v>
      </c>
      <c r="D4742" s="2">
        <v>28.2</v>
      </c>
      <c r="E4742" s="10">
        <v>1199.8</v>
      </c>
      <c r="F4742" s="8">
        <v>79</v>
      </c>
      <c r="G4742" s="2">
        <v>1.3</v>
      </c>
      <c r="H4742" s="2">
        <v>56.3</v>
      </c>
      <c r="I4742" s="8">
        <v>1292</v>
      </c>
      <c r="J4742" s="2">
        <v>21.6</v>
      </c>
      <c r="K4742" s="2">
        <v>921.1</v>
      </c>
      <c r="M4742" s="12">
        <f t="shared" si="1385"/>
        <v>8</v>
      </c>
      <c r="N4742" s="20">
        <f t="shared" si="1384"/>
        <v>4</v>
      </c>
      <c r="O4742" s="20">
        <f t="shared" si="1386"/>
        <v>1</v>
      </c>
      <c r="P4742" s="20">
        <f t="shared" si="1387"/>
        <v>-2</v>
      </c>
      <c r="R4742" s="21">
        <f t="shared" si="1388"/>
        <v>0.21934054476736609</v>
      </c>
    </row>
    <row r="4743" spans="1:21" ht="15.75" x14ac:dyDescent="0.25">
      <c r="A4743" s="5" t="s">
        <v>12</v>
      </c>
      <c r="B4743" s="1">
        <v>93</v>
      </c>
      <c r="C4743" s="1">
        <v>3</v>
      </c>
      <c r="D4743" s="1">
        <v>3.2</v>
      </c>
      <c r="E4743" s="1" t="s">
        <v>13</v>
      </c>
      <c r="F4743" s="1">
        <v>1</v>
      </c>
      <c r="G4743" s="1">
        <v>1.1000000000000001</v>
      </c>
      <c r="H4743" s="1" t="s">
        <v>13</v>
      </c>
      <c r="I4743" s="1">
        <v>1</v>
      </c>
      <c r="J4743" s="1">
        <v>1.1000000000000001</v>
      </c>
      <c r="K4743" s="1" t="s">
        <v>13</v>
      </c>
      <c r="M4743" s="12">
        <f t="shared" si="1385"/>
        <v>1</v>
      </c>
      <c r="N4743" s="12">
        <f t="shared" si="1384"/>
        <v>0</v>
      </c>
      <c r="O4743" s="12">
        <f t="shared" si="1386"/>
        <v>0</v>
      </c>
      <c r="P4743" s="12">
        <f t="shared" si="1387"/>
        <v>0</v>
      </c>
      <c r="R4743" s="21">
        <f t="shared" si="1388"/>
        <v>3.9098136322168644E-4</v>
      </c>
    </row>
    <row r="4745" spans="1:21" x14ac:dyDescent="0.25">
      <c r="A4745" t="s">
        <v>1433</v>
      </c>
    </row>
    <row r="4746" spans="1:21" x14ac:dyDescent="0.25">
      <c r="A4746" t="s">
        <v>22</v>
      </c>
    </row>
    <row r="4747" spans="1:21" x14ac:dyDescent="0.25">
      <c r="A4747" s="15" t="s">
        <v>17</v>
      </c>
      <c r="B4747" s="14" t="s">
        <v>18</v>
      </c>
      <c r="C4747" s="270" t="s">
        <v>19</v>
      </c>
      <c r="D4747" s="270"/>
      <c r="E4747" s="270"/>
      <c r="F4747" s="270" t="s">
        <v>20</v>
      </c>
      <c r="G4747" s="270"/>
      <c r="H4747" s="270"/>
      <c r="I4747" s="270" t="s">
        <v>21</v>
      </c>
      <c r="J4747" s="270"/>
      <c r="K4747" s="270"/>
      <c r="M4747" s="270" t="s">
        <v>45</v>
      </c>
      <c r="N4747" s="270"/>
      <c r="O4747" s="270"/>
      <c r="P4747" s="270"/>
    </row>
    <row r="4748" spans="1:21" ht="30" x14ac:dyDescent="0.25">
      <c r="B4748" s="14" t="s">
        <v>14</v>
      </c>
      <c r="C4748" s="14" t="s">
        <v>14</v>
      </c>
      <c r="D4748" s="14" t="s">
        <v>15</v>
      </c>
      <c r="E4748" s="14" t="s">
        <v>16</v>
      </c>
      <c r="F4748" s="14" t="s">
        <v>14</v>
      </c>
      <c r="G4748" s="14" t="s">
        <v>15</v>
      </c>
      <c r="H4748" s="14" t="s">
        <v>16</v>
      </c>
      <c r="I4748" s="14" t="s">
        <v>14</v>
      </c>
      <c r="J4748" s="14" t="s">
        <v>15</v>
      </c>
      <c r="K4748" s="14" t="s">
        <v>16</v>
      </c>
      <c r="L4748" s="16"/>
      <c r="M4748" s="14" t="s">
        <v>18</v>
      </c>
      <c r="N4748" s="13" t="s">
        <v>19</v>
      </c>
      <c r="O4748" s="14" t="s">
        <v>20</v>
      </c>
      <c r="P4748" s="13" t="s">
        <v>21</v>
      </c>
      <c r="R4748" s="13" t="s">
        <v>41</v>
      </c>
      <c r="S4748" s="14" t="s">
        <v>29</v>
      </c>
      <c r="U4748" s="27" t="s">
        <v>42</v>
      </c>
    </row>
    <row r="4749" spans="1:21" ht="15.75" x14ac:dyDescent="0.25">
      <c r="A4749" s="5" t="s">
        <v>0</v>
      </c>
      <c r="B4749" s="7">
        <v>183301</v>
      </c>
      <c r="C4749" s="7">
        <v>7601</v>
      </c>
      <c r="D4749" s="1">
        <v>4.0999999999999996</v>
      </c>
      <c r="E4749" s="9">
        <v>171.9</v>
      </c>
      <c r="F4749" s="7">
        <v>1311</v>
      </c>
      <c r="G4749" s="1">
        <v>0.7</v>
      </c>
      <c r="H4749" s="1">
        <v>29.6</v>
      </c>
      <c r="I4749" s="7">
        <v>2074</v>
      </c>
      <c r="J4749" s="1">
        <v>1.1000000000000001</v>
      </c>
      <c r="K4749" s="1">
        <v>46.9</v>
      </c>
      <c r="M4749" s="12">
        <f>B4749-B4767</f>
        <v>1495</v>
      </c>
      <c r="N4749" s="12">
        <f t="shared" ref="N4749:N4761" si="1389">C4749-C4767</f>
        <v>62</v>
      </c>
      <c r="O4749" s="12">
        <f>F4749-F4767</f>
        <v>15</v>
      </c>
      <c r="P4749" s="12">
        <f>I4749-I4767</f>
        <v>7</v>
      </c>
      <c r="R4749" s="26"/>
      <c r="U4749" s="28">
        <f>C4749/B4749</f>
        <v>4.1467313326168431E-2</v>
      </c>
    </row>
    <row r="4750" spans="1:21" ht="15.75" x14ac:dyDescent="0.25">
      <c r="A4750" s="6" t="s">
        <v>1</v>
      </c>
      <c r="B4750" s="8">
        <v>1039</v>
      </c>
      <c r="C4750" s="8">
        <v>49</v>
      </c>
      <c r="D4750" s="2">
        <v>4.7</v>
      </c>
      <c r="E4750" s="10">
        <v>94.7</v>
      </c>
      <c r="F4750" s="8">
        <v>13</v>
      </c>
      <c r="G4750" s="2">
        <v>1.3</v>
      </c>
      <c r="H4750" s="2">
        <v>25.1</v>
      </c>
      <c r="I4750" s="8">
        <v>0</v>
      </c>
      <c r="J4750" s="2">
        <v>0</v>
      </c>
      <c r="K4750" s="2">
        <v>0</v>
      </c>
      <c r="M4750" s="12">
        <f t="shared" ref="M4750:M4761" si="1390">B4750-B4768</f>
        <v>10</v>
      </c>
      <c r="N4750" s="20">
        <f t="shared" si="1389"/>
        <v>0</v>
      </c>
      <c r="O4750" s="12">
        <f t="shared" ref="O4750:O4761" si="1391">F4750-F4768</f>
        <v>0</v>
      </c>
      <c r="P4750" s="12">
        <f t="shared" ref="P4750:P4761" si="1392">I4750-I4768</f>
        <v>0</v>
      </c>
      <c r="R4750" s="21">
        <f>C4750/$C$4749</f>
        <v>6.4465201947112218E-3</v>
      </c>
    </row>
    <row r="4751" spans="1:21" ht="15.75" x14ac:dyDescent="0.25">
      <c r="A4751" s="5" t="s">
        <v>2</v>
      </c>
      <c r="B4751" s="7">
        <v>6129</v>
      </c>
      <c r="C4751" s="7">
        <v>28</v>
      </c>
      <c r="D4751" s="1">
        <v>0.5</v>
      </c>
      <c r="E4751" s="9">
        <v>12.9</v>
      </c>
      <c r="F4751" s="7">
        <v>5</v>
      </c>
      <c r="G4751" s="1">
        <v>0.1</v>
      </c>
      <c r="H4751" s="1">
        <v>2.2999999999999998</v>
      </c>
      <c r="I4751" s="7">
        <v>0</v>
      </c>
      <c r="J4751" s="1">
        <v>0</v>
      </c>
      <c r="K4751" s="1">
        <v>0</v>
      </c>
      <c r="M4751" s="12">
        <f t="shared" si="1390"/>
        <v>67</v>
      </c>
      <c r="N4751" s="20">
        <f t="shared" si="1389"/>
        <v>0</v>
      </c>
      <c r="O4751" s="12">
        <f t="shared" si="1391"/>
        <v>0</v>
      </c>
      <c r="P4751" s="12">
        <f t="shared" si="1392"/>
        <v>0</v>
      </c>
      <c r="R4751" s="21">
        <f t="shared" ref="R4751:R4761" si="1393">C4751/$C$4749</f>
        <v>3.6837258255492697E-3</v>
      </c>
    </row>
    <row r="4752" spans="1:21" ht="15.75" x14ac:dyDescent="0.25">
      <c r="A4752" s="6" t="s">
        <v>3</v>
      </c>
      <c r="B4752" s="8">
        <v>8704</v>
      </c>
      <c r="C4752" s="8">
        <v>23</v>
      </c>
      <c r="D4752" s="2">
        <v>0.3</v>
      </c>
      <c r="E4752" s="10">
        <v>8.3000000000000007</v>
      </c>
      <c r="F4752" s="8">
        <v>11</v>
      </c>
      <c r="G4752" s="2">
        <v>0.1</v>
      </c>
      <c r="H4752" s="2">
        <v>4</v>
      </c>
      <c r="I4752" s="8">
        <v>0</v>
      </c>
      <c r="J4752" s="2">
        <v>0</v>
      </c>
      <c r="K4752" s="2">
        <v>0</v>
      </c>
      <c r="M4752" s="12">
        <f t="shared" si="1390"/>
        <v>92</v>
      </c>
      <c r="N4752" s="20">
        <f t="shared" si="1389"/>
        <v>-1</v>
      </c>
      <c r="O4752" s="20">
        <f t="shared" si="1391"/>
        <v>0</v>
      </c>
      <c r="P4752" s="12">
        <f t="shared" si="1392"/>
        <v>0</v>
      </c>
      <c r="R4752" s="23">
        <f t="shared" si="1393"/>
        <v>3.0259176424154714E-3</v>
      </c>
    </row>
    <row r="4753" spans="1:21" ht="15.75" x14ac:dyDescent="0.25">
      <c r="A4753" s="5" t="s">
        <v>4</v>
      </c>
      <c r="B4753" s="7">
        <v>23801</v>
      </c>
      <c r="C4753" s="7">
        <v>111</v>
      </c>
      <c r="D4753" s="1">
        <v>0.5</v>
      </c>
      <c r="E4753" s="9">
        <v>20.8</v>
      </c>
      <c r="F4753" s="7">
        <v>15</v>
      </c>
      <c r="G4753" s="1">
        <v>0.1</v>
      </c>
      <c r="H4753" s="1">
        <v>2.8</v>
      </c>
      <c r="I4753" s="7">
        <v>0</v>
      </c>
      <c r="J4753" s="1">
        <v>0</v>
      </c>
      <c r="K4753" s="1">
        <v>0</v>
      </c>
      <c r="M4753" s="12">
        <f t="shared" si="1390"/>
        <v>259</v>
      </c>
      <c r="N4753" s="20">
        <f t="shared" si="1389"/>
        <v>2</v>
      </c>
      <c r="O4753" s="12">
        <f t="shared" si="1391"/>
        <v>1</v>
      </c>
      <c r="P4753" s="12">
        <f t="shared" si="1392"/>
        <v>0</v>
      </c>
      <c r="R4753" s="23">
        <f t="shared" si="1393"/>
        <v>1.460334166557032E-2</v>
      </c>
      <c r="S4753" s="24">
        <f>R4752+R4753</f>
        <v>1.7629259307985791E-2</v>
      </c>
    </row>
    <row r="4754" spans="1:21" ht="15.75" x14ac:dyDescent="0.25">
      <c r="A4754" s="6" t="s">
        <v>5</v>
      </c>
      <c r="B4754" s="8">
        <v>33806</v>
      </c>
      <c r="C4754" s="8">
        <v>393</v>
      </c>
      <c r="D4754" s="2">
        <v>1.2</v>
      </c>
      <c r="E4754" s="10">
        <v>66.400000000000006</v>
      </c>
      <c r="F4754" s="8">
        <v>43</v>
      </c>
      <c r="G4754" s="2">
        <v>0.1</v>
      </c>
      <c r="H4754" s="2">
        <v>7.3</v>
      </c>
      <c r="I4754" s="8">
        <v>10</v>
      </c>
      <c r="J4754" s="2">
        <v>0</v>
      </c>
      <c r="K4754" s="2">
        <v>1.7</v>
      </c>
      <c r="M4754" s="12">
        <f t="shared" si="1390"/>
        <v>277</v>
      </c>
      <c r="N4754" s="20">
        <f t="shared" si="1389"/>
        <v>5</v>
      </c>
      <c r="O4754" s="12">
        <f t="shared" si="1391"/>
        <v>0</v>
      </c>
      <c r="P4754" s="12">
        <f t="shared" si="1392"/>
        <v>1</v>
      </c>
      <c r="R4754" s="21">
        <f t="shared" si="1393"/>
        <v>5.1703723194316535E-2</v>
      </c>
    </row>
    <row r="4755" spans="1:21" ht="15.75" x14ac:dyDescent="0.25">
      <c r="A4755" s="5" t="s">
        <v>6</v>
      </c>
      <c r="B4755" s="7">
        <v>34578</v>
      </c>
      <c r="C4755" s="7">
        <v>656</v>
      </c>
      <c r="D4755" s="1">
        <v>1.9</v>
      </c>
      <c r="E4755" s="9">
        <v>91.7</v>
      </c>
      <c r="F4755" s="7">
        <v>76</v>
      </c>
      <c r="G4755" s="1">
        <v>0.2</v>
      </c>
      <c r="H4755" s="1">
        <v>10.6</v>
      </c>
      <c r="I4755" s="7">
        <v>10</v>
      </c>
      <c r="J4755" s="1">
        <v>0</v>
      </c>
      <c r="K4755" s="1">
        <v>1.4</v>
      </c>
      <c r="M4755" s="12">
        <f t="shared" si="1390"/>
        <v>273</v>
      </c>
      <c r="N4755" s="20">
        <f t="shared" si="1389"/>
        <v>7</v>
      </c>
      <c r="O4755" s="20">
        <f t="shared" si="1391"/>
        <v>1</v>
      </c>
      <c r="P4755" s="12">
        <f t="shared" si="1392"/>
        <v>0</v>
      </c>
      <c r="R4755" s="21">
        <f t="shared" si="1393"/>
        <v>8.6304433627154328E-2</v>
      </c>
    </row>
    <row r="4756" spans="1:21" ht="15.75" x14ac:dyDescent="0.25">
      <c r="A4756" s="6" t="s">
        <v>7</v>
      </c>
      <c r="B4756" s="8">
        <v>28774</v>
      </c>
      <c r="C4756" s="8">
        <v>838</v>
      </c>
      <c r="D4756" s="2">
        <v>2.9</v>
      </c>
      <c r="E4756" s="10">
        <v>137.69999999999999</v>
      </c>
      <c r="F4756" s="8">
        <v>172</v>
      </c>
      <c r="G4756" s="2">
        <v>0.6</v>
      </c>
      <c r="H4756" s="2">
        <v>28.3</v>
      </c>
      <c r="I4756" s="8">
        <v>32</v>
      </c>
      <c r="J4756" s="2">
        <v>0.1</v>
      </c>
      <c r="K4756" s="2">
        <v>5.3</v>
      </c>
      <c r="M4756" s="12">
        <f t="shared" si="1390"/>
        <v>235</v>
      </c>
      <c r="N4756" s="20">
        <f t="shared" si="1389"/>
        <v>18</v>
      </c>
      <c r="O4756" s="20">
        <f t="shared" si="1391"/>
        <v>4</v>
      </c>
      <c r="P4756" s="12">
        <f t="shared" si="1392"/>
        <v>1</v>
      </c>
      <c r="R4756" s="21">
        <f t="shared" si="1393"/>
        <v>0.11024865149322458</v>
      </c>
    </row>
    <row r="4757" spans="1:21" ht="15.75" x14ac:dyDescent="0.25">
      <c r="A4757" s="5" t="s">
        <v>8</v>
      </c>
      <c r="B4757" s="7">
        <v>21680</v>
      </c>
      <c r="C4757" s="7">
        <v>1172</v>
      </c>
      <c r="D4757" s="1">
        <v>5.4</v>
      </c>
      <c r="E4757" s="9">
        <v>212.8</v>
      </c>
      <c r="F4757" s="7">
        <v>276</v>
      </c>
      <c r="G4757" s="1">
        <v>1.3</v>
      </c>
      <c r="H4757" s="1">
        <v>50.1</v>
      </c>
      <c r="I4757" s="7">
        <v>79</v>
      </c>
      <c r="J4757" s="1">
        <v>0.4</v>
      </c>
      <c r="K4757" s="1">
        <v>14.3</v>
      </c>
      <c r="M4757" s="12">
        <f t="shared" si="1390"/>
        <v>181</v>
      </c>
      <c r="N4757" s="20">
        <f t="shared" si="1389"/>
        <v>12</v>
      </c>
      <c r="O4757" s="20">
        <f t="shared" si="1391"/>
        <v>3</v>
      </c>
      <c r="P4757" s="12">
        <f t="shared" si="1392"/>
        <v>2</v>
      </c>
      <c r="R4757" s="21">
        <f t="shared" si="1393"/>
        <v>0.1541902381265623</v>
      </c>
    </row>
    <row r="4758" spans="1:21" ht="15.75" x14ac:dyDescent="0.25">
      <c r="A4758" s="6" t="s">
        <v>9</v>
      </c>
      <c r="B4758" s="8">
        <v>12876</v>
      </c>
      <c r="C4758" s="8">
        <v>1341</v>
      </c>
      <c r="D4758" s="2">
        <v>10.4</v>
      </c>
      <c r="E4758" s="10">
        <v>282.7</v>
      </c>
      <c r="F4758" s="8">
        <v>370</v>
      </c>
      <c r="G4758" s="2">
        <v>2.9</v>
      </c>
      <c r="H4758" s="2">
        <v>78</v>
      </c>
      <c r="I4758" s="8">
        <v>229</v>
      </c>
      <c r="J4758" s="2">
        <v>1.8</v>
      </c>
      <c r="K4758" s="2">
        <v>48.3</v>
      </c>
      <c r="M4758" s="12">
        <f t="shared" si="1390"/>
        <v>72</v>
      </c>
      <c r="N4758" s="20">
        <f t="shared" si="1389"/>
        <v>9</v>
      </c>
      <c r="O4758" s="20">
        <f t="shared" si="1391"/>
        <v>5</v>
      </c>
      <c r="P4758" s="20">
        <f t="shared" si="1392"/>
        <v>1</v>
      </c>
      <c r="R4758" s="21">
        <f t="shared" si="1393"/>
        <v>0.17642415471648468</v>
      </c>
    </row>
    <row r="4759" spans="1:21" ht="15.75" x14ac:dyDescent="0.25">
      <c r="A4759" s="5" t="s">
        <v>10</v>
      </c>
      <c r="B4759" s="7">
        <v>5862</v>
      </c>
      <c r="C4759" s="7">
        <v>1308</v>
      </c>
      <c r="D4759" s="1">
        <v>22.3</v>
      </c>
      <c r="E4759" s="9">
        <v>501.9</v>
      </c>
      <c r="F4759" s="7">
        <v>251</v>
      </c>
      <c r="G4759" s="1">
        <v>4.3</v>
      </c>
      <c r="H4759" s="1">
        <v>96.3</v>
      </c>
      <c r="I4759" s="7">
        <v>419</v>
      </c>
      <c r="J4759" s="1">
        <v>7.1</v>
      </c>
      <c r="K4759" s="1">
        <v>160.80000000000001</v>
      </c>
      <c r="M4759" s="12">
        <f t="shared" si="1390"/>
        <v>20</v>
      </c>
      <c r="N4759" s="20">
        <f t="shared" si="1389"/>
        <v>9</v>
      </c>
      <c r="O4759" s="20">
        <f t="shared" si="1391"/>
        <v>1</v>
      </c>
      <c r="P4759" s="20">
        <f t="shared" si="1392"/>
        <v>2</v>
      </c>
      <c r="R4759" s="21">
        <f t="shared" si="1393"/>
        <v>0.17208262070780161</v>
      </c>
    </row>
    <row r="4760" spans="1:21" ht="15.75" x14ac:dyDescent="0.25">
      <c r="A4760" s="6" t="s">
        <v>11</v>
      </c>
      <c r="B4760" s="8">
        <v>5960</v>
      </c>
      <c r="C4760" s="8">
        <v>1679</v>
      </c>
      <c r="D4760" s="2">
        <v>28.2</v>
      </c>
      <c r="E4760" s="10">
        <v>1197</v>
      </c>
      <c r="F4760" s="8">
        <v>78</v>
      </c>
      <c r="G4760" s="2">
        <v>1.3</v>
      </c>
      <c r="H4760" s="2">
        <v>55.6</v>
      </c>
      <c r="I4760" s="8">
        <v>1294</v>
      </c>
      <c r="J4760" s="2">
        <v>21.7</v>
      </c>
      <c r="K4760" s="2">
        <v>922.5</v>
      </c>
      <c r="M4760" s="12">
        <f t="shared" si="1390"/>
        <v>8</v>
      </c>
      <c r="N4760" s="20">
        <f t="shared" si="1389"/>
        <v>1</v>
      </c>
      <c r="O4760" s="20">
        <f t="shared" si="1391"/>
        <v>0</v>
      </c>
      <c r="P4760" s="20">
        <f t="shared" si="1392"/>
        <v>0</v>
      </c>
      <c r="R4760" s="21">
        <f t="shared" si="1393"/>
        <v>0.22089198789632944</v>
      </c>
    </row>
    <row r="4761" spans="1:21" ht="15.75" x14ac:dyDescent="0.25">
      <c r="A4761" s="5" t="s">
        <v>12</v>
      </c>
      <c r="B4761" s="1">
        <v>92</v>
      </c>
      <c r="C4761" s="1">
        <v>3</v>
      </c>
      <c r="D4761" s="1">
        <v>3.3</v>
      </c>
      <c r="E4761" s="1" t="s">
        <v>13</v>
      </c>
      <c r="F4761" s="1">
        <v>1</v>
      </c>
      <c r="G4761" s="1">
        <v>1.1000000000000001</v>
      </c>
      <c r="H4761" s="1" t="s">
        <v>13</v>
      </c>
      <c r="I4761" s="1">
        <v>1</v>
      </c>
      <c r="J4761" s="1">
        <v>1.1000000000000001</v>
      </c>
      <c r="K4761" s="1" t="s">
        <v>13</v>
      </c>
      <c r="M4761" s="12">
        <f t="shared" si="1390"/>
        <v>1</v>
      </c>
      <c r="N4761" s="12">
        <f t="shared" si="1389"/>
        <v>0</v>
      </c>
      <c r="O4761" s="12">
        <f t="shared" si="1391"/>
        <v>0</v>
      </c>
      <c r="P4761" s="12">
        <f t="shared" si="1392"/>
        <v>0</v>
      </c>
      <c r="R4761" s="21">
        <f t="shared" si="1393"/>
        <v>3.9468490988027889E-4</v>
      </c>
    </row>
    <row r="4763" spans="1:21" x14ac:dyDescent="0.25">
      <c r="A4763" t="s">
        <v>1434</v>
      </c>
    </row>
    <row r="4764" spans="1:21" x14ac:dyDescent="0.25">
      <c r="A4764" t="s">
        <v>22</v>
      </c>
    </row>
    <row r="4765" spans="1:21" x14ac:dyDescent="0.25">
      <c r="A4765" s="15" t="s">
        <v>17</v>
      </c>
      <c r="B4765" s="14" t="s">
        <v>18</v>
      </c>
      <c r="C4765" s="270" t="s">
        <v>19</v>
      </c>
      <c r="D4765" s="270"/>
      <c r="E4765" s="270"/>
      <c r="F4765" s="270" t="s">
        <v>20</v>
      </c>
      <c r="G4765" s="270"/>
      <c r="H4765" s="270"/>
      <c r="I4765" s="270" t="s">
        <v>21</v>
      </c>
      <c r="J4765" s="270"/>
      <c r="K4765" s="270"/>
      <c r="M4765" s="270" t="s">
        <v>44</v>
      </c>
      <c r="N4765" s="270"/>
      <c r="O4765" s="270"/>
      <c r="P4765" s="270"/>
    </row>
    <row r="4766" spans="1:21" ht="30" x14ac:dyDescent="0.25">
      <c r="B4766" s="14" t="s">
        <v>14</v>
      </c>
      <c r="C4766" s="14" t="s">
        <v>14</v>
      </c>
      <c r="D4766" s="14" t="s">
        <v>15</v>
      </c>
      <c r="E4766" s="14" t="s">
        <v>16</v>
      </c>
      <c r="F4766" s="14" t="s">
        <v>14</v>
      </c>
      <c r="G4766" s="14" t="s">
        <v>15</v>
      </c>
      <c r="H4766" s="14" t="s">
        <v>16</v>
      </c>
      <c r="I4766" s="14" t="s">
        <v>14</v>
      </c>
      <c r="J4766" s="14" t="s">
        <v>15</v>
      </c>
      <c r="K4766" s="14" t="s">
        <v>16</v>
      </c>
      <c r="L4766" s="16"/>
      <c r="M4766" s="14" t="s">
        <v>18</v>
      </c>
      <c r="N4766" s="13" t="s">
        <v>19</v>
      </c>
      <c r="O4766" s="14" t="s">
        <v>20</v>
      </c>
      <c r="P4766" s="13" t="s">
        <v>21</v>
      </c>
      <c r="R4766" s="13" t="s">
        <v>41</v>
      </c>
      <c r="S4766" s="14" t="s">
        <v>29</v>
      </c>
      <c r="U4766" s="27" t="s">
        <v>42</v>
      </c>
    </row>
    <row r="4767" spans="1:21" ht="15.75" x14ac:dyDescent="0.25">
      <c r="A4767" s="5" t="s">
        <v>0</v>
      </c>
      <c r="B4767" s="7">
        <v>181806</v>
      </c>
      <c r="C4767" s="7">
        <v>7539</v>
      </c>
      <c r="D4767" s="1">
        <v>4.0999999999999996</v>
      </c>
      <c r="E4767" s="9">
        <v>170.5</v>
      </c>
      <c r="F4767" s="7">
        <v>1296</v>
      </c>
      <c r="G4767" s="1">
        <v>0.7</v>
      </c>
      <c r="H4767" s="1">
        <v>29.3</v>
      </c>
      <c r="I4767" s="7">
        <v>2067</v>
      </c>
      <c r="J4767" s="1">
        <v>1.1000000000000001</v>
      </c>
      <c r="K4767" s="1">
        <v>46.7</v>
      </c>
      <c r="M4767" s="12">
        <f>B4767-B4785</f>
        <v>1437</v>
      </c>
      <c r="N4767" s="12">
        <f t="shared" ref="N4767:N4779" si="1394">C4767-C4785</f>
        <v>55</v>
      </c>
      <c r="O4767" s="12">
        <f>F4767-F4785</f>
        <v>13</v>
      </c>
      <c r="P4767" s="12">
        <f>I4767-I4785</f>
        <v>3</v>
      </c>
      <c r="R4767" s="26"/>
      <c r="U4767" s="28">
        <f>C4767/B4767</f>
        <v>4.1467278307646613E-2</v>
      </c>
    </row>
    <row r="4768" spans="1:21" ht="15.75" x14ac:dyDescent="0.25">
      <c r="A4768" s="6" t="s">
        <v>1</v>
      </c>
      <c r="B4768" s="8">
        <v>1029</v>
      </c>
      <c r="C4768" s="8">
        <v>49</v>
      </c>
      <c r="D4768" s="2">
        <v>4.8</v>
      </c>
      <c r="E4768" s="10">
        <v>94.7</v>
      </c>
      <c r="F4768" s="8">
        <v>13</v>
      </c>
      <c r="G4768" s="2">
        <v>1.3</v>
      </c>
      <c r="H4768" s="2">
        <v>25.1</v>
      </c>
      <c r="I4768" s="8">
        <v>0</v>
      </c>
      <c r="J4768" s="2">
        <v>0</v>
      </c>
      <c r="K4768" s="2">
        <v>0</v>
      </c>
      <c r="M4768" s="12">
        <f t="shared" ref="M4768:M4779" si="1395">B4768-B4786</f>
        <v>9</v>
      </c>
      <c r="N4768" s="20">
        <f t="shared" si="1394"/>
        <v>1</v>
      </c>
      <c r="O4768" s="12">
        <f t="shared" ref="O4768:O4779" si="1396">F4768-F4786</f>
        <v>0</v>
      </c>
      <c r="P4768" s="12">
        <f t="shared" ref="P4768:P4779" si="1397">I4768-I4786</f>
        <v>0</v>
      </c>
      <c r="R4768" s="21">
        <f>C4768/$C$4767</f>
        <v>6.4995357474466105E-3</v>
      </c>
    </row>
    <row r="4769" spans="1:21" ht="15.75" x14ac:dyDescent="0.25">
      <c r="A4769" s="5" t="s">
        <v>2</v>
      </c>
      <c r="B4769" s="7">
        <v>6062</v>
      </c>
      <c r="C4769" s="7">
        <v>28</v>
      </c>
      <c r="D4769" s="1">
        <v>0.5</v>
      </c>
      <c r="E4769" s="9">
        <v>12.9</v>
      </c>
      <c r="F4769" s="7">
        <v>5</v>
      </c>
      <c r="G4769" s="1">
        <v>0.1</v>
      </c>
      <c r="H4769" s="1">
        <v>2.2999999999999998</v>
      </c>
      <c r="I4769" s="7">
        <v>0</v>
      </c>
      <c r="J4769" s="1">
        <v>0</v>
      </c>
      <c r="K4769" s="1">
        <v>0</v>
      </c>
      <c r="M4769" s="12">
        <f t="shared" si="1395"/>
        <v>61</v>
      </c>
      <c r="N4769" s="20">
        <f t="shared" si="1394"/>
        <v>1</v>
      </c>
      <c r="O4769" s="12">
        <f t="shared" si="1396"/>
        <v>0</v>
      </c>
      <c r="P4769" s="12">
        <f t="shared" si="1397"/>
        <v>0</v>
      </c>
      <c r="R4769" s="21">
        <f t="shared" ref="R4769:R4779" si="1398">C4769/$C$4767</f>
        <v>3.7140204271123491E-3</v>
      </c>
    </row>
    <row r="4770" spans="1:21" ht="15.75" x14ac:dyDescent="0.25">
      <c r="A4770" s="6" t="s">
        <v>3</v>
      </c>
      <c r="B4770" s="8">
        <v>8612</v>
      </c>
      <c r="C4770" s="8">
        <v>24</v>
      </c>
      <c r="D4770" s="2">
        <v>0.3</v>
      </c>
      <c r="E4770" s="10">
        <v>8.6</v>
      </c>
      <c r="F4770" s="8">
        <v>11</v>
      </c>
      <c r="G4770" s="2">
        <v>0.1</v>
      </c>
      <c r="H4770" s="2">
        <v>4</v>
      </c>
      <c r="I4770" s="8">
        <v>0</v>
      </c>
      <c r="J4770" s="2">
        <v>0</v>
      </c>
      <c r="K4770" s="2">
        <v>0</v>
      </c>
      <c r="M4770" s="12">
        <f t="shared" si="1395"/>
        <v>89</v>
      </c>
      <c r="N4770" s="20">
        <f t="shared" si="1394"/>
        <v>0</v>
      </c>
      <c r="O4770" s="20">
        <f t="shared" si="1396"/>
        <v>0</v>
      </c>
      <c r="P4770" s="12">
        <f t="shared" si="1397"/>
        <v>0</v>
      </c>
      <c r="R4770" s="23">
        <f t="shared" si="1398"/>
        <v>3.1834460803820135E-3</v>
      </c>
    </row>
    <row r="4771" spans="1:21" ht="15.75" x14ac:dyDescent="0.25">
      <c r="A4771" s="5" t="s">
        <v>4</v>
      </c>
      <c r="B4771" s="7">
        <v>23542</v>
      </c>
      <c r="C4771" s="7">
        <v>109</v>
      </c>
      <c r="D4771" s="1">
        <v>0.5</v>
      </c>
      <c r="E4771" s="9">
        <v>20.399999999999999</v>
      </c>
      <c r="F4771" s="7">
        <v>14</v>
      </c>
      <c r="G4771" s="1">
        <v>0.1</v>
      </c>
      <c r="H4771" s="1">
        <v>2.6</v>
      </c>
      <c r="I4771" s="7">
        <v>0</v>
      </c>
      <c r="J4771" s="1">
        <v>0</v>
      </c>
      <c r="K4771" s="1">
        <v>0</v>
      </c>
      <c r="M4771" s="12">
        <f t="shared" si="1395"/>
        <v>233</v>
      </c>
      <c r="N4771" s="20">
        <f t="shared" si="1394"/>
        <v>0</v>
      </c>
      <c r="O4771" s="12">
        <f t="shared" si="1396"/>
        <v>0</v>
      </c>
      <c r="P4771" s="12">
        <f t="shared" si="1397"/>
        <v>0</v>
      </c>
      <c r="R4771" s="23">
        <f t="shared" si="1398"/>
        <v>1.4458150948401645E-2</v>
      </c>
      <c r="S4771" s="24">
        <f>R4770+R4771</f>
        <v>1.7641597028783658E-2</v>
      </c>
    </row>
    <row r="4772" spans="1:21" ht="15.75" x14ac:dyDescent="0.25">
      <c r="A4772" s="6" t="s">
        <v>5</v>
      </c>
      <c r="B4772" s="8">
        <v>33529</v>
      </c>
      <c r="C4772" s="8">
        <v>388</v>
      </c>
      <c r="D4772" s="2">
        <v>1.2</v>
      </c>
      <c r="E4772" s="10">
        <v>65.599999999999994</v>
      </c>
      <c r="F4772" s="8">
        <v>43</v>
      </c>
      <c r="G4772" s="2">
        <v>0.1</v>
      </c>
      <c r="H4772" s="2">
        <v>7.3</v>
      </c>
      <c r="I4772" s="8">
        <v>9</v>
      </c>
      <c r="J4772" s="2">
        <v>0</v>
      </c>
      <c r="K4772" s="2">
        <v>1.5</v>
      </c>
      <c r="M4772" s="12">
        <f t="shared" si="1395"/>
        <v>254</v>
      </c>
      <c r="N4772" s="20">
        <f t="shared" si="1394"/>
        <v>4</v>
      </c>
      <c r="O4772" s="12">
        <f t="shared" si="1396"/>
        <v>2</v>
      </c>
      <c r="P4772" s="12">
        <f t="shared" si="1397"/>
        <v>0</v>
      </c>
      <c r="R4772" s="21">
        <f t="shared" si="1398"/>
        <v>5.1465711632842553E-2</v>
      </c>
    </row>
    <row r="4773" spans="1:21" ht="15.75" x14ac:dyDescent="0.25">
      <c r="A4773" s="5" t="s">
        <v>6</v>
      </c>
      <c r="B4773" s="7">
        <v>34305</v>
      </c>
      <c r="C4773" s="7">
        <v>649</v>
      </c>
      <c r="D4773" s="1">
        <v>1.9</v>
      </c>
      <c r="E4773" s="9">
        <v>90.7</v>
      </c>
      <c r="F4773" s="7">
        <v>75</v>
      </c>
      <c r="G4773" s="1">
        <v>0.2</v>
      </c>
      <c r="H4773" s="1">
        <v>10.5</v>
      </c>
      <c r="I4773" s="7">
        <v>10</v>
      </c>
      <c r="J4773" s="1">
        <v>0</v>
      </c>
      <c r="K4773" s="1">
        <v>1.4</v>
      </c>
      <c r="M4773" s="12">
        <f t="shared" si="1395"/>
        <v>262</v>
      </c>
      <c r="N4773" s="20">
        <f t="shared" si="1394"/>
        <v>10</v>
      </c>
      <c r="O4773" s="20">
        <f t="shared" si="1396"/>
        <v>0</v>
      </c>
      <c r="P4773" s="12">
        <f t="shared" si="1397"/>
        <v>0</v>
      </c>
      <c r="R4773" s="21">
        <f t="shared" si="1398"/>
        <v>8.6085687756996945E-2</v>
      </c>
    </row>
    <row r="4774" spans="1:21" ht="15.75" x14ac:dyDescent="0.25">
      <c r="A4774" s="6" t="s">
        <v>7</v>
      </c>
      <c r="B4774" s="8">
        <v>28539</v>
      </c>
      <c r="C4774" s="8">
        <v>820</v>
      </c>
      <c r="D4774" s="2">
        <v>2.9</v>
      </c>
      <c r="E4774" s="10">
        <v>134.80000000000001</v>
      </c>
      <c r="F4774" s="8">
        <v>168</v>
      </c>
      <c r="G4774" s="2">
        <v>0.6</v>
      </c>
      <c r="H4774" s="2">
        <v>27.6</v>
      </c>
      <c r="I4774" s="8">
        <v>31</v>
      </c>
      <c r="J4774" s="2">
        <v>0.1</v>
      </c>
      <c r="K4774" s="2">
        <v>5.0999999999999996</v>
      </c>
      <c r="M4774" s="12">
        <f t="shared" si="1395"/>
        <v>245</v>
      </c>
      <c r="N4774" s="20">
        <f t="shared" si="1394"/>
        <v>8</v>
      </c>
      <c r="O4774" s="20">
        <f t="shared" si="1396"/>
        <v>1</v>
      </c>
      <c r="P4774" s="12">
        <f t="shared" si="1397"/>
        <v>0</v>
      </c>
      <c r="R4774" s="21">
        <f t="shared" si="1398"/>
        <v>0.1087677410797188</v>
      </c>
    </row>
    <row r="4775" spans="1:21" ht="15.75" x14ac:dyDescent="0.25">
      <c r="A4775" s="5" t="s">
        <v>8</v>
      </c>
      <c r="B4775" s="7">
        <v>21499</v>
      </c>
      <c r="C4775" s="7">
        <v>1160</v>
      </c>
      <c r="D4775" s="1">
        <v>5.4</v>
      </c>
      <c r="E4775" s="9">
        <v>210.6</v>
      </c>
      <c r="F4775" s="7">
        <v>273</v>
      </c>
      <c r="G4775" s="1">
        <v>1.3</v>
      </c>
      <c r="H4775" s="1">
        <v>49.6</v>
      </c>
      <c r="I4775" s="7">
        <v>77</v>
      </c>
      <c r="J4775" s="1">
        <v>0.4</v>
      </c>
      <c r="K4775" s="1">
        <v>14</v>
      </c>
      <c r="M4775" s="12">
        <f t="shared" si="1395"/>
        <v>165</v>
      </c>
      <c r="N4775" s="20">
        <f t="shared" si="1394"/>
        <v>13</v>
      </c>
      <c r="O4775" s="20">
        <f t="shared" si="1396"/>
        <v>4</v>
      </c>
      <c r="P4775" s="12">
        <f t="shared" si="1397"/>
        <v>0</v>
      </c>
      <c r="R4775" s="21">
        <f t="shared" si="1398"/>
        <v>0.15386656055179732</v>
      </c>
    </row>
    <row r="4776" spans="1:21" ht="15.75" x14ac:dyDescent="0.25">
      <c r="A4776" s="6" t="s">
        <v>9</v>
      </c>
      <c r="B4776" s="8">
        <v>12804</v>
      </c>
      <c r="C4776" s="8">
        <v>1332</v>
      </c>
      <c r="D4776" s="2">
        <v>10.4</v>
      </c>
      <c r="E4776" s="10">
        <v>280.8</v>
      </c>
      <c r="F4776" s="8">
        <v>365</v>
      </c>
      <c r="G4776" s="2">
        <v>2.9</v>
      </c>
      <c r="H4776" s="2">
        <v>76.900000000000006</v>
      </c>
      <c r="I4776" s="8">
        <v>228</v>
      </c>
      <c r="J4776" s="2">
        <v>1.8</v>
      </c>
      <c r="K4776" s="2">
        <v>48.1</v>
      </c>
      <c r="M4776" s="12">
        <f t="shared" si="1395"/>
        <v>78</v>
      </c>
      <c r="N4776" s="20">
        <f t="shared" si="1394"/>
        <v>8</v>
      </c>
      <c r="O4776" s="20">
        <f t="shared" si="1396"/>
        <v>4</v>
      </c>
      <c r="P4776" s="20">
        <f t="shared" si="1397"/>
        <v>0</v>
      </c>
      <c r="R4776" s="21">
        <f t="shared" si="1398"/>
        <v>0.17668125746120175</v>
      </c>
    </row>
    <row r="4777" spans="1:21" ht="15.75" x14ac:dyDescent="0.25">
      <c r="A4777" s="5" t="s">
        <v>10</v>
      </c>
      <c r="B4777" s="7">
        <v>5842</v>
      </c>
      <c r="C4777" s="7">
        <v>1299</v>
      </c>
      <c r="D4777" s="1">
        <v>22.2</v>
      </c>
      <c r="E4777" s="9">
        <v>498.4</v>
      </c>
      <c r="F4777" s="7">
        <v>250</v>
      </c>
      <c r="G4777" s="1">
        <v>4.3</v>
      </c>
      <c r="H4777" s="1">
        <v>95.9</v>
      </c>
      <c r="I4777" s="7">
        <v>417</v>
      </c>
      <c r="J4777" s="1">
        <v>7.1</v>
      </c>
      <c r="K4777" s="1">
        <v>160</v>
      </c>
      <c r="M4777" s="12">
        <f t="shared" si="1395"/>
        <v>29</v>
      </c>
      <c r="N4777" s="20">
        <f t="shared" si="1394"/>
        <v>7</v>
      </c>
      <c r="O4777" s="20">
        <f t="shared" si="1396"/>
        <v>2</v>
      </c>
      <c r="P4777" s="20">
        <f t="shared" si="1397"/>
        <v>2</v>
      </c>
      <c r="R4777" s="21">
        <f t="shared" si="1398"/>
        <v>0.17230401910067647</v>
      </c>
    </row>
    <row r="4778" spans="1:21" ht="15.75" x14ac:dyDescent="0.25">
      <c r="A4778" s="6" t="s">
        <v>11</v>
      </c>
      <c r="B4778" s="8">
        <v>5952</v>
      </c>
      <c r="C4778" s="8">
        <v>1678</v>
      </c>
      <c r="D4778" s="2">
        <v>28.2</v>
      </c>
      <c r="E4778" s="10">
        <v>1196.3</v>
      </c>
      <c r="F4778" s="8">
        <v>78</v>
      </c>
      <c r="G4778" s="2">
        <v>1.3</v>
      </c>
      <c r="H4778" s="2">
        <v>55.6</v>
      </c>
      <c r="I4778" s="8">
        <v>1294</v>
      </c>
      <c r="J4778" s="2">
        <v>21.7</v>
      </c>
      <c r="K4778" s="2">
        <v>922.5</v>
      </c>
      <c r="M4778" s="12">
        <f t="shared" si="1395"/>
        <v>12</v>
      </c>
      <c r="N4778" s="20">
        <f t="shared" si="1394"/>
        <v>3</v>
      </c>
      <c r="O4778" s="20">
        <f t="shared" si="1396"/>
        <v>0</v>
      </c>
      <c r="P4778" s="20">
        <f t="shared" si="1397"/>
        <v>1</v>
      </c>
      <c r="R4778" s="21">
        <f t="shared" si="1398"/>
        <v>0.22257593845337578</v>
      </c>
    </row>
    <row r="4779" spans="1:21" ht="15.75" x14ac:dyDescent="0.25">
      <c r="A4779" s="5" t="s">
        <v>12</v>
      </c>
      <c r="B4779" s="1">
        <v>91</v>
      </c>
      <c r="C4779" s="1">
        <v>3</v>
      </c>
      <c r="D4779" s="1">
        <v>3.3</v>
      </c>
      <c r="E4779" s="1" t="s">
        <v>13</v>
      </c>
      <c r="F4779" s="1">
        <v>1</v>
      </c>
      <c r="G4779" s="1">
        <v>1.1000000000000001</v>
      </c>
      <c r="H4779" s="1" t="s">
        <v>13</v>
      </c>
      <c r="I4779" s="1">
        <v>1</v>
      </c>
      <c r="J4779" s="1">
        <v>1.1000000000000001</v>
      </c>
      <c r="K4779" s="1" t="s">
        <v>13</v>
      </c>
      <c r="M4779" s="12">
        <f t="shared" si="1395"/>
        <v>0</v>
      </c>
      <c r="N4779" s="12">
        <f t="shared" si="1394"/>
        <v>0</v>
      </c>
      <c r="O4779" s="12">
        <f t="shared" si="1396"/>
        <v>0</v>
      </c>
      <c r="P4779" s="12">
        <f t="shared" si="1397"/>
        <v>0</v>
      </c>
      <c r="R4779" s="21">
        <f t="shared" si="1398"/>
        <v>3.9793076004775168E-4</v>
      </c>
    </row>
    <row r="4781" spans="1:21" x14ac:dyDescent="0.25">
      <c r="A4781" t="s">
        <v>1435</v>
      </c>
    </row>
    <row r="4782" spans="1:21" x14ac:dyDescent="0.25">
      <c r="A4782" t="s">
        <v>22</v>
      </c>
    </row>
    <row r="4783" spans="1:21" x14ac:dyDescent="0.25">
      <c r="A4783" s="15" t="s">
        <v>17</v>
      </c>
      <c r="B4783" s="14" t="s">
        <v>18</v>
      </c>
      <c r="C4783" s="270" t="s">
        <v>19</v>
      </c>
      <c r="D4783" s="270"/>
      <c r="E4783" s="270"/>
      <c r="F4783" s="270" t="s">
        <v>20</v>
      </c>
      <c r="G4783" s="270"/>
      <c r="H4783" s="270"/>
      <c r="I4783" s="270" t="s">
        <v>21</v>
      </c>
      <c r="J4783" s="270"/>
      <c r="K4783" s="270"/>
      <c r="M4783" s="270" t="s">
        <v>43</v>
      </c>
      <c r="N4783" s="270"/>
      <c r="O4783" s="270"/>
      <c r="P4783" s="270"/>
    </row>
    <row r="4784" spans="1:21" ht="30" x14ac:dyDescent="0.25">
      <c r="B4784" s="14" t="s">
        <v>14</v>
      </c>
      <c r="C4784" s="14" t="s">
        <v>14</v>
      </c>
      <c r="D4784" s="14" t="s">
        <v>15</v>
      </c>
      <c r="E4784" s="14" t="s">
        <v>16</v>
      </c>
      <c r="F4784" s="14" t="s">
        <v>14</v>
      </c>
      <c r="G4784" s="14" t="s">
        <v>15</v>
      </c>
      <c r="H4784" s="14" t="s">
        <v>16</v>
      </c>
      <c r="I4784" s="14" t="s">
        <v>14</v>
      </c>
      <c r="J4784" s="14" t="s">
        <v>15</v>
      </c>
      <c r="K4784" s="14" t="s">
        <v>16</v>
      </c>
      <c r="L4784" s="16"/>
      <c r="M4784" s="14" t="s">
        <v>18</v>
      </c>
      <c r="N4784" s="13" t="s">
        <v>19</v>
      </c>
      <c r="O4784" s="14" t="s">
        <v>20</v>
      </c>
      <c r="P4784" s="13" t="s">
        <v>21</v>
      </c>
      <c r="R4784" s="13" t="s">
        <v>41</v>
      </c>
      <c r="S4784" s="14" t="s">
        <v>29</v>
      </c>
      <c r="U4784" s="27" t="s">
        <v>42</v>
      </c>
    </row>
    <row r="4785" spans="1:21" ht="15.75" x14ac:dyDescent="0.25">
      <c r="A4785" s="5" t="s">
        <v>0</v>
      </c>
      <c r="B4785" s="7">
        <v>180369</v>
      </c>
      <c r="C4785" s="7">
        <v>7484</v>
      </c>
      <c r="D4785" s="1">
        <v>4.0999999999999996</v>
      </c>
      <c r="E4785" s="9">
        <v>169.2</v>
      </c>
      <c r="F4785" s="7">
        <v>1283</v>
      </c>
      <c r="G4785" s="1">
        <v>0.7</v>
      </c>
      <c r="H4785" s="1">
        <v>29</v>
      </c>
      <c r="I4785" s="7">
        <v>2064</v>
      </c>
      <c r="J4785" s="1">
        <v>1.1000000000000001</v>
      </c>
      <c r="K4785" s="1">
        <v>46.7</v>
      </c>
      <c r="M4785" s="12">
        <f>B4785-B4803</f>
        <v>1592</v>
      </c>
      <c r="N4785" s="12">
        <f t="shared" ref="N4785:N4797" si="1399">C4785-C4803</f>
        <v>68</v>
      </c>
      <c r="O4785" s="12">
        <f>F4785-F4803</f>
        <v>10</v>
      </c>
      <c r="P4785" s="12">
        <f>I4785-I4803</f>
        <v>5</v>
      </c>
      <c r="R4785" s="26"/>
      <c r="U4785" s="28">
        <f>C4785/B4785</f>
        <v>4.1492717706479491E-2</v>
      </c>
    </row>
    <row r="4786" spans="1:21" ht="15.75" x14ac:dyDescent="0.25">
      <c r="A4786" s="6" t="s">
        <v>1</v>
      </c>
      <c r="B4786" s="8">
        <v>1020</v>
      </c>
      <c r="C4786" s="8">
        <v>48</v>
      </c>
      <c r="D4786" s="2">
        <v>4.7</v>
      </c>
      <c r="E4786" s="10">
        <v>92.8</v>
      </c>
      <c r="F4786" s="8">
        <v>13</v>
      </c>
      <c r="G4786" s="2">
        <v>1.3</v>
      </c>
      <c r="H4786" s="2">
        <v>25.1</v>
      </c>
      <c r="I4786" s="8">
        <v>0</v>
      </c>
      <c r="J4786" s="2">
        <v>0</v>
      </c>
      <c r="K4786" s="2">
        <v>0</v>
      </c>
      <c r="M4786" s="12">
        <f t="shared" ref="M4786:M4797" si="1400">B4786-B4804</f>
        <v>7</v>
      </c>
      <c r="N4786" s="20">
        <f t="shared" si="1399"/>
        <v>0</v>
      </c>
      <c r="O4786" s="12">
        <f t="shared" ref="O4786:O4797" si="1401">F4786-F4804</f>
        <v>1</v>
      </c>
      <c r="P4786" s="12">
        <f t="shared" ref="P4786:P4797" si="1402">I4786-I4804</f>
        <v>0</v>
      </c>
      <c r="R4786" s="21">
        <f>C4786/$C$4785</f>
        <v>6.4136825227151259E-3</v>
      </c>
    </row>
    <row r="4787" spans="1:21" ht="15.75" x14ac:dyDescent="0.25">
      <c r="A4787" s="5" t="s">
        <v>2</v>
      </c>
      <c r="B4787" s="7">
        <v>6001</v>
      </c>
      <c r="C4787" s="7">
        <v>27</v>
      </c>
      <c r="D4787" s="1">
        <v>0.4</v>
      </c>
      <c r="E4787" s="9">
        <v>12.4</v>
      </c>
      <c r="F4787" s="7">
        <v>5</v>
      </c>
      <c r="G4787" s="1">
        <v>0.1</v>
      </c>
      <c r="H4787" s="1">
        <v>2.2999999999999998</v>
      </c>
      <c r="I4787" s="7">
        <v>0</v>
      </c>
      <c r="J4787" s="1">
        <v>0</v>
      </c>
      <c r="K4787" s="1">
        <v>0</v>
      </c>
      <c r="M4787" s="12">
        <f t="shared" si="1400"/>
        <v>57</v>
      </c>
      <c r="N4787" s="20">
        <f t="shared" si="1399"/>
        <v>0</v>
      </c>
      <c r="O4787" s="12">
        <f t="shared" si="1401"/>
        <v>0</v>
      </c>
      <c r="P4787" s="12">
        <f t="shared" si="1402"/>
        <v>0</v>
      </c>
      <c r="R4787" s="21">
        <f t="shared" ref="R4787:R4797" si="1403">C4787/$C$4785</f>
        <v>3.6076964190272583E-3</v>
      </c>
    </row>
    <row r="4788" spans="1:21" ht="15.75" x14ac:dyDescent="0.25">
      <c r="A4788" s="6" t="s">
        <v>3</v>
      </c>
      <c r="B4788" s="8">
        <v>8523</v>
      </c>
      <c r="C4788" s="8">
        <v>24</v>
      </c>
      <c r="D4788" s="2">
        <v>0.3</v>
      </c>
      <c r="E4788" s="10">
        <v>8.6</v>
      </c>
      <c r="F4788" s="8">
        <v>11</v>
      </c>
      <c r="G4788" s="2">
        <v>0.1</v>
      </c>
      <c r="H4788" s="2">
        <v>4</v>
      </c>
      <c r="I4788" s="8">
        <v>0</v>
      </c>
      <c r="J4788" s="2">
        <v>0</v>
      </c>
      <c r="K4788" s="2">
        <v>0</v>
      </c>
      <c r="M4788" s="12">
        <f t="shared" si="1400"/>
        <v>83</v>
      </c>
      <c r="N4788" s="20">
        <f t="shared" si="1399"/>
        <v>0</v>
      </c>
      <c r="O4788" s="20">
        <f t="shared" si="1401"/>
        <v>0</v>
      </c>
      <c r="P4788" s="12">
        <f t="shared" si="1402"/>
        <v>0</v>
      </c>
      <c r="R4788" s="23">
        <f t="shared" si="1403"/>
        <v>3.206841261357563E-3</v>
      </c>
    </row>
    <row r="4789" spans="1:21" ht="15.75" x14ac:dyDescent="0.25">
      <c r="A4789" s="5" t="s">
        <v>4</v>
      </c>
      <c r="B4789" s="7">
        <v>23309</v>
      </c>
      <c r="C4789" s="7">
        <v>109</v>
      </c>
      <c r="D4789" s="1">
        <v>0.5</v>
      </c>
      <c r="E4789" s="9">
        <v>20.399999999999999</v>
      </c>
      <c r="F4789" s="7">
        <v>14</v>
      </c>
      <c r="G4789" s="1">
        <v>0.1</v>
      </c>
      <c r="H4789" s="1">
        <v>2.6</v>
      </c>
      <c r="I4789" s="7">
        <v>0</v>
      </c>
      <c r="J4789" s="1">
        <v>0</v>
      </c>
      <c r="K4789" s="1">
        <v>0</v>
      </c>
      <c r="M4789" s="12">
        <f t="shared" si="1400"/>
        <v>238</v>
      </c>
      <c r="N4789" s="20">
        <f t="shared" si="1399"/>
        <v>2</v>
      </c>
      <c r="O4789" s="12">
        <f t="shared" si="1401"/>
        <v>0</v>
      </c>
      <c r="P4789" s="12">
        <f t="shared" si="1402"/>
        <v>0</v>
      </c>
      <c r="R4789" s="23">
        <f t="shared" si="1403"/>
        <v>1.4564404061998932E-2</v>
      </c>
      <c r="S4789" s="24">
        <f>R4788+R4789</f>
        <v>1.7771245323356496E-2</v>
      </c>
    </row>
    <row r="4790" spans="1:21" ht="15.75" x14ac:dyDescent="0.25">
      <c r="A4790" s="6" t="s">
        <v>5</v>
      </c>
      <c r="B4790" s="8">
        <v>33275</v>
      </c>
      <c r="C4790" s="8">
        <v>384</v>
      </c>
      <c r="D4790" s="2">
        <v>1.2</v>
      </c>
      <c r="E4790" s="10">
        <v>64.900000000000006</v>
      </c>
      <c r="F4790" s="8">
        <v>41</v>
      </c>
      <c r="G4790" s="2">
        <v>0.1</v>
      </c>
      <c r="H4790" s="2">
        <v>6.9</v>
      </c>
      <c r="I4790" s="8">
        <v>9</v>
      </c>
      <c r="J4790" s="2">
        <v>0</v>
      </c>
      <c r="K4790" s="2">
        <v>1.5</v>
      </c>
      <c r="M4790" s="12">
        <f t="shared" si="1400"/>
        <v>302</v>
      </c>
      <c r="N4790" s="20">
        <f t="shared" si="1399"/>
        <v>8</v>
      </c>
      <c r="O4790" s="12">
        <f t="shared" si="1401"/>
        <v>1</v>
      </c>
      <c r="P4790" s="12">
        <f t="shared" si="1402"/>
        <v>0</v>
      </c>
      <c r="R4790" s="21">
        <f t="shared" si="1403"/>
        <v>5.1309460181721007E-2</v>
      </c>
    </row>
    <row r="4791" spans="1:21" ht="15.75" x14ac:dyDescent="0.25">
      <c r="A4791" s="5" t="s">
        <v>6</v>
      </c>
      <c r="B4791" s="7">
        <v>34043</v>
      </c>
      <c r="C4791" s="7">
        <v>639</v>
      </c>
      <c r="D4791" s="1">
        <v>1.9</v>
      </c>
      <c r="E4791" s="9">
        <v>89.3</v>
      </c>
      <c r="F4791" s="7">
        <v>75</v>
      </c>
      <c r="G4791" s="1">
        <v>0.2</v>
      </c>
      <c r="H4791" s="1">
        <v>10.5</v>
      </c>
      <c r="I4791" s="7">
        <v>10</v>
      </c>
      <c r="J4791" s="1">
        <v>0</v>
      </c>
      <c r="K4791" s="1">
        <v>1.4</v>
      </c>
      <c r="M4791" s="12">
        <f t="shared" si="1400"/>
        <v>307</v>
      </c>
      <c r="N4791" s="20">
        <f t="shared" si="1399"/>
        <v>5</v>
      </c>
      <c r="O4791" s="20">
        <f t="shared" si="1401"/>
        <v>0</v>
      </c>
      <c r="P4791" s="12">
        <f t="shared" si="1402"/>
        <v>0</v>
      </c>
      <c r="R4791" s="21">
        <f t="shared" si="1403"/>
        <v>8.5382148583645109E-2</v>
      </c>
    </row>
    <row r="4792" spans="1:21" ht="15.75" x14ac:dyDescent="0.25">
      <c r="A4792" s="6" t="s">
        <v>7</v>
      </c>
      <c r="B4792" s="8">
        <v>28294</v>
      </c>
      <c r="C4792" s="8">
        <v>812</v>
      </c>
      <c r="D4792" s="2">
        <v>2.9</v>
      </c>
      <c r="E4792" s="10">
        <v>133.5</v>
      </c>
      <c r="F4792" s="8">
        <v>167</v>
      </c>
      <c r="G4792" s="2">
        <v>0.6</v>
      </c>
      <c r="H4792" s="2">
        <v>27.4</v>
      </c>
      <c r="I4792" s="8">
        <v>31</v>
      </c>
      <c r="J4792" s="2">
        <v>0.1</v>
      </c>
      <c r="K4792" s="2">
        <v>5.0999999999999996</v>
      </c>
      <c r="M4792" s="12">
        <f t="shared" si="1400"/>
        <v>248</v>
      </c>
      <c r="N4792" s="20">
        <f t="shared" si="1399"/>
        <v>11</v>
      </c>
      <c r="O4792" s="20">
        <f t="shared" si="1401"/>
        <v>1</v>
      </c>
      <c r="P4792" s="12">
        <f t="shared" si="1402"/>
        <v>0</v>
      </c>
      <c r="R4792" s="21">
        <f t="shared" si="1403"/>
        <v>0.10849812934259755</v>
      </c>
    </row>
    <row r="4793" spans="1:21" ht="15.75" x14ac:dyDescent="0.25">
      <c r="A4793" s="5" t="s">
        <v>8</v>
      </c>
      <c r="B4793" s="7">
        <v>21334</v>
      </c>
      <c r="C4793" s="7">
        <v>1147</v>
      </c>
      <c r="D4793" s="1">
        <v>5.4</v>
      </c>
      <c r="E4793" s="9">
        <v>208.3</v>
      </c>
      <c r="F4793" s="7">
        <v>269</v>
      </c>
      <c r="G4793" s="1">
        <v>1.3</v>
      </c>
      <c r="H4793" s="1">
        <v>48.8</v>
      </c>
      <c r="I4793" s="7">
        <v>77</v>
      </c>
      <c r="J4793" s="1">
        <v>0.4</v>
      </c>
      <c r="K4793" s="1">
        <v>14</v>
      </c>
      <c r="M4793" s="12">
        <f t="shared" si="1400"/>
        <v>216</v>
      </c>
      <c r="N4793" s="20">
        <f t="shared" si="1399"/>
        <v>12</v>
      </c>
      <c r="O4793" s="20">
        <f t="shared" si="1401"/>
        <v>3</v>
      </c>
      <c r="P4793" s="12">
        <f t="shared" si="1402"/>
        <v>2</v>
      </c>
      <c r="R4793" s="21">
        <f t="shared" si="1403"/>
        <v>0.15326028861571353</v>
      </c>
    </row>
    <row r="4794" spans="1:21" ht="15.75" x14ac:dyDescent="0.25">
      <c r="A4794" s="6" t="s">
        <v>9</v>
      </c>
      <c r="B4794" s="8">
        <v>12726</v>
      </c>
      <c r="C4794" s="8">
        <v>1324</v>
      </c>
      <c r="D4794" s="2">
        <v>10.4</v>
      </c>
      <c r="E4794" s="10">
        <v>279.10000000000002</v>
      </c>
      <c r="F4794" s="8">
        <v>361</v>
      </c>
      <c r="G4794" s="2">
        <v>2.8</v>
      </c>
      <c r="H4794" s="2">
        <v>76.099999999999994</v>
      </c>
      <c r="I4794" s="8">
        <v>228</v>
      </c>
      <c r="J4794" s="2">
        <v>1.8</v>
      </c>
      <c r="K4794" s="2">
        <v>48.1</v>
      </c>
      <c r="M4794" s="12">
        <f t="shared" si="1400"/>
        <v>101</v>
      </c>
      <c r="N4794" s="20">
        <f t="shared" si="1399"/>
        <v>20</v>
      </c>
      <c r="O4794" s="20">
        <f t="shared" si="1401"/>
        <v>3</v>
      </c>
      <c r="P4794" s="20">
        <f t="shared" si="1402"/>
        <v>1</v>
      </c>
      <c r="R4794" s="21">
        <f t="shared" si="1403"/>
        <v>0.17691074291822556</v>
      </c>
    </row>
    <row r="4795" spans="1:21" ht="15.75" x14ac:dyDescent="0.25">
      <c r="A4795" s="5" t="s">
        <v>10</v>
      </c>
      <c r="B4795" s="7">
        <v>5813</v>
      </c>
      <c r="C4795" s="7">
        <v>1292</v>
      </c>
      <c r="D4795" s="1">
        <v>22.2</v>
      </c>
      <c r="E4795" s="9">
        <v>495.7</v>
      </c>
      <c r="F4795" s="7">
        <v>248</v>
      </c>
      <c r="G4795" s="1">
        <v>4.3</v>
      </c>
      <c r="H4795" s="1">
        <v>95.2</v>
      </c>
      <c r="I4795" s="7">
        <v>415</v>
      </c>
      <c r="J4795" s="1">
        <v>7.1</v>
      </c>
      <c r="K4795" s="1">
        <v>159.19999999999999</v>
      </c>
      <c r="M4795" s="12">
        <f t="shared" si="1400"/>
        <v>24</v>
      </c>
      <c r="N4795" s="20">
        <f t="shared" si="1399"/>
        <v>7</v>
      </c>
      <c r="O4795" s="20">
        <f t="shared" si="1401"/>
        <v>1</v>
      </c>
      <c r="P4795" s="20">
        <f t="shared" si="1402"/>
        <v>1</v>
      </c>
      <c r="R4795" s="21">
        <f t="shared" si="1403"/>
        <v>0.17263495456974881</v>
      </c>
    </row>
    <row r="4796" spans="1:21" ht="15.75" x14ac:dyDescent="0.25">
      <c r="A4796" s="6" t="s">
        <v>11</v>
      </c>
      <c r="B4796" s="8">
        <v>5940</v>
      </c>
      <c r="C4796" s="8">
        <v>1675</v>
      </c>
      <c r="D4796" s="2">
        <v>28.2</v>
      </c>
      <c r="E4796" s="10">
        <v>1194.0999999999999</v>
      </c>
      <c r="F4796" s="8">
        <v>78</v>
      </c>
      <c r="G4796" s="2">
        <v>1.3</v>
      </c>
      <c r="H4796" s="2">
        <v>55.6</v>
      </c>
      <c r="I4796" s="8">
        <v>1293</v>
      </c>
      <c r="J4796" s="2">
        <v>21.8</v>
      </c>
      <c r="K4796" s="2">
        <v>921.8</v>
      </c>
      <c r="M4796" s="12">
        <f t="shared" si="1400"/>
        <v>8</v>
      </c>
      <c r="N4796" s="20">
        <f t="shared" si="1399"/>
        <v>3</v>
      </c>
      <c r="O4796" s="20">
        <f t="shared" si="1401"/>
        <v>0</v>
      </c>
      <c r="P4796" s="20">
        <f t="shared" si="1402"/>
        <v>1</v>
      </c>
      <c r="R4796" s="21">
        <f t="shared" si="1403"/>
        <v>0.22381079636557991</v>
      </c>
    </row>
    <row r="4797" spans="1:21" ht="15.75" x14ac:dyDescent="0.25">
      <c r="A4797" s="5" t="s">
        <v>12</v>
      </c>
      <c r="B4797" s="1">
        <v>91</v>
      </c>
      <c r="C4797" s="1">
        <v>3</v>
      </c>
      <c r="D4797" s="1">
        <v>3.3</v>
      </c>
      <c r="E4797" s="1" t="s">
        <v>13</v>
      </c>
      <c r="F4797" s="1">
        <v>1</v>
      </c>
      <c r="G4797" s="1">
        <v>1.1000000000000001</v>
      </c>
      <c r="H4797" s="1" t="s">
        <v>13</v>
      </c>
      <c r="I4797" s="1">
        <v>1</v>
      </c>
      <c r="J4797" s="1">
        <v>1.1000000000000001</v>
      </c>
      <c r="K4797" s="1" t="s">
        <v>13</v>
      </c>
      <c r="M4797" s="12">
        <f t="shared" si="1400"/>
        <v>1</v>
      </c>
      <c r="N4797" s="12">
        <f t="shared" si="1399"/>
        <v>0</v>
      </c>
      <c r="O4797" s="12">
        <f t="shared" si="1401"/>
        <v>0</v>
      </c>
      <c r="P4797" s="12">
        <f t="shared" si="1402"/>
        <v>0</v>
      </c>
      <c r="R4797" s="21">
        <f t="shared" si="1403"/>
        <v>4.0085515766969537E-4</v>
      </c>
    </row>
    <row r="4799" spans="1:21" x14ac:dyDescent="0.25">
      <c r="A4799" t="s">
        <v>1436</v>
      </c>
    </row>
    <row r="4800" spans="1:21" x14ac:dyDescent="0.25">
      <c r="A4800" t="s">
        <v>22</v>
      </c>
    </row>
    <row r="4801" spans="1:21" x14ac:dyDescent="0.25">
      <c r="A4801" s="15" t="s">
        <v>17</v>
      </c>
      <c r="B4801" s="14" t="s">
        <v>18</v>
      </c>
      <c r="C4801" s="270" t="s">
        <v>19</v>
      </c>
      <c r="D4801" s="270"/>
      <c r="E4801" s="270"/>
      <c r="F4801" s="270" t="s">
        <v>20</v>
      </c>
      <c r="G4801" s="270"/>
      <c r="H4801" s="270"/>
      <c r="I4801" s="270" t="s">
        <v>21</v>
      </c>
      <c r="J4801" s="270"/>
      <c r="K4801" s="270"/>
      <c r="M4801" s="270" t="s">
        <v>30</v>
      </c>
      <c r="N4801" s="270"/>
      <c r="O4801" s="270"/>
      <c r="P4801" s="270"/>
    </row>
    <row r="4802" spans="1:21" ht="30" x14ac:dyDescent="0.25">
      <c r="B4802" s="14" t="s">
        <v>14</v>
      </c>
      <c r="C4802" s="14" t="s">
        <v>14</v>
      </c>
      <c r="D4802" s="14" t="s">
        <v>15</v>
      </c>
      <c r="E4802" s="14" t="s">
        <v>16</v>
      </c>
      <c r="F4802" s="14" t="s">
        <v>14</v>
      </c>
      <c r="G4802" s="14" t="s">
        <v>15</v>
      </c>
      <c r="H4802" s="14" t="s">
        <v>16</v>
      </c>
      <c r="I4802" s="14" t="s">
        <v>14</v>
      </c>
      <c r="J4802" s="14" t="s">
        <v>15</v>
      </c>
      <c r="K4802" s="14" t="s">
        <v>16</v>
      </c>
      <c r="L4802" s="16"/>
      <c r="M4802" s="14" t="s">
        <v>18</v>
      </c>
      <c r="N4802" s="13" t="s">
        <v>19</v>
      </c>
      <c r="O4802" s="14" t="s">
        <v>20</v>
      </c>
      <c r="P4802" s="13" t="s">
        <v>21</v>
      </c>
      <c r="R4802" s="13" t="s">
        <v>41</v>
      </c>
      <c r="S4802" s="14" t="s">
        <v>29</v>
      </c>
      <c r="U4802" s="27" t="s">
        <v>42</v>
      </c>
    </row>
    <row r="4803" spans="1:21" ht="15.75" x14ac:dyDescent="0.25">
      <c r="A4803" s="5" t="s">
        <v>0</v>
      </c>
      <c r="B4803" s="7">
        <v>178777</v>
      </c>
      <c r="C4803" s="7">
        <v>7416</v>
      </c>
      <c r="D4803" s="1">
        <v>4.0999999999999996</v>
      </c>
      <c r="E4803" s="9">
        <v>167.7</v>
      </c>
      <c r="F4803" s="7">
        <v>1273</v>
      </c>
      <c r="G4803" s="1">
        <v>0.7</v>
      </c>
      <c r="H4803" s="1">
        <v>28.8</v>
      </c>
      <c r="I4803" s="7">
        <v>2059</v>
      </c>
      <c r="J4803" s="1">
        <v>1.2</v>
      </c>
      <c r="K4803" s="1">
        <v>46.6</v>
      </c>
      <c r="M4803" s="12">
        <f>B4803-B4821</f>
        <v>1690</v>
      </c>
      <c r="N4803" s="12">
        <f t="shared" ref="N4803:N4815" si="1404">C4803-C4821</f>
        <v>77</v>
      </c>
      <c r="O4803" s="12">
        <f>F4803-F4821</f>
        <v>20</v>
      </c>
      <c r="P4803" s="12">
        <f>I4803-I4821</f>
        <v>5</v>
      </c>
      <c r="R4803" s="26"/>
      <c r="U4803" s="28">
        <f>C4803/B4803</f>
        <v>4.1481846098771091E-2</v>
      </c>
    </row>
    <row r="4804" spans="1:21" ht="15.75" x14ac:dyDescent="0.25">
      <c r="A4804" s="6" t="s">
        <v>1</v>
      </c>
      <c r="B4804" s="8">
        <v>1013</v>
      </c>
      <c r="C4804" s="8">
        <v>48</v>
      </c>
      <c r="D4804" s="2">
        <v>4.7</v>
      </c>
      <c r="E4804" s="10">
        <v>92.8</v>
      </c>
      <c r="F4804" s="8">
        <v>12</v>
      </c>
      <c r="G4804" s="2">
        <v>1.2</v>
      </c>
      <c r="H4804" s="2">
        <v>23.2</v>
      </c>
      <c r="I4804" s="8">
        <v>0</v>
      </c>
      <c r="J4804" s="2">
        <v>0</v>
      </c>
      <c r="K4804" s="2">
        <v>0</v>
      </c>
      <c r="M4804" s="12">
        <f t="shared" ref="M4804:M4815" si="1405">B4804-B4822</f>
        <v>12</v>
      </c>
      <c r="N4804" s="20">
        <f t="shared" si="1404"/>
        <v>0</v>
      </c>
      <c r="O4804" s="12">
        <f t="shared" ref="O4804:O4815" si="1406">F4804-F4822</f>
        <v>0</v>
      </c>
      <c r="P4804" s="12">
        <f t="shared" ref="P4804:P4815" si="1407">I4804-I4822</f>
        <v>0</v>
      </c>
      <c r="R4804" s="21">
        <f>C4804/$C$4803</f>
        <v>6.4724919093851136E-3</v>
      </c>
    </row>
    <row r="4805" spans="1:21" ht="15.75" x14ac:dyDescent="0.25">
      <c r="A4805" s="5" t="s">
        <v>2</v>
      </c>
      <c r="B4805" s="7">
        <v>5944</v>
      </c>
      <c r="C4805" s="7">
        <v>27</v>
      </c>
      <c r="D4805" s="1">
        <v>0.5</v>
      </c>
      <c r="E4805" s="9">
        <v>12.4</v>
      </c>
      <c r="F4805" s="7">
        <v>5</v>
      </c>
      <c r="G4805" s="1">
        <v>0.1</v>
      </c>
      <c r="H4805" s="1">
        <v>2.2999999999999998</v>
      </c>
      <c r="I4805" s="7">
        <v>0</v>
      </c>
      <c r="J4805" s="1">
        <v>0</v>
      </c>
      <c r="K4805" s="1">
        <v>0</v>
      </c>
      <c r="M4805" s="12">
        <f t="shared" si="1405"/>
        <v>75</v>
      </c>
      <c r="N4805" s="20">
        <f t="shared" si="1404"/>
        <v>0</v>
      </c>
      <c r="O4805" s="12">
        <f t="shared" si="1406"/>
        <v>0</v>
      </c>
      <c r="P4805" s="12">
        <f t="shared" si="1407"/>
        <v>0</v>
      </c>
      <c r="R4805" s="21">
        <f t="shared" ref="R4805:R4815" si="1408">C4805/$C$4803</f>
        <v>3.6407766990291263E-3</v>
      </c>
    </row>
    <row r="4806" spans="1:21" ht="15.75" x14ac:dyDescent="0.25">
      <c r="A4806" s="6" t="s">
        <v>3</v>
      </c>
      <c r="B4806" s="8">
        <v>8440</v>
      </c>
      <c r="C4806" s="8">
        <v>24</v>
      </c>
      <c r="D4806" s="2">
        <v>0.3</v>
      </c>
      <c r="E4806" s="10">
        <v>8.6</v>
      </c>
      <c r="F4806" s="8">
        <v>11</v>
      </c>
      <c r="G4806" s="2">
        <v>0.1</v>
      </c>
      <c r="H4806" s="2">
        <v>4</v>
      </c>
      <c r="I4806" s="8">
        <v>0</v>
      </c>
      <c r="J4806" s="2">
        <v>0</v>
      </c>
      <c r="K4806" s="2">
        <v>0</v>
      </c>
      <c r="M4806" s="12">
        <f t="shared" si="1405"/>
        <v>107</v>
      </c>
      <c r="N4806" s="20">
        <f t="shared" si="1404"/>
        <v>2</v>
      </c>
      <c r="O4806" s="20">
        <f t="shared" si="1406"/>
        <v>1</v>
      </c>
      <c r="P4806" s="12">
        <f t="shared" si="1407"/>
        <v>0</v>
      </c>
      <c r="R4806" s="23">
        <f t="shared" si="1408"/>
        <v>3.2362459546925568E-3</v>
      </c>
    </row>
    <row r="4807" spans="1:21" ht="15.75" x14ac:dyDescent="0.25">
      <c r="A4807" s="5" t="s">
        <v>4</v>
      </c>
      <c r="B4807" s="7">
        <v>23071</v>
      </c>
      <c r="C4807" s="7">
        <v>107</v>
      </c>
      <c r="D4807" s="1">
        <v>0.5</v>
      </c>
      <c r="E4807" s="9">
        <v>20.100000000000001</v>
      </c>
      <c r="F4807" s="7">
        <v>14</v>
      </c>
      <c r="G4807" s="1">
        <v>0.1</v>
      </c>
      <c r="H4807" s="1">
        <v>2.6</v>
      </c>
      <c r="I4807" s="7">
        <v>0</v>
      </c>
      <c r="J4807" s="1">
        <v>0</v>
      </c>
      <c r="K4807" s="1">
        <v>0</v>
      </c>
      <c r="M4807" s="12">
        <f t="shared" si="1405"/>
        <v>257</v>
      </c>
      <c r="N4807" s="20">
        <f t="shared" si="1404"/>
        <v>2</v>
      </c>
      <c r="O4807" s="12">
        <f t="shared" si="1406"/>
        <v>0</v>
      </c>
      <c r="P4807" s="12">
        <f t="shared" si="1407"/>
        <v>0</v>
      </c>
      <c r="R4807" s="23">
        <f t="shared" si="1408"/>
        <v>1.4428263214670981E-2</v>
      </c>
      <c r="S4807" s="24">
        <f>R4806+R4807</f>
        <v>1.7664509169363539E-2</v>
      </c>
    </row>
    <row r="4808" spans="1:21" ht="15.75" x14ac:dyDescent="0.25">
      <c r="A4808" s="6" t="s">
        <v>5</v>
      </c>
      <c r="B4808" s="8">
        <v>32973</v>
      </c>
      <c r="C4808" s="8">
        <v>376</v>
      </c>
      <c r="D4808" s="2">
        <v>1.1000000000000001</v>
      </c>
      <c r="E4808" s="10">
        <v>63.5</v>
      </c>
      <c r="F4808" s="8">
        <v>40</v>
      </c>
      <c r="G4808" s="2">
        <v>0.1</v>
      </c>
      <c r="H4808" s="2">
        <v>6.8</v>
      </c>
      <c r="I4808" s="8">
        <v>9</v>
      </c>
      <c r="J4808" s="2">
        <v>0</v>
      </c>
      <c r="K4808" s="2">
        <v>1.5</v>
      </c>
      <c r="M4808" s="12">
        <f t="shared" si="1405"/>
        <v>281</v>
      </c>
      <c r="N4808" s="20">
        <f t="shared" si="1404"/>
        <v>3</v>
      </c>
      <c r="O4808" s="12">
        <f t="shared" si="1406"/>
        <v>0</v>
      </c>
      <c r="P4808" s="12">
        <f t="shared" si="1407"/>
        <v>0</v>
      </c>
      <c r="R4808" s="21">
        <f t="shared" si="1408"/>
        <v>5.070118662351672E-2</v>
      </c>
    </row>
    <row r="4809" spans="1:21" ht="15.75" x14ac:dyDescent="0.25">
      <c r="A4809" s="5" t="s">
        <v>6</v>
      </c>
      <c r="B4809" s="7">
        <v>33736</v>
      </c>
      <c r="C4809" s="7">
        <v>634</v>
      </c>
      <c r="D4809" s="1">
        <v>1.9</v>
      </c>
      <c r="E4809" s="9">
        <v>88.6</v>
      </c>
      <c r="F4809" s="7">
        <v>75</v>
      </c>
      <c r="G4809" s="1">
        <v>0.2</v>
      </c>
      <c r="H4809" s="1">
        <v>10.5</v>
      </c>
      <c r="I4809" s="7">
        <v>10</v>
      </c>
      <c r="J4809" s="1">
        <v>0</v>
      </c>
      <c r="K4809" s="1">
        <v>1.4</v>
      </c>
      <c r="M4809" s="12">
        <f t="shared" si="1405"/>
        <v>320</v>
      </c>
      <c r="N4809" s="20">
        <f t="shared" si="1404"/>
        <v>10</v>
      </c>
      <c r="O4809" s="20">
        <f t="shared" si="1406"/>
        <v>3</v>
      </c>
      <c r="P4809" s="12">
        <f t="shared" si="1407"/>
        <v>0</v>
      </c>
      <c r="R4809" s="21">
        <f t="shared" si="1408"/>
        <v>8.5490830636461707E-2</v>
      </c>
    </row>
    <row r="4810" spans="1:21" ht="15.75" x14ac:dyDescent="0.25">
      <c r="A4810" s="6" t="s">
        <v>7</v>
      </c>
      <c r="B4810" s="8">
        <v>28046</v>
      </c>
      <c r="C4810" s="8">
        <v>801</v>
      </c>
      <c r="D4810" s="2">
        <v>2.9</v>
      </c>
      <c r="E4810" s="10">
        <v>131.6</v>
      </c>
      <c r="F4810" s="8">
        <v>166</v>
      </c>
      <c r="G4810" s="2">
        <v>0.6</v>
      </c>
      <c r="H4810" s="2">
        <v>27.3</v>
      </c>
      <c r="I4810" s="8">
        <v>31</v>
      </c>
      <c r="J4810" s="2">
        <v>0.1</v>
      </c>
      <c r="K4810" s="2">
        <v>5.0999999999999996</v>
      </c>
      <c r="M4810" s="12">
        <f t="shared" si="1405"/>
        <v>285</v>
      </c>
      <c r="N4810" s="20">
        <f t="shared" si="1404"/>
        <v>16</v>
      </c>
      <c r="O4810" s="20">
        <f t="shared" si="1406"/>
        <v>5</v>
      </c>
      <c r="P4810" s="12">
        <f t="shared" si="1407"/>
        <v>0</v>
      </c>
      <c r="R4810" s="21">
        <f t="shared" si="1408"/>
        <v>0.10800970873786407</v>
      </c>
    </row>
    <row r="4811" spans="1:21" ht="15.75" x14ac:dyDescent="0.25">
      <c r="A4811" s="5" t="s">
        <v>8</v>
      </c>
      <c r="B4811" s="7">
        <v>21118</v>
      </c>
      <c r="C4811" s="7">
        <v>1135</v>
      </c>
      <c r="D4811" s="1">
        <v>5.4</v>
      </c>
      <c r="E4811" s="9">
        <v>206.1</v>
      </c>
      <c r="F4811" s="7">
        <v>266</v>
      </c>
      <c r="G4811" s="1">
        <v>1.3</v>
      </c>
      <c r="H4811" s="1">
        <v>48.3</v>
      </c>
      <c r="I4811" s="7">
        <v>75</v>
      </c>
      <c r="J4811" s="1">
        <v>0.4</v>
      </c>
      <c r="K4811" s="1">
        <v>13.6</v>
      </c>
      <c r="M4811" s="12">
        <f t="shared" si="1405"/>
        <v>216</v>
      </c>
      <c r="N4811" s="20">
        <f t="shared" si="1404"/>
        <v>20</v>
      </c>
      <c r="O4811" s="20">
        <f t="shared" si="1406"/>
        <v>4</v>
      </c>
      <c r="P4811" s="12">
        <f t="shared" si="1407"/>
        <v>0</v>
      </c>
      <c r="R4811" s="21">
        <f t="shared" si="1408"/>
        <v>0.15304746494066881</v>
      </c>
    </row>
    <row r="4812" spans="1:21" ht="15.75" x14ac:dyDescent="0.25">
      <c r="A4812" s="6" t="s">
        <v>9</v>
      </c>
      <c r="B4812" s="8">
        <v>12625</v>
      </c>
      <c r="C4812" s="8">
        <v>1304</v>
      </c>
      <c r="D4812" s="2">
        <v>10.3</v>
      </c>
      <c r="E4812" s="10">
        <v>274.89999999999998</v>
      </c>
      <c r="F4812" s="8">
        <v>358</v>
      </c>
      <c r="G4812" s="2">
        <v>2.8</v>
      </c>
      <c r="H4812" s="2">
        <v>75.5</v>
      </c>
      <c r="I4812" s="8">
        <v>227</v>
      </c>
      <c r="J4812" s="2">
        <v>1.8</v>
      </c>
      <c r="K4812" s="2">
        <v>47.8</v>
      </c>
      <c r="M4812" s="12">
        <f t="shared" si="1405"/>
        <v>86</v>
      </c>
      <c r="N4812" s="20">
        <f t="shared" si="1404"/>
        <v>11</v>
      </c>
      <c r="O4812" s="20">
        <f t="shared" si="1406"/>
        <v>6</v>
      </c>
      <c r="P4812" s="20">
        <f t="shared" si="1407"/>
        <v>1</v>
      </c>
      <c r="R4812" s="21">
        <f t="shared" si="1408"/>
        <v>0.17583603020496225</v>
      </c>
    </row>
    <row r="4813" spans="1:21" ht="15.75" x14ac:dyDescent="0.25">
      <c r="A4813" s="5" t="s">
        <v>10</v>
      </c>
      <c r="B4813" s="7">
        <v>5789</v>
      </c>
      <c r="C4813" s="7">
        <v>1285</v>
      </c>
      <c r="D4813" s="1">
        <v>22.2</v>
      </c>
      <c r="E4813" s="9">
        <v>493</v>
      </c>
      <c r="F4813" s="7">
        <v>247</v>
      </c>
      <c r="G4813" s="1">
        <v>4.3</v>
      </c>
      <c r="H4813" s="1">
        <v>94.8</v>
      </c>
      <c r="I4813" s="7">
        <v>414</v>
      </c>
      <c r="J4813" s="1">
        <v>7.2</v>
      </c>
      <c r="K4813" s="1">
        <v>158.80000000000001</v>
      </c>
      <c r="M4813" s="12">
        <f t="shared" si="1405"/>
        <v>34</v>
      </c>
      <c r="N4813" s="20">
        <f t="shared" si="1404"/>
        <v>9</v>
      </c>
      <c r="O4813" s="20">
        <f t="shared" si="1406"/>
        <v>1</v>
      </c>
      <c r="P4813" s="20">
        <f t="shared" si="1407"/>
        <v>2</v>
      </c>
      <c r="R4813" s="21">
        <f t="shared" si="1408"/>
        <v>0.1732740021574973</v>
      </c>
    </row>
    <row r="4814" spans="1:21" ht="15.75" x14ac:dyDescent="0.25">
      <c r="A4814" s="6" t="s">
        <v>11</v>
      </c>
      <c r="B4814" s="8">
        <v>5932</v>
      </c>
      <c r="C4814" s="8">
        <v>1672</v>
      </c>
      <c r="D4814" s="2">
        <v>28.2</v>
      </c>
      <c r="E4814" s="10">
        <v>1192</v>
      </c>
      <c r="F4814" s="8">
        <v>78</v>
      </c>
      <c r="G4814" s="2">
        <v>1.3</v>
      </c>
      <c r="H4814" s="2">
        <v>55.6</v>
      </c>
      <c r="I4814" s="8">
        <v>1292</v>
      </c>
      <c r="J4814" s="2">
        <v>21.8</v>
      </c>
      <c r="K4814" s="2">
        <v>921.1</v>
      </c>
      <c r="M4814" s="12">
        <f t="shared" si="1405"/>
        <v>16</v>
      </c>
      <c r="N4814" s="20">
        <f t="shared" si="1404"/>
        <v>4</v>
      </c>
      <c r="O4814" s="20">
        <f t="shared" si="1406"/>
        <v>0</v>
      </c>
      <c r="P4814" s="20">
        <f t="shared" si="1407"/>
        <v>2</v>
      </c>
      <c r="R4814" s="21">
        <f t="shared" si="1408"/>
        <v>0.22545846817691478</v>
      </c>
    </row>
    <row r="4815" spans="1:21" ht="15.75" x14ac:dyDescent="0.25">
      <c r="A4815" s="5" t="s">
        <v>12</v>
      </c>
      <c r="B4815" s="1">
        <v>90</v>
      </c>
      <c r="C4815" s="1">
        <v>3</v>
      </c>
      <c r="D4815" s="1">
        <v>3.3</v>
      </c>
      <c r="E4815" s="1" t="s">
        <v>13</v>
      </c>
      <c r="F4815" s="1">
        <v>1</v>
      </c>
      <c r="G4815" s="1">
        <v>1.1000000000000001</v>
      </c>
      <c r="H4815" s="1" t="s">
        <v>13</v>
      </c>
      <c r="I4815" s="1">
        <v>1</v>
      </c>
      <c r="J4815" s="1">
        <v>1.1000000000000001</v>
      </c>
      <c r="K4815" s="1" t="s">
        <v>13</v>
      </c>
      <c r="M4815" s="12">
        <f t="shared" si="1405"/>
        <v>1</v>
      </c>
      <c r="N4815" s="12">
        <f t="shared" si="1404"/>
        <v>0</v>
      </c>
      <c r="O4815" s="12">
        <f t="shared" si="1406"/>
        <v>0</v>
      </c>
      <c r="P4815" s="12">
        <f t="shared" si="1407"/>
        <v>0</v>
      </c>
      <c r="R4815" s="21">
        <f t="shared" si="1408"/>
        <v>4.045307443365696E-4</v>
      </c>
    </row>
    <row r="4817" spans="1:21" x14ac:dyDescent="0.25">
      <c r="A4817" t="s">
        <v>1437</v>
      </c>
    </row>
    <row r="4818" spans="1:21" x14ac:dyDescent="0.25">
      <c r="A4818" t="s">
        <v>22</v>
      </c>
    </row>
    <row r="4819" spans="1:21" x14ac:dyDescent="0.25">
      <c r="A4819" s="15" t="s">
        <v>17</v>
      </c>
      <c r="B4819" s="14" t="s">
        <v>18</v>
      </c>
      <c r="C4819" s="270" t="s">
        <v>19</v>
      </c>
      <c r="D4819" s="270"/>
      <c r="E4819" s="270"/>
      <c r="F4819" s="270" t="s">
        <v>20</v>
      </c>
      <c r="G4819" s="270"/>
      <c r="H4819" s="270"/>
      <c r="I4819" s="270" t="s">
        <v>21</v>
      </c>
      <c r="J4819" s="270"/>
      <c r="K4819" s="270"/>
      <c r="M4819" s="270" t="s">
        <v>31</v>
      </c>
      <c r="N4819" s="270"/>
      <c r="O4819" s="270"/>
      <c r="P4819" s="270"/>
    </row>
    <row r="4820" spans="1:21" ht="30" x14ac:dyDescent="0.25">
      <c r="B4820" s="14" t="s">
        <v>14</v>
      </c>
      <c r="C4820" s="14" t="s">
        <v>14</v>
      </c>
      <c r="D4820" s="14" t="s">
        <v>15</v>
      </c>
      <c r="E4820" s="14" t="s">
        <v>16</v>
      </c>
      <c r="F4820" s="14" t="s">
        <v>14</v>
      </c>
      <c r="G4820" s="14" t="s">
        <v>15</v>
      </c>
      <c r="H4820" s="14" t="s">
        <v>16</v>
      </c>
      <c r="I4820" s="14" t="s">
        <v>14</v>
      </c>
      <c r="J4820" s="14" t="s">
        <v>15</v>
      </c>
      <c r="K4820" s="14" t="s">
        <v>16</v>
      </c>
      <c r="L4820" s="16"/>
      <c r="M4820" s="14" t="s">
        <v>18</v>
      </c>
      <c r="N4820" s="13" t="s">
        <v>19</v>
      </c>
      <c r="O4820" s="14" t="s">
        <v>20</v>
      </c>
      <c r="P4820" s="13" t="s">
        <v>21</v>
      </c>
      <c r="R4820" s="13" t="s">
        <v>41</v>
      </c>
      <c r="S4820" s="14" t="s">
        <v>29</v>
      </c>
      <c r="U4820" s="27" t="s">
        <v>42</v>
      </c>
    </row>
    <row r="4821" spans="1:21" ht="15.75" x14ac:dyDescent="0.25">
      <c r="A4821" s="5" t="s">
        <v>0</v>
      </c>
      <c r="B4821" s="7">
        <v>177087</v>
      </c>
      <c r="C4821" s="7">
        <v>7339</v>
      </c>
      <c r="D4821" s="1">
        <v>4.0999999999999996</v>
      </c>
      <c r="E4821" s="9">
        <v>166</v>
      </c>
      <c r="F4821" s="7">
        <v>1253</v>
      </c>
      <c r="G4821" s="1">
        <v>0.7</v>
      </c>
      <c r="H4821" s="1">
        <v>28.3</v>
      </c>
      <c r="I4821" s="7">
        <v>2054</v>
      </c>
      <c r="J4821" s="1">
        <v>1.2</v>
      </c>
      <c r="K4821" s="1">
        <v>46.5</v>
      </c>
      <c r="M4821" s="12">
        <f>B4821-B4839</f>
        <v>3556</v>
      </c>
      <c r="N4821" s="12">
        <f>C4821-C4839</f>
        <v>95</v>
      </c>
      <c r="O4821" s="12">
        <f>F4821-F4839</f>
        <v>25</v>
      </c>
      <c r="P4821" s="12">
        <f>I4821-I4839</f>
        <v>6</v>
      </c>
      <c r="R4821" s="22"/>
      <c r="U4821" s="28">
        <f>C4821/B4821</f>
        <v>4.1442906593934056E-2</v>
      </c>
    </row>
    <row r="4822" spans="1:21" ht="15.75" x14ac:dyDescent="0.25">
      <c r="A4822" s="6" t="s">
        <v>1</v>
      </c>
      <c r="B4822" s="8">
        <v>1001</v>
      </c>
      <c r="C4822" s="8">
        <v>48</v>
      </c>
      <c r="D4822" s="2">
        <v>4.8</v>
      </c>
      <c r="E4822" s="10">
        <v>92.8</v>
      </c>
      <c r="F4822" s="8">
        <v>12</v>
      </c>
      <c r="G4822" s="2">
        <v>1.2</v>
      </c>
      <c r="H4822" s="2">
        <v>23.2</v>
      </c>
      <c r="I4822" s="8">
        <v>0</v>
      </c>
      <c r="J4822" s="2">
        <v>0</v>
      </c>
      <c r="K4822" s="2">
        <v>0</v>
      </c>
      <c r="M4822" s="12">
        <f t="shared" ref="M4822:M4833" si="1409">B4822-B4840</f>
        <v>13</v>
      </c>
      <c r="N4822" s="20">
        <f t="shared" ref="N4822:N4833" si="1410">C4822-C4840</f>
        <v>-1</v>
      </c>
      <c r="O4822" s="12">
        <f t="shared" ref="O4822:O4833" si="1411">F4822-F4840</f>
        <v>0</v>
      </c>
      <c r="P4822" s="12">
        <f t="shared" ref="P4822:P4833" si="1412">I4822-I4840</f>
        <v>0</v>
      </c>
      <c r="R4822" s="21">
        <f>C4822/$C$4821</f>
        <v>6.5404005995367215E-3</v>
      </c>
    </row>
    <row r="4823" spans="1:21" ht="15.75" x14ac:dyDescent="0.25">
      <c r="A4823" s="5" t="s">
        <v>2</v>
      </c>
      <c r="B4823" s="7">
        <v>5869</v>
      </c>
      <c r="C4823" s="7">
        <v>27</v>
      </c>
      <c r="D4823" s="1">
        <v>0.5</v>
      </c>
      <c r="E4823" s="9">
        <v>12.4</v>
      </c>
      <c r="F4823" s="7">
        <v>5</v>
      </c>
      <c r="G4823" s="1">
        <v>0.1</v>
      </c>
      <c r="H4823" s="1">
        <v>2.2999999999999998</v>
      </c>
      <c r="I4823" s="7">
        <v>0</v>
      </c>
      <c r="J4823" s="1">
        <v>0</v>
      </c>
      <c r="K4823" s="1">
        <v>0</v>
      </c>
      <c r="M4823" s="12">
        <f t="shared" si="1409"/>
        <v>140</v>
      </c>
      <c r="N4823" s="20">
        <f t="shared" si="1410"/>
        <v>1</v>
      </c>
      <c r="O4823" s="12">
        <f t="shared" si="1411"/>
        <v>0</v>
      </c>
      <c r="P4823" s="12">
        <f t="shared" si="1412"/>
        <v>0</v>
      </c>
      <c r="R4823" s="21">
        <f t="shared" ref="R4823:R4833" si="1413">C4823/$C$4821</f>
        <v>3.6789753372394058E-3</v>
      </c>
    </row>
    <row r="4824" spans="1:21" ht="15.75" x14ac:dyDescent="0.25">
      <c r="A4824" s="6" t="s">
        <v>3</v>
      </c>
      <c r="B4824" s="8">
        <v>8333</v>
      </c>
      <c r="C4824" s="8">
        <v>22</v>
      </c>
      <c r="D4824" s="2">
        <v>0.3</v>
      </c>
      <c r="E4824" s="10">
        <v>7.9</v>
      </c>
      <c r="F4824" s="8">
        <v>10</v>
      </c>
      <c r="G4824" s="2">
        <v>0.1</v>
      </c>
      <c r="H4824" s="2">
        <v>3.6</v>
      </c>
      <c r="I4824" s="8">
        <v>0</v>
      </c>
      <c r="J4824" s="2">
        <v>0</v>
      </c>
      <c r="K4824" s="2">
        <v>0</v>
      </c>
      <c r="M4824" s="12">
        <f t="shared" si="1409"/>
        <v>220</v>
      </c>
      <c r="N4824" s="20">
        <f t="shared" si="1410"/>
        <v>2</v>
      </c>
      <c r="O4824" s="20">
        <f t="shared" si="1411"/>
        <v>0</v>
      </c>
      <c r="P4824" s="12">
        <f t="shared" si="1412"/>
        <v>0</v>
      </c>
      <c r="R4824" s="23">
        <f t="shared" si="1413"/>
        <v>2.9976836081209973E-3</v>
      </c>
    </row>
    <row r="4825" spans="1:21" ht="15.75" x14ac:dyDescent="0.25">
      <c r="A4825" s="5" t="s">
        <v>4</v>
      </c>
      <c r="B4825" s="7">
        <v>22814</v>
      </c>
      <c r="C4825" s="7">
        <v>105</v>
      </c>
      <c r="D4825" s="1">
        <v>0.5</v>
      </c>
      <c r="E4825" s="9">
        <v>19.7</v>
      </c>
      <c r="F4825" s="7">
        <v>14</v>
      </c>
      <c r="G4825" s="1">
        <v>0.1</v>
      </c>
      <c r="H4825" s="1">
        <v>2.6</v>
      </c>
      <c r="I4825" s="7">
        <v>0</v>
      </c>
      <c r="J4825" s="1">
        <v>0</v>
      </c>
      <c r="K4825" s="1">
        <v>0</v>
      </c>
      <c r="M4825" s="12">
        <f t="shared" si="1409"/>
        <v>564</v>
      </c>
      <c r="N4825" s="20">
        <f t="shared" si="1410"/>
        <v>2</v>
      </c>
      <c r="O4825" s="12">
        <f t="shared" si="1411"/>
        <v>0</v>
      </c>
      <c r="P4825" s="12">
        <f t="shared" si="1412"/>
        <v>0</v>
      </c>
      <c r="R4825" s="23">
        <f t="shared" si="1413"/>
        <v>1.4307126311486578E-2</v>
      </c>
      <c r="S4825" s="24">
        <f>R4824+R4825</f>
        <v>1.7304809919607575E-2</v>
      </c>
    </row>
    <row r="4826" spans="1:21" ht="15.75" x14ac:dyDescent="0.25">
      <c r="A4826" s="6" t="s">
        <v>5</v>
      </c>
      <c r="B4826" s="8">
        <v>32692</v>
      </c>
      <c r="C4826" s="8">
        <v>373</v>
      </c>
      <c r="D4826" s="2">
        <v>1.1000000000000001</v>
      </c>
      <c r="E4826" s="10">
        <v>63</v>
      </c>
      <c r="F4826" s="8">
        <v>40</v>
      </c>
      <c r="G4826" s="2">
        <v>0.1</v>
      </c>
      <c r="H4826" s="2">
        <v>6.8</v>
      </c>
      <c r="I4826" s="8">
        <v>9</v>
      </c>
      <c r="J4826" s="2">
        <v>0</v>
      </c>
      <c r="K4826" s="2">
        <v>1.5</v>
      </c>
      <c r="M4826" s="12">
        <f t="shared" si="1409"/>
        <v>623</v>
      </c>
      <c r="N4826" s="20">
        <f t="shared" si="1410"/>
        <v>9</v>
      </c>
      <c r="O4826" s="12">
        <f t="shared" si="1411"/>
        <v>2</v>
      </c>
      <c r="P4826" s="12">
        <f t="shared" si="1412"/>
        <v>0</v>
      </c>
      <c r="R4826" s="21">
        <f t="shared" si="1413"/>
        <v>5.0824362992233273E-2</v>
      </c>
    </row>
    <row r="4827" spans="1:21" ht="15.75" x14ac:dyDescent="0.25">
      <c r="A4827" s="5" t="s">
        <v>6</v>
      </c>
      <c r="B4827" s="7">
        <v>33416</v>
      </c>
      <c r="C4827" s="7">
        <v>624</v>
      </c>
      <c r="D4827" s="1">
        <v>1.9</v>
      </c>
      <c r="E4827" s="9">
        <v>87.2</v>
      </c>
      <c r="F4827" s="7">
        <v>72</v>
      </c>
      <c r="G4827" s="1">
        <v>0.2</v>
      </c>
      <c r="H4827" s="1">
        <v>10.1</v>
      </c>
      <c r="I4827" s="7">
        <v>10</v>
      </c>
      <c r="J4827" s="1">
        <v>0</v>
      </c>
      <c r="K4827" s="1">
        <v>1.4</v>
      </c>
      <c r="M4827" s="12">
        <f t="shared" si="1409"/>
        <v>685</v>
      </c>
      <c r="N4827" s="20">
        <f t="shared" si="1410"/>
        <v>13</v>
      </c>
      <c r="O4827" s="20">
        <f t="shared" si="1411"/>
        <v>2</v>
      </c>
      <c r="P4827" s="12">
        <f t="shared" si="1412"/>
        <v>0</v>
      </c>
      <c r="R4827" s="21">
        <f t="shared" si="1413"/>
        <v>8.5025207793977375E-2</v>
      </c>
    </row>
    <row r="4828" spans="1:21" ht="15.75" x14ac:dyDescent="0.25">
      <c r="A4828" s="6" t="s">
        <v>7</v>
      </c>
      <c r="B4828" s="8">
        <v>27761</v>
      </c>
      <c r="C4828" s="8">
        <v>785</v>
      </c>
      <c r="D4828" s="2">
        <v>2.8</v>
      </c>
      <c r="E4828" s="10">
        <v>129</v>
      </c>
      <c r="F4828" s="8">
        <v>161</v>
      </c>
      <c r="G4828" s="2">
        <v>0.6</v>
      </c>
      <c r="H4828" s="2">
        <v>26.5</v>
      </c>
      <c r="I4828" s="8">
        <v>31</v>
      </c>
      <c r="J4828" s="2">
        <v>0.1</v>
      </c>
      <c r="K4828" s="2">
        <v>5.0999999999999996</v>
      </c>
      <c r="M4828" s="12">
        <f t="shared" si="1409"/>
        <v>590</v>
      </c>
      <c r="N4828" s="20">
        <f t="shared" si="1410"/>
        <v>15</v>
      </c>
      <c r="O4828" s="20">
        <f t="shared" si="1411"/>
        <v>3</v>
      </c>
      <c r="P4828" s="12">
        <f t="shared" si="1412"/>
        <v>0</v>
      </c>
      <c r="R4828" s="21">
        <f t="shared" si="1413"/>
        <v>0.10696280147159014</v>
      </c>
    </row>
    <row r="4829" spans="1:21" ht="15.75" x14ac:dyDescent="0.25">
      <c r="A4829" s="5" t="s">
        <v>8</v>
      </c>
      <c r="B4829" s="7">
        <v>20902</v>
      </c>
      <c r="C4829" s="7">
        <v>1115</v>
      </c>
      <c r="D4829" s="1">
        <v>5.3</v>
      </c>
      <c r="E4829" s="9">
        <v>202.5</v>
      </c>
      <c r="F4829" s="7">
        <v>262</v>
      </c>
      <c r="G4829" s="1">
        <v>1.3</v>
      </c>
      <c r="H4829" s="1">
        <v>47.6</v>
      </c>
      <c r="I4829" s="7">
        <v>75</v>
      </c>
      <c r="J4829" s="1">
        <v>0.4</v>
      </c>
      <c r="K4829" s="1">
        <v>13.6</v>
      </c>
      <c r="M4829" s="12">
        <f t="shared" si="1409"/>
        <v>428</v>
      </c>
      <c r="N4829" s="20">
        <f t="shared" si="1410"/>
        <v>24</v>
      </c>
      <c r="O4829" s="20">
        <f t="shared" si="1411"/>
        <v>9</v>
      </c>
      <c r="P4829" s="12">
        <f t="shared" si="1412"/>
        <v>0</v>
      </c>
      <c r="R4829" s="21">
        <f t="shared" si="1413"/>
        <v>0.15192805559340511</v>
      </c>
    </row>
    <row r="4830" spans="1:21" ht="15.75" x14ac:dyDescent="0.25">
      <c r="A4830" s="6" t="s">
        <v>9</v>
      </c>
      <c r="B4830" s="8">
        <v>12539</v>
      </c>
      <c r="C4830" s="8">
        <v>1293</v>
      </c>
      <c r="D4830" s="2">
        <v>10.3</v>
      </c>
      <c r="E4830" s="10">
        <v>272.5</v>
      </c>
      <c r="F4830" s="8">
        <v>352</v>
      </c>
      <c r="G4830" s="2">
        <v>2.8</v>
      </c>
      <c r="H4830" s="2">
        <v>74.2</v>
      </c>
      <c r="I4830" s="8">
        <v>226</v>
      </c>
      <c r="J4830" s="2">
        <v>1.8</v>
      </c>
      <c r="K4830" s="2">
        <v>47.6</v>
      </c>
      <c r="M4830" s="12">
        <f t="shared" si="1409"/>
        <v>193</v>
      </c>
      <c r="N4830" s="20">
        <f t="shared" si="1410"/>
        <v>10</v>
      </c>
      <c r="O4830" s="20">
        <f t="shared" si="1411"/>
        <v>5</v>
      </c>
      <c r="P4830" s="20">
        <f t="shared" si="1412"/>
        <v>1</v>
      </c>
      <c r="R4830" s="21">
        <f t="shared" si="1413"/>
        <v>0.17618204115002045</v>
      </c>
    </row>
    <row r="4831" spans="1:21" ht="15.75" x14ac:dyDescent="0.25">
      <c r="A4831" s="5" t="s">
        <v>10</v>
      </c>
      <c r="B4831" s="7">
        <v>5755</v>
      </c>
      <c r="C4831" s="7">
        <v>1276</v>
      </c>
      <c r="D4831" s="1">
        <v>22.2</v>
      </c>
      <c r="E4831" s="9">
        <v>489.6</v>
      </c>
      <c r="F4831" s="7">
        <v>246</v>
      </c>
      <c r="G4831" s="1">
        <v>4.3</v>
      </c>
      <c r="H4831" s="1">
        <v>94.4</v>
      </c>
      <c r="I4831" s="7">
        <v>412</v>
      </c>
      <c r="J4831" s="1">
        <v>7.2</v>
      </c>
      <c r="K4831" s="1">
        <v>158.1</v>
      </c>
      <c r="M4831" s="12">
        <f t="shared" si="1409"/>
        <v>71</v>
      </c>
      <c r="N4831" s="20">
        <f t="shared" si="1410"/>
        <v>9</v>
      </c>
      <c r="O4831" s="20">
        <f t="shared" si="1411"/>
        <v>3</v>
      </c>
      <c r="P4831" s="20">
        <f t="shared" si="1412"/>
        <v>1</v>
      </c>
      <c r="R4831" s="21">
        <f t="shared" si="1413"/>
        <v>0.17386564927101786</v>
      </c>
    </row>
    <row r="4832" spans="1:21" ht="15.75" x14ac:dyDescent="0.25">
      <c r="A4832" s="6" t="s">
        <v>11</v>
      </c>
      <c r="B4832" s="8">
        <v>5916</v>
      </c>
      <c r="C4832" s="8">
        <v>1668</v>
      </c>
      <c r="D4832" s="2">
        <v>28.2</v>
      </c>
      <c r="E4832" s="10">
        <v>1189.0999999999999</v>
      </c>
      <c r="F4832" s="8">
        <v>78</v>
      </c>
      <c r="G4832" s="2">
        <v>1.3</v>
      </c>
      <c r="H4832" s="2">
        <v>55.6</v>
      </c>
      <c r="I4832" s="8">
        <v>1290</v>
      </c>
      <c r="J4832" s="2">
        <v>21.8</v>
      </c>
      <c r="K4832" s="2">
        <v>919.7</v>
      </c>
      <c r="M4832" s="12">
        <f t="shared" si="1409"/>
        <v>23</v>
      </c>
      <c r="N4832" s="20">
        <f t="shared" si="1410"/>
        <v>11</v>
      </c>
      <c r="O4832" s="20">
        <f t="shared" si="1411"/>
        <v>1</v>
      </c>
      <c r="P4832" s="20">
        <f t="shared" si="1412"/>
        <v>4</v>
      </c>
      <c r="R4832" s="21">
        <f t="shared" si="1413"/>
        <v>0.22727892083390108</v>
      </c>
    </row>
    <row r="4833" spans="1:21" ht="15.75" x14ac:dyDescent="0.25">
      <c r="A4833" s="5" t="s">
        <v>12</v>
      </c>
      <c r="B4833" s="1">
        <v>89</v>
      </c>
      <c r="C4833" s="1">
        <v>3</v>
      </c>
      <c r="D4833" s="1">
        <v>3.4</v>
      </c>
      <c r="E4833" s="1" t="s">
        <v>13</v>
      </c>
      <c r="F4833" s="1">
        <v>1</v>
      </c>
      <c r="G4833" s="1">
        <v>1.1000000000000001</v>
      </c>
      <c r="H4833" s="1" t="s">
        <v>13</v>
      </c>
      <c r="I4833" s="1">
        <v>1</v>
      </c>
      <c r="J4833" s="1">
        <v>1.1000000000000001</v>
      </c>
      <c r="K4833" s="1" t="s">
        <v>13</v>
      </c>
      <c r="M4833" s="12">
        <f t="shared" si="1409"/>
        <v>6</v>
      </c>
      <c r="N4833" s="12">
        <f t="shared" si="1410"/>
        <v>0</v>
      </c>
      <c r="O4833" s="12">
        <f t="shared" si="1411"/>
        <v>0</v>
      </c>
      <c r="P4833" s="12">
        <f t="shared" si="1412"/>
        <v>0</v>
      </c>
      <c r="R4833" s="21">
        <f t="shared" si="1413"/>
        <v>4.0877503747104509E-4</v>
      </c>
    </row>
    <row r="4835" spans="1:21" x14ac:dyDescent="0.25">
      <c r="A4835" t="s">
        <v>1438</v>
      </c>
    </row>
    <row r="4836" spans="1:21" x14ac:dyDescent="0.25">
      <c r="A4836" t="s">
        <v>22</v>
      </c>
    </row>
    <row r="4837" spans="1:21" x14ac:dyDescent="0.25">
      <c r="A4837" s="15" t="s">
        <v>17</v>
      </c>
      <c r="B4837" s="14" t="s">
        <v>18</v>
      </c>
      <c r="C4837" s="270" t="s">
        <v>19</v>
      </c>
      <c r="D4837" s="270"/>
      <c r="E4837" s="270"/>
      <c r="F4837" s="270" t="s">
        <v>20</v>
      </c>
      <c r="G4837" s="270"/>
      <c r="H4837" s="270"/>
      <c r="I4837" s="270" t="s">
        <v>21</v>
      </c>
      <c r="J4837" s="270"/>
      <c r="K4837" s="270"/>
      <c r="M4837" s="270" t="s">
        <v>32</v>
      </c>
      <c r="N4837" s="270"/>
      <c r="O4837" s="270"/>
      <c r="P4837" s="270"/>
    </row>
    <row r="4838" spans="1:21" ht="30" x14ac:dyDescent="0.25">
      <c r="B4838" s="14" t="s">
        <v>14</v>
      </c>
      <c r="C4838" s="14" t="s">
        <v>14</v>
      </c>
      <c r="D4838" s="14" t="s">
        <v>15</v>
      </c>
      <c r="E4838" s="14" t="s">
        <v>16</v>
      </c>
      <c r="F4838" s="14" t="s">
        <v>14</v>
      </c>
      <c r="G4838" s="14" t="s">
        <v>15</v>
      </c>
      <c r="H4838" s="14" t="s">
        <v>16</v>
      </c>
      <c r="I4838" s="14" t="s">
        <v>14</v>
      </c>
      <c r="J4838" s="14" t="s">
        <v>15</v>
      </c>
      <c r="K4838" s="14" t="s">
        <v>16</v>
      </c>
      <c r="L4838" s="16"/>
      <c r="M4838" s="14" t="s">
        <v>18</v>
      </c>
      <c r="N4838" s="13" t="s">
        <v>19</v>
      </c>
      <c r="O4838" s="14" t="s">
        <v>20</v>
      </c>
      <c r="P4838" s="13" t="s">
        <v>21</v>
      </c>
      <c r="R4838" s="13" t="s">
        <v>41</v>
      </c>
      <c r="S4838" s="14" t="s">
        <v>29</v>
      </c>
      <c r="U4838" s="27" t="s">
        <v>42</v>
      </c>
    </row>
    <row r="4839" spans="1:21" ht="15.75" x14ac:dyDescent="0.25">
      <c r="A4839" s="5" t="s">
        <v>0</v>
      </c>
      <c r="B4839" s="7">
        <v>173531</v>
      </c>
      <c r="C4839" s="7">
        <v>7244</v>
      </c>
      <c r="D4839" s="1">
        <v>4.2</v>
      </c>
      <c r="E4839" s="9">
        <v>163.80000000000001</v>
      </c>
      <c r="F4839" s="7">
        <v>1228</v>
      </c>
      <c r="G4839" s="1">
        <v>0.7</v>
      </c>
      <c r="H4839" s="1">
        <v>27.8</v>
      </c>
      <c r="I4839" s="7">
        <v>2048</v>
      </c>
      <c r="J4839" s="1">
        <v>1.2</v>
      </c>
      <c r="K4839" s="1">
        <v>46.3</v>
      </c>
      <c r="M4839" s="12">
        <f>B4839-B4857</f>
        <v>1345</v>
      </c>
      <c r="N4839" s="12">
        <f>C4839-C4857</f>
        <v>49</v>
      </c>
      <c r="O4839" s="12">
        <f>F4839-F4857</f>
        <v>9</v>
      </c>
      <c r="P4839" s="12">
        <f>I4839-I4857</f>
        <v>5</v>
      </c>
      <c r="R4839" s="22"/>
      <c r="U4839" s="28">
        <f>C4839/B4839</f>
        <v>4.1744702675602631E-2</v>
      </c>
    </row>
    <row r="4840" spans="1:21" ht="15.75" x14ac:dyDescent="0.25">
      <c r="A4840" s="6" t="s">
        <v>1</v>
      </c>
      <c r="B4840" s="8">
        <v>988</v>
      </c>
      <c r="C4840" s="8">
        <v>49</v>
      </c>
      <c r="D4840" s="2">
        <v>5</v>
      </c>
      <c r="E4840" s="10">
        <v>94.7</v>
      </c>
      <c r="F4840" s="8">
        <v>12</v>
      </c>
      <c r="G4840" s="2">
        <v>1.2</v>
      </c>
      <c r="H4840" s="2">
        <v>23.2</v>
      </c>
      <c r="I4840" s="8">
        <v>0</v>
      </c>
      <c r="J4840" s="2">
        <v>0</v>
      </c>
      <c r="K4840" s="2">
        <v>0</v>
      </c>
      <c r="M4840" s="12">
        <f t="shared" ref="M4840:M4851" si="1414">B4840-B4858</f>
        <v>7</v>
      </c>
      <c r="N4840" s="20">
        <f t="shared" ref="N4840:N4851" si="1415">C4840-C4858</f>
        <v>1</v>
      </c>
      <c r="O4840" s="12">
        <f t="shared" ref="O4840:O4851" si="1416">F4840-F4858</f>
        <v>1</v>
      </c>
      <c r="P4840" s="12">
        <f t="shared" ref="P4840:P4851" si="1417">I4840-I4858</f>
        <v>0</v>
      </c>
      <c r="R4840" s="21">
        <f>C4840/$C$4839</f>
        <v>6.7642186637217007E-3</v>
      </c>
    </row>
    <row r="4841" spans="1:21" ht="15.75" x14ac:dyDescent="0.25">
      <c r="A4841" s="5" t="s">
        <v>2</v>
      </c>
      <c r="B4841" s="7">
        <v>5729</v>
      </c>
      <c r="C4841" s="7">
        <v>26</v>
      </c>
      <c r="D4841" s="1">
        <v>0.5</v>
      </c>
      <c r="E4841" s="9">
        <v>12</v>
      </c>
      <c r="F4841" s="7">
        <v>5</v>
      </c>
      <c r="G4841" s="1">
        <v>0.1</v>
      </c>
      <c r="H4841" s="1">
        <v>2.2999999999999998</v>
      </c>
      <c r="I4841" s="7">
        <v>0</v>
      </c>
      <c r="J4841" s="1">
        <v>0</v>
      </c>
      <c r="K4841" s="1">
        <v>0</v>
      </c>
      <c r="M4841" s="12">
        <f t="shared" si="1414"/>
        <v>52</v>
      </c>
      <c r="N4841" s="20">
        <f t="shared" si="1415"/>
        <v>0</v>
      </c>
      <c r="O4841" s="12">
        <f t="shared" si="1416"/>
        <v>0</v>
      </c>
      <c r="P4841" s="12">
        <f t="shared" si="1417"/>
        <v>0</v>
      </c>
      <c r="R4841" s="21">
        <f t="shared" ref="R4841:R4851" si="1418">C4841/$C$4839</f>
        <v>3.5891772501380451E-3</v>
      </c>
    </row>
    <row r="4842" spans="1:21" ht="15.75" x14ac:dyDescent="0.25">
      <c r="A4842" s="6" t="s">
        <v>3</v>
      </c>
      <c r="B4842" s="8">
        <v>8113</v>
      </c>
      <c r="C4842" s="8">
        <v>20</v>
      </c>
      <c r="D4842" s="2">
        <v>0.2</v>
      </c>
      <c r="E4842" s="10">
        <v>7.2</v>
      </c>
      <c r="F4842" s="8">
        <v>10</v>
      </c>
      <c r="G4842" s="2">
        <v>0.1</v>
      </c>
      <c r="H4842" s="2">
        <v>3.6</v>
      </c>
      <c r="I4842" s="8">
        <v>0</v>
      </c>
      <c r="J4842" s="2">
        <v>0</v>
      </c>
      <c r="K4842" s="2">
        <v>0</v>
      </c>
      <c r="M4842" s="12">
        <f t="shared" si="1414"/>
        <v>69</v>
      </c>
      <c r="N4842" s="20">
        <f t="shared" si="1415"/>
        <v>0</v>
      </c>
      <c r="O4842" s="20">
        <f t="shared" si="1416"/>
        <v>0</v>
      </c>
      <c r="P4842" s="12">
        <f t="shared" si="1417"/>
        <v>0</v>
      </c>
      <c r="R4842" s="23">
        <f t="shared" si="1418"/>
        <v>2.7609055770292656E-3</v>
      </c>
    </row>
    <row r="4843" spans="1:21" ht="15.75" x14ac:dyDescent="0.25">
      <c r="A4843" s="5" t="s">
        <v>4</v>
      </c>
      <c r="B4843" s="7">
        <v>22250</v>
      </c>
      <c r="C4843" s="7">
        <v>103</v>
      </c>
      <c r="D4843" s="1">
        <v>0.5</v>
      </c>
      <c r="E4843" s="9">
        <v>19.3</v>
      </c>
      <c r="F4843" s="7">
        <v>14</v>
      </c>
      <c r="G4843" s="1">
        <v>0.1</v>
      </c>
      <c r="H4843" s="1">
        <v>2.6</v>
      </c>
      <c r="I4843" s="7">
        <v>0</v>
      </c>
      <c r="J4843" s="1">
        <v>0</v>
      </c>
      <c r="K4843" s="1">
        <v>0</v>
      </c>
      <c r="M4843" s="12">
        <f t="shared" si="1414"/>
        <v>208</v>
      </c>
      <c r="N4843" s="20">
        <f t="shared" si="1415"/>
        <v>1</v>
      </c>
      <c r="O4843" s="12">
        <f t="shared" si="1416"/>
        <v>0</v>
      </c>
      <c r="P4843" s="12">
        <f t="shared" si="1417"/>
        <v>0</v>
      </c>
      <c r="R4843" s="23">
        <f t="shared" si="1418"/>
        <v>1.4218663721700718E-2</v>
      </c>
      <c r="S4843" s="24">
        <f>R4842+R4843</f>
        <v>1.6979569298729985E-2</v>
      </c>
    </row>
    <row r="4844" spans="1:21" ht="15.75" x14ac:dyDescent="0.25">
      <c r="A4844" s="6" t="s">
        <v>5</v>
      </c>
      <c r="B4844" s="8">
        <v>32069</v>
      </c>
      <c r="C4844" s="8">
        <v>364</v>
      </c>
      <c r="D4844" s="2">
        <v>1.1000000000000001</v>
      </c>
      <c r="E4844" s="10">
        <v>61.5</v>
      </c>
      <c r="F4844" s="8">
        <v>38</v>
      </c>
      <c r="G4844" s="2">
        <v>0.1</v>
      </c>
      <c r="H4844" s="2">
        <v>6.4</v>
      </c>
      <c r="I4844" s="8">
        <v>9</v>
      </c>
      <c r="J4844" s="2">
        <v>0</v>
      </c>
      <c r="K4844" s="2">
        <v>1.5</v>
      </c>
      <c r="M4844" s="12">
        <f t="shared" si="1414"/>
        <v>270</v>
      </c>
      <c r="N4844" s="20">
        <f t="shared" si="1415"/>
        <v>5</v>
      </c>
      <c r="O4844" s="12">
        <f t="shared" si="1416"/>
        <v>0</v>
      </c>
      <c r="P4844" s="12">
        <f t="shared" si="1417"/>
        <v>0</v>
      </c>
      <c r="R4844" s="21">
        <f t="shared" si="1418"/>
        <v>5.0248481501932632E-2</v>
      </c>
    </row>
    <row r="4845" spans="1:21" ht="15.75" x14ac:dyDescent="0.25">
      <c r="A4845" s="5" t="s">
        <v>6</v>
      </c>
      <c r="B4845" s="7">
        <v>32731</v>
      </c>
      <c r="C4845" s="7">
        <v>611</v>
      </c>
      <c r="D4845" s="1">
        <v>1.9</v>
      </c>
      <c r="E4845" s="9">
        <v>85.4</v>
      </c>
      <c r="F4845" s="7">
        <v>70</v>
      </c>
      <c r="G4845" s="1">
        <v>0.2</v>
      </c>
      <c r="H4845" s="1">
        <v>9.8000000000000007</v>
      </c>
      <c r="I4845" s="7">
        <v>10</v>
      </c>
      <c r="J4845" s="1">
        <v>0</v>
      </c>
      <c r="K4845" s="1">
        <v>1.4</v>
      </c>
      <c r="M4845" s="12">
        <f t="shared" si="1414"/>
        <v>273</v>
      </c>
      <c r="N4845" s="20">
        <f t="shared" si="1415"/>
        <v>11</v>
      </c>
      <c r="O4845" s="20">
        <f t="shared" si="1416"/>
        <v>1</v>
      </c>
      <c r="P4845" s="12">
        <f t="shared" si="1417"/>
        <v>0</v>
      </c>
      <c r="R4845" s="21">
        <f t="shared" si="1418"/>
        <v>8.4345665378244061E-2</v>
      </c>
    </row>
    <row r="4846" spans="1:21" ht="15.75" x14ac:dyDescent="0.25">
      <c r="A4846" s="6" t="s">
        <v>7</v>
      </c>
      <c r="B4846" s="8">
        <v>27171</v>
      </c>
      <c r="C4846" s="8">
        <v>770</v>
      </c>
      <c r="D4846" s="2">
        <v>2.8</v>
      </c>
      <c r="E4846" s="10">
        <v>126.6</v>
      </c>
      <c r="F4846" s="8">
        <v>158</v>
      </c>
      <c r="G4846" s="2">
        <v>0.6</v>
      </c>
      <c r="H4846" s="2">
        <v>26</v>
      </c>
      <c r="I4846" s="8">
        <v>31</v>
      </c>
      <c r="J4846" s="2">
        <v>0.1</v>
      </c>
      <c r="K4846" s="2">
        <v>5.0999999999999996</v>
      </c>
      <c r="M4846" s="12">
        <f t="shared" si="1414"/>
        <v>202</v>
      </c>
      <c r="N4846" s="20">
        <f t="shared" si="1415"/>
        <v>5</v>
      </c>
      <c r="O4846" s="20">
        <f t="shared" si="1416"/>
        <v>3</v>
      </c>
      <c r="P4846" s="12">
        <f t="shared" si="1417"/>
        <v>0</v>
      </c>
      <c r="R4846" s="21">
        <f t="shared" si="1418"/>
        <v>0.10629486471562673</v>
      </c>
    </row>
    <row r="4847" spans="1:21" ht="15.75" x14ac:dyDescent="0.25">
      <c r="A4847" s="5" t="s">
        <v>8</v>
      </c>
      <c r="B4847" s="7">
        <v>20474</v>
      </c>
      <c r="C4847" s="7">
        <v>1091</v>
      </c>
      <c r="D4847" s="1">
        <v>5.3</v>
      </c>
      <c r="E4847" s="9">
        <v>198.1</v>
      </c>
      <c r="F4847" s="7">
        <v>253</v>
      </c>
      <c r="G4847" s="1">
        <v>1.2</v>
      </c>
      <c r="H4847" s="1">
        <v>45.9</v>
      </c>
      <c r="I4847" s="7">
        <v>75</v>
      </c>
      <c r="J4847" s="1">
        <v>0.4</v>
      </c>
      <c r="K4847" s="1">
        <v>13.6</v>
      </c>
      <c r="M4847" s="12">
        <f t="shared" si="1414"/>
        <v>160</v>
      </c>
      <c r="N4847" s="20">
        <f t="shared" si="1415"/>
        <v>7</v>
      </c>
      <c r="O4847" s="20">
        <f t="shared" si="1416"/>
        <v>0</v>
      </c>
      <c r="P4847" s="12">
        <f t="shared" si="1417"/>
        <v>0</v>
      </c>
      <c r="R4847" s="21">
        <f t="shared" si="1418"/>
        <v>0.15060739922694644</v>
      </c>
    </row>
    <row r="4848" spans="1:21" ht="15.75" x14ac:dyDescent="0.25">
      <c r="A4848" s="6" t="s">
        <v>9</v>
      </c>
      <c r="B4848" s="8">
        <v>12346</v>
      </c>
      <c r="C4848" s="8">
        <v>1283</v>
      </c>
      <c r="D4848" s="2">
        <v>10.4</v>
      </c>
      <c r="E4848" s="10">
        <v>270.39999999999998</v>
      </c>
      <c r="F4848" s="8">
        <v>347</v>
      </c>
      <c r="G4848" s="2">
        <v>2.8</v>
      </c>
      <c r="H4848" s="2">
        <v>73.099999999999994</v>
      </c>
      <c r="I4848" s="8">
        <v>225</v>
      </c>
      <c r="J4848" s="2">
        <v>1.8</v>
      </c>
      <c r="K4848" s="2">
        <v>47.4</v>
      </c>
      <c r="M4848" s="12">
        <f t="shared" si="1414"/>
        <v>72</v>
      </c>
      <c r="N4848" s="20">
        <f t="shared" si="1415"/>
        <v>9</v>
      </c>
      <c r="O4848" s="20">
        <f t="shared" si="1416"/>
        <v>2</v>
      </c>
      <c r="P4848" s="20">
        <f t="shared" si="1417"/>
        <v>3</v>
      </c>
      <c r="R4848" s="21">
        <f t="shared" si="1418"/>
        <v>0.17711209276642739</v>
      </c>
    </row>
    <row r="4849" spans="1:21" ht="15.75" x14ac:dyDescent="0.25">
      <c r="A4849" s="5" t="s">
        <v>10</v>
      </c>
      <c r="B4849" s="7">
        <v>5684</v>
      </c>
      <c r="C4849" s="7">
        <v>1267</v>
      </c>
      <c r="D4849" s="1">
        <v>22.3</v>
      </c>
      <c r="E4849" s="9">
        <v>486.1</v>
      </c>
      <c r="F4849" s="7">
        <v>243</v>
      </c>
      <c r="G4849" s="1">
        <v>4.3</v>
      </c>
      <c r="H4849" s="1">
        <v>93.2</v>
      </c>
      <c r="I4849" s="7">
        <v>411</v>
      </c>
      <c r="J4849" s="1">
        <v>7.2</v>
      </c>
      <c r="K4849" s="1">
        <v>157.69999999999999</v>
      </c>
      <c r="M4849" s="12">
        <f t="shared" si="1414"/>
        <v>23</v>
      </c>
      <c r="N4849" s="20">
        <f t="shared" si="1415"/>
        <v>4</v>
      </c>
      <c r="O4849" s="20">
        <f t="shared" si="1416"/>
        <v>2</v>
      </c>
      <c r="P4849" s="20">
        <f t="shared" si="1417"/>
        <v>1</v>
      </c>
      <c r="R4849" s="21">
        <f t="shared" si="1418"/>
        <v>0.17490336830480396</v>
      </c>
    </row>
    <row r="4850" spans="1:21" ht="15.75" x14ac:dyDescent="0.25">
      <c r="A4850" s="6" t="s">
        <v>11</v>
      </c>
      <c r="B4850" s="8">
        <v>5893</v>
      </c>
      <c r="C4850" s="8">
        <v>1657</v>
      </c>
      <c r="D4850" s="2">
        <v>28.1</v>
      </c>
      <c r="E4850" s="10">
        <v>1181.3</v>
      </c>
      <c r="F4850" s="8">
        <v>77</v>
      </c>
      <c r="G4850" s="2">
        <v>1.3</v>
      </c>
      <c r="H4850" s="2">
        <v>54.9</v>
      </c>
      <c r="I4850" s="8">
        <v>1286</v>
      </c>
      <c r="J4850" s="2">
        <v>21.8</v>
      </c>
      <c r="K4850" s="2">
        <v>916.8</v>
      </c>
      <c r="M4850" s="12">
        <f t="shared" si="1414"/>
        <v>9</v>
      </c>
      <c r="N4850" s="20">
        <f t="shared" si="1415"/>
        <v>6</v>
      </c>
      <c r="O4850" s="20">
        <f t="shared" si="1416"/>
        <v>0</v>
      </c>
      <c r="P4850" s="20">
        <f t="shared" si="1417"/>
        <v>1</v>
      </c>
      <c r="R4850" s="21">
        <f t="shared" si="1418"/>
        <v>0.22874102705687466</v>
      </c>
    </row>
    <row r="4851" spans="1:21" ht="15.75" x14ac:dyDescent="0.25">
      <c r="A4851" s="5" t="s">
        <v>12</v>
      </c>
      <c r="B4851" s="1">
        <v>83</v>
      </c>
      <c r="C4851" s="1">
        <v>3</v>
      </c>
      <c r="D4851" s="1">
        <v>3.6</v>
      </c>
      <c r="E4851" s="1" t="s">
        <v>13</v>
      </c>
      <c r="F4851" s="1">
        <v>1</v>
      </c>
      <c r="G4851" s="1">
        <v>1.2</v>
      </c>
      <c r="H4851" s="1" t="s">
        <v>13</v>
      </c>
      <c r="I4851" s="1">
        <v>1</v>
      </c>
      <c r="J4851" s="1">
        <v>1.2</v>
      </c>
      <c r="K4851" s="1" t="s">
        <v>13</v>
      </c>
      <c r="M4851" s="12">
        <f t="shared" si="1414"/>
        <v>0</v>
      </c>
      <c r="N4851" s="12">
        <f t="shared" si="1415"/>
        <v>0</v>
      </c>
      <c r="O4851" s="12">
        <f t="shared" si="1416"/>
        <v>0</v>
      </c>
      <c r="P4851" s="12">
        <f t="shared" si="1417"/>
        <v>0</v>
      </c>
      <c r="R4851" s="21">
        <f t="shared" si="1418"/>
        <v>4.1413583655438983E-4</v>
      </c>
    </row>
    <row r="4853" spans="1:21" x14ac:dyDescent="0.25">
      <c r="A4853" t="s">
        <v>1439</v>
      </c>
    </row>
    <row r="4854" spans="1:21" x14ac:dyDescent="0.25">
      <c r="A4854" t="s">
        <v>22</v>
      </c>
    </row>
    <row r="4855" spans="1:21" x14ac:dyDescent="0.25">
      <c r="A4855" s="15" t="s">
        <v>17</v>
      </c>
      <c r="B4855" s="14" t="s">
        <v>18</v>
      </c>
      <c r="C4855" s="270" t="s">
        <v>19</v>
      </c>
      <c r="D4855" s="270"/>
      <c r="E4855" s="270"/>
      <c r="F4855" s="270" t="s">
        <v>20</v>
      </c>
      <c r="G4855" s="270"/>
      <c r="H4855" s="270"/>
      <c r="I4855" s="270" t="s">
        <v>21</v>
      </c>
      <c r="J4855" s="270"/>
      <c r="K4855" s="270"/>
      <c r="M4855" s="270" t="s">
        <v>33</v>
      </c>
      <c r="N4855" s="270"/>
      <c r="O4855" s="270"/>
      <c r="P4855" s="270"/>
    </row>
    <row r="4856" spans="1:21" ht="30" x14ac:dyDescent="0.25">
      <c r="B4856" s="14" t="s">
        <v>14</v>
      </c>
      <c r="C4856" s="14" t="s">
        <v>14</v>
      </c>
      <c r="D4856" s="14" t="s">
        <v>15</v>
      </c>
      <c r="E4856" s="14" t="s">
        <v>16</v>
      </c>
      <c r="F4856" s="14" t="s">
        <v>14</v>
      </c>
      <c r="G4856" s="14" t="s">
        <v>15</v>
      </c>
      <c r="H4856" s="14" t="s">
        <v>16</v>
      </c>
      <c r="I4856" s="14" t="s">
        <v>14</v>
      </c>
      <c r="J4856" s="14" t="s">
        <v>15</v>
      </c>
      <c r="K4856" s="14" t="s">
        <v>16</v>
      </c>
      <c r="L4856" s="16"/>
      <c r="M4856" s="14" t="s">
        <v>18</v>
      </c>
      <c r="N4856" s="13" t="s">
        <v>19</v>
      </c>
      <c r="O4856" s="14" t="s">
        <v>20</v>
      </c>
      <c r="P4856" s="13" t="s">
        <v>21</v>
      </c>
      <c r="R4856" s="13" t="s">
        <v>41</v>
      </c>
      <c r="S4856" s="14" t="s">
        <v>29</v>
      </c>
      <c r="U4856" s="27" t="s">
        <v>42</v>
      </c>
    </row>
    <row r="4857" spans="1:21" ht="15.75" x14ac:dyDescent="0.25">
      <c r="A4857" s="5" t="s">
        <v>0</v>
      </c>
      <c r="B4857" s="7">
        <v>172186</v>
      </c>
      <c r="C4857" s="7">
        <v>7195</v>
      </c>
      <c r="D4857" s="1">
        <v>4.2</v>
      </c>
      <c r="E4857" s="9">
        <v>162.69999999999999</v>
      </c>
      <c r="F4857" s="7">
        <v>1219</v>
      </c>
      <c r="G4857" s="1">
        <v>0.7</v>
      </c>
      <c r="H4857" s="1">
        <v>27.6</v>
      </c>
      <c r="I4857" s="7">
        <v>2043</v>
      </c>
      <c r="J4857" s="1">
        <v>1.2</v>
      </c>
      <c r="K4857" s="1">
        <v>46.2</v>
      </c>
      <c r="M4857" s="12">
        <f>B4857-B4875</f>
        <v>1391</v>
      </c>
      <c r="N4857" s="12">
        <f>C4857-C4875</f>
        <v>49</v>
      </c>
      <c r="O4857" s="12">
        <f>F4857-F4875</f>
        <v>11</v>
      </c>
      <c r="P4857" s="12">
        <f>I4857-I4875</f>
        <v>3</v>
      </c>
      <c r="R4857" s="22"/>
      <c r="U4857" s="28">
        <f>C4857/B4857</f>
        <v>4.1786207937927589E-2</v>
      </c>
    </row>
    <row r="4858" spans="1:21" ht="15.75" x14ac:dyDescent="0.25">
      <c r="A4858" s="6" t="s">
        <v>1</v>
      </c>
      <c r="B4858" s="8">
        <v>981</v>
      </c>
      <c r="C4858" s="8">
        <v>48</v>
      </c>
      <c r="D4858" s="2">
        <v>4.9000000000000004</v>
      </c>
      <c r="E4858" s="10">
        <v>92.8</v>
      </c>
      <c r="F4858" s="8">
        <v>11</v>
      </c>
      <c r="G4858" s="2">
        <v>1.1000000000000001</v>
      </c>
      <c r="H4858" s="2">
        <v>21.3</v>
      </c>
      <c r="I4858" s="8">
        <v>0</v>
      </c>
      <c r="J4858" s="2">
        <v>0</v>
      </c>
      <c r="K4858" s="2">
        <v>0</v>
      </c>
      <c r="M4858" s="12">
        <f t="shared" ref="M4858:M4869" si="1419">B4858-B4876</f>
        <v>6</v>
      </c>
      <c r="N4858" s="20">
        <f t="shared" ref="N4858:N4869" si="1420">C4858-C4876</f>
        <v>1</v>
      </c>
      <c r="O4858" s="12">
        <f t="shared" ref="O4858:O4869" si="1421">F4858-F4876</f>
        <v>0</v>
      </c>
      <c r="P4858" s="12">
        <f t="shared" ref="P4858:P4869" si="1422">I4858-I4876</f>
        <v>0</v>
      </c>
      <c r="R4858" s="21">
        <f>C4858/$C$4857</f>
        <v>6.671299513551077E-3</v>
      </c>
    </row>
    <row r="4859" spans="1:21" ht="15.75" x14ac:dyDescent="0.25">
      <c r="A4859" s="5" t="s">
        <v>2</v>
      </c>
      <c r="B4859" s="7">
        <v>5677</v>
      </c>
      <c r="C4859" s="7">
        <v>26</v>
      </c>
      <c r="D4859" s="1">
        <v>0.5</v>
      </c>
      <c r="E4859" s="9">
        <v>12</v>
      </c>
      <c r="F4859" s="7">
        <v>5</v>
      </c>
      <c r="G4859" s="1">
        <v>0.1</v>
      </c>
      <c r="H4859" s="1">
        <v>2.2999999999999998</v>
      </c>
      <c r="I4859" s="7">
        <v>0</v>
      </c>
      <c r="J4859" s="1">
        <v>0</v>
      </c>
      <c r="K4859" s="1">
        <v>0</v>
      </c>
      <c r="M4859" s="12">
        <f t="shared" si="1419"/>
        <v>59</v>
      </c>
      <c r="N4859" s="20">
        <f t="shared" si="1420"/>
        <v>0</v>
      </c>
      <c r="O4859" s="12">
        <f t="shared" si="1421"/>
        <v>0</v>
      </c>
      <c r="P4859" s="12">
        <f t="shared" si="1422"/>
        <v>0</v>
      </c>
      <c r="R4859" s="21">
        <f t="shared" ref="R4859:R4869" si="1423">C4859/$C$4857</f>
        <v>3.6136205698401669E-3</v>
      </c>
    </row>
    <row r="4860" spans="1:21" ht="15.75" x14ac:dyDescent="0.25">
      <c r="A4860" s="6" t="s">
        <v>3</v>
      </c>
      <c r="B4860" s="8">
        <v>8044</v>
      </c>
      <c r="C4860" s="8">
        <v>20</v>
      </c>
      <c r="D4860" s="2">
        <v>0.2</v>
      </c>
      <c r="E4860" s="10">
        <v>7.2</v>
      </c>
      <c r="F4860" s="8">
        <v>10</v>
      </c>
      <c r="G4860" s="2">
        <v>0.1</v>
      </c>
      <c r="H4860" s="2">
        <v>3.6</v>
      </c>
      <c r="I4860" s="8">
        <v>0</v>
      </c>
      <c r="J4860" s="2">
        <v>0</v>
      </c>
      <c r="K4860" s="2">
        <v>0</v>
      </c>
      <c r="M4860" s="12">
        <f t="shared" si="1419"/>
        <v>76</v>
      </c>
      <c r="N4860" s="20">
        <f t="shared" si="1420"/>
        <v>0</v>
      </c>
      <c r="O4860" s="20">
        <f t="shared" si="1421"/>
        <v>0</v>
      </c>
      <c r="P4860" s="12">
        <f t="shared" si="1422"/>
        <v>0</v>
      </c>
      <c r="R4860" s="23">
        <f t="shared" si="1423"/>
        <v>2.7797081306462821E-3</v>
      </c>
    </row>
    <row r="4861" spans="1:21" ht="15.75" x14ac:dyDescent="0.25">
      <c r="A4861" s="5" t="s">
        <v>4</v>
      </c>
      <c r="B4861" s="7">
        <v>22042</v>
      </c>
      <c r="C4861" s="7">
        <v>102</v>
      </c>
      <c r="D4861" s="1">
        <v>0.5</v>
      </c>
      <c r="E4861" s="9">
        <v>19.100000000000001</v>
      </c>
      <c r="F4861" s="7">
        <v>14</v>
      </c>
      <c r="G4861" s="1">
        <v>0.1</v>
      </c>
      <c r="H4861" s="1">
        <v>2.6</v>
      </c>
      <c r="I4861" s="7">
        <v>0</v>
      </c>
      <c r="J4861" s="1">
        <v>0</v>
      </c>
      <c r="K4861" s="1">
        <v>0</v>
      </c>
      <c r="M4861" s="12">
        <f t="shared" si="1419"/>
        <v>207</v>
      </c>
      <c r="N4861" s="20">
        <f t="shared" si="1420"/>
        <v>1</v>
      </c>
      <c r="O4861" s="12">
        <f t="shared" si="1421"/>
        <v>1</v>
      </c>
      <c r="P4861" s="12">
        <f t="shared" si="1422"/>
        <v>0</v>
      </c>
      <c r="R4861" s="23">
        <f t="shared" si="1423"/>
        <v>1.4176511466296039E-2</v>
      </c>
      <c r="S4861" s="24">
        <f>R4860+R4861</f>
        <v>1.695621959694232E-2</v>
      </c>
    </row>
    <row r="4862" spans="1:21" ht="15.75" x14ac:dyDescent="0.25">
      <c r="A4862" s="6" t="s">
        <v>5</v>
      </c>
      <c r="B4862" s="8">
        <v>31799</v>
      </c>
      <c r="C4862" s="8">
        <v>359</v>
      </c>
      <c r="D4862" s="2">
        <v>1.1000000000000001</v>
      </c>
      <c r="E4862" s="10">
        <v>60.7</v>
      </c>
      <c r="F4862" s="8">
        <v>38</v>
      </c>
      <c r="G4862" s="2">
        <v>0.1</v>
      </c>
      <c r="H4862" s="2">
        <v>6.4</v>
      </c>
      <c r="I4862" s="8">
        <v>9</v>
      </c>
      <c r="J4862" s="2">
        <v>0</v>
      </c>
      <c r="K4862" s="2">
        <v>1.5</v>
      </c>
      <c r="M4862" s="12">
        <f t="shared" si="1419"/>
        <v>260</v>
      </c>
      <c r="N4862" s="20">
        <f t="shared" si="1420"/>
        <v>3</v>
      </c>
      <c r="O4862" s="12">
        <f t="shared" si="1421"/>
        <v>0</v>
      </c>
      <c r="P4862" s="12">
        <f t="shared" si="1422"/>
        <v>0</v>
      </c>
      <c r="R4862" s="21">
        <f t="shared" si="1423"/>
        <v>4.9895760945100766E-2</v>
      </c>
    </row>
    <row r="4863" spans="1:21" ht="15.75" x14ac:dyDescent="0.25">
      <c r="A4863" s="5" t="s">
        <v>6</v>
      </c>
      <c r="B4863" s="7">
        <v>32458</v>
      </c>
      <c r="C4863" s="7">
        <v>600</v>
      </c>
      <c r="D4863" s="1">
        <v>1.8</v>
      </c>
      <c r="E4863" s="9">
        <v>83.9</v>
      </c>
      <c r="F4863" s="7">
        <v>69</v>
      </c>
      <c r="G4863" s="1">
        <v>0.2</v>
      </c>
      <c r="H4863" s="1">
        <v>9.6</v>
      </c>
      <c r="I4863" s="7">
        <v>10</v>
      </c>
      <c r="J4863" s="1">
        <v>0</v>
      </c>
      <c r="K4863" s="1">
        <v>1.4</v>
      </c>
      <c r="M4863" s="12">
        <f t="shared" si="1419"/>
        <v>275</v>
      </c>
      <c r="N4863" s="20">
        <f t="shared" si="1420"/>
        <v>11</v>
      </c>
      <c r="O4863" s="20">
        <f t="shared" si="1421"/>
        <v>0</v>
      </c>
      <c r="P4863" s="12">
        <f t="shared" si="1422"/>
        <v>0</v>
      </c>
      <c r="R4863" s="21">
        <f t="shared" si="1423"/>
        <v>8.3391243919388458E-2</v>
      </c>
    </row>
    <row r="4864" spans="1:21" ht="15.75" x14ac:dyDescent="0.25">
      <c r="A4864" s="6" t="s">
        <v>7</v>
      </c>
      <c r="B4864" s="8">
        <v>26969</v>
      </c>
      <c r="C4864" s="8">
        <v>765</v>
      </c>
      <c r="D4864" s="2">
        <v>2.8</v>
      </c>
      <c r="E4864" s="10">
        <v>125.7</v>
      </c>
      <c r="F4864" s="8">
        <v>155</v>
      </c>
      <c r="G4864" s="2">
        <v>0.6</v>
      </c>
      <c r="H4864" s="2">
        <v>25.5</v>
      </c>
      <c r="I4864" s="8">
        <v>31</v>
      </c>
      <c r="J4864" s="2">
        <v>0.1</v>
      </c>
      <c r="K4864" s="2">
        <v>5.0999999999999996</v>
      </c>
      <c r="M4864" s="12">
        <f t="shared" si="1419"/>
        <v>199</v>
      </c>
      <c r="N4864" s="20">
        <f t="shared" si="1420"/>
        <v>8</v>
      </c>
      <c r="O4864" s="20">
        <f t="shared" si="1421"/>
        <v>2</v>
      </c>
      <c r="P4864" s="12">
        <f t="shared" si="1422"/>
        <v>0</v>
      </c>
      <c r="R4864" s="21">
        <f t="shared" si="1423"/>
        <v>0.1063238359972203</v>
      </c>
    </row>
    <row r="4865" spans="1:21" ht="15.75" x14ac:dyDescent="0.25">
      <c r="A4865" s="5" t="s">
        <v>8</v>
      </c>
      <c r="B4865" s="7">
        <v>20314</v>
      </c>
      <c r="C4865" s="7">
        <v>1084</v>
      </c>
      <c r="D4865" s="1">
        <v>5.3</v>
      </c>
      <c r="E4865" s="9">
        <v>196.8</v>
      </c>
      <c r="F4865" s="7">
        <v>253</v>
      </c>
      <c r="G4865" s="1">
        <v>1.2</v>
      </c>
      <c r="H4865" s="1">
        <v>45.9</v>
      </c>
      <c r="I4865" s="7">
        <v>75</v>
      </c>
      <c r="J4865" s="1">
        <v>0.4</v>
      </c>
      <c r="K4865" s="1">
        <v>13.6</v>
      </c>
      <c r="M4865" s="12">
        <f t="shared" si="1419"/>
        <v>189</v>
      </c>
      <c r="N4865" s="20">
        <f t="shared" si="1420"/>
        <v>6</v>
      </c>
      <c r="O4865" s="20">
        <f t="shared" si="1421"/>
        <v>2</v>
      </c>
      <c r="P4865" s="12">
        <f t="shared" si="1422"/>
        <v>0</v>
      </c>
      <c r="R4865" s="21">
        <f t="shared" si="1423"/>
        <v>0.15066018068102849</v>
      </c>
    </row>
    <row r="4866" spans="1:21" ht="15.75" x14ac:dyDescent="0.25">
      <c r="A4866" s="6" t="s">
        <v>9</v>
      </c>
      <c r="B4866" s="8">
        <v>12274</v>
      </c>
      <c r="C4866" s="8">
        <v>1274</v>
      </c>
      <c r="D4866" s="2">
        <v>10.4</v>
      </c>
      <c r="E4866" s="10">
        <v>268.5</v>
      </c>
      <c r="F4866" s="8">
        <v>345</v>
      </c>
      <c r="G4866" s="2">
        <v>2.8</v>
      </c>
      <c r="H4866" s="2">
        <v>72.7</v>
      </c>
      <c r="I4866" s="8">
        <v>222</v>
      </c>
      <c r="J4866" s="2">
        <v>1.8</v>
      </c>
      <c r="K4866" s="2">
        <v>46.8</v>
      </c>
      <c r="M4866" s="12">
        <f t="shared" si="1419"/>
        <v>86</v>
      </c>
      <c r="N4866" s="20">
        <f t="shared" si="1420"/>
        <v>11</v>
      </c>
      <c r="O4866" s="20">
        <f t="shared" si="1421"/>
        <v>4</v>
      </c>
      <c r="P4866" s="20">
        <f t="shared" si="1422"/>
        <v>1</v>
      </c>
      <c r="R4866" s="21">
        <f t="shared" si="1423"/>
        <v>0.17706740792216819</v>
      </c>
    </row>
    <row r="4867" spans="1:21" ht="15.75" x14ac:dyDescent="0.25">
      <c r="A4867" s="5" t="s">
        <v>10</v>
      </c>
      <c r="B4867" s="7">
        <v>5661</v>
      </c>
      <c r="C4867" s="7">
        <v>1263</v>
      </c>
      <c r="D4867" s="1">
        <v>22.3</v>
      </c>
      <c r="E4867" s="9">
        <v>484.6</v>
      </c>
      <c r="F4867" s="7">
        <v>241</v>
      </c>
      <c r="G4867" s="1">
        <v>4.3</v>
      </c>
      <c r="H4867" s="1">
        <v>92.5</v>
      </c>
      <c r="I4867" s="7">
        <v>410</v>
      </c>
      <c r="J4867" s="1">
        <v>7.2</v>
      </c>
      <c r="K4867" s="1">
        <v>157.30000000000001</v>
      </c>
      <c r="M4867" s="12">
        <f t="shared" si="1419"/>
        <v>22</v>
      </c>
      <c r="N4867" s="20">
        <f t="shared" si="1420"/>
        <v>5</v>
      </c>
      <c r="O4867" s="20">
        <f t="shared" si="1421"/>
        <v>1</v>
      </c>
      <c r="P4867" s="20">
        <f t="shared" si="1422"/>
        <v>2</v>
      </c>
      <c r="R4867" s="21">
        <f t="shared" si="1423"/>
        <v>0.17553856845031271</v>
      </c>
    </row>
    <row r="4868" spans="1:21" ht="15.75" x14ac:dyDescent="0.25">
      <c r="A4868" s="6" t="s">
        <v>11</v>
      </c>
      <c r="B4868" s="8">
        <v>5884</v>
      </c>
      <c r="C4868" s="8">
        <v>1651</v>
      </c>
      <c r="D4868" s="2">
        <v>28.1</v>
      </c>
      <c r="E4868" s="10">
        <v>1177</v>
      </c>
      <c r="F4868" s="8">
        <v>77</v>
      </c>
      <c r="G4868" s="2">
        <v>1.3</v>
      </c>
      <c r="H4868" s="2">
        <v>54.9</v>
      </c>
      <c r="I4868" s="8">
        <v>1285</v>
      </c>
      <c r="J4868" s="2">
        <v>21.8</v>
      </c>
      <c r="K4868" s="2">
        <v>916.1</v>
      </c>
      <c r="M4868" s="12">
        <f t="shared" si="1419"/>
        <v>12</v>
      </c>
      <c r="N4868" s="20">
        <f t="shared" si="1420"/>
        <v>3</v>
      </c>
      <c r="O4868" s="20">
        <f t="shared" si="1421"/>
        <v>1</v>
      </c>
      <c r="P4868" s="20">
        <f t="shared" si="1422"/>
        <v>0</v>
      </c>
      <c r="R4868" s="21">
        <f t="shared" si="1423"/>
        <v>0.2294649061848506</v>
      </c>
    </row>
    <row r="4869" spans="1:21" ht="15.75" x14ac:dyDescent="0.25">
      <c r="A4869" s="5" t="s">
        <v>12</v>
      </c>
      <c r="B4869" s="1">
        <v>83</v>
      </c>
      <c r="C4869" s="1">
        <v>3</v>
      </c>
      <c r="D4869" s="1">
        <v>3.6</v>
      </c>
      <c r="E4869" s="1" t="s">
        <v>13</v>
      </c>
      <c r="F4869" s="1">
        <v>1</v>
      </c>
      <c r="G4869" s="1">
        <v>1.2</v>
      </c>
      <c r="H4869" s="1" t="s">
        <v>13</v>
      </c>
      <c r="I4869" s="1">
        <v>1</v>
      </c>
      <c r="J4869" s="1">
        <v>1.2</v>
      </c>
      <c r="K4869" s="1" t="s">
        <v>13</v>
      </c>
      <c r="M4869" s="12">
        <f t="shared" si="1419"/>
        <v>0</v>
      </c>
      <c r="N4869" s="12">
        <f t="shared" si="1420"/>
        <v>0</v>
      </c>
      <c r="O4869" s="12">
        <f t="shared" si="1421"/>
        <v>0</v>
      </c>
      <c r="P4869" s="12">
        <f t="shared" si="1422"/>
        <v>0</v>
      </c>
      <c r="R4869" s="21">
        <f t="shared" si="1423"/>
        <v>4.1695621959694231E-4</v>
      </c>
    </row>
    <row r="4871" spans="1:21" x14ac:dyDescent="0.25">
      <c r="A4871" t="s">
        <v>1440</v>
      </c>
    </row>
    <row r="4872" spans="1:21" x14ac:dyDescent="0.25">
      <c r="A4872" t="s">
        <v>22</v>
      </c>
    </row>
    <row r="4873" spans="1:21" x14ac:dyDescent="0.25">
      <c r="A4873" s="15" t="s">
        <v>17</v>
      </c>
      <c r="B4873" s="14" t="s">
        <v>18</v>
      </c>
      <c r="C4873" s="270" t="s">
        <v>19</v>
      </c>
      <c r="D4873" s="270"/>
      <c r="E4873" s="270"/>
      <c r="F4873" s="270" t="s">
        <v>20</v>
      </c>
      <c r="G4873" s="270"/>
      <c r="H4873" s="270"/>
      <c r="I4873" s="270" t="s">
        <v>21</v>
      </c>
      <c r="J4873" s="270"/>
      <c r="K4873" s="270"/>
      <c r="M4873" s="270" t="s">
        <v>34</v>
      </c>
      <c r="N4873" s="270"/>
      <c r="O4873" s="270"/>
      <c r="P4873" s="270"/>
    </row>
    <row r="4874" spans="1:21" ht="30" x14ac:dyDescent="0.25">
      <c r="B4874" s="14" t="s">
        <v>14</v>
      </c>
      <c r="C4874" s="14" t="s">
        <v>14</v>
      </c>
      <c r="D4874" s="14" t="s">
        <v>15</v>
      </c>
      <c r="E4874" s="14" t="s">
        <v>16</v>
      </c>
      <c r="F4874" s="14" t="s">
        <v>14</v>
      </c>
      <c r="G4874" s="14" t="s">
        <v>15</v>
      </c>
      <c r="H4874" s="14" t="s">
        <v>16</v>
      </c>
      <c r="I4874" s="14" t="s">
        <v>14</v>
      </c>
      <c r="J4874" s="14" t="s">
        <v>15</v>
      </c>
      <c r="K4874" s="14" t="s">
        <v>16</v>
      </c>
      <c r="L4874" s="16"/>
      <c r="M4874" s="14" t="s">
        <v>18</v>
      </c>
      <c r="N4874" s="13" t="s">
        <v>19</v>
      </c>
      <c r="O4874" s="14" t="s">
        <v>20</v>
      </c>
      <c r="P4874" s="13" t="s">
        <v>21</v>
      </c>
      <c r="R4874" s="13" t="s">
        <v>41</v>
      </c>
      <c r="S4874" s="14" t="s">
        <v>29</v>
      </c>
      <c r="U4874" s="27" t="s">
        <v>42</v>
      </c>
    </row>
    <row r="4875" spans="1:21" ht="15.75" x14ac:dyDescent="0.25">
      <c r="A4875" s="5" t="s">
        <v>0</v>
      </c>
      <c r="B4875" s="7">
        <v>170795</v>
      </c>
      <c r="C4875" s="7">
        <v>7146</v>
      </c>
      <c r="D4875" s="1">
        <v>4.2</v>
      </c>
      <c r="E4875" s="9">
        <v>161.6</v>
      </c>
      <c r="F4875" s="7">
        <v>1208</v>
      </c>
      <c r="G4875" s="1">
        <v>0.7</v>
      </c>
      <c r="H4875" s="1">
        <v>27.3</v>
      </c>
      <c r="I4875" s="7">
        <v>2040</v>
      </c>
      <c r="J4875" s="1">
        <v>1.2</v>
      </c>
      <c r="K4875" s="1">
        <v>46.1</v>
      </c>
      <c r="M4875" s="12">
        <f>B4875-B4893</f>
        <v>1516</v>
      </c>
      <c r="N4875" s="12">
        <f>C4875-C4893</f>
        <v>49</v>
      </c>
      <c r="O4875" s="12">
        <f>F4875-F4893</f>
        <v>9</v>
      </c>
      <c r="P4875" s="12">
        <f>I4875-I4893</f>
        <v>3</v>
      </c>
      <c r="R4875" s="22"/>
      <c r="U4875" s="28">
        <f>C4875/B4875</f>
        <v>4.1839632307737344E-2</v>
      </c>
    </row>
    <row r="4876" spans="1:21" ht="15.75" x14ac:dyDescent="0.25">
      <c r="A4876" s="6" t="s">
        <v>1</v>
      </c>
      <c r="B4876" s="8">
        <v>975</v>
      </c>
      <c r="C4876" s="8">
        <v>47</v>
      </c>
      <c r="D4876" s="2">
        <v>4.8</v>
      </c>
      <c r="E4876" s="10">
        <v>90.9</v>
      </c>
      <c r="F4876" s="8">
        <v>11</v>
      </c>
      <c r="G4876" s="2">
        <v>1.1000000000000001</v>
      </c>
      <c r="H4876" s="2">
        <v>21.3</v>
      </c>
      <c r="I4876" s="8">
        <v>0</v>
      </c>
      <c r="J4876" s="2">
        <v>0</v>
      </c>
      <c r="K4876" s="2">
        <v>0</v>
      </c>
      <c r="M4876" s="12">
        <f t="shared" ref="M4876:M4887" si="1424">B4876-B4894</f>
        <v>5</v>
      </c>
      <c r="N4876" s="20">
        <f t="shared" ref="N4876:N4887" si="1425">C4876-C4894</f>
        <v>1</v>
      </c>
      <c r="O4876" s="12">
        <f t="shared" ref="O4876:O4887" si="1426">F4876-F4894</f>
        <v>0</v>
      </c>
      <c r="P4876" s="12">
        <f t="shared" ref="P4876:P4887" si="1427">I4876-I4894</f>
        <v>0</v>
      </c>
      <c r="R4876" s="21">
        <f>C4876/$C$4875</f>
        <v>6.5771060733277355E-3</v>
      </c>
    </row>
    <row r="4877" spans="1:21" ht="15.75" x14ac:dyDescent="0.25">
      <c r="A4877" s="5" t="s">
        <v>2</v>
      </c>
      <c r="B4877" s="7">
        <v>5618</v>
      </c>
      <c r="C4877" s="7">
        <v>26</v>
      </c>
      <c r="D4877" s="1">
        <v>0.5</v>
      </c>
      <c r="E4877" s="9">
        <v>12</v>
      </c>
      <c r="F4877" s="7">
        <v>5</v>
      </c>
      <c r="G4877" s="1">
        <v>0.1</v>
      </c>
      <c r="H4877" s="1">
        <v>2.2999999999999998</v>
      </c>
      <c r="I4877" s="7">
        <v>0</v>
      </c>
      <c r="J4877" s="1">
        <v>0</v>
      </c>
      <c r="K4877" s="1">
        <v>0</v>
      </c>
      <c r="M4877" s="12">
        <f t="shared" si="1424"/>
        <v>40</v>
      </c>
      <c r="N4877" s="20">
        <f t="shared" si="1425"/>
        <v>-1</v>
      </c>
      <c r="O4877" s="12">
        <f t="shared" si="1426"/>
        <v>0</v>
      </c>
      <c r="P4877" s="12">
        <f t="shared" si="1427"/>
        <v>0</v>
      </c>
      <c r="R4877" s="21">
        <f t="shared" ref="R4877:R4887" si="1428">C4877/$C$4875</f>
        <v>3.6383991043940668E-3</v>
      </c>
    </row>
    <row r="4878" spans="1:21" ht="15.75" x14ac:dyDescent="0.25">
      <c r="A4878" s="6" t="s">
        <v>3</v>
      </c>
      <c r="B4878" s="8">
        <v>7968</v>
      </c>
      <c r="C4878" s="8">
        <v>20</v>
      </c>
      <c r="D4878" s="2">
        <v>0.3</v>
      </c>
      <c r="E4878" s="10">
        <v>7.2</v>
      </c>
      <c r="F4878" s="8">
        <v>10</v>
      </c>
      <c r="G4878" s="2">
        <v>0.1</v>
      </c>
      <c r="H4878" s="2">
        <v>3.6</v>
      </c>
      <c r="I4878" s="8">
        <v>0</v>
      </c>
      <c r="J4878" s="2">
        <v>0</v>
      </c>
      <c r="K4878" s="2">
        <v>0</v>
      </c>
      <c r="M4878" s="12">
        <f t="shared" si="1424"/>
        <v>96</v>
      </c>
      <c r="N4878" s="20">
        <f t="shared" si="1425"/>
        <v>0</v>
      </c>
      <c r="O4878" s="20">
        <f t="shared" si="1426"/>
        <v>0</v>
      </c>
      <c r="P4878" s="12">
        <f t="shared" si="1427"/>
        <v>0</v>
      </c>
      <c r="R4878" s="23">
        <f t="shared" si="1428"/>
        <v>2.7987685418415899E-3</v>
      </c>
    </row>
    <row r="4879" spans="1:21" ht="15.75" x14ac:dyDescent="0.25">
      <c r="A4879" s="5" t="s">
        <v>4</v>
      </c>
      <c r="B4879" s="7">
        <v>21835</v>
      </c>
      <c r="C4879" s="7">
        <v>101</v>
      </c>
      <c r="D4879" s="1">
        <v>0.5</v>
      </c>
      <c r="E4879" s="9">
        <v>18.899999999999999</v>
      </c>
      <c r="F4879" s="7">
        <v>13</v>
      </c>
      <c r="G4879" s="1">
        <v>0.1</v>
      </c>
      <c r="H4879" s="1">
        <v>2.4</v>
      </c>
      <c r="I4879" s="7">
        <v>0</v>
      </c>
      <c r="J4879" s="1">
        <v>0</v>
      </c>
      <c r="K4879" s="1">
        <v>0</v>
      </c>
      <c r="M4879" s="12">
        <f t="shared" si="1424"/>
        <v>253</v>
      </c>
      <c r="N4879" s="20">
        <f t="shared" si="1425"/>
        <v>2</v>
      </c>
      <c r="O4879" s="12">
        <f t="shared" si="1426"/>
        <v>0</v>
      </c>
      <c r="P4879" s="12">
        <f t="shared" si="1427"/>
        <v>0</v>
      </c>
      <c r="R4879" s="23">
        <f t="shared" si="1428"/>
        <v>1.4133781136300028E-2</v>
      </c>
      <c r="S4879" s="24">
        <f>R4878+R4879</f>
        <v>1.6932549678141617E-2</v>
      </c>
    </row>
    <row r="4880" spans="1:21" ht="15.75" x14ac:dyDescent="0.25">
      <c r="A4880" s="6" t="s">
        <v>5</v>
      </c>
      <c r="B4880" s="8">
        <v>31539</v>
      </c>
      <c r="C4880" s="8">
        <v>356</v>
      </c>
      <c r="D4880" s="2">
        <v>1.1000000000000001</v>
      </c>
      <c r="E4880" s="10">
        <v>60.2</v>
      </c>
      <c r="F4880" s="8">
        <v>38</v>
      </c>
      <c r="G4880" s="2">
        <v>0.1</v>
      </c>
      <c r="H4880" s="2">
        <v>6.4</v>
      </c>
      <c r="I4880" s="8">
        <v>9</v>
      </c>
      <c r="J4880" s="2">
        <v>0</v>
      </c>
      <c r="K4880" s="2">
        <v>1.5</v>
      </c>
      <c r="M4880" s="12">
        <f t="shared" si="1424"/>
        <v>310</v>
      </c>
      <c r="N4880" s="20">
        <f t="shared" si="1425"/>
        <v>3</v>
      </c>
      <c r="O4880" s="12">
        <f t="shared" si="1426"/>
        <v>0</v>
      </c>
      <c r="P4880" s="12">
        <f t="shared" si="1427"/>
        <v>0</v>
      </c>
      <c r="R4880" s="21">
        <f t="shared" si="1428"/>
        <v>4.9818080044780298E-2</v>
      </c>
    </row>
    <row r="4881" spans="1:21" ht="15.75" x14ac:dyDescent="0.25">
      <c r="A4881" s="5" t="s">
        <v>6</v>
      </c>
      <c r="B4881" s="7">
        <v>32183</v>
      </c>
      <c r="C4881" s="7">
        <v>589</v>
      </c>
      <c r="D4881" s="1">
        <v>1.8</v>
      </c>
      <c r="E4881" s="9">
        <v>82.3</v>
      </c>
      <c r="F4881" s="7">
        <v>69</v>
      </c>
      <c r="G4881" s="1">
        <v>0.2</v>
      </c>
      <c r="H4881" s="1">
        <v>9.6</v>
      </c>
      <c r="I4881" s="7">
        <v>10</v>
      </c>
      <c r="J4881" s="1">
        <v>0</v>
      </c>
      <c r="K4881" s="1">
        <v>1.4</v>
      </c>
      <c r="M4881" s="12">
        <f t="shared" si="1424"/>
        <v>299</v>
      </c>
      <c r="N4881" s="20">
        <f t="shared" si="1425"/>
        <v>4</v>
      </c>
      <c r="O4881" s="20">
        <f t="shared" si="1426"/>
        <v>0</v>
      </c>
      <c r="P4881" s="12">
        <f t="shared" si="1427"/>
        <v>0</v>
      </c>
      <c r="R4881" s="21">
        <f t="shared" si="1428"/>
        <v>8.2423733557234813E-2</v>
      </c>
    </row>
    <row r="4882" spans="1:21" ht="15.75" x14ac:dyDescent="0.25">
      <c r="A4882" s="6" t="s">
        <v>7</v>
      </c>
      <c r="B4882" s="8">
        <v>26770</v>
      </c>
      <c r="C4882" s="8">
        <v>757</v>
      </c>
      <c r="D4882" s="2">
        <v>2.8</v>
      </c>
      <c r="E4882" s="10">
        <v>124.4</v>
      </c>
      <c r="F4882" s="8">
        <v>153</v>
      </c>
      <c r="G4882" s="2">
        <v>0.6</v>
      </c>
      <c r="H4882" s="2">
        <v>25.1</v>
      </c>
      <c r="I4882" s="8">
        <v>31</v>
      </c>
      <c r="J4882" s="2">
        <v>0.1</v>
      </c>
      <c r="K4882" s="2">
        <v>5.0999999999999996</v>
      </c>
      <c r="M4882" s="12">
        <f t="shared" si="1424"/>
        <v>219</v>
      </c>
      <c r="N4882" s="20">
        <f t="shared" si="1425"/>
        <v>9</v>
      </c>
      <c r="O4882" s="20">
        <f t="shared" si="1426"/>
        <v>1</v>
      </c>
      <c r="P4882" s="12">
        <f t="shared" si="1427"/>
        <v>0</v>
      </c>
      <c r="R4882" s="21">
        <f t="shared" si="1428"/>
        <v>0.10593338930870418</v>
      </c>
    </row>
    <row r="4883" spans="1:21" ht="15.75" x14ac:dyDescent="0.25">
      <c r="A4883" s="5" t="s">
        <v>8</v>
      </c>
      <c r="B4883" s="7">
        <v>20125</v>
      </c>
      <c r="C4883" s="7">
        <v>1078</v>
      </c>
      <c r="D4883" s="1">
        <v>5.4</v>
      </c>
      <c r="E4883" s="9">
        <v>195.7</v>
      </c>
      <c r="F4883" s="7">
        <v>251</v>
      </c>
      <c r="G4883" s="1">
        <v>1.2</v>
      </c>
      <c r="H4883" s="1">
        <v>45.6</v>
      </c>
      <c r="I4883" s="7">
        <v>75</v>
      </c>
      <c r="J4883" s="1">
        <v>0.4</v>
      </c>
      <c r="K4883" s="1">
        <v>13.6</v>
      </c>
      <c r="M4883" s="12">
        <f t="shared" si="1424"/>
        <v>169</v>
      </c>
      <c r="N4883" s="20">
        <f t="shared" si="1425"/>
        <v>11</v>
      </c>
      <c r="O4883" s="20">
        <f t="shared" si="1426"/>
        <v>5</v>
      </c>
      <c r="P4883" s="12">
        <f t="shared" si="1427"/>
        <v>0</v>
      </c>
      <c r="R4883" s="21">
        <f t="shared" si="1428"/>
        <v>0.15085362440526168</v>
      </c>
    </row>
    <row r="4884" spans="1:21" ht="15.75" x14ac:dyDescent="0.25">
      <c r="A4884" s="6" t="s">
        <v>9</v>
      </c>
      <c r="B4884" s="8">
        <v>12188</v>
      </c>
      <c r="C4884" s="8">
        <v>1263</v>
      </c>
      <c r="D4884" s="2">
        <v>10.4</v>
      </c>
      <c r="E4884" s="10">
        <v>266.2</v>
      </c>
      <c r="F4884" s="8">
        <v>341</v>
      </c>
      <c r="G4884" s="2">
        <v>2.8</v>
      </c>
      <c r="H4884" s="2">
        <v>71.900000000000006</v>
      </c>
      <c r="I4884" s="8">
        <v>221</v>
      </c>
      <c r="J4884" s="2">
        <v>1.8</v>
      </c>
      <c r="K4884" s="2">
        <v>46.6</v>
      </c>
      <c r="M4884" s="12">
        <f t="shared" si="1424"/>
        <v>83</v>
      </c>
      <c r="N4884" s="20">
        <f t="shared" si="1425"/>
        <v>12</v>
      </c>
      <c r="O4884" s="20">
        <f t="shared" si="1426"/>
        <v>0</v>
      </c>
      <c r="P4884" s="20">
        <f t="shared" si="1427"/>
        <v>1</v>
      </c>
      <c r="R4884" s="21">
        <f t="shared" si="1428"/>
        <v>0.17674223341729639</v>
      </c>
    </row>
    <row r="4885" spans="1:21" ht="15.75" x14ac:dyDescent="0.25">
      <c r="A4885" s="5" t="s">
        <v>10</v>
      </c>
      <c r="B4885" s="7">
        <v>5639</v>
      </c>
      <c r="C4885" s="7">
        <v>1258</v>
      </c>
      <c r="D4885" s="1">
        <v>22.3</v>
      </c>
      <c r="E4885" s="9">
        <v>482.7</v>
      </c>
      <c r="F4885" s="7">
        <v>240</v>
      </c>
      <c r="G4885" s="1">
        <v>4.3</v>
      </c>
      <c r="H4885" s="1">
        <v>92.1</v>
      </c>
      <c r="I4885" s="7">
        <v>408</v>
      </c>
      <c r="J4885" s="1">
        <v>7.2</v>
      </c>
      <c r="K4885" s="1">
        <v>156.5</v>
      </c>
      <c r="M4885" s="12">
        <f t="shared" si="1424"/>
        <v>31</v>
      </c>
      <c r="N4885" s="20">
        <f t="shared" si="1425"/>
        <v>5</v>
      </c>
      <c r="O4885" s="20">
        <f t="shared" si="1426"/>
        <v>2</v>
      </c>
      <c r="P4885" s="20">
        <f t="shared" si="1427"/>
        <v>2</v>
      </c>
      <c r="R4885" s="21">
        <f t="shared" si="1428"/>
        <v>0.176042541281836</v>
      </c>
    </row>
    <row r="4886" spans="1:21" ht="15.75" x14ac:dyDescent="0.25">
      <c r="A4886" s="6" t="s">
        <v>11</v>
      </c>
      <c r="B4886" s="8">
        <v>5872</v>
      </c>
      <c r="C4886" s="8">
        <v>1648</v>
      </c>
      <c r="D4886" s="2">
        <v>28.1</v>
      </c>
      <c r="E4886" s="10">
        <v>1174.9000000000001</v>
      </c>
      <c r="F4886" s="8">
        <v>76</v>
      </c>
      <c r="G4886" s="2">
        <v>1.3</v>
      </c>
      <c r="H4886" s="2">
        <v>54.2</v>
      </c>
      <c r="I4886" s="8">
        <v>1285</v>
      </c>
      <c r="J4886" s="2">
        <v>21.9</v>
      </c>
      <c r="K4886" s="2">
        <v>916.1</v>
      </c>
      <c r="M4886" s="12">
        <f t="shared" si="1424"/>
        <v>11</v>
      </c>
      <c r="N4886" s="20">
        <f t="shared" si="1425"/>
        <v>3</v>
      </c>
      <c r="O4886" s="20">
        <f t="shared" si="1426"/>
        <v>1</v>
      </c>
      <c r="P4886" s="20">
        <f t="shared" si="1427"/>
        <v>0</v>
      </c>
      <c r="R4886" s="21">
        <f t="shared" si="1428"/>
        <v>0.230618527847747</v>
      </c>
    </row>
    <row r="4887" spans="1:21" ht="15.75" x14ac:dyDescent="0.25">
      <c r="A4887" s="5" t="s">
        <v>12</v>
      </c>
      <c r="B4887" s="1">
        <v>83</v>
      </c>
      <c r="C4887" s="1">
        <v>3</v>
      </c>
      <c r="D4887" s="1">
        <v>3.6</v>
      </c>
      <c r="E4887" s="1" t="s">
        <v>13</v>
      </c>
      <c r="F4887" s="1">
        <v>1</v>
      </c>
      <c r="G4887" s="1">
        <v>1.2</v>
      </c>
      <c r="H4887" s="1" t="s">
        <v>13</v>
      </c>
      <c r="I4887" s="1">
        <v>1</v>
      </c>
      <c r="J4887" s="1">
        <v>1.2</v>
      </c>
      <c r="K4887" s="1" t="s">
        <v>13</v>
      </c>
      <c r="M4887" s="12">
        <f t="shared" si="1424"/>
        <v>0</v>
      </c>
      <c r="N4887" s="12">
        <f t="shared" si="1425"/>
        <v>0</v>
      </c>
      <c r="O4887" s="12">
        <f t="shared" si="1426"/>
        <v>0</v>
      </c>
      <c r="P4887" s="12">
        <f t="shared" si="1427"/>
        <v>0</v>
      </c>
      <c r="R4887" s="21">
        <f t="shared" si="1428"/>
        <v>4.1981528127623844E-4</v>
      </c>
    </row>
    <row r="4889" spans="1:21" x14ac:dyDescent="0.25">
      <c r="A4889" t="s">
        <v>1441</v>
      </c>
    </row>
    <row r="4890" spans="1:21" x14ac:dyDescent="0.25">
      <c r="A4890" t="s">
        <v>22</v>
      </c>
    </row>
    <row r="4891" spans="1:21" x14ac:dyDescent="0.25">
      <c r="A4891" s="15" t="s">
        <v>17</v>
      </c>
      <c r="B4891" s="14" t="s">
        <v>18</v>
      </c>
      <c r="C4891" s="270" t="s">
        <v>19</v>
      </c>
      <c r="D4891" s="270"/>
      <c r="E4891" s="270"/>
      <c r="F4891" s="270" t="s">
        <v>20</v>
      </c>
      <c r="G4891" s="270"/>
      <c r="H4891" s="270"/>
      <c r="I4891" s="270" t="s">
        <v>21</v>
      </c>
      <c r="J4891" s="270"/>
      <c r="K4891" s="270"/>
      <c r="M4891" s="270" t="s">
        <v>35</v>
      </c>
      <c r="N4891" s="270"/>
      <c r="O4891" s="270"/>
      <c r="P4891" s="270"/>
    </row>
    <row r="4892" spans="1:21" ht="30" x14ac:dyDescent="0.25">
      <c r="B4892" s="14" t="s">
        <v>14</v>
      </c>
      <c r="C4892" s="14" t="s">
        <v>14</v>
      </c>
      <c r="D4892" s="14" t="s">
        <v>15</v>
      </c>
      <c r="E4892" s="14" t="s">
        <v>16</v>
      </c>
      <c r="F4892" s="14" t="s">
        <v>14</v>
      </c>
      <c r="G4892" s="14" t="s">
        <v>15</v>
      </c>
      <c r="H4892" s="14" t="s">
        <v>16</v>
      </c>
      <c r="I4892" s="14" t="s">
        <v>14</v>
      </c>
      <c r="J4892" s="14" t="s">
        <v>15</v>
      </c>
      <c r="K4892" s="14" t="s">
        <v>16</v>
      </c>
      <c r="L4892" s="16"/>
      <c r="M4892" s="14" t="s">
        <v>18</v>
      </c>
      <c r="N4892" s="13" t="s">
        <v>19</v>
      </c>
      <c r="O4892" s="14" t="s">
        <v>20</v>
      </c>
      <c r="P4892" s="13" t="s">
        <v>21</v>
      </c>
      <c r="R4892" s="13" t="s">
        <v>41</v>
      </c>
      <c r="S4892" s="13" t="s">
        <v>28</v>
      </c>
      <c r="U4892" s="27" t="s">
        <v>42</v>
      </c>
    </row>
    <row r="4893" spans="1:21" ht="15.75" x14ac:dyDescent="0.25">
      <c r="A4893" s="5" t="s">
        <v>0</v>
      </c>
      <c r="B4893" s="7">
        <v>169279</v>
      </c>
      <c r="C4893" s="7">
        <v>7097</v>
      </c>
      <c r="D4893" s="1">
        <v>4.2</v>
      </c>
      <c r="E4893" s="9">
        <v>160.5</v>
      </c>
      <c r="F4893" s="7">
        <v>1199</v>
      </c>
      <c r="G4893" s="1">
        <v>0.7</v>
      </c>
      <c r="H4893" s="1">
        <v>27.1</v>
      </c>
      <c r="I4893" s="7">
        <v>2037</v>
      </c>
      <c r="J4893" s="1">
        <v>1.2</v>
      </c>
      <c r="K4893" s="1">
        <v>46.1</v>
      </c>
      <c r="M4893" s="12">
        <f>B4893-B4911</f>
        <v>1486</v>
      </c>
      <c r="N4893" s="12">
        <f>C4893-C4911</f>
        <v>31</v>
      </c>
      <c r="O4893" s="12">
        <f>F4893-F4911</f>
        <v>14</v>
      </c>
      <c r="P4893" s="12">
        <f>I4893-I4911</f>
        <v>3</v>
      </c>
      <c r="R4893" s="22"/>
      <c r="U4893" s="28">
        <f>C4893/B4893</f>
        <v>4.1924869593983893E-2</v>
      </c>
    </row>
    <row r="4894" spans="1:21" ht="15.75" x14ac:dyDescent="0.25">
      <c r="A4894" s="6" t="s">
        <v>1</v>
      </c>
      <c r="B4894" s="8">
        <v>970</v>
      </c>
      <c r="C4894" s="8">
        <v>46</v>
      </c>
      <c r="D4894" s="2">
        <v>4.7</v>
      </c>
      <c r="E4894" s="10">
        <v>88.9</v>
      </c>
      <c r="F4894" s="8">
        <v>11</v>
      </c>
      <c r="G4894" s="2">
        <v>1.1000000000000001</v>
      </c>
      <c r="H4894" s="2">
        <v>21.3</v>
      </c>
      <c r="I4894" s="8">
        <v>0</v>
      </c>
      <c r="J4894" s="2">
        <v>0</v>
      </c>
      <c r="K4894" s="2">
        <v>0</v>
      </c>
      <c r="M4894" s="12">
        <f t="shared" ref="M4894:M4905" si="1429">B4894-B4912</f>
        <v>12</v>
      </c>
      <c r="N4894" s="20">
        <f t="shared" ref="N4894:N4905" si="1430">C4894-C4912</f>
        <v>0</v>
      </c>
      <c r="O4894" s="12">
        <f t="shared" ref="O4894:O4905" si="1431">F4894-F4912</f>
        <v>1</v>
      </c>
      <c r="P4894" s="12">
        <f t="shared" ref="P4894:P4905" si="1432">I4894-I4912</f>
        <v>0</v>
      </c>
      <c r="R4894" s="21">
        <f>C4894/$C$4893</f>
        <v>6.4816119487107228E-3</v>
      </c>
    </row>
    <row r="4895" spans="1:21" ht="15.75" x14ac:dyDescent="0.25">
      <c r="A4895" s="5" t="s">
        <v>2</v>
      </c>
      <c r="B4895" s="7">
        <v>5578</v>
      </c>
      <c r="C4895" s="7">
        <v>27</v>
      </c>
      <c r="D4895" s="1">
        <v>0.5</v>
      </c>
      <c r="E4895" s="9">
        <v>12.4</v>
      </c>
      <c r="F4895" s="7">
        <v>5</v>
      </c>
      <c r="G4895" s="1">
        <v>0.1</v>
      </c>
      <c r="H4895" s="1">
        <v>2.2999999999999998</v>
      </c>
      <c r="I4895" s="7">
        <v>0</v>
      </c>
      <c r="J4895" s="1">
        <v>0</v>
      </c>
      <c r="K4895" s="1">
        <v>0</v>
      </c>
      <c r="M4895" s="12">
        <f t="shared" si="1429"/>
        <v>48</v>
      </c>
      <c r="N4895" s="20">
        <f t="shared" si="1430"/>
        <v>1</v>
      </c>
      <c r="O4895" s="12">
        <f t="shared" si="1431"/>
        <v>0</v>
      </c>
      <c r="P4895" s="12">
        <f t="shared" si="1432"/>
        <v>0</v>
      </c>
      <c r="R4895" s="21">
        <f t="shared" ref="R4895:R4905" si="1433">C4895/$C$4893</f>
        <v>3.8044244046780331E-3</v>
      </c>
    </row>
    <row r="4896" spans="1:21" ht="15.75" x14ac:dyDescent="0.25">
      <c r="A4896" s="6" t="s">
        <v>3</v>
      </c>
      <c r="B4896" s="8">
        <v>7872</v>
      </c>
      <c r="C4896" s="8">
        <v>20</v>
      </c>
      <c r="D4896" s="2">
        <v>0.3</v>
      </c>
      <c r="E4896" s="10">
        <v>7.2</v>
      </c>
      <c r="F4896" s="8">
        <v>10</v>
      </c>
      <c r="G4896" s="2">
        <v>0.1</v>
      </c>
      <c r="H4896" s="2">
        <v>3.6</v>
      </c>
      <c r="I4896" s="8">
        <v>0</v>
      </c>
      <c r="J4896" s="2">
        <v>0</v>
      </c>
      <c r="K4896" s="2">
        <v>0</v>
      </c>
      <c r="M4896" s="12">
        <f t="shared" si="1429"/>
        <v>69</v>
      </c>
      <c r="N4896" s="20">
        <f t="shared" si="1430"/>
        <v>-1</v>
      </c>
      <c r="O4896" s="20">
        <f t="shared" si="1431"/>
        <v>0</v>
      </c>
      <c r="P4896" s="12">
        <f t="shared" si="1432"/>
        <v>0</v>
      </c>
      <c r="R4896" s="23">
        <f t="shared" si="1433"/>
        <v>2.8180921516133576E-3</v>
      </c>
    </row>
    <row r="4897" spans="1:21" ht="15.75" x14ac:dyDescent="0.25">
      <c r="A4897" s="5" t="s">
        <v>4</v>
      </c>
      <c r="B4897" s="7">
        <v>21582</v>
      </c>
      <c r="C4897" s="7">
        <v>99</v>
      </c>
      <c r="D4897" s="1">
        <v>0.5</v>
      </c>
      <c r="E4897" s="9">
        <v>18.600000000000001</v>
      </c>
      <c r="F4897" s="7">
        <v>13</v>
      </c>
      <c r="G4897" s="1">
        <v>0.1</v>
      </c>
      <c r="H4897" s="1">
        <v>2.4</v>
      </c>
      <c r="I4897" s="7">
        <v>0</v>
      </c>
      <c r="J4897" s="1">
        <v>0</v>
      </c>
      <c r="K4897" s="1">
        <v>0</v>
      </c>
      <c r="M4897" s="12">
        <f t="shared" si="1429"/>
        <v>255</v>
      </c>
      <c r="N4897" s="20">
        <f t="shared" si="1430"/>
        <v>0</v>
      </c>
      <c r="O4897" s="12">
        <f t="shared" si="1431"/>
        <v>1</v>
      </c>
      <c r="P4897" s="12">
        <f t="shared" si="1432"/>
        <v>0</v>
      </c>
      <c r="R4897" s="23">
        <f t="shared" si="1433"/>
        <v>1.394955615048612E-2</v>
      </c>
      <c r="S4897" s="24">
        <f>R4896+R4897</f>
        <v>1.6767648302099477E-2</v>
      </c>
    </row>
    <row r="4898" spans="1:21" ht="15.75" x14ac:dyDescent="0.25">
      <c r="A4898" s="6" t="s">
        <v>5</v>
      </c>
      <c r="B4898" s="8">
        <v>31229</v>
      </c>
      <c r="C4898" s="8">
        <v>353</v>
      </c>
      <c r="D4898" s="2">
        <v>1.1000000000000001</v>
      </c>
      <c r="E4898" s="10">
        <v>59.6</v>
      </c>
      <c r="F4898" s="8">
        <v>38</v>
      </c>
      <c r="G4898" s="2">
        <v>0.1</v>
      </c>
      <c r="H4898" s="2">
        <v>6.4</v>
      </c>
      <c r="I4898" s="8">
        <v>9</v>
      </c>
      <c r="J4898" s="2">
        <v>0</v>
      </c>
      <c r="K4898" s="2">
        <v>1.5</v>
      </c>
      <c r="M4898" s="12">
        <f t="shared" si="1429"/>
        <v>298</v>
      </c>
      <c r="N4898" s="20">
        <f t="shared" si="1430"/>
        <v>2</v>
      </c>
      <c r="O4898" s="12">
        <f t="shared" si="1431"/>
        <v>0</v>
      </c>
      <c r="P4898" s="12">
        <f t="shared" si="1432"/>
        <v>0</v>
      </c>
      <c r="R4898" s="21">
        <f t="shared" si="1433"/>
        <v>4.9739326475975766E-2</v>
      </c>
    </row>
    <row r="4899" spans="1:21" ht="15.75" x14ac:dyDescent="0.25">
      <c r="A4899" s="5" t="s">
        <v>6</v>
      </c>
      <c r="B4899" s="7">
        <v>31884</v>
      </c>
      <c r="C4899" s="7">
        <v>585</v>
      </c>
      <c r="D4899" s="1">
        <v>1.8</v>
      </c>
      <c r="E4899" s="9">
        <v>81.8</v>
      </c>
      <c r="F4899" s="7">
        <v>69</v>
      </c>
      <c r="G4899" s="1">
        <v>0.2</v>
      </c>
      <c r="H4899" s="1">
        <v>9.6</v>
      </c>
      <c r="I4899" s="7">
        <v>10</v>
      </c>
      <c r="J4899" s="1">
        <v>0</v>
      </c>
      <c r="K4899" s="1">
        <v>1.4</v>
      </c>
      <c r="M4899" s="12">
        <f t="shared" si="1429"/>
        <v>278</v>
      </c>
      <c r="N4899" s="20">
        <f t="shared" si="1430"/>
        <v>0</v>
      </c>
      <c r="O4899" s="20">
        <f t="shared" si="1431"/>
        <v>0</v>
      </c>
      <c r="P4899" s="12">
        <f t="shared" si="1432"/>
        <v>0</v>
      </c>
      <c r="R4899" s="21">
        <f t="shared" si="1433"/>
        <v>8.2429195434690711E-2</v>
      </c>
    </row>
    <row r="4900" spans="1:21" ht="15.75" x14ac:dyDescent="0.25">
      <c r="A4900" s="6" t="s">
        <v>7</v>
      </c>
      <c r="B4900" s="8">
        <v>26551</v>
      </c>
      <c r="C4900" s="8">
        <v>748</v>
      </c>
      <c r="D4900" s="2">
        <v>2.8</v>
      </c>
      <c r="E4900" s="10">
        <v>122.9</v>
      </c>
      <c r="F4900" s="8">
        <v>152</v>
      </c>
      <c r="G4900" s="2">
        <v>0.6</v>
      </c>
      <c r="H4900" s="2">
        <v>25</v>
      </c>
      <c r="I4900" s="8">
        <v>31</v>
      </c>
      <c r="J4900" s="2">
        <v>0.1</v>
      </c>
      <c r="K4900" s="2">
        <v>5.0999999999999996</v>
      </c>
      <c r="M4900" s="12">
        <f t="shared" si="1429"/>
        <v>240</v>
      </c>
      <c r="N4900" s="20">
        <f t="shared" si="1430"/>
        <v>3</v>
      </c>
      <c r="O4900" s="20">
        <f t="shared" si="1431"/>
        <v>2</v>
      </c>
      <c r="P4900" s="12">
        <f t="shared" si="1432"/>
        <v>0</v>
      </c>
      <c r="R4900" s="21">
        <f t="shared" si="1433"/>
        <v>0.10539664647033958</v>
      </c>
    </row>
    <row r="4901" spans="1:21" ht="15.75" x14ac:dyDescent="0.25">
      <c r="A4901" s="5" t="s">
        <v>8</v>
      </c>
      <c r="B4901" s="7">
        <v>19956</v>
      </c>
      <c r="C4901" s="7">
        <v>1067</v>
      </c>
      <c r="D4901" s="1">
        <v>5.3</v>
      </c>
      <c r="E4901" s="9">
        <v>193.7</v>
      </c>
      <c r="F4901" s="7">
        <v>246</v>
      </c>
      <c r="G4901" s="1">
        <v>1.2</v>
      </c>
      <c r="H4901" s="1">
        <v>44.7</v>
      </c>
      <c r="I4901" s="7">
        <v>75</v>
      </c>
      <c r="J4901" s="1">
        <v>0.4</v>
      </c>
      <c r="K4901" s="1">
        <v>13.6</v>
      </c>
      <c r="M4901" s="12">
        <f t="shared" si="1429"/>
        <v>162</v>
      </c>
      <c r="N4901" s="20">
        <f t="shared" si="1430"/>
        <v>6</v>
      </c>
      <c r="O4901" s="20">
        <f t="shared" si="1431"/>
        <v>2</v>
      </c>
      <c r="P4901" s="12">
        <f t="shared" si="1432"/>
        <v>0</v>
      </c>
      <c r="R4901" s="21">
        <f t="shared" si="1433"/>
        <v>0.15034521628857264</v>
      </c>
    </row>
    <row r="4902" spans="1:21" ht="15.75" x14ac:dyDescent="0.25">
      <c r="A4902" s="6" t="s">
        <v>9</v>
      </c>
      <c r="B4902" s="8">
        <v>12105</v>
      </c>
      <c r="C4902" s="8">
        <v>1251</v>
      </c>
      <c r="D4902" s="2">
        <v>10.3</v>
      </c>
      <c r="E4902" s="10">
        <v>263.7</v>
      </c>
      <c r="F4902" s="8">
        <v>341</v>
      </c>
      <c r="G4902" s="2">
        <v>2.8</v>
      </c>
      <c r="H4902" s="2">
        <v>71.900000000000006</v>
      </c>
      <c r="I4902" s="8">
        <v>220</v>
      </c>
      <c r="J4902" s="2">
        <v>1.8</v>
      </c>
      <c r="K4902" s="2">
        <v>46.4</v>
      </c>
      <c r="M4902" s="12">
        <f t="shared" si="1429"/>
        <v>85</v>
      </c>
      <c r="N4902" s="20">
        <f t="shared" si="1430"/>
        <v>10</v>
      </c>
      <c r="O4902" s="20">
        <f t="shared" si="1431"/>
        <v>8</v>
      </c>
      <c r="P4902" s="20">
        <f t="shared" si="1432"/>
        <v>0</v>
      </c>
      <c r="R4902" s="21">
        <f t="shared" si="1433"/>
        <v>0.17627166408341552</v>
      </c>
    </row>
    <row r="4903" spans="1:21" ht="15.75" x14ac:dyDescent="0.25">
      <c r="A4903" s="5" t="s">
        <v>10</v>
      </c>
      <c r="B4903" s="7">
        <v>5608</v>
      </c>
      <c r="C4903" s="7">
        <v>1253</v>
      </c>
      <c r="D4903" s="1">
        <v>22.3</v>
      </c>
      <c r="E4903" s="9">
        <v>480.8</v>
      </c>
      <c r="F4903" s="7">
        <v>238</v>
      </c>
      <c r="G4903" s="1">
        <v>4.2</v>
      </c>
      <c r="H4903" s="1">
        <v>91.3</v>
      </c>
      <c r="I4903" s="7">
        <v>406</v>
      </c>
      <c r="J4903" s="1">
        <v>7.2</v>
      </c>
      <c r="K4903" s="1">
        <v>155.80000000000001</v>
      </c>
      <c r="M4903" s="12">
        <f t="shared" si="1429"/>
        <v>22</v>
      </c>
      <c r="N4903" s="20">
        <f t="shared" si="1430"/>
        <v>7</v>
      </c>
      <c r="O4903" s="20">
        <f t="shared" si="1431"/>
        <v>0</v>
      </c>
      <c r="P4903" s="20">
        <f t="shared" si="1432"/>
        <v>1</v>
      </c>
      <c r="R4903" s="21">
        <f t="shared" si="1433"/>
        <v>0.17655347329857687</v>
      </c>
    </row>
    <row r="4904" spans="1:21" ht="15.75" x14ac:dyDescent="0.25">
      <c r="A4904" s="6" t="s">
        <v>11</v>
      </c>
      <c r="B4904" s="8">
        <v>5861</v>
      </c>
      <c r="C4904" s="8">
        <v>1645</v>
      </c>
      <c r="D4904" s="2">
        <v>28.1</v>
      </c>
      <c r="E4904" s="10">
        <v>1172.8</v>
      </c>
      <c r="F4904" s="8">
        <v>75</v>
      </c>
      <c r="G4904" s="2">
        <v>1.3</v>
      </c>
      <c r="H4904" s="2">
        <v>53.5</v>
      </c>
      <c r="I4904" s="8">
        <v>1285</v>
      </c>
      <c r="J4904" s="2">
        <v>21.9</v>
      </c>
      <c r="K4904" s="2">
        <v>916.1</v>
      </c>
      <c r="M4904" s="12">
        <f t="shared" si="1429"/>
        <v>16</v>
      </c>
      <c r="N4904" s="20">
        <f t="shared" si="1430"/>
        <v>3</v>
      </c>
      <c r="O4904" s="20">
        <f t="shared" si="1431"/>
        <v>0</v>
      </c>
      <c r="P4904" s="20">
        <f t="shared" si="1432"/>
        <v>2</v>
      </c>
      <c r="R4904" s="21">
        <f t="shared" si="1433"/>
        <v>0.23178807947019867</v>
      </c>
    </row>
    <row r="4905" spans="1:21" ht="15.75" x14ac:dyDescent="0.25">
      <c r="A4905" s="5" t="s">
        <v>12</v>
      </c>
      <c r="B4905" s="1">
        <v>83</v>
      </c>
      <c r="C4905" s="1">
        <v>3</v>
      </c>
      <c r="D4905" s="1">
        <v>3.6</v>
      </c>
      <c r="E4905" s="1" t="s">
        <v>13</v>
      </c>
      <c r="F4905" s="1">
        <v>1</v>
      </c>
      <c r="G4905" s="1">
        <v>1.2</v>
      </c>
      <c r="H4905" s="1" t="s">
        <v>13</v>
      </c>
      <c r="I4905" s="1">
        <v>1</v>
      </c>
      <c r="J4905" s="1">
        <v>1.2</v>
      </c>
      <c r="K4905" s="1" t="s">
        <v>13</v>
      </c>
      <c r="M4905" s="12">
        <f t="shared" si="1429"/>
        <v>1</v>
      </c>
      <c r="N4905" s="12">
        <f t="shared" si="1430"/>
        <v>0</v>
      </c>
      <c r="O4905" s="12">
        <f t="shared" si="1431"/>
        <v>0</v>
      </c>
      <c r="P4905" s="12">
        <f t="shared" si="1432"/>
        <v>0</v>
      </c>
      <c r="R4905" s="21">
        <f t="shared" si="1433"/>
        <v>4.2271382274200367E-4</v>
      </c>
    </row>
    <row r="4907" spans="1:21" x14ac:dyDescent="0.25">
      <c r="A4907" t="s">
        <v>1442</v>
      </c>
    </row>
    <row r="4908" spans="1:21" x14ac:dyDescent="0.25">
      <c r="A4908" t="s">
        <v>22</v>
      </c>
    </row>
    <row r="4909" spans="1:21" x14ac:dyDescent="0.25">
      <c r="A4909" s="15" t="s">
        <v>17</v>
      </c>
      <c r="B4909" s="14" t="s">
        <v>18</v>
      </c>
      <c r="C4909" s="270" t="s">
        <v>19</v>
      </c>
      <c r="D4909" s="270"/>
      <c r="E4909" s="270"/>
      <c r="F4909" s="270" t="s">
        <v>20</v>
      </c>
      <c r="G4909" s="270"/>
      <c r="H4909" s="270"/>
      <c r="I4909" s="270" t="s">
        <v>21</v>
      </c>
      <c r="J4909" s="270"/>
      <c r="K4909" s="270"/>
      <c r="M4909" s="270" t="s">
        <v>36</v>
      </c>
      <c r="N4909" s="270"/>
      <c r="O4909" s="270"/>
      <c r="P4909" s="270"/>
    </row>
    <row r="4910" spans="1:21" ht="30" x14ac:dyDescent="0.25">
      <c r="B4910" s="14" t="s">
        <v>14</v>
      </c>
      <c r="C4910" s="14" t="s">
        <v>14</v>
      </c>
      <c r="D4910" s="14" t="s">
        <v>15</v>
      </c>
      <c r="E4910" s="14" t="s">
        <v>16</v>
      </c>
      <c r="F4910" s="14" t="s">
        <v>14</v>
      </c>
      <c r="G4910" s="14" t="s">
        <v>15</v>
      </c>
      <c r="H4910" s="14" t="s">
        <v>16</v>
      </c>
      <c r="I4910" s="14" t="s">
        <v>14</v>
      </c>
      <c r="J4910" s="14" t="s">
        <v>15</v>
      </c>
      <c r="K4910" s="14" t="s">
        <v>16</v>
      </c>
      <c r="L4910" s="16"/>
      <c r="M4910" s="14" t="s">
        <v>18</v>
      </c>
      <c r="N4910" s="13" t="s">
        <v>19</v>
      </c>
      <c r="O4910" s="14" t="s">
        <v>20</v>
      </c>
      <c r="P4910" s="13" t="s">
        <v>21</v>
      </c>
      <c r="R4910" s="13" t="s">
        <v>41</v>
      </c>
      <c r="S4910" s="13" t="s">
        <v>28</v>
      </c>
      <c r="U4910" s="27" t="s">
        <v>42</v>
      </c>
    </row>
    <row r="4911" spans="1:21" ht="15.75" x14ac:dyDescent="0.25">
      <c r="A4911" s="5" t="s">
        <v>0</v>
      </c>
      <c r="B4911" s="7">
        <v>167793</v>
      </c>
      <c r="C4911" s="7">
        <v>7066</v>
      </c>
      <c r="D4911" s="1">
        <v>4.2</v>
      </c>
      <c r="E4911" s="9">
        <v>159.80000000000001</v>
      </c>
      <c r="F4911" s="7">
        <v>1185</v>
      </c>
      <c r="G4911" s="1">
        <v>0.7</v>
      </c>
      <c r="H4911" s="1">
        <v>26.8</v>
      </c>
      <c r="I4911" s="7">
        <v>2034</v>
      </c>
      <c r="J4911" s="1">
        <v>1.2</v>
      </c>
      <c r="K4911" s="1">
        <v>46</v>
      </c>
      <c r="M4911" s="12">
        <f>B4911-B4929</f>
        <v>1616</v>
      </c>
      <c r="N4911" s="12">
        <f>C4911-C4929</f>
        <v>18</v>
      </c>
      <c r="O4911" s="12">
        <f t="shared" ref="O4911:O4923" si="1434">F4911-F4929</f>
        <v>8</v>
      </c>
      <c r="P4911" s="12">
        <f t="shared" ref="P4911:P4923" si="1435">I4911-I4929</f>
        <v>0</v>
      </c>
      <c r="R4911" s="22"/>
      <c r="U4911" s="28">
        <f>C4911/B4911</f>
        <v>4.2111411083895038E-2</v>
      </c>
    </row>
    <row r="4912" spans="1:21" ht="15.75" x14ac:dyDescent="0.25">
      <c r="A4912" s="6" t="s">
        <v>1</v>
      </c>
      <c r="B4912" s="8">
        <v>958</v>
      </c>
      <c r="C4912" s="8">
        <v>46</v>
      </c>
      <c r="D4912" s="2">
        <v>4.8</v>
      </c>
      <c r="E4912" s="10">
        <v>88.9</v>
      </c>
      <c r="F4912" s="8">
        <v>10</v>
      </c>
      <c r="G4912" s="2">
        <v>1</v>
      </c>
      <c r="H4912" s="2">
        <v>19.3</v>
      </c>
      <c r="I4912" s="8">
        <v>0</v>
      </c>
      <c r="J4912" s="2">
        <v>0</v>
      </c>
      <c r="K4912" s="2">
        <v>0</v>
      </c>
      <c r="M4912" s="12">
        <f t="shared" ref="M4912:M4923" si="1436">B4912-B4930</f>
        <v>7</v>
      </c>
      <c r="N4912" s="20">
        <f t="shared" ref="N4912:N4923" si="1437">C4912-C4930</f>
        <v>1</v>
      </c>
      <c r="O4912" s="12">
        <f t="shared" si="1434"/>
        <v>0</v>
      </c>
      <c r="P4912" s="12">
        <f t="shared" si="1435"/>
        <v>0</v>
      </c>
      <c r="R4912" s="21">
        <f>C4912/$C$4911</f>
        <v>6.5100481177469572E-3</v>
      </c>
    </row>
    <row r="4913" spans="1:21" ht="15.75" x14ac:dyDescent="0.25">
      <c r="A4913" s="5" t="s">
        <v>2</v>
      </c>
      <c r="B4913" s="7">
        <v>5530</v>
      </c>
      <c r="C4913" s="7">
        <v>26</v>
      </c>
      <c r="D4913" s="1">
        <v>0.5</v>
      </c>
      <c r="E4913" s="9">
        <v>12</v>
      </c>
      <c r="F4913" s="7">
        <v>5</v>
      </c>
      <c r="G4913" s="1">
        <v>0.1</v>
      </c>
      <c r="H4913" s="1">
        <v>2.2999999999999998</v>
      </c>
      <c r="I4913" s="7">
        <v>0</v>
      </c>
      <c r="J4913" s="1">
        <v>0</v>
      </c>
      <c r="K4913" s="1">
        <v>0</v>
      </c>
      <c r="M4913" s="12">
        <f t="shared" si="1436"/>
        <v>55</v>
      </c>
      <c r="N4913" s="20">
        <f t="shared" si="1437"/>
        <v>0</v>
      </c>
      <c r="O4913" s="12">
        <f t="shared" si="1434"/>
        <v>0</v>
      </c>
      <c r="P4913" s="12">
        <f t="shared" si="1435"/>
        <v>0</v>
      </c>
      <c r="R4913" s="21">
        <f t="shared" ref="R4913:R4923" si="1438">C4913/$C$4911</f>
        <v>3.6795924143787151E-3</v>
      </c>
    </row>
    <row r="4914" spans="1:21" ht="15.75" x14ac:dyDescent="0.25">
      <c r="A4914" s="6" t="s">
        <v>3</v>
      </c>
      <c r="B4914" s="8">
        <v>7803</v>
      </c>
      <c r="C4914" s="8">
        <v>21</v>
      </c>
      <c r="D4914" s="2">
        <v>0.3</v>
      </c>
      <c r="E4914" s="10">
        <v>7.6</v>
      </c>
      <c r="F4914" s="8">
        <v>10</v>
      </c>
      <c r="G4914" s="2">
        <v>0.1</v>
      </c>
      <c r="H4914" s="2">
        <v>3.6</v>
      </c>
      <c r="I4914" s="8">
        <v>0</v>
      </c>
      <c r="J4914" s="2">
        <v>0</v>
      </c>
      <c r="K4914" s="2">
        <v>0</v>
      </c>
      <c r="M4914" s="12">
        <f t="shared" si="1436"/>
        <v>85</v>
      </c>
      <c r="N4914" s="20">
        <f t="shared" si="1437"/>
        <v>0</v>
      </c>
      <c r="O4914" s="20">
        <f t="shared" si="1434"/>
        <v>0</v>
      </c>
      <c r="P4914" s="12">
        <f t="shared" si="1435"/>
        <v>0</v>
      </c>
      <c r="R4914" s="23">
        <f t="shared" si="1438"/>
        <v>2.9719784885366544E-3</v>
      </c>
    </row>
    <row r="4915" spans="1:21" ht="15.75" x14ac:dyDescent="0.25">
      <c r="A4915" s="5" t="s">
        <v>4</v>
      </c>
      <c r="B4915" s="7">
        <v>21327</v>
      </c>
      <c r="C4915" s="7">
        <v>99</v>
      </c>
      <c r="D4915" s="1">
        <v>0.5</v>
      </c>
      <c r="E4915" s="9">
        <v>18.600000000000001</v>
      </c>
      <c r="F4915" s="7">
        <v>12</v>
      </c>
      <c r="G4915" s="1">
        <v>0.1</v>
      </c>
      <c r="H4915" s="1">
        <v>2.2999999999999998</v>
      </c>
      <c r="I4915" s="7">
        <v>0</v>
      </c>
      <c r="J4915" s="1">
        <v>0</v>
      </c>
      <c r="K4915" s="1">
        <v>0</v>
      </c>
      <c r="M4915" s="12">
        <f t="shared" si="1436"/>
        <v>259</v>
      </c>
      <c r="N4915" s="20">
        <f t="shared" si="1437"/>
        <v>0</v>
      </c>
      <c r="O4915" s="12">
        <f t="shared" si="1434"/>
        <v>1</v>
      </c>
      <c r="P4915" s="12">
        <f t="shared" si="1435"/>
        <v>0</v>
      </c>
      <c r="R4915" s="23">
        <f t="shared" si="1438"/>
        <v>1.4010755731672798E-2</v>
      </c>
      <c r="S4915" s="24">
        <f>R4914+R4915</f>
        <v>1.6982734220209454E-2</v>
      </c>
    </row>
    <row r="4916" spans="1:21" ht="15.75" x14ac:dyDescent="0.25">
      <c r="A4916" s="6" t="s">
        <v>5</v>
      </c>
      <c r="B4916" s="8">
        <v>30931</v>
      </c>
      <c r="C4916" s="8">
        <v>351</v>
      </c>
      <c r="D4916" s="2">
        <v>1.1000000000000001</v>
      </c>
      <c r="E4916" s="10">
        <v>59.3</v>
      </c>
      <c r="F4916" s="8">
        <v>38</v>
      </c>
      <c r="G4916" s="2">
        <v>0.1</v>
      </c>
      <c r="H4916" s="2">
        <v>6.4</v>
      </c>
      <c r="I4916" s="8">
        <v>9</v>
      </c>
      <c r="J4916" s="2">
        <v>0</v>
      </c>
      <c r="K4916" s="2">
        <v>1.5</v>
      </c>
      <c r="M4916" s="12">
        <f t="shared" si="1436"/>
        <v>315</v>
      </c>
      <c r="N4916" s="20">
        <f t="shared" si="1437"/>
        <v>-3</v>
      </c>
      <c r="O4916" s="12">
        <f t="shared" si="1434"/>
        <v>1</v>
      </c>
      <c r="P4916" s="12">
        <f t="shared" si="1435"/>
        <v>0</v>
      </c>
      <c r="R4916" s="21">
        <f t="shared" si="1438"/>
        <v>4.9674497594112653E-2</v>
      </c>
    </row>
    <row r="4917" spans="1:21" ht="15.75" x14ac:dyDescent="0.25">
      <c r="A4917" s="5" t="s">
        <v>6</v>
      </c>
      <c r="B4917" s="7">
        <v>31606</v>
      </c>
      <c r="C4917" s="7">
        <v>585</v>
      </c>
      <c r="D4917" s="1">
        <v>1.9</v>
      </c>
      <c r="E4917" s="9">
        <v>81.8</v>
      </c>
      <c r="F4917" s="7">
        <v>69</v>
      </c>
      <c r="G4917" s="1">
        <v>0.2</v>
      </c>
      <c r="H4917" s="1">
        <v>9.6</v>
      </c>
      <c r="I4917" s="7">
        <v>10</v>
      </c>
      <c r="J4917" s="1">
        <v>0</v>
      </c>
      <c r="K4917" s="1">
        <v>1.4</v>
      </c>
      <c r="M4917" s="12">
        <f t="shared" si="1436"/>
        <v>281</v>
      </c>
      <c r="N4917" s="20">
        <f t="shared" si="1437"/>
        <v>1</v>
      </c>
      <c r="O4917" s="20">
        <f t="shared" si="1434"/>
        <v>0</v>
      </c>
      <c r="P4917" s="12">
        <f t="shared" si="1435"/>
        <v>0</v>
      </c>
      <c r="R4917" s="21">
        <f t="shared" si="1438"/>
        <v>8.2790829323521081E-2</v>
      </c>
    </row>
    <row r="4918" spans="1:21" ht="15.75" x14ac:dyDescent="0.25">
      <c r="A4918" s="6" t="s">
        <v>7</v>
      </c>
      <c r="B4918" s="8">
        <v>26311</v>
      </c>
      <c r="C4918" s="8">
        <v>745</v>
      </c>
      <c r="D4918" s="2">
        <v>2.8</v>
      </c>
      <c r="E4918" s="10">
        <v>122.4</v>
      </c>
      <c r="F4918" s="8">
        <v>150</v>
      </c>
      <c r="G4918" s="2">
        <v>0.6</v>
      </c>
      <c r="H4918" s="2">
        <v>24.7</v>
      </c>
      <c r="I4918" s="8">
        <v>31</v>
      </c>
      <c r="J4918" s="2">
        <v>0.1</v>
      </c>
      <c r="K4918" s="2">
        <v>5.0999999999999996</v>
      </c>
      <c r="M4918" s="12">
        <f t="shared" si="1436"/>
        <v>280</v>
      </c>
      <c r="N4918" s="20">
        <f t="shared" si="1437"/>
        <v>0</v>
      </c>
      <c r="O4918" s="20">
        <f t="shared" si="1434"/>
        <v>3</v>
      </c>
      <c r="P4918" s="12">
        <f t="shared" si="1435"/>
        <v>0</v>
      </c>
      <c r="R4918" s="21">
        <f t="shared" si="1438"/>
        <v>0.10543447495046702</v>
      </c>
    </row>
    <row r="4919" spans="1:21" ht="15.75" x14ac:dyDescent="0.25">
      <c r="A4919" s="5" t="s">
        <v>8</v>
      </c>
      <c r="B4919" s="7">
        <v>19794</v>
      </c>
      <c r="C4919" s="7">
        <v>1061</v>
      </c>
      <c r="D4919" s="1">
        <v>5.4</v>
      </c>
      <c r="E4919" s="9">
        <v>192.6</v>
      </c>
      <c r="F4919" s="7">
        <v>244</v>
      </c>
      <c r="G4919" s="1">
        <v>1.2</v>
      </c>
      <c r="H4919" s="1">
        <v>44.3</v>
      </c>
      <c r="I4919" s="7">
        <v>75</v>
      </c>
      <c r="J4919" s="1">
        <v>0.4</v>
      </c>
      <c r="K4919" s="1">
        <v>13.6</v>
      </c>
      <c r="M4919" s="12">
        <f t="shared" si="1436"/>
        <v>199</v>
      </c>
      <c r="N4919" s="20">
        <f t="shared" si="1437"/>
        <v>7</v>
      </c>
      <c r="O4919" s="20">
        <f t="shared" si="1434"/>
        <v>2</v>
      </c>
      <c r="P4919" s="12">
        <f t="shared" si="1435"/>
        <v>0</v>
      </c>
      <c r="R4919" s="21">
        <f t="shared" si="1438"/>
        <v>0.15015567506368524</v>
      </c>
    </row>
    <row r="4920" spans="1:21" ht="15.75" x14ac:dyDescent="0.25">
      <c r="A4920" s="6" t="s">
        <v>9</v>
      </c>
      <c r="B4920" s="8">
        <v>12020</v>
      </c>
      <c r="C4920" s="8">
        <v>1241</v>
      </c>
      <c r="D4920" s="2">
        <v>10.3</v>
      </c>
      <c r="E4920" s="10">
        <v>261.60000000000002</v>
      </c>
      <c r="F4920" s="8">
        <v>333</v>
      </c>
      <c r="G4920" s="2">
        <v>2.8</v>
      </c>
      <c r="H4920" s="2">
        <v>70.2</v>
      </c>
      <c r="I4920" s="8">
        <v>220</v>
      </c>
      <c r="J4920" s="2">
        <v>1.8</v>
      </c>
      <c r="K4920" s="2">
        <v>46.4</v>
      </c>
      <c r="M4920" s="12">
        <f t="shared" si="1436"/>
        <v>92</v>
      </c>
      <c r="N4920" s="20">
        <f t="shared" si="1437"/>
        <v>7</v>
      </c>
      <c r="O4920" s="20">
        <f t="shared" si="1434"/>
        <v>1</v>
      </c>
      <c r="P4920" s="20">
        <f t="shared" si="1435"/>
        <v>0</v>
      </c>
      <c r="R4920" s="21">
        <f t="shared" si="1438"/>
        <v>0.17562977639399943</v>
      </c>
    </row>
    <row r="4921" spans="1:21" ht="15.75" x14ac:dyDescent="0.25">
      <c r="A4921" s="5" t="s">
        <v>10</v>
      </c>
      <c r="B4921" s="7">
        <v>5586</v>
      </c>
      <c r="C4921" s="7">
        <v>1246</v>
      </c>
      <c r="D4921" s="1">
        <v>22.3</v>
      </c>
      <c r="E4921" s="9">
        <v>478.1</v>
      </c>
      <c r="F4921" s="7">
        <v>238</v>
      </c>
      <c r="G4921" s="1">
        <v>4.3</v>
      </c>
      <c r="H4921" s="1">
        <v>91.3</v>
      </c>
      <c r="I4921" s="7">
        <v>405</v>
      </c>
      <c r="J4921" s="1">
        <v>7.3</v>
      </c>
      <c r="K4921" s="1">
        <v>155.4</v>
      </c>
      <c r="M4921" s="12">
        <f t="shared" si="1436"/>
        <v>37</v>
      </c>
      <c r="N4921" s="20">
        <f t="shared" si="1437"/>
        <v>4</v>
      </c>
      <c r="O4921" s="20">
        <f t="shared" si="1434"/>
        <v>0</v>
      </c>
      <c r="P4921" s="20">
        <f t="shared" si="1435"/>
        <v>0</v>
      </c>
      <c r="R4921" s="21">
        <f t="shared" si="1438"/>
        <v>0.1763373903198415</v>
      </c>
    </row>
    <row r="4922" spans="1:21" ht="15.75" x14ac:dyDescent="0.25">
      <c r="A4922" s="6" t="s">
        <v>11</v>
      </c>
      <c r="B4922" s="8">
        <v>5845</v>
      </c>
      <c r="C4922" s="8">
        <v>1642</v>
      </c>
      <c r="D4922" s="2">
        <v>28.1</v>
      </c>
      <c r="E4922" s="10">
        <v>1170.5999999999999</v>
      </c>
      <c r="F4922" s="8">
        <v>75</v>
      </c>
      <c r="G4922" s="2">
        <v>1.3</v>
      </c>
      <c r="H4922" s="2">
        <v>53.5</v>
      </c>
      <c r="I4922" s="8">
        <v>1283</v>
      </c>
      <c r="J4922" s="2">
        <v>22</v>
      </c>
      <c r="K4922" s="2">
        <v>914.7</v>
      </c>
      <c r="M4922" s="12">
        <f t="shared" si="1436"/>
        <v>9</v>
      </c>
      <c r="N4922" s="20">
        <f t="shared" si="1437"/>
        <v>1</v>
      </c>
      <c r="O4922" s="20">
        <f t="shared" si="1434"/>
        <v>0</v>
      </c>
      <c r="P4922" s="20">
        <f t="shared" si="1435"/>
        <v>0</v>
      </c>
      <c r="R4922" s="21">
        <f t="shared" si="1438"/>
        <v>0.23238041324653269</v>
      </c>
    </row>
    <row r="4923" spans="1:21" ht="15.75" x14ac:dyDescent="0.25">
      <c r="A4923" s="5" t="s">
        <v>12</v>
      </c>
      <c r="B4923" s="1">
        <v>82</v>
      </c>
      <c r="C4923" s="1">
        <v>3</v>
      </c>
      <c r="D4923" s="1">
        <v>3.7</v>
      </c>
      <c r="E4923" s="1" t="s">
        <v>13</v>
      </c>
      <c r="F4923" s="1">
        <v>1</v>
      </c>
      <c r="G4923" s="1">
        <v>1.2</v>
      </c>
      <c r="H4923" s="1" t="s">
        <v>13</v>
      </c>
      <c r="I4923" s="1">
        <v>1</v>
      </c>
      <c r="J4923" s="1">
        <v>1.2</v>
      </c>
      <c r="K4923" s="1" t="s">
        <v>13</v>
      </c>
      <c r="M4923" s="12">
        <f t="shared" si="1436"/>
        <v>-3</v>
      </c>
      <c r="N4923" s="12">
        <f t="shared" si="1437"/>
        <v>0</v>
      </c>
      <c r="O4923" s="12">
        <f t="shared" si="1434"/>
        <v>0</v>
      </c>
      <c r="P4923" s="12">
        <f t="shared" si="1435"/>
        <v>0</v>
      </c>
      <c r="R4923" s="21">
        <f t="shared" si="1438"/>
        <v>4.2456835550523637E-4</v>
      </c>
    </row>
    <row r="4924" spans="1:21" ht="18" x14ac:dyDescent="0.25">
      <c r="A4924" s="18"/>
      <c r="B4924" s="19"/>
      <c r="C4924" s="19"/>
      <c r="D4924" s="19"/>
      <c r="E4924" s="19"/>
      <c r="F4924" s="19"/>
      <c r="G4924" s="19"/>
      <c r="H4924" s="19"/>
      <c r="I4924" s="19"/>
      <c r="J4924" s="19"/>
      <c r="K4924" s="19"/>
    </row>
    <row r="4925" spans="1:21" x14ac:dyDescent="0.25">
      <c r="A4925" t="s">
        <v>1443</v>
      </c>
    </row>
    <row r="4926" spans="1:21" x14ac:dyDescent="0.25">
      <c r="A4926" t="s">
        <v>22</v>
      </c>
    </row>
    <row r="4927" spans="1:21" x14ac:dyDescent="0.25">
      <c r="A4927" s="15" t="s">
        <v>17</v>
      </c>
      <c r="B4927" s="14" t="s">
        <v>18</v>
      </c>
      <c r="C4927" s="270" t="s">
        <v>19</v>
      </c>
      <c r="D4927" s="270"/>
      <c r="E4927" s="270"/>
      <c r="F4927" s="270" t="s">
        <v>20</v>
      </c>
      <c r="G4927" s="270"/>
      <c r="H4927" s="270"/>
      <c r="I4927" s="270" t="s">
        <v>21</v>
      </c>
      <c r="J4927" s="270"/>
      <c r="K4927" s="270"/>
      <c r="M4927" s="270" t="s">
        <v>37</v>
      </c>
      <c r="N4927" s="270"/>
      <c r="O4927" s="270"/>
      <c r="P4927" s="270"/>
    </row>
    <row r="4928" spans="1:21" ht="30" x14ac:dyDescent="0.25">
      <c r="B4928" s="14" t="s">
        <v>14</v>
      </c>
      <c r="C4928" s="14" t="s">
        <v>14</v>
      </c>
      <c r="D4928" s="14" t="s">
        <v>15</v>
      </c>
      <c r="E4928" s="14" t="s">
        <v>16</v>
      </c>
      <c r="F4928" s="14" t="s">
        <v>14</v>
      </c>
      <c r="G4928" s="14" t="s">
        <v>15</v>
      </c>
      <c r="H4928" s="14" t="s">
        <v>16</v>
      </c>
      <c r="I4928" s="14" t="s">
        <v>14</v>
      </c>
      <c r="J4928" s="14" t="s">
        <v>15</v>
      </c>
      <c r="K4928" s="14" t="s">
        <v>16</v>
      </c>
      <c r="L4928" s="16"/>
      <c r="M4928" s="14" t="s">
        <v>18</v>
      </c>
      <c r="N4928" s="13" t="s">
        <v>19</v>
      </c>
      <c r="O4928" s="14" t="s">
        <v>20</v>
      </c>
      <c r="P4928" s="13" t="s">
        <v>21</v>
      </c>
      <c r="R4928" s="13" t="s">
        <v>41</v>
      </c>
      <c r="S4928" s="13" t="s">
        <v>28</v>
      </c>
      <c r="U4928" s="27" t="s">
        <v>42</v>
      </c>
    </row>
    <row r="4929" spans="1:21" ht="15.75" x14ac:dyDescent="0.25">
      <c r="A4929" s="5" t="s">
        <v>0</v>
      </c>
      <c r="B4929" s="7">
        <v>166177</v>
      </c>
      <c r="C4929" s="7">
        <v>7048</v>
      </c>
      <c r="D4929" s="1">
        <v>4.2</v>
      </c>
      <c r="E4929" s="9">
        <v>159.4</v>
      </c>
      <c r="F4929" s="7">
        <v>1177</v>
      </c>
      <c r="G4929" s="1">
        <v>0.7</v>
      </c>
      <c r="H4929" s="1">
        <v>26.6</v>
      </c>
      <c r="I4929" s="7">
        <v>2034</v>
      </c>
      <c r="J4929" s="1">
        <v>1.2</v>
      </c>
      <c r="K4929" s="1">
        <v>46</v>
      </c>
      <c r="M4929" s="12">
        <f>B4929-B4947</f>
        <v>1646</v>
      </c>
      <c r="N4929" s="12">
        <f>C4929-C4947</f>
        <v>41</v>
      </c>
      <c r="O4929" s="12">
        <f t="shared" ref="O4929:O4941" si="1439">F4929-F4947</f>
        <v>10</v>
      </c>
      <c r="P4929" s="12">
        <f t="shared" ref="P4929:P4941" si="1440">I4929-I4947</f>
        <v>5</v>
      </c>
      <c r="R4929" s="22"/>
      <c r="U4929" s="28">
        <f>C4929/B4929</f>
        <v>4.2412608243017985E-2</v>
      </c>
    </row>
    <row r="4930" spans="1:21" ht="15.75" x14ac:dyDescent="0.25">
      <c r="A4930" s="6" t="s">
        <v>1</v>
      </c>
      <c r="B4930" s="8">
        <v>951</v>
      </c>
      <c r="C4930" s="8">
        <v>45</v>
      </c>
      <c r="D4930" s="2">
        <v>4.7</v>
      </c>
      <c r="E4930" s="10">
        <v>87</v>
      </c>
      <c r="F4930" s="8">
        <v>10</v>
      </c>
      <c r="G4930" s="2">
        <v>1.1000000000000001</v>
      </c>
      <c r="H4930" s="2">
        <v>19.3</v>
      </c>
      <c r="I4930" s="8">
        <v>0</v>
      </c>
      <c r="J4930" s="2">
        <v>0</v>
      </c>
      <c r="K4930" s="2">
        <v>0</v>
      </c>
      <c r="M4930" s="12">
        <f t="shared" ref="M4930:M4941" si="1441">B4930-B4948</f>
        <v>10</v>
      </c>
      <c r="N4930" s="20">
        <f t="shared" ref="N4930:N4941" si="1442">C4930-C4948</f>
        <v>0</v>
      </c>
      <c r="O4930" s="12">
        <f t="shared" si="1439"/>
        <v>0</v>
      </c>
      <c r="P4930" s="12">
        <f t="shared" si="1440"/>
        <v>0</v>
      </c>
      <c r="R4930" s="21">
        <f>C4930/$C$4929</f>
        <v>6.3847900113507376E-3</v>
      </c>
    </row>
    <row r="4931" spans="1:21" ht="15.75" x14ac:dyDescent="0.25">
      <c r="A4931" s="5" t="s">
        <v>2</v>
      </c>
      <c r="B4931" s="7">
        <v>5475</v>
      </c>
      <c r="C4931" s="7">
        <v>26</v>
      </c>
      <c r="D4931" s="1">
        <v>0.5</v>
      </c>
      <c r="E4931" s="9">
        <v>12</v>
      </c>
      <c r="F4931" s="7">
        <v>5</v>
      </c>
      <c r="G4931" s="1">
        <v>0.1</v>
      </c>
      <c r="H4931" s="1">
        <v>2.2999999999999998</v>
      </c>
      <c r="I4931" s="7">
        <v>0</v>
      </c>
      <c r="J4931" s="1">
        <v>0</v>
      </c>
      <c r="K4931" s="1">
        <v>0</v>
      </c>
      <c r="M4931" s="12">
        <f t="shared" si="1441"/>
        <v>62</v>
      </c>
      <c r="N4931" s="20">
        <f t="shared" si="1442"/>
        <v>0</v>
      </c>
      <c r="O4931" s="12">
        <f t="shared" si="1439"/>
        <v>0</v>
      </c>
      <c r="P4931" s="12">
        <f t="shared" si="1440"/>
        <v>0</v>
      </c>
      <c r="R4931" s="21">
        <f t="shared" ref="R4931:R4941" si="1443">C4931/$C$4929</f>
        <v>3.6889897843359817E-3</v>
      </c>
    </row>
    <row r="4932" spans="1:21" ht="15.75" x14ac:dyDescent="0.25">
      <c r="A4932" s="6" t="s">
        <v>3</v>
      </c>
      <c r="B4932" s="8">
        <v>7718</v>
      </c>
      <c r="C4932" s="8">
        <v>21</v>
      </c>
      <c r="D4932" s="2">
        <v>0.3</v>
      </c>
      <c r="E4932" s="10">
        <v>7.6</v>
      </c>
      <c r="F4932" s="8">
        <v>10</v>
      </c>
      <c r="G4932" s="2">
        <v>0.1</v>
      </c>
      <c r="H4932" s="2">
        <v>3.6</v>
      </c>
      <c r="I4932" s="8">
        <v>0</v>
      </c>
      <c r="J4932" s="2">
        <v>0</v>
      </c>
      <c r="K4932" s="2">
        <v>0</v>
      </c>
      <c r="M4932" s="12">
        <f t="shared" si="1441"/>
        <v>80</v>
      </c>
      <c r="N4932" s="20">
        <f t="shared" si="1442"/>
        <v>1</v>
      </c>
      <c r="O4932" s="20">
        <f t="shared" si="1439"/>
        <v>0</v>
      </c>
      <c r="P4932" s="12">
        <f t="shared" si="1440"/>
        <v>0</v>
      </c>
      <c r="R4932" s="23">
        <f t="shared" si="1443"/>
        <v>2.9795686719636776E-3</v>
      </c>
    </row>
    <row r="4933" spans="1:21" ht="15.75" x14ac:dyDescent="0.25">
      <c r="A4933" s="5" t="s">
        <v>4</v>
      </c>
      <c r="B4933" s="7">
        <v>21068</v>
      </c>
      <c r="C4933" s="7">
        <v>99</v>
      </c>
      <c r="D4933" s="1">
        <v>0.5</v>
      </c>
      <c r="E4933" s="9">
        <v>18.600000000000001</v>
      </c>
      <c r="F4933" s="7">
        <v>11</v>
      </c>
      <c r="G4933" s="1">
        <v>0.1</v>
      </c>
      <c r="H4933" s="1">
        <v>2.1</v>
      </c>
      <c r="I4933" s="7">
        <v>0</v>
      </c>
      <c r="J4933" s="1">
        <v>0</v>
      </c>
      <c r="K4933" s="1">
        <v>0</v>
      </c>
      <c r="M4933" s="12">
        <f t="shared" si="1441"/>
        <v>290</v>
      </c>
      <c r="N4933" s="20">
        <f t="shared" si="1442"/>
        <v>0</v>
      </c>
      <c r="O4933" s="12">
        <f t="shared" si="1439"/>
        <v>0</v>
      </c>
      <c r="P4933" s="12">
        <f t="shared" si="1440"/>
        <v>0</v>
      </c>
      <c r="R4933" s="23">
        <f t="shared" si="1443"/>
        <v>1.4046538024971623E-2</v>
      </c>
      <c r="S4933" s="24">
        <f>R4932+R4933</f>
        <v>1.70261066969353E-2</v>
      </c>
    </row>
    <row r="4934" spans="1:21" ht="15.75" x14ac:dyDescent="0.25">
      <c r="A4934" s="6" t="s">
        <v>5</v>
      </c>
      <c r="B4934" s="8">
        <v>30616</v>
      </c>
      <c r="C4934" s="8">
        <v>354</v>
      </c>
      <c r="D4934" s="2">
        <v>1.2</v>
      </c>
      <c r="E4934" s="10">
        <v>59.8</v>
      </c>
      <c r="F4934" s="8">
        <v>37</v>
      </c>
      <c r="G4934" s="2">
        <v>0.1</v>
      </c>
      <c r="H4934" s="2">
        <v>6.3</v>
      </c>
      <c r="I4934" s="8">
        <v>9</v>
      </c>
      <c r="J4934" s="2">
        <v>0</v>
      </c>
      <c r="K4934" s="2">
        <v>1.5</v>
      </c>
      <c r="M4934" s="12">
        <f t="shared" si="1441"/>
        <v>304</v>
      </c>
      <c r="N4934" s="20">
        <f t="shared" si="1442"/>
        <v>1</v>
      </c>
      <c r="O4934" s="12">
        <f t="shared" si="1439"/>
        <v>0</v>
      </c>
      <c r="P4934" s="12">
        <f t="shared" si="1440"/>
        <v>0</v>
      </c>
      <c r="R4934" s="21">
        <f t="shared" si="1443"/>
        <v>5.0227014755959136E-2</v>
      </c>
    </row>
    <row r="4935" spans="1:21" ht="15.75" x14ac:dyDescent="0.25">
      <c r="A4935" s="5" t="s">
        <v>6</v>
      </c>
      <c r="B4935" s="7">
        <v>31325</v>
      </c>
      <c r="C4935" s="7">
        <v>584</v>
      </c>
      <c r="D4935" s="1">
        <v>1.9</v>
      </c>
      <c r="E4935" s="9">
        <v>81.599999999999994</v>
      </c>
      <c r="F4935" s="7">
        <v>69</v>
      </c>
      <c r="G4935" s="1">
        <v>0.2</v>
      </c>
      <c r="H4935" s="1">
        <v>9.6</v>
      </c>
      <c r="I4935" s="7">
        <v>10</v>
      </c>
      <c r="J4935" s="1">
        <v>0</v>
      </c>
      <c r="K4935" s="1">
        <v>1.4</v>
      </c>
      <c r="M4935" s="12">
        <f t="shared" si="1441"/>
        <v>310</v>
      </c>
      <c r="N4935" s="20">
        <f t="shared" si="1442"/>
        <v>9</v>
      </c>
      <c r="O4935" s="20">
        <f t="shared" si="1439"/>
        <v>1</v>
      </c>
      <c r="P4935" s="12">
        <f t="shared" si="1440"/>
        <v>0</v>
      </c>
      <c r="R4935" s="21">
        <f t="shared" si="1443"/>
        <v>8.2860385925085128E-2</v>
      </c>
    </row>
    <row r="4936" spans="1:21" ht="15.75" x14ac:dyDescent="0.25">
      <c r="A4936" s="6" t="s">
        <v>7</v>
      </c>
      <c r="B4936" s="8">
        <v>26031</v>
      </c>
      <c r="C4936" s="8">
        <v>745</v>
      </c>
      <c r="D4936" s="2">
        <v>2.9</v>
      </c>
      <c r="E4936" s="10">
        <v>122.4</v>
      </c>
      <c r="F4936" s="8">
        <v>147</v>
      </c>
      <c r="G4936" s="2">
        <v>0.6</v>
      </c>
      <c r="H4936" s="2">
        <v>24.2</v>
      </c>
      <c r="I4936" s="8">
        <v>31</v>
      </c>
      <c r="J4936" s="2">
        <v>0.1</v>
      </c>
      <c r="K4936" s="2">
        <v>5.0999999999999996</v>
      </c>
      <c r="M4936" s="12">
        <f t="shared" si="1441"/>
        <v>264</v>
      </c>
      <c r="N4936" s="20">
        <f t="shared" si="1442"/>
        <v>4</v>
      </c>
      <c r="O4936" s="20">
        <f t="shared" si="1439"/>
        <v>0</v>
      </c>
      <c r="P4936" s="12">
        <f t="shared" si="1440"/>
        <v>0</v>
      </c>
      <c r="R4936" s="21">
        <f t="shared" si="1443"/>
        <v>0.10570374574347333</v>
      </c>
    </row>
    <row r="4937" spans="1:21" ht="15.75" x14ac:dyDescent="0.25">
      <c r="A4937" s="5" t="s">
        <v>8</v>
      </c>
      <c r="B4937" s="7">
        <v>19595</v>
      </c>
      <c r="C4937" s="7">
        <v>1054</v>
      </c>
      <c r="D4937" s="1">
        <v>5.4</v>
      </c>
      <c r="E4937" s="9">
        <v>191.4</v>
      </c>
      <c r="F4937" s="7">
        <v>242</v>
      </c>
      <c r="G4937" s="1">
        <v>1.2</v>
      </c>
      <c r="H4937" s="1">
        <v>43.9</v>
      </c>
      <c r="I4937" s="7">
        <v>75</v>
      </c>
      <c r="J4937" s="1">
        <v>0.4</v>
      </c>
      <c r="K4937" s="1">
        <v>13.6</v>
      </c>
      <c r="M4937" s="12">
        <f t="shared" si="1441"/>
        <v>194</v>
      </c>
      <c r="N4937" s="20">
        <f t="shared" si="1442"/>
        <v>10</v>
      </c>
      <c r="O4937" s="20">
        <f t="shared" si="1439"/>
        <v>5</v>
      </c>
      <c r="P4937" s="12">
        <f t="shared" si="1440"/>
        <v>1</v>
      </c>
      <c r="R4937" s="21">
        <f t="shared" si="1443"/>
        <v>0.14954597048808171</v>
      </c>
    </row>
    <row r="4938" spans="1:21" ht="15.75" x14ac:dyDescent="0.25">
      <c r="A4938" s="6" t="s">
        <v>9</v>
      </c>
      <c r="B4938" s="8">
        <v>11928</v>
      </c>
      <c r="C4938" s="8">
        <v>1234</v>
      </c>
      <c r="D4938" s="2">
        <v>10.3</v>
      </c>
      <c r="E4938" s="10">
        <v>260.10000000000002</v>
      </c>
      <c r="F4938" s="8">
        <v>332</v>
      </c>
      <c r="G4938" s="2">
        <v>2.8</v>
      </c>
      <c r="H4938" s="2">
        <v>70</v>
      </c>
      <c r="I4938" s="8">
        <v>220</v>
      </c>
      <c r="J4938" s="2">
        <v>1.8</v>
      </c>
      <c r="K4938" s="2">
        <v>46.4</v>
      </c>
      <c r="M4938" s="12">
        <f t="shared" si="1441"/>
        <v>90</v>
      </c>
      <c r="N4938" s="20">
        <f t="shared" si="1442"/>
        <v>5</v>
      </c>
      <c r="O4938" s="20">
        <f t="shared" si="1439"/>
        <v>2</v>
      </c>
      <c r="P4938" s="20">
        <f t="shared" si="1440"/>
        <v>0</v>
      </c>
      <c r="R4938" s="21">
        <f t="shared" si="1443"/>
        <v>0.17508513053348468</v>
      </c>
    </row>
    <row r="4939" spans="1:21" ht="15.75" x14ac:dyDescent="0.25">
      <c r="A4939" s="5" t="s">
        <v>10</v>
      </c>
      <c r="B4939" s="7">
        <v>5549</v>
      </c>
      <c r="C4939" s="7">
        <v>1242</v>
      </c>
      <c r="D4939" s="1">
        <v>22.4</v>
      </c>
      <c r="E4939" s="9">
        <v>476.5</v>
      </c>
      <c r="F4939" s="7">
        <v>238</v>
      </c>
      <c r="G4939" s="1">
        <v>4.3</v>
      </c>
      <c r="H4939" s="1">
        <v>91.3</v>
      </c>
      <c r="I4939" s="7">
        <v>405</v>
      </c>
      <c r="J4939" s="1">
        <v>7.3</v>
      </c>
      <c r="K4939" s="1">
        <v>155.4</v>
      </c>
      <c r="M4939" s="12">
        <f t="shared" si="1441"/>
        <v>34</v>
      </c>
      <c r="N4939" s="20">
        <f t="shared" si="1442"/>
        <v>7</v>
      </c>
      <c r="O4939" s="20">
        <f t="shared" si="1439"/>
        <v>1</v>
      </c>
      <c r="P4939" s="20">
        <f t="shared" si="1440"/>
        <v>2</v>
      </c>
      <c r="R4939" s="21">
        <f t="shared" si="1443"/>
        <v>0.17622020431328037</v>
      </c>
    </row>
    <row r="4940" spans="1:21" ht="15.75" x14ac:dyDescent="0.25">
      <c r="A4940" s="6" t="s">
        <v>11</v>
      </c>
      <c r="B4940" s="8">
        <v>5836</v>
      </c>
      <c r="C4940" s="8">
        <v>1641</v>
      </c>
      <c r="D4940" s="2">
        <v>28.1</v>
      </c>
      <c r="E4940" s="10">
        <v>1169.9000000000001</v>
      </c>
      <c r="F4940" s="8">
        <v>75</v>
      </c>
      <c r="G4940" s="2">
        <v>1.3</v>
      </c>
      <c r="H4940" s="2">
        <v>53.5</v>
      </c>
      <c r="I4940" s="8">
        <v>1283</v>
      </c>
      <c r="J4940" s="2">
        <v>22</v>
      </c>
      <c r="K4940" s="2">
        <v>914.7</v>
      </c>
      <c r="M4940" s="12">
        <f t="shared" si="1441"/>
        <v>4</v>
      </c>
      <c r="N4940" s="20">
        <f t="shared" si="1442"/>
        <v>4</v>
      </c>
      <c r="O4940" s="20">
        <f t="shared" si="1439"/>
        <v>1</v>
      </c>
      <c r="P4940" s="20">
        <f t="shared" si="1440"/>
        <v>2</v>
      </c>
      <c r="R4940" s="21">
        <f t="shared" si="1443"/>
        <v>0.23283200908059024</v>
      </c>
    </row>
    <row r="4941" spans="1:21" ht="15.75" x14ac:dyDescent="0.25">
      <c r="A4941" s="5" t="s">
        <v>12</v>
      </c>
      <c r="B4941" s="1">
        <v>85</v>
      </c>
      <c r="C4941" s="1">
        <v>3</v>
      </c>
      <c r="D4941" s="1">
        <v>3.5</v>
      </c>
      <c r="E4941" s="1" t="s">
        <v>13</v>
      </c>
      <c r="F4941" s="1">
        <v>1</v>
      </c>
      <c r="G4941" s="1">
        <v>1.2</v>
      </c>
      <c r="H4941" s="1" t="s">
        <v>13</v>
      </c>
      <c r="I4941" s="1">
        <v>1</v>
      </c>
      <c r="J4941" s="1">
        <v>1.2</v>
      </c>
      <c r="K4941" s="1" t="s">
        <v>13</v>
      </c>
      <c r="M4941" s="12">
        <f t="shared" si="1441"/>
        <v>4</v>
      </c>
      <c r="N4941" s="12">
        <f t="shared" si="1442"/>
        <v>0</v>
      </c>
      <c r="O4941" s="12">
        <f t="shared" si="1439"/>
        <v>0</v>
      </c>
      <c r="P4941" s="12">
        <f t="shared" si="1440"/>
        <v>0</v>
      </c>
      <c r="R4941" s="21">
        <f t="shared" si="1443"/>
        <v>4.2565266742338251E-4</v>
      </c>
    </row>
    <row r="4943" spans="1:21" x14ac:dyDescent="0.25">
      <c r="A4943" t="s">
        <v>1444</v>
      </c>
    </row>
    <row r="4944" spans="1:21" x14ac:dyDescent="0.25">
      <c r="A4944" t="s">
        <v>22</v>
      </c>
    </row>
    <row r="4945" spans="1:21" x14ac:dyDescent="0.25">
      <c r="A4945" s="15" t="s">
        <v>17</v>
      </c>
      <c r="B4945" s="14" t="s">
        <v>18</v>
      </c>
      <c r="C4945" s="270" t="s">
        <v>19</v>
      </c>
      <c r="D4945" s="270"/>
      <c r="E4945" s="270"/>
      <c r="F4945" s="270" t="s">
        <v>20</v>
      </c>
      <c r="G4945" s="270"/>
      <c r="H4945" s="270"/>
      <c r="I4945" s="270" t="s">
        <v>21</v>
      </c>
      <c r="J4945" s="270"/>
      <c r="K4945" s="270"/>
      <c r="M4945" s="270" t="s">
        <v>38</v>
      </c>
      <c r="N4945" s="270"/>
      <c r="O4945" s="270"/>
      <c r="P4945" s="270"/>
    </row>
    <row r="4946" spans="1:21" ht="30" x14ac:dyDescent="0.25">
      <c r="B4946" s="14" t="s">
        <v>14</v>
      </c>
      <c r="C4946" s="14" t="s">
        <v>14</v>
      </c>
      <c r="D4946" s="14" t="s">
        <v>15</v>
      </c>
      <c r="E4946" s="14" t="s">
        <v>16</v>
      </c>
      <c r="F4946" s="14" t="s">
        <v>14</v>
      </c>
      <c r="G4946" s="14" t="s">
        <v>15</v>
      </c>
      <c r="H4946" s="14" t="s">
        <v>16</v>
      </c>
      <c r="I4946" s="14" t="s">
        <v>14</v>
      </c>
      <c r="J4946" s="14" t="s">
        <v>15</v>
      </c>
      <c r="K4946" s="14" t="s">
        <v>16</v>
      </c>
      <c r="L4946" s="16"/>
      <c r="M4946" s="14" t="s">
        <v>18</v>
      </c>
      <c r="N4946" s="13" t="s">
        <v>19</v>
      </c>
      <c r="O4946" s="14" t="s">
        <v>20</v>
      </c>
      <c r="P4946" s="13" t="s">
        <v>21</v>
      </c>
      <c r="R4946" s="13" t="s">
        <v>41</v>
      </c>
      <c r="S4946" s="13" t="s">
        <v>28</v>
      </c>
      <c r="U4946" s="27" t="s">
        <v>42</v>
      </c>
    </row>
    <row r="4947" spans="1:21" ht="15.75" x14ac:dyDescent="0.25">
      <c r="A4947" s="5" t="s">
        <v>0</v>
      </c>
      <c r="B4947" s="7">
        <v>164531</v>
      </c>
      <c r="C4947" s="7">
        <v>7007</v>
      </c>
      <c r="D4947" s="1">
        <v>4.3</v>
      </c>
      <c r="E4947" s="9">
        <v>158.5</v>
      </c>
      <c r="F4947" s="7">
        <v>1167</v>
      </c>
      <c r="G4947" s="1">
        <v>0.7</v>
      </c>
      <c r="H4947" s="1">
        <v>26.4</v>
      </c>
      <c r="I4947" s="7">
        <v>2029</v>
      </c>
      <c r="J4947" s="1">
        <v>1.2</v>
      </c>
      <c r="K4947" s="1">
        <v>45.9</v>
      </c>
      <c r="L4947" s="16"/>
      <c r="M4947" s="12">
        <f>B4947-B4965</f>
        <v>1412</v>
      </c>
      <c r="N4947" s="12">
        <f>C4947-C4965</f>
        <v>50</v>
      </c>
      <c r="O4947" s="12">
        <f t="shared" ref="O4947:O4959" si="1444">F4947-F4965</f>
        <v>9</v>
      </c>
      <c r="P4947" s="12">
        <f t="shared" ref="P4947:P4959" si="1445">I4947-I4965</f>
        <v>8</v>
      </c>
      <c r="R4947" s="26">
        <f>C4947/$B$4947</f>
        <v>4.2587719031671842E-2</v>
      </c>
      <c r="U4947" s="28">
        <f>C4947/B4947</f>
        <v>4.2587719031671842E-2</v>
      </c>
    </row>
    <row r="4948" spans="1:21" ht="15.75" x14ac:dyDescent="0.25">
      <c r="A4948" s="6" t="s">
        <v>1</v>
      </c>
      <c r="B4948" s="8">
        <v>941</v>
      </c>
      <c r="C4948" s="8">
        <v>45</v>
      </c>
      <c r="D4948" s="2">
        <v>4.8</v>
      </c>
      <c r="E4948" s="10">
        <v>87</v>
      </c>
      <c r="F4948" s="8">
        <v>10</v>
      </c>
      <c r="G4948" s="2">
        <v>1.1000000000000001</v>
      </c>
      <c r="H4948" s="2">
        <v>19.3</v>
      </c>
      <c r="I4948" s="8">
        <v>0</v>
      </c>
      <c r="J4948" s="2">
        <v>0</v>
      </c>
      <c r="K4948" s="2">
        <v>0</v>
      </c>
      <c r="L4948" s="16"/>
      <c r="M4948" s="12">
        <f t="shared" ref="M4948:M4959" si="1446">B4948-B4966</f>
        <v>6</v>
      </c>
      <c r="N4948" s="20">
        <f t="shared" ref="N4948:N4959" si="1447">C4948-C4966</f>
        <v>0</v>
      </c>
      <c r="O4948" s="12">
        <f t="shared" si="1444"/>
        <v>0</v>
      </c>
      <c r="P4948" s="12">
        <f t="shared" si="1445"/>
        <v>0</v>
      </c>
      <c r="R4948" s="21">
        <f>C4948/$C$4947</f>
        <v>6.4221492792921366E-3</v>
      </c>
    </row>
    <row r="4949" spans="1:21" ht="15.75" x14ac:dyDescent="0.25">
      <c r="A4949" s="5" t="s">
        <v>2</v>
      </c>
      <c r="B4949" s="7">
        <v>5413</v>
      </c>
      <c r="C4949" s="7">
        <v>26</v>
      </c>
      <c r="D4949" s="1">
        <v>0.5</v>
      </c>
      <c r="E4949" s="9">
        <v>12</v>
      </c>
      <c r="F4949" s="7">
        <v>5</v>
      </c>
      <c r="G4949" s="1">
        <v>0.1</v>
      </c>
      <c r="H4949" s="1">
        <v>2.2999999999999998</v>
      </c>
      <c r="I4949" s="7">
        <v>0</v>
      </c>
      <c r="J4949" s="1">
        <v>0</v>
      </c>
      <c r="K4949" s="1">
        <v>0</v>
      </c>
      <c r="L4949" s="16"/>
      <c r="M4949" s="12">
        <f t="shared" si="1446"/>
        <v>45</v>
      </c>
      <c r="N4949" s="20">
        <f t="shared" si="1447"/>
        <v>0</v>
      </c>
      <c r="O4949" s="12">
        <f t="shared" si="1444"/>
        <v>0</v>
      </c>
      <c r="P4949" s="12">
        <f t="shared" si="1445"/>
        <v>0</v>
      </c>
      <c r="R4949" s="21">
        <f t="shared" ref="R4949:R4959" si="1448">C4949/$C$4947</f>
        <v>3.7105751391465678E-3</v>
      </c>
    </row>
    <row r="4950" spans="1:21" ht="15.75" x14ac:dyDescent="0.25">
      <c r="A4950" s="6" t="s">
        <v>3</v>
      </c>
      <c r="B4950" s="8">
        <v>7638</v>
      </c>
      <c r="C4950" s="8">
        <v>20</v>
      </c>
      <c r="D4950" s="2">
        <v>0.3</v>
      </c>
      <c r="E4950" s="10">
        <v>7.2</v>
      </c>
      <c r="F4950" s="8">
        <v>10</v>
      </c>
      <c r="G4950" s="2">
        <v>0.1</v>
      </c>
      <c r="H4950" s="2">
        <v>3.6</v>
      </c>
      <c r="I4950" s="8">
        <v>0</v>
      </c>
      <c r="J4950" s="2">
        <v>0</v>
      </c>
      <c r="K4950" s="2">
        <v>0</v>
      </c>
      <c r="L4950" s="16"/>
      <c r="M4950" s="12">
        <f t="shared" si="1446"/>
        <v>86</v>
      </c>
      <c r="N4950" s="20">
        <f t="shared" si="1447"/>
        <v>1</v>
      </c>
      <c r="O4950" s="20">
        <f t="shared" si="1444"/>
        <v>0</v>
      </c>
      <c r="P4950" s="12">
        <f t="shared" si="1445"/>
        <v>0</v>
      </c>
      <c r="R4950" s="23">
        <f t="shared" si="1448"/>
        <v>2.8542885685742827E-3</v>
      </c>
    </row>
    <row r="4951" spans="1:21" ht="15.75" x14ac:dyDescent="0.25">
      <c r="A4951" s="5" t="s">
        <v>4</v>
      </c>
      <c r="B4951" s="7">
        <v>20778</v>
      </c>
      <c r="C4951" s="7">
        <v>99</v>
      </c>
      <c r="D4951" s="1">
        <v>0.5</v>
      </c>
      <c r="E4951" s="9">
        <v>18.600000000000001</v>
      </c>
      <c r="F4951" s="7">
        <v>11</v>
      </c>
      <c r="G4951" s="1">
        <v>0.1</v>
      </c>
      <c r="H4951" s="1">
        <v>2.1</v>
      </c>
      <c r="I4951" s="7">
        <v>0</v>
      </c>
      <c r="J4951" s="1">
        <v>0</v>
      </c>
      <c r="K4951" s="1">
        <v>0</v>
      </c>
      <c r="L4951" s="16"/>
      <c r="M4951" s="12">
        <f t="shared" si="1446"/>
        <v>215</v>
      </c>
      <c r="N4951" s="20">
        <f t="shared" si="1447"/>
        <v>1</v>
      </c>
      <c r="O4951" s="12">
        <f t="shared" si="1444"/>
        <v>0</v>
      </c>
      <c r="P4951" s="12">
        <f t="shared" si="1445"/>
        <v>0</v>
      </c>
      <c r="R4951" s="23">
        <f t="shared" si="1448"/>
        <v>1.4128728414442701E-2</v>
      </c>
      <c r="S4951" s="24">
        <f>R4950+R4951</f>
        <v>1.6983016983016984E-2</v>
      </c>
    </row>
    <row r="4952" spans="1:21" ht="15.75" x14ac:dyDescent="0.25">
      <c r="A4952" s="6" t="s">
        <v>5</v>
      </c>
      <c r="B4952" s="8">
        <v>30312</v>
      </c>
      <c r="C4952" s="8">
        <v>353</v>
      </c>
      <c r="D4952" s="2">
        <v>1.2</v>
      </c>
      <c r="E4952" s="10">
        <v>59.6</v>
      </c>
      <c r="F4952" s="8">
        <v>37</v>
      </c>
      <c r="G4952" s="2">
        <v>0.1</v>
      </c>
      <c r="H4952" s="2">
        <v>6.3</v>
      </c>
      <c r="I4952" s="8">
        <v>9</v>
      </c>
      <c r="J4952" s="2">
        <v>0</v>
      </c>
      <c r="K4952" s="2">
        <v>1.5</v>
      </c>
      <c r="L4952" s="16"/>
      <c r="M4952" s="12">
        <f t="shared" si="1446"/>
        <v>240</v>
      </c>
      <c r="N4952" s="20">
        <f t="shared" si="1447"/>
        <v>5</v>
      </c>
      <c r="O4952" s="12">
        <f t="shared" si="1444"/>
        <v>0</v>
      </c>
      <c r="P4952" s="12">
        <f t="shared" si="1445"/>
        <v>0</v>
      </c>
      <c r="R4952" s="21">
        <f t="shared" si="1448"/>
        <v>5.0378193235336093E-2</v>
      </c>
    </row>
    <row r="4953" spans="1:21" ht="15.75" x14ac:dyDescent="0.25">
      <c r="A4953" s="5" t="s">
        <v>6</v>
      </c>
      <c r="B4953" s="7">
        <v>31015</v>
      </c>
      <c r="C4953" s="7">
        <v>575</v>
      </c>
      <c r="D4953" s="1">
        <v>1.9</v>
      </c>
      <c r="E4953" s="9">
        <v>80.400000000000006</v>
      </c>
      <c r="F4953" s="7">
        <v>68</v>
      </c>
      <c r="G4953" s="1">
        <v>0.2</v>
      </c>
      <c r="H4953" s="1">
        <v>9.5</v>
      </c>
      <c r="I4953" s="7">
        <v>10</v>
      </c>
      <c r="J4953" s="1">
        <v>0</v>
      </c>
      <c r="K4953" s="1">
        <v>1.4</v>
      </c>
      <c r="M4953" s="12">
        <f t="shared" si="1446"/>
        <v>280</v>
      </c>
      <c r="N4953" s="20">
        <f t="shared" si="1447"/>
        <v>3</v>
      </c>
      <c r="O4953" s="20">
        <f t="shared" si="1444"/>
        <v>1</v>
      </c>
      <c r="P4953" s="12">
        <f t="shared" si="1445"/>
        <v>0</v>
      </c>
      <c r="R4953" s="21">
        <f t="shared" si="1448"/>
        <v>8.2060796346510631E-2</v>
      </c>
    </row>
    <row r="4954" spans="1:21" ht="15.75" x14ac:dyDescent="0.25">
      <c r="A4954" s="6" t="s">
        <v>7</v>
      </c>
      <c r="B4954" s="8">
        <v>25767</v>
      </c>
      <c r="C4954" s="8">
        <v>741</v>
      </c>
      <c r="D4954" s="2">
        <v>2.9</v>
      </c>
      <c r="E4954" s="10">
        <v>121.8</v>
      </c>
      <c r="F4954" s="8">
        <v>147</v>
      </c>
      <c r="G4954" s="2">
        <v>0.6</v>
      </c>
      <c r="H4954" s="2">
        <v>24.2</v>
      </c>
      <c r="I4954" s="8">
        <v>31</v>
      </c>
      <c r="J4954" s="2">
        <v>0.1</v>
      </c>
      <c r="K4954" s="2">
        <v>5.0999999999999996</v>
      </c>
      <c r="M4954" s="12">
        <f t="shared" si="1446"/>
        <v>250</v>
      </c>
      <c r="N4954" s="20">
        <f t="shared" si="1447"/>
        <v>10</v>
      </c>
      <c r="O4954" s="20">
        <f t="shared" si="1444"/>
        <v>2</v>
      </c>
      <c r="P4954" s="12">
        <f t="shared" si="1445"/>
        <v>0</v>
      </c>
      <c r="R4954" s="21">
        <f t="shared" si="1448"/>
        <v>0.10575139146567718</v>
      </c>
    </row>
    <row r="4955" spans="1:21" ht="15.75" x14ac:dyDescent="0.25">
      <c r="A4955" s="5" t="s">
        <v>8</v>
      </c>
      <c r="B4955" s="7">
        <v>19401</v>
      </c>
      <c r="C4955" s="7">
        <v>1044</v>
      </c>
      <c r="D4955" s="1">
        <v>5.4</v>
      </c>
      <c r="E4955" s="9">
        <v>189.6</v>
      </c>
      <c r="F4955" s="7">
        <v>237</v>
      </c>
      <c r="G4955" s="1">
        <v>1.2</v>
      </c>
      <c r="H4955" s="1">
        <v>43</v>
      </c>
      <c r="I4955" s="7">
        <v>74</v>
      </c>
      <c r="J4955" s="1">
        <v>0.4</v>
      </c>
      <c r="K4955" s="1">
        <v>13.4</v>
      </c>
      <c r="M4955" s="12">
        <f t="shared" si="1446"/>
        <v>157</v>
      </c>
      <c r="N4955" s="20">
        <f t="shared" si="1447"/>
        <v>11</v>
      </c>
      <c r="O4955" s="20">
        <f t="shared" si="1444"/>
        <v>2</v>
      </c>
      <c r="P4955" s="12">
        <f t="shared" si="1445"/>
        <v>0</v>
      </c>
      <c r="R4955" s="21">
        <f t="shared" si="1448"/>
        <v>0.14899386327957756</v>
      </c>
    </row>
    <row r="4956" spans="1:21" ht="15.75" x14ac:dyDescent="0.25">
      <c r="A4956" s="6" t="s">
        <v>9</v>
      </c>
      <c r="B4956" s="8">
        <v>11838</v>
      </c>
      <c r="C4956" s="8">
        <v>1229</v>
      </c>
      <c r="D4956" s="2">
        <v>10.4</v>
      </c>
      <c r="E4956" s="10">
        <v>259.10000000000002</v>
      </c>
      <c r="F4956" s="8">
        <v>330</v>
      </c>
      <c r="G4956" s="2">
        <v>2.8</v>
      </c>
      <c r="H4956" s="2">
        <v>69.599999999999994</v>
      </c>
      <c r="I4956" s="8">
        <v>220</v>
      </c>
      <c r="J4956" s="2">
        <v>1.9</v>
      </c>
      <c r="K4956" s="2">
        <v>46.4</v>
      </c>
      <c r="M4956" s="12">
        <f t="shared" si="1446"/>
        <v>88</v>
      </c>
      <c r="N4956" s="20">
        <f t="shared" si="1447"/>
        <v>6</v>
      </c>
      <c r="O4956" s="20">
        <f t="shared" si="1444"/>
        <v>3</v>
      </c>
      <c r="P4956" s="20">
        <f t="shared" si="1445"/>
        <v>6</v>
      </c>
      <c r="R4956" s="21">
        <f t="shared" si="1448"/>
        <v>0.17539603253888969</v>
      </c>
    </row>
    <row r="4957" spans="1:21" ht="15.75" x14ac:dyDescent="0.25">
      <c r="A4957" s="5" t="s">
        <v>10</v>
      </c>
      <c r="B4957" s="7">
        <v>5515</v>
      </c>
      <c r="C4957" s="7">
        <v>1235</v>
      </c>
      <c r="D4957" s="1">
        <v>22.4</v>
      </c>
      <c r="E4957" s="9">
        <v>473.8</v>
      </c>
      <c r="F4957" s="7">
        <v>237</v>
      </c>
      <c r="G4957" s="1">
        <v>4.3</v>
      </c>
      <c r="H4957" s="1">
        <v>90.9</v>
      </c>
      <c r="I4957" s="7">
        <v>403</v>
      </c>
      <c r="J4957" s="1">
        <v>7.3</v>
      </c>
      <c r="K4957" s="1">
        <v>154.6</v>
      </c>
      <c r="M4957" s="12">
        <f t="shared" si="1446"/>
        <v>32</v>
      </c>
      <c r="N4957" s="20">
        <f t="shared" si="1447"/>
        <v>5</v>
      </c>
      <c r="O4957" s="20">
        <f t="shared" si="1444"/>
        <v>1</v>
      </c>
      <c r="P4957" s="20">
        <f t="shared" si="1445"/>
        <v>0</v>
      </c>
      <c r="R4957" s="21">
        <f t="shared" si="1448"/>
        <v>0.17625231910946196</v>
      </c>
    </row>
    <row r="4958" spans="1:21" ht="15.75" x14ac:dyDescent="0.25">
      <c r="A4958" s="6" t="s">
        <v>11</v>
      </c>
      <c r="B4958" s="8">
        <v>5832</v>
      </c>
      <c r="C4958" s="8">
        <v>1637</v>
      </c>
      <c r="D4958" s="2">
        <v>28.1</v>
      </c>
      <c r="E4958" s="10">
        <v>1167</v>
      </c>
      <c r="F4958" s="8">
        <v>74</v>
      </c>
      <c r="G4958" s="2">
        <v>1.3</v>
      </c>
      <c r="H4958" s="2">
        <v>52.8</v>
      </c>
      <c r="I4958" s="8">
        <v>1281</v>
      </c>
      <c r="J4958" s="2">
        <v>22</v>
      </c>
      <c r="K4958" s="2">
        <v>913.2</v>
      </c>
      <c r="M4958" s="12">
        <f t="shared" si="1446"/>
        <v>12</v>
      </c>
      <c r="N4958" s="20">
        <f t="shared" si="1447"/>
        <v>8</v>
      </c>
      <c r="O4958" s="20">
        <f t="shared" si="1444"/>
        <v>0</v>
      </c>
      <c r="P4958" s="20">
        <f t="shared" si="1445"/>
        <v>2</v>
      </c>
      <c r="R4958" s="21">
        <f t="shared" si="1448"/>
        <v>0.23362351933780506</v>
      </c>
    </row>
    <row r="4959" spans="1:21" ht="15.75" x14ac:dyDescent="0.25">
      <c r="A4959" s="5" t="s">
        <v>12</v>
      </c>
      <c r="B4959" s="1">
        <v>81</v>
      </c>
      <c r="C4959" s="1">
        <v>3</v>
      </c>
      <c r="D4959" s="1">
        <v>3.7</v>
      </c>
      <c r="E4959" s="1" t="s">
        <v>13</v>
      </c>
      <c r="F4959" s="1">
        <v>1</v>
      </c>
      <c r="G4959" s="1">
        <v>1.2</v>
      </c>
      <c r="H4959" s="1" t="s">
        <v>13</v>
      </c>
      <c r="I4959" s="1">
        <v>1</v>
      </c>
      <c r="J4959" s="1">
        <v>1.2</v>
      </c>
      <c r="K4959" s="1" t="s">
        <v>13</v>
      </c>
      <c r="M4959" s="12">
        <f t="shared" si="1446"/>
        <v>1</v>
      </c>
      <c r="N4959" s="12">
        <f t="shared" si="1447"/>
        <v>0</v>
      </c>
      <c r="O4959" s="12">
        <f t="shared" si="1444"/>
        <v>0</v>
      </c>
      <c r="P4959" s="12">
        <f t="shared" si="1445"/>
        <v>0</v>
      </c>
      <c r="R4959" s="21">
        <f t="shared" si="1448"/>
        <v>4.2814328528614244E-4</v>
      </c>
    </row>
    <row r="4961" spans="1:21" x14ac:dyDescent="0.25">
      <c r="A4961" t="s">
        <v>1445</v>
      </c>
    </row>
    <row r="4962" spans="1:21" x14ac:dyDescent="0.25">
      <c r="A4962" t="s">
        <v>22</v>
      </c>
    </row>
    <row r="4963" spans="1:21" x14ac:dyDescent="0.25">
      <c r="A4963" s="15" t="s">
        <v>17</v>
      </c>
      <c r="B4963" s="14" t="s">
        <v>18</v>
      </c>
      <c r="C4963" s="270" t="s">
        <v>19</v>
      </c>
      <c r="D4963" s="270"/>
      <c r="E4963" s="270"/>
      <c r="F4963" s="270" t="s">
        <v>20</v>
      </c>
      <c r="G4963" s="270"/>
      <c r="H4963" s="270"/>
      <c r="I4963" s="270" t="s">
        <v>21</v>
      </c>
      <c r="J4963" s="270"/>
      <c r="K4963" s="270"/>
      <c r="M4963" s="270" t="s">
        <v>39</v>
      </c>
      <c r="N4963" s="270"/>
      <c r="O4963" s="270"/>
      <c r="P4963" s="270"/>
    </row>
    <row r="4964" spans="1:21" ht="30" x14ac:dyDescent="0.25">
      <c r="B4964" s="14" t="s">
        <v>14</v>
      </c>
      <c r="C4964" s="14" t="s">
        <v>14</v>
      </c>
      <c r="D4964" s="14" t="s">
        <v>15</v>
      </c>
      <c r="E4964" s="14" t="s">
        <v>16</v>
      </c>
      <c r="F4964" s="14" t="s">
        <v>14</v>
      </c>
      <c r="G4964" s="14" t="s">
        <v>15</v>
      </c>
      <c r="H4964" s="14" t="s">
        <v>16</v>
      </c>
      <c r="I4964" s="14" t="s">
        <v>14</v>
      </c>
      <c r="J4964" s="14" t="s">
        <v>15</v>
      </c>
      <c r="K4964" s="14" t="s">
        <v>16</v>
      </c>
      <c r="L4964" s="16"/>
      <c r="M4964" s="14" t="s">
        <v>18</v>
      </c>
      <c r="N4964" s="13" t="s">
        <v>19</v>
      </c>
      <c r="O4964" s="14" t="s">
        <v>20</v>
      </c>
      <c r="P4964" s="13" t="s">
        <v>21</v>
      </c>
      <c r="R4964" s="13" t="s">
        <v>41</v>
      </c>
      <c r="S4964" s="13" t="s">
        <v>28</v>
      </c>
      <c r="U4964" s="27" t="s">
        <v>42</v>
      </c>
    </row>
    <row r="4965" spans="1:21" ht="15.75" x14ac:dyDescent="0.25">
      <c r="A4965" s="5" t="s">
        <v>0</v>
      </c>
      <c r="B4965" s="7">
        <v>163119</v>
      </c>
      <c r="C4965" s="7">
        <v>6957</v>
      </c>
      <c r="D4965" s="1">
        <v>4.3</v>
      </c>
      <c r="E4965" s="9">
        <v>157.30000000000001</v>
      </c>
      <c r="F4965" s="7">
        <v>1158</v>
      </c>
      <c r="G4965" s="1">
        <v>0.7</v>
      </c>
      <c r="H4965" s="1">
        <v>26.2</v>
      </c>
      <c r="I4965" s="7">
        <v>2021</v>
      </c>
      <c r="J4965" s="1">
        <v>1.2</v>
      </c>
      <c r="K4965" s="1">
        <v>45.7</v>
      </c>
      <c r="M4965" s="12">
        <f>B4965-B4983</f>
        <v>14787</v>
      </c>
      <c r="N4965" s="12">
        <f>C4965-C4983</f>
        <v>402</v>
      </c>
      <c r="O4965" s="12">
        <f t="shared" ref="O4965:O4977" si="1449">F4965-F4983</f>
        <v>86</v>
      </c>
      <c r="P4965" s="12">
        <f t="shared" ref="P4965:P4977" si="1450">I4965-I4983</f>
        <v>31</v>
      </c>
      <c r="R4965" s="26">
        <f>C4965/$B$4965</f>
        <v>4.2649844591984995E-2</v>
      </c>
      <c r="U4965" s="28">
        <f>C4965/B4965</f>
        <v>4.2649844591984995E-2</v>
      </c>
    </row>
    <row r="4966" spans="1:21" ht="15.75" x14ac:dyDescent="0.25">
      <c r="A4966" s="6" t="s">
        <v>1</v>
      </c>
      <c r="B4966" s="8">
        <v>935</v>
      </c>
      <c r="C4966" s="8">
        <v>45</v>
      </c>
      <c r="D4966" s="2">
        <v>4.8</v>
      </c>
      <c r="E4966" s="10">
        <v>87</v>
      </c>
      <c r="F4966" s="8">
        <v>10</v>
      </c>
      <c r="G4966" s="2">
        <v>1.1000000000000001</v>
      </c>
      <c r="H4966" s="2">
        <v>19.3</v>
      </c>
      <c r="I4966" s="8">
        <v>0</v>
      </c>
      <c r="J4966" s="2">
        <v>0</v>
      </c>
      <c r="K4966" s="2">
        <v>0</v>
      </c>
      <c r="M4966" s="12">
        <f t="shared" ref="M4966:M4977" si="1451">B4966-B4984</f>
        <v>86</v>
      </c>
      <c r="N4966" s="20">
        <f t="shared" ref="N4966:N4977" si="1452">C4966-C4984</f>
        <v>4</v>
      </c>
      <c r="O4966" s="12">
        <f t="shared" si="1449"/>
        <v>0</v>
      </c>
      <c r="P4966" s="12">
        <f t="shared" si="1450"/>
        <v>0</v>
      </c>
      <c r="R4966" s="21">
        <f>C4966/$C$4965</f>
        <v>6.4683053040103496E-3</v>
      </c>
    </row>
    <row r="4967" spans="1:21" ht="15.75" x14ac:dyDescent="0.25">
      <c r="A4967" s="5" t="s">
        <v>2</v>
      </c>
      <c r="B4967" s="7">
        <v>5368</v>
      </c>
      <c r="C4967" s="7">
        <v>26</v>
      </c>
      <c r="D4967" s="1">
        <v>0.5</v>
      </c>
      <c r="E4967" s="9">
        <v>12</v>
      </c>
      <c r="F4967" s="7">
        <v>5</v>
      </c>
      <c r="G4967" s="1">
        <v>0.1</v>
      </c>
      <c r="H4967" s="1">
        <v>2.2999999999999998</v>
      </c>
      <c r="I4967" s="7">
        <v>0</v>
      </c>
      <c r="J4967" s="1">
        <v>0</v>
      </c>
      <c r="K4967" s="1">
        <v>0</v>
      </c>
      <c r="M4967" s="12">
        <f t="shared" si="1451"/>
        <v>539</v>
      </c>
      <c r="N4967" s="20">
        <f t="shared" si="1452"/>
        <v>1</v>
      </c>
      <c r="O4967" s="12">
        <f t="shared" si="1449"/>
        <v>0</v>
      </c>
      <c r="P4967" s="12">
        <f t="shared" si="1450"/>
        <v>0</v>
      </c>
      <c r="R4967" s="21">
        <f t="shared" ref="R4967:R4977" si="1453">C4967/$C$4965</f>
        <v>3.737243064539313E-3</v>
      </c>
    </row>
    <row r="4968" spans="1:21" ht="15.75" x14ac:dyDescent="0.25">
      <c r="A4968" s="6" t="s">
        <v>3</v>
      </c>
      <c r="B4968" s="8">
        <v>7552</v>
      </c>
      <c r="C4968" s="8">
        <v>19</v>
      </c>
      <c r="D4968" s="2">
        <v>0.3</v>
      </c>
      <c r="E4968" s="10">
        <v>6.8</v>
      </c>
      <c r="F4968" s="8">
        <v>10</v>
      </c>
      <c r="G4968" s="2">
        <v>0.1</v>
      </c>
      <c r="H4968" s="2">
        <v>3.6</v>
      </c>
      <c r="I4968" s="8">
        <v>0</v>
      </c>
      <c r="J4968" s="2">
        <v>0</v>
      </c>
      <c r="K4968" s="2">
        <v>0</v>
      </c>
      <c r="M4968" s="12">
        <f t="shared" si="1451"/>
        <v>770</v>
      </c>
      <c r="N4968" s="20">
        <f t="shared" si="1452"/>
        <v>1</v>
      </c>
      <c r="O4968" s="20">
        <f t="shared" si="1449"/>
        <v>0</v>
      </c>
      <c r="P4968" s="12">
        <f t="shared" si="1450"/>
        <v>0</v>
      </c>
      <c r="R4968" s="23">
        <f t="shared" si="1453"/>
        <v>2.7310622394710366E-3</v>
      </c>
    </row>
    <row r="4969" spans="1:21" ht="15.75" x14ac:dyDescent="0.25">
      <c r="A4969" s="5" t="s">
        <v>4</v>
      </c>
      <c r="B4969" s="7">
        <v>20563</v>
      </c>
      <c r="C4969" s="7">
        <v>98</v>
      </c>
      <c r="D4969" s="1">
        <v>0.5</v>
      </c>
      <c r="E4969" s="9">
        <v>18.399999999999999</v>
      </c>
      <c r="F4969" s="7">
        <v>11</v>
      </c>
      <c r="G4969" s="1">
        <v>0.1</v>
      </c>
      <c r="H4969" s="1">
        <v>2.1</v>
      </c>
      <c r="I4969" s="7">
        <v>0</v>
      </c>
      <c r="J4969" s="1">
        <v>0</v>
      </c>
      <c r="K4969" s="1">
        <v>0</v>
      </c>
      <c r="M4969" s="12">
        <f t="shared" si="1451"/>
        <v>2515</v>
      </c>
      <c r="N4969" s="20">
        <f t="shared" si="1452"/>
        <v>8</v>
      </c>
      <c r="O4969" s="12">
        <f t="shared" si="1449"/>
        <v>1</v>
      </c>
      <c r="P4969" s="12">
        <f t="shared" si="1450"/>
        <v>0</v>
      </c>
      <c r="R4969" s="23">
        <f t="shared" si="1453"/>
        <v>1.4086531550955872E-2</v>
      </c>
      <c r="S4969" s="24">
        <f>R4968+R4969</f>
        <v>1.681759379042691E-2</v>
      </c>
    </row>
    <row r="4970" spans="1:21" ht="15.75" x14ac:dyDescent="0.25">
      <c r="A4970" s="6" t="s">
        <v>5</v>
      </c>
      <c r="B4970" s="8">
        <v>30072</v>
      </c>
      <c r="C4970" s="8">
        <v>348</v>
      </c>
      <c r="D4970" s="2">
        <v>1.2</v>
      </c>
      <c r="E4970" s="10">
        <v>58.8</v>
      </c>
      <c r="F4970" s="8">
        <v>37</v>
      </c>
      <c r="G4970" s="2">
        <v>0.1</v>
      </c>
      <c r="H4970" s="2">
        <v>6.3</v>
      </c>
      <c r="I4970" s="8">
        <v>9</v>
      </c>
      <c r="J4970" s="2">
        <v>0</v>
      </c>
      <c r="K4970" s="2">
        <v>1.5</v>
      </c>
      <c r="M4970" s="12">
        <f t="shared" si="1451"/>
        <v>2937</v>
      </c>
      <c r="N4970" s="20">
        <f t="shared" si="1452"/>
        <v>22</v>
      </c>
      <c r="O4970" s="12">
        <f t="shared" si="1449"/>
        <v>2</v>
      </c>
      <c r="P4970" s="12">
        <f t="shared" si="1450"/>
        <v>0</v>
      </c>
      <c r="R4970" s="21">
        <f t="shared" si="1453"/>
        <v>5.0021561017680037E-2</v>
      </c>
    </row>
    <row r="4971" spans="1:21" ht="15.75" x14ac:dyDescent="0.25">
      <c r="A4971" s="5" t="s">
        <v>6</v>
      </c>
      <c r="B4971" s="7">
        <v>30735</v>
      </c>
      <c r="C4971" s="7">
        <v>572</v>
      </c>
      <c r="D4971" s="1">
        <v>1.9</v>
      </c>
      <c r="E4971" s="9">
        <v>79.900000000000006</v>
      </c>
      <c r="F4971" s="7">
        <v>67</v>
      </c>
      <c r="G4971" s="1">
        <v>0.2</v>
      </c>
      <c r="H4971" s="1">
        <v>9.4</v>
      </c>
      <c r="I4971" s="7">
        <v>10</v>
      </c>
      <c r="J4971" s="1">
        <v>0</v>
      </c>
      <c r="K4971" s="1">
        <v>1.4</v>
      </c>
      <c r="M4971" s="12">
        <f t="shared" si="1451"/>
        <v>2687</v>
      </c>
      <c r="N4971" s="20">
        <f t="shared" si="1452"/>
        <v>42</v>
      </c>
      <c r="O4971" s="20">
        <f t="shared" si="1449"/>
        <v>4</v>
      </c>
      <c r="P4971" s="12">
        <f t="shared" si="1450"/>
        <v>0</v>
      </c>
      <c r="R4971" s="21">
        <f t="shared" si="1453"/>
        <v>8.2219347419864891E-2</v>
      </c>
    </row>
    <row r="4972" spans="1:21" ht="15.75" x14ac:dyDescent="0.25">
      <c r="A4972" s="6" t="s">
        <v>7</v>
      </c>
      <c r="B4972" s="8">
        <v>25517</v>
      </c>
      <c r="C4972" s="8">
        <v>731</v>
      </c>
      <c r="D4972" s="2">
        <v>2.9</v>
      </c>
      <c r="E4972" s="10">
        <v>120.1</v>
      </c>
      <c r="F4972" s="8">
        <v>145</v>
      </c>
      <c r="G4972" s="2">
        <v>0.6</v>
      </c>
      <c r="H4972" s="2">
        <v>23.8</v>
      </c>
      <c r="I4972" s="8">
        <v>31</v>
      </c>
      <c r="J4972" s="2">
        <v>0.1</v>
      </c>
      <c r="K4972" s="2">
        <v>5.0999999999999996</v>
      </c>
      <c r="M4972" s="12">
        <f t="shared" si="1451"/>
        <v>2292</v>
      </c>
      <c r="N4972" s="20">
        <f t="shared" si="1452"/>
        <v>56</v>
      </c>
      <c r="O4972" s="20">
        <f t="shared" si="1449"/>
        <v>19</v>
      </c>
      <c r="P4972" s="12">
        <f t="shared" si="1450"/>
        <v>0</v>
      </c>
      <c r="R4972" s="21">
        <f t="shared" si="1453"/>
        <v>0.10507402616070145</v>
      </c>
      <c r="U4972" t="s">
        <v>21</v>
      </c>
    </row>
    <row r="4973" spans="1:21" ht="15.75" x14ac:dyDescent="0.25">
      <c r="A4973" s="5" t="s">
        <v>8</v>
      </c>
      <c r="B4973" s="7">
        <v>19244</v>
      </c>
      <c r="C4973" s="7">
        <v>1033</v>
      </c>
      <c r="D4973" s="1">
        <v>5.4</v>
      </c>
      <c r="E4973" s="9">
        <v>187.6</v>
      </c>
      <c r="F4973" s="7">
        <v>235</v>
      </c>
      <c r="G4973" s="1">
        <v>1.2</v>
      </c>
      <c r="H4973" s="1">
        <v>42.7</v>
      </c>
      <c r="I4973" s="7">
        <v>74</v>
      </c>
      <c r="J4973" s="1">
        <v>0.4</v>
      </c>
      <c r="K4973" s="1">
        <v>13.4</v>
      </c>
      <c r="M4973" s="12">
        <f t="shared" si="1451"/>
        <v>1673</v>
      </c>
      <c r="N4973" s="20">
        <f t="shared" si="1452"/>
        <v>81</v>
      </c>
      <c r="O4973" s="20">
        <f t="shared" si="1449"/>
        <v>18</v>
      </c>
      <c r="P4973" s="12">
        <f t="shared" si="1450"/>
        <v>4</v>
      </c>
      <c r="R4973" s="21">
        <f t="shared" si="1453"/>
        <v>0.14848354175650424</v>
      </c>
      <c r="U4973" s="17">
        <f>P4973/$P$4965</f>
        <v>0.12903225806451613</v>
      </c>
    </row>
    <row r="4974" spans="1:21" ht="15.75" x14ac:dyDescent="0.25">
      <c r="A4974" s="6" t="s">
        <v>9</v>
      </c>
      <c r="B4974" s="8">
        <v>11750</v>
      </c>
      <c r="C4974" s="8">
        <v>1223</v>
      </c>
      <c r="D4974" s="2">
        <v>10.4</v>
      </c>
      <c r="E4974" s="10">
        <v>257.8</v>
      </c>
      <c r="F4974" s="8">
        <v>327</v>
      </c>
      <c r="G4974" s="2">
        <v>2.8</v>
      </c>
      <c r="H4974" s="2">
        <v>68.900000000000006</v>
      </c>
      <c r="I4974" s="8">
        <v>214</v>
      </c>
      <c r="J4974" s="2">
        <v>1.8</v>
      </c>
      <c r="K4974" s="2">
        <v>45.1</v>
      </c>
      <c r="M4974" s="12">
        <f t="shared" si="1451"/>
        <v>845</v>
      </c>
      <c r="N4974" s="20">
        <f t="shared" si="1452"/>
        <v>89</v>
      </c>
      <c r="O4974" s="20">
        <f t="shared" si="1449"/>
        <v>25</v>
      </c>
      <c r="P4974" s="20">
        <f t="shared" si="1450"/>
        <v>6</v>
      </c>
      <c r="R4974" s="21">
        <f t="shared" si="1453"/>
        <v>0.1757941641512146</v>
      </c>
      <c r="U4974" s="17">
        <f>P4974/$P$4965</f>
        <v>0.19354838709677419</v>
      </c>
    </row>
    <row r="4975" spans="1:21" ht="15.75" x14ac:dyDescent="0.25">
      <c r="A4975" s="5" t="s">
        <v>10</v>
      </c>
      <c r="B4975" s="7">
        <v>5483</v>
      </c>
      <c r="C4975" s="7">
        <v>1230</v>
      </c>
      <c r="D4975" s="1">
        <v>22.4</v>
      </c>
      <c r="E4975" s="9">
        <v>471.9</v>
      </c>
      <c r="F4975" s="7">
        <v>236</v>
      </c>
      <c r="G4975" s="1">
        <v>4.3</v>
      </c>
      <c r="H4975" s="1">
        <v>90.5</v>
      </c>
      <c r="I4975" s="7">
        <v>403</v>
      </c>
      <c r="J4975" s="1">
        <v>7.3</v>
      </c>
      <c r="K4975" s="1">
        <v>154.6</v>
      </c>
      <c r="M4975" s="12">
        <f t="shared" si="1451"/>
        <v>297</v>
      </c>
      <c r="N4975" s="20">
        <f t="shared" si="1452"/>
        <v>56</v>
      </c>
      <c r="O4975" s="20">
        <f t="shared" si="1449"/>
        <v>15</v>
      </c>
      <c r="P4975" s="20">
        <f t="shared" si="1450"/>
        <v>11</v>
      </c>
      <c r="R4975" s="21">
        <f t="shared" si="1453"/>
        <v>0.17680034497628289</v>
      </c>
      <c r="U4975" s="17">
        <f>P4975/$P$4965</f>
        <v>0.35483870967741937</v>
      </c>
    </row>
    <row r="4976" spans="1:21" ht="15.75" x14ac:dyDescent="0.25">
      <c r="A4976" s="6" t="s">
        <v>11</v>
      </c>
      <c r="B4976" s="8">
        <v>5820</v>
      </c>
      <c r="C4976" s="8">
        <v>1629</v>
      </c>
      <c r="D4976" s="2">
        <v>28</v>
      </c>
      <c r="E4976" s="10">
        <v>1161.3</v>
      </c>
      <c r="F4976" s="8">
        <v>74</v>
      </c>
      <c r="G4976" s="2">
        <v>1.3</v>
      </c>
      <c r="H4976" s="2">
        <v>52.8</v>
      </c>
      <c r="I4976" s="8">
        <v>1279</v>
      </c>
      <c r="J4976" s="2">
        <v>22</v>
      </c>
      <c r="K4976" s="2">
        <v>911.8</v>
      </c>
      <c r="M4976" s="12">
        <f t="shared" si="1451"/>
        <v>136</v>
      </c>
      <c r="N4976" s="20">
        <f t="shared" si="1452"/>
        <v>42</v>
      </c>
      <c r="O4976" s="20">
        <f t="shared" si="1449"/>
        <v>2</v>
      </c>
      <c r="P4976" s="20">
        <f t="shared" si="1450"/>
        <v>10</v>
      </c>
      <c r="R4976" s="21">
        <f t="shared" si="1453"/>
        <v>0.23415265200517466</v>
      </c>
      <c r="U4976" s="17">
        <f>P4976/$P$4965</f>
        <v>0.32258064516129031</v>
      </c>
    </row>
    <row r="4977" spans="1:18" ht="15.75" x14ac:dyDescent="0.25">
      <c r="A4977" s="5" t="s">
        <v>12</v>
      </c>
      <c r="B4977" s="1">
        <v>80</v>
      </c>
      <c r="C4977" s="1">
        <v>3</v>
      </c>
      <c r="D4977" s="1">
        <v>3.8</v>
      </c>
      <c r="E4977" s="1" t="s">
        <v>13</v>
      </c>
      <c r="F4977" s="1">
        <v>1</v>
      </c>
      <c r="G4977" s="1">
        <v>1.2</v>
      </c>
      <c r="H4977" s="1" t="s">
        <v>13</v>
      </c>
      <c r="I4977" s="1">
        <v>1</v>
      </c>
      <c r="J4977" s="1">
        <v>1.2</v>
      </c>
      <c r="K4977" s="1" t="s">
        <v>13</v>
      </c>
      <c r="M4977" s="12">
        <f t="shared" si="1451"/>
        <v>10</v>
      </c>
      <c r="N4977" s="12">
        <f t="shared" si="1452"/>
        <v>0</v>
      </c>
      <c r="O4977" s="12">
        <f t="shared" si="1449"/>
        <v>0</v>
      </c>
      <c r="P4977" s="12">
        <f t="shared" si="1450"/>
        <v>0</v>
      </c>
      <c r="R4977" s="21">
        <f t="shared" si="1453"/>
        <v>4.3122035360068997E-4</v>
      </c>
    </row>
    <row r="4979" spans="1:18" x14ac:dyDescent="0.25">
      <c r="A4979" s="11" t="s">
        <v>1258</v>
      </c>
    </row>
    <row r="4980" spans="1:18" x14ac:dyDescent="0.25">
      <c r="A4980" t="s">
        <v>22</v>
      </c>
    </row>
    <row r="4981" spans="1:18" x14ac:dyDescent="0.25">
      <c r="A4981" s="3" t="s">
        <v>17</v>
      </c>
      <c r="B4981" s="4" t="s">
        <v>18</v>
      </c>
      <c r="C4981" s="273" t="s">
        <v>19</v>
      </c>
      <c r="D4981" s="273"/>
      <c r="E4981" s="273"/>
      <c r="F4981" s="273" t="s">
        <v>20</v>
      </c>
      <c r="G4981" s="273"/>
      <c r="H4981" s="273"/>
      <c r="I4981" s="273" t="s">
        <v>21</v>
      </c>
      <c r="J4981" s="273"/>
      <c r="K4981" s="273"/>
      <c r="M4981" s="268" t="s">
        <v>162</v>
      </c>
    </row>
    <row r="4982" spans="1:18" x14ac:dyDescent="0.25">
      <c r="B4982" s="4" t="s">
        <v>14</v>
      </c>
      <c r="C4982" s="4" t="s">
        <v>14</v>
      </c>
      <c r="D4982" s="4" t="s">
        <v>15</v>
      </c>
      <c r="E4982" s="4" t="s">
        <v>16</v>
      </c>
      <c r="F4982" s="4" t="s">
        <v>14</v>
      </c>
      <c r="G4982" s="4" t="s">
        <v>15</v>
      </c>
      <c r="H4982" s="4" t="s">
        <v>16</v>
      </c>
      <c r="I4982" s="4" t="s">
        <v>14</v>
      </c>
      <c r="J4982" s="4" t="s">
        <v>15</v>
      </c>
      <c r="K4982" s="4" t="s">
        <v>16</v>
      </c>
    </row>
    <row r="4983" spans="1:18" ht="15.75" x14ac:dyDescent="0.25">
      <c r="A4983" s="5" t="s">
        <v>0</v>
      </c>
      <c r="B4983" s="7">
        <v>148332</v>
      </c>
      <c r="C4983" s="7">
        <v>6555</v>
      </c>
      <c r="D4983" s="1"/>
      <c r="E4983" s="9"/>
      <c r="F4983" s="7">
        <v>1072</v>
      </c>
      <c r="G4983" s="1"/>
      <c r="H4983" s="1"/>
      <c r="I4983" s="7">
        <v>1990</v>
      </c>
      <c r="J4983" s="1"/>
      <c r="K4983" s="1"/>
    </row>
    <row r="4984" spans="1:18" ht="15.75" x14ac:dyDescent="0.25">
      <c r="A4984" s="6" t="s">
        <v>1</v>
      </c>
      <c r="B4984" s="8">
        <v>849</v>
      </c>
      <c r="C4984" s="8">
        <v>41</v>
      </c>
      <c r="D4984" s="2"/>
      <c r="E4984" s="10"/>
      <c r="F4984" s="8">
        <v>10</v>
      </c>
      <c r="G4984" s="2"/>
      <c r="H4984" s="2"/>
      <c r="I4984" s="8">
        <v>0</v>
      </c>
      <c r="J4984" s="2"/>
      <c r="K4984" s="2"/>
      <c r="M4984" s="33">
        <f>B4372-B4984</f>
        <v>432</v>
      </c>
    </row>
    <row r="4985" spans="1:18" ht="15.75" x14ac:dyDescent="0.25">
      <c r="A4985" s="5" t="s">
        <v>2</v>
      </c>
      <c r="B4985" s="7">
        <v>4829</v>
      </c>
      <c r="C4985" s="7">
        <v>25</v>
      </c>
      <c r="D4985" s="1"/>
      <c r="E4985" s="9"/>
      <c r="F4985" s="7">
        <v>5</v>
      </c>
      <c r="G4985" s="1"/>
      <c r="H4985" s="1"/>
      <c r="I4985" s="7">
        <v>0</v>
      </c>
      <c r="J4985" s="1"/>
      <c r="K4985" s="1"/>
      <c r="M4985" s="33">
        <f t="shared" ref="M4985:M4995" si="1454">B4373-B4985</f>
        <v>3225</v>
      </c>
    </row>
    <row r="4986" spans="1:18" ht="15.75" x14ac:dyDescent="0.25">
      <c r="A4986" s="6" t="s">
        <v>3</v>
      </c>
      <c r="B4986" s="8">
        <v>6782</v>
      </c>
      <c r="C4986" s="8">
        <v>18</v>
      </c>
      <c r="D4986" s="2"/>
      <c r="E4986" s="10"/>
      <c r="F4986" s="8">
        <v>10</v>
      </c>
      <c r="G4986" s="2"/>
      <c r="H4986" s="2"/>
      <c r="I4986" s="8">
        <v>0</v>
      </c>
      <c r="J4986" s="2"/>
      <c r="K4986" s="2"/>
      <c r="M4986" s="33">
        <f t="shared" si="1454"/>
        <v>4523</v>
      </c>
    </row>
    <row r="4987" spans="1:18" ht="15.75" x14ac:dyDescent="0.25">
      <c r="A4987" s="5" t="s">
        <v>4</v>
      </c>
      <c r="B4987" s="7">
        <v>18048</v>
      </c>
      <c r="C4987" s="7">
        <v>90</v>
      </c>
      <c r="D4987" s="1"/>
      <c r="E4987" s="9"/>
      <c r="F4987" s="7">
        <v>10</v>
      </c>
      <c r="G4987" s="1"/>
      <c r="H4987" s="1"/>
      <c r="I4987" s="7">
        <v>0</v>
      </c>
      <c r="J4987" s="1"/>
      <c r="K4987" s="1"/>
      <c r="M4987" s="33">
        <f t="shared" si="1454"/>
        <v>11426</v>
      </c>
    </row>
    <row r="4988" spans="1:18" ht="15.75" x14ac:dyDescent="0.25">
      <c r="A4988" s="6" t="s">
        <v>5</v>
      </c>
      <c r="B4988" s="8">
        <v>27135</v>
      </c>
      <c r="C4988" s="8">
        <v>326</v>
      </c>
      <c r="D4988" s="2"/>
      <c r="E4988" s="10"/>
      <c r="F4988" s="8">
        <v>35</v>
      </c>
      <c r="G4988" s="2"/>
      <c r="H4988" s="2"/>
      <c r="I4988" s="8">
        <v>9</v>
      </c>
      <c r="J4988" s="2"/>
      <c r="K4988" s="2"/>
      <c r="M4988" s="33">
        <f t="shared" si="1454"/>
        <v>12720</v>
      </c>
    </row>
    <row r="4989" spans="1:18" ht="15.75" x14ac:dyDescent="0.25">
      <c r="A4989" s="5" t="s">
        <v>6</v>
      </c>
      <c r="B4989" s="7">
        <v>28048</v>
      </c>
      <c r="C4989" s="7">
        <v>530</v>
      </c>
      <c r="D4989" s="1"/>
      <c r="E4989" s="9"/>
      <c r="F4989" s="7">
        <v>63</v>
      </c>
      <c r="G4989" s="1"/>
      <c r="H4989" s="1"/>
      <c r="I4989" s="7">
        <v>10</v>
      </c>
      <c r="J4989" s="1"/>
      <c r="K4989" s="1"/>
      <c r="M4989" s="33">
        <f t="shared" si="1454"/>
        <v>13658</v>
      </c>
    </row>
    <row r="4990" spans="1:18" ht="15.75" x14ac:dyDescent="0.25">
      <c r="A4990" s="6" t="s">
        <v>7</v>
      </c>
      <c r="B4990" s="8">
        <v>23225</v>
      </c>
      <c r="C4990" s="8">
        <v>675</v>
      </c>
      <c r="D4990" s="2"/>
      <c r="E4990" s="10"/>
      <c r="F4990" s="8">
        <v>126</v>
      </c>
      <c r="G4990" s="2"/>
      <c r="H4990" s="2"/>
      <c r="I4990" s="8">
        <v>31</v>
      </c>
      <c r="J4990" s="2"/>
      <c r="K4990" s="2"/>
      <c r="M4990" s="33">
        <f t="shared" si="1454"/>
        <v>11475</v>
      </c>
    </row>
    <row r="4991" spans="1:18" ht="15.75" x14ac:dyDescent="0.25">
      <c r="A4991" s="5" t="s">
        <v>8</v>
      </c>
      <c r="B4991" s="7">
        <v>17571</v>
      </c>
      <c r="C4991" s="7">
        <v>952</v>
      </c>
      <c r="D4991" s="1"/>
      <c r="E4991" s="9"/>
      <c r="F4991" s="7">
        <v>217</v>
      </c>
      <c r="G4991" s="1"/>
      <c r="H4991" s="1"/>
      <c r="I4991" s="7">
        <v>70</v>
      </c>
      <c r="J4991" s="1"/>
      <c r="K4991" s="1"/>
      <c r="M4991" s="33">
        <f t="shared" si="1454"/>
        <v>8223</v>
      </c>
    </row>
    <row r="4992" spans="1:18" ht="15.75" x14ac:dyDescent="0.25">
      <c r="A4992" s="6" t="s">
        <v>9</v>
      </c>
      <c r="B4992" s="8">
        <v>10905</v>
      </c>
      <c r="C4992" s="8">
        <v>1134</v>
      </c>
      <c r="D4992" s="2"/>
      <c r="E4992" s="10"/>
      <c r="F4992" s="8">
        <v>302</v>
      </c>
      <c r="G4992" s="2"/>
      <c r="H4992" s="2"/>
      <c r="I4992" s="8">
        <v>208</v>
      </c>
      <c r="J4992" s="2"/>
      <c r="K4992" s="2"/>
      <c r="M4992" s="33">
        <f t="shared" si="1454"/>
        <v>3942</v>
      </c>
    </row>
    <row r="4993" spans="1:13" ht="15.75" x14ac:dyDescent="0.25">
      <c r="A4993" s="5" t="s">
        <v>10</v>
      </c>
      <c r="B4993" s="7">
        <v>5186</v>
      </c>
      <c r="C4993" s="7">
        <v>1174</v>
      </c>
      <c r="D4993" s="1"/>
      <c r="E4993" s="9"/>
      <c r="F4993" s="7">
        <v>221</v>
      </c>
      <c r="G4993" s="1"/>
      <c r="H4993" s="1"/>
      <c r="I4993" s="7">
        <v>392</v>
      </c>
      <c r="J4993" s="1"/>
      <c r="K4993" s="1"/>
      <c r="M4993" s="33">
        <f t="shared" si="1454"/>
        <v>1210</v>
      </c>
    </row>
    <row r="4994" spans="1:13" ht="15.75" x14ac:dyDescent="0.25">
      <c r="A4994" s="6" t="s">
        <v>11</v>
      </c>
      <c r="B4994" s="8">
        <v>5684</v>
      </c>
      <c r="C4994" s="8">
        <v>1587</v>
      </c>
      <c r="D4994" s="2"/>
      <c r="E4994" s="10"/>
      <c r="F4994" s="8">
        <v>72</v>
      </c>
      <c r="G4994" s="2"/>
      <c r="H4994" s="2"/>
      <c r="I4994" s="8">
        <v>1269</v>
      </c>
      <c r="J4994" s="2"/>
      <c r="K4994" s="2"/>
      <c r="M4994" s="33">
        <f t="shared" si="1454"/>
        <v>478</v>
      </c>
    </row>
    <row r="4995" spans="1:13" ht="15.75" x14ac:dyDescent="0.25">
      <c r="A4995" s="5" t="s">
        <v>12</v>
      </c>
      <c r="B4995" s="1">
        <v>70</v>
      </c>
      <c r="C4995" s="1">
        <v>3</v>
      </c>
      <c r="D4995" s="1"/>
      <c r="E4995" s="1"/>
      <c r="F4995" s="1">
        <v>1</v>
      </c>
      <c r="G4995" s="1"/>
      <c r="H4995" s="1"/>
      <c r="I4995" s="1">
        <v>1</v>
      </c>
      <c r="J4995" s="1"/>
      <c r="K4995" s="1"/>
      <c r="M4995" s="33">
        <f t="shared" si="1454"/>
        <v>38</v>
      </c>
    </row>
    <row r="4997" spans="1:13" x14ac:dyDescent="0.25">
      <c r="A4997" t="s">
        <v>24</v>
      </c>
    </row>
    <row r="4998" spans="1:13" x14ac:dyDescent="0.25">
      <c r="A4998" t="s">
        <v>25</v>
      </c>
    </row>
    <row r="4999" spans="1:13" x14ac:dyDescent="0.25">
      <c r="A4999" t="s">
        <v>23</v>
      </c>
    </row>
    <row r="5000" spans="1:13" x14ac:dyDescent="0.25">
      <c r="A5000" t="s">
        <v>27</v>
      </c>
    </row>
    <row r="5001" spans="1:13" x14ac:dyDescent="0.25">
      <c r="A5001" t="s">
        <v>26</v>
      </c>
    </row>
  </sheetData>
  <mergeCells count="1217">
    <mergeCell ref="C23:E23"/>
    <mergeCell ref="F23:H23"/>
    <mergeCell ref="I23:K23"/>
    <mergeCell ref="M23:P23"/>
    <mergeCell ref="C59:E59"/>
    <mergeCell ref="F59:H59"/>
    <mergeCell ref="I59:K59"/>
    <mergeCell ref="M59:P59"/>
    <mergeCell ref="C294:E294"/>
    <mergeCell ref="F294:H294"/>
    <mergeCell ref="C95:E95"/>
    <mergeCell ref="F95:H95"/>
    <mergeCell ref="I95:K95"/>
    <mergeCell ref="M95:P95"/>
    <mergeCell ref="C132:E132"/>
    <mergeCell ref="F132:H132"/>
    <mergeCell ref="I132:K132"/>
    <mergeCell ref="M132:P132"/>
    <mergeCell ref="C168:E168"/>
    <mergeCell ref="F168:H168"/>
    <mergeCell ref="I168:K168"/>
    <mergeCell ref="M168:P168"/>
    <mergeCell ref="C204:E204"/>
    <mergeCell ref="F204:H204"/>
    <mergeCell ref="I204:K204"/>
    <mergeCell ref="M204:P204"/>
    <mergeCell ref="C240:E240"/>
    <mergeCell ref="F240:H240"/>
    <mergeCell ref="I240:K240"/>
    <mergeCell ref="M240:P240"/>
    <mergeCell ref="C41:E41"/>
    <mergeCell ref="F41:H41"/>
    <mergeCell ref="V457:Y457"/>
    <mergeCell ref="Z457:AC457"/>
    <mergeCell ref="C276:E276"/>
    <mergeCell ref="F276:H276"/>
    <mergeCell ref="I276:K276"/>
    <mergeCell ref="M276:P276"/>
    <mergeCell ref="C150:E150"/>
    <mergeCell ref="F150:H150"/>
    <mergeCell ref="I150:K150"/>
    <mergeCell ref="M150:P150"/>
    <mergeCell ref="C384:E384"/>
    <mergeCell ref="F384:H384"/>
    <mergeCell ref="I384:K384"/>
    <mergeCell ref="M384:P384"/>
    <mergeCell ref="C186:E186"/>
    <mergeCell ref="F186:H186"/>
    <mergeCell ref="I186:K186"/>
    <mergeCell ref="M186:P186"/>
    <mergeCell ref="C420:E420"/>
    <mergeCell ref="F420:H420"/>
    <mergeCell ref="I420:K420"/>
    <mergeCell ref="M420:P420"/>
    <mergeCell ref="I258:K258"/>
    <mergeCell ref="M258:P258"/>
    <mergeCell ref="C222:E222"/>
    <mergeCell ref="F222:H222"/>
    <mergeCell ref="I222:K222"/>
    <mergeCell ref="M222:P222"/>
    <mergeCell ref="C312:E312"/>
    <mergeCell ref="F312:H312"/>
    <mergeCell ref="I312:K312"/>
    <mergeCell ref="M312:P312"/>
    <mergeCell ref="M438:P438"/>
    <mergeCell ref="C679:E679"/>
    <mergeCell ref="F679:H679"/>
    <mergeCell ref="C348:E348"/>
    <mergeCell ref="F348:H348"/>
    <mergeCell ref="I348:K348"/>
    <mergeCell ref="M348:P348"/>
    <mergeCell ref="C402:E402"/>
    <mergeCell ref="F402:H402"/>
    <mergeCell ref="I402:K402"/>
    <mergeCell ref="M402:P402"/>
    <mergeCell ref="C456:E456"/>
    <mergeCell ref="F456:H456"/>
    <mergeCell ref="I456:K456"/>
    <mergeCell ref="M456:P456"/>
    <mergeCell ref="C493:E493"/>
    <mergeCell ref="F493:H493"/>
    <mergeCell ref="I493:K493"/>
    <mergeCell ref="M493:P493"/>
    <mergeCell ref="C366:E366"/>
    <mergeCell ref="F366:H366"/>
    <mergeCell ref="I366:K366"/>
    <mergeCell ref="M366:P366"/>
    <mergeCell ref="C661:E661"/>
    <mergeCell ref="F661:H661"/>
    <mergeCell ref="C474:E474"/>
    <mergeCell ref="F474:H474"/>
    <mergeCell ref="F550:H550"/>
    <mergeCell ref="I550:K550"/>
    <mergeCell ref="M550:P550"/>
    <mergeCell ref="F787:H787"/>
    <mergeCell ref="I787:K787"/>
    <mergeCell ref="M787:P787"/>
    <mergeCell ref="V681:Y681"/>
    <mergeCell ref="Z681:AC681"/>
    <mergeCell ref="V608:Y608"/>
    <mergeCell ref="Z608:AC608"/>
    <mergeCell ref="V513:Y513"/>
    <mergeCell ref="Z513:AC513"/>
    <mergeCell ref="C531:E531"/>
    <mergeCell ref="F531:H531"/>
    <mergeCell ref="I531:K531"/>
    <mergeCell ref="M531:P531"/>
    <mergeCell ref="C512:E512"/>
    <mergeCell ref="F512:H512"/>
    <mergeCell ref="V494:Y494"/>
    <mergeCell ref="Z494:AC494"/>
    <mergeCell ref="V734:Y734"/>
    <mergeCell ref="Z734:AC734"/>
    <mergeCell ref="C697:E697"/>
    <mergeCell ref="F697:H697"/>
    <mergeCell ref="I697:K697"/>
    <mergeCell ref="M697:P697"/>
    <mergeCell ref="C625:E625"/>
    <mergeCell ref="F625:H625"/>
    <mergeCell ref="I625:K625"/>
    <mergeCell ref="M625:P625"/>
    <mergeCell ref="V626:Y626"/>
    <mergeCell ref="Z626:AC626"/>
    <mergeCell ref="V589:Y589"/>
    <mergeCell ref="Z589:AC589"/>
    <mergeCell ref="C550:E550"/>
    <mergeCell ref="V551:Y551"/>
    <mergeCell ref="Z551:AC551"/>
    <mergeCell ref="C569:E569"/>
    <mergeCell ref="F569:H569"/>
    <mergeCell ref="I569:K569"/>
    <mergeCell ref="M569:P569"/>
    <mergeCell ref="C588:E588"/>
    <mergeCell ref="F588:H588"/>
    <mergeCell ref="I588:K588"/>
    <mergeCell ref="M588:P588"/>
    <mergeCell ref="Z644:AC644"/>
    <mergeCell ref="I823:K823"/>
    <mergeCell ref="M823:P823"/>
    <mergeCell ref="V788:Y788"/>
    <mergeCell ref="Z788:AC788"/>
    <mergeCell ref="V770:Y770"/>
    <mergeCell ref="Z770:AC770"/>
    <mergeCell ref="V717:Y717"/>
    <mergeCell ref="Z717:AC717"/>
    <mergeCell ref="C769:E769"/>
    <mergeCell ref="F769:H769"/>
    <mergeCell ref="I733:K733"/>
    <mergeCell ref="M733:P733"/>
    <mergeCell ref="I751:K751"/>
    <mergeCell ref="M751:P751"/>
    <mergeCell ref="C823:E823"/>
    <mergeCell ref="F823:H823"/>
    <mergeCell ref="V699:Y699"/>
    <mergeCell ref="Z699:AC699"/>
    <mergeCell ref="C715:E715"/>
    <mergeCell ref="F715:H715"/>
    <mergeCell ref="I715:K715"/>
    <mergeCell ref="M715:P715"/>
    <mergeCell ref="V752:Y752"/>
    <mergeCell ref="Z752:AC752"/>
    <mergeCell ref="I679:K679"/>
    <mergeCell ref="M679:P679"/>
    <mergeCell ref="V663:Y663"/>
    <mergeCell ref="Z663:AC663"/>
    <mergeCell ref="I661:K661"/>
    <mergeCell ref="M661:P661"/>
    <mergeCell ref="C787:E787"/>
    <mergeCell ref="F1723:H1723"/>
    <mergeCell ref="I1723:K1723"/>
    <mergeCell ref="C1759:E1759"/>
    <mergeCell ref="F1759:H1759"/>
    <mergeCell ref="I1759:K1759"/>
    <mergeCell ref="M1759:P1759"/>
    <mergeCell ref="M1741:P1741"/>
    <mergeCell ref="M1723:P1723"/>
    <mergeCell ref="C1741:E1741"/>
    <mergeCell ref="V879:Y879"/>
    <mergeCell ref="Z879:AC879"/>
    <mergeCell ref="C859:E859"/>
    <mergeCell ref="F859:H859"/>
    <mergeCell ref="I859:K859"/>
    <mergeCell ref="M859:P859"/>
    <mergeCell ref="C841:E841"/>
    <mergeCell ref="F841:H841"/>
    <mergeCell ref="V843:Y843"/>
    <mergeCell ref="Z843:AC843"/>
    <mergeCell ref="V933:Y933"/>
    <mergeCell ref="Z933:AC933"/>
    <mergeCell ref="C949:E949"/>
    <mergeCell ref="Z1329:AC1329"/>
    <mergeCell ref="AB1366:AC1366"/>
    <mergeCell ref="V1347:Y1347"/>
    <mergeCell ref="Z1347:AC1347"/>
    <mergeCell ref="C1345:E1345"/>
    <mergeCell ref="I1345:K1345"/>
    <mergeCell ref="M1345:P1345"/>
    <mergeCell ref="Z1365:AC1365"/>
    <mergeCell ref="Z1366:AA1366"/>
    <mergeCell ref="C1363:E1363"/>
    <mergeCell ref="F1363:H1363"/>
    <mergeCell ref="F1741:H1741"/>
    <mergeCell ref="I1741:K1741"/>
    <mergeCell ref="C1723:E1723"/>
    <mergeCell ref="C1705:E1705"/>
    <mergeCell ref="F1705:H1705"/>
    <mergeCell ref="I1705:K1705"/>
    <mergeCell ref="M1705:P1705"/>
    <mergeCell ref="C1633:E1633"/>
    <mergeCell ref="F1633:H1633"/>
    <mergeCell ref="I1633:K1633"/>
    <mergeCell ref="M1633:P1633"/>
    <mergeCell ref="C1579:E1579"/>
    <mergeCell ref="F1579:H1579"/>
    <mergeCell ref="I1579:K1579"/>
    <mergeCell ref="M1579:P1579"/>
    <mergeCell ref="C1615:E1615"/>
    <mergeCell ref="F1615:H1615"/>
    <mergeCell ref="C1975:E1975"/>
    <mergeCell ref="F1975:H1975"/>
    <mergeCell ref="I1975:K1975"/>
    <mergeCell ref="M1975:P1975"/>
    <mergeCell ref="C1867:E1867"/>
    <mergeCell ref="F1867:H1867"/>
    <mergeCell ref="I1867:K1867"/>
    <mergeCell ref="M1867:P1867"/>
    <mergeCell ref="C1921:E1921"/>
    <mergeCell ref="F1921:H1921"/>
    <mergeCell ref="I1921:K1921"/>
    <mergeCell ref="M1921:P1921"/>
    <mergeCell ref="C1849:E1849"/>
    <mergeCell ref="F1849:H1849"/>
    <mergeCell ref="F1813:H1813"/>
    <mergeCell ref="I1813:K1813"/>
    <mergeCell ref="C1885:E1885"/>
    <mergeCell ref="F1885:H1885"/>
    <mergeCell ref="I1885:K1885"/>
    <mergeCell ref="M1813:P1813"/>
    <mergeCell ref="F1903:H1903"/>
    <mergeCell ref="I1903:K1903"/>
    <mergeCell ref="M1903:P1903"/>
    <mergeCell ref="C1957:E1957"/>
    <mergeCell ref="F1957:H1957"/>
    <mergeCell ref="I1957:K1957"/>
    <mergeCell ref="M1957:P1957"/>
    <mergeCell ref="C1939:E1939"/>
    <mergeCell ref="F1939:H1939"/>
    <mergeCell ref="I1939:K1939"/>
    <mergeCell ref="M1939:P1939"/>
    <mergeCell ref="C1831:E1831"/>
    <mergeCell ref="F1831:H1831"/>
    <mergeCell ref="I1831:K1831"/>
    <mergeCell ref="I1777:K1777"/>
    <mergeCell ref="M1777:P1777"/>
    <mergeCell ref="I1849:K1849"/>
    <mergeCell ref="M1849:P1849"/>
    <mergeCell ref="C1813:E1813"/>
    <mergeCell ref="M1831:P1831"/>
    <mergeCell ref="C1777:E1777"/>
    <mergeCell ref="C1795:E1795"/>
    <mergeCell ref="F1795:H1795"/>
    <mergeCell ref="I1795:K1795"/>
    <mergeCell ref="M1795:P1795"/>
    <mergeCell ref="M1885:P1885"/>
    <mergeCell ref="F1777:H1777"/>
    <mergeCell ref="C1903:E1903"/>
    <mergeCell ref="C2119:E2119"/>
    <mergeCell ref="F2119:H2119"/>
    <mergeCell ref="I2119:K2119"/>
    <mergeCell ref="M2119:P2119"/>
    <mergeCell ref="C2083:E2083"/>
    <mergeCell ref="F2083:H2083"/>
    <mergeCell ref="I2083:K2083"/>
    <mergeCell ref="M2083:P2083"/>
    <mergeCell ref="C2065:E2065"/>
    <mergeCell ref="F2065:H2065"/>
    <mergeCell ref="I2065:K2065"/>
    <mergeCell ref="M2065:P2065"/>
    <mergeCell ref="C1993:E1993"/>
    <mergeCell ref="F1993:H1993"/>
    <mergeCell ref="I1993:K1993"/>
    <mergeCell ref="M1993:P1993"/>
    <mergeCell ref="C2029:E2029"/>
    <mergeCell ref="F2029:H2029"/>
    <mergeCell ref="I2029:K2029"/>
    <mergeCell ref="C2047:E2047"/>
    <mergeCell ref="F2047:H2047"/>
    <mergeCell ref="I2047:K2047"/>
    <mergeCell ref="M2047:P2047"/>
    <mergeCell ref="M2029:P2029"/>
    <mergeCell ref="C2011:E2011"/>
    <mergeCell ref="F2011:H2011"/>
    <mergeCell ref="I2011:K2011"/>
    <mergeCell ref="M2011:P2011"/>
    <mergeCell ref="C2101:E2101"/>
    <mergeCell ref="F2101:H2101"/>
    <mergeCell ref="I2101:K2101"/>
    <mergeCell ref="M2101:P2101"/>
    <mergeCell ref="C2209:E2209"/>
    <mergeCell ref="F2209:H2209"/>
    <mergeCell ref="I2209:K2209"/>
    <mergeCell ref="M2209:P2209"/>
    <mergeCell ref="C2137:E2137"/>
    <mergeCell ref="F2137:H2137"/>
    <mergeCell ref="I2137:K2137"/>
    <mergeCell ref="M2137:P2137"/>
    <mergeCell ref="C2155:E2155"/>
    <mergeCell ref="F2155:H2155"/>
    <mergeCell ref="I2155:K2155"/>
    <mergeCell ref="M2155:P2155"/>
    <mergeCell ref="C2173:E2173"/>
    <mergeCell ref="F2173:H2173"/>
    <mergeCell ref="I2173:K2173"/>
    <mergeCell ref="M2173:P2173"/>
    <mergeCell ref="C2191:E2191"/>
    <mergeCell ref="F2191:H2191"/>
    <mergeCell ref="I2191:K2191"/>
    <mergeCell ref="M2191:P2191"/>
    <mergeCell ref="C2281:E2281"/>
    <mergeCell ref="F2281:H2281"/>
    <mergeCell ref="I2281:K2281"/>
    <mergeCell ref="M2281:P2281"/>
    <mergeCell ref="C2263:E2263"/>
    <mergeCell ref="F2263:H2263"/>
    <mergeCell ref="I2263:K2263"/>
    <mergeCell ref="M2263:P2263"/>
    <mergeCell ref="C2227:E2227"/>
    <mergeCell ref="F2227:H2227"/>
    <mergeCell ref="I2227:K2227"/>
    <mergeCell ref="M2227:P2227"/>
    <mergeCell ref="C2245:E2245"/>
    <mergeCell ref="F2245:H2245"/>
    <mergeCell ref="I2245:K2245"/>
    <mergeCell ref="M2245:P2245"/>
    <mergeCell ref="C2353:E2353"/>
    <mergeCell ref="F2353:H2353"/>
    <mergeCell ref="I2353:K2353"/>
    <mergeCell ref="M2353:P2353"/>
    <mergeCell ref="C2317:E2317"/>
    <mergeCell ref="F2317:H2317"/>
    <mergeCell ref="I2317:K2317"/>
    <mergeCell ref="M2317:P2317"/>
    <mergeCell ref="C2299:E2299"/>
    <mergeCell ref="F2299:H2299"/>
    <mergeCell ref="I2299:K2299"/>
    <mergeCell ref="M2299:P2299"/>
    <mergeCell ref="C2335:E2335"/>
    <mergeCell ref="F2335:H2335"/>
    <mergeCell ref="I2335:K2335"/>
    <mergeCell ref="M2335:P2335"/>
    <mergeCell ref="C2389:E2389"/>
    <mergeCell ref="F2389:H2389"/>
    <mergeCell ref="I2389:K2389"/>
    <mergeCell ref="M2389:P2389"/>
    <mergeCell ref="C2425:E2425"/>
    <mergeCell ref="F2425:H2425"/>
    <mergeCell ref="I2425:K2425"/>
    <mergeCell ref="M2425:P2425"/>
    <mergeCell ref="C2533:E2533"/>
    <mergeCell ref="F2533:H2533"/>
    <mergeCell ref="I2533:K2533"/>
    <mergeCell ref="M2533:P2533"/>
    <mergeCell ref="C2371:E2371"/>
    <mergeCell ref="F2371:H2371"/>
    <mergeCell ref="I2371:K2371"/>
    <mergeCell ref="M2371:P2371"/>
    <mergeCell ref="C2443:E2443"/>
    <mergeCell ref="F2443:H2443"/>
    <mergeCell ref="I2443:K2443"/>
    <mergeCell ref="M2443:P2443"/>
    <mergeCell ref="C2407:E2407"/>
    <mergeCell ref="F2407:H2407"/>
    <mergeCell ref="I2407:K2407"/>
    <mergeCell ref="M2407:P2407"/>
    <mergeCell ref="C2569:E2569"/>
    <mergeCell ref="F2569:H2569"/>
    <mergeCell ref="I2569:K2569"/>
    <mergeCell ref="M2569:P2569"/>
    <mergeCell ref="C2623:E2623"/>
    <mergeCell ref="F2623:H2623"/>
    <mergeCell ref="I2623:K2623"/>
    <mergeCell ref="M2623:P2623"/>
    <mergeCell ref="C2497:E2497"/>
    <mergeCell ref="F2497:H2497"/>
    <mergeCell ref="I2497:K2497"/>
    <mergeCell ref="M2497:P2497"/>
    <mergeCell ref="C2515:E2515"/>
    <mergeCell ref="F2515:H2515"/>
    <mergeCell ref="I2515:K2515"/>
    <mergeCell ref="M2515:P2515"/>
    <mergeCell ref="C2461:E2461"/>
    <mergeCell ref="F2461:H2461"/>
    <mergeCell ref="I2461:K2461"/>
    <mergeCell ref="M2461:P2461"/>
    <mergeCell ref="C2479:E2479"/>
    <mergeCell ref="F2479:H2479"/>
    <mergeCell ref="I2479:K2479"/>
    <mergeCell ref="M2479:P2479"/>
    <mergeCell ref="C2551:E2551"/>
    <mergeCell ref="F2551:H2551"/>
    <mergeCell ref="I2551:K2551"/>
    <mergeCell ref="M2551:P2551"/>
    <mergeCell ref="C2641:E2641"/>
    <mergeCell ref="F2641:H2641"/>
    <mergeCell ref="I2641:K2641"/>
    <mergeCell ref="M2641:P2641"/>
    <mergeCell ref="C2731:E2731"/>
    <mergeCell ref="F2731:H2731"/>
    <mergeCell ref="I2731:K2731"/>
    <mergeCell ref="M2731:P2731"/>
    <mergeCell ref="C2677:E2677"/>
    <mergeCell ref="F2677:H2677"/>
    <mergeCell ref="I2677:K2677"/>
    <mergeCell ref="M2677:P2677"/>
    <mergeCell ref="C2713:E2713"/>
    <mergeCell ref="F2713:H2713"/>
    <mergeCell ref="I2713:K2713"/>
    <mergeCell ref="M2713:P2713"/>
    <mergeCell ref="C2587:E2587"/>
    <mergeCell ref="F2587:H2587"/>
    <mergeCell ref="I2587:K2587"/>
    <mergeCell ref="M2587:P2587"/>
    <mergeCell ref="C2605:E2605"/>
    <mergeCell ref="F2605:H2605"/>
    <mergeCell ref="I2605:K2605"/>
    <mergeCell ref="M2605:P2605"/>
    <mergeCell ref="C2821:E2821"/>
    <mergeCell ref="F2821:H2821"/>
    <mergeCell ref="F2767:H2767"/>
    <mergeCell ref="I2767:K2767"/>
    <mergeCell ref="C2749:E2749"/>
    <mergeCell ref="F2749:H2749"/>
    <mergeCell ref="I2749:K2749"/>
    <mergeCell ref="C2875:E2875"/>
    <mergeCell ref="F2875:H2875"/>
    <mergeCell ref="I2875:K2875"/>
    <mergeCell ref="M2875:P2875"/>
    <mergeCell ref="C2659:E2659"/>
    <mergeCell ref="F2659:H2659"/>
    <mergeCell ref="I2659:K2659"/>
    <mergeCell ref="M2659:P2659"/>
    <mergeCell ref="C2695:E2695"/>
    <mergeCell ref="F2695:H2695"/>
    <mergeCell ref="I2695:K2695"/>
    <mergeCell ref="M2695:P2695"/>
    <mergeCell ref="M2785:P2785"/>
    <mergeCell ref="M2767:P2767"/>
    <mergeCell ref="M2749:P2749"/>
    <mergeCell ref="I2821:K2821"/>
    <mergeCell ref="C2785:E2785"/>
    <mergeCell ref="F2785:H2785"/>
    <mergeCell ref="I2785:K2785"/>
    <mergeCell ref="C2767:E2767"/>
    <mergeCell ref="F2839:H2839"/>
    <mergeCell ref="I2839:K2839"/>
    <mergeCell ref="C2893:E2893"/>
    <mergeCell ref="F2893:H2893"/>
    <mergeCell ref="I2893:K2893"/>
    <mergeCell ref="M2893:P2893"/>
    <mergeCell ref="C2911:E2911"/>
    <mergeCell ref="F2911:H2911"/>
    <mergeCell ref="I2911:K2911"/>
    <mergeCell ref="M2911:P2911"/>
    <mergeCell ref="C2857:E2857"/>
    <mergeCell ref="F2857:H2857"/>
    <mergeCell ref="I2857:K2857"/>
    <mergeCell ref="M2857:P2857"/>
    <mergeCell ref="C3793:E3793"/>
    <mergeCell ref="F3793:H3793"/>
    <mergeCell ref="I3793:K3793"/>
    <mergeCell ref="M3793:P3793"/>
    <mergeCell ref="C3757:E3757"/>
    <mergeCell ref="F3757:H3757"/>
    <mergeCell ref="I3757:K3757"/>
    <mergeCell ref="M3757:P3757"/>
    <mergeCell ref="F3703:H3703"/>
    <mergeCell ref="F3343:H3343"/>
    <mergeCell ref="I3343:K3343"/>
    <mergeCell ref="F3415:H3415"/>
    <mergeCell ref="I3415:K3415"/>
    <mergeCell ref="M3415:P3415"/>
    <mergeCell ref="C3451:E3451"/>
    <mergeCell ref="C3469:E3469"/>
    <mergeCell ref="C3163:E3163"/>
    <mergeCell ref="F3163:H3163"/>
    <mergeCell ref="I3163:K3163"/>
    <mergeCell ref="M3163:P3163"/>
    <mergeCell ref="C3127:E3127"/>
    <mergeCell ref="F3127:H3127"/>
    <mergeCell ref="I3127:K3127"/>
    <mergeCell ref="M3127:P3127"/>
    <mergeCell ref="C3145:E3145"/>
    <mergeCell ref="F3145:H3145"/>
    <mergeCell ref="I3145:K3145"/>
    <mergeCell ref="C3073:E3073"/>
    <mergeCell ref="F3073:H3073"/>
    <mergeCell ref="I3073:K3073"/>
    <mergeCell ref="M3073:P3073"/>
    <mergeCell ref="C3037:E3037"/>
    <mergeCell ref="F3037:H3037"/>
    <mergeCell ref="I3037:K3037"/>
    <mergeCell ref="M3037:P3037"/>
    <mergeCell ref="C3901:E3901"/>
    <mergeCell ref="I3829:K3829"/>
    <mergeCell ref="M3829:P3829"/>
    <mergeCell ref="C3505:E3505"/>
    <mergeCell ref="F3505:H3505"/>
    <mergeCell ref="I3613:K3613"/>
    <mergeCell ref="M3613:P3613"/>
    <mergeCell ref="C3685:E3685"/>
    <mergeCell ref="F3685:H3685"/>
    <mergeCell ref="I3685:K3685"/>
    <mergeCell ref="M3685:P3685"/>
    <mergeCell ref="C3559:E3559"/>
    <mergeCell ref="C3541:E3541"/>
    <mergeCell ref="F3541:H3541"/>
    <mergeCell ref="I3541:K3541"/>
    <mergeCell ref="M3541:P3541"/>
    <mergeCell ref="M3847:P3847"/>
    <mergeCell ref="C3775:E3775"/>
    <mergeCell ref="F3775:H3775"/>
    <mergeCell ref="C3811:E3811"/>
    <mergeCell ref="F3811:H3811"/>
    <mergeCell ref="C3739:E3739"/>
    <mergeCell ref="F3739:H3739"/>
    <mergeCell ref="I3811:K3811"/>
    <mergeCell ref="M3811:P3811"/>
    <mergeCell ref="M3865:P3865"/>
    <mergeCell ref="I3739:K3739"/>
    <mergeCell ref="M3739:P3739"/>
    <mergeCell ref="C3721:E3721"/>
    <mergeCell ref="C3649:E3649"/>
    <mergeCell ref="F3649:H3649"/>
    <mergeCell ref="C3613:E3613"/>
    <mergeCell ref="C3595:E3595"/>
    <mergeCell ref="F3595:H3595"/>
    <mergeCell ref="C3577:E3577"/>
    <mergeCell ref="F3577:H3577"/>
    <mergeCell ref="I3577:K3577"/>
    <mergeCell ref="M3577:P3577"/>
    <mergeCell ref="F3721:H3721"/>
    <mergeCell ref="I3721:K3721"/>
    <mergeCell ref="M3721:P3721"/>
    <mergeCell ref="F3559:H3559"/>
    <mergeCell ref="I3595:K3595"/>
    <mergeCell ref="M3595:P3595"/>
    <mergeCell ref="C3631:E3631"/>
    <mergeCell ref="F3631:H3631"/>
    <mergeCell ref="I3559:K3559"/>
    <mergeCell ref="M3703:P3703"/>
    <mergeCell ref="C3667:E3667"/>
    <mergeCell ref="F3667:H3667"/>
    <mergeCell ref="I3667:K3667"/>
    <mergeCell ref="F3613:H3613"/>
    <mergeCell ref="C3703:E3703"/>
    <mergeCell ref="I4513:K4513"/>
    <mergeCell ref="M4513:P4513"/>
    <mergeCell ref="C4513:E4513"/>
    <mergeCell ref="C4531:E4531"/>
    <mergeCell ref="I4495:K4495"/>
    <mergeCell ref="I3901:K3901"/>
    <mergeCell ref="M3901:P3901"/>
    <mergeCell ref="C3883:E3883"/>
    <mergeCell ref="I4531:K4531"/>
    <mergeCell ref="M4531:P4531"/>
    <mergeCell ref="I4099:K4099"/>
    <mergeCell ref="M4099:P4099"/>
    <mergeCell ref="C4027:E4027"/>
    <mergeCell ref="F4027:H4027"/>
    <mergeCell ref="I4027:K4027"/>
    <mergeCell ref="M4027:P4027"/>
    <mergeCell ref="C4081:E4081"/>
    <mergeCell ref="F4081:H4081"/>
    <mergeCell ref="I4081:K4081"/>
    <mergeCell ref="M4081:P4081"/>
    <mergeCell ref="C4045:E4045"/>
    <mergeCell ref="F4045:H4045"/>
    <mergeCell ref="I4045:K4045"/>
    <mergeCell ref="M4045:P4045"/>
    <mergeCell ref="C4279:E4279"/>
    <mergeCell ref="F4279:H4279"/>
    <mergeCell ref="C4315:E4315"/>
    <mergeCell ref="C4333:E4333"/>
    <mergeCell ref="F4333:H4333"/>
    <mergeCell ref="F4315:H4315"/>
    <mergeCell ref="C4225:E4225"/>
    <mergeCell ref="F4225:H4225"/>
    <mergeCell ref="C4261:E4261"/>
    <mergeCell ref="F4261:H4261"/>
    <mergeCell ref="F4297:H4297"/>
    <mergeCell ref="F4531:H4531"/>
    <mergeCell ref="C4405:E4405"/>
    <mergeCell ref="C4621:E4621"/>
    <mergeCell ref="F4621:H4621"/>
    <mergeCell ref="F4387:H4387"/>
    <mergeCell ref="C4567:E4567"/>
    <mergeCell ref="C4441:E4441"/>
    <mergeCell ref="C4477:E4477"/>
    <mergeCell ref="F4477:H4477"/>
    <mergeCell ref="C4549:E4549"/>
    <mergeCell ref="F4549:H4549"/>
    <mergeCell ref="C4585:E4585"/>
    <mergeCell ref="F4585:H4585"/>
    <mergeCell ref="F4513:H4513"/>
    <mergeCell ref="C4351:E4351"/>
    <mergeCell ref="C4423:E4423"/>
    <mergeCell ref="F4423:H4423"/>
    <mergeCell ref="F4405:H4405"/>
    <mergeCell ref="M4963:P4963"/>
    <mergeCell ref="M4945:P4945"/>
    <mergeCell ref="M4927:P4927"/>
    <mergeCell ref="I4765:K4765"/>
    <mergeCell ref="M4765:P4765"/>
    <mergeCell ref="M4855:P4855"/>
    <mergeCell ref="M4873:P4873"/>
    <mergeCell ref="M4909:P4909"/>
    <mergeCell ref="M4567:P4567"/>
    <mergeCell ref="I4675:K4675"/>
    <mergeCell ref="I4621:K4621"/>
    <mergeCell ref="M4621:P4621"/>
    <mergeCell ref="M4891:P4891"/>
    <mergeCell ref="M4675:P4675"/>
    <mergeCell ref="I4639:K4639"/>
    <mergeCell ref="M4639:P4639"/>
    <mergeCell ref="I4891:K4891"/>
    <mergeCell ref="I4873:K4873"/>
    <mergeCell ref="I4693:K4693"/>
    <mergeCell ref="M4693:P4693"/>
    <mergeCell ref="M4783:P4783"/>
    <mergeCell ref="M4747:P4747"/>
    <mergeCell ref="M4729:P4729"/>
    <mergeCell ref="M4801:P4801"/>
    <mergeCell ref="M4657:P4657"/>
    <mergeCell ref="I4585:K4585"/>
    <mergeCell ref="M4585:P4585"/>
    <mergeCell ref="I4603:K4603"/>
    <mergeCell ref="M4603:P4603"/>
    <mergeCell ref="I4567:K4567"/>
    <mergeCell ref="M4423:P4423"/>
    <mergeCell ref="I4333:K4333"/>
    <mergeCell ref="I4315:K4315"/>
    <mergeCell ref="C4495:E4495"/>
    <mergeCell ref="F4495:H4495"/>
    <mergeCell ref="F4351:H4351"/>
    <mergeCell ref="C4369:E4369"/>
    <mergeCell ref="F4369:H4369"/>
    <mergeCell ref="C4459:E4459"/>
    <mergeCell ref="C4387:E4387"/>
    <mergeCell ref="F4459:H4459"/>
    <mergeCell ref="F4441:H4441"/>
    <mergeCell ref="I4441:K4441"/>
    <mergeCell ref="M4441:P4441"/>
    <mergeCell ref="I4477:K4477"/>
    <mergeCell ref="M4477:P4477"/>
    <mergeCell ref="M4351:P4351"/>
    <mergeCell ref="I4459:K4459"/>
    <mergeCell ref="M4459:P4459"/>
    <mergeCell ref="M4495:P4495"/>
    <mergeCell ref="I4423:K4423"/>
    <mergeCell ref="C4981:E4981"/>
    <mergeCell ref="F4981:H4981"/>
    <mergeCell ref="I4981:K4981"/>
    <mergeCell ref="C4855:E4855"/>
    <mergeCell ref="F4855:H4855"/>
    <mergeCell ref="I4855:K4855"/>
    <mergeCell ref="C4927:E4927"/>
    <mergeCell ref="F4927:H4927"/>
    <mergeCell ref="I4927:K4927"/>
    <mergeCell ref="C4945:E4945"/>
    <mergeCell ref="F4945:H4945"/>
    <mergeCell ref="I4945:K4945"/>
    <mergeCell ref="C4963:E4963"/>
    <mergeCell ref="F4963:H4963"/>
    <mergeCell ref="I4963:K4963"/>
    <mergeCell ref="C4909:E4909"/>
    <mergeCell ref="C4891:E4891"/>
    <mergeCell ref="F4891:H4891"/>
    <mergeCell ref="F4873:H4873"/>
    <mergeCell ref="C4873:E4873"/>
    <mergeCell ref="F4909:H4909"/>
    <mergeCell ref="I4909:K4909"/>
    <mergeCell ref="C4837:E4837"/>
    <mergeCell ref="F4837:H4837"/>
    <mergeCell ref="I4837:K4837"/>
    <mergeCell ref="M4837:P4837"/>
    <mergeCell ref="C4819:E4819"/>
    <mergeCell ref="F4819:H4819"/>
    <mergeCell ref="I4819:K4819"/>
    <mergeCell ref="M4819:P4819"/>
    <mergeCell ref="F4711:H4711"/>
    <mergeCell ref="I4711:K4711"/>
    <mergeCell ref="M4711:P4711"/>
    <mergeCell ref="C4729:E4729"/>
    <mergeCell ref="F4729:H4729"/>
    <mergeCell ref="C4801:E4801"/>
    <mergeCell ref="F4801:H4801"/>
    <mergeCell ref="I4801:K4801"/>
    <mergeCell ref="I4729:K4729"/>
    <mergeCell ref="C4783:E4783"/>
    <mergeCell ref="C4765:E4765"/>
    <mergeCell ref="C4639:E4639"/>
    <mergeCell ref="F4639:H4639"/>
    <mergeCell ref="C4675:E4675"/>
    <mergeCell ref="F4675:H4675"/>
    <mergeCell ref="F4567:H4567"/>
    <mergeCell ref="C4657:E4657"/>
    <mergeCell ref="F4657:H4657"/>
    <mergeCell ref="I4657:K4657"/>
    <mergeCell ref="F4783:H4783"/>
    <mergeCell ref="I4783:K4783"/>
    <mergeCell ref="C4747:E4747"/>
    <mergeCell ref="C4711:E4711"/>
    <mergeCell ref="F4765:H4765"/>
    <mergeCell ref="C4603:E4603"/>
    <mergeCell ref="F4603:H4603"/>
    <mergeCell ref="C4693:E4693"/>
    <mergeCell ref="F4693:H4693"/>
    <mergeCell ref="F4747:H4747"/>
    <mergeCell ref="I4747:K4747"/>
    <mergeCell ref="I4261:K4261"/>
    <mergeCell ref="I4243:K4243"/>
    <mergeCell ref="I4405:K4405"/>
    <mergeCell ref="M4243:P4243"/>
    <mergeCell ref="I4279:K4279"/>
    <mergeCell ref="M4297:P4297"/>
    <mergeCell ref="I4297:K4297"/>
    <mergeCell ref="M4207:P4207"/>
    <mergeCell ref="M4225:P4225"/>
    <mergeCell ref="M4261:P4261"/>
    <mergeCell ref="M4279:P4279"/>
    <mergeCell ref="I4369:K4369"/>
    <mergeCell ref="M4369:P4369"/>
    <mergeCell ref="M4315:P4315"/>
    <mergeCell ref="I4387:K4387"/>
    <mergeCell ref="M4387:P4387"/>
    <mergeCell ref="M4405:P4405"/>
    <mergeCell ref="M4333:P4333"/>
    <mergeCell ref="I4549:K4549"/>
    <mergeCell ref="M4549:P4549"/>
    <mergeCell ref="I4351:K4351"/>
    <mergeCell ref="C4207:E4207"/>
    <mergeCell ref="F4207:H4207"/>
    <mergeCell ref="C4297:E4297"/>
    <mergeCell ref="C4099:E4099"/>
    <mergeCell ref="F4099:H4099"/>
    <mergeCell ref="C3991:E3991"/>
    <mergeCell ref="F3991:H3991"/>
    <mergeCell ref="C4117:E4117"/>
    <mergeCell ref="F4117:H4117"/>
    <mergeCell ref="C4243:E4243"/>
    <mergeCell ref="F4243:H4243"/>
    <mergeCell ref="C4189:E4189"/>
    <mergeCell ref="F4189:H4189"/>
    <mergeCell ref="C4009:E4009"/>
    <mergeCell ref="F4009:H4009"/>
    <mergeCell ref="I4189:K4189"/>
    <mergeCell ref="M4189:P4189"/>
    <mergeCell ref="I3991:K3991"/>
    <mergeCell ref="M3991:P3991"/>
    <mergeCell ref="I4009:K4009"/>
    <mergeCell ref="M4009:P4009"/>
    <mergeCell ref="I4063:K4063"/>
    <mergeCell ref="M4063:P4063"/>
    <mergeCell ref="I4117:K4117"/>
    <mergeCell ref="M4117:P4117"/>
    <mergeCell ref="C4171:E4171"/>
    <mergeCell ref="F4171:H4171"/>
    <mergeCell ref="I4207:K4207"/>
    <mergeCell ref="I4225:K4225"/>
    <mergeCell ref="C4063:E4063"/>
    <mergeCell ref="F4063:H4063"/>
    <mergeCell ref="I4171:K4171"/>
    <mergeCell ref="M4171:P4171"/>
    <mergeCell ref="C4135:E4135"/>
    <mergeCell ref="F4135:H4135"/>
    <mergeCell ref="C4153:E4153"/>
    <mergeCell ref="F4153:H4153"/>
    <mergeCell ref="I4153:K4153"/>
    <mergeCell ref="M4153:P4153"/>
    <mergeCell ref="I4135:K4135"/>
    <mergeCell ref="M4135:P4135"/>
    <mergeCell ref="C3973:E3973"/>
    <mergeCell ref="F3973:H3973"/>
    <mergeCell ref="I3973:K3973"/>
    <mergeCell ref="M3973:P3973"/>
    <mergeCell ref="C3955:E3955"/>
    <mergeCell ref="F3955:H3955"/>
    <mergeCell ref="I3955:K3955"/>
    <mergeCell ref="M3955:P3955"/>
    <mergeCell ref="M3937:P3937"/>
    <mergeCell ref="C3937:E3937"/>
    <mergeCell ref="F3937:H3937"/>
    <mergeCell ref="I3937:K3937"/>
    <mergeCell ref="C3829:E3829"/>
    <mergeCell ref="F3829:H3829"/>
    <mergeCell ref="F3883:H3883"/>
    <mergeCell ref="I3883:K3883"/>
    <mergeCell ref="M3883:P3883"/>
    <mergeCell ref="C3919:E3919"/>
    <mergeCell ref="I3703:K3703"/>
    <mergeCell ref="I3631:K3631"/>
    <mergeCell ref="M3631:P3631"/>
    <mergeCell ref="I3649:K3649"/>
    <mergeCell ref="M3649:P3649"/>
    <mergeCell ref="C3487:E3487"/>
    <mergeCell ref="F3487:H3487"/>
    <mergeCell ref="I3487:K3487"/>
    <mergeCell ref="M3487:P3487"/>
    <mergeCell ref="F3919:H3919"/>
    <mergeCell ref="I3919:K3919"/>
    <mergeCell ref="M3919:P3919"/>
    <mergeCell ref="C3865:E3865"/>
    <mergeCell ref="F3901:H3901"/>
    <mergeCell ref="F3865:H3865"/>
    <mergeCell ref="I3865:K3865"/>
    <mergeCell ref="C3847:E3847"/>
    <mergeCell ref="F3847:H3847"/>
    <mergeCell ref="I3847:K3847"/>
    <mergeCell ref="I3775:K3775"/>
    <mergeCell ref="M3775:P3775"/>
    <mergeCell ref="M3559:P3559"/>
    <mergeCell ref="F3469:H3469"/>
    <mergeCell ref="I3469:K3469"/>
    <mergeCell ref="M3469:P3469"/>
    <mergeCell ref="M3397:P3397"/>
    <mergeCell ref="C3361:E3361"/>
    <mergeCell ref="F3361:H3361"/>
    <mergeCell ref="M3343:P3343"/>
    <mergeCell ref="C3397:E3397"/>
    <mergeCell ref="F3397:H3397"/>
    <mergeCell ref="I3397:K3397"/>
    <mergeCell ref="I3361:K3361"/>
    <mergeCell ref="M3361:P3361"/>
    <mergeCell ref="M3379:P3379"/>
    <mergeCell ref="C3379:E3379"/>
    <mergeCell ref="F3379:H3379"/>
    <mergeCell ref="M3667:P3667"/>
    <mergeCell ref="C3523:E3523"/>
    <mergeCell ref="F3523:H3523"/>
    <mergeCell ref="I3523:K3523"/>
    <mergeCell ref="M3523:P3523"/>
    <mergeCell ref="C3343:E3343"/>
    <mergeCell ref="F3451:H3451"/>
    <mergeCell ref="I3451:K3451"/>
    <mergeCell ref="M3451:P3451"/>
    <mergeCell ref="I3505:K3505"/>
    <mergeCell ref="M3505:P3505"/>
    <mergeCell ref="C3433:E3433"/>
    <mergeCell ref="F3433:H3433"/>
    <mergeCell ref="I3433:K3433"/>
    <mergeCell ref="M3433:P3433"/>
    <mergeCell ref="C3415:E3415"/>
    <mergeCell ref="I3379:K3379"/>
    <mergeCell ref="C3289:E3289"/>
    <mergeCell ref="F3289:H3289"/>
    <mergeCell ref="I3289:K3289"/>
    <mergeCell ref="M3289:P3289"/>
    <mergeCell ref="C3307:E3307"/>
    <mergeCell ref="F3307:H3307"/>
    <mergeCell ref="I3307:K3307"/>
    <mergeCell ref="M3307:P3307"/>
    <mergeCell ref="C3325:E3325"/>
    <mergeCell ref="F3325:H3325"/>
    <mergeCell ref="I3325:K3325"/>
    <mergeCell ref="M3325:P3325"/>
    <mergeCell ref="C3199:E3199"/>
    <mergeCell ref="F3199:H3199"/>
    <mergeCell ref="I3199:K3199"/>
    <mergeCell ref="M3199:P3199"/>
    <mergeCell ref="C3271:E3271"/>
    <mergeCell ref="F3271:H3271"/>
    <mergeCell ref="I3271:K3271"/>
    <mergeCell ref="M3271:P3271"/>
    <mergeCell ref="C3253:E3253"/>
    <mergeCell ref="F3253:H3253"/>
    <mergeCell ref="I3253:K3253"/>
    <mergeCell ref="M3253:P3253"/>
    <mergeCell ref="C3217:E3217"/>
    <mergeCell ref="F3217:H3217"/>
    <mergeCell ref="I3217:K3217"/>
    <mergeCell ref="M3217:P3217"/>
    <mergeCell ref="C3235:E3235"/>
    <mergeCell ref="F3235:H3235"/>
    <mergeCell ref="I3235:K3235"/>
    <mergeCell ref="M3235:P3235"/>
    <mergeCell ref="C3181:E3181"/>
    <mergeCell ref="F3181:H3181"/>
    <mergeCell ref="I3181:K3181"/>
    <mergeCell ref="M3181:P3181"/>
    <mergeCell ref="C3109:E3109"/>
    <mergeCell ref="F3109:H3109"/>
    <mergeCell ref="I3109:K3109"/>
    <mergeCell ref="M3109:P3109"/>
    <mergeCell ref="M3145:P3145"/>
    <mergeCell ref="C3091:E3091"/>
    <mergeCell ref="F3091:H3091"/>
    <mergeCell ref="I3091:K3091"/>
    <mergeCell ref="M3091:P3091"/>
    <mergeCell ref="C3055:E3055"/>
    <mergeCell ref="F3055:H3055"/>
    <mergeCell ref="I3055:K3055"/>
    <mergeCell ref="C1597:E1597"/>
    <mergeCell ref="F1597:H1597"/>
    <mergeCell ref="I1597:K1597"/>
    <mergeCell ref="M1597:P1597"/>
    <mergeCell ref="C1651:E1651"/>
    <mergeCell ref="F1651:H1651"/>
    <mergeCell ref="I1651:K1651"/>
    <mergeCell ref="M1651:P1651"/>
    <mergeCell ref="C1687:E1687"/>
    <mergeCell ref="F1687:H1687"/>
    <mergeCell ref="I1687:K1687"/>
    <mergeCell ref="M1687:P1687"/>
    <mergeCell ref="C1669:E1669"/>
    <mergeCell ref="F1669:H1669"/>
    <mergeCell ref="I1669:K1669"/>
    <mergeCell ref="M1669:P1669"/>
    <mergeCell ref="M3055:P3055"/>
    <mergeCell ref="C2929:E2929"/>
    <mergeCell ref="F2929:H2929"/>
    <mergeCell ref="I2929:K2929"/>
    <mergeCell ref="M2929:P2929"/>
    <mergeCell ref="C2803:E2803"/>
    <mergeCell ref="F2803:H2803"/>
    <mergeCell ref="I2803:K2803"/>
    <mergeCell ref="M2839:P2839"/>
    <mergeCell ref="M2821:P2821"/>
    <mergeCell ref="M2803:P2803"/>
    <mergeCell ref="C2839:E2839"/>
    <mergeCell ref="C2965:E2965"/>
    <mergeCell ref="F2965:H2965"/>
    <mergeCell ref="I2965:K2965"/>
    <mergeCell ref="M2965:P2965"/>
    <mergeCell ref="C3001:E3001"/>
    <mergeCell ref="F3001:H3001"/>
    <mergeCell ref="I3001:K3001"/>
    <mergeCell ref="M3001:P3001"/>
    <mergeCell ref="C2983:E2983"/>
    <mergeCell ref="F2983:H2983"/>
    <mergeCell ref="I2983:K2983"/>
    <mergeCell ref="M2983:P2983"/>
    <mergeCell ref="C3019:E3019"/>
    <mergeCell ref="F3019:H3019"/>
    <mergeCell ref="I3019:K3019"/>
    <mergeCell ref="M3019:P3019"/>
    <mergeCell ref="C2947:E2947"/>
    <mergeCell ref="F2947:H2947"/>
    <mergeCell ref="I2947:K2947"/>
    <mergeCell ref="M2947:P2947"/>
    <mergeCell ref="I1615:K1615"/>
    <mergeCell ref="M1615:P1615"/>
    <mergeCell ref="C1561:E1561"/>
    <mergeCell ref="F1561:H1561"/>
    <mergeCell ref="I1561:K1561"/>
    <mergeCell ref="M1561:P1561"/>
    <mergeCell ref="C1543:E1543"/>
    <mergeCell ref="F1543:H1543"/>
    <mergeCell ref="I1543:K1543"/>
    <mergeCell ref="M1543:P1543"/>
    <mergeCell ref="C1525:E1525"/>
    <mergeCell ref="F1525:H1525"/>
    <mergeCell ref="I1525:K1525"/>
    <mergeCell ref="M1525:P1525"/>
    <mergeCell ref="F1291:H1291"/>
    <mergeCell ref="I1291:K1291"/>
    <mergeCell ref="M1291:P1291"/>
    <mergeCell ref="C1381:E1381"/>
    <mergeCell ref="V1293:Y1293"/>
    <mergeCell ref="C1309:E1309"/>
    <mergeCell ref="F1309:H1309"/>
    <mergeCell ref="I1309:K1309"/>
    <mergeCell ref="M1309:P1309"/>
    <mergeCell ref="C1471:E1471"/>
    <mergeCell ref="F1471:H1471"/>
    <mergeCell ref="I1471:K1471"/>
    <mergeCell ref="M1471:P1471"/>
    <mergeCell ref="C1507:E1507"/>
    <mergeCell ref="F1507:H1507"/>
    <mergeCell ref="I1507:K1507"/>
    <mergeCell ref="M1507:P1507"/>
    <mergeCell ref="C1489:E1489"/>
    <mergeCell ref="F1489:H1489"/>
    <mergeCell ref="I1489:K1489"/>
    <mergeCell ref="M1489:P1489"/>
    <mergeCell ref="C1453:E1453"/>
    <mergeCell ref="F1453:H1453"/>
    <mergeCell ref="I1453:K1453"/>
    <mergeCell ref="M1453:P1453"/>
    <mergeCell ref="Z1275:AC1275"/>
    <mergeCell ref="C1399:E1399"/>
    <mergeCell ref="F1399:H1399"/>
    <mergeCell ref="I1399:K1399"/>
    <mergeCell ref="M1399:P1399"/>
    <mergeCell ref="V1401:Y1401"/>
    <mergeCell ref="Z1401:AC1401"/>
    <mergeCell ref="V1402:W1402"/>
    <mergeCell ref="X1402:Y1402"/>
    <mergeCell ref="Z1402:AA1402"/>
    <mergeCell ref="AB1402:AC1402"/>
    <mergeCell ref="V1383:Y1383"/>
    <mergeCell ref="Z1257:AC1257"/>
    <mergeCell ref="I1273:K1273"/>
    <mergeCell ref="M1273:P1273"/>
    <mergeCell ref="V1275:Y1275"/>
    <mergeCell ref="C1291:E1291"/>
    <mergeCell ref="M1381:P1381"/>
    <mergeCell ref="I1327:K1327"/>
    <mergeCell ref="M1327:P1327"/>
    <mergeCell ref="Z1293:AC1293"/>
    <mergeCell ref="C1327:E1327"/>
    <mergeCell ref="F1327:H1327"/>
    <mergeCell ref="I1363:K1363"/>
    <mergeCell ref="M1363:P1363"/>
    <mergeCell ref="V1365:Y1365"/>
    <mergeCell ref="V1366:W1366"/>
    <mergeCell ref="X1366:Y1366"/>
    <mergeCell ref="V1329:Y1329"/>
    <mergeCell ref="F1381:H1381"/>
    <mergeCell ref="I1381:K1381"/>
    <mergeCell ref="F1345:H1345"/>
    <mergeCell ref="I1075:K1075"/>
    <mergeCell ref="M1075:P1075"/>
    <mergeCell ref="V1077:Y1077"/>
    <mergeCell ref="Z1077:AC1077"/>
    <mergeCell ref="C1075:E1075"/>
    <mergeCell ref="F1075:H1075"/>
    <mergeCell ref="C1435:E1435"/>
    <mergeCell ref="F1435:H1435"/>
    <mergeCell ref="I1435:K1435"/>
    <mergeCell ref="M1435:P1435"/>
    <mergeCell ref="Z1383:AC1383"/>
    <mergeCell ref="V1384:W1384"/>
    <mergeCell ref="X1384:Y1384"/>
    <mergeCell ref="Z1384:AA1384"/>
    <mergeCell ref="AB1384:AC1384"/>
    <mergeCell ref="C1417:E1417"/>
    <mergeCell ref="F1417:H1417"/>
    <mergeCell ref="I1417:K1417"/>
    <mergeCell ref="M1417:P1417"/>
    <mergeCell ref="F1273:H1273"/>
    <mergeCell ref="V1167:Y1167"/>
    <mergeCell ref="Z1167:AC1167"/>
    <mergeCell ref="V1149:Y1149"/>
    <mergeCell ref="Z1149:AC1149"/>
    <mergeCell ref="C1201:E1201"/>
    <mergeCell ref="F1201:H1201"/>
    <mergeCell ref="I1201:K1201"/>
    <mergeCell ref="M1201:P1201"/>
    <mergeCell ref="Z1185:AC1185"/>
    <mergeCell ref="C1165:E1165"/>
    <mergeCell ref="F1165:H1165"/>
    <mergeCell ref="I1165:K1165"/>
    <mergeCell ref="I1111:K1111"/>
    <mergeCell ref="M1111:P1111"/>
    <mergeCell ref="C1093:E1093"/>
    <mergeCell ref="F1093:H1093"/>
    <mergeCell ref="I1093:K1093"/>
    <mergeCell ref="M1093:P1093"/>
    <mergeCell ref="V1095:Y1095"/>
    <mergeCell ref="Z1095:AC1095"/>
    <mergeCell ref="C1237:E1237"/>
    <mergeCell ref="F1237:H1237"/>
    <mergeCell ref="I1237:K1237"/>
    <mergeCell ref="M1237:P1237"/>
    <mergeCell ref="C1219:E1219"/>
    <mergeCell ref="F1219:H1219"/>
    <mergeCell ref="I1219:K1219"/>
    <mergeCell ref="M1219:P1219"/>
    <mergeCell ref="C1129:E1129"/>
    <mergeCell ref="F1129:H1129"/>
    <mergeCell ref="I1129:K1129"/>
    <mergeCell ref="M1129:P1129"/>
    <mergeCell ref="V1131:Y1131"/>
    <mergeCell ref="Z1131:AC1131"/>
    <mergeCell ref="M1165:P1165"/>
    <mergeCell ref="C1183:E1183"/>
    <mergeCell ref="F1183:H1183"/>
    <mergeCell ref="I1183:K1183"/>
    <mergeCell ref="M1183:P1183"/>
    <mergeCell ref="V1185:Y1185"/>
    <mergeCell ref="F1255:H1255"/>
    <mergeCell ref="I1255:K1255"/>
    <mergeCell ref="M1255:P1255"/>
    <mergeCell ref="V1257:Y1257"/>
    <mergeCell ref="C1255:E1255"/>
    <mergeCell ref="C1273:E1273"/>
    <mergeCell ref="C1147:E1147"/>
    <mergeCell ref="F1147:H1147"/>
    <mergeCell ref="I1147:K1147"/>
    <mergeCell ref="M1147:P1147"/>
    <mergeCell ref="V1113:Y1113"/>
    <mergeCell ref="Z1113:AC1113"/>
    <mergeCell ref="V1005:Y1005"/>
    <mergeCell ref="Z1005:AC1005"/>
    <mergeCell ref="C1021:E1021"/>
    <mergeCell ref="F1021:H1021"/>
    <mergeCell ref="I1021:K1021"/>
    <mergeCell ref="M1021:P1021"/>
    <mergeCell ref="C1057:E1057"/>
    <mergeCell ref="F1057:H1057"/>
    <mergeCell ref="I1057:K1057"/>
    <mergeCell ref="M1057:P1057"/>
    <mergeCell ref="V1059:Y1059"/>
    <mergeCell ref="Z1059:AC1059"/>
    <mergeCell ref="C1039:E1039"/>
    <mergeCell ref="F1039:H1039"/>
    <mergeCell ref="I1039:K1039"/>
    <mergeCell ref="M1039:P1039"/>
    <mergeCell ref="V1041:Y1041"/>
    <mergeCell ref="Z1041:AC1041"/>
    <mergeCell ref="C1111:E1111"/>
    <mergeCell ref="F1111:H1111"/>
    <mergeCell ref="Z1023:AC1023"/>
    <mergeCell ref="V1023:Y1023"/>
    <mergeCell ref="C967:E967"/>
    <mergeCell ref="F967:H967"/>
    <mergeCell ref="I967:K967"/>
    <mergeCell ref="M967:P967"/>
    <mergeCell ref="V969:Y969"/>
    <mergeCell ref="Z969:AC969"/>
    <mergeCell ref="C1003:E1003"/>
    <mergeCell ref="F1003:H1003"/>
    <mergeCell ref="I1003:K1003"/>
    <mergeCell ref="M1003:P1003"/>
    <mergeCell ref="C985:E985"/>
    <mergeCell ref="F985:H985"/>
    <mergeCell ref="I985:K985"/>
    <mergeCell ref="M985:P985"/>
    <mergeCell ref="V987:Y987"/>
    <mergeCell ref="Z987:AC987"/>
    <mergeCell ref="V897:Y897"/>
    <mergeCell ref="Z897:AC897"/>
    <mergeCell ref="V951:Y951"/>
    <mergeCell ref="Z951:AC951"/>
    <mergeCell ref="V861:Y861"/>
    <mergeCell ref="Z861:AC861"/>
    <mergeCell ref="V806:Y806"/>
    <mergeCell ref="Z806:AC806"/>
    <mergeCell ref="V915:Y915"/>
    <mergeCell ref="Z915:AC915"/>
    <mergeCell ref="C931:E931"/>
    <mergeCell ref="F931:H931"/>
    <mergeCell ref="I931:K931"/>
    <mergeCell ref="M931:P931"/>
    <mergeCell ref="C913:E913"/>
    <mergeCell ref="F913:H913"/>
    <mergeCell ref="I913:K913"/>
    <mergeCell ref="M913:P913"/>
    <mergeCell ref="V824:Y824"/>
    <mergeCell ref="Z824:AC824"/>
    <mergeCell ref="F949:H949"/>
    <mergeCell ref="I949:K949"/>
    <mergeCell ref="M949:P949"/>
    <mergeCell ref="Z570:AC570"/>
    <mergeCell ref="C607:E607"/>
    <mergeCell ref="F607:H607"/>
    <mergeCell ref="I607:K607"/>
    <mergeCell ref="M607:P607"/>
    <mergeCell ref="C77:E77"/>
    <mergeCell ref="F77:H77"/>
    <mergeCell ref="I77:K77"/>
    <mergeCell ref="M77:P77"/>
    <mergeCell ref="I294:K294"/>
    <mergeCell ref="M294:P294"/>
    <mergeCell ref="C258:E258"/>
    <mergeCell ref="F258:H258"/>
    <mergeCell ref="C114:E114"/>
    <mergeCell ref="F114:H114"/>
    <mergeCell ref="I114:K114"/>
    <mergeCell ref="M114:P114"/>
    <mergeCell ref="I474:K474"/>
    <mergeCell ref="M474:P474"/>
    <mergeCell ref="V532:Y532"/>
    <mergeCell ref="Z532:AC532"/>
    <mergeCell ref="I512:K512"/>
    <mergeCell ref="M512:P512"/>
    <mergeCell ref="V475:Y475"/>
    <mergeCell ref="Z475:AC475"/>
    <mergeCell ref="C438:E438"/>
    <mergeCell ref="F438:H438"/>
    <mergeCell ref="C330:E330"/>
    <mergeCell ref="F330:H330"/>
    <mergeCell ref="I330:K330"/>
    <mergeCell ref="M330:P330"/>
    <mergeCell ref="I438:K438"/>
    <mergeCell ref="C5:E5"/>
    <mergeCell ref="F5:H5"/>
    <mergeCell ref="I5:K5"/>
    <mergeCell ref="M5:P5"/>
    <mergeCell ref="I41:K41"/>
    <mergeCell ref="M41:P41"/>
    <mergeCell ref="C751:E751"/>
    <mergeCell ref="F751:H751"/>
    <mergeCell ref="C895:E895"/>
    <mergeCell ref="F895:H895"/>
    <mergeCell ref="I895:K895"/>
    <mergeCell ref="M895:P895"/>
    <mergeCell ref="C877:E877"/>
    <mergeCell ref="F877:H877"/>
    <mergeCell ref="I877:K877"/>
    <mergeCell ref="M877:P877"/>
    <mergeCell ref="V570:Y570"/>
    <mergeCell ref="C805:E805"/>
    <mergeCell ref="F805:H805"/>
    <mergeCell ref="I805:K805"/>
    <mergeCell ref="M805:P805"/>
    <mergeCell ref="I841:K841"/>
    <mergeCell ref="M841:P841"/>
    <mergeCell ref="I769:K769"/>
    <mergeCell ref="M769:P769"/>
    <mergeCell ref="C733:E733"/>
    <mergeCell ref="F733:H733"/>
    <mergeCell ref="I643:K643"/>
    <mergeCell ref="M643:P643"/>
    <mergeCell ref="V644:Y644"/>
    <mergeCell ref="C643:E643"/>
    <mergeCell ref="F643:H643"/>
  </mergeCells>
  <conditionalFormatting sqref="N8:P19 P20">
    <cfRule type="cellIs" dxfId="974" priority="1" operator="lessThan">
      <formula>0</formula>
    </cfRule>
    <cfRule type="cellIs" dxfId="973" priority="2" operator="equal">
      <formula>0</formula>
    </cfRule>
    <cfRule type="cellIs" dxfId="972" priority="3" operator="greaterThanOrEqual">
      <formula>1</formula>
    </cfRule>
  </conditionalFormatting>
  <conditionalFormatting sqref="N26:P37 P38">
    <cfRule type="cellIs" dxfId="971" priority="4" operator="lessThan">
      <formula>0</formula>
    </cfRule>
    <cfRule type="cellIs" dxfId="970" priority="5" operator="equal">
      <formula>0</formula>
    </cfRule>
    <cfRule type="cellIs" dxfId="969" priority="6" operator="greaterThanOrEqual">
      <formula>1</formula>
    </cfRule>
  </conditionalFormatting>
  <conditionalFormatting sqref="N44:P55 P56">
    <cfRule type="cellIs" dxfId="968" priority="7" operator="lessThan">
      <formula>0</formula>
    </cfRule>
    <cfRule type="cellIs" dxfId="967" priority="8" operator="equal">
      <formula>0</formula>
    </cfRule>
    <cfRule type="cellIs" dxfId="966" priority="9" operator="greaterThanOrEqual">
      <formula>1</formula>
    </cfRule>
  </conditionalFormatting>
  <conditionalFormatting sqref="N62:P73 P74">
    <cfRule type="cellIs" dxfId="965" priority="10" operator="lessThan">
      <formula>0</formula>
    </cfRule>
    <cfRule type="cellIs" dxfId="964" priority="11" operator="equal">
      <formula>0</formula>
    </cfRule>
    <cfRule type="cellIs" dxfId="963" priority="12" operator="greaterThanOrEqual">
      <formula>1</formula>
    </cfRule>
  </conditionalFormatting>
  <conditionalFormatting sqref="N80:P91 P92">
    <cfRule type="cellIs" dxfId="962" priority="13" operator="lessThan">
      <formula>0</formula>
    </cfRule>
    <cfRule type="cellIs" dxfId="961" priority="14" operator="equal">
      <formula>0</formula>
    </cfRule>
    <cfRule type="cellIs" dxfId="960" priority="15" operator="greaterThanOrEqual">
      <formula>1</formula>
    </cfRule>
  </conditionalFormatting>
  <conditionalFormatting sqref="N98:P109 P110">
    <cfRule type="cellIs" dxfId="959" priority="16" operator="lessThan">
      <formula>0</formula>
    </cfRule>
    <cfRule type="cellIs" dxfId="958" priority="17" operator="equal">
      <formula>0</formula>
    </cfRule>
    <cfRule type="cellIs" dxfId="957" priority="18" operator="greaterThanOrEqual">
      <formula>1</formula>
    </cfRule>
  </conditionalFormatting>
  <conditionalFormatting sqref="N117:P128 P129">
    <cfRule type="cellIs" dxfId="956" priority="19" operator="lessThan">
      <formula>0</formula>
    </cfRule>
    <cfRule type="cellIs" dxfId="955" priority="20" operator="equal">
      <formula>0</formula>
    </cfRule>
    <cfRule type="cellIs" dxfId="954" priority="21" operator="greaterThanOrEqual">
      <formula>1</formula>
    </cfRule>
  </conditionalFormatting>
  <conditionalFormatting sqref="N135:P146 P147">
    <cfRule type="cellIs" dxfId="953" priority="22" operator="lessThan">
      <formula>0</formula>
    </cfRule>
    <cfRule type="cellIs" dxfId="952" priority="23" operator="equal">
      <formula>0</formula>
    </cfRule>
    <cfRule type="cellIs" dxfId="951" priority="24" operator="greaterThanOrEqual">
      <formula>1</formula>
    </cfRule>
  </conditionalFormatting>
  <conditionalFormatting sqref="N153:P164 P165">
    <cfRule type="cellIs" dxfId="950" priority="25" operator="lessThan">
      <formula>0</formula>
    </cfRule>
    <cfRule type="cellIs" dxfId="949" priority="26" operator="equal">
      <formula>0</formula>
    </cfRule>
    <cfRule type="cellIs" dxfId="948" priority="27" operator="greaterThanOrEqual">
      <formula>1</formula>
    </cfRule>
  </conditionalFormatting>
  <conditionalFormatting sqref="N171:P182 P183">
    <cfRule type="cellIs" dxfId="947" priority="28" operator="lessThan">
      <formula>0</formula>
    </cfRule>
    <cfRule type="cellIs" dxfId="946" priority="29" operator="equal">
      <formula>0</formula>
    </cfRule>
    <cfRule type="cellIs" dxfId="945" priority="30" operator="greaterThanOrEqual">
      <formula>1</formula>
    </cfRule>
  </conditionalFormatting>
  <conditionalFormatting sqref="N189:P200 P201">
    <cfRule type="cellIs" dxfId="944" priority="31" operator="lessThan">
      <formula>0</formula>
    </cfRule>
    <cfRule type="cellIs" dxfId="943" priority="32" operator="equal">
      <formula>0</formula>
    </cfRule>
    <cfRule type="cellIs" dxfId="942" priority="33" operator="greaterThanOrEqual">
      <formula>1</formula>
    </cfRule>
  </conditionalFormatting>
  <conditionalFormatting sqref="N207:P218 P219">
    <cfRule type="cellIs" dxfId="941" priority="34" operator="lessThan">
      <formula>0</formula>
    </cfRule>
    <cfRule type="cellIs" dxfId="940" priority="35" operator="equal">
      <formula>0</formula>
    </cfRule>
    <cfRule type="cellIs" dxfId="939" priority="36" operator="greaterThanOrEqual">
      <formula>1</formula>
    </cfRule>
  </conditionalFormatting>
  <conditionalFormatting sqref="N225:P236 P237">
    <cfRule type="cellIs" dxfId="938" priority="37" operator="lessThan">
      <formula>0</formula>
    </cfRule>
    <cfRule type="cellIs" dxfId="937" priority="38" operator="equal">
      <formula>0</formula>
    </cfRule>
    <cfRule type="cellIs" dxfId="936" priority="39" operator="greaterThanOrEqual">
      <formula>1</formula>
    </cfRule>
  </conditionalFormatting>
  <conditionalFormatting sqref="N243:P254 P255">
    <cfRule type="cellIs" dxfId="935" priority="40" operator="lessThan">
      <formula>0</formula>
    </cfRule>
    <cfRule type="cellIs" dxfId="934" priority="41" operator="equal">
      <formula>0</formula>
    </cfRule>
    <cfRule type="cellIs" dxfId="933" priority="42" operator="greaterThanOrEqual">
      <formula>1</formula>
    </cfRule>
  </conditionalFormatting>
  <conditionalFormatting sqref="N261:P272 P273">
    <cfRule type="cellIs" dxfId="932" priority="43" operator="lessThan">
      <formula>0</formula>
    </cfRule>
    <cfRule type="cellIs" dxfId="931" priority="44" operator="equal">
      <formula>0</formula>
    </cfRule>
    <cfRule type="cellIs" dxfId="930" priority="45" operator="greaterThanOrEqual">
      <formula>1</formula>
    </cfRule>
  </conditionalFormatting>
  <conditionalFormatting sqref="N279:P290 P291">
    <cfRule type="cellIs" dxfId="929" priority="46" operator="lessThan">
      <formula>0</formula>
    </cfRule>
    <cfRule type="cellIs" dxfId="928" priority="47" operator="equal">
      <formula>0</formula>
    </cfRule>
    <cfRule type="cellIs" dxfId="927" priority="48" operator="greaterThanOrEqual">
      <formula>1</formula>
    </cfRule>
  </conditionalFormatting>
  <conditionalFormatting sqref="N297:P308 P309">
    <cfRule type="cellIs" dxfId="926" priority="49" operator="lessThan">
      <formula>0</formula>
    </cfRule>
    <cfRule type="cellIs" dxfId="925" priority="50" operator="equal">
      <formula>0</formula>
    </cfRule>
    <cfRule type="cellIs" dxfId="924" priority="51" operator="greaterThanOrEqual">
      <formula>1</formula>
    </cfRule>
  </conditionalFormatting>
  <conditionalFormatting sqref="N315:P326 P327">
    <cfRule type="cellIs" dxfId="923" priority="52" operator="lessThan">
      <formula>0</formula>
    </cfRule>
    <cfRule type="cellIs" dxfId="922" priority="53" operator="equal">
      <formula>0</formula>
    </cfRule>
    <cfRule type="cellIs" dxfId="921" priority="54" operator="greaterThanOrEqual">
      <formula>1</formula>
    </cfRule>
  </conditionalFormatting>
  <conditionalFormatting sqref="N333:P344 P345">
    <cfRule type="cellIs" dxfId="920" priority="55" operator="lessThan">
      <formula>0</formula>
    </cfRule>
    <cfRule type="cellIs" dxfId="919" priority="56" operator="equal">
      <formula>0</formula>
    </cfRule>
    <cfRule type="cellIs" dxfId="918" priority="57" operator="greaterThanOrEqual">
      <formula>1</formula>
    </cfRule>
  </conditionalFormatting>
  <conditionalFormatting sqref="N351:P362 P363">
    <cfRule type="cellIs" dxfId="917" priority="58" operator="lessThan">
      <formula>0</formula>
    </cfRule>
    <cfRule type="cellIs" dxfId="916" priority="59" operator="equal">
      <formula>0</formula>
    </cfRule>
    <cfRule type="cellIs" dxfId="915" priority="60" operator="greaterThanOrEqual">
      <formula>1</formula>
    </cfRule>
  </conditionalFormatting>
  <conditionalFormatting sqref="N369:P380 P381">
    <cfRule type="cellIs" dxfId="914" priority="61" operator="lessThan">
      <formula>0</formula>
    </cfRule>
    <cfRule type="cellIs" dxfId="913" priority="62" operator="equal">
      <formula>0</formula>
    </cfRule>
    <cfRule type="cellIs" dxfId="912" priority="63" operator="greaterThanOrEqual">
      <formula>1</formula>
    </cfRule>
  </conditionalFormatting>
  <conditionalFormatting sqref="N387:P398 P399">
    <cfRule type="cellIs" dxfId="911" priority="64" operator="lessThan">
      <formula>0</formula>
    </cfRule>
    <cfRule type="cellIs" dxfId="910" priority="65" operator="equal">
      <formula>0</formula>
    </cfRule>
    <cfRule type="cellIs" dxfId="909" priority="66" operator="greaterThanOrEqual">
      <formula>1</formula>
    </cfRule>
  </conditionalFormatting>
  <conditionalFormatting sqref="N405:P416 P417">
    <cfRule type="cellIs" dxfId="908" priority="67" operator="lessThan">
      <formula>0</formula>
    </cfRule>
    <cfRule type="cellIs" dxfId="907" priority="68" operator="equal">
      <formula>0</formula>
    </cfRule>
    <cfRule type="cellIs" dxfId="906" priority="69" operator="greaterThanOrEqual">
      <formula>1</formula>
    </cfRule>
  </conditionalFormatting>
  <conditionalFormatting sqref="N423:P434 P435">
    <cfRule type="cellIs" dxfId="905" priority="70" operator="lessThan">
      <formula>0</formula>
    </cfRule>
    <cfRule type="cellIs" dxfId="904" priority="71" operator="equal">
      <formula>0</formula>
    </cfRule>
    <cfRule type="cellIs" dxfId="903" priority="72" operator="greaterThanOrEqual">
      <formula>1</formula>
    </cfRule>
  </conditionalFormatting>
  <conditionalFormatting sqref="N441:P452 P453">
    <cfRule type="cellIs" dxfId="902" priority="73" operator="lessThan">
      <formula>0</formula>
    </cfRule>
    <cfRule type="cellIs" dxfId="901" priority="74" operator="equal">
      <formula>0</formula>
    </cfRule>
    <cfRule type="cellIs" dxfId="900" priority="75" operator="greaterThanOrEqual">
      <formula>1</formula>
    </cfRule>
  </conditionalFormatting>
  <conditionalFormatting sqref="N459:P470 P471">
    <cfRule type="cellIs" dxfId="899" priority="76" operator="lessThan">
      <formula>0</formula>
    </cfRule>
    <cfRule type="cellIs" dxfId="898" priority="77" operator="equal">
      <formula>0</formula>
    </cfRule>
    <cfRule type="cellIs" dxfId="897" priority="78" operator="greaterThanOrEqual">
      <formula>1</formula>
    </cfRule>
  </conditionalFormatting>
  <conditionalFormatting sqref="N477:P488 P489">
    <cfRule type="cellIs" dxfId="896" priority="79" operator="lessThan">
      <formula>0</formula>
    </cfRule>
    <cfRule type="cellIs" dxfId="895" priority="80" operator="equal">
      <formula>0</formula>
    </cfRule>
    <cfRule type="cellIs" dxfId="894" priority="81" operator="greaterThanOrEqual">
      <formula>1</formula>
    </cfRule>
  </conditionalFormatting>
  <conditionalFormatting sqref="N496:P507 P508">
    <cfRule type="cellIs" dxfId="893" priority="82" operator="lessThan">
      <formula>0</formula>
    </cfRule>
    <cfRule type="cellIs" dxfId="892" priority="83" operator="equal">
      <formula>0</formula>
    </cfRule>
    <cfRule type="cellIs" dxfId="891" priority="84" operator="greaterThanOrEqual">
      <formula>1</formula>
    </cfRule>
  </conditionalFormatting>
  <conditionalFormatting sqref="N515:P526 P527">
    <cfRule type="cellIs" dxfId="890" priority="85" operator="lessThan">
      <formula>0</formula>
    </cfRule>
    <cfRule type="cellIs" dxfId="889" priority="86" operator="equal">
      <formula>0</formula>
    </cfRule>
    <cfRule type="cellIs" dxfId="888" priority="87" operator="greaterThanOrEqual">
      <formula>1</formula>
    </cfRule>
  </conditionalFormatting>
  <conditionalFormatting sqref="N534:P545 P546">
    <cfRule type="cellIs" dxfId="887" priority="88" operator="lessThan">
      <formula>0</formula>
    </cfRule>
    <cfRule type="cellIs" dxfId="886" priority="89" operator="equal">
      <formula>0</formula>
    </cfRule>
    <cfRule type="cellIs" dxfId="885" priority="90" operator="greaterThanOrEqual">
      <formula>1</formula>
    </cfRule>
  </conditionalFormatting>
  <conditionalFormatting sqref="N553:P564 P565">
    <cfRule type="cellIs" dxfId="884" priority="91" operator="lessThan">
      <formula>0</formula>
    </cfRule>
    <cfRule type="cellIs" dxfId="883" priority="92" operator="equal">
      <formula>0</formula>
    </cfRule>
    <cfRule type="cellIs" dxfId="882" priority="93" operator="greaterThanOrEqual">
      <formula>1</formula>
    </cfRule>
  </conditionalFormatting>
  <conditionalFormatting sqref="N572:P583 P584">
    <cfRule type="cellIs" dxfId="881" priority="94" operator="lessThan">
      <formula>0</formula>
    </cfRule>
    <cfRule type="cellIs" dxfId="880" priority="95" operator="equal">
      <formula>0</formula>
    </cfRule>
    <cfRule type="cellIs" dxfId="879" priority="96" operator="greaterThanOrEqual">
      <formula>1</formula>
    </cfRule>
  </conditionalFormatting>
  <conditionalFormatting sqref="N591:P602 P603:P604">
    <cfRule type="cellIs" dxfId="878" priority="97" operator="lessThan">
      <formula>0</formula>
    </cfRule>
    <cfRule type="cellIs" dxfId="877" priority="98" operator="equal">
      <formula>0</formula>
    </cfRule>
    <cfRule type="cellIs" dxfId="876" priority="99" operator="greaterThanOrEqual">
      <formula>1</formula>
    </cfRule>
  </conditionalFormatting>
  <conditionalFormatting sqref="N610:P621 P622">
    <cfRule type="cellIs" dxfId="875" priority="100" operator="lessThan">
      <formula>0</formula>
    </cfRule>
    <cfRule type="cellIs" dxfId="874" priority="101" operator="equal">
      <formula>0</formula>
    </cfRule>
    <cfRule type="cellIs" dxfId="873" priority="102" operator="greaterThanOrEqual">
      <formula>1</formula>
    </cfRule>
  </conditionalFormatting>
  <conditionalFormatting sqref="N628:P639 P640">
    <cfRule type="cellIs" dxfId="872" priority="103" operator="lessThan">
      <formula>0</formula>
    </cfRule>
    <cfRule type="cellIs" dxfId="871" priority="104" operator="equal">
      <formula>0</formula>
    </cfRule>
    <cfRule type="cellIs" dxfId="870" priority="105" operator="greaterThanOrEqual">
      <formula>1</formula>
    </cfRule>
  </conditionalFormatting>
  <conditionalFormatting sqref="N646:P657 P658">
    <cfRule type="cellIs" dxfId="869" priority="106" operator="lessThan">
      <formula>0</formula>
    </cfRule>
    <cfRule type="cellIs" dxfId="868" priority="107" operator="equal">
      <formula>0</formula>
    </cfRule>
    <cfRule type="cellIs" dxfId="867" priority="108" operator="greaterThanOrEqual">
      <formula>1</formula>
    </cfRule>
  </conditionalFormatting>
  <conditionalFormatting sqref="N664:P675 P676">
    <cfRule type="cellIs" dxfId="866" priority="109" operator="lessThan">
      <formula>0</formula>
    </cfRule>
    <cfRule type="cellIs" dxfId="865" priority="110" operator="equal">
      <formula>0</formula>
    </cfRule>
    <cfRule type="cellIs" dxfId="864" priority="111" operator="greaterThanOrEqual">
      <formula>1</formula>
    </cfRule>
  </conditionalFormatting>
  <conditionalFormatting sqref="N682:P693 P694">
    <cfRule type="cellIs" dxfId="863" priority="112" operator="lessThan">
      <formula>0</formula>
    </cfRule>
    <cfRule type="cellIs" dxfId="862" priority="113" operator="equal">
      <formula>0</formula>
    </cfRule>
    <cfRule type="cellIs" dxfId="861" priority="114" operator="greaterThanOrEqual">
      <formula>1</formula>
    </cfRule>
  </conditionalFormatting>
  <conditionalFormatting sqref="N700:P711 P712">
    <cfRule type="cellIs" dxfId="860" priority="115" operator="lessThan">
      <formula>0</formula>
    </cfRule>
    <cfRule type="cellIs" dxfId="859" priority="116" operator="equal">
      <formula>0</formula>
    </cfRule>
    <cfRule type="cellIs" dxfId="858" priority="117" operator="greaterThanOrEqual">
      <formula>1</formula>
    </cfRule>
  </conditionalFormatting>
  <conditionalFormatting sqref="N718:P729 P730">
    <cfRule type="cellIs" dxfId="857" priority="118" operator="lessThan">
      <formula>0</formula>
    </cfRule>
    <cfRule type="cellIs" dxfId="856" priority="119" operator="equal">
      <formula>0</formula>
    </cfRule>
    <cfRule type="cellIs" dxfId="855" priority="120" operator="greaterThanOrEqual">
      <formula>1</formula>
    </cfRule>
  </conditionalFormatting>
  <conditionalFormatting sqref="N736:P747 P748">
    <cfRule type="cellIs" dxfId="854" priority="121" operator="lessThan">
      <formula>0</formula>
    </cfRule>
    <cfRule type="cellIs" dxfId="853" priority="122" operator="equal">
      <formula>0</formula>
    </cfRule>
    <cfRule type="cellIs" dxfId="852" priority="123" operator="greaterThanOrEqual">
      <formula>1</formula>
    </cfRule>
  </conditionalFormatting>
  <conditionalFormatting sqref="N754:P765 P766">
    <cfRule type="cellIs" dxfId="851" priority="124" operator="lessThan">
      <formula>0</formula>
    </cfRule>
    <cfRule type="cellIs" dxfId="850" priority="125" operator="equal">
      <formula>0</formula>
    </cfRule>
    <cfRule type="cellIs" dxfId="849" priority="126" operator="greaterThanOrEqual">
      <formula>1</formula>
    </cfRule>
  </conditionalFormatting>
  <conditionalFormatting sqref="N772:P783 P784">
    <cfRule type="cellIs" dxfId="848" priority="127" operator="lessThan">
      <formula>0</formula>
    </cfRule>
    <cfRule type="cellIs" dxfId="847" priority="128" operator="equal">
      <formula>0</formula>
    </cfRule>
    <cfRule type="cellIs" dxfId="846" priority="129" operator="greaterThanOrEqual">
      <formula>1</formula>
    </cfRule>
  </conditionalFormatting>
  <conditionalFormatting sqref="N790:P801 P802">
    <cfRule type="cellIs" dxfId="845" priority="130" operator="lessThan">
      <formula>0</formula>
    </cfRule>
    <cfRule type="cellIs" dxfId="844" priority="131" operator="equal">
      <formula>0</formula>
    </cfRule>
    <cfRule type="cellIs" dxfId="843" priority="132" operator="greaterThanOrEqual">
      <formula>1</formula>
    </cfRule>
  </conditionalFormatting>
  <conditionalFormatting sqref="N808:P819 P820">
    <cfRule type="cellIs" dxfId="842" priority="133" operator="lessThan">
      <formula>0</formula>
    </cfRule>
    <cfRule type="cellIs" dxfId="841" priority="134" operator="equal">
      <formula>0</formula>
    </cfRule>
    <cfRule type="cellIs" dxfId="840" priority="135" operator="greaterThanOrEqual">
      <formula>1</formula>
    </cfRule>
  </conditionalFormatting>
  <conditionalFormatting sqref="N826:P837 P838">
    <cfRule type="cellIs" dxfId="839" priority="136" operator="lessThan">
      <formula>0</formula>
    </cfRule>
    <cfRule type="cellIs" dxfId="838" priority="137" operator="equal">
      <formula>0</formula>
    </cfRule>
    <cfRule type="cellIs" dxfId="837" priority="138" operator="greaterThanOrEqual">
      <formula>1</formula>
    </cfRule>
  </conditionalFormatting>
  <conditionalFormatting sqref="N844:P855 P856">
    <cfRule type="cellIs" dxfId="836" priority="139" operator="lessThan">
      <formula>0</formula>
    </cfRule>
    <cfRule type="cellIs" dxfId="835" priority="140" operator="equal">
      <formula>0</formula>
    </cfRule>
    <cfRule type="cellIs" dxfId="834" priority="141" operator="greaterThanOrEqual">
      <formula>1</formula>
    </cfRule>
  </conditionalFormatting>
  <conditionalFormatting sqref="N862:P873 P874">
    <cfRule type="cellIs" dxfId="833" priority="142" operator="lessThan">
      <formula>0</formula>
    </cfRule>
    <cfRule type="cellIs" dxfId="832" priority="143" operator="equal">
      <formula>0</formula>
    </cfRule>
    <cfRule type="cellIs" dxfId="831" priority="144" operator="greaterThanOrEqual">
      <formula>1</formula>
    </cfRule>
  </conditionalFormatting>
  <conditionalFormatting sqref="N880:P891 P892">
    <cfRule type="cellIs" dxfId="830" priority="145" operator="lessThan">
      <formula>0</formula>
    </cfRule>
    <cfRule type="cellIs" dxfId="829" priority="146" operator="equal">
      <formula>0</formula>
    </cfRule>
    <cfRule type="cellIs" dxfId="828" priority="147" operator="greaterThanOrEqual">
      <formula>1</formula>
    </cfRule>
  </conditionalFormatting>
  <conditionalFormatting sqref="N898:P909 P910">
    <cfRule type="cellIs" dxfId="827" priority="148" operator="lessThan">
      <formula>0</formula>
    </cfRule>
    <cfRule type="cellIs" dxfId="826" priority="149" operator="equal">
      <formula>0</formula>
    </cfRule>
    <cfRule type="cellIs" dxfId="825" priority="150" operator="greaterThanOrEqual">
      <formula>1</formula>
    </cfRule>
  </conditionalFormatting>
  <conditionalFormatting sqref="N916:P927 P928">
    <cfRule type="cellIs" dxfId="824" priority="151" operator="lessThan">
      <formula>0</formula>
    </cfRule>
    <cfRule type="cellIs" dxfId="823" priority="152" operator="equal">
      <formula>0</formula>
    </cfRule>
    <cfRule type="cellIs" dxfId="822" priority="153" operator="greaterThanOrEqual">
      <formula>1</formula>
    </cfRule>
  </conditionalFormatting>
  <conditionalFormatting sqref="N934:P945 P946">
    <cfRule type="cellIs" dxfId="821" priority="154" operator="lessThan">
      <formula>0</formula>
    </cfRule>
    <cfRule type="cellIs" dxfId="820" priority="155" operator="equal">
      <formula>0</formula>
    </cfRule>
    <cfRule type="cellIs" dxfId="819" priority="156" operator="greaterThanOrEqual">
      <formula>1</formula>
    </cfRule>
  </conditionalFormatting>
  <conditionalFormatting sqref="N952:P963 P964">
    <cfRule type="cellIs" dxfId="818" priority="157" operator="lessThan">
      <formula>0</formula>
    </cfRule>
    <cfRule type="cellIs" dxfId="817" priority="158" operator="equal">
      <formula>0</formula>
    </cfRule>
    <cfRule type="cellIs" dxfId="816" priority="159" operator="greaterThanOrEqual">
      <formula>1</formula>
    </cfRule>
  </conditionalFormatting>
  <conditionalFormatting sqref="N970:P981 P982">
    <cfRule type="cellIs" dxfId="815" priority="160" operator="lessThan">
      <formula>0</formula>
    </cfRule>
    <cfRule type="cellIs" dxfId="814" priority="161" operator="equal">
      <formula>0</formula>
    </cfRule>
    <cfRule type="cellIs" dxfId="813" priority="162" operator="greaterThanOrEqual">
      <formula>1</formula>
    </cfRule>
  </conditionalFormatting>
  <conditionalFormatting sqref="N988:P999 P1000">
    <cfRule type="cellIs" dxfId="812" priority="163" operator="lessThan">
      <formula>0</formula>
    </cfRule>
    <cfRule type="cellIs" dxfId="811" priority="164" operator="equal">
      <formula>0</formula>
    </cfRule>
    <cfRule type="cellIs" dxfId="810" priority="165" operator="greaterThanOrEqual">
      <formula>1</formula>
    </cfRule>
  </conditionalFormatting>
  <conditionalFormatting sqref="N1006:P1017 P1018">
    <cfRule type="cellIs" dxfId="809" priority="166" operator="lessThan">
      <formula>0</formula>
    </cfRule>
    <cfRule type="cellIs" dxfId="808" priority="167" operator="equal">
      <formula>0</formula>
    </cfRule>
    <cfRule type="cellIs" dxfId="807" priority="168" operator="greaterThanOrEqual">
      <formula>1</formula>
    </cfRule>
  </conditionalFormatting>
  <conditionalFormatting sqref="N1024:P1035 P1036">
    <cfRule type="cellIs" dxfId="806" priority="169" operator="lessThan">
      <formula>0</formula>
    </cfRule>
    <cfRule type="cellIs" dxfId="805" priority="170" operator="equal">
      <formula>0</formula>
    </cfRule>
    <cfRule type="cellIs" dxfId="804" priority="171" operator="greaterThanOrEqual">
      <formula>1</formula>
    </cfRule>
  </conditionalFormatting>
  <conditionalFormatting sqref="N1042:P1053 P1054">
    <cfRule type="cellIs" dxfId="803" priority="172" operator="lessThan">
      <formula>0</formula>
    </cfRule>
    <cfRule type="cellIs" dxfId="802" priority="173" operator="equal">
      <formula>0</formula>
    </cfRule>
    <cfRule type="cellIs" dxfId="801" priority="174" operator="greaterThanOrEqual">
      <formula>1</formula>
    </cfRule>
  </conditionalFormatting>
  <conditionalFormatting sqref="N1060:P1071 P1072">
    <cfRule type="cellIs" dxfId="800" priority="175" operator="lessThan">
      <formula>0</formula>
    </cfRule>
    <cfRule type="cellIs" dxfId="799" priority="176" operator="equal">
      <formula>0</formula>
    </cfRule>
    <cfRule type="cellIs" dxfId="798" priority="177" operator="greaterThanOrEqual">
      <formula>1</formula>
    </cfRule>
  </conditionalFormatting>
  <conditionalFormatting sqref="N1078:P1089 P1090">
    <cfRule type="cellIs" dxfId="797" priority="178" operator="lessThan">
      <formula>0</formula>
    </cfRule>
    <cfRule type="cellIs" dxfId="796" priority="179" operator="equal">
      <formula>0</formula>
    </cfRule>
    <cfRule type="cellIs" dxfId="795" priority="180" operator="greaterThanOrEqual">
      <formula>1</formula>
    </cfRule>
  </conditionalFormatting>
  <conditionalFormatting sqref="N1096:P1107 P1108">
    <cfRule type="cellIs" dxfId="794" priority="181" operator="lessThan">
      <formula>0</formula>
    </cfRule>
    <cfRule type="cellIs" dxfId="793" priority="182" operator="equal">
      <formula>0</formula>
    </cfRule>
    <cfRule type="cellIs" dxfId="792" priority="183" operator="greaterThanOrEqual">
      <formula>1</formula>
    </cfRule>
  </conditionalFormatting>
  <conditionalFormatting sqref="N1114:P1125 P1126">
    <cfRule type="cellIs" dxfId="791" priority="184" operator="lessThan">
      <formula>0</formula>
    </cfRule>
    <cfRule type="cellIs" dxfId="790" priority="185" operator="equal">
      <formula>0</formula>
    </cfRule>
    <cfRule type="cellIs" dxfId="789" priority="186" operator="greaterThanOrEqual">
      <formula>1</formula>
    </cfRule>
  </conditionalFormatting>
  <conditionalFormatting sqref="N1132:P1143 P1144">
    <cfRule type="cellIs" dxfId="788" priority="187" operator="lessThan">
      <formula>0</formula>
    </cfRule>
    <cfRule type="cellIs" dxfId="787" priority="188" operator="equal">
      <formula>0</formula>
    </cfRule>
    <cfRule type="cellIs" dxfId="786" priority="189" operator="greaterThanOrEqual">
      <formula>1</formula>
    </cfRule>
  </conditionalFormatting>
  <conditionalFormatting sqref="N1150:P1161 P1162">
    <cfRule type="cellIs" dxfId="785" priority="190" operator="lessThan">
      <formula>0</formula>
    </cfRule>
    <cfRule type="cellIs" dxfId="784" priority="191" operator="equal">
      <formula>0</formula>
    </cfRule>
    <cfRule type="cellIs" dxfId="783" priority="192" operator="greaterThanOrEqual">
      <formula>1</formula>
    </cfRule>
  </conditionalFormatting>
  <conditionalFormatting sqref="N1168:P1179 P1180">
    <cfRule type="cellIs" dxfId="782" priority="193" operator="lessThan">
      <formula>0</formula>
    </cfRule>
    <cfRule type="cellIs" dxfId="781" priority="194" operator="equal">
      <formula>0</formula>
    </cfRule>
    <cfRule type="cellIs" dxfId="780" priority="195" operator="greaterThanOrEqual">
      <formula>1</formula>
    </cfRule>
  </conditionalFormatting>
  <conditionalFormatting sqref="N1186:P1197 P1198">
    <cfRule type="cellIs" dxfId="779" priority="196" operator="lessThan">
      <formula>0</formula>
    </cfRule>
    <cfRule type="cellIs" dxfId="778" priority="197" operator="equal">
      <formula>0</formula>
    </cfRule>
    <cfRule type="cellIs" dxfId="777" priority="198" operator="greaterThanOrEqual">
      <formula>1</formula>
    </cfRule>
  </conditionalFormatting>
  <conditionalFormatting sqref="N1204:P1215 P1216">
    <cfRule type="cellIs" dxfId="776" priority="199" operator="lessThan">
      <formula>0</formula>
    </cfRule>
    <cfRule type="cellIs" dxfId="775" priority="200" operator="equal">
      <formula>0</formula>
    </cfRule>
    <cfRule type="cellIs" dxfId="774" priority="201" operator="greaterThanOrEqual">
      <formula>1</formula>
    </cfRule>
  </conditionalFormatting>
  <conditionalFormatting sqref="N1222:P1233 P1234">
    <cfRule type="cellIs" dxfId="773" priority="202" operator="lessThan">
      <formula>0</formula>
    </cfRule>
    <cfRule type="cellIs" dxfId="772" priority="203" operator="equal">
      <formula>0</formula>
    </cfRule>
    <cfRule type="cellIs" dxfId="771" priority="204" operator="greaterThanOrEqual">
      <formula>1</formula>
    </cfRule>
  </conditionalFormatting>
  <conditionalFormatting sqref="N1240:P1251 P1252">
    <cfRule type="cellIs" dxfId="770" priority="205" operator="lessThan">
      <formula>0</formula>
    </cfRule>
    <cfRule type="cellIs" dxfId="769" priority="206" operator="equal">
      <formula>0</formula>
    </cfRule>
    <cfRule type="cellIs" dxfId="768" priority="207" operator="greaterThanOrEqual">
      <formula>1</formula>
    </cfRule>
  </conditionalFormatting>
  <conditionalFormatting sqref="N1258:P1269 P1270">
    <cfRule type="cellIs" dxfId="767" priority="208" operator="lessThan">
      <formula>0</formula>
    </cfRule>
    <cfRule type="cellIs" dxfId="766" priority="209" operator="equal">
      <formula>0</formula>
    </cfRule>
    <cfRule type="cellIs" dxfId="765" priority="210" operator="greaterThanOrEqual">
      <formula>1</formula>
    </cfRule>
  </conditionalFormatting>
  <conditionalFormatting sqref="N1276:P1287 P1288">
    <cfRule type="cellIs" dxfId="764" priority="211" operator="lessThan">
      <formula>0</formula>
    </cfRule>
    <cfRule type="cellIs" dxfId="763" priority="212" operator="equal">
      <formula>0</formula>
    </cfRule>
    <cfRule type="cellIs" dxfId="762" priority="213" operator="greaterThanOrEqual">
      <formula>1</formula>
    </cfRule>
  </conditionalFormatting>
  <conditionalFormatting sqref="N1294:P1305 P1306">
    <cfRule type="cellIs" dxfId="761" priority="214" operator="lessThan">
      <formula>0</formula>
    </cfRule>
    <cfRule type="cellIs" dxfId="760" priority="215" operator="equal">
      <formula>0</formula>
    </cfRule>
    <cfRule type="cellIs" dxfId="759" priority="216" operator="greaterThanOrEqual">
      <formula>1</formula>
    </cfRule>
  </conditionalFormatting>
  <conditionalFormatting sqref="N1312:P1323 P1324">
    <cfRule type="cellIs" dxfId="758" priority="217" operator="lessThan">
      <formula>0</formula>
    </cfRule>
    <cfRule type="cellIs" dxfId="757" priority="218" operator="equal">
      <formula>0</formula>
    </cfRule>
    <cfRule type="cellIs" dxfId="756" priority="219" operator="greaterThanOrEqual">
      <formula>1</formula>
    </cfRule>
  </conditionalFormatting>
  <conditionalFormatting sqref="N1330:P1341 P1342">
    <cfRule type="cellIs" dxfId="755" priority="220" operator="lessThan">
      <formula>0</formula>
    </cfRule>
    <cfRule type="cellIs" dxfId="754" priority="221" operator="equal">
      <formula>0</formula>
    </cfRule>
    <cfRule type="cellIs" dxfId="753" priority="222" operator="greaterThanOrEqual">
      <formula>1</formula>
    </cfRule>
  </conditionalFormatting>
  <conditionalFormatting sqref="N1348:P1359 P1360">
    <cfRule type="cellIs" dxfId="752" priority="223" operator="lessThan">
      <formula>0</formula>
    </cfRule>
    <cfRule type="cellIs" dxfId="751" priority="224" operator="equal">
      <formula>0</formula>
    </cfRule>
    <cfRule type="cellIs" dxfId="750" priority="225" operator="greaterThanOrEqual">
      <formula>1</formula>
    </cfRule>
  </conditionalFormatting>
  <conditionalFormatting sqref="N1366:P1377 P1378">
    <cfRule type="cellIs" dxfId="749" priority="226" operator="lessThan">
      <formula>0</formula>
    </cfRule>
    <cfRule type="cellIs" dxfId="748" priority="227" operator="equal">
      <formula>0</formula>
    </cfRule>
    <cfRule type="cellIs" dxfId="747" priority="228" operator="greaterThanOrEqual">
      <formula>1</formula>
    </cfRule>
  </conditionalFormatting>
  <conditionalFormatting sqref="N1384:P1395 P1396">
    <cfRule type="cellIs" dxfId="746" priority="229" operator="lessThan">
      <formula>0</formula>
    </cfRule>
    <cfRule type="cellIs" dxfId="745" priority="230" operator="equal">
      <formula>0</formula>
    </cfRule>
    <cfRule type="cellIs" dxfId="744" priority="231" operator="greaterThanOrEqual">
      <formula>1</formula>
    </cfRule>
  </conditionalFormatting>
  <conditionalFormatting sqref="N1402:P1413 P1414">
    <cfRule type="cellIs" dxfId="743" priority="232" operator="lessThan">
      <formula>0</formula>
    </cfRule>
    <cfRule type="cellIs" dxfId="742" priority="233" operator="equal">
      <formula>0</formula>
    </cfRule>
    <cfRule type="cellIs" dxfId="741" priority="234" operator="greaterThanOrEqual">
      <formula>1</formula>
    </cfRule>
  </conditionalFormatting>
  <conditionalFormatting sqref="N1420:P1431 P1432">
    <cfRule type="cellIs" dxfId="740" priority="235" operator="lessThan">
      <formula>0</formula>
    </cfRule>
    <cfRule type="cellIs" dxfId="739" priority="236" operator="equal">
      <formula>0</formula>
    </cfRule>
    <cfRule type="cellIs" dxfId="738" priority="237" operator="greaterThanOrEqual">
      <formula>1</formula>
    </cfRule>
  </conditionalFormatting>
  <conditionalFormatting sqref="N1438:P1449 P1450">
    <cfRule type="cellIs" dxfId="737" priority="238" operator="lessThan">
      <formula>0</formula>
    </cfRule>
    <cfRule type="cellIs" dxfId="736" priority="239" operator="equal">
      <formula>0</formula>
    </cfRule>
    <cfRule type="cellIs" dxfId="735" priority="240" operator="greaterThanOrEqual">
      <formula>1</formula>
    </cfRule>
  </conditionalFormatting>
  <conditionalFormatting sqref="N1456:P1467 P1468">
    <cfRule type="cellIs" dxfId="734" priority="241" operator="lessThan">
      <formula>0</formula>
    </cfRule>
    <cfRule type="cellIs" dxfId="733" priority="242" operator="equal">
      <formula>0</formula>
    </cfRule>
    <cfRule type="cellIs" dxfId="732" priority="243" operator="greaterThanOrEqual">
      <formula>1</formula>
    </cfRule>
  </conditionalFormatting>
  <conditionalFormatting sqref="N1474:P1485 P1486">
    <cfRule type="cellIs" dxfId="731" priority="244" operator="lessThan">
      <formula>0</formula>
    </cfRule>
    <cfRule type="cellIs" dxfId="730" priority="245" operator="equal">
      <formula>0</formula>
    </cfRule>
    <cfRule type="cellIs" dxfId="729" priority="246" operator="greaterThanOrEqual">
      <formula>1</formula>
    </cfRule>
  </conditionalFormatting>
  <conditionalFormatting sqref="N1492:P1503 P1504">
    <cfRule type="cellIs" dxfId="728" priority="247" operator="lessThan">
      <formula>0</formula>
    </cfRule>
    <cfRule type="cellIs" dxfId="727" priority="248" operator="equal">
      <formula>0</formula>
    </cfRule>
    <cfRule type="cellIs" dxfId="726" priority="249" operator="greaterThanOrEqual">
      <formula>1</formula>
    </cfRule>
  </conditionalFormatting>
  <conditionalFormatting sqref="N1510:P1521 P1522">
    <cfRule type="cellIs" dxfId="725" priority="250" operator="lessThan">
      <formula>0</formula>
    </cfRule>
    <cfRule type="cellIs" dxfId="724" priority="251" operator="equal">
      <formula>0</formula>
    </cfRule>
    <cfRule type="cellIs" dxfId="723" priority="252" operator="greaterThanOrEqual">
      <formula>1</formula>
    </cfRule>
  </conditionalFormatting>
  <conditionalFormatting sqref="N1528:P1539 P1540">
    <cfRule type="cellIs" dxfId="722" priority="253" operator="lessThan">
      <formula>0</formula>
    </cfRule>
    <cfRule type="cellIs" dxfId="721" priority="254" operator="equal">
      <formula>0</formula>
    </cfRule>
    <cfRule type="cellIs" dxfId="720" priority="255" operator="greaterThanOrEqual">
      <formula>1</formula>
    </cfRule>
  </conditionalFormatting>
  <conditionalFormatting sqref="N1546:P1557 P1558">
    <cfRule type="cellIs" dxfId="719" priority="256" operator="lessThan">
      <formula>0</formula>
    </cfRule>
    <cfRule type="cellIs" dxfId="718" priority="257" operator="equal">
      <formula>0</formula>
    </cfRule>
    <cfRule type="cellIs" dxfId="717" priority="258" operator="greaterThanOrEqual">
      <formula>1</formula>
    </cfRule>
  </conditionalFormatting>
  <conditionalFormatting sqref="N1564:P1575 P1576">
    <cfRule type="cellIs" dxfId="716" priority="259" operator="lessThan">
      <formula>0</formula>
    </cfRule>
    <cfRule type="cellIs" dxfId="715" priority="260" operator="equal">
      <formula>0</formula>
    </cfRule>
    <cfRule type="cellIs" dxfId="714" priority="261" operator="greaterThanOrEqual">
      <formula>1</formula>
    </cfRule>
  </conditionalFormatting>
  <conditionalFormatting sqref="N1582:P1593 P1594">
    <cfRule type="cellIs" dxfId="713" priority="262" operator="lessThan">
      <formula>0</formula>
    </cfRule>
    <cfRule type="cellIs" dxfId="712" priority="263" operator="equal">
      <formula>0</formula>
    </cfRule>
    <cfRule type="cellIs" dxfId="711" priority="264" operator="greaterThanOrEqual">
      <formula>1</formula>
    </cfRule>
  </conditionalFormatting>
  <conditionalFormatting sqref="N1600:P1611 P1612">
    <cfRule type="cellIs" dxfId="710" priority="265" operator="lessThan">
      <formula>0</formula>
    </cfRule>
    <cfRule type="cellIs" dxfId="709" priority="266" operator="equal">
      <formula>0</formula>
    </cfRule>
    <cfRule type="cellIs" dxfId="708" priority="267" operator="greaterThanOrEqual">
      <formula>1</formula>
    </cfRule>
  </conditionalFormatting>
  <conditionalFormatting sqref="N1618:P1629 P1630">
    <cfRule type="cellIs" dxfId="707" priority="268" operator="lessThan">
      <formula>0</formula>
    </cfRule>
    <cfRule type="cellIs" dxfId="706" priority="269" operator="equal">
      <formula>0</formula>
    </cfRule>
    <cfRule type="cellIs" dxfId="705" priority="270" operator="greaterThanOrEqual">
      <formula>1</formula>
    </cfRule>
  </conditionalFormatting>
  <conditionalFormatting sqref="N1636:P1647 P1648">
    <cfRule type="cellIs" dxfId="704" priority="271" operator="lessThan">
      <formula>0</formula>
    </cfRule>
    <cfRule type="cellIs" dxfId="703" priority="272" operator="equal">
      <formula>0</formula>
    </cfRule>
    <cfRule type="cellIs" dxfId="702" priority="273" operator="greaterThanOrEqual">
      <formula>1</formula>
    </cfRule>
  </conditionalFormatting>
  <conditionalFormatting sqref="N1654:P1665 P1666">
    <cfRule type="cellIs" dxfId="701" priority="274" operator="lessThan">
      <formula>0</formula>
    </cfRule>
    <cfRule type="cellIs" dxfId="700" priority="275" operator="equal">
      <formula>0</formula>
    </cfRule>
    <cfRule type="cellIs" dxfId="699" priority="276" operator="greaterThanOrEqual">
      <formula>1</formula>
    </cfRule>
  </conditionalFormatting>
  <conditionalFormatting sqref="N1672:P1683 P1684">
    <cfRule type="cellIs" dxfId="698" priority="277" operator="lessThan">
      <formula>0</formula>
    </cfRule>
    <cfRule type="cellIs" dxfId="697" priority="278" operator="equal">
      <formula>0</formula>
    </cfRule>
    <cfRule type="cellIs" dxfId="696" priority="279" operator="greaterThanOrEqual">
      <formula>1</formula>
    </cfRule>
  </conditionalFormatting>
  <conditionalFormatting sqref="N1690:P1701 P1702">
    <cfRule type="cellIs" dxfId="695" priority="280" operator="lessThan">
      <formula>0</formula>
    </cfRule>
    <cfRule type="cellIs" dxfId="694" priority="281" operator="equal">
      <formula>0</formula>
    </cfRule>
    <cfRule type="cellIs" dxfId="693" priority="282" operator="greaterThanOrEqual">
      <formula>1</formula>
    </cfRule>
  </conditionalFormatting>
  <conditionalFormatting sqref="N1708:P1719 P1720">
    <cfRule type="cellIs" dxfId="692" priority="283" operator="lessThan">
      <formula>0</formula>
    </cfRule>
    <cfRule type="cellIs" dxfId="691" priority="284" operator="equal">
      <formula>0</formula>
    </cfRule>
    <cfRule type="cellIs" dxfId="690" priority="285" operator="greaterThanOrEqual">
      <formula>1</formula>
    </cfRule>
  </conditionalFormatting>
  <conditionalFormatting sqref="N1726:P1737 P1738">
    <cfRule type="cellIs" dxfId="689" priority="286" operator="lessThan">
      <formula>0</formula>
    </cfRule>
    <cfRule type="cellIs" dxfId="688" priority="287" operator="equal">
      <formula>0</formula>
    </cfRule>
    <cfRule type="cellIs" dxfId="687" priority="288" operator="greaterThanOrEqual">
      <formula>1</formula>
    </cfRule>
  </conditionalFormatting>
  <conditionalFormatting sqref="N1744:P1755 P1756">
    <cfRule type="cellIs" dxfId="686" priority="289" operator="lessThan">
      <formula>0</formula>
    </cfRule>
    <cfRule type="cellIs" dxfId="685" priority="290" operator="equal">
      <formula>0</formula>
    </cfRule>
    <cfRule type="cellIs" dxfId="684" priority="291" operator="greaterThanOrEqual">
      <formula>1</formula>
    </cfRule>
  </conditionalFormatting>
  <conditionalFormatting sqref="N1762:P1773 P1774">
    <cfRule type="cellIs" dxfId="683" priority="292" operator="lessThan">
      <formula>0</formula>
    </cfRule>
    <cfRule type="cellIs" dxfId="682" priority="293" operator="equal">
      <formula>0</formula>
    </cfRule>
    <cfRule type="cellIs" dxfId="681" priority="294" operator="greaterThanOrEqual">
      <formula>1</formula>
    </cfRule>
  </conditionalFormatting>
  <conditionalFormatting sqref="N1780:P1791 P1792">
    <cfRule type="cellIs" dxfId="680" priority="295" operator="lessThan">
      <formula>0</formula>
    </cfRule>
    <cfRule type="cellIs" dxfId="679" priority="296" operator="equal">
      <formula>0</formula>
    </cfRule>
    <cfRule type="cellIs" dxfId="678" priority="297" operator="greaterThanOrEqual">
      <formula>1</formula>
    </cfRule>
  </conditionalFormatting>
  <conditionalFormatting sqref="N1798:P1809 P1810">
    <cfRule type="cellIs" dxfId="677" priority="298" operator="lessThan">
      <formula>0</formula>
    </cfRule>
    <cfRule type="cellIs" dxfId="676" priority="299" operator="equal">
      <formula>0</formula>
    </cfRule>
    <cfRule type="cellIs" dxfId="675" priority="300" operator="greaterThanOrEqual">
      <formula>1</formula>
    </cfRule>
  </conditionalFormatting>
  <conditionalFormatting sqref="N1816:P1827 P1828">
    <cfRule type="cellIs" dxfId="674" priority="301" operator="lessThan">
      <formula>0</formula>
    </cfRule>
    <cfRule type="cellIs" dxfId="673" priority="302" operator="equal">
      <formula>0</formula>
    </cfRule>
    <cfRule type="cellIs" dxfId="672" priority="303" operator="greaterThanOrEqual">
      <formula>1</formula>
    </cfRule>
  </conditionalFormatting>
  <conditionalFormatting sqref="N1834:P1845 P1846">
    <cfRule type="cellIs" dxfId="671" priority="304" operator="lessThan">
      <formula>0</formula>
    </cfRule>
    <cfRule type="cellIs" dxfId="670" priority="305" operator="equal">
      <formula>0</formula>
    </cfRule>
    <cfRule type="cellIs" dxfId="669" priority="306" operator="greaterThanOrEqual">
      <formula>1</formula>
    </cfRule>
  </conditionalFormatting>
  <conditionalFormatting sqref="N1852:P1863 P1864">
    <cfRule type="cellIs" dxfId="668" priority="307" operator="lessThan">
      <formula>0</formula>
    </cfRule>
    <cfRule type="cellIs" dxfId="667" priority="308" operator="equal">
      <formula>0</formula>
    </cfRule>
    <cfRule type="cellIs" dxfId="666" priority="309" operator="greaterThanOrEqual">
      <formula>1</formula>
    </cfRule>
  </conditionalFormatting>
  <conditionalFormatting sqref="N1870:P1881 P1882">
    <cfRule type="cellIs" dxfId="665" priority="310" operator="lessThan">
      <formula>0</formula>
    </cfRule>
    <cfRule type="cellIs" dxfId="664" priority="311" operator="equal">
      <formula>0</formula>
    </cfRule>
    <cfRule type="cellIs" dxfId="663" priority="312" operator="greaterThanOrEqual">
      <formula>1</formula>
    </cfRule>
  </conditionalFormatting>
  <conditionalFormatting sqref="N1888:P1899 P1900">
    <cfRule type="cellIs" dxfId="662" priority="313" operator="lessThan">
      <formula>0</formula>
    </cfRule>
    <cfRule type="cellIs" dxfId="661" priority="314" operator="equal">
      <formula>0</formula>
    </cfRule>
    <cfRule type="cellIs" dxfId="660" priority="315" operator="greaterThanOrEqual">
      <formula>1</formula>
    </cfRule>
  </conditionalFormatting>
  <conditionalFormatting sqref="N1906:P1917 P1918">
    <cfRule type="cellIs" dxfId="659" priority="316" operator="lessThan">
      <formula>0</formula>
    </cfRule>
    <cfRule type="cellIs" dxfId="658" priority="317" operator="equal">
      <formula>0</formula>
    </cfRule>
    <cfRule type="cellIs" dxfId="657" priority="318" operator="greaterThanOrEqual">
      <formula>1</formula>
    </cfRule>
  </conditionalFormatting>
  <conditionalFormatting sqref="N1924:P1935 P1936">
    <cfRule type="cellIs" dxfId="656" priority="319" operator="lessThan">
      <formula>0</formula>
    </cfRule>
    <cfRule type="cellIs" dxfId="655" priority="320" operator="equal">
      <formula>0</formula>
    </cfRule>
    <cfRule type="cellIs" dxfId="654" priority="321" operator="greaterThanOrEqual">
      <formula>1</formula>
    </cfRule>
  </conditionalFormatting>
  <conditionalFormatting sqref="N1942:P1953 P1954">
    <cfRule type="cellIs" dxfId="653" priority="322" operator="lessThan">
      <formula>0</formula>
    </cfRule>
    <cfRule type="cellIs" dxfId="652" priority="323" operator="equal">
      <formula>0</formula>
    </cfRule>
    <cfRule type="cellIs" dxfId="651" priority="324" operator="greaterThanOrEqual">
      <formula>1</formula>
    </cfRule>
  </conditionalFormatting>
  <conditionalFormatting sqref="N1960:P1971 P1972">
    <cfRule type="cellIs" dxfId="650" priority="325" operator="lessThan">
      <formula>0</formula>
    </cfRule>
    <cfRule type="cellIs" dxfId="649" priority="326" operator="equal">
      <formula>0</formula>
    </cfRule>
    <cfRule type="cellIs" dxfId="648" priority="327" operator="greaterThanOrEqual">
      <formula>1</formula>
    </cfRule>
  </conditionalFormatting>
  <conditionalFormatting sqref="N1978:P1989 P1990">
    <cfRule type="cellIs" dxfId="647" priority="328" operator="lessThan">
      <formula>0</formula>
    </cfRule>
    <cfRule type="cellIs" dxfId="646" priority="329" operator="equal">
      <formula>0</formula>
    </cfRule>
    <cfRule type="cellIs" dxfId="645" priority="330" operator="greaterThanOrEqual">
      <formula>1</formula>
    </cfRule>
  </conditionalFormatting>
  <conditionalFormatting sqref="N1996:P2007 P2008">
    <cfRule type="cellIs" dxfId="644" priority="331" operator="lessThan">
      <formula>0</formula>
    </cfRule>
    <cfRule type="cellIs" dxfId="643" priority="332" operator="equal">
      <formula>0</formula>
    </cfRule>
    <cfRule type="cellIs" dxfId="642" priority="333" operator="greaterThanOrEqual">
      <formula>1</formula>
    </cfRule>
  </conditionalFormatting>
  <conditionalFormatting sqref="N2014:P2025 P2026">
    <cfRule type="cellIs" dxfId="641" priority="334" operator="lessThan">
      <formula>0</formula>
    </cfRule>
    <cfRule type="cellIs" dxfId="640" priority="335" operator="equal">
      <formula>0</formula>
    </cfRule>
    <cfRule type="cellIs" dxfId="639" priority="336" operator="greaterThanOrEqual">
      <formula>1</formula>
    </cfRule>
  </conditionalFormatting>
  <conditionalFormatting sqref="N2032:P2043 P2044">
    <cfRule type="cellIs" dxfId="638" priority="337" operator="lessThan">
      <formula>0</formula>
    </cfRule>
    <cfRule type="cellIs" dxfId="637" priority="338" operator="equal">
      <formula>0</formula>
    </cfRule>
    <cfRule type="cellIs" dxfId="636" priority="339" operator="greaterThanOrEqual">
      <formula>1</formula>
    </cfRule>
  </conditionalFormatting>
  <conditionalFormatting sqref="N2050:P2061 P2062">
    <cfRule type="cellIs" dxfId="635" priority="340" operator="lessThan">
      <formula>0</formula>
    </cfRule>
    <cfRule type="cellIs" dxfId="634" priority="341" operator="equal">
      <formula>0</formula>
    </cfRule>
    <cfRule type="cellIs" dxfId="633" priority="342" operator="greaterThanOrEqual">
      <formula>1</formula>
    </cfRule>
  </conditionalFormatting>
  <conditionalFormatting sqref="N2068:P2079 P2080">
    <cfRule type="cellIs" dxfId="632" priority="343" operator="lessThan">
      <formula>0</formula>
    </cfRule>
    <cfRule type="cellIs" dxfId="631" priority="344" operator="equal">
      <formula>0</formula>
    </cfRule>
    <cfRule type="cellIs" dxfId="630" priority="345" operator="greaterThanOrEqual">
      <formula>1</formula>
    </cfRule>
  </conditionalFormatting>
  <conditionalFormatting sqref="N2086:P2097 P2098">
    <cfRule type="cellIs" dxfId="629" priority="346" operator="lessThan">
      <formula>0</formula>
    </cfRule>
    <cfRule type="cellIs" dxfId="628" priority="347" operator="equal">
      <formula>0</formula>
    </cfRule>
    <cfRule type="cellIs" dxfId="627" priority="348" operator="greaterThanOrEqual">
      <formula>1</formula>
    </cfRule>
  </conditionalFormatting>
  <conditionalFormatting sqref="N2104:P2115 P2116">
    <cfRule type="cellIs" dxfId="626" priority="349" operator="lessThan">
      <formula>0</formula>
    </cfRule>
    <cfRule type="cellIs" dxfId="625" priority="350" operator="equal">
      <formula>0</formula>
    </cfRule>
    <cfRule type="cellIs" dxfId="624" priority="351" operator="greaterThanOrEqual">
      <formula>1</formula>
    </cfRule>
  </conditionalFormatting>
  <conditionalFormatting sqref="N2122:P2133 P2134">
    <cfRule type="cellIs" dxfId="623" priority="352" operator="lessThan">
      <formula>0</formula>
    </cfRule>
    <cfRule type="cellIs" dxfId="622" priority="353" operator="equal">
      <formula>0</formula>
    </cfRule>
    <cfRule type="cellIs" dxfId="621" priority="354" operator="greaterThanOrEqual">
      <formula>1</formula>
    </cfRule>
  </conditionalFormatting>
  <conditionalFormatting sqref="N2140:P2151 P2152">
    <cfRule type="cellIs" dxfId="620" priority="355" operator="lessThan">
      <formula>0</formula>
    </cfRule>
    <cfRule type="cellIs" dxfId="619" priority="356" operator="equal">
      <formula>0</formula>
    </cfRule>
    <cfRule type="cellIs" dxfId="618" priority="357" operator="greaterThanOrEqual">
      <formula>1</formula>
    </cfRule>
  </conditionalFormatting>
  <conditionalFormatting sqref="N2158:P2169 P2170">
    <cfRule type="cellIs" dxfId="617" priority="358" operator="lessThan">
      <formula>0</formula>
    </cfRule>
    <cfRule type="cellIs" dxfId="616" priority="359" operator="equal">
      <formula>0</formula>
    </cfRule>
    <cfRule type="cellIs" dxfId="615" priority="360" operator="greaterThanOrEqual">
      <formula>1</formula>
    </cfRule>
  </conditionalFormatting>
  <conditionalFormatting sqref="N2176:P2187 P2188">
    <cfRule type="cellIs" dxfId="614" priority="361" operator="lessThan">
      <formula>0</formula>
    </cfRule>
    <cfRule type="cellIs" dxfId="613" priority="362" operator="equal">
      <formula>0</formula>
    </cfRule>
    <cfRule type="cellIs" dxfId="612" priority="363" operator="greaterThanOrEqual">
      <formula>1</formula>
    </cfRule>
  </conditionalFormatting>
  <conditionalFormatting sqref="N2194:P2205 P2206">
    <cfRule type="cellIs" dxfId="611" priority="364" operator="lessThan">
      <formula>0</formula>
    </cfRule>
    <cfRule type="cellIs" dxfId="610" priority="365" operator="equal">
      <formula>0</formula>
    </cfRule>
    <cfRule type="cellIs" dxfId="609" priority="366" operator="greaterThanOrEqual">
      <formula>1</formula>
    </cfRule>
  </conditionalFormatting>
  <conditionalFormatting sqref="N2212:P2223 P2224">
    <cfRule type="cellIs" dxfId="608" priority="367" operator="lessThan">
      <formula>0</formula>
    </cfRule>
    <cfRule type="cellIs" dxfId="607" priority="368" operator="equal">
      <formula>0</formula>
    </cfRule>
    <cfRule type="cellIs" dxfId="606" priority="369" operator="greaterThanOrEqual">
      <formula>1</formula>
    </cfRule>
  </conditionalFormatting>
  <conditionalFormatting sqref="N2230:P2241 P2242">
    <cfRule type="cellIs" dxfId="605" priority="370" operator="lessThan">
      <formula>0</formula>
    </cfRule>
    <cfRule type="cellIs" dxfId="604" priority="371" operator="equal">
      <formula>0</formula>
    </cfRule>
    <cfRule type="cellIs" dxfId="603" priority="372" operator="greaterThanOrEqual">
      <formula>1</formula>
    </cfRule>
  </conditionalFormatting>
  <conditionalFormatting sqref="N2248:P2259 P2260">
    <cfRule type="cellIs" dxfId="602" priority="373" operator="lessThan">
      <formula>0</formula>
    </cfRule>
    <cfRule type="cellIs" dxfId="601" priority="374" operator="equal">
      <formula>0</formula>
    </cfRule>
    <cfRule type="cellIs" dxfId="600" priority="375" operator="greaterThanOrEqual">
      <formula>1</formula>
    </cfRule>
  </conditionalFormatting>
  <conditionalFormatting sqref="N2266:P2277 P2278">
    <cfRule type="cellIs" dxfId="599" priority="376" operator="lessThan">
      <formula>0</formula>
    </cfRule>
    <cfRule type="cellIs" dxfId="598" priority="377" operator="equal">
      <formula>0</formula>
    </cfRule>
    <cfRule type="cellIs" dxfId="597" priority="378" operator="greaterThanOrEqual">
      <formula>1</formula>
    </cfRule>
  </conditionalFormatting>
  <conditionalFormatting sqref="N2284:P2295 P2296">
    <cfRule type="cellIs" dxfId="596" priority="527" operator="equal">
      <formula>0</formula>
    </cfRule>
    <cfRule type="cellIs" dxfId="595" priority="526" operator="lessThan">
      <formula>0</formula>
    </cfRule>
    <cfRule type="cellIs" dxfId="594" priority="528" operator="greaterThanOrEqual">
      <formula>1</formula>
    </cfRule>
  </conditionalFormatting>
  <conditionalFormatting sqref="N2302:P2313">
    <cfRule type="cellIs" dxfId="593" priority="531" operator="greaterThanOrEqual">
      <formula>1</formula>
    </cfRule>
    <cfRule type="cellIs" dxfId="592" priority="530" operator="equal">
      <formula>0</formula>
    </cfRule>
    <cfRule type="cellIs" dxfId="591" priority="529" operator="lessThan">
      <formula>0</formula>
    </cfRule>
  </conditionalFormatting>
  <conditionalFormatting sqref="N2320:P2331">
    <cfRule type="cellIs" dxfId="590" priority="533" operator="equal">
      <formula>0</formula>
    </cfRule>
    <cfRule type="cellIs" dxfId="589" priority="532" operator="lessThan">
      <formula>0</formula>
    </cfRule>
    <cfRule type="cellIs" dxfId="588" priority="534" operator="greaterThanOrEqual">
      <formula>1</formula>
    </cfRule>
  </conditionalFormatting>
  <conditionalFormatting sqref="N2338:P2349">
    <cfRule type="cellIs" dxfId="587" priority="537" operator="greaterThanOrEqual">
      <formula>1</formula>
    </cfRule>
    <cfRule type="cellIs" dxfId="586" priority="536" operator="equal">
      <formula>0</formula>
    </cfRule>
    <cfRule type="cellIs" dxfId="585" priority="535" operator="lessThan">
      <formula>0</formula>
    </cfRule>
  </conditionalFormatting>
  <conditionalFormatting sqref="N2356:P2367">
    <cfRule type="cellIs" dxfId="584" priority="538" operator="lessThan">
      <formula>0</formula>
    </cfRule>
    <cfRule type="cellIs" dxfId="583" priority="540" operator="greaterThanOrEqual">
      <formula>1</formula>
    </cfRule>
    <cfRule type="cellIs" dxfId="582" priority="539" operator="equal">
      <formula>0</formula>
    </cfRule>
  </conditionalFormatting>
  <conditionalFormatting sqref="N2374:P2385">
    <cfRule type="cellIs" dxfId="581" priority="542" operator="equal">
      <formula>0</formula>
    </cfRule>
    <cfRule type="cellIs" dxfId="580" priority="541" operator="lessThan">
      <formula>0</formula>
    </cfRule>
    <cfRule type="cellIs" dxfId="579" priority="543" operator="greaterThanOrEqual">
      <formula>1</formula>
    </cfRule>
  </conditionalFormatting>
  <conditionalFormatting sqref="N2392:P2403">
    <cfRule type="cellIs" dxfId="578" priority="546" operator="greaterThanOrEqual">
      <formula>1</formula>
    </cfRule>
    <cfRule type="cellIs" dxfId="577" priority="544" operator="lessThan">
      <formula>0</formula>
    </cfRule>
    <cfRule type="cellIs" dxfId="576" priority="545" operator="equal">
      <formula>0</formula>
    </cfRule>
  </conditionalFormatting>
  <conditionalFormatting sqref="N2410:P2421">
    <cfRule type="cellIs" dxfId="575" priority="549" operator="greaterThanOrEqual">
      <formula>1</formula>
    </cfRule>
    <cfRule type="cellIs" dxfId="574" priority="548" operator="equal">
      <formula>0</formula>
    </cfRule>
    <cfRule type="cellIs" dxfId="573" priority="547" operator="lessThan">
      <formula>0</formula>
    </cfRule>
  </conditionalFormatting>
  <conditionalFormatting sqref="N2428:P2439">
    <cfRule type="cellIs" dxfId="572" priority="552" operator="greaterThanOrEqual">
      <formula>1</formula>
    </cfRule>
    <cfRule type="cellIs" dxfId="571" priority="551" operator="equal">
      <formula>0</formula>
    </cfRule>
    <cfRule type="cellIs" dxfId="570" priority="550" operator="lessThan">
      <formula>0</formula>
    </cfRule>
  </conditionalFormatting>
  <conditionalFormatting sqref="N2446:P2457">
    <cfRule type="cellIs" dxfId="569" priority="553" operator="lessThan">
      <formula>0</formula>
    </cfRule>
    <cfRule type="cellIs" dxfId="568" priority="554" operator="equal">
      <formula>0</formula>
    </cfRule>
    <cfRule type="cellIs" dxfId="567" priority="555" operator="greaterThanOrEqual">
      <formula>1</formula>
    </cfRule>
  </conditionalFormatting>
  <conditionalFormatting sqref="N2464:P2475">
    <cfRule type="cellIs" dxfId="566" priority="556" operator="lessThan">
      <formula>0</formula>
    </cfRule>
    <cfRule type="cellIs" dxfId="565" priority="557" operator="equal">
      <formula>0</formula>
    </cfRule>
    <cfRule type="cellIs" dxfId="564" priority="558" operator="greaterThanOrEqual">
      <formula>1</formula>
    </cfRule>
  </conditionalFormatting>
  <conditionalFormatting sqref="N2482:P2493">
    <cfRule type="cellIs" dxfId="563" priority="561" operator="greaterThanOrEqual">
      <formula>1</formula>
    </cfRule>
    <cfRule type="cellIs" dxfId="562" priority="559" operator="lessThan">
      <formula>0</formula>
    </cfRule>
    <cfRule type="cellIs" dxfId="561" priority="560" operator="equal">
      <formula>0</formula>
    </cfRule>
  </conditionalFormatting>
  <conditionalFormatting sqref="N2500:P2511">
    <cfRule type="cellIs" dxfId="560" priority="563" operator="equal">
      <formula>0</formula>
    </cfRule>
    <cfRule type="cellIs" dxfId="559" priority="564" operator="greaterThanOrEqual">
      <formula>1</formula>
    </cfRule>
    <cfRule type="cellIs" dxfId="558" priority="562" operator="lessThan">
      <formula>0</formula>
    </cfRule>
  </conditionalFormatting>
  <conditionalFormatting sqref="N2518:P2529">
    <cfRule type="cellIs" dxfId="557" priority="565" operator="lessThan">
      <formula>0</formula>
    </cfRule>
    <cfRule type="cellIs" dxfId="556" priority="566" operator="equal">
      <formula>0</formula>
    </cfRule>
    <cfRule type="cellIs" dxfId="555" priority="567" operator="greaterThanOrEqual">
      <formula>1</formula>
    </cfRule>
  </conditionalFormatting>
  <conditionalFormatting sqref="N2536:P2547">
    <cfRule type="cellIs" dxfId="554" priority="569" operator="equal">
      <formula>0</formula>
    </cfRule>
    <cfRule type="cellIs" dxfId="553" priority="568" operator="lessThan">
      <formula>0</formula>
    </cfRule>
    <cfRule type="cellIs" dxfId="552" priority="570" operator="greaterThanOrEqual">
      <formula>1</formula>
    </cfRule>
  </conditionalFormatting>
  <conditionalFormatting sqref="N2554:P2565">
    <cfRule type="cellIs" dxfId="551" priority="571" operator="lessThan">
      <formula>0</formula>
    </cfRule>
    <cfRule type="cellIs" dxfId="550" priority="572" operator="equal">
      <formula>0</formula>
    </cfRule>
    <cfRule type="cellIs" dxfId="549" priority="573" operator="greaterThanOrEqual">
      <formula>1</formula>
    </cfRule>
  </conditionalFormatting>
  <conditionalFormatting sqref="N2572:P2583">
    <cfRule type="cellIs" dxfId="548" priority="576" operator="greaterThanOrEqual">
      <formula>1</formula>
    </cfRule>
    <cfRule type="cellIs" dxfId="547" priority="575" operator="equal">
      <formula>0</formula>
    </cfRule>
    <cfRule type="cellIs" dxfId="546" priority="574" operator="lessThan">
      <formula>0</formula>
    </cfRule>
  </conditionalFormatting>
  <conditionalFormatting sqref="N2590:P2601">
    <cfRule type="cellIs" dxfId="545" priority="579" operator="greaterThanOrEqual">
      <formula>1</formula>
    </cfRule>
    <cfRule type="cellIs" dxfId="544" priority="578" operator="equal">
      <formula>0</formula>
    </cfRule>
    <cfRule type="cellIs" dxfId="543" priority="577" operator="lessThan">
      <formula>0</formula>
    </cfRule>
  </conditionalFormatting>
  <conditionalFormatting sqref="N2608:P2619">
    <cfRule type="cellIs" dxfId="542" priority="582" operator="greaterThanOrEqual">
      <formula>1</formula>
    </cfRule>
    <cfRule type="cellIs" dxfId="541" priority="581" operator="equal">
      <formula>0</formula>
    </cfRule>
    <cfRule type="cellIs" dxfId="540" priority="580" operator="lessThan">
      <formula>0</formula>
    </cfRule>
  </conditionalFormatting>
  <conditionalFormatting sqref="N2626:P2637">
    <cfRule type="cellIs" dxfId="539" priority="583" operator="lessThan">
      <formula>0</formula>
    </cfRule>
    <cfRule type="cellIs" dxfId="538" priority="584" operator="equal">
      <formula>0</formula>
    </cfRule>
    <cfRule type="cellIs" dxfId="537" priority="585" operator="greaterThanOrEqual">
      <formula>1</formula>
    </cfRule>
  </conditionalFormatting>
  <conditionalFormatting sqref="N2644:P2655">
    <cfRule type="cellIs" dxfId="536" priority="586" operator="lessThan">
      <formula>0</formula>
    </cfRule>
    <cfRule type="cellIs" dxfId="535" priority="587" operator="equal">
      <formula>0</formula>
    </cfRule>
    <cfRule type="cellIs" dxfId="534" priority="588" operator="greaterThanOrEqual">
      <formula>1</formula>
    </cfRule>
  </conditionalFormatting>
  <conditionalFormatting sqref="N2662:P2673">
    <cfRule type="cellIs" dxfId="533" priority="589" operator="lessThan">
      <formula>0</formula>
    </cfRule>
    <cfRule type="cellIs" dxfId="532" priority="590" operator="equal">
      <formula>0</formula>
    </cfRule>
    <cfRule type="cellIs" dxfId="531" priority="591" operator="greaterThanOrEqual">
      <formula>1</formula>
    </cfRule>
  </conditionalFormatting>
  <conditionalFormatting sqref="N2680:P2691">
    <cfRule type="cellIs" dxfId="530" priority="592" operator="lessThan">
      <formula>0</formula>
    </cfRule>
    <cfRule type="cellIs" dxfId="529" priority="593" operator="equal">
      <formula>0</formula>
    </cfRule>
    <cfRule type="cellIs" dxfId="528" priority="594" operator="greaterThanOrEqual">
      <formula>1</formula>
    </cfRule>
  </conditionalFormatting>
  <conditionalFormatting sqref="N2698:P2709">
    <cfRule type="cellIs" dxfId="527" priority="595" operator="lessThan">
      <formula>0</formula>
    </cfRule>
    <cfRule type="cellIs" dxfId="526" priority="596" operator="equal">
      <formula>0</formula>
    </cfRule>
    <cfRule type="cellIs" dxfId="525" priority="597" operator="greaterThanOrEqual">
      <formula>1</formula>
    </cfRule>
  </conditionalFormatting>
  <conditionalFormatting sqref="N2716:P2727">
    <cfRule type="cellIs" dxfId="524" priority="600" operator="greaterThanOrEqual">
      <formula>1</formula>
    </cfRule>
    <cfRule type="cellIs" dxfId="523" priority="598" operator="lessThan">
      <formula>0</formula>
    </cfRule>
    <cfRule type="cellIs" dxfId="522" priority="599" operator="equal">
      <formula>0</formula>
    </cfRule>
  </conditionalFormatting>
  <conditionalFormatting sqref="N2734:P2745">
    <cfRule type="cellIs" dxfId="521" priority="603" operator="greaterThanOrEqual">
      <formula>1</formula>
    </cfRule>
    <cfRule type="cellIs" dxfId="520" priority="602" operator="equal">
      <formula>0</formula>
    </cfRule>
    <cfRule type="cellIs" dxfId="519" priority="601" operator="lessThan">
      <formula>0</formula>
    </cfRule>
  </conditionalFormatting>
  <conditionalFormatting sqref="N2752:P2763">
    <cfRule type="cellIs" dxfId="518" priority="605" operator="equal">
      <formula>0</formula>
    </cfRule>
    <cfRule type="cellIs" dxfId="517" priority="604" operator="lessThan">
      <formula>0</formula>
    </cfRule>
    <cfRule type="cellIs" dxfId="516" priority="606" operator="greaterThanOrEqual">
      <formula>1</formula>
    </cfRule>
  </conditionalFormatting>
  <conditionalFormatting sqref="N2770:P2781">
    <cfRule type="cellIs" dxfId="515" priority="608" operator="equal">
      <formula>0</formula>
    </cfRule>
    <cfRule type="cellIs" dxfId="514" priority="609" operator="greaterThanOrEqual">
      <formula>1</formula>
    </cfRule>
    <cfRule type="cellIs" dxfId="513" priority="607" operator="lessThan">
      <formula>0</formula>
    </cfRule>
  </conditionalFormatting>
  <conditionalFormatting sqref="N2788:P2799">
    <cfRule type="cellIs" dxfId="512" priority="610" operator="lessThan">
      <formula>0</formula>
    </cfRule>
    <cfRule type="cellIs" dxfId="511" priority="612" operator="greaterThanOrEqual">
      <formula>1</formula>
    </cfRule>
    <cfRule type="cellIs" dxfId="510" priority="611" operator="equal">
      <formula>0</formula>
    </cfRule>
  </conditionalFormatting>
  <conditionalFormatting sqref="N2806:P2817">
    <cfRule type="cellIs" dxfId="509" priority="615" operator="greaterThanOrEqual">
      <formula>1</formula>
    </cfRule>
    <cfRule type="cellIs" dxfId="508" priority="614" operator="equal">
      <formula>0</formula>
    </cfRule>
    <cfRule type="cellIs" dxfId="507" priority="613" operator="lessThan">
      <formula>0</formula>
    </cfRule>
  </conditionalFormatting>
  <conditionalFormatting sqref="N2824:P2835">
    <cfRule type="cellIs" dxfId="506" priority="616" operator="lessThan">
      <formula>0</formula>
    </cfRule>
    <cfRule type="cellIs" dxfId="505" priority="617" operator="equal">
      <formula>0</formula>
    </cfRule>
    <cfRule type="cellIs" dxfId="504" priority="618" operator="greaterThanOrEqual">
      <formula>1</formula>
    </cfRule>
  </conditionalFormatting>
  <conditionalFormatting sqref="N2842:P2853">
    <cfRule type="cellIs" dxfId="503" priority="620" operator="equal">
      <formula>0</formula>
    </cfRule>
    <cfRule type="cellIs" dxfId="502" priority="619" operator="lessThan">
      <formula>0</formula>
    </cfRule>
    <cfRule type="cellIs" dxfId="501" priority="621" operator="greaterThanOrEqual">
      <formula>1</formula>
    </cfRule>
  </conditionalFormatting>
  <conditionalFormatting sqref="N2860:P2871">
    <cfRule type="cellIs" dxfId="500" priority="624" operator="greaterThanOrEqual">
      <formula>1</formula>
    </cfRule>
    <cfRule type="cellIs" dxfId="499" priority="622" operator="lessThan">
      <formula>0</formula>
    </cfRule>
    <cfRule type="cellIs" dxfId="498" priority="623" operator="equal">
      <formula>0</formula>
    </cfRule>
  </conditionalFormatting>
  <conditionalFormatting sqref="N2878:P2889">
    <cfRule type="cellIs" dxfId="497" priority="627" operator="greaterThanOrEqual">
      <formula>1</formula>
    </cfRule>
    <cfRule type="cellIs" dxfId="496" priority="626" operator="equal">
      <formula>0</formula>
    </cfRule>
    <cfRule type="cellIs" dxfId="495" priority="625" operator="lessThan">
      <formula>0</formula>
    </cfRule>
  </conditionalFormatting>
  <conditionalFormatting sqref="N2896:P2907">
    <cfRule type="cellIs" dxfId="494" priority="628" operator="lessThan">
      <formula>0</formula>
    </cfRule>
    <cfRule type="cellIs" dxfId="493" priority="630" operator="greaterThanOrEqual">
      <formula>1</formula>
    </cfRule>
    <cfRule type="cellIs" dxfId="492" priority="629" operator="equal">
      <formula>0</formula>
    </cfRule>
  </conditionalFormatting>
  <conditionalFormatting sqref="N2914:P2925">
    <cfRule type="cellIs" dxfId="491" priority="632" operator="equal">
      <formula>0</formula>
    </cfRule>
    <cfRule type="cellIs" dxfId="490" priority="631" operator="lessThan">
      <formula>0</formula>
    </cfRule>
    <cfRule type="cellIs" dxfId="489" priority="633" operator="greaterThanOrEqual">
      <formula>1</formula>
    </cfRule>
  </conditionalFormatting>
  <conditionalFormatting sqref="N2932:P2943">
    <cfRule type="cellIs" dxfId="488" priority="635" operator="equal">
      <formula>0</formula>
    </cfRule>
    <cfRule type="cellIs" dxfId="487" priority="636" operator="greaterThanOrEqual">
      <formula>1</formula>
    </cfRule>
    <cfRule type="cellIs" dxfId="486" priority="634" operator="lessThan">
      <formula>0</formula>
    </cfRule>
  </conditionalFormatting>
  <conditionalFormatting sqref="N2950:P2961">
    <cfRule type="cellIs" dxfId="485" priority="637" operator="lessThan">
      <formula>0</formula>
    </cfRule>
    <cfRule type="cellIs" dxfId="484" priority="638" operator="equal">
      <formula>0</formula>
    </cfRule>
    <cfRule type="cellIs" dxfId="483" priority="639" operator="greaterThanOrEqual">
      <formula>1</formula>
    </cfRule>
  </conditionalFormatting>
  <conditionalFormatting sqref="N2968:P2979">
    <cfRule type="cellIs" dxfId="482" priority="642" operator="greaterThanOrEqual">
      <formula>1</formula>
    </cfRule>
    <cfRule type="cellIs" dxfId="481" priority="641" operator="equal">
      <formula>0</formula>
    </cfRule>
    <cfRule type="cellIs" dxfId="480" priority="640" operator="lessThan">
      <formula>0</formula>
    </cfRule>
  </conditionalFormatting>
  <conditionalFormatting sqref="N2986:P2997">
    <cfRule type="cellIs" dxfId="479" priority="644" operator="equal">
      <formula>0</formula>
    </cfRule>
    <cfRule type="cellIs" dxfId="478" priority="643" operator="lessThan">
      <formula>0</formula>
    </cfRule>
    <cfRule type="cellIs" dxfId="477" priority="645" operator="greaterThanOrEqual">
      <formula>1</formula>
    </cfRule>
  </conditionalFormatting>
  <conditionalFormatting sqref="N3004:P3015">
    <cfRule type="cellIs" dxfId="476" priority="648" operator="greaterThanOrEqual">
      <formula>1</formula>
    </cfRule>
    <cfRule type="cellIs" dxfId="475" priority="647" operator="equal">
      <formula>0</formula>
    </cfRule>
    <cfRule type="cellIs" dxfId="474" priority="646" operator="lessThan">
      <formula>0</formula>
    </cfRule>
  </conditionalFormatting>
  <conditionalFormatting sqref="N3022:P3033">
    <cfRule type="cellIs" dxfId="473" priority="649" operator="lessThan">
      <formula>0</formula>
    </cfRule>
    <cfRule type="cellIs" dxfId="472" priority="650" operator="equal">
      <formula>0</formula>
    </cfRule>
    <cfRule type="cellIs" dxfId="471" priority="651" operator="greaterThanOrEqual">
      <formula>1</formula>
    </cfRule>
  </conditionalFormatting>
  <conditionalFormatting sqref="N3040:P3051">
    <cfRule type="cellIs" dxfId="470" priority="654" operator="greaterThanOrEqual">
      <formula>1</formula>
    </cfRule>
    <cfRule type="cellIs" dxfId="469" priority="653" operator="equal">
      <formula>0</formula>
    </cfRule>
    <cfRule type="cellIs" dxfId="468" priority="652" operator="lessThan">
      <formula>0</formula>
    </cfRule>
  </conditionalFormatting>
  <conditionalFormatting sqref="N3058:P3069">
    <cfRule type="cellIs" dxfId="467" priority="656" operator="equal">
      <formula>0</formula>
    </cfRule>
    <cfRule type="cellIs" dxfId="466" priority="657" operator="greaterThanOrEqual">
      <formula>1</formula>
    </cfRule>
    <cfRule type="cellIs" dxfId="465" priority="655" operator="lessThan">
      <formula>0</formula>
    </cfRule>
  </conditionalFormatting>
  <conditionalFormatting sqref="N3076:P3087">
    <cfRule type="cellIs" dxfId="464" priority="658" operator="lessThan">
      <formula>0</formula>
    </cfRule>
    <cfRule type="cellIs" dxfId="463" priority="659" operator="equal">
      <formula>0</formula>
    </cfRule>
    <cfRule type="cellIs" dxfId="462" priority="660" operator="greaterThanOrEqual">
      <formula>1</formula>
    </cfRule>
  </conditionalFormatting>
  <conditionalFormatting sqref="N3094:P3105">
    <cfRule type="cellIs" dxfId="461" priority="661" operator="lessThan">
      <formula>0</formula>
    </cfRule>
    <cfRule type="cellIs" dxfId="460" priority="663" operator="greaterThanOrEqual">
      <formula>1</formula>
    </cfRule>
    <cfRule type="cellIs" dxfId="459" priority="662" operator="equal">
      <formula>0</formula>
    </cfRule>
  </conditionalFormatting>
  <conditionalFormatting sqref="N3112:P3123">
    <cfRule type="cellIs" dxfId="458" priority="664" operator="lessThan">
      <formula>0</formula>
    </cfRule>
    <cfRule type="cellIs" dxfId="457" priority="666" operator="greaterThanOrEqual">
      <formula>1</formula>
    </cfRule>
    <cfRule type="cellIs" dxfId="456" priority="665" operator="equal">
      <formula>0</formula>
    </cfRule>
  </conditionalFormatting>
  <conditionalFormatting sqref="N3130:P3141">
    <cfRule type="cellIs" dxfId="455" priority="669" operator="greaterThanOrEqual">
      <formula>1</formula>
    </cfRule>
    <cfRule type="cellIs" dxfId="454" priority="668" operator="equal">
      <formula>0</formula>
    </cfRule>
    <cfRule type="cellIs" dxfId="453" priority="667" operator="lessThan">
      <formula>0</formula>
    </cfRule>
  </conditionalFormatting>
  <conditionalFormatting sqref="N3148:P3159">
    <cfRule type="cellIs" dxfId="452" priority="670" operator="lessThan">
      <formula>0</formula>
    </cfRule>
    <cfRule type="cellIs" dxfId="451" priority="672" operator="greaterThanOrEqual">
      <formula>1</formula>
    </cfRule>
    <cfRule type="cellIs" dxfId="450" priority="671" operator="equal">
      <formula>0</formula>
    </cfRule>
  </conditionalFormatting>
  <conditionalFormatting sqref="N3166:P3177">
    <cfRule type="cellIs" dxfId="449" priority="673" operator="lessThan">
      <formula>0</formula>
    </cfRule>
    <cfRule type="cellIs" dxfId="448" priority="674" operator="equal">
      <formula>0</formula>
    </cfRule>
    <cfRule type="cellIs" dxfId="447" priority="675" operator="greaterThanOrEqual">
      <formula>1</formula>
    </cfRule>
  </conditionalFormatting>
  <conditionalFormatting sqref="N3184:P3195">
    <cfRule type="cellIs" dxfId="446" priority="676" operator="lessThan">
      <formula>0</formula>
    </cfRule>
    <cfRule type="cellIs" dxfId="445" priority="677" operator="equal">
      <formula>0</formula>
    </cfRule>
    <cfRule type="cellIs" dxfId="444" priority="678" operator="greaterThanOrEqual">
      <formula>1</formula>
    </cfRule>
  </conditionalFormatting>
  <conditionalFormatting sqref="N3202:P3213">
    <cfRule type="cellIs" dxfId="443" priority="681" operator="greaterThanOrEqual">
      <formula>1</formula>
    </cfRule>
    <cfRule type="cellIs" dxfId="442" priority="680" operator="equal">
      <formula>0</formula>
    </cfRule>
    <cfRule type="cellIs" dxfId="441" priority="679" operator="lessThan">
      <formula>0</formula>
    </cfRule>
  </conditionalFormatting>
  <conditionalFormatting sqref="N3220:P3231">
    <cfRule type="cellIs" dxfId="440" priority="682" operator="lessThan">
      <formula>0</formula>
    </cfRule>
    <cfRule type="cellIs" dxfId="439" priority="683" operator="equal">
      <formula>0</formula>
    </cfRule>
    <cfRule type="cellIs" dxfId="438" priority="684" operator="greaterThanOrEqual">
      <formula>1</formula>
    </cfRule>
  </conditionalFormatting>
  <conditionalFormatting sqref="N3238:P3249">
    <cfRule type="cellIs" dxfId="437" priority="685" operator="lessThan">
      <formula>0</formula>
    </cfRule>
    <cfRule type="cellIs" dxfId="436" priority="686" operator="equal">
      <formula>0</formula>
    </cfRule>
    <cfRule type="cellIs" dxfId="435" priority="687" operator="greaterThanOrEqual">
      <formula>1</formula>
    </cfRule>
  </conditionalFormatting>
  <conditionalFormatting sqref="N3256:P3267">
    <cfRule type="cellIs" dxfId="434" priority="688" operator="lessThan">
      <formula>0</formula>
    </cfRule>
    <cfRule type="cellIs" dxfId="433" priority="689" operator="equal">
      <formula>0</formula>
    </cfRule>
    <cfRule type="cellIs" dxfId="432" priority="690" operator="greaterThanOrEqual">
      <formula>1</formula>
    </cfRule>
  </conditionalFormatting>
  <conditionalFormatting sqref="N3274:P3285">
    <cfRule type="cellIs" dxfId="431" priority="691" operator="lessThan">
      <formula>0</formula>
    </cfRule>
    <cfRule type="cellIs" dxfId="430" priority="692" operator="equal">
      <formula>0</formula>
    </cfRule>
    <cfRule type="cellIs" dxfId="429" priority="693" operator="greaterThanOrEqual">
      <formula>1</formula>
    </cfRule>
  </conditionalFormatting>
  <conditionalFormatting sqref="N3292:P3303">
    <cfRule type="cellIs" dxfId="428" priority="694" operator="lessThan">
      <formula>0</formula>
    </cfRule>
    <cfRule type="cellIs" dxfId="427" priority="695" operator="equal">
      <formula>0</formula>
    </cfRule>
    <cfRule type="cellIs" dxfId="426" priority="696" operator="greaterThanOrEqual">
      <formula>1</formula>
    </cfRule>
  </conditionalFormatting>
  <conditionalFormatting sqref="N3310:P3321">
    <cfRule type="cellIs" dxfId="425" priority="697" operator="lessThan">
      <formula>0</formula>
    </cfRule>
    <cfRule type="cellIs" dxfId="424" priority="698" operator="equal">
      <formula>0</formula>
    </cfRule>
    <cfRule type="cellIs" dxfId="423" priority="699" operator="greaterThanOrEqual">
      <formula>1</formula>
    </cfRule>
  </conditionalFormatting>
  <conditionalFormatting sqref="N3328:P3339">
    <cfRule type="cellIs" dxfId="422" priority="700" operator="lessThan">
      <formula>0</formula>
    </cfRule>
    <cfRule type="cellIs" dxfId="421" priority="701" operator="equal">
      <formula>0</formula>
    </cfRule>
    <cfRule type="cellIs" dxfId="420" priority="702" operator="greaterThanOrEqual">
      <formula>1</formula>
    </cfRule>
  </conditionalFormatting>
  <conditionalFormatting sqref="N3346:P3357">
    <cfRule type="cellIs" dxfId="419" priority="705" operator="greaterThanOrEqual">
      <formula>1</formula>
    </cfRule>
    <cfRule type="cellIs" dxfId="418" priority="704" operator="equal">
      <formula>0</formula>
    </cfRule>
    <cfRule type="cellIs" dxfId="417" priority="703" operator="lessThan">
      <formula>0</formula>
    </cfRule>
  </conditionalFormatting>
  <conditionalFormatting sqref="N3364:P3375">
    <cfRule type="cellIs" dxfId="416" priority="708" operator="greaterThanOrEqual">
      <formula>1</formula>
    </cfRule>
    <cfRule type="cellIs" dxfId="415" priority="707" operator="equal">
      <formula>0</formula>
    </cfRule>
    <cfRule type="cellIs" dxfId="414" priority="706" operator="lessThan">
      <formula>0</formula>
    </cfRule>
  </conditionalFormatting>
  <conditionalFormatting sqref="N3382:P3393">
    <cfRule type="cellIs" dxfId="413" priority="711" operator="greaterThanOrEqual">
      <formula>1</formula>
    </cfRule>
    <cfRule type="cellIs" dxfId="412" priority="710" operator="equal">
      <formula>0</formula>
    </cfRule>
    <cfRule type="cellIs" dxfId="411" priority="709" operator="lessThan">
      <formula>0</formula>
    </cfRule>
  </conditionalFormatting>
  <conditionalFormatting sqref="N3400:P3411">
    <cfRule type="cellIs" dxfId="410" priority="714" operator="greaterThanOrEqual">
      <formula>1</formula>
    </cfRule>
    <cfRule type="cellIs" dxfId="409" priority="713" operator="equal">
      <formula>0</formula>
    </cfRule>
    <cfRule type="cellIs" dxfId="408" priority="712" operator="lessThan">
      <formula>0</formula>
    </cfRule>
  </conditionalFormatting>
  <conditionalFormatting sqref="N3418:P3429">
    <cfRule type="cellIs" dxfId="407" priority="715" operator="lessThan">
      <formula>0</formula>
    </cfRule>
    <cfRule type="cellIs" dxfId="406" priority="716" operator="equal">
      <formula>0</formula>
    </cfRule>
    <cfRule type="cellIs" dxfId="405" priority="717" operator="greaterThanOrEqual">
      <formula>1</formula>
    </cfRule>
  </conditionalFormatting>
  <conditionalFormatting sqref="N3436:P3447">
    <cfRule type="cellIs" dxfId="404" priority="720" operator="greaterThanOrEqual">
      <formula>1</formula>
    </cfRule>
    <cfRule type="cellIs" dxfId="403" priority="719" operator="equal">
      <formula>0</formula>
    </cfRule>
    <cfRule type="cellIs" dxfId="402" priority="718" operator="lessThan">
      <formula>0</formula>
    </cfRule>
  </conditionalFormatting>
  <conditionalFormatting sqref="N3454:P3465">
    <cfRule type="cellIs" dxfId="401" priority="722" operator="equal">
      <formula>0</formula>
    </cfRule>
    <cfRule type="cellIs" dxfId="400" priority="721" operator="lessThan">
      <formula>0</formula>
    </cfRule>
    <cfRule type="cellIs" dxfId="399" priority="723" operator="greaterThanOrEqual">
      <formula>1</formula>
    </cfRule>
  </conditionalFormatting>
  <conditionalFormatting sqref="N3472:P3483">
    <cfRule type="cellIs" dxfId="398" priority="724" operator="lessThan">
      <formula>0</formula>
    </cfRule>
    <cfRule type="cellIs" dxfId="397" priority="725" operator="equal">
      <formula>0</formula>
    </cfRule>
    <cfRule type="cellIs" dxfId="396" priority="726" operator="greaterThanOrEqual">
      <formula>1</formula>
    </cfRule>
  </conditionalFormatting>
  <conditionalFormatting sqref="N3490:P3501">
    <cfRule type="cellIs" dxfId="395" priority="727" operator="lessThan">
      <formula>0</formula>
    </cfRule>
    <cfRule type="cellIs" dxfId="394" priority="728" operator="equal">
      <formula>0</formula>
    </cfRule>
    <cfRule type="cellIs" dxfId="393" priority="729" operator="greaterThanOrEqual">
      <formula>1</formula>
    </cfRule>
  </conditionalFormatting>
  <conditionalFormatting sqref="N3508:P3519">
    <cfRule type="cellIs" dxfId="392" priority="730" operator="lessThan">
      <formula>0</formula>
    </cfRule>
    <cfRule type="cellIs" dxfId="391" priority="731" operator="equal">
      <formula>0</formula>
    </cfRule>
    <cfRule type="cellIs" dxfId="390" priority="732" operator="greaterThanOrEqual">
      <formula>1</formula>
    </cfRule>
  </conditionalFormatting>
  <conditionalFormatting sqref="N3526:P3537">
    <cfRule type="cellIs" dxfId="389" priority="733" operator="lessThan">
      <formula>0</formula>
    </cfRule>
    <cfRule type="cellIs" dxfId="388" priority="734" operator="equal">
      <formula>0</formula>
    </cfRule>
    <cfRule type="cellIs" dxfId="387" priority="735" operator="greaterThanOrEqual">
      <formula>1</formula>
    </cfRule>
  </conditionalFormatting>
  <conditionalFormatting sqref="N3544:P3555">
    <cfRule type="cellIs" dxfId="386" priority="736" operator="lessThan">
      <formula>0</formula>
    </cfRule>
    <cfRule type="cellIs" dxfId="385" priority="737" operator="equal">
      <formula>0</formula>
    </cfRule>
    <cfRule type="cellIs" dxfId="384" priority="738" operator="greaterThanOrEqual">
      <formula>1</formula>
    </cfRule>
  </conditionalFormatting>
  <conditionalFormatting sqref="N3562:P3573">
    <cfRule type="cellIs" dxfId="383" priority="739" operator="lessThan">
      <formula>0</formula>
    </cfRule>
    <cfRule type="cellIs" dxfId="382" priority="740" operator="equal">
      <formula>0</formula>
    </cfRule>
    <cfRule type="cellIs" dxfId="381" priority="741" operator="greaterThanOrEqual">
      <formula>1</formula>
    </cfRule>
  </conditionalFormatting>
  <conditionalFormatting sqref="N3580:P3591">
    <cfRule type="cellIs" dxfId="380" priority="742" operator="lessThan">
      <formula>0</formula>
    </cfRule>
    <cfRule type="cellIs" dxfId="379" priority="744" operator="greaterThanOrEqual">
      <formula>1</formula>
    </cfRule>
    <cfRule type="cellIs" dxfId="378" priority="743" operator="equal">
      <formula>0</formula>
    </cfRule>
  </conditionalFormatting>
  <conditionalFormatting sqref="N3598:P3609">
    <cfRule type="cellIs" dxfId="377" priority="747" operator="greaterThanOrEqual">
      <formula>1</formula>
    </cfRule>
    <cfRule type="cellIs" dxfId="376" priority="746" operator="equal">
      <formula>0</formula>
    </cfRule>
    <cfRule type="cellIs" dxfId="375" priority="745" operator="lessThan">
      <formula>0</formula>
    </cfRule>
  </conditionalFormatting>
  <conditionalFormatting sqref="N3616:P3627">
    <cfRule type="cellIs" dxfId="374" priority="750" operator="greaterThanOrEqual">
      <formula>1</formula>
    </cfRule>
    <cfRule type="cellIs" dxfId="373" priority="748" operator="lessThan">
      <formula>0</formula>
    </cfRule>
    <cfRule type="cellIs" dxfId="372" priority="749" operator="equal">
      <formula>0</formula>
    </cfRule>
  </conditionalFormatting>
  <conditionalFormatting sqref="N3634:P3645">
    <cfRule type="cellIs" dxfId="371" priority="753" operator="greaterThanOrEqual">
      <formula>1</formula>
    </cfRule>
    <cfRule type="cellIs" dxfId="370" priority="752" operator="equal">
      <formula>0</formula>
    </cfRule>
    <cfRule type="cellIs" dxfId="369" priority="751" operator="lessThan">
      <formula>0</formula>
    </cfRule>
  </conditionalFormatting>
  <conditionalFormatting sqref="N3652:P3663">
    <cfRule type="cellIs" dxfId="368" priority="756" operator="greaterThanOrEqual">
      <formula>1</formula>
    </cfRule>
    <cfRule type="cellIs" dxfId="367" priority="755" operator="equal">
      <formula>0</formula>
    </cfRule>
    <cfRule type="cellIs" dxfId="366" priority="754" operator="lessThan">
      <formula>0</formula>
    </cfRule>
  </conditionalFormatting>
  <conditionalFormatting sqref="N3670:P3681">
    <cfRule type="cellIs" dxfId="365" priority="758" operator="equal">
      <formula>0</formula>
    </cfRule>
    <cfRule type="cellIs" dxfId="364" priority="757" operator="lessThan">
      <formula>0</formula>
    </cfRule>
    <cfRule type="cellIs" dxfId="363" priority="759" operator="greaterThanOrEqual">
      <formula>1</formula>
    </cfRule>
  </conditionalFormatting>
  <conditionalFormatting sqref="N3688:P3699">
    <cfRule type="cellIs" dxfId="362" priority="760" operator="lessThan">
      <formula>0</formula>
    </cfRule>
    <cfRule type="cellIs" dxfId="361" priority="761" operator="equal">
      <formula>0</formula>
    </cfRule>
    <cfRule type="cellIs" dxfId="360" priority="762" operator="greaterThanOrEqual">
      <formula>1</formula>
    </cfRule>
  </conditionalFormatting>
  <conditionalFormatting sqref="N3706:P3717">
    <cfRule type="cellIs" dxfId="359" priority="765" operator="greaterThanOrEqual">
      <formula>1</formula>
    </cfRule>
    <cfRule type="cellIs" dxfId="358" priority="763" operator="lessThan">
      <formula>0</formula>
    </cfRule>
    <cfRule type="cellIs" dxfId="357" priority="764" operator="equal">
      <formula>0</formula>
    </cfRule>
  </conditionalFormatting>
  <conditionalFormatting sqref="N3724:P3735">
    <cfRule type="cellIs" dxfId="356" priority="766" operator="lessThan">
      <formula>0</formula>
    </cfRule>
    <cfRule type="cellIs" dxfId="355" priority="767" operator="equal">
      <formula>0</formula>
    </cfRule>
    <cfRule type="cellIs" dxfId="354" priority="768" operator="greaterThanOrEqual">
      <formula>1</formula>
    </cfRule>
  </conditionalFormatting>
  <conditionalFormatting sqref="N3742:P3753">
    <cfRule type="cellIs" dxfId="353" priority="771" operator="greaterThanOrEqual">
      <formula>1</formula>
    </cfRule>
    <cfRule type="cellIs" dxfId="352" priority="770" operator="equal">
      <formula>0</formula>
    </cfRule>
    <cfRule type="cellIs" dxfId="351" priority="769" operator="lessThan">
      <formula>0</formula>
    </cfRule>
  </conditionalFormatting>
  <conditionalFormatting sqref="N3760:P3771">
    <cfRule type="cellIs" dxfId="350" priority="774" operator="greaterThanOrEqual">
      <formula>1</formula>
    </cfRule>
    <cfRule type="cellIs" dxfId="349" priority="773" operator="equal">
      <formula>0</formula>
    </cfRule>
    <cfRule type="cellIs" dxfId="348" priority="772" operator="lessThan">
      <formula>0</formula>
    </cfRule>
  </conditionalFormatting>
  <conditionalFormatting sqref="N3778:P3789">
    <cfRule type="cellIs" dxfId="347" priority="777" operator="greaterThanOrEqual">
      <formula>1</formula>
    </cfRule>
    <cfRule type="cellIs" dxfId="346" priority="776" operator="equal">
      <formula>0</formula>
    </cfRule>
    <cfRule type="cellIs" dxfId="345" priority="775" operator="lessThan">
      <formula>0</formula>
    </cfRule>
  </conditionalFormatting>
  <conditionalFormatting sqref="N3796:P3807">
    <cfRule type="cellIs" dxfId="344" priority="780" operator="greaterThanOrEqual">
      <formula>1</formula>
    </cfRule>
    <cfRule type="cellIs" dxfId="343" priority="779" operator="equal">
      <formula>0</formula>
    </cfRule>
    <cfRule type="cellIs" dxfId="342" priority="778" operator="lessThan">
      <formula>0</formula>
    </cfRule>
  </conditionalFormatting>
  <conditionalFormatting sqref="N3814:P3825">
    <cfRule type="cellIs" dxfId="341" priority="783" operator="greaterThanOrEqual">
      <formula>1</formula>
    </cfRule>
    <cfRule type="cellIs" dxfId="340" priority="782" operator="equal">
      <formula>0</formula>
    </cfRule>
    <cfRule type="cellIs" dxfId="339" priority="781" operator="lessThan">
      <formula>0</formula>
    </cfRule>
  </conditionalFormatting>
  <conditionalFormatting sqref="N3832:P3843">
    <cfRule type="cellIs" dxfId="338" priority="786" operator="greaterThanOrEqual">
      <formula>1</formula>
    </cfRule>
    <cfRule type="cellIs" dxfId="337" priority="785" operator="equal">
      <formula>0</formula>
    </cfRule>
    <cfRule type="cellIs" dxfId="336" priority="784" operator="lessThan">
      <formula>0</formula>
    </cfRule>
  </conditionalFormatting>
  <conditionalFormatting sqref="N3850:P3861">
    <cfRule type="cellIs" dxfId="335" priority="789" operator="greaterThanOrEqual">
      <formula>1</formula>
    </cfRule>
    <cfRule type="cellIs" dxfId="334" priority="788" operator="equal">
      <formula>0</formula>
    </cfRule>
    <cfRule type="cellIs" dxfId="333" priority="787" operator="lessThan">
      <formula>0</formula>
    </cfRule>
  </conditionalFormatting>
  <conditionalFormatting sqref="N3868:P3879">
    <cfRule type="cellIs" dxfId="332" priority="791" operator="equal">
      <formula>0</formula>
    </cfRule>
    <cfRule type="cellIs" dxfId="331" priority="792" operator="greaterThanOrEqual">
      <formula>1</formula>
    </cfRule>
    <cfRule type="cellIs" dxfId="330" priority="790" operator="lessThan">
      <formula>0</formula>
    </cfRule>
  </conditionalFormatting>
  <conditionalFormatting sqref="N3886:P3897">
    <cfRule type="cellIs" dxfId="329" priority="795" operator="greaterThanOrEqual">
      <formula>1</formula>
    </cfRule>
    <cfRule type="cellIs" dxfId="328" priority="794" operator="equal">
      <formula>0</formula>
    </cfRule>
    <cfRule type="cellIs" dxfId="327" priority="793" operator="lessThan">
      <formula>0</formula>
    </cfRule>
  </conditionalFormatting>
  <conditionalFormatting sqref="N3904:P3915">
    <cfRule type="cellIs" dxfId="326" priority="796" operator="lessThan">
      <formula>0</formula>
    </cfRule>
    <cfRule type="cellIs" dxfId="325" priority="798" operator="greaterThanOrEqual">
      <formula>1</formula>
    </cfRule>
    <cfRule type="cellIs" dxfId="324" priority="797" operator="equal">
      <formula>0</formula>
    </cfRule>
  </conditionalFormatting>
  <conditionalFormatting sqref="N3922:P3933">
    <cfRule type="cellIs" dxfId="323" priority="801" operator="greaterThanOrEqual">
      <formula>1</formula>
    </cfRule>
    <cfRule type="cellIs" dxfId="322" priority="799" operator="lessThan">
      <formula>0</formula>
    </cfRule>
    <cfRule type="cellIs" dxfId="321" priority="800" operator="equal">
      <formula>0</formula>
    </cfRule>
  </conditionalFormatting>
  <conditionalFormatting sqref="N3940:P3951">
    <cfRule type="cellIs" dxfId="320" priority="802" operator="lessThan">
      <formula>0</formula>
    </cfRule>
    <cfRule type="cellIs" dxfId="319" priority="803" operator="equal">
      <formula>0</formula>
    </cfRule>
    <cfRule type="cellIs" dxfId="318" priority="804" operator="greaterThanOrEqual">
      <formula>1</formula>
    </cfRule>
  </conditionalFormatting>
  <conditionalFormatting sqref="N3958:P3969">
    <cfRule type="cellIs" dxfId="317" priority="807" operator="greaterThanOrEqual">
      <formula>1</formula>
    </cfRule>
    <cfRule type="cellIs" dxfId="316" priority="806" operator="equal">
      <formula>0</formula>
    </cfRule>
    <cfRule type="cellIs" dxfId="315" priority="805" operator="lessThan">
      <formula>0</formula>
    </cfRule>
  </conditionalFormatting>
  <conditionalFormatting sqref="N3976:P3987">
    <cfRule type="cellIs" dxfId="314" priority="808" operator="lessThan">
      <formula>0</formula>
    </cfRule>
    <cfRule type="cellIs" dxfId="313" priority="809" operator="equal">
      <formula>0</formula>
    </cfRule>
    <cfRule type="cellIs" dxfId="312" priority="810" operator="greaterThanOrEqual">
      <formula>1</formula>
    </cfRule>
  </conditionalFormatting>
  <conditionalFormatting sqref="N3994:P4005">
    <cfRule type="cellIs" dxfId="311" priority="812" operator="equal">
      <formula>0</formula>
    </cfRule>
    <cfRule type="cellIs" dxfId="310" priority="813" operator="greaterThanOrEqual">
      <formula>1</formula>
    </cfRule>
    <cfRule type="cellIs" dxfId="309" priority="811" operator="lessThan">
      <formula>0</formula>
    </cfRule>
  </conditionalFormatting>
  <conditionalFormatting sqref="N4012:P4023">
    <cfRule type="cellIs" dxfId="308" priority="814" operator="lessThan">
      <formula>0</formula>
    </cfRule>
    <cfRule type="cellIs" dxfId="307" priority="815" operator="equal">
      <formula>0</formula>
    </cfRule>
    <cfRule type="cellIs" dxfId="306" priority="816" operator="greaterThanOrEqual">
      <formula>1</formula>
    </cfRule>
  </conditionalFormatting>
  <conditionalFormatting sqref="N4030:P4041">
    <cfRule type="cellIs" dxfId="305" priority="819" operator="greaterThanOrEqual">
      <formula>1</formula>
    </cfRule>
    <cfRule type="cellIs" dxfId="304" priority="818" operator="equal">
      <formula>0</formula>
    </cfRule>
    <cfRule type="cellIs" dxfId="303" priority="817" operator="lessThan">
      <formula>0</formula>
    </cfRule>
  </conditionalFormatting>
  <conditionalFormatting sqref="N4048:P4059">
    <cfRule type="cellIs" dxfId="302" priority="822" operator="greaterThanOrEqual">
      <formula>1</formula>
    </cfRule>
    <cfRule type="cellIs" dxfId="301" priority="821" operator="equal">
      <formula>0</formula>
    </cfRule>
    <cfRule type="cellIs" dxfId="300" priority="820" operator="lessThan">
      <formula>0</formula>
    </cfRule>
  </conditionalFormatting>
  <conditionalFormatting sqref="N4066:P4077">
    <cfRule type="cellIs" dxfId="299" priority="823" operator="lessThan">
      <formula>0</formula>
    </cfRule>
    <cfRule type="cellIs" dxfId="298" priority="825" operator="greaterThanOrEqual">
      <formula>1</formula>
    </cfRule>
    <cfRule type="cellIs" dxfId="297" priority="824" operator="equal">
      <formula>0</formula>
    </cfRule>
  </conditionalFormatting>
  <conditionalFormatting sqref="N4084:P4095">
    <cfRule type="cellIs" dxfId="296" priority="828" operator="greaterThanOrEqual">
      <formula>1</formula>
    </cfRule>
    <cfRule type="cellIs" dxfId="295" priority="827" operator="equal">
      <formula>0</formula>
    </cfRule>
    <cfRule type="cellIs" dxfId="294" priority="826" operator="lessThan">
      <formula>0</formula>
    </cfRule>
  </conditionalFormatting>
  <conditionalFormatting sqref="N4102:P4113">
    <cfRule type="cellIs" dxfId="293" priority="829" operator="lessThan">
      <formula>0</formula>
    </cfRule>
    <cfRule type="cellIs" dxfId="292" priority="830" operator="equal">
      <formula>0</formula>
    </cfRule>
    <cfRule type="cellIs" dxfId="291" priority="831" operator="greaterThanOrEqual">
      <formula>1</formula>
    </cfRule>
  </conditionalFormatting>
  <conditionalFormatting sqref="N4120:P4131">
    <cfRule type="cellIs" dxfId="290" priority="832" operator="lessThan">
      <formula>0</formula>
    </cfRule>
    <cfRule type="cellIs" dxfId="289" priority="834" operator="greaterThanOrEqual">
      <formula>1</formula>
    </cfRule>
    <cfRule type="cellIs" dxfId="288" priority="833" operator="equal">
      <formula>0</formula>
    </cfRule>
  </conditionalFormatting>
  <conditionalFormatting sqref="N4138:P4149">
    <cfRule type="cellIs" dxfId="287" priority="835" operator="lessThan">
      <formula>0</formula>
    </cfRule>
    <cfRule type="cellIs" dxfId="286" priority="836" operator="equal">
      <formula>0</formula>
    </cfRule>
    <cfRule type="cellIs" dxfId="285" priority="837" operator="greaterThanOrEqual">
      <formula>1</formula>
    </cfRule>
  </conditionalFormatting>
  <conditionalFormatting sqref="N4156:P4167">
    <cfRule type="cellIs" dxfId="284" priority="838" operator="lessThan">
      <formula>0</formula>
    </cfRule>
    <cfRule type="cellIs" dxfId="283" priority="839" operator="equal">
      <formula>0</formula>
    </cfRule>
    <cfRule type="cellIs" dxfId="282" priority="840" operator="greaterThanOrEqual">
      <formula>1</formula>
    </cfRule>
  </conditionalFormatting>
  <conditionalFormatting sqref="N4174:P4185">
    <cfRule type="cellIs" dxfId="281" priority="842" operator="equal">
      <formula>0</formula>
    </cfRule>
    <cfRule type="cellIs" dxfId="280" priority="841" operator="lessThan">
      <formula>0</formula>
    </cfRule>
    <cfRule type="cellIs" dxfId="279" priority="843" operator="greaterThanOrEqual">
      <formula>1</formula>
    </cfRule>
  </conditionalFormatting>
  <conditionalFormatting sqref="N4192:P4203">
    <cfRule type="cellIs" dxfId="278" priority="844" operator="lessThan">
      <formula>0</formula>
    </cfRule>
    <cfRule type="cellIs" dxfId="277" priority="845" operator="equal">
      <formula>0</formula>
    </cfRule>
    <cfRule type="cellIs" dxfId="276" priority="846" operator="greaterThanOrEqual">
      <formula>1</formula>
    </cfRule>
  </conditionalFormatting>
  <conditionalFormatting sqref="N4210:P4221">
    <cfRule type="cellIs" dxfId="275" priority="847" operator="lessThan">
      <formula>0</formula>
    </cfRule>
    <cfRule type="cellIs" dxfId="274" priority="848" operator="equal">
      <formula>0</formula>
    </cfRule>
    <cfRule type="cellIs" dxfId="273" priority="849" operator="greaterThanOrEqual">
      <formula>1</formula>
    </cfRule>
  </conditionalFormatting>
  <conditionalFormatting sqref="N4228:P4239">
    <cfRule type="cellIs" dxfId="272" priority="850" operator="lessThan">
      <formula>0</formula>
    </cfRule>
    <cfRule type="cellIs" dxfId="271" priority="851" operator="equal">
      <formula>0</formula>
    </cfRule>
    <cfRule type="cellIs" dxfId="270" priority="852" operator="greaterThanOrEqual">
      <formula>1</formula>
    </cfRule>
  </conditionalFormatting>
  <conditionalFormatting sqref="N4246:P4258">
    <cfRule type="cellIs" dxfId="269" priority="853" operator="lessThan">
      <formula>0</formula>
    </cfRule>
    <cfRule type="cellIs" dxfId="268" priority="854" operator="equal">
      <formula>0</formula>
    </cfRule>
    <cfRule type="cellIs" dxfId="267" priority="855" operator="greaterThanOrEqual">
      <formula>1</formula>
    </cfRule>
  </conditionalFormatting>
  <conditionalFormatting sqref="N4264:P4275">
    <cfRule type="cellIs" dxfId="266" priority="856" operator="lessThan">
      <formula>0</formula>
    </cfRule>
    <cfRule type="cellIs" dxfId="265" priority="857" operator="equal">
      <formula>0</formula>
    </cfRule>
    <cfRule type="cellIs" dxfId="264" priority="858" operator="greaterThanOrEqual">
      <formula>1</formula>
    </cfRule>
  </conditionalFormatting>
  <conditionalFormatting sqref="N4282:P4293">
    <cfRule type="cellIs" dxfId="263" priority="860" operator="equal">
      <formula>0</formula>
    </cfRule>
    <cfRule type="cellIs" dxfId="262" priority="861" operator="greaterThanOrEqual">
      <formula>1</formula>
    </cfRule>
    <cfRule type="cellIs" dxfId="261" priority="859" operator="lessThan">
      <formula>0</formula>
    </cfRule>
  </conditionalFormatting>
  <conditionalFormatting sqref="N4300:P4311">
    <cfRule type="cellIs" dxfId="260" priority="862" operator="lessThan">
      <formula>0</formula>
    </cfRule>
    <cfRule type="cellIs" dxfId="259" priority="863" operator="equal">
      <formula>0</formula>
    </cfRule>
    <cfRule type="cellIs" dxfId="258" priority="864" operator="greaterThanOrEqual">
      <formula>1</formula>
    </cfRule>
  </conditionalFormatting>
  <conditionalFormatting sqref="N4318:P4329">
    <cfRule type="cellIs" dxfId="257" priority="865" operator="lessThan">
      <formula>0</formula>
    </cfRule>
    <cfRule type="cellIs" dxfId="256" priority="866" operator="equal">
      <formula>0</formula>
    </cfRule>
    <cfRule type="cellIs" dxfId="255" priority="867" operator="greaterThanOrEqual">
      <formula>1</formula>
    </cfRule>
  </conditionalFormatting>
  <conditionalFormatting sqref="N4336:P4347">
    <cfRule type="cellIs" dxfId="254" priority="868" operator="lessThan">
      <formula>0</formula>
    </cfRule>
    <cfRule type="cellIs" dxfId="253" priority="869" operator="equal">
      <formula>0</formula>
    </cfRule>
    <cfRule type="cellIs" dxfId="252" priority="870" operator="greaterThanOrEqual">
      <formula>1</formula>
    </cfRule>
  </conditionalFormatting>
  <conditionalFormatting sqref="N4354:P4365">
    <cfRule type="cellIs" dxfId="251" priority="871" operator="lessThan">
      <formula>0</formula>
    </cfRule>
    <cfRule type="cellIs" dxfId="250" priority="872" operator="equal">
      <formula>0</formula>
    </cfRule>
    <cfRule type="cellIs" dxfId="249" priority="873" operator="greaterThanOrEqual">
      <formula>1</formula>
    </cfRule>
  </conditionalFormatting>
  <conditionalFormatting sqref="N4372:P4383">
    <cfRule type="cellIs" dxfId="248" priority="874" operator="lessThan">
      <formula>0</formula>
    </cfRule>
    <cfRule type="cellIs" dxfId="247" priority="875" operator="equal">
      <formula>0</formula>
    </cfRule>
    <cfRule type="cellIs" dxfId="246" priority="876" operator="greaterThanOrEqual">
      <formula>1</formula>
    </cfRule>
  </conditionalFormatting>
  <conditionalFormatting sqref="N4390:P4401">
    <cfRule type="cellIs" dxfId="245" priority="877" operator="lessThan">
      <formula>0</formula>
    </cfRule>
    <cfRule type="cellIs" dxfId="244" priority="878" operator="equal">
      <formula>0</formula>
    </cfRule>
    <cfRule type="cellIs" dxfId="243" priority="879" operator="greaterThanOrEqual">
      <formula>1</formula>
    </cfRule>
  </conditionalFormatting>
  <conditionalFormatting sqref="N4408:P4419">
    <cfRule type="cellIs" dxfId="242" priority="880" operator="lessThan">
      <formula>0</formula>
    </cfRule>
    <cfRule type="cellIs" dxfId="241" priority="881" operator="equal">
      <formula>0</formula>
    </cfRule>
    <cfRule type="cellIs" dxfId="240" priority="882" operator="greaterThanOrEqual">
      <formula>1</formula>
    </cfRule>
  </conditionalFormatting>
  <conditionalFormatting sqref="N4426:P4437">
    <cfRule type="cellIs" dxfId="239" priority="883" operator="lessThan">
      <formula>0</formula>
    </cfRule>
    <cfRule type="cellIs" dxfId="238" priority="884" operator="equal">
      <formula>0</formula>
    </cfRule>
    <cfRule type="cellIs" dxfId="237" priority="885" operator="greaterThanOrEqual">
      <formula>1</formula>
    </cfRule>
  </conditionalFormatting>
  <conditionalFormatting sqref="N4444:P4455">
    <cfRule type="cellIs" dxfId="236" priority="886" operator="lessThan">
      <formula>0</formula>
    </cfRule>
    <cfRule type="cellIs" dxfId="235" priority="887" operator="equal">
      <formula>0</formula>
    </cfRule>
    <cfRule type="cellIs" dxfId="234" priority="888" operator="greaterThanOrEqual">
      <formula>1</formula>
    </cfRule>
  </conditionalFormatting>
  <conditionalFormatting sqref="N4462:P4473">
    <cfRule type="cellIs" dxfId="233" priority="889" operator="lessThan">
      <formula>0</formula>
    </cfRule>
    <cfRule type="cellIs" dxfId="232" priority="890" operator="equal">
      <formula>0</formula>
    </cfRule>
    <cfRule type="cellIs" dxfId="231" priority="891" operator="greaterThanOrEqual">
      <formula>1</formula>
    </cfRule>
  </conditionalFormatting>
  <conditionalFormatting sqref="N4480:P4491">
    <cfRule type="cellIs" dxfId="230" priority="892" operator="lessThan">
      <formula>0</formula>
    </cfRule>
    <cfRule type="cellIs" dxfId="229" priority="893" operator="equal">
      <formula>0</formula>
    </cfRule>
    <cfRule type="cellIs" dxfId="228" priority="894" operator="greaterThanOrEqual">
      <formula>1</formula>
    </cfRule>
  </conditionalFormatting>
  <conditionalFormatting sqref="N4498:P4509">
    <cfRule type="cellIs" dxfId="227" priority="895" operator="lessThan">
      <formula>0</formula>
    </cfRule>
    <cfRule type="cellIs" dxfId="226" priority="896" operator="equal">
      <formula>0</formula>
    </cfRule>
    <cfRule type="cellIs" dxfId="225" priority="897" operator="greaterThanOrEqual">
      <formula>1</formula>
    </cfRule>
  </conditionalFormatting>
  <conditionalFormatting sqref="N4516:P4527">
    <cfRule type="cellIs" dxfId="224" priority="898" operator="lessThan">
      <formula>0</formula>
    </cfRule>
    <cfRule type="cellIs" dxfId="223" priority="899" operator="equal">
      <formula>0</formula>
    </cfRule>
    <cfRule type="cellIs" dxfId="222" priority="900" operator="greaterThanOrEqual">
      <formula>1</formula>
    </cfRule>
  </conditionalFormatting>
  <conditionalFormatting sqref="N4534:P4545">
    <cfRule type="cellIs" dxfId="221" priority="901" operator="lessThan">
      <formula>0</formula>
    </cfRule>
    <cfRule type="cellIs" dxfId="220" priority="902" operator="equal">
      <formula>0</formula>
    </cfRule>
    <cfRule type="cellIs" dxfId="219" priority="903" operator="greaterThanOrEqual">
      <formula>1</formula>
    </cfRule>
  </conditionalFormatting>
  <conditionalFormatting sqref="N4552:P4563">
    <cfRule type="cellIs" dxfId="218" priority="904" operator="lessThan">
      <formula>0</formula>
    </cfRule>
    <cfRule type="cellIs" dxfId="217" priority="905" operator="equal">
      <formula>0</formula>
    </cfRule>
    <cfRule type="cellIs" dxfId="216" priority="906" operator="greaterThanOrEqual">
      <formula>1</formula>
    </cfRule>
  </conditionalFormatting>
  <conditionalFormatting sqref="N4570:P4581">
    <cfRule type="cellIs" dxfId="215" priority="907" operator="lessThan">
      <formula>0</formula>
    </cfRule>
    <cfRule type="cellIs" dxfId="214" priority="908" operator="equal">
      <formula>0</formula>
    </cfRule>
    <cfRule type="cellIs" dxfId="213" priority="909" operator="greaterThanOrEqual">
      <formula>1</formula>
    </cfRule>
  </conditionalFormatting>
  <conditionalFormatting sqref="N4588:P4599">
    <cfRule type="cellIs" dxfId="212" priority="911" operator="equal">
      <formula>0</formula>
    </cfRule>
    <cfRule type="cellIs" dxfId="211" priority="910" operator="lessThan">
      <formula>0</formula>
    </cfRule>
    <cfRule type="cellIs" dxfId="210" priority="912" operator="greaterThanOrEqual">
      <formula>1</formula>
    </cfRule>
  </conditionalFormatting>
  <conditionalFormatting sqref="N4606:P4617">
    <cfRule type="cellIs" dxfId="209" priority="914" operator="equal">
      <formula>0</formula>
    </cfRule>
    <cfRule type="cellIs" dxfId="208" priority="915" operator="greaterThanOrEqual">
      <formula>1</formula>
    </cfRule>
    <cfRule type="cellIs" dxfId="207" priority="913" operator="lessThan">
      <formula>0</formula>
    </cfRule>
  </conditionalFormatting>
  <conditionalFormatting sqref="N4624:P4635">
    <cfRule type="cellIs" dxfId="206" priority="918" operator="greaterThanOrEqual">
      <formula>1</formula>
    </cfRule>
    <cfRule type="cellIs" dxfId="205" priority="917" operator="equal">
      <formula>0</formula>
    </cfRule>
    <cfRule type="cellIs" dxfId="204" priority="916" operator="lessThan">
      <formula>0</formula>
    </cfRule>
  </conditionalFormatting>
  <conditionalFormatting sqref="N4642:P4653">
    <cfRule type="cellIs" dxfId="203" priority="921" operator="greaterThanOrEqual">
      <formula>1</formula>
    </cfRule>
    <cfRule type="cellIs" dxfId="202" priority="920" operator="equal">
      <formula>0</formula>
    </cfRule>
    <cfRule type="cellIs" dxfId="201" priority="919" operator="lessThan">
      <formula>0</formula>
    </cfRule>
  </conditionalFormatting>
  <conditionalFormatting sqref="N4660:P4671">
    <cfRule type="cellIs" dxfId="200" priority="924" operator="greaterThanOrEqual">
      <formula>1</formula>
    </cfRule>
    <cfRule type="cellIs" dxfId="199" priority="923" operator="equal">
      <formula>0</formula>
    </cfRule>
    <cfRule type="cellIs" dxfId="198" priority="922" operator="lessThan">
      <formula>0</formula>
    </cfRule>
  </conditionalFormatting>
  <conditionalFormatting sqref="N4678:P4689">
    <cfRule type="cellIs" dxfId="197" priority="927" operator="greaterThanOrEqual">
      <formula>1</formula>
    </cfRule>
    <cfRule type="cellIs" dxfId="196" priority="926" operator="equal">
      <formula>0</formula>
    </cfRule>
    <cfRule type="cellIs" dxfId="195" priority="925" operator="lessThan">
      <formula>0</formula>
    </cfRule>
  </conditionalFormatting>
  <conditionalFormatting sqref="N4696:P4707">
    <cfRule type="cellIs" dxfId="194" priority="930" operator="greaterThanOrEqual">
      <formula>1</formula>
    </cfRule>
    <cfRule type="cellIs" dxfId="193" priority="928" operator="lessThan">
      <formula>0</formula>
    </cfRule>
    <cfRule type="cellIs" dxfId="192" priority="929" operator="equal">
      <formula>0</formula>
    </cfRule>
  </conditionalFormatting>
  <conditionalFormatting sqref="N4714:P4725">
    <cfRule type="cellIs" dxfId="191" priority="933" operator="greaterThanOrEqual">
      <formula>1</formula>
    </cfRule>
    <cfRule type="cellIs" dxfId="190" priority="932" operator="equal">
      <formula>0</formula>
    </cfRule>
    <cfRule type="cellIs" dxfId="189" priority="931" operator="lessThan">
      <formula>0</formula>
    </cfRule>
  </conditionalFormatting>
  <conditionalFormatting sqref="N4732:P4743">
    <cfRule type="cellIs" dxfId="188" priority="934" operator="lessThan">
      <formula>0</formula>
    </cfRule>
    <cfRule type="cellIs" dxfId="187" priority="935" operator="equal">
      <formula>0</formula>
    </cfRule>
    <cfRule type="cellIs" dxfId="186" priority="936" operator="greaterThanOrEqual">
      <formula>1</formula>
    </cfRule>
  </conditionalFormatting>
  <conditionalFormatting sqref="N4750:P4761">
    <cfRule type="cellIs" dxfId="185" priority="939" operator="greaterThanOrEqual">
      <formula>1</formula>
    </cfRule>
    <cfRule type="cellIs" dxfId="184" priority="937" operator="lessThan">
      <formula>0</formula>
    </cfRule>
    <cfRule type="cellIs" dxfId="183" priority="938" operator="equal">
      <formula>0</formula>
    </cfRule>
  </conditionalFormatting>
  <conditionalFormatting sqref="N4768:P4779">
    <cfRule type="cellIs" dxfId="182" priority="942" operator="greaterThanOrEqual">
      <formula>1</formula>
    </cfRule>
    <cfRule type="cellIs" dxfId="181" priority="941" operator="equal">
      <formula>0</formula>
    </cfRule>
    <cfRule type="cellIs" dxfId="180" priority="940" operator="lessThan">
      <formula>0</formula>
    </cfRule>
  </conditionalFormatting>
  <conditionalFormatting sqref="N4786:P4797">
    <cfRule type="cellIs" dxfId="179" priority="944" operator="equal">
      <formula>0</formula>
    </cfRule>
    <cfRule type="cellIs" dxfId="178" priority="945" operator="greaterThanOrEqual">
      <formula>1</formula>
    </cfRule>
    <cfRule type="cellIs" dxfId="177" priority="943" operator="lessThan">
      <formula>0</formula>
    </cfRule>
  </conditionalFormatting>
  <conditionalFormatting sqref="N4804:P4815">
    <cfRule type="cellIs" dxfId="176" priority="994" operator="lessThan">
      <formula>0</formula>
    </cfRule>
    <cfRule type="cellIs" dxfId="175" priority="999" operator="equal">
      <formula>0</formula>
    </cfRule>
    <cfRule type="cellIs" dxfId="174" priority="1000" operator="greaterThanOrEqual">
      <formula>1</formula>
    </cfRule>
  </conditionalFormatting>
  <conditionalFormatting sqref="N4822:P4833">
    <cfRule type="cellIs" dxfId="173" priority="971" operator="equal">
      <formula>0</formula>
    </cfRule>
    <cfRule type="cellIs" dxfId="172" priority="970" operator="lessThan">
      <formula>0</formula>
    </cfRule>
    <cfRule type="cellIs" dxfId="171" priority="972" operator="greaterThanOrEqual">
      <formula>1</formula>
    </cfRule>
  </conditionalFormatting>
  <conditionalFormatting sqref="N4840:P4851">
    <cfRule type="cellIs" dxfId="170" priority="967" operator="lessThan">
      <formula>0</formula>
    </cfRule>
    <cfRule type="cellIs" dxfId="169" priority="969" operator="greaterThanOrEqual">
      <formula>1</formula>
    </cfRule>
    <cfRule type="cellIs" dxfId="168" priority="968" operator="equal">
      <formula>0</formula>
    </cfRule>
  </conditionalFormatting>
  <conditionalFormatting sqref="N4858:P4869">
    <cfRule type="cellIs" dxfId="167" priority="966" operator="greaterThanOrEqual">
      <formula>1</formula>
    </cfRule>
    <cfRule type="cellIs" dxfId="166" priority="965" operator="equal">
      <formula>0</formula>
    </cfRule>
    <cfRule type="cellIs" dxfId="165" priority="964" operator="lessThan">
      <formula>0</formula>
    </cfRule>
  </conditionalFormatting>
  <conditionalFormatting sqref="N4876:P4887">
    <cfRule type="cellIs" dxfId="164" priority="963" operator="greaterThanOrEqual">
      <formula>1</formula>
    </cfRule>
    <cfRule type="cellIs" dxfId="163" priority="961" operator="lessThan">
      <formula>0</formula>
    </cfRule>
    <cfRule type="cellIs" dxfId="162" priority="962" operator="equal">
      <formula>0</formula>
    </cfRule>
  </conditionalFormatting>
  <conditionalFormatting sqref="N4894:P4905">
    <cfRule type="cellIs" dxfId="161" priority="958" operator="lessThan">
      <formula>0</formula>
    </cfRule>
    <cfRule type="cellIs" dxfId="160" priority="959" operator="equal">
      <formula>0</formula>
    </cfRule>
    <cfRule type="cellIs" dxfId="159" priority="960" operator="greaterThanOrEqual">
      <formula>1</formula>
    </cfRule>
  </conditionalFormatting>
  <conditionalFormatting sqref="N4912:P4923">
    <cfRule type="cellIs" dxfId="158" priority="957" operator="greaterThanOrEqual">
      <formula>1</formula>
    </cfRule>
    <cfRule type="cellIs" dxfId="157" priority="956" operator="equal">
      <formula>0</formula>
    </cfRule>
    <cfRule type="cellIs" dxfId="156" priority="955" operator="lessThan">
      <formula>0</formula>
    </cfRule>
  </conditionalFormatting>
  <conditionalFormatting sqref="N4930:P4941">
    <cfRule type="cellIs" dxfId="155" priority="954" operator="greaterThanOrEqual">
      <formula>1</formula>
    </cfRule>
    <cfRule type="cellIs" dxfId="154" priority="953" operator="equal">
      <formula>0</formula>
    </cfRule>
    <cfRule type="cellIs" dxfId="153" priority="952" operator="lessThan">
      <formula>0</formula>
    </cfRule>
  </conditionalFormatting>
  <conditionalFormatting sqref="N4948:P4959">
    <cfRule type="cellIs" dxfId="152" priority="951" operator="greaterThanOrEqual">
      <formula>1</formula>
    </cfRule>
    <cfRule type="cellIs" dxfId="151" priority="950" operator="equal">
      <formula>0</formula>
    </cfRule>
    <cfRule type="cellIs" dxfId="150" priority="949" operator="lessThan">
      <formula>0</formula>
    </cfRule>
  </conditionalFormatting>
  <conditionalFormatting sqref="N4966:P4977">
    <cfRule type="cellIs" dxfId="149" priority="948" operator="greaterThanOrEqual">
      <formula>1</formula>
    </cfRule>
    <cfRule type="cellIs" dxfId="148" priority="947" operator="equal">
      <formula>0</formula>
    </cfRule>
    <cfRule type="cellIs" dxfId="147" priority="946" operator="lessThan">
      <formula>0</formula>
    </cfRule>
  </conditionalFormatting>
  <conditionalFormatting sqref="P2314">
    <cfRule type="cellIs" dxfId="146" priority="525" operator="greaterThanOrEqual">
      <formula>1</formula>
    </cfRule>
    <cfRule type="cellIs" dxfId="145" priority="524" operator="equal">
      <formula>0</formula>
    </cfRule>
    <cfRule type="cellIs" dxfId="144" priority="523" operator="lessThan">
      <formula>0</formula>
    </cfRule>
  </conditionalFormatting>
  <conditionalFormatting sqref="P2332">
    <cfRule type="cellIs" dxfId="143" priority="522" operator="greaterThanOrEqual">
      <formula>1</formula>
    </cfRule>
    <cfRule type="cellIs" dxfId="142" priority="521" operator="equal">
      <formula>0</formula>
    </cfRule>
    <cfRule type="cellIs" dxfId="141" priority="520" operator="lessThan">
      <formula>0</formula>
    </cfRule>
  </conditionalFormatting>
  <conditionalFormatting sqref="P2350">
    <cfRule type="cellIs" dxfId="140" priority="517" operator="lessThan">
      <formula>0</formula>
    </cfRule>
    <cfRule type="cellIs" dxfId="139" priority="518" operator="equal">
      <formula>0</formula>
    </cfRule>
    <cfRule type="cellIs" dxfId="138" priority="519" operator="greaterThanOrEqual">
      <formula>1</formula>
    </cfRule>
  </conditionalFormatting>
  <conditionalFormatting sqref="P2368">
    <cfRule type="cellIs" dxfId="137" priority="515" operator="equal">
      <formula>0</formula>
    </cfRule>
    <cfRule type="cellIs" dxfId="136" priority="516" operator="greaterThanOrEqual">
      <formula>1</formula>
    </cfRule>
    <cfRule type="cellIs" dxfId="135" priority="514" operator="lessThan">
      <formula>0</formula>
    </cfRule>
  </conditionalFormatting>
  <conditionalFormatting sqref="P2386">
    <cfRule type="cellIs" dxfId="134" priority="512" operator="equal">
      <formula>0</formula>
    </cfRule>
    <cfRule type="cellIs" dxfId="133" priority="511" operator="lessThan">
      <formula>0</formula>
    </cfRule>
    <cfRule type="cellIs" dxfId="132" priority="513" operator="greaterThanOrEqual">
      <formula>1</formula>
    </cfRule>
  </conditionalFormatting>
  <conditionalFormatting sqref="P2404">
    <cfRule type="cellIs" dxfId="131" priority="509" operator="equal">
      <formula>0</formula>
    </cfRule>
    <cfRule type="cellIs" dxfId="130" priority="510" operator="greaterThanOrEqual">
      <formula>1</formula>
    </cfRule>
    <cfRule type="cellIs" dxfId="129" priority="508" operator="lessThan">
      <formula>0</formula>
    </cfRule>
  </conditionalFormatting>
  <conditionalFormatting sqref="P2422">
    <cfRule type="cellIs" dxfId="128" priority="506" operator="equal">
      <formula>0</formula>
    </cfRule>
    <cfRule type="cellIs" dxfId="127" priority="505" operator="lessThan">
      <formula>0</formula>
    </cfRule>
    <cfRule type="cellIs" dxfId="126" priority="507" operator="greaterThanOrEqual">
      <formula>1</formula>
    </cfRule>
  </conditionalFormatting>
  <conditionalFormatting sqref="P2440">
    <cfRule type="cellIs" dxfId="125" priority="502" operator="lessThan">
      <formula>0</formula>
    </cfRule>
    <cfRule type="cellIs" dxfId="124" priority="503" operator="equal">
      <formula>0</formula>
    </cfRule>
    <cfRule type="cellIs" dxfId="123" priority="504" operator="greaterThanOrEqual">
      <formula>1</formula>
    </cfRule>
  </conditionalFormatting>
  <conditionalFormatting sqref="P2458">
    <cfRule type="cellIs" dxfId="122" priority="501" operator="greaterThanOrEqual">
      <formula>1</formula>
    </cfRule>
    <cfRule type="cellIs" dxfId="121" priority="499" operator="lessThan">
      <formula>0</formula>
    </cfRule>
    <cfRule type="cellIs" dxfId="120" priority="500" operator="equal">
      <formula>0</formula>
    </cfRule>
  </conditionalFormatting>
  <conditionalFormatting sqref="P2476">
    <cfRule type="cellIs" dxfId="119" priority="496" operator="lessThan">
      <formula>0</formula>
    </cfRule>
    <cfRule type="cellIs" dxfId="118" priority="497" operator="equal">
      <formula>0</formula>
    </cfRule>
    <cfRule type="cellIs" dxfId="117" priority="498" operator="greaterThanOrEqual">
      <formula>1</formula>
    </cfRule>
  </conditionalFormatting>
  <conditionalFormatting sqref="P2494">
    <cfRule type="cellIs" dxfId="116" priority="493" operator="lessThan">
      <formula>0</formula>
    </cfRule>
    <cfRule type="cellIs" dxfId="115" priority="494" operator="equal">
      <formula>0</formula>
    </cfRule>
    <cfRule type="cellIs" dxfId="114" priority="495" operator="greaterThanOrEqual">
      <formula>1</formula>
    </cfRule>
  </conditionalFormatting>
  <conditionalFormatting sqref="P2512">
    <cfRule type="cellIs" dxfId="113" priority="491" operator="equal">
      <formula>0</formula>
    </cfRule>
    <cfRule type="cellIs" dxfId="112" priority="492" operator="greaterThanOrEqual">
      <formula>1</formula>
    </cfRule>
    <cfRule type="cellIs" dxfId="111" priority="490" operator="lessThan">
      <formula>0</formula>
    </cfRule>
  </conditionalFormatting>
  <conditionalFormatting sqref="P2530">
    <cfRule type="cellIs" dxfId="110" priority="487" operator="lessThan">
      <formula>0</formula>
    </cfRule>
    <cfRule type="cellIs" dxfId="109" priority="488" operator="equal">
      <formula>0</formula>
    </cfRule>
    <cfRule type="cellIs" dxfId="108" priority="489" operator="greaterThanOrEqual">
      <formula>1</formula>
    </cfRule>
  </conditionalFormatting>
  <conditionalFormatting sqref="P2548">
    <cfRule type="cellIs" dxfId="107" priority="485" operator="equal">
      <formula>0</formula>
    </cfRule>
    <cfRule type="cellIs" dxfId="106" priority="484" operator="lessThan">
      <formula>0</formula>
    </cfRule>
    <cfRule type="cellIs" dxfId="105" priority="486" operator="greaterThanOrEqual">
      <formula>1</formula>
    </cfRule>
  </conditionalFormatting>
  <conditionalFormatting sqref="P2566">
    <cfRule type="cellIs" dxfId="104" priority="483" operator="greaterThanOrEqual">
      <formula>1</formula>
    </cfRule>
    <cfRule type="cellIs" dxfId="103" priority="482" operator="equal">
      <formula>0</formula>
    </cfRule>
    <cfRule type="cellIs" dxfId="102" priority="481" operator="lessThan">
      <formula>0</formula>
    </cfRule>
  </conditionalFormatting>
  <conditionalFormatting sqref="P2584">
    <cfRule type="cellIs" dxfId="101" priority="480" operator="greaterThanOrEqual">
      <formula>1</formula>
    </cfRule>
    <cfRule type="cellIs" dxfId="100" priority="478" operator="lessThan">
      <formula>0</formula>
    </cfRule>
    <cfRule type="cellIs" dxfId="99" priority="479" operator="equal">
      <formula>0</formula>
    </cfRule>
  </conditionalFormatting>
  <conditionalFormatting sqref="P2602">
    <cfRule type="cellIs" dxfId="98" priority="476" operator="equal">
      <formula>0</formula>
    </cfRule>
    <cfRule type="cellIs" dxfId="97" priority="475" operator="lessThan">
      <formula>0</formula>
    </cfRule>
    <cfRule type="cellIs" dxfId="96" priority="477" operator="greaterThanOrEqual">
      <formula>1</formula>
    </cfRule>
  </conditionalFormatting>
  <conditionalFormatting sqref="P2620">
    <cfRule type="cellIs" dxfId="95" priority="472" operator="lessThan">
      <formula>0</formula>
    </cfRule>
    <cfRule type="cellIs" dxfId="94" priority="473" operator="equal">
      <formula>0</formula>
    </cfRule>
    <cfRule type="cellIs" dxfId="93" priority="474" operator="greaterThanOrEqual">
      <formula>1</formula>
    </cfRule>
  </conditionalFormatting>
  <conditionalFormatting sqref="P2638">
    <cfRule type="cellIs" dxfId="92" priority="471" operator="greaterThanOrEqual">
      <formula>1</formula>
    </cfRule>
    <cfRule type="cellIs" dxfId="91" priority="470" operator="equal">
      <formula>0</formula>
    </cfRule>
    <cfRule type="cellIs" dxfId="90" priority="469" operator="lessThan">
      <formula>0</formula>
    </cfRule>
  </conditionalFormatting>
  <conditionalFormatting sqref="P2656">
    <cfRule type="cellIs" dxfId="89" priority="468" operator="greaterThanOrEqual">
      <formula>1</formula>
    </cfRule>
    <cfRule type="cellIs" dxfId="88" priority="467" operator="equal">
      <formula>0</formula>
    </cfRule>
    <cfRule type="cellIs" dxfId="87" priority="466" operator="lessThan">
      <formula>0</formula>
    </cfRule>
  </conditionalFormatting>
  <conditionalFormatting sqref="P2674">
    <cfRule type="cellIs" dxfId="86" priority="465" operator="greaterThanOrEqual">
      <formula>1</formula>
    </cfRule>
    <cfRule type="cellIs" dxfId="85" priority="464" operator="equal">
      <formula>0</formula>
    </cfRule>
    <cfRule type="cellIs" dxfId="84" priority="463" operator="lessThan">
      <formula>0</formula>
    </cfRule>
  </conditionalFormatting>
  <conditionalFormatting sqref="P2692">
    <cfRule type="cellIs" dxfId="83" priority="460" operator="lessThan">
      <formula>0</formula>
    </cfRule>
    <cfRule type="cellIs" dxfId="82" priority="462" operator="greaterThanOrEqual">
      <formula>1</formula>
    </cfRule>
    <cfRule type="cellIs" dxfId="81" priority="461" operator="equal">
      <formula>0</formula>
    </cfRule>
  </conditionalFormatting>
  <conditionalFormatting sqref="P2710">
    <cfRule type="cellIs" dxfId="80" priority="457" operator="lessThan">
      <formula>0</formula>
    </cfRule>
    <cfRule type="cellIs" dxfId="79" priority="458" operator="equal">
      <formula>0</formula>
    </cfRule>
    <cfRule type="cellIs" dxfId="78" priority="459" operator="greaterThanOrEqual">
      <formula>1</formula>
    </cfRule>
  </conditionalFormatting>
  <conditionalFormatting sqref="P2728">
    <cfRule type="cellIs" dxfId="77" priority="454" operator="lessThan">
      <formula>0</formula>
    </cfRule>
    <cfRule type="cellIs" dxfId="76" priority="456" operator="greaterThanOrEqual">
      <formula>1</formula>
    </cfRule>
    <cfRule type="cellIs" dxfId="75" priority="455" operator="equal">
      <formula>0</formula>
    </cfRule>
  </conditionalFormatting>
  <conditionalFormatting sqref="P2746">
    <cfRule type="cellIs" dxfId="74" priority="451" operator="lessThan">
      <formula>0</formula>
    </cfRule>
    <cfRule type="cellIs" dxfId="73" priority="452" operator="equal">
      <formula>0</formula>
    </cfRule>
    <cfRule type="cellIs" dxfId="72" priority="453" operator="greaterThanOrEqual">
      <formula>1</formula>
    </cfRule>
  </conditionalFormatting>
  <conditionalFormatting sqref="P2764">
    <cfRule type="cellIs" dxfId="71" priority="448" operator="lessThan">
      <formula>0</formula>
    </cfRule>
    <cfRule type="cellIs" dxfId="70" priority="449" operator="equal">
      <formula>0</formula>
    </cfRule>
    <cfRule type="cellIs" dxfId="69" priority="450" operator="greaterThanOrEqual">
      <formula>1</formula>
    </cfRule>
  </conditionalFormatting>
  <conditionalFormatting sqref="P2782">
    <cfRule type="cellIs" dxfId="68" priority="445" operator="lessThan">
      <formula>0</formula>
    </cfRule>
    <cfRule type="cellIs" dxfId="67" priority="446" operator="equal">
      <formula>0</formula>
    </cfRule>
    <cfRule type="cellIs" dxfId="66" priority="447" operator="greaterThanOrEqual">
      <formula>1</formula>
    </cfRule>
  </conditionalFormatting>
  <conditionalFormatting sqref="P2800">
    <cfRule type="cellIs" dxfId="65" priority="443" operator="equal">
      <formula>0</formula>
    </cfRule>
    <cfRule type="cellIs" dxfId="64" priority="444" operator="greaterThanOrEqual">
      <formula>1</formula>
    </cfRule>
    <cfRule type="cellIs" dxfId="63" priority="442" operator="lessThan">
      <formula>0</formula>
    </cfRule>
  </conditionalFormatting>
  <conditionalFormatting sqref="P2818">
    <cfRule type="cellIs" dxfId="62" priority="439" operator="lessThan">
      <formula>0</formula>
    </cfRule>
    <cfRule type="cellIs" dxfId="61" priority="440" operator="equal">
      <formula>0</formula>
    </cfRule>
    <cfRule type="cellIs" dxfId="60" priority="441" operator="greaterThanOrEqual">
      <formula>1</formula>
    </cfRule>
  </conditionalFormatting>
  <conditionalFormatting sqref="P2836">
    <cfRule type="cellIs" dxfId="59" priority="438" operator="greaterThanOrEqual">
      <formula>1</formula>
    </cfRule>
    <cfRule type="cellIs" dxfId="58" priority="437" operator="equal">
      <formula>0</formula>
    </cfRule>
    <cfRule type="cellIs" dxfId="57" priority="436" operator="lessThan">
      <formula>0</formula>
    </cfRule>
  </conditionalFormatting>
  <conditionalFormatting sqref="P2854">
    <cfRule type="cellIs" dxfId="56" priority="434" operator="equal">
      <formula>0</formula>
    </cfRule>
    <cfRule type="cellIs" dxfId="55" priority="433" operator="lessThan">
      <formula>0</formula>
    </cfRule>
    <cfRule type="cellIs" dxfId="54" priority="435" operator="greaterThanOrEqual">
      <formula>1</formula>
    </cfRule>
  </conditionalFormatting>
  <conditionalFormatting sqref="P2872">
    <cfRule type="cellIs" dxfId="53" priority="430" operator="lessThan">
      <formula>0</formula>
    </cfRule>
    <cfRule type="cellIs" dxfId="52" priority="431" operator="equal">
      <formula>0</formula>
    </cfRule>
    <cfRule type="cellIs" dxfId="51" priority="432" operator="greaterThanOrEqual">
      <formula>1</formula>
    </cfRule>
  </conditionalFormatting>
  <conditionalFormatting sqref="P2890">
    <cfRule type="cellIs" dxfId="50" priority="427" operator="lessThan">
      <formula>0</formula>
    </cfRule>
    <cfRule type="cellIs" dxfId="49" priority="428" operator="equal">
      <formula>0</formula>
    </cfRule>
    <cfRule type="cellIs" dxfId="48" priority="429" operator="greaterThanOrEqual">
      <formula>1</formula>
    </cfRule>
  </conditionalFormatting>
  <conditionalFormatting sqref="P2926">
    <cfRule type="cellIs" dxfId="47" priority="424" operator="lessThan">
      <formula>0</formula>
    </cfRule>
    <cfRule type="cellIs" dxfId="46" priority="425" operator="equal">
      <formula>0</formula>
    </cfRule>
    <cfRule type="cellIs" dxfId="45" priority="426" operator="greaterThanOrEqual">
      <formula>1</formula>
    </cfRule>
  </conditionalFormatting>
  <conditionalFormatting sqref="P2962">
    <cfRule type="cellIs" dxfId="44" priority="421" operator="lessThan">
      <formula>0</formula>
    </cfRule>
    <cfRule type="cellIs" dxfId="43" priority="423" operator="greaterThanOrEqual">
      <formula>1</formula>
    </cfRule>
    <cfRule type="cellIs" dxfId="42" priority="422" operator="equal">
      <formula>0</formula>
    </cfRule>
  </conditionalFormatting>
  <conditionalFormatting sqref="P2998">
    <cfRule type="cellIs" dxfId="41" priority="419" operator="equal">
      <formula>0</formula>
    </cfRule>
    <cfRule type="cellIs" dxfId="40" priority="420" operator="greaterThanOrEqual">
      <formula>1</formula>
    </cfRule>
    <cfRule type="cellIs" dxfId="39" priority="418" operator="lessThan">
      <formula>0</formula>
    </cfRule>
  </conditionalFormatting>
  <conditionalFormatting sqref="P3016">
    <cfRule type="cellIs" dxfId="38" priority="417" operator="greaterThanOrEqual">
      <formula>1</formula>
    </cfRule>
    <cfRule type="cellIs" dxfId="37" priority="415" operator="lessThan">
      <formula>0</formula>
    </cfRule>
    <cfRule type="cellIs" dxfId="36" priority="416" operator="equal">
      <formula>0</formula>
    </cfRule>
  </conditionalFormatting>
  <conditionalFormatting sqref="P3034">
    <cfRule type="cellIs" dxfId="35" priority="412" operator="lessThan">
      <formula>0</formula>
    </cfRule>
    <cfRule type="cellIs" dxfId="34" priority="413" operator="equal">
      <formula>0</formula>
    </cfRule>
    <cfRule type="cellIs" dxfId="33" priority="414" operator="greaterThanOrEqual">
      <formula>1</formula>
    </cfRule>
  </conditionalFormatting>
  <conditionalFormatting sqref="P3070">
    <cfRule type="cellIs" dxfId="32" priority="410" operator="equal">
      <formula>0</formula>
    </cfRule>
    <cfRule type="cellIs" dxfId="31" priority="411" operator="greaterThanOrEqual">
      <formula>1</formula>
    </cfRule>
    <cfRule type="cellIs" dxfId="30" priority="409" operator="lessThan">
      <formula>0</formula>
    </cfRule>
  </conditionalFormatting>
  <conditionalFormatting sqref="P3088">
    <cfRule type="cellIs" dxfId="29" priority="406" operator="lessThan">
      <formula>0</formula>
    </cfRule>
    <cfRule type="cellIs" dxfId="28" priority="408" operator="greaterThanOrEqual">
      <formula>1</formula>
    </cfRule>
    <cfRule type="cellIs" dxfId="27" priority="407" operator="equal">
      <formula>0</formula>
    </cfRule>
  </conditionalFormatting>
  <conditionalFormatting sqref="P3106">
    <cfRule type="cellIs" dxfId="26" priority="405" operator="greaterThanOrEqual">
      <formula>1</formula>
    </cfRule>
    <cfRule type="cellIs" dxfId="25" priority="403" operator="lessThan">
      <formula>0</formula>
    </cfRule>
    <cfRule type="cellIs" dxfId="24" priority="404" operator="equal">
      <formula>0</formula>
    </cfRule>
  </conditionalFormatting>
  <conditionalFormatting sqref="P3124">
    <cfRule type="cellIs" dxfId="23" priority="401" operator="equal">
      <formula>0</formula>
    </cfRule>
    <cfRule type="cellIs" dxfId="22" priority="402" operator="greaterThanOrEqual">
      <formula>1</formula>
    </cfRule>
    <cfRule type="cellIs" dxfId="21" priority="400" operator="lessThan">
      <formula>0</formula>
    </cfRule>
  </conditionalFormatting>
  <conditionalFormatting sqref="P3142">
    <cfRule type="cellIs" dxfId="20" priority="399" operator="greaterThanOrEqual">
      <formula>1</formula>
    </cfRule>
    <cfRule type="cellIs" dxfId="19" priority="398" operator="equal">
      <formula>0</formula>
    </cfRule>
    <cfRule type="cellIs" dxfId="18" priority="397" operator="lessThan">
      <formula>0</formula>
    </cfRule>
  </conditionalFormatting>
  <conditionalFormatting sqref="P3160">
    <cfRule type="cellIs" dxfId="17" priority="396" operator="greaterThanOrEqual">
      <formula>1</formula>
    </cfRule>
    <cfRule type="cellIs" dxfId="16" priority="395" operator="equal">
      <formula>0</formula>
    </cfRule>
    <cfRule type="cellIs" dxfId="15" priority="394" operator="lessThan">
      <formula>0</formula>
    </cfRule>
  </conditionalFormatting>
  <conditionalFormatting sqref="P3178">
    <cfRule type="cellIs" dxfId="14" priority="391" operator="lessThan">
      <formula>0</formula>
    </cfRule>
    <cfRule type="cellIs" dxfId="13" priority="392" operator="equal">
      <formula>0</formula>
    </cfRule>
    <cfRule type="cellIs" dxfId="12" priority="393" operator="greaterThanOrEqual">
      <formula>1</formula>
    </cfRule>
  </conditionalFormatting>
  <conditionalFormatting sqref="P3196">
    <cfRule type="cellIs" dxfId="11" priority="388" operator="lessThan">
      <formula>0</formula>
    </cfRule>
    <cfRule type="cellIs" dxfId="10" priority="390" operator="greaterThanOrEqual">
      <formula>1</formula>
    </cfRule>
    <cfRule type="cellIs" dxfId="9" priority="389" operator="equal">
      <formula>0</formula>
    </cfRule>
  </conditionalFormatting>
  <conditionalFormatting sqref="P3232">
    <cfRule type="cellIs" dxfId="8" priority="386" operator="equal">
      <formula>0</formula>
    </cfRule>
    <cfRule type="cellIs" dxfId="7" priority="387" operator="greaterThanOrEqual">
      <formula>1</formula>
    </cfRule>
    <cfRule type="cellIs" dxfId="6" priority="385" operator="lessThan">
      <formula>0</formula>
    </cfRule>
  </conditionalFormatting>
  <conditionalFormatting sqref="P3250">
    <cfRule type="cellIs" dxfId="5" priority="384" operator="greaterThanOrEqual">
      <formula>1</formula>
    </cfRule>
    <cfRule type="cellIs" dxfId="4" priority="383" operator="equal">
      <formula>0</formula>
    </cfRule>
    <cfRule type="cellIs" dxfId="3" priority="382" operator="lessThan">
      <formula>0</formula>
    </cfRule>
  </conditionalFormatting>
  <conditionalFormatting sqref="P3268">
    <cfRule type="cellIs" dxfId="2" priority="381" operator="greaterThanOrEqual">
      <formula>1</formula>
    </cfRule>
    <cfRule type="cellIs" dxfId="1" priority="379" operator="lessThan">
      <formula>0</formula>
    </cfRule>
    <cfRule type="cellIs" dxfId="0" priority="380" operator="equal">
      <formula>0</formula>
    </cfRule>
  </conditionalFormatting>
  <hyperlinks>
    <hyperlink ref="A1" r:id="rId1" location="highlights " xr:uid="{277B789A-EFB4-40B7-8ADB-576FA658730C}"/>
  </hyperlinks>
  <pageMargins left="0.7" right="0.7" top="0.75" bottom="0.75" header="0.3" footer="0.3"/>
  <pageSetup orientation="portrait" r:id="rId2"/>
  <drawing r:id="rId3"/>
  <legacy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425C8-F892-4A0D-B974-16FC75909519}">
  <dimension ref="A1:O113"/>
  <sheetViews>
    <sheetView workbookViewId="0">
      <pane xSplit="1" ySplit="3" topLeftCell="B83" activePane="bottomRight" state="frozen"/>
      <selection pane="topRight" activeCell="B1" sqref="B1"/>
      <selection pane="bottomLeft" activeCell="A4" sqref="A4"/>
      <selection pane="bottomRight"/>
    </sheetView>
  </sheetViews>
  <sheetFormatPr defaultRowHeight="15" x14ac:dyDescent="0.25"/>
  <cols>
    <col min="1" max="1" width="10" bestFit="1" customWidth="1"/>
    <col min="2" max="3" width="12.28515625" customWidth="1"/>
    <col min="4" max="4" width="9.7109375" style="3" bestFit="1" customWidth="1"/>
    <col min="5" max="5" width="12" style="3" customWidth="1"/>
    <col min="6" max="6" width="12.85546875" style="3" bestFit="1" customWidth="1"/>
    <col min="7" max="8" width="12.85546875" style="3" customWidth="1"/>
    <col min="9" max="9" width="9.7109375" bestFit="1" customWidth="1"/>
    <col min="10" max="10" width="11.28515625" customWidth="1"/>
    <col min="11" max="11" width="12.85546875" bestFit="1" customWidth="1"/>
    <col min="15" max="15" width="93.28515625" customWidth="1"/>
  </cols>
  <sheetData>
    <row r="1" spans="1:15" ht="60" x14ac:dyDescent="0.25">
      <c r="A1" s="269" t="s">
        <v>40</v>
      </c>
      <c r="O1" s="95" t="s">
        <v>862</v>
      </c>
    </row>
    <row r="2" spans="1:15" x14ac:dyDescent="0.25">
      <c r="D2" s="274" t="s">
        <v>837</v>
      </c>
      <c r="E2" s="274"/>
      <c r="F2" s="274"/>
      <c r="G2" s="15"/>
      <c r="H2" s="15"/>
      <c r="I2" s="274" t="s">
        <v>838</v>
      </c>
      <c r="J2" s="274"/>
      <c r="K2" s="274"/>
    </row>
    <row r="3" spans="1:15" ht="30" x14ac:dyDescent="0.25">
      <c r="A3" s="15" t="s">
        <v>832</v>
      </c>
      <c r="B3" s="15" t="s">
        <v>959</v>
      </c>
      <c r="C3" s="15" t="s">
        <v>960</v>
      </c>
      <c r="D3" s="15" t="s">
        <v>833</v>
      </c>
      <c r="E3" s="114" t="s">
        <v>961</v>
      </c>
      <c r="F3" s="15" t="s">
        <v>835</v>
      </c>
      <c r="G3" s="15" t="s">
        <v>959</v>
      </c>
      <c r="H3" s="15" t="s">
        <v>960</v>
      </c>
      <c r="I3" s="15" t="s">
        <v>833</v>
      </c>
      <c r="J3" s="114" t="s">
        <v>961</v>
      </c>
      <c r="K3" s="15" t="s">
        <v>835</v>
      </c>
      <c r="L3" s="15" t="s">
        <v>0</v>
      </c>
      <c r="M3" s="114" t="s">
        <v>888</v>
      </c>
      <c r="N3" s="106" t="s">
        <v>876</v>
      </c>
    </row>
    <row r="4" spans="1:15" x14ac:dyDescent="0.25">
      <c r="A4" s="93">
        <v>44427</v>
      </c>
      <c r="B4" s="94"/>
      <c r="C4" s="94"/>
      <c r="D4" s="3">
        <v>14.8</v>
      </c>
      <c r="E4" s="3">
        <v>12.1</v>
      </c>
      <c r="F4" s="3">
        <v>73.099999999999994</v>
      </c>
      <c r="G4" s="152"/>
      <c r="H4" s="152"/>
      <c r="I4" s="33">
        <v>113</v>
      </c>
      <c r="J4" s="33">
        <v>92</v>
      </c>
      <c r="K4" s="33">
        <v>558</v>
      </c>
      <c r="L4" s="33">
        <f>SUM(I4:K4)</f>
        <v>763</v>
      </c>
      <c r="M4" s="33"/>
      <c r="N4" s="107">
        <v>33.332999999999998</v>
      </c>
    </row>
    <row r="5" spans="1:15" x14ac:dyDescent="0.25">
      <c r="A5" s="93">
        <v>44438</v>
      </c>
      <c r="B5" s="94"/>
      <c r="C5" s="94"/>
      <c r="D5" s="3">
        <v>18.3</v>
      </c>
      <c r="E5" s="3">
        <v>6.3</v>
      </c>
      <c r="F5" s="3">
        <v>75.2</v>
      </c>
      <c r="G5" s="152"/>
      <c r="H5" s="152"/>
      <c r="I5" s="33">
        <v>160</v>
      </c>
      <c r="J5" s="33">
        <v>55</v>
      </c>
      <c r="K5" s="33">
        <v>653</v>
      </c>
      <c r="L5" s="33">
        <f t="shared" ref="L5:L68" si="0">SUM(I5:K5)</f>
        <v>868</v>
      </c>
      <c r="M5" s="33"/>
      <c r="N5" s="108">
        <f>N4</f>
        <v>33.332999999999998</v>
      </c>
    </row>
    <row r="6" spans="1:15" x14ac:dyDescent="0.25">
      <c r="A6" s="93">
        <v>44453</v>
      </c>
      <c r="B6" s="94"/>
      <c r="C6" s="94"/>
      <c r="D6" s="3">
        <v>22.1</v>
      </c>
      <c r="E6" s="3">
        <v>6.5</v>
      </c>
      <c r="F6" s="3">
        <v>71.400000000000006</v>
      </c>
      <c r="G6" s="152"/>
      <c r="H6" s="152"/>
      <c r="I6" s="33">
        <v>323</v>
      </c>
      <c r="J6" s="33">
        <v>95</v>
      </c>
      <c r="K6" s="33">
        <v>1041</v>
      </c>
      <c r="L6" s="33">
        <f t="shared" si="0"/>
        <v>1459</v>
      </c>
      <c r="M6" s="33"/>
      <c r="N6" s="108">
        <f t="shared" ref="N6:N84" si="1">N5</f>
        <v>33.332999999999998</v>
      </c>
    </row>
    <row r="7" spans="1:15" x14ac:dyDescent="0.25">
      <c r="A7" s="93">
        <v>44462</v>
      </c>
      <c r="B7" s="94"/>
      <c r="C7" s="94"/>
      <c r="D7" s="3">
        <v>25.1</v>
      </c>
      <c r="E7" s="3">
        <v>5.8</v>
      </c>
      <c r="F7" s="3">
        <v>69.099999999999994</v>
      </c>
      <c r="G7" s="152"/>
      <c r="H7" s="152"/>
      <c r="I7" s="33">
        <v>425</v>
      </c>
      <c r="J7" s="33">
        <v>98</v>
      </c>
      <c r="K7" s="33">
        <v>1172</v>
      </c>
      <c r="L7" s="33">
        <f t="shared" si="0"/>
        <v>1695</v>
      </c>
      <c r="M7" s="33"/>
      <c r="N7" s="108">
        <f t="shared" si="1"/>
        <v>33.332999999999998</v>
      </c>
    </row>
    <row r="8" spans="1:15" x14ac:dyDescent="0.25">
      <c r="A8" s="93">
        <v>44465</v>
      </c>
      <c r="B8" s="94"/>
      <c r="C8" s="94"/>
      <c r="D8" s="3">
        <v>23.9</v>
      </c>
      <c r="E8" s="3">
        <v>5.4</v>
      </c>
      <c r="F8" s="3">
        <v>70.8</v>
      </c>
      <c r="G8" s="152"/>
      <c r="H8" s="152"/>
      <c r="I8" s="33">
        <v>421</v>
      </c>
      <c r="J8" s="33">
        <v>95</v>
      </c>
      <c r="K8" s="33">
        <v>1249</v>
      </c>
      <c r="L8" s="33">
        <f t="shared" si="0"/>
        <v>1765</v>
      </c>
      <c r="M8" s="33"/>
      <c r="N8" s="108">
        <f t="shared" si="1"/>
        <v>33.332999999999998</v>
      </c>
    </row>
    <row r="9" spans="1:15" x14ac:dyDescent="0.25">
      <c r="A9" s="110">
        <v>44476</v>
      </c>
      <c r="B9" s="153"/>
      <c r="C9" s="153"/>
      <c r="D9" s="111">
        <v>26.2</v>
      </c>
      <c r="E9" s="111">
        <v>6.7</v>
      </c>
      <c r="F9" s="111">
        <v>67.099999999999994</v>
      </c>
      <c r="G9" s="142"/>
      <c r="H9" s="142"/>
      <c r="I9" s="112">
        <v>334</v>
      </c>
      <c r="J9" s="112">
        <v>86</v>
      </c>
      <c r="K9" s="112">
        <v>856</v>
      </c>
      <c r="L9" s="112">
        <f t="shared" si="0"/>
        <v>1276</v>
      </c>
      <c r="M9" s="112"/>
      <c r="N9" s="113">
        <f t="shared" si="1"/>
        <v>33.332999999999998</v>
      </c>
    </row>
    <row r="10" spans="1:15" x14ac:dyDescent="0.25">
      <c r="A10" s="93">
        <v>44486</v>
      </c>
      <c r="B10" s="94"/>
      <c r="C10" s="94"/>
      <c r="D10" s="3">
        <v>31.1</v>
      </c>
      <c r="E10" s="3">
        <v>9.8000000000000007</v>
      </c>
      <c r="F10" s="3">
        <v>59.2</v>
      </c>
      <c r="G10" s="152"/>
      <c r="H10" s="152"/>
      <c r="I10" s="33">
        <v>190</v>
      </c>
      <c r="J10" s="33">
        <v>60</v>
      </c>
      <c r="K10" s="33">
        <v>362</v>
      </c>
      <c r="L10" s="33">
        <f t="shared" si="0"/>
        <v>612</v>
      </c>
      <c r="M10" s="33"/>
      <c r="N10" s="108">
        <f t="shared" si="1"/>
        <v>33.332999999999998</v>
      </c>
    </row>
    <row r="11" spans="1:15" x14ac:dyDescent="0.25">
      <c r="A11" s="93">
        <v>44487</v>
      </c>
      <c r="B11" s="94"/>
      <c r="C11" s="94"/>
      <c r="D11" s="3">
        <v>29.17</v>
      </c>
      <c r="E11" s="3">
        <v>6.61</v>
      </c>
      <c r="F11" s="3">
        <v>64.22</v>
      </c>
      <c r="G11" s="152"/>
      <c r="H11" s="152"/>
      <c r="I11" s="33">
        <v>159</v>
      </c>
      <c r="J11" s="33">
        <v>36</v>
      </c>
      <c r="K11" s="33">
        <v>350</v>
      </c>
      <c r="L11" s="33">
        <f t="shared" si="0"/>
        <v>545</v>
      </c>
      <c r="M11" s="33"/>
      <c r="N11" s="108">
        <f t="shared" si="1"/>
        <v>33.332999999999998</v>
      </c>
    </row>
    <row r="12" spans="1:15" x14ac:dyDescent="0.25">
      <c r="A12" s="93">
        <v>44488</v>
      </c>
      <c r="B12" s="94"/>
      <c r="C12" s="94"/>
      <c r="D12" s="3">
        <v>29.82</v>
      </c>
      <c r="E12" s="3">
        <v>8.59</v>
      </c>
      <c r="F12" s="3">
        <v>69.83</v>
      </c>
      <c r="G12" s="152"/>
      <c r="H12" s="152"/>
      <c r="I12" s="33">
        <v>243</v>
      </c>
      <c r="J12" s="33">
        <v>70</v>
      </c>
      <c r="K12" s="33">
        <v>502</v>
      </c>
      <c r="L12" s="33">
        <f t="shared" si="0"/>
        <v>815</v>
      </c>
      <c r="M12" s="33"/>
      <c r="N12" s="108">
        <f t="shared" si="1"/>
        <v>33.332999999999998</v>
      </c>
    </row>
    <row r="13" spans="1:15" x14ac:dyDescent="0.25">
      <c r="A13" s="93">
        <v>44489</v>
      </c>
      <c r="B13" s="94"/>
      <c r="C13" s="94"/>
      <c r="D13" s="3">
        <v>30.86</v>
      </c>
      <c r="E13" s="3">
        <v>7.04</v>
      </c>
      <c r="F13" s="3">
        <v>62.1</v>
      </c>
      <c r="G13" s="152"/>
      <c r="H13" s="152"/>
      <c r="I13" s="33">
        <v>241</v>
      </c>
      <c r="J13" s="33">
        <v>55</v>
      </c>
      <c r="K13" s="33">
        <v>485</v>
      </c>
      <c r="L13" s="33">
        <f t="shared" si="0"/>
        <v>781</v>
      </c>
      <c r="M13" s="33"/>
      <c r="N13" s="108">
        <f t="shared" si="1"/>
        <v>33.332999999999998</v>
      </c>
    </row>
    <row r="14" spans="1:15" x14ac:dyDescent="0.25">
      <c r="A14" s="110">
        <v>44490</v>
      </c>
      <c r="B14" s="153"/>
      <c r="C14" s="153"/>
      <c r="D14" s="111">
        <v>32.19</v>
      </c>
      <c r="E14" s="111">
        <v>8.3800000000000008</v>
      </c>
      <c r="F14" s="111">
        <v>59.43</v>
      </c>
      <c r="G14" s="142"/>
      <c r="H14" s="142"/>
      <c r="I14" s="112">
        <v>215</v>
      </c>
      <c r="J14" s="112">
        <v>56</v>
      </c>
      <c r="K14" s="112">
        <v>397</v>
      </c>
      <c r="L14" s="112">
        <f t="shared" si="0"/>
        <v>668</v>
      </c>
      <c r="M14" s="115">
        <f>AVERAGE(D10:D14)</f>
        <v>30.627999999999997</v>
      </c>
      <c r="N14" s="113">
        <f t="shared" si="1"/>
        <v>33.332999999999998</v>
      </c>
    </row>
    <row r="15" spans="1:15" x14ac:dyDescent="0.25">
      <c r="A15" s="93">
        <v>44493</v>
      </c>
      <c r="B15" s="94"/>
      <c r="C15" s="94"/>
      <c r="D15" s="3">
        <v>30.27</v>
      </c>
      <c r="E15" s="3">
        <v>9.4600000000000009</v>
      </c>
      <c r="F15" s="3">
        <v>60.27</v>
      </c>
      <c r="G15" s="152"/>
      <c r="H15" s="152"/>
      <c r="I15" s="33">
        <v>112</v>
      </c>
      <c r="J15" s="33">
        <v>35</v>
      </c>
      <c r="K15" s="33">
        <v>223</v>
      </c>
      <c r="L15" s="33">
        <f t="shared" si="0"/>
        <v>370</v>
      </c>
      <c r="M15" s="33"/>
      <c r="N15" s="108">
        <f t="shared" si="1"/>
        <v>33.332999999999998</v>
      </c>
    </row>
    <row r="16" spans="1:15" x14ac:dyDescent="0.25">
      <c r="A16" s="93">
        <v>44494</v>
      </c>
      <c r="B16" s="94"/>
      <c r="C16" s="94"/>
      <c r="D16" s="3">
        <v>32.32</v>
      </c>
      <c r="E16" s="3">
        <v>3.69</v>
      </c>
      <c r="F16" s="3">
        <v>63.99</v>
      </c>
      <c r="G16" s="152"/>
      <c r="H16" s="152"/>
      <c r="I16" s="33">
        <v>149</v>
      </c>
      <c r="J16" s="33">
        <v>17</v>
      </c>
      <c r="K16" s="33">
        <v>295</v>
      </c>
      <c r="L16" s="33">
        <f t="shared" si="0"/>
        <v>461</v>
      </c>
      <c r="M16" s="33"/>
      <c r="N16" s="108">
        <f t="shared" si="1"/>
        <v>33.332999999999998</v>
      </c>
    </row>
    <row r="17" spans="1:14" x14ac:dyDescent="0.25">
      <c r="A17" s="93">
        <v>44495</v>
      </c>
      <c r="B17" s="94"/>
      <c r="C17" s="94"/>
      <c r="D17" s="3">
        <v>33.54</v>
      </c>
      <c r="E17" s="3">
        <v>9.1199999999999992</v>
      </c>
      <c r="F17" s="3">
        <v>57.34</v>
      </c>
      <c r="G17" s="152"/>
      <c r="H17" s="152"/>
      <c r="I17" s="33">
        <v>217</v>
      </c>
      <c r="J17" s="33">
        <v>59</v>
      </c>
      <c r="K17" s="33">
        <v>371</v>
      </c>
      <c r="L17" s="33">
        <f t="shared" si="0"/>
        <v>647</v>
      </c>
      <c r="M17" s="33"/>
      <c r="N17" s="108">
        <f t="shared" si="1"/>
        <v>33.332999999999998</v>
      </c>
    </row>
    <row r="18" spans="1:14" x14ac:dyDescent="0.25">
      <c r="A18" s="93">
        <v>44496</v>
      </c>
      <c r="B18" s="94"/>
      <c r="C18" s="94"/>
      <c r="D18" s="3">
        <v>32.42</v>
      </c>
      <c r="E18" s="3">
        <v>7.47</v>
      </c>
      <c r="F18" s="3">
        <v>60.11</v>
      </c>
      <c r="G18" s="152"/>
      <c r="H18" s="152"/>
      <c r="I18" s="33">
        <v>178</v>
      </c>
      <c r="J18" s="33">
        <v>41</v>
      </c>
      <c r="K18" s="33">
        <v>330</v>
      </c>
      <c r="L18" s="33">
        <f t="shared" si="0"/>
        <v>549</v>
      </c>
      <c r="M18" s="33"/>
      <c r="N18" s="108">
        <f t="shared" si="1"/>
        <v>33.332999999999998</v>
      </c>
    </row>
    <row r="19" spans="1:14" x14ac:dyDescent="0.25">
      <c r="A19" s="110">
        <v>44497</v>
      </c>
      <c r="B19" s="153"/>
      <c r="C19" s="153"/>
      <c r="D19" s="111">
        <v>31.32</v>
      </c>
      <c r="E19" s="111">
        <v>5.22</v>
      </c>
      <c r="F19" s="111">
        <v>63.46</v>
      </c>
      <c r="G19" s="142"/>
      <c r="H19" s="142"/>
      <c r="I19" s="112">
        <v>192</v>
      </c>
      <c r="J19" s="112">
        <v>32</v>
      </c>
      <c r="K19" s="112">
        <v>389</v>
      </c>
      <c r="L19" s="112">
        <f t="shared" si="0"/>
        <v>613</v>
      </c>
      <c r="M19" s="115">
        <f>AVERAGE(D15:D19)</f>
        <v>31.974</v>
      </c>
      <c r="N19" s="113">
        <f t="shared" si="1"/>
        <v>33.332999999999998</v>
      </c>
    </row>
    <row r="20" spans="1:14" x14ac:dyDescent="0.25">
      <c r="A20" s="93">
        <v>44500</v>
      </c>
      <c r="B20" s="94"/>
      <c r="C20" s="94"/>
      <c r="D20" s="109">
        <v>38.15</v>
      </c>
      <c r="E20" s="3">
        <v>9.86</v>
      </c>
      <c r="F20" s="118">
        <v>52.89</v>
      </c>
      <c r="G20" s="152"/>
      <c r="H20" s="152"/>
      <c r="I20" s="33">
        <v>132</v>
      </c>
      <c r="J20" s="33">
        <v>31</v>
      </c>
      <c r="K20" s="33">
        <v>183</v>
      </c>
      <c r="L20" s="33">
        <f t="shared" si="0"/>
        <v>346</v>
      </c>
      <c r="M20" s="33"/>
      <c r="N20" s="108">
        <f t="shared" si="1"/>
        <v>33.332999999999998</v>
      </c>
    </row>
    <row r="21" spans="1:14" x14ac:dyDescent="0.25">
      <c r="A21" s="93">
        <v>44501</v>
      </c>
      <c r="B21" s="94"/>
      <c r="C21" s="94"/>
      <c r="D21" s="3">
        <v>30.88</v>
      </c>
      <c r="E21" s="3">
        <v>6.47</v>
      </c>
      <c r="F21" s="3">
        <v>62.65</v>
      </c>
      <c r="G21" s="152"/>
      <c r="H21" s="152"/>
      <c r="I21" s="33">
        <v>105</v>
      </c>
      <c r="J21" s="33">
        <v>22</v>
      </c>
      <c r="K21" s="33">
        <v>213</v>
      </c>
      <c r="L21" s="33">
        <f t="shared" si="0"/>
        <v>340</v>
      </c>
      <c r="M21" s="33"/>
      <c r="N21" s="108">
        <f t="shared" si="1"/>
        <v>33.332999999999998</v>
      </c>
    </row>
    <row r="22" spans="1:14" x14ac:dyDescent="0.25">
      <c r="A22" s="93">
        <v>44502</v>
      </c>
      <c r="B22" s="94"/>
      <c r="C22" s="94"/>
      <c r="D22" s="3">
        <v>34.33</v>
      </c>
      <c r="E22" s="3">
        <v>6.94</v>
      </c>
      <c r="F22" s="3">
        <v>58.73</v>
      </c>
      <c r="G22" s="152"/>
      <c r="H22" s="152"/>
      <c r="I22" s="33">
        <v>173</v>
      </c>
      <c r="J22" s="33">
        <v>35</v>
      </c>
      <c r="K22" s="33">
        <v>296</v>
      </c>
      <c r="L22" s="33">
        <f t="shared" si="0"/>
        <v>504</v>
      </c>
      <c r="M22" s="33"/>
      <c r="N22" s="108">
        <f t="shared" si="1"/>
        <v>33.332999999999998</v>
      </c>
    </row>
    <row r="23" spans="1:14" x14ac:dyDescent="0.25">
      <c r="A23" s="93">
        <v>44503</v>
      </c>
      <c r="B23" s="94"/>
      <c r="C23" s="94"/>
      <c r="D23" s="3">
        <v>33.03</v>
      </c>
      <c r="E23" s="3">
        <v>7.71</v>
      </c>
      <c r="F23" s="3">
        <v>59.27</v>
      </c>
      <c r="G23" s="152"/>
      <c r="H23" s="152"/>
      <c r="I23" s="33">
        <v>180</v>
      </c>
      <c r="J23" s="33">
        <v>42</v>
      </c>
      <c r="K23" s="33">
        <v>343</v>
      </c>
      <c r="L23" s="33">
        <f t="shared" si="0"/>
        <v>565</v>
      </c>
      <c r="M23" s="33"/>
      <c r="N23" s="108">
        <f t="shared" si="1"/>
        <v>33.332999999999998</v>
      </c>
    </row>
    <row r="24" spans="1:14" x14ac:dyDescent="0.25">
      <c r="A24" s="110">
        <v>44504</v>
      </c>
      <c r="B24" s="153"/>
      <c r="C24" s="153"/>
      <c r="D24" s="111">
        <v>35.619999999999997</v>
      </c>
      <c r="E24" s="111">
        <v>5.83</v>
      </c>
      <c r="F24" s="111">
        <v>58.54</v>
      </c>
      <c r="G24" s="142"/>
      <c r="H24" s="142"/>
      <c r="I24" s="112">
        <v>171</v>
      </c>
      <c r="J24" s="112">
        <v>28</v>
      </c>
      <c r="K24" s="112">
        <v>281</v>
      </c>
      <c r="L24" s="112">
        <f t="shared" si="0"/>
        <v>480</v>
      </c>
      <c r="M24" s="115">
        <f>AVERAGE(D20:D24)</f>
        <v>34.402000000000001</v>
      </c>
      <c r="N24" s="113">
        <f t="shared" si="1"/>
        <v>33.332999999999998</v>
      </c>
    </row>
    <row r="25" spans="1:14" x14ac:dyDescent="0.25">
      <c r="A25" s="93">
        <v>44507</v>
      </c>
      <c r="B25" s="94"/>
      <c r="C25" s="94"/>
      <c r="D25" s="109">
        <v>39.520000000000003</v>
      </c>
      <c r="E25" s="3">
        <v>5.84</v>
      </c>
      <c r="F25" s="3">
        <v>54.64</v>
      </c>
      <c r="G25" s="152"/>
      <c r="H25" s="152"/>
      <c r="I25" s="33">
        <v>115</v>
      </c>
      <c r="J25" s="33">
        <v>17</v>
      </c>
      <c r="K25" s="33">
        <v>159</v>
      </c>
      <c r="L25" s="33">
        <f t="shared" si="0"/>
        <v>291</v>
      </c>
      <c r="M25" s="33"/>
      <c r="N25" s="108">
        <f t="shared" si="1"/>
        <v>33.332999999999998</v>
      </c>
    </row>
    <row r="26" spans="1:14" x14ac:dyDescent="0.25">
      <c r="A26" s="93">
        <v>44508</v>
      </c>
      <c r="B26" s="94"/>
      <c r="C26" s="94"/>
      <c r="D26" s="3">
        <v>33.26</v>
      </c>
      <c r="E26" s="3">
        <v>5.31</v>
      </c>
      <c r="F26" s="3">
        <v>61.43</v>
      </c>
      <c r="G26" s="152"/>
      <c r="H26" s="152"/>
      <c r="I26" s="33">
        <v>144</v>
      </c>
      <c r="J26" s="33">
        <v>23</v>
      </c>
      <c r="K26" s="33">
        <v>266</v>
      </c>
      <c r="L26" s="33">
        <f t="shared" si="0"/>
        <v>433</v>
      </c>
      <c r="M26" s="33"/>
      <c r="N26" s="108">
        <f t="shared" si="1"/>
        <v>33.332999999999998</v>
      </c>
    </row>
    <row r="27" spans="1:14" x14ac:dyDescent="0.25">
      <c r="A27" s="93">
        <v>44509</v>
      </c>
      <c r="B27" s="94"/>
      <c r="C27" s="94"/>
      <c r="D27" s="3">
        <v>31.67</v>
      </c>
      <c r="E27" s="3">
        <v>3.78</v>
      </c>
      <c r="F27" s="3">
        <v>64.540000000000006</v>
      </c>
      <c r="G27" s="152"/>
      <c r="H27" s="152"/>
      <c r="I27" s="33">
        <v>159</v>
      </c>
      <c r="J27" s="33">
        <v>19</v>
      </c>
      <c r="K27" s="33">
        <v>324</v>
      </c>
      <c r="L27" s="33">
        <f t="shared" si="0"/>
        <v>502</v>
      </c>
      <c r="M27" s="33"/>
      <c r="N27" s="108">
        <f t="shared" si="1"/>
        <v>33.332999999999998</v>
      </c>
    </row>
    <row r="28" spans="1:14" x14ac:dyDescent="0.25">
      <c r="A28" s="110">
        <v>44511</v>
      </c>
      <c r="B28" s="153"/>
      <c r="C28" s="153"/>
      <c r="D28" s="111">
        <v>34.99</v>
      </c>
      <c r="E28" s="111">
        <v>4.18</v>
      </c>
      <c r="F28" s="111">
        <v>60.84</v>
      </c>
      <c r="G28" s="142"/>
      <c r="H28" s="142"/>
      <c r="I28" s="112">
        <v>134</v>
      </c>
      <c r="J28" s="112">
        <v>16</v>
      </c>
      <c r="K28" s="112">
        <v>233</v>
      </c>
      <c r="L28" s="112">
        <f t="shared" si="0"/>
        <v>383</v>
      </c>
      <c r="M28" s="115">
        <f>AVERAGE(D25:D28)</f>
        <v>34.86</v>
      </c>
      <c r="N28" s="108">
        <f t="shared" si="1"/>
        <v>33.332999999999998</v>
      </c>
    </row>
    <row r="29" spans="1:14" x14ac:dyDescent="0.25">
      <c r="A29" s="93">
        <v>44514</v>
      </c>
      <c r="B29" s="94"/>
      <c r="C29" s="94"/>
      <c r="D29" s="109">
        <v>38.229999999999997</v>
      </c>
      <c r="E29" s="3">
        <v>3.41</v>
      </c>
      <c r="F29" s="3">
        <v>58.36</v>
      </c>
      <c r="G29" s="152"/>
      <c r="H29" s="152"/>
      <c r="I29" s="33">
        <v>112</v>
      </c>
      <c r="J29" s="33">
        <v>10</v>
      </c>
      <c r="K29" s="33">
        <v>171</v>
      </c>
      <c r="L29" s="33">
        <f t="shared" si="0"/>
        <v>293</v>
      </c>
      <c r="N29" s="108">
        <f t="shared" si="1"/>
        <v>33.332999999999998</v>
      </c>
    </row>
    <row r="30" spans="1:14" x14ac:dyDescent="0.25">
      <c r="A30" s="93">
        <v>44515</v>
      </c>
      <c r="B30" s="94"/>
      <c r="C30" s="94"/>
      <c r="D30" s="3">
        <v>37.049999999999997</v>
      </c>
      <c r="E30" s="3">
        <v>4.22</v>
      </c>
      <c r="F30" s="3">
        <v>58.73</v>
      </c>
      <c r="G30" s="152"/>
      <c r="H30" s="152"/>
      <c r="I30" s="33">
        <v>123</v>
      </c>
      <c r="J30" s="33">
        <v>14</v>
      </c>
      <c r="K30" s="33">
        <v>195</v>
      </c>
      <c r="L30" s="33">
        <f t="shared" si="0"/>
        <v>332</v>
      </c>
      <c r="M30" s="116"/>
      <c r="N30" s="108">
        <f t="shared" si="1"/>
        <v>33.332999999999998</v>
      </c>
    </row>
    <row r="31" spans="1:14" x14ac:dyDescent="0.25">
      <c r="A31" s="93">
        <v>44516</v>
      </c>
      <c r="B31" s="94"/>
      <c r="C31" s="94"/>
      <c r="D31" s="3">
        <v>36.58</v>
      </c>
      <c r="E31" s="3">
        <v>4.99</v>
      </c>
      <c r="F31" s="3">
        <v>58.43</v>
      </c>
      <c r="G31" s="152"/>
      <c r="H31" s="152"/>
      <c r="I31" s="33">
        <v>154</v>
      </c>
      <c r="J31" s="33">
        <v>21</v>
      </c>
      <c r="K31" s="33">
        <v>246</v>
      </c>
      <c r="L31" s="33">
        <f t="shared" si="0"/>
        <v>421</v>
      </c>
      <c r="M31" s="116"/>
      <c r="N31" s="108">
        <f t="shared" si="1"/>
        <v>33.332999999999998</v>
      </c>
    </row>
    <row r="32" spans="1:14" x14ac:dyDescent="0.25">
      <c r="A32" s="93">
        <v>44517</v>
      </c>
      <c r="B32" s="94"/>
      <c r="C32" s="94"/>
      <c r="D32" s="3">
        <v>40.72</v>
      </c>
      <c r="E32" s="3">
        <v>4.12</v>
      </c>
      <c r="F32" s="3">
        <v>55.15</v>
      </c>
      <c r="G32" s="152"/>
      <c r="H32" s="152"/>
      <c r="I32" s="33">
        <v>158</v>
      </c>
      <c r="J32" s="33">
        <v>16</v>
      </c>
      <c r="K32" s="33">
        <v>214</v>
      </c>
      <c r="L32" s="33">
        <f t="shared" si="0"/>
        <v>388</v>
      </c>
      <c r="M32" s="116"/>
      <c r="N32" s="108">
        <f t="shared" si="1"/>
        <v>33.332999999999998</v>
      </c>
    </row>
    <row r="33" spans="1:14" x14ac:dyDescent="0.25">
      <c r="A33" s="110">
        <v>44518</v>
      </c>
      <c r="B33" s="153"/>
      <c r="C33" s="153"/>
      <c r="D33" s="111">
        <v>38.42</v>
      </c>
      <c r="E33" s="111">
        <v>4.53</v>
      </c>
      <c r="F33" s="111">
        <v>57.04</v>
      </c>
      <c r="G33" s="142"/>
      <c r="H33" s="142"/>
      <c r="I33" s="112">
        <v>161</v>
      </c>
      <c r="J33" s="112">
        <v>19</v>
      </c>
      <c r="K33" s="112">
        <v>239</v>
      </c>
      <c r="L33" s="112">
        <f t="shared" si="0"/>
        <v>419</v>
      </c>
      <c r="M33" s="115">
        <f>AVERAGE(D29:D33)</f>
        <v>38.200000000000003</v>
      </c>
      <c r="N33" s="108">
        <f t="shared" si="1"/>
        <v>33.332999999999998</v>
      </c>
    </row>
    <row r="34" spans="1:14" x14ac:dyDescent="0.25">
      <c r="A34" s="93">
        <v>44521</v>
      </c>
      <c r="B34" s="94"/>
      <c r="C34" s="94"/>
      <c r="D34" s="109">
        <v>45.96</v>
      </c>
      <c r="E34" s="3">
        <v>2.94</v>
      </c>
      <c r="F34" s="3">
        <v>51.1</v>
      </c>
      <c r="G34" s="152"/>
      <c r="H34" s="152"/>
      <c r="I34" s="33">
        <v>125</v>
      </c>
      <c r="J34" s="33">
        <v>8</v>
      </c>
      <c r="K34" s="33">
        <v>139</v>
      </c>
      <c r="L34" s="33">
        <f t="shared" si="0"/>
        <v>272</v>
      </c>
      <c r="M34" s="116"/>
      <c r="N34" s="108">
        <f t="shared" si="1"/>
        <v>33.332999999999998</v>
      </c>
    </row>
    <row r="35" spans="1:14" x14ac:dyDescent="0.25">
      <c r="A35" s="93">
        <v>44522</v>
      </c>
      <c r="B35" s="94"/>
      <c r="C35" s="94"/>
      <c r="D35" s="3">
        <v>36.04</v>
      </c>
      <c r="E35" s="3">
        <v>1.41</v>
      </c>
      <c r="F35" s="3">
        <v>62.54</v>
      </c>
      <c r="G35" s="152"/>
      <c r="H35" s="152"/>
      <c r="I35" s="33">
        <v>102</v>
      </c>
      <c r="J35" s="33">
        <v>4</v>
      </c>
      <c r="K35" s="33">
        <v>177</v>
      </c>
      <c r="L35" s="33">
        <f t="shared" si="0"/>
        <v>283</v>
      </c>
      <c r="M35" s="116"/>
      <c r="N35" s="108">
        <f t="shared" si="1"/>
        <v>33.332999999999998</v>
      </c>
    </row>
    <row r="36" spans="1:14" x14ac:dyDescent="0.25">
      <c r="A36" s="93">
        <v>44523</v>
      </c>
      <c r="B36" s="94"/>
      <c r="C36" s="94"/>
      <c r="D36" s="3">
        <v>38.119999999999997</v>
      </c>
      <c r="E36" s="3">
        <v>3.33</v>
      </c>
      <c r="F36" s="3">
        <v>58.54</v>
      </c>
      <c r="G36" s="152"/>
      <c r="H36" s="152"/>
      <c r="I36" s="33">
        <v>183</v>
      </c>
      <c r="J36" s="33">
        <v>16</v>
      </c>
      <c r="K36" s="33">
        <v>281</v>
      </c>
      <c r="L36" s="33">
        <f t="shared" si="0"/>
        <v>480</v>
      </c>
      <c r="M36" s="116"/>
      <c r="N36" s="108">
        <f t="shared" si="1"/>
        <v>33.332999999999998</v>
      </c>
    </row>
    <row r="37" spans="1:14" x14ac:dyDescent="0.25">
      <c r="A37" s="93">
        <v>44524</v>
      </c>
      <c r="B37" s="94"/>
      <c r="C37" s="94"/>
      <c r="D37" s="3">
        <v>37.090000000000003</v>
      </c>
      <c r="E37" s="3">
        <v>3.51</v>
      </c>
      <c r="F37" s="3">
        <v>59.4</v>
      </c>
      <c r="G37" s="152"/>
      <c r="H37" s="152"/>
      <c r="I37" s="33">
        <v>148</v>
      </c>
      <c r="J37" s="33">
        <v>14</v>
      </c>
      <c r="K37" s="33">
        <v>237</v>
      </c>
      <c r="L37" s="33">
        <f t="shared" si="0"/>
        <v>399</v>
      </c>
      <c r="M37" s="116"/>
      <c r="N37" s="108">
        <f t="shared" si="1"/>
        <v>33.332999999999998</v>
      </c>
    </row>
    <row r="38" spans="1:14" x14ac:dyDescent="0.25">
      <c r="A38" s="110">
        <v>44525</v>
      </c>
      <c r="B38" s="153"/>
      <c r="C38" s="153"/>
      <c r="D38" s="111">
        <v>44.23</v>
      </c>
      <c r="E38" s="111">
        <v>3.02</v>
      </c>
      <c r="F38" s="111">
        <v>52.75</v>
      </c>
      <c r="G38" s="142"/>
      <c r="H38" s="142"/>
      <c r="I38" s="112">
        <v>161</v>
      </c>
      <c r="J38" s="112">
        <v>11</v>
      </c>
      <c r="K38" s="112">
        <v>192</v>
      </c>
      <c r="L38" s="112">
        <f t="shared" si="0"/>
        <v>364</v>
      </c>
      <c r="M38" s="115">
        <f>AVERAGE(D34:D38)</f>
        <v>40.287999999999997</v>
      </c>
      <c r="N38" s="108">
        <f t="shared" si="1"/>
        <v>33.332999999999998</v>
      </c>
    </row>
    <row r="39" spans="1:14" x14ac:dyDescent="0.25">
      <c r="A39" s="93">
        <v>44528</v>
      </c>
      <c r="B39" s="94"/>
      <c r="C39" s="94"/>
      <c r="D39" s="109">
        <v>46.09</v>
      </c>
      <c r="E39" s="3">
        <v>4.3499999999999996</v>
      </c>
      <c r="F39" s="3">
        <v>49.57</v>
      </c>
      <c r="G39" s="152"/>
      <c r="H39" s="152"/>
      <c r="I39" s="33">
        <v>106</v>
      </c>
      <c r="J39" s="33">
        <v>10</v>
      </c>
      <c r="K39" s="33">
        <v>114</v>
      </c>
      <c r="L39" s="33">
        <f t="shared" si="0"/>
        <v>230</v>
      </c>
      <c r="M39" s="116"/>
      <c r="N39" s="108">
        <f t="shared" si="1"/>
        <v>33.332999999999998</v>
      </c>
    </row>
    <row r="40" spans="1:14" x14ac:dyDescent="0.25">
      <c r="A40" s="93">
        <v>44529</v>
      </c>
      <c r="B40" s="94"/>
      <c r="C40" s="94"/>
      <c r="D40" s="3">
        <v>38.49</v>
      </c>
      <c r="E40" s="3">
        <v>5.0199999999999996</v>
      </c>
      <c r="F40" s="3">
        <v>56.49</v>
      </c>
      <c r="G40" s="152"/>
      <c r="H40" s="152"/>
      <c r="I40" s="33">
        <v>92</v>
      </c>
      <c r="J40" s="33">
        <v>12</v>
      </c>
      <c r="K40" s="33">
        <v>135</v>
      </c>
      <c r="L40" s="33">
        <f t="shared" si="0"/>
        <v>239</v>
      </c>
      <c r="M40" s="116"/>
      <c r="N40" s="108">
        <f t="shared" si="1"/>
        <v>33.332999999999998</v>
      </c>
    </row>
    <row r="41" spans="1:14" x14ac:dyDescent="0.25">
      <c r="A41" s="93">
        <v>44530</v>
      </c>
      <c r="B41" s="94"/>
      <c r="C41" s="94"/>
      <c r="D41" s="3">
        <v>44.83</v>
      </c>
      <c r="E41" s="3">
        <v>2.2999999999999998</v>
      </c>
      <c r="F41" s="3">
        <v>52.87</v>
      </c>
      <c r="G41" s="152"/>
      <c r="H41" s="152"/>
      <c r="I41" s="33">
        <v>195</v>
      </c>
      <c r="J41" s="33">
        <v>10</v>
      </c>
      <c r="K41" s="33">
        <v>230</v>
      </c>
      <c r="L41" s="33">
        <f t="shared" si="0"/>
        <v>435</v>
      </c>
      <c r="M41" s="116"/>
      <c r="N41" s="108">
        <f t="shared" si="1"/>
        <v>33.332999999999998</v>
      </c>
    </row>
    <row r="42" spans="1:14" x14ac:dyDescent="0.25">
      <c r="A42" s="93">
        <v>44531</v>
      </c>
      <c r="B42" s="94"/>
      <c r="C42" s="94"/>
      <c r="D42" s="3">
        <v>43.05</v>
      </c>
      <c r="E42" s="3">
        <v>3.27</v>
      </c>
      <c r="F42" s="3">
        <v>53.68</v>
      </c>
      <c r="G42" s="152"/>
      <c r="H42" s="152"/>
      <c r="I42" s="33">
        <v>158</v>
      </c>
      <c r="J42" s="33">
        <v>12</v>
      </c>
      <c r="K42" s="33">
        <v>197</v>
      </c>
      <c r="L42" s="33">
        <f t="shared" si="0"/>
        <v>367</v>
      </c>
      <c r="M42" s="116"/>
      <c r="N42" s="108">
        <f t="shared" si="1"/>
        <v>33.332999999999998</v>
      </c>
    </row>
    <row r="43" spans="1:14" x14ac:dyDescent="0.25">
      <c r="A43" s="110">
        <v>44532</v>
      </c>
      <c r="B43" s="153"/>
      <c r="C43" s="153"/>
      <c r="D43" s="111">
        <v>49.07</v>
      </c>
      <c r="E43" s="111">
        <v>2.29</v>
      </c>
      <c r="F43" s="111">
        <v>48.14</v>
      </c>
      <c r="G43" s="142"/>
      <c r="H43" s="142"/>
      <c r="I43" s="112">
        <v>173</v>
      </c>
      <c r="J43" s="112">
        <v>8</v>
      </c>
      <c r="K43" s="112">
        <v>168</v>
      </c>
      <c r="L43" s="112">
        <f t="shared" si="0"/>
        <v>349</v>
      </c>
      <c r="M43" s="115">
        <f>AVERAGE(D39:D43)</f>
        <v>44.306000000000004</v>
      </c>
      <c r="N43" s="108">
        <f t="shared" si="1"/>
        <v>33.332999999999998</v>
      </c>
    </row>
    <row r="44" spans="1:14" x14ac:dyDescent="0.25">
      <c r="A44" s="93">
        <v>44535</v>
      </c>
      <c r="B44" s="94"/>
      <c r="C44" s="94"/>
      <c r="D44" s="109">
        <v>45.66</v>
      </c>
      <c r="E44" s="3">
        <v>3.74</v>
      </c>
      <c r="F44" s="3">
        <v>50.27</v>
      </c>
      <c r="G44" s="152"/>
      <c r="H44" s="152"/>
      <c r="I44" s="33">
        <v>86</v>
      </c>
      <c r="J44" s="33">
        <v>7</v>
      </c>
      <c r="K44" s="33">
        <v>94</v>
      </c>
      <c r="L44" s="33">
        <f t="shared" si="0"/>
        <v>187</v>
      </c>
      <c r="M44" s="116"/>
      <c r="N44" s="108">
        <f t="shared" si="1"/>
        <v>33.332999999999998</v>
      </c>
    </row>
    <row r="45" spans="1:14" x14ac:dyDescent="0.25">
      <c r="A45" s="93">
        <v>44536</v>
      </c>
      <c r="B45" s="94"/>
      <c r="C45" s="94"/>
      <c r="D45" s="3">
        <v>38.520000000000003</v>
      </c>
      <c r="E45" s="3">
        <v>3.69</v>
      </c>
      <c r="F45" s="3">
        <v>57.79</v>
      </c>
      <c r="G45" s="152"/>
      <c r="H45" s="152"/>
      <c r="I45" s="33">
        <v>94</v>
      </c>
      <c r="J45" s="33">
        <v>9</v>
      </c>
      <c r="K45" s="33">
        <v>141</v>
      </c>
      <c r="L45" s="33">
        <f t="shared" si="0"/>
        <v>244</v>
      </c>
      <c r="M45" s="116"/>
      <c r="N45" s="108">
        <f t="shared" si="1"/>
        <v>33.332999999999998</v>
      </c>
    </row>
    <row r="46" spans="1:14" x14ac:dyDescent="0.25">
      <c r="A46" s="93">
        <v>44537</v>
      </c>
      <c r="B46" s="94"/>
      <c r="C46" s="94"/>
      <c r="D46" s="3">
        <v>42.67</v>
      </c>
      <c r="E46" s="3">
        <v>3.6</v>
      </c>
      <c r="F46" s="3">
        <v>53.73</v>
      </c>
      <c r="G46" s="152"/>
      <c r="H46" s="152"/>
      <c r="I46" s="33">
        <v>166</v>
      </c>
      <c r="J46" s="33">
        <v>14</v>
      </c>
      <c r="K46" s="33">
        <v>209</v>
      </c>
      <c r="L46" s="33">
        <f t="shared" si="0"/>
        <v>389</v>
      </c>
      <c r="M46" s="116"/>
      <c r="N46" s="108">
        <f t="shared" si="1"/>
        <v>33.332999999999998</v>
      </c>
    </row>
    <row r="47" spans="1:14" x14ac:dyDescent="0.25">
      <c r="A47" s="93">
        <v>44538</v>
      </c>
      <c r="B47" s="94"/>
      <c r="C47" s="94"/>
      <c r="D47" s="3">
        <v>41.06</v>
      </c>
      <c r="E47" s="3">
        <v>3.07</v>
      </c>
      <c r="F47" s="3">
        <v>55.87</v>
      </c>
      <c r="G47" s="152"/>
      <c r="H47" s="152"/>
      <c r="I47" s="33">
        <v>147</v>
      </c>
      <c r="J47" s="33">
        <v>11</v>
      </c>
      <c r="K47" s="33">
        <v>200</v>
      </c>
      <c r="L47" s="33">
        <f t="shared" si="0"/>
        <v>358</v>
      </c>
      <c r="M47" s="116"/>
      <c r="N47" s="108">
        <f t="shared" si="1"/>
        <v>33.332999999999998</v>
      </c>
    </row>
    <row r="48" spans="1:14" x14ac:dyDescent="0.25">
      <c r="A48" s="110">
        <v>44539</v>
      </c>
      <c r="B48" s="153"/>
      <c r="C48" s="153"/>
      <c r="D48" s="111">
        <v>39.18</v>
      </c>
      <c r="E48" s="111">
        <v>3.09</v>
      </c>
      <c r="F48" s="111">
        <v>57.73</v>
      </c>
      <c r="G48" s="142"/>
      <c r="H48" s="142"/>
      <c r="I48" s="112">
        <v>114</v>
      </c>
      <c r="J48" s="112">
        <v>9</v>
      </c>
      <c r="K48" s="112">
        <v>168</v>
      </c>
      <c r="L48" s="112">
        <f t="shared" si="0"/>
        <v>291</v>
      </c>
      <c r="M48" s="115">
        <f>AVERAGE(D44:D48)</f>
        <v>41.418000000000006</v>
      </c>
      <c r="N48" s="108">
        <f t="shared" si="1"/>
        <v>33.332999999999998</v>
      </c>
    </row>
    <row r="49" spans="1:14" x14ac:dyDescent="0.25">
      <c r="A49" s="93">
        <v>44542</v>
      </c>
      <c r="B49" s="94"/>
      <c r="C49" s="94"/>
      <c r="D49" s="109">
        <v>51.23</v>
      </c>
      <c r="E49" s="3">
        <v>0.99</v>
      </c>
      <c r="F49" s="3">
        <v>47.78</v>
      </c>
      <c r="G49" s="152"/>
      <c r="H49" s="152"/>
      <c r="I49" s="33">
        <v>104</v>
      </c>
      <c r="J49" s="33">
        <v>2</v>
      </c>
      <c r="K49" s="33">
        <v>97</v>
      </c>
      <c r="L49" s="33">
        <f t="shared" si="0"/>
        <v>203</v>
      </c>
      <c r="M49" s="116"/>
      <c r="N49" s="108">
        <f t="shared" si="1"/>
        <v>33.332999999999998</v>
      </c>
    </row>
    <row r="50" spans="1:14" x14ac:dyDescent="0.25">
      <c r="A50" s="93">
        <v>44543</v>
      </c>
      <c r="B50" s="94"/>
      <c r="C50" s="94"/>
      <c r="D50" s="3">
        <v>53.38</v>
      </c>
      <c r="E50" s="3">
        <v>1.78</v>
      </c>
      <c r="F50" s="3">
        <v>44.84</v>
      </c>
      <c r="G50" s="152"/>
      <c r="H50" s="152"/>
      <c r="I50" s="33">
        <v>150</v>
      </c>
      <c r="J50" s="33">
        <v>5</v>
      </c>
      <c r="K50" s="33">
        <v>126</v>
      </c>
      <c r="L50" s="33">
        <f t="shared" si="0"/>
        <v>281</v>
      </c>
      <c r="M50" s="116"/>
      <c r="N50" s="108">
        <f t="shared" si="1"/>
        <v>33.332999999999998</v>
      </c>
    </row>
    <row r="51" spans="1:14" x14ac:dyDescent="0.25">
      <c r="A51" s="93">
        <v>44544</v>
      </c>
      <c r="B51" s="94"/>
      <c r="C51" s="94"/>
      <c r="D51" s="3">
        <v>61.84</v>
      </c>
      <c r="E51" s="3">
        <v>2.19</v>
      </c>
      <c r="F51" s="3">
        <v>35.96</v>
      </c>
      <c r="G51" s="152"/>
      <c r="H51" s="152"/>
      <c r="I51" s="33">
        <v>282</v>
      </c>
      <c r="J51" s="33">
        <v>10</v>
      </c>
      <c r="K51" s="33">
        <v>164</v>
      </c>
      <c r="L51" s="33">
        <f t="shared" si="0"/>
        <v>456</v>
      </c>
      <c r="M51" s="116"/>
      <c r="N51" s="108">
        <f t="shared" si="1"/>
        <v>33.332999999999998</v>
      </c>
    </row>
    <row r="52" spans="1:14" x14ac:dyDescent="0.25">
      <c r="A52" s="93">
        <v>44545</v>
      </c>
      <c r="B52" s="94"/>
      <c r="C52" s="94"/>
      <c r="D52" s="3">
        <v>67.78</v>
      </c>
      <c r="E52" s="3">
        <v>1.25</v>
      </c>
      <c r="F52" s="3">
        <v>30.98</v>
      </c>
      <c r="G52" s="152"/>
      <c r="H52" s="152"/>
      <c r="I52" s="33">
        <v>326</v>
      </c>
      <c r="J52" s="33">
        <v>6</v>
      </c>
      <c r="K52" s="33">
        <v>149</v>
      </c>
      <c r="L52" s="33">
        <f t="shared" si="0"/>
        <v>481</v>
      </c>
      <c r="M52" s="116"/>
      <c r="N52" s="108">
        <f t="shared" si="1"/>
        <v>33.332999999999998</v>
      </c>
    </row>
    <row r="53" spans="1:14" x14ac:dyDescent="0.25">
      <c r="A53" s="110">
        <v>44546</v>
      </c>
      <c r="B53" s="153"/>
      <c r="C53" s="153"/>
      <c r="D53" s="111">
        <v>70.48</v>
      </c>
      <c r="E53" s="111">
        <v>1.43</v>
      </c>
      <c r="F53" s="111">
        <v>28.09</v>
      </c>
      <c r="G53" s="142"/>
      <c r="H53" s="142"/>
      <c r="I53" s="112">
        <v>394</v>
      </c>
      <c r="J53" s="112">
        <v>8</v>
      </c>
      <c r="K53" s="112">
        <v>157</v>
      </c>
      <c r="L53" s="112">
        <f t="shared" si="0"/>
        <v>559</v>
      </c>
      <c r="M53" s="115">
        <f>AVERAGE(D49:D53)</f>
        <v>60.941999999999993</v>
      </c>
      <c r="N53" s="108">
        <f t="shared" si="1"/>
        <v>33.332999999999998</v>
      </c>
    </row>
    <row r="54" spans="1:14" x14ac:dyDescent="0.25">
      <c r="A54" s="93">
        <v>44549</v>
      </c>
      <c r="B54" s="94"/>
      <c r="C54" s="94"/>
      <c r="D54" s="109">
        <v>74.48</v>
      </c>
      <c r="E54" s="3">
        <v>1.72</v>
      </c>
      <c r="F54" s="3">
        <v>23.79</v>
      </c>
      <c r="G54" s="152"/>
      <c r="H54" s="152"/>
      <c r="I54" s="33">
        <v>432</v>
      </c>
      <c r="J54" s="33">
        <v>10</v>
      </c>
      <c r="K54" s="33">
        <v>138</v>
      </c>
      <c r="L54" s="33">
        <f t="shared" si="0"/>
        <v>580</v>
      </c>
      <c r="M54" s="116"/>
      <c r="N54" s="108">
        <f t="shared" si="1"/>
        <v>33.332999999999998</v>
      </c>
    </row>
    <row r="55" spans="1:14" x14ac:dyDescent="0.25">
      <c r="A55" s="93">
        <v>44550</v>
      </c>
      <c r="B55" s="94"/>
      <c r="C55" s="94"/>
      <c r="D55" s="3">
        <v>74.45</v>
      </c>
      <c r="E55" s="3">
        <v>0.86</v>
      </c>
      <c r="F55" s="3">
        <v>24.69</v>
      </c>
      <c r="G55" s="152"/>
      <c r="H55" s="152"/>
      <c r="I55" s="33">
        <v>609</v>
      </c>
      <c r="J55" s="33">
        <v>7</v>
      </c>
      <c r="K55" s="33">
        <v>202</v>
      </c>
      <c r="L55" s="33">
        <f t="shared" si="0"/>
        <v>818</v>
      </c>
      <c r="M55" s="116"/>
      <c r="N55" s="108">
        <f t="shared" si="1"/>
        <v>33.332999999999998</v>
      </c>
    </row>
    <row r="56" spans="1:14" x14ac:dyDescent="0.25">
      <c r="A56" s="93">
        <v>44551</v>
      </c>
      <c r="B56" s="94"/>
      <c r="C56" s="94"/>
      <c r="D56" s="3">
        <v>80.94</v>
      </c>
      <c r="E56" s="3">
        <v>0.72</v>
      </c>
      <c r="F56" s="3">
        <v>18.329999999999998</v>
      </c>
      <c r="G56" s="152"/>
      <c r="H56" s="152"/>
      <c r="I56" s="33">
        <v>1117</v>
      </c>
      <c r="J56" s="33">
        <v>10</v>
      </c>
      <c r="K56" s="33">
        <v>253</v>
      </c>
      <c r="L56" s="33">
        <f t="shared" si="0"/>
        <v>1380</v>
      </c>
      <c r="M56" s="116"/>
      <c r="N56" s="108">
        <f t="shared" si="1"/>
        <v>33.332999999999998</v>
      </c>
    </row>
    <row r="57" spans="1:14" x14ac:dyDescent="0.25">
      <c r="A57" s="110">
        <v>44552</v>
      </c>
      <c r="B57" s="153"/>
      <c r="C57" s="153"/>
      <c r="D57" s="111">
        <v>79.83</v>
      </c>
      <c r="E57" s="111">
        <v>0.97</v>
      </c>
      <c r="F57" s="111">
        <v>19.2</v>
      </c>
      <c r="G57" s="142"/>
      <c r="H57" s="142"/>
      <c r="I57" s="112">
        <v>1314</v>
      </c>
      <c r="J57" s="112">
        <v>16</v>
      </c>
      <c r="K57" s="112">
        <v>316</v>
      </c>
      <c r="L57" s="112">
        <f t="shared" si="0"/>
        <v>1646</v>
      </c>
      <c r="M57" s="115">
        <f>AVERAGE(D54:D57)</f>
        <v>77.424999999999997</v>
      </c>
      <c r="N57" s="108">
        <f t="shared" si="1"/>
        <v>33.332999999999998</v>
      </c>
    </row>
    <row r="58" spans="1:14" x14ac:dyDescent="0.25">
      <c r="A58" s="134">
        <v>44558</v>
      </c>
      <c r="B58" s="154"/>
      <c r="C58" s="154"/>
      <c r="D58" s="135">
        <v>83.46</v>
      </c>
      <c r="E58" s="135">
        <v>0.93</v>
      </c>
      <c r="F58" s="135">
        <v>15.61</v>
      </c>
      <c r="G58" s="155"/>
      <c r="H58" s="155"/>
      <c r="I58" s="136">
        <v>2337</v>
      </c>
      <c r="J58" s="136">
        <v>26</v>
      </c>
      <c r="K58" s="136">
        <v>437</v>
      </c>
      <c r="L58" s="136">
        <f t="shared" si="0"/>
        <v>2800</v>
      </c>
      <c r="M58" s="137"/>
      <c r="N58" s="108">
        <f t="shared" si="1"/>
        <v>33.332999999999998</v>
      </c>
    </row>
    <row r="59" spans="1:14" x14ac:dyDescent="0.25">
      <c r="A59" s="93">
        <v>44564</v>
      </c>
      <c r="B59" s="94"/>
      <c r="C59" s="94"/>
      <c r="D59" s="3">
        <v>81.92</v>
      </c>
      <c r="E59" s="3">
        <v>1.55</v>
      </c>
      <c r="F59" s="3">
        <v>16.53</v>
      </c>
      <c r="G59" s="152"/>
      <c r="H59" s="152"/>
      <c r="I59" s="33">
        <v>2438</v>
      </c>
      <c r="J59" s="33">
        <v>46</v>
      </c>
      <c r="K59" s="33">
        <v>492</v>
      </c>
      <c r="L59" s="33">
        <f t="shared" si="0"/>
        <v>2976</v>
      </c>
      <c r="M59" s="116"/>
      <c r="N59" s="108">
        <f t="shared" si="1"/>
        <v>33.332999999999998</v>
      </c>
    </row>
    <row r="60" spans="1:14" x14ac:dyDescent="0.25">
      <c r="A60" s="93">
        <v>44565</v>
      </c>
      <c r="B60" s="94"/>
      <c r="C60" s="94"/>
      <c r="D60" s="3">
        <v>83.07</v>
      </c>
      <c r="E60" s="3">
        <v>0.96</v>
      </c>
      <c r="F60" s="3">
        <v>15.96</v>
      </c>
      <c r="G60" s="152"/>
      <c r="H60" s="152"/>
      <c r="I60" s="33">
        <v>3961</v>
      </c>
      <c r="J60" s="33">
        <v>46</v>
      </c>
      <c r="K60" s="33">
        <v>761</v>
      </c>
      <c r="L60" s="33">
        <f t="shared" si="0"/>
        <v>4768</v>
      </c>
      <c r="M60" s="116"/>
      <c r="N60" s="108">
        <f t="shared" si="1"/>
        <v>33.332999999999998</v>
      </c>
    </row>
    <row r="61" spans="1:14" x14ac:dyDescent="0.25">
      <c r="A61" s="93">
        <v>44566</v>
      </c>
      <c r="B61" s="94"/>
      <c r="C61" s="94"/>
      <c r="D61" s="3">
        <v>80.92</v>
      </c>
      <c r="E61" s="3">
        <v>1.1299999999999999</v>
      </c>
      <c r="F61" s="3">
        <v>17.95</v>
      </c>
      <c r="G61" s="152"/>
      <c r="H61" s="152"/>
      <c r="I61" s="33">
        <v>4011</v>
      </c>
      <c r="J61" s="33">
        <v>56</v>
      </c>
      <c r="K61" s="33">
        <v>890</v>
      </c>
      <c r="L61" s="33">
        <f t="shared" si="0"/>
        <v>4957</v>
      </c>
      <c r="M61" s="116"/>
      <c r="N61" s="108">
        <f t="shared" si="1"/>
        <v>33.332999999999998</v>
      </c>
    </row>
    <row r="62" spans="1:14" x14ac:dyDescent="0.25">
      <c r="A62" s="110">
        <v>44567</v>
      </c>
      <c r="B62" s="153"/>
      <c r="C62" s="153"/>
      <c r="D62" s="111">
        <v>80.92</v>
      </c>
      <c r="E62" s="111">
        <v>1.27</v>
      </c>
      <c r="F62" s="111">
        <v>17.809999999999999</v>
      </c>
      <c r="G62" s="142"/>
      <c r="H62" s="142"/>
      <c r="I62" s="112">
        <v>5158</v>
      </c>
      <c r="J62" s="112">
        <v>81</v>
      </c>
      <c r="K62" s="112">
        <v>1135</v>
      </c>
      <c r="L62" s="112">
        <f t="shared" si="0"/>
        <v>6374</v>
      </c>
      <c r="M62" s="115">
        <f>AVERAGE(D59:D62)</f>
        <v>81.70750000000001</v>
      </c>
      <c r="N62" s="108">
        <f t="shared" si="1"/>
        <v>33.332999999999998</v>
      </c>
    </row>
    <row r="63" spans="1:14" x14ac:dyDescent="0.25">
      <c r="A63" s="93">
        <v>44570</v>
      </c>
      <c r="B63" s="94"/>
      <c r="C63" s="94"/>
      <c r="D63" s="3">
        <v>79.31</v>
      </c>
      <c r="E63" s="3">
        <v>1.58</v>
      </c>
      <c r="F63" s="3">
        <v>19.11</v>
      </c>
      <c r="G63" s="152"/>
      <c r="H63" s="152"/>
      <c r="I63" s="33">
        <v>4270</v>
      </c>
      <c r="J63" s="33">
        <v>85</v>
      </c>
      <c r="K63" s="33">
        <v>1029</v>
      </c>
      <c r="L63" s="33">
        <f t="shared" si="0"/>
        <v>5384</v>
      </c>
      <c r="N63" s="108">
        <f t="shared" si="1"/>
        <v>33.332999999999998</v>
      </c>
    </row>
    <row r="64" spans="1:14" x14ac:dyDescent="0.25">
      <c r="A64" s="93">
        <v>44571</v>
      </c>
      <c r="B64" s="94"/>
      <c r="C64" s="94"/>
      <c r="D64" s="3">
        <v>78.64</v>
      </c>
      <c r="E64" s="3">
        <v>1.76</v>
      </c>
      <c r="F64" s="3">
        <v>19.59</v>
      </c>
      <c r="G64" s="152"/>
      <c r="H64" s="152"/>
      <c r="I64" s="33">
        <v>3745</v>
      </c>
      <c r="J64" s="33">
        <v>84</v>
      </c>
      <c r="K64" s="33">
        <v>933</v>
      </c>
      <c r="L64" s="33">
        <f t="shared" si="0"/>
        <v>4762</v>
      </c>
      <c r="M64" s="116"/>
      <c r="N64" s="108">
        <f t="shared" si="1"/>
        <v>33.332999999999998</v>
      </c>
    </row>
    <row r="65" spans="1:14" x14ac:dyDescent="0.25">
      <c r="A65" s="93">
        <v>44572</v>
      </c>
      <c r="B65" s="94"/>
      <c r="C65" s="94"/>
      <c r="D65" s="3">
        <v>80.27</v>
      </c>
      <c r="E65" s="3">
        <v>1.45</v>
      </c>
      <c r="F65" s="3">
        <v>18.28</v>
      </c>
      <c r="G65" s="152"/>
      <c r="H65" s="152"/>
      <c r="I65" s="33">
        <v>5599</v>
      </c>
      <c r="J65" s="33">
        <v>101</v>
      </c>
      <c r="K65" s="33">
        <v>1275</v>
      </c>
      <c r="L65" s="33">
        <f t="shared" si="0"/>
        <v>6975</v>
      </c>
      <c r="N65" s="108">
        <f t="shared" si="1"/>
        <v>33.332999999999998</v>
      </c>
    </row>
    <row r="66" spans="1:14" x14ac:dyDescent="0.25">
      <c r="A66" s="93">
        <v>44573</v>
      </c>
      <c r="B66" s="94"/>
      <c r="C66" s="94"/>
      <c r="D66" s="3">
        <v>79.17</v>
      </c>
      <c r="E66" s="3">
        <v>1.5</v>
      </c>
      <c r="F66" s="3">
        <v>19.329999999999998</v>
      </c>
      <c r="G66" s="152"/>
      <c r="H66" s="152"/>
      <c r="I66" s="33">
        <v>4752</v>
      </c>
      <c r="J66" s="33">
        <v>90</v>
      </c>
      <c r="K66" s="33">
        <v>1160</v>
      </c>
      <c r="L66" s="33">
        <f t="shared" si="0"/>
        <v>6002</v>
      </c>
      <c r="N66" s="108">
        <f t="shared" si="1"/>
        <v>33.332999999999998</v>
      </c>
    </row>
    <row r="67" spans="1:14" x14ac:dyDescent="0.25">
      <c r="A67" s="110">
        <v>44574</v>
      </c>
      <c r="B67" s="111">
        <v>13.12</v>
      </c>
      <c r="C67" s="111">
        <v>63.47</v>
      </c>
      <c r="D67" s="142">
        <f t="shared" ref="D67:D106" si="2">B67+C67</f>
        <v>76.59</v>
      </c>
      <c r="E67" s="111">
        <v>4.76</v>
      </c>
      <c r="F67" s="111">
        <v>18.649999999999999</v>
      </c>
      <c r="G67" s="111">
        <v>830</v>
      </c>
      <c r="H67" s="112">
        <v>4015</v>
      </c>
      <c r="I67" s="156">
        <f t="shared" ref="I67:I106" si="3">G67+H67</f>
        <v>4845</v>
      </c>
      <c r="J67" s="112">
        <v>301</v>
      </c>
      <c r="K67" s="112">
        <v>1180</v>
      </c>
      <c r="L67" s="112">
        <f t="shared" si="0"/>
        <v>6326</v>
      </c>
      <c r="M67" s="115">
        <f>AVERAGE(D63:D67)</f>
        <v>78.796000000000006</v>
      </c>
      <c r="N67" s="108">
        <f t="shared" si="1"/>
        <v>33.332999999999998</v>
      </c>
    </row>
    <row r="68" spans="1:14" x14ac:dyDescent="0.25">
      <c r="A68" s="93">
        <v>44578</v>
      </c>
      <c r="B68" s="3">
        <v>17.66</v>
      </c>
      <c r="C68" s="3">
        <v>56.71</v>
      </c>
      <c r="D68" s="152">
        <f t="shared" si="2"/>
        <v>74.37</v>
      </c>
      <c r="E68" s="3">
        <v>5.09</v>
      </c>
      <c r="F68" s="3">
        <v>20.54</v>
      </c>
      <c r="G68" s="3">
        <v>652</v>
      </c>
      <c r="H68" s="33">
        <v>2093</v>
      </c>
      <c r="I68" s="157">
        <f t="shared" si="3"/>
        <v>2745</v>
      </c>
      <c r="J68" s="33">
        <v>188</v>
      </c>
      <c r="K68" s="33">
        <v>758</v>
      </c>
      <c r="L68" s="33">
        <f t="shared" si="0"/>
        <v>3691</v>
      </c>
      <c r="M68" s="116"/>
      <c r="N68" s="108">
        <f t="shared" si="1"/>
        <v>33.332999999999998</v>
      </c>
    </row>
    <row r="69" spans="1:14" x14ac:dyDescent="0.25">
      <c r="A69" s="93">
        <v>44579</v>
      </c>
      <c r="B69" s="3">
        <v>17.73</v>
      </c>
      <c r="C69" s="3">
        <v>58.66</v>
      </c>
      <c r="D69" s="152">
        <f t="shared" si="2"/>
        <v>76.39</v>
      </c>
      <c r="E69" s="3">
        <v>4.62</v>
      </c>
      <c r="F69" s="3">
        <v>18.989999999999998</v>
      </c>
      <c r="G69" s="3">
        <v>691</v>
      </c>
      <c r="H69" s="33">
        <v>2286</v>
      </c>
      <c r="I69" s="157">
        <f t="shared" si="3"/>
        <v>2977</v>
      </c>
      <c r="J69" s="33">
        <v>180</v>
      </c>
      <c r="K69" s="33">
        <v>740</v>
      </c>
      <c r="L69" s="33">
        <f t="shared" ref="L69:L106" si="4">SUM(I69:K69)</f>
        <v>3897</v>
      </c>
      <c r="M69" s="116"/>
      <c r="N69" s="108">
        <f t="shared" si="1"/>
        <v>33.332999999999998</v>
      </c>
    </row>
    <row r="70" spans="1:14" x14ac:dyDescent="0.25">
      <c r="A70" s="93">
        <v>44580</v>
      </c>
      <c r="B70" s="3">
        <v>19.079999999999998</v>
      </c>
      <c r="C70" s="3">
        <v>55.37</v>
      </c>
      <c r="D70" s="152">
        <f t="shared" si="2"/>
        <v>74.449999999999989</v>
      </c>
      <c r="E70" s="3">
        <v>4.9400000000000004</v>
      </c>
      <c r="F70" s="3">
        <v>20.62</v>
      </c>
      <c r="G70" s="3">
        <v>718</v>
      </c>
      <c r="H70" s="33">
        <v>2084</v>
      </c>
      <c r="I70" s="157">
        <f t="shared" si="3"/>
        <v>2802</v>
      </c>
      <c r="J70" s="33">
        <v>186</v>
      </c>
      <c r="K70" s="33">
        <v>776</v>
      </c>
      <c r="L70" s="33">
        <f t="shared" si="4"/>
        <v>3764</v>
      </c>
      <c r="M70" s="116"/>
      <c r="N70" s="108">
        <f t="shared" si="1"/>
        <v>33.332999999999998</v>
      </c>
    </row>
    <row r="71" spans="1:14" x14ac:dyDescent="0.25">
      <c r="A71" s="110">
        <v>44581</v>
      </c>
      <c r="B71" s="168">
        <v>20</v>
      </c>
      <c r="C71" s="111">
        <v>54.93</v>
      </c>
      <c r="D71" s="142">
        <f t="shared" si="2"/>
        <v>74.930000000000007</v>
      </c>
      <c r="E71" s="111">
        <v>5.42</v>
      </c>
      <c r="F71" s="111">
        <v>19.66</v>
      </c>
      <c r="G71" s="111">
        <v>757</v>
      </c>
      <c r="H71" s="112">
        <v>2079</v>
      </c>
      <c r="I71" s="156">
        <f t="shared" si="3"/>
        <v>2836</v>
      </c>
      <c r="J71" s="112">
        <v>205</v>
      </c>
      <c r="K71" s="112">
        <v>744</v>
      </c>
      <c r="L71" s="112">
        <f t="shared" si="4"/>
        <v>3785</v>
      </c>
      <c r="M71" s="115">
        <f>AVERAGE(D68:D71)</f>
        <v>75.034999999999997</v>
      </c>
      <c r="N71" s="108">
        <f t="shared" si="1"/>
        <v>33.332999999999998</v>
      </c>
    </row>
    <row r="72" spans="1:14" x14ac:dyDescent="0.25">
      <c r="A72" s="93">
        <v>44585</v>
      </c>
      <c r="B72" s="3">
        <v>21.35</v>
      </c>
      <c r="C72" s="3">
        <v>54.52</v>
      </c>
      <c r="D72" s="152">
        <f t="shared" si="2"/>
        <v>75.87</v>
      </c>
      <c r="E72" s="3">
        <v>5.29</v>
      </c>
      <c r="F72" s="3">
        <v>18.84</v>
      </c>
      <c r="G72" s="3">
        <v>630</v>
      </c>
      <c r="H72" s="33">
        <v>1609</v>
      </c>
      <c r="I72" s="157">
        <f t="shared" si="3"/>
        <v>2239</v>
      </c>
      <c r="J72" s="33">
        <v>156</v>
      </c>
      <c r="K72" s="33">
        <v>556</v>
      </c>
      <c r="L72" s="33">
        <f t="shared" si="4"/>
        <v>2951</v>
      </c>
      <c r="M72" s="116"/>
      <c r="N72" s="108">
        <f t="shared" si="1"/>
        <v>33.332999999999998</v>
      </c>
    </row>
    <row r="73" spans="1:14" x14ac:dyDescent="0.25">
      <c r="A73" s="93">
        <v>44586</v>
      </c>
      <c r="B73" s="3">
        <v>21.08</v>
      </c>
      <c r="C73" s="3">
        <v>48.11</v>
      </c>
      <c r="D73" s="152">
        <f t="shared" si="2"/>
        <v>69.19</v>
      </c>
      <c r="E73" s="3">
        <v>5.72</v>
      </c>
      <c r="F73" s="3">
        <v>25.09</v>
      </c>
      <c r="G73" s="3">
        <v>737</v>
      </c>
      <c r="H73" s="33">
        <v>1682</v>
      </c>
      <c r="I73" s="157">
        <f t="shared" si="3"/>
        <v>2419</v>
      </c>
      <c r="J73" s="33">
        <v>200</v>
      </c>
      <c r="K73" s="33">
        <v>877</v>
      </c>
      <c r="L73" s="33">
        <f t="shared" si="4"/>
        <v>3496</v>
      </c>
      <c r="M73" s="116"/>
      <c r="N73" s="108">
        <f t="shared" si="1"/>
        <v>33.332999999999998</v>
      </c>
    </row>
    <row r="74" spans="1:14" x14ac:dyDescent="0.25">
      <c r="A74" s="93">
        <v>44587</v>
      </c>
      <c r="B74" s="3">
        <v>24.25</v>
      </c>
      <c r="C74" s="3">
        <v>47.4</v>
      </c>
      <c r="D74" s="152">
        <f t="shared" si="2"/>
        <v>71.650000000000006</v>
      </c>
      <c r="E74" s="3">
        <v>4.95</v>
      </c>
      <c r="F74" s="3">
        <v>23.4</v>
      </c>
      <c r="G74" s="3">
        <v>803</v>
      </c>
      <c r="H74" s="33">
        <v>1570</v>
      </c>
      <c r="I74" s="157">
        <f t="shared" si="3"/>
        <v>2373</v>
      </c>
      <c r="J74" s="33">
        <v>154</v>
      </c>
      <c r="K74" s="33">
        <v>775</v>
      </c>
      <c r="L74" s="33">
        <f t="shared" si="4"/>
        <v>3302</v>
      </c>
      <c r="M74" s="116"/>
      <c r="N74" s="108">
        <f t="shared" si="1"/>
        <v>33.332999999999998</v>
      </c>
    </row>
    <row r="75" spans="1:14" x14ac:dyDescent="0.25">
      <c r="A75" s="110">
        <v>44588</v>
      </c>
      <c r="B75" s="111">
        <v>25.14</v>
      </c>
      <c r="C75" s="111">
        <v>48.08</v>
      </c>
      <c r="D75" s="142">
        <f t="shared" si="2"/>
        <v>73.22</v>
      </c>
      <c r="E75" s="111">
        <v>5.34</v>
      </c>
      <c r="F75" s="111">
        <v>21.44</v>
      </c>
      <c r="G75" s="111">
        <v>787</v>
      </c>
      <c r="H75" s="112">
        <v>1505</v>
      </c>
      <c r="I75" s="156">
        <f t="shared" si="3"/>
        <v>2292</v>
      </c>
      <c r="J75" s="112">
        <v>167</v>
      </c>
      <c r="K75" s="112">
        <v>671</v>
      </c>
      <c r="L75" s="112">
        <f t="shared" si="4"/>
        <v>3130</v>
      </c>
      <c r="M75" s="115">
        <f>AVERAGE(D72:D75)</f>
        <v>72.482500000000002</v>
      </c>
      <c r="N75" s="108">
        <f t="shared" si="1"/>
        <v>33.332999999999998</v>
      </c>
    </row>
    <row r="76" spans="1:14" x14ac:dyDescent="0.25">
      <c r="A76" s="93">
        <v>44591</v>
      </c>
      <c r="B76" s="3">
        <v>25.26</v>
      </c>
      <c r="C76" s="3">
        <v>43.74</v>
      </c>
      <c r="D76" s="152">
        <f t="shared" si="2"/>
        <v>69</v>
      </c>
      <c r="E76" s="3">
        <v>4.4400000000000004</v>
      </c>
      <c r="F76" s="3">
        <v>26.56</v>
      </c>
      <c r="G76" s="3">
        <v>444</v>
      </c>
      <c r="H76" s="33">
        <v>769</v>
      </c>
      <c r="I76" s="157">
        <f t="shared" si="3"/>
        <v>1213</v>
      </c>
      <c r="J76" s="33">
        <v>78</v>
      </c>
      <c r="K76" s="33">
        <v>467</v>
      </c>
      <c r="L76" s="33">
        <f t="shared" si="4"/>
        <v>1758</v>
      </c>
      <c r="M76" s="116"/>
      <c r="N76" s="108">
        <f t="shared" si="1"/>
        <v>33.332999999999998</v>
      </c>
    </row>
    <row r="77" spans="1:14" x14ac:dyDescent="0.25">
      <c r="A77" s="93">
        <v>44592</v>
      </c>
      <c r="B77" s="3">
        <v>26.31</v>
      </c>
      <c r="C77" s="3">
        <v>41.92</v>
      </c>
      <c r="D77" s="152">
        <f t="shared" si="2"/>
        <v>68.23</v>
      </c>
      <c r="E77" s="3">
        <v>4.67</v>
      </c>
      <c r="F77" s="3">
        <v>27.1</v>
      </c>
      <c r="G77" s="3">
        <v>563</v>
      </c>
      <c r="H77" s="33">
        <v>897</v>
      </c>
      <c r="I77" s="157">
        <f t="shared" si="3"/>
        <v>1460</v>
      </c>
      <c r="J77" s="33">
        <v>100</v>
      </c>
      <c r="K77" s="33">
        <v>580</v>
      </c>
      <c r="L77" s="33">
        <f t="shared" si="4"/>
        <v>2140</v>
      </c>
      <c r="M77" s="116"/>
      <c r="N77" s="108">
        <f t="shared" si="1"/>
        <v>33.332999999999998</v>
      </c>
    </row>
    <row r="78" spans="1:14" x14ac:dyDescent="0.25">
      <c r="A78" s="93">
        <v>44593</v>
      </c>
      <c r="B78" s="200">
        <v>28</v>
      </c>
      <c r="C78" s="3">
        <v>42.12</v>
      </c>
      <c r="D78" s="152">
        <f t="shared" si="2"/>
        <v>70.12</v>
      </c>
      <c r="E78" s="3">
        <v>4.99</v>
      </c>
      <c r="F78" s="3">
        <v>24.82</v>
      </c>
      <c r="G78" s="3">
        <v>878</v>
      </c>
      <c r="H78" s="33">
        <v>1317</v>
      </c>
      <c r="I78" s="157">
        <f t="shared" si="3"/>
        <v>2195</v>
      </c>
      <c r="J78" s="33">
        <v>156</v>
      </c>
      <c r="K78" s="33">
        <v>776</v>
      </c>
      <c r="L78" s="33">
        <f t="shared" si="4"/>
        <v>3127</v>
      </c>
      <c r="M78" s="116"/>
      <c r="N78" s="108">
        <f t="shared" si="1"/>
        <v>33.332999999999998</v>
      </c>
    </row>
    <row r="79" spans="1:14" x14ac:dyDescent="0.25">
      <c r="A79" s="93">
        <v>44594</v>
      </c>
      <c r="B79" s="3">
        <v>26.05</v>
      </c>
      <c r="C79" s="3">
        <v>43.08</v>
      </c>
      <c r="D79" s="152">
        <f t="shared" si="2"/>
        <v>69.13</v>
      </c>
      <c r="E79" s="3">
        <v>4.34</v>
      </c>
      <c r="F79" s="3">
        <v>26.53</v>
      </c>
      <c r="G79" s="3">
        <v>661</v>
      </c>
      <c r="H79" s="33">
        <v>1093</v>
      </c>
      <c r="I79" s="157">
        <f t="shared" si="3"/>
        <v>1754</v>
      </c>
      <c r="J79" s="33">
        <v>110</v>
      </c>
      <c r="K79" s="33">
        <v>673</v>
      </c>
      <c r="L79" s="33">
        <f t="shared" si="4"/>
        <v>2537</v>
      </c>
      <c r="M79" s="116"/>
      <c r="N79" s="108">
        <f t="shared" si="1"/>
        <v>33.332999999999998</v>
      </c>
    </row>
    <row r="80" spans="1:14" x14ac:dyDescent="0.25">
      <c r="A80" s="110">
        <v>44595</v>
      </c>
      <c r="B80" s="111">
        <v>28.88</v>
      </c>
      <c r="C80" s="111">
        <v>43.02</v>
      </c>
      <c r="D80" s="142">
        <f t="shared" si="2"/>
        <v>71.900000000000006</v>
      </c>
      <c r="E80" s="111">
        <v>4.5599999999999996</v>
      </c>
      <c r="F80" s="111">
        <v>23.53</v>
      </c>
      <c r="G80" s="111">
        <v>621</v>
      </c>
      <c r="H80" s="111">
        <v>925</v>
      </c>
      <c r="I80" s="156">
        <f t="shared" si="3"/>
        <v>1546</v>
      </c>
      <c r="J80" s="112">
        <v>98</v>
      </c>
      <c r="K80" s="112">
        <v>506</v>
      </c>
      <c r="L80" s="112">
        <f t="shared" si="4"/>
        <v>2150</v>
      </c>
      <c r="M80" s="115">
        <f>AVERAGE(D76:D80)</f>
        <v>69.676000000000002</v>
      </c>
      <c r="N80" s="108">
        <f t="shared" si="1"/>
        <v>33.332999999999998</v>
      </c>
    </row>
    <row r="81" spans="1:14" x14ac:dyDescent="0.25">
      <c r="A81" s="93">
        <v>44598</v>
      </c>
      <c r="B81" s="3">
        <v>33.24</v>
      </c>
      <c r="C81" s="3">
        <v>36.35</v>
      </c>
      <c r="D81" s="152">
        <f t="shared" si="2"/>
        <v>69.59</v>
      </c>
      <c r="E81" s="3">
        <v>3.99</v>
      </c>
      <c r="F81" s="3">
        <v>26.42</v>
      </c>
      <c r="G81" s="3">
        <v>375</v>
      </c>
      <c r="H81" s="3">
        <v>410</v>
      </c>
      <c r="I81" s="157">
        <f t="shared" si="3"/>
        <v>785</v>
      </c>
      <c r="J81" s="33">
        <v>45</v>
      </c>
      <c r="K81" s="33">
        <v>298</v>
      </c>
      <c r="L81" s="33">
        <f t="shared" si="4"/>
        <v>1128</v>
      </c>
      <c r="M81" s="116"/>
      <c r="N81" s="108">
        <f t="shared" si="1"/>
        <v>33.332999999999998</v>
      </c>
    </row>
    <row r="82" spans="1:14" x14ac:dyDescent="0.25">
      <c r="A82" s="93">
        <v>44599</v>
      </c>
      <c r="B82" s="3">
        <v>27.35</v>
      </c>
      <c r="C82" s="3">
        <v>36.81</v>
      </c>
      <c r="D82" s="152">
        <f t="shared" si="2"/>
        <v>64.16</v>
      </c>
      <c r="E82" s="3">
        <v>4.5599999999999996</v>
      </c>
      <c r="F82" s="3">
        <v>31.28</v>
      </c>
      <c r="G82" s="3">
        <v>474</v>
      </c>
      <c r="H82" s="3">
        <v>638</v>
      </c>
      <c r="I82" s="157">
        <f t="shared" si="3"/>
        <v>1112</v>
      </c>
      <c r="J82" s="33">
        <v>79</v>
      </c>
      <c r="K82" s="33">
        <v>542</v>
      </c>
      <c r="L82" s="33">
        <f t="shared" si="4"/>
        <v>1733</v>
      </c>
      <c r="M82" s="116"/>
      <c r="N82" s="108">
        <f t="shared" si="1"/>
        <v>33.332999999999998</v>
      </c>
    </row>
    <row r="83" spans="1:14" x14ac:dyDescent="0.25">
      <c r="A83" s="93">
        <v>44600</v>
      </c>
      <c r="B83" s="3">
        <v>32.270000000000003</v>
      </c>
      <c r="C83" s="3">
        <v>40.36</v>
      </c>
      <c r="D83" s="152">
        <f t="shared" si="2"/>
        <v>72.63</v>
      </c>
      <c r="E83" s="3">
        <v>3.64</v>
      </c>
      <c r="F83" s="3">
        <v>23.74</v>
      </c>
      <c r="G83" s="3">
        <v>594</v>
      </c>
      <c r="H83" s="3">
        <v>743</v>
      </c>
      <c r="I83" s="157">
        <f t="shared" si="3"/>
        <v>1337</v>
      </c>
      <c r="J83" s="33">
        <v>67</v>
      </c>
      <c r="K83" s="33">
        <v>437</v>
      </c>
      <c r="L83" s="33">
        <f t="shared" si="4"/>
        <v>1841</v>
      </c>
      <c r="N83" s="108">
        <f t="shared" si="1"/>
        <v>33.332999999999998</v>
      </c>
    </row>
    <row r="84" spans="1:14" x14ac:dyDescent="0.25">
      <c r="A84" s="93">
        <v>44601</v>
      </c>
      <c r="B84" s="3">
        <v>29.97</v>
      </c>
      <c r="C84" s="3">
        <v>36.72</v>
      </c>
      <c r="D84" s="152">
        <f t="shared" si="2"/>
        <v>66.69</v>
      </c>
      <c r="E84" s="3">
        <v>3.6</v>
      </c>
      <c r="F84" s="3">
        <v>29.71</v>
      </c>
      <c r="G84" s="3">
        <v>449</v>
      </c>
      <c r="H84" s="3">
        <v>550</v>
      </c>
      <c r="I84" s="157">
        <f t="shared" si="3"/>
        <v>999</v>
      </c>
      <c r="J84" s="33">
        <v>54</v>
      </c>
      <c r="K84" s="33">
        <v>445</v>
      </c>
      <c r="L84" s="33">
        <f t="shared" si="4"/>
        <v>1498</v>
      </c>
      <c r="N84" s="108">
        <f t="shared" si="1"/>
        <v>33.332999999999998</v>
      </c>
    </row>
    <row r="85" spans="1:14" x14ac:dyDescent="0.25">
      <c r="A85" s="110">
        <v>44602</v>
      </c>
      <c r="B85" s="111">
        <v>32.78</v>
      </c>
      <c r="C85" s="111">
        <v>39.82</v>
      </c>
      <c r="D85" s="142">
        <f t="shared" si="2"/>
        <v>72.599999999999994</v>
      </c>
      <c r="E85" s="111">
        <v>2.44</v>
      </c>
      <c r="F85" s="111">
        <v>24.97</v>
      </c>
      <c r="G85" s="111">
        <v>470</v>
      </c>
      <c r="H85" s="111">
        <v>571</v>
      </c>
      <c r="I85" s="156">
        <f t="shared" si="3"/>
        <v>1041</v>
      </c>
      <c r="J85" s="112">
        <v>35</v>
      </c>
      <c r="K85" s="112">
        <v>358</v>
      </c>
      <c r="L85" s="112">
        <f t="shared" si="4"/>
        <v>1434</v>
      </c>
      <c r="M85" s="115">
        <f>AVERAGE(D81:D85)</f>
        <v>69.133999999999986</v>
      </c>
      <c r="N85" s="108">
        <f t="shared" ref="N85:N107" si="5">N84</f>
        <v>33.332999999999998</v>
      </c>
    </row>
    <row r="86" spans="1:14" x14ac:dyDescent="0.25">
      <c r="A86" s="93">
        <v>44605</v>
      </c>
      <c r="B86" s="3">
        <v>26.76</v>
      </c>
      <c r="C86" s="3">
        <v>34.119999999999997</v>
      </c>
      <c r="D86" s="152">
        <f t="shared" si="2"/>
        <v>60.879999999999995</v>
      </c>
      <c r="E86" s="3">
        <v>4.6900000000000004</v>
      </c>
      <c r="F86" s="3">
        <v>34.43</v>
      </c>
      <c r="G86" s="3">
        <v>171</v>
      </c>
      <c r="H86" s="3">
        <v>218</v>
      </c>
      <c r="I86" s="157">
        <f t="shared" si="3"/>
        <v>389</v>
      </c>
      <c r="J86" s="33">
        <v>30</v>
      </c>
      <c r="K86" s="33">
        <v>220</v>
      </c>
      <c r="L86" s="33">
        <f t="shared" si="4"/>
        <v>639</v>
      </c>
      <c r="N86" s="108">
        <f t="shared" si="5"/>
        <v>33.332999999999998</v>
      </c>
    </row>
    <row r="87" spans="1:14" x14ac:dyDescent="0.25">
      <c r="A87" s="93">
        <v>44606</v>
      </c>
      <c r="B87" s="3">
        <v>31.32</v>
      </c>
      <c r="C87" s="3">
        <v>33.479999999999997</v>
      </c>
      <c r="D87" s="152">
        <f t="shared" si="2"/>
        <v>64.8</v>
      </c>
      <c r="E87" s="3">
        <v>1.72</v>
      </c>
      <c r="F87" s="3">
        <v>33.479999999999997</v>
      </c>
      <c r="G87" s="3">
        <v>291</v>
      </c>
      <c r="H87" s="3">
        <v>311</v>
      </c>
      <c r="I87" s="157">
        <f t="shared" si="3"/>
        <v>602</v>
      </c>
      <c r="J87" s="33">
        <v>16</v>
      </c>
      <c r="K87" s="33">
        <v>311</v>
      </c>
      <c r="L87" s="33">
        <f t="shared" si="4"/>
        <v>929</v>
      </c>
      <c r="N87" s="108">
        <f t="shared" si="5"/>
        <v>33.332999999999998</v>
      </c>
    </row>
    <row r="88" spans="1:14" x14ac:dyDescent="0.25">
      <c r="A88" s="93">
        <v>44607</v>
      </c>
      <c r="B88" s="3">
        <v>34</v>
      </c>
      <c r="C88" s="3">
        <v>34.19</v>
      </c>
      <c r="D88" s="152">
        <f t="shared" si="2"/>
        <v>68.19</v>
      </c>
      <c r="E88" s="3">
        <v>2.29</v>
      </c>
      <c r="F88" s="3">
        <v>29.52</v>
      </c>
      <c r="G88" s="3">
        <v>357</v>
      </c>
      <c r="H88" s="3">
        <v>359</v>
      </c>
      <c r="I88" s="157">
        <f t="shared" si="3"/>
        <v>716</v>
      </c>
      <c r="J88" s="33">
        <v>24</v>
      </c>
      <c r="K88" s="33">
        <v>310</v>
      </c>
      <c r="L88" s="33">
        <f t="shared" si="4"/>
        <v>1050</v>
      </c>
      <c r="N88" s="108">
        <f t="shared" si="5"/>
        <v>33.332999999999998</v>
      </c>
    </row>
    <row r="89" spans="1:14" x14ac:dyDescent="0.25">
      <c r="A89" s="93">
        <v>44608</v>
      </c>
      <c r="B89" s="3">
        <v>33.54</v>
      </c>
      <c r="C89" s="3">
        <v>34.15</v>
      </c>
      <c r="D89" s="152">
        <f t="shared" si="2"/>
        <v>67.69</v>
      </c>
      <c r="E89" s="3">
        <v>3.17</v>
      </c>
      <c r="F89" s="3">
        <v>29.14</v>
      </c>
      <c r="G89" s="3">
        <v>328</v>
      </c>
      <c r="H89" s="3">
        <v>334</v>
      </c>
      <c r="I89" s="157">
        <f t="shared" si="3"/>
        <v>662</v>
      </c>
      <c r="J89" s="33">
        <v>31</v>
      </c>
      <c r="K89" s="33">
        <v>285</v>
      </c>
      <c r="L89" s="33">
        <f t="shared" si="4"/>
        <v>978</v>
      </c>
      <c r="N89" s="108">
        <f t="shared" si="5"/>
        <v>33.332999999999998</v>
      </c>
    </row>
    <row r="90" spans="1:14" x14ac:dyDescent="0.25">
      <c r="A90" s="110">
        <v>44609</v>
      </c>
      <c r="B90" s="111">
        <v>32.159999999999997</v>
      </c>
      <c r="C90" s="111">
        <v>31.55</v>
      </c>
      <c r="D90" s="142">
        <f t="shared" si="2"/>
        <v>63.709999999999994</v>
      </c>
      <c r="E90" s="111">
        <v>2.8</v>
      </c>
      <c r="F90" s="111">
        <v>33.49</v>
      </c>
      <c r="G90" s="111">
        <v>264</v>
      </c>
      <c r="H90" s="111">
        <v>259</v>
      </c>
      <c r="I90" s="156">
        <f t="shared" si="3"/>
        <v>523</v>
      </c>
      <c r="J90" s="112">
        <v>23</v>
      </c>
      <c r="K90" s="112">
        <v>275</v>
      </c>
      <c r="L90" s="112">
        <f t="shared" si="4"/>
        <v>821</v>
      </c>
      <c r="M90" s="115">
        <f>AVERAGE(D86:D90)</f>
        <v>65.054000000000002</v>
      </c>
      <c r="N90" s="108">
        <f t="shared" si="5"/>
        <v>33.332999999999998</v>
      </c>
    </row>
    <row r="91" spans="1:14" x14ac:dyDescent="0.25">
      <c r="A91" s="93">
        <v>44614</v>
      </c>
      <c r="B91" s="3">
        <v>38.94</v>
      </c>
      <c r="C91" s="3">
        <v>30.21</v>
      </c>
      <c r="D91" s="152">
        <f t="shared" si="2"/>
        <v>69.150000000000006</v>
      </c>
      <c r="E91" s="3">
        <v>2.2799999999999998</v>
      </c>
      <c r="F91" s="3">
        <v>28.57</v>
      </c>
      <c r="G91" s="3">
        <v>308</v>
      </c>
      <c r="H91" s="3">
        <v>239</v>
      </c>
      <c r="I91" s="157">
        <f t="shared" si="3"/>
        <v>547</v>
      </c>
      <c r="J91" s="33">
        <v>18</v>
      </c>
      <c r="K91" s="33">
        <v>226</v>
      </c>
      <c r="L91" s="33">
        <f t="shared" si="4"/>
        <v>791</v>
      </c>
      <c r="N91" s="108">
        <f t="shared" si="5"/>
        <v>33.332999999999998</v>
      </c>
    </row>
    <row r="92" spans="1:14" x14ac:dyDescent="0.25">
      <c r="A92" s="93">
        <v>44615</v>
      </c>
      <c r="B92" s="3">
        <v>34.33</v>
      </c>
      <c r="C92" s="3">
        <v>32.9</v>
      </c>
      <c r="D92" s="152">
        <f t="shared" si="2"/>
        <v>67.22999999999999</v>
      </c>
      <c r="E92" s="3">
        <v>2.48</v>
      </c>
      <c r="F92" s="3">
        <v>30.29</v>
      </c>
      <c r="G92" s="3">
        <v>263</v>
      </c>
      <c r="H92" s="3">
        <v>252</v>
      </c>
      <c r="I92" s="157">
        <f t="shared" si="3"/>
        <v>515</v>
      </c>
      <c r="J92" s="33">
        <v>19</v>
      </c>
      <c r="K92" s="33">
        <v>232</v>
      </c>
      <c r="L92" s="33">
        <f t="shared" si="4"/>
        <v>766</v>
      </c>
      <c r="N92" s="108">
        <f t="shared" si="5"/>
        <v>33.332999999999998</v>
      </c>
    </row>
    <row r="93" spans="1:14" x14ac:dyDescent="0.25">
      <c r="A93" s="110">
        <v>44616</v>
      </c>
      <c r="B93" s="111">
        <v>38.36</v>
      </c>
      <c r="C93" s="111">
        <v>28.4</v>
      </c>
      <c r="D93" s="142">
        <f t="shared" si="2"/>
        <v>66.759999999999991</v>
      </c>
      <c r="E93" s="111">
        <v>2.4900000000000002</v>
      </c>
      <c r="F93" s="111">
        <v>30.75</v>
      </c>
      <c r="G93" s="111">
        <v>262</v>
      </c>
      <c r="H93" s="111">
        <v>194</v>
      </c>
      <c r="I93" s="156">
        <f t="shared" si="3"/>
        <v>456</v>
      </c>
      <c r="J93" s="112">
        <v>17</v>
      </c>
      <c r="K93" s="112">
        <v>210</v>
      </c>
      <c r="L93" s="112">
        <f t="shared" si="4"/>
        <v>683</v>
      </c>
      <c r="M93" s="115">
        <f>AVERAGE(D91:D93)</f>
        <v>67.713333333333324</v>
      </c>
      <c r="N93" s="108">
        <f t="shared" si="5"/>
        <v>33.332999999999998</v>
      </c>
    </row>
    <row r="94" spans="1:14" x14ac:dyDescent="0.25">
      <c r="A94" s="93">
        <v>44619</v>
      </c>
      <c r="B94" s="3">
        <v>38.42</v>
      </c>
      <c r="C94" s="3">
        <v>23.41</v>
      </c>
      <c r="D94" s="152">
        <f t="shared" si="2"/>
        <v>61.83</v>
      </c>
      <c r="E94" s="3">
        <v>1.27</v>
      </c>
      <c r="F94" s="3">
        <v>36.9</v>
      </c>
      <c r="G94" s="3">
        <v>151</v>
      </c>
      <c r="H94" s="3">
        <v>92</v>
      </c>
      <c r="I94" s="157">
        <f t="shared" si="3"/>
        <v>243</v>
      </c>
      <c r="J94" s="33">
        <v>5</v>
      </c>
      <c r="K94" s="33">
        <v>145</v>
      </c>
      <c r="L94" s="33">
        <f t="shared" si="4"/>
        <v>393</v>
      </c>
      <c r="N94" s="108">
        <f t="shared" si="5"/>
        <v>33.332999999999998</v>
      </c>
    </row>
    <row r="95" spans="1:14" x14ac:dyDescent="0.25">
      <c r="A95" s="93">
        <v>44621</v>
      </c>
      <c r="B95" s="3">
        <v>43.11</v>
      </c>
      <c r="C95" s="3">
        <v>30.59</v>
      </c>
      <c r="D95" s="152">
        <f t="shared" si="2"/>
        <v>73.7</v>
      </c>
      <c r="E95" s="3">
        <v>2.15</v>
      </c>
      <c r="F95" s="3">
        <v>24.15</v>
      </c>
      <c r="G95" s="3">
        <v>241</v>
      </c>
      <c r="H95" s="3">
        <v>171</v>
      </c>
      <c r="I95" s="157">
        <f t="shared" si="3"/>
        <v>412</v>
      </c>
      <c r="J95" s="33">
        <v>12</v>
      </c>
      <c r="K95" s="33">
        <v>135</v>
      </c>
      <c r="L95" s="33">
        <f t="shared" si="4"/>
        <v>559</v>
      </c>
      <c r="N95" s="108">
        <f t="shared" si="5"/>
        <v>33.332999999999998</v>
      </c>
    </row>
    <row r="96" spans="1:14" x14ac:dyDescent="0.25">
      <c r="A96" s="110">
        <v>44622</v>
      </c>
      <c r="B96" s="111">
        <v>35.49</v>
      </c>
      <c r="C96" s="111">
        <v>26.03</v>
      </c>
      <c r="D96" s="142">
        <f t="shared" si="2"/>
        <v>61.52</v>
      </c>
      <c r="E96" s="111">
        <v>2.0499999999999998</v>
      </c>
      <c r="F96" s="111">
        <v>36.44</v>
      </c>
      <c r="G96" s="111">
        <v>225</v>
      </c>
      <c r="H96" s="111">
        <v>165</v>
      </c>
      <c r="I96" s="156">
        <f t="shared" si="3"/>
        <v>390</v>
      </c>
      <c r="J96" s="112">
        <v>13</v>
      </c>
      <c r="K96" s="112">
        <v>231</v>
      </c>
      <c r="L96" s="112">
        <f t="shared" si="4"/>
        <v>634</v>
      </c>
      <c r="M96" s="115">
        <f>AVERAGE(D94:D96)</f>
        <v>65.683333333333337</v>
      </c>
      <c r="N96" s="108">
        <f t="shared" si="5"/>
        <v>33.332999999999998</v>
      </c>
    </row>
    <row r="97" spans="1:14" x14ac:dyDescent="0.25">
      <c r="A97" s="93">
        <v>44626</v>
      </c>
      <c r="B97" s="3">
        <v>40.909999999999997</v>
      </c>
      <c r="C97" s="3">
        <v>28.67</v>
      </c>
      <c r="D97" s="152">
        <f t="shared" si="2"/>
        <v>69.58</v>
      </c>
      <c r="E97" s="3">
        <v>2.8</v>
      </c>
      <c r="F97" s="3">
        <v>27.62</v>
      </c>
      <c r="G97" s="3">
        <v>117</v>
      </c>
      <c r="H97" s="3">
        <v>82</v>
      </c>
      <c r="I97" s="157">
        <f t="shared" si="3"/>
        <v>199</v>
      </c>
      <c r="J97" s="33">
        <v>8</v>
      </c>
      <c r="K97" s="33">
        <v>79</v>
      </c>
      <c r="L97" s="33">
        <f t="shared" si="4"/>
        <v>286</v>
      </c>
      <c r="N97" s="108">
        <f t="shared" si="5"/>
        <v>33.332999999999998</v>
      </c>
    </row>
    <row r="98" spans="1:14" x14ac:dyDescent="0.25">
      <c r="A98" s="93">
        <v>44627</v>
      </c>
      <c r="B98" s="3">
        <v>41.65</v>
      </c>
      <c r="C98" s="3">
        <v>30.1</v>
      </c>
      <c r="D98" s="152">
        <f t="shared" si="2"/>
        <v>71.75</v>
      </c>
      <c r="E98" s="3">
        <v>2.68</v>
      </c>
      <c r="F98" s="3">
        <v>25.57</v>
      </c>
      <c r="G98" s="3">
        <v>202</v>
      </c>
      <c r="H98" s="3">
        <v>146</v>
      </c>
      <c r="I98" s="157">
        <f t="shared" si="3"/>
        <v>348</v>
      </c>
      <c r="J98" s="33">
        <v>13</v>
      </c>
      <c r="K98" s="33">
        <v>124</v>
      </c>
      <c r="L98" s="33">
        <f t="shared" si="4"/>
        <v>485</v>
      </c>
      <c r="N98" s="108">
        <f t="shared" si="5"/>
        <v>33.332999999999998</v>
      </c>
    </row>
    <row r="99" spans="1:14" x14ac:dyDescent="0.25">
      <c r="A99" s="93">
        <v>44628</v>
      </c>
      <c r="B99" s="3">
        <v>43.62</v>
      </c>
      <c r="C99" s="3">
        <v>28.19</v>
      </c>
      <c r="D99" s="152">
        <f t="shared" si="2"/>
        <v>71.81</v>
      </c>
      <c r="E99" s="3">
        <v>2.2999999999999998</v>
      </c>
      <c r="F99" s="3">
        <v>25.89</v>
      </c>
      <c r="G99" s="3">
        <v>246</v>
      </c>
      <c r="H99" s="3">
        <v>159</v>
      </c>
      <c r="I99" s="157">
        <f t="shared" si="3"/>
        <v>405</v>
      </c>
      <c r="J99" s="33">
        <v>13</v>
      </c>
      <c r="K99" s="33">
        <v>146</v>
      </c>
      <c r="L99" s="33">
        <f t="shared" si="4"/>
        <v>564</v>
      </c>
      <c r="N99" s="108">
        <f t="shared" si="5"/>
        <v>33.332999999999998</v>
      </c>
    </row>
    <row r="100" spans="1:14" x14ac:dyDescent="0.25">
      <c r="A100" s="93">
        <v>44629</v>
      </c>
      <c r="B100" s="3">
        <v>41.14</v>
      </c>
      <c r="C100" s="3">
        <v>27.09</v>
      </c>
      <c r="D100" s="152">
        <f t="shared" si="2"/>
        <v>68.23</v>
      </c>
      <c r="E100" s="3">
        <v>2.9</v>
      </c>
      <c r="F100" s="3">
        <v>28.62</v>
      </c>
      <c r="G100" s="3">
        <v>243</v>
      </c>
      <c r="H100" s="3">
        <v>159</v>
      </c>
      <c r="I100" s="157">
        <f t="shared" si="3"/>
        <v>402</v>
      </c>
      <c r="J100" s="33">
        <v>17</v>
      </c>
      <c r="K100" s="33">
        <v>168</v>
      </c>
      <c r="L100" s="33">
        <f t="shared" si="4"/>
        <v>587</v>
      </c>
      <c r="M100" s="116"/>
      <c r="N100" s="108">
        <f t="shared" si="5"/>
        <v>33.332999999999998</v>
      </c>
    </row>
    <row r="101" spans="1:14" x14ac:dyDescent="0.25">
      <c r="A101" s="110">
        <v>44630</v>
      </c>
      <c r="B101" s="111">
        <v>45.31</v>
      </c>
      <c r="C101" s="111">
        <v>26.53</v>
      </c>
      <c r="D101" s="142">
        <f t="shared" si="2"/>
        <v>71.84</v>
      </c>
      <c r="E101" s="111">
        <v>2.4500000000000002</v>
      </c>
      <c r="F101" s="111">
        <v>25.71</v>
      </c>
      <c r="G101" s="111">
        <v>222</v>
      </c>
      <c r="H101" s="111">
        <v>130</v>
      </c>
      <c r="I101" s="156">
        <f t="shared" si="3"/>
        <v>352</v>
      </c>
      <c r="J101" s="112">
        <v>12</v>
      </c>
      <c r="K101" s="112">
        <v>126</v>
      </c>
      <c r="L101" s="112">
        <f t="shared" si="4"/>
        <v>490</v>
      </c>
      <c r="M101" s="115">
        <f>AVERAGE(D97:D101)</f>
        <v>70.64200000000001</v>
      </c>
      <c r="N101" s="108">
        <f t="shared" si="5"/>
        <v>33.332999999999998</v>
      </c>
    </row>
    <row r="102" spans="1:14" x14ac:dyDescent="0.25">
      <c r="A102" s="93">
        <v>44633</v>
      </c>
      <c r="B102" s="3">
        <v>45.33</v>
      </c>
      <c r="C102" s="3">
        <v>27.11</v>
      </c>
      <c r="D102" s="152">
        <f t="shared" si="2"/>
        <v>72.44</v>
      </c>
      <c r="E102" s="3">
        <v>2.44</v>
      </c>
      <c r="F102" s="3">
        <v>25.11</v>
      </c>
      <c r="G102" s="3">
        <v>204</v>
      </c>
      <c r="H102" s="3">
        <v>122</v>
      </c>
      <c r="I102" s="157">
        <f t="shared" si="3"/>
        <v>326</v>
      </c>
      <c r="J102" s="33">
        <v>11</v>
      </c>
      <c r="K102" s="33">
        <v>113</v>
      </c>
      <c r="L102" s="33">
        <f t="shared" si="4"/>
        <v>450</v>
      </c>
      <c r="N102" s="108">
        <f t="shared" si="5"/>
        <v>33.332999999999998</v>
      </c>
    </row>
    <row r="103" spans="1:14" x14ac:dyDescent="0.25">
      <c r="A103" s="93">
        <v>44634</v>
      </c>
      <c r="B103" s="3">
        <v>46.04</v>
      </c>
      <c r="C103" s="3">
        <v>27.5</v>
      </c>
      <c r="D103" s="152">
        <f t="shared" si="2"/>
        <v>73.539999999999992</v>
      </c>
      <c r="E103" s="3">
        <v>1.67</v>
      </c>
      <c r="F103" s="3">
        <v>24.79</v>
      </c>
      <c r="G103" s="3">
        <v>221</v>
      </c>
      <c r="H103" s="3">
        <v>132</v>
      </c>
      <c r="I103" s="157">
        <f t="shared" si="3"/>
        <v>353</v>
      </c>
      <c r="J103" s="33">
        <v>8</v>
      </c>
      <c r="K103" s="33">
        <v>119</v>
      </c>
      <c r="L103" s="33">
        <f t="shared" si="4"/>
        <v>480</v>
      </c>
      <c r="N103" s="108">
        <f t="shared" si="5"/>
        <v>33.332999999999998</v>
      </c>
    </row>
    <row r="104" spans="1:14" x14ac:dyDescent="0.25">
      <c r="A104" s="93">
        <v>44635</v>
      </c>
      <c r="B104" s="3">
        <v>45.83</v>
      </c>
      <c r="C104" s="3">
        <v>28.83</v>
      </c>
      <c r="D104" s="152">
        <f t="shared" si="2"/>
        <v>74.66</v>
      </c>
      <c r="E104" s="3">
        <v>1.33</v>
      </c>
      <c r="F104" s="3">
        <v>24</v>
      </c>
      <c r="G104" s="3">
        <v>275</v>
      </c>
      <c r="H104" s="3">
        <v>173</v>
      </c>
      <c r="I104" s="157">
        <f t="shared" si="3"/>
        <v>448</v>
      </c>
      <c r="J104" s="33">
        <v>8</v>
      </c>
      <c r="K104" s="33">
        <v>144</v>
      </c>
      <c r="L104" s="33">
        <f t="shared" si="4"/>
        <v>600</v>
      </c>
      <c r="N104" s="108">
        <f t="shared" si="5"/>
        <v>33.332999999999998</v>
      </c>
    </row>
    <row r="105" spans="1:14" x14ac:dyDescent="0.25">
      <c r="A105" s="93">
        <v>44636</v>
      </c>
      <c r="B105" s="3">
        <v>53.75</v>
      </c>
      <c r="C105" s="3">
        <v>31.9</v>
      </c>
      <c r="D105" s="152">
        <f t="shared" si="2"/>
        <v>85.65</v>
      </c>
      <c r="E105" s="3">
        <v>2.0699999999999998</v>
      </c>
      <c r="F105" s="3">
        <v>12.28</v>
      </c>
      <c r="G105" s="3">
        <v>337</v>
      </c>
      <c r="H105" s="3">
        <v>200</v>
      </c>
      <c r="I105" s="157">
        <f t="shared" si="3"/>
        <v>537</v>
      </c>
      <c r="J105" s="33">
        <v>13</v>
      </c>
      <c r="K105" s="33">
        <v>77</v>
      </c>
      <c r="L105" s="33">
        <f t="shared" si="4"/>
        <v>627</v>
      </c>
      <c r="N105" s="108">
        <f t="shared" si="5"/>
        <v>33.332999999999998</v>
      </c>
    </row>
    <row r="106" spans="1:14" x14ac:dyDescent="0.25">
      <c r="A106" s="110">
        <v>44637</v>
      </c>
      <c r="B106" s="111">
        <v>48.03</v>
      </c>
      <c r="C106" s="111">
        <v>29.67</v>
      </c>
      <c r="D106" s="142">
        <f t="shared" si="2"/>
        <v>77.7</v>
      </c>
      <c r="E106" s="111">
        <v>1.64</v>
      </c>
      <c r="F106" s="111">
        <v>20.66</v>
      </c>
      <c r="G106" s="111">
        <v>293</v>
      </c>
      <c r="H106" s="111">
        <v>181</v>
      </c>
      <c r="I106" s="156">
        <f t="shared" si="3"/>
        <v>474</v>
      </c>
      <c r="J106" s="112">
        <v>10</v>
      </c>
      <c r="K106" s="112">
        <v>126</v>
      </c>
      <c r="L106" s="112">
        <f t="shared" si="4"/>
        <v>610</v>
      </c>
      <c r="M106" s="115">
        <f>AVERAGE(D102:D106)</f>
        <v>76.797999999999988</v>
      </c>
      <c r="N106" s="108">
        <f t="shared" si="5"/>
        <v>33.332999999999998</v>
      </c>
    </row>
    <row r="107" spans="1:14" x14ac:dyDescent="0.25">
      <c r="A107" s="93"/>
      <c r="B107" s="3"/>
      <c r="C107" s="3"/>
      <c r="D107" s="152"/>
      <c r="I107" s="157"/>
      <c r="J107" s="33"/>
      <c r="K107" s="33"/>
      <c r="L107" s="33"/>
      <c r="N107" s="108">
        <f t="shared" si="5"/>
        <v>33.332999999999998</v>
      </c>
    </row>
    <row r="108" spans="1:14" x14ac:dyDescent="0.25">
      <c r="A108" s="97"/>
      <c r="B108" s="97"/>
      <c r="C108" s="97"/>
      <c r="D108" s="98"/>
      <c r="E108" s="98"/>
      <c r="F108" s="98"/>
      <c r="G108" s="98"/>
      <c r="H108" s="98"/>
      <c r="I108" s="60"/>
      <c r="J108" s="60"/>
      <c r="K108" s="60"/>
    </row>
    <row r="109" spans="1:14" x14ac:dyDescent="0.25">
      <c r="A109" s="29"/>
      <c r="B109" s="29"/>
      <c r="C109" s="29"/>
    </row>
    <row r="110" spans="1:14" x14ac:dyDescent="0.25">
      <c r="A110" s="29"/>
      <c r="B110" s="29"/>
      <c r="C110" s="29"/>
    </row>
    <row r="111" spans="1:14" x14ac:dyDescent="0.25">
      <c r="A111" s="29"/>
      <c r="B111" s="29"/>
      <c r="C111" s="29"/>
    </row>
    <row r="112" spans="1:14" x14ac:dyDescent="0.25">
      <c r="A112" s="29"/>
      <c r="B112" s="29"/>
      <c r="C112" s="29"/>
    </row>
    <row r="113" spans="1:3" x14ac:dyDescent="0.25">
      <c r="A113" s="29"/>
      <c r="B113" s="29"/>
      <c r="C113" s="29"/>
    </row>
  </sheetData>
  <mergeCells count="2">
    <mergeCell ref="D2:F2"/>
    <mergeCell ref="I2:K2"/>
  </mergeCells>
  <hyperlinks>
    <hyperlink ref="A1" r:id="rId1" location="highlights " xr:uid="{ADE6069A-A8EA-41AC-A64D-3E48EF08C0FB}"/>
  </hyperlinks>
  <pageMargins left="0.7" right="0.7" top="0.75" bottom="0.75" header="0.3" footer="0.3"/>
  <ignoredErrors>
    <ignoredError sqref="L4:L48" formulaRang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72D1E-B36E-4DCF-9073-C4C9520BAB60}">
  <dimension ref="A1:M85"/>
  <sheetViews>
    <sheetView workbookViewId="0">
      <pane xSplit="1" ySplit="2" topLeftCell="B49" activePane="bottomRight" state="frozen"/>
      <selection pane="topRight" activeCell="B1" sqref="B1"/>
      <selection pane="bottomLeft" activeCell="A3" sqref="A3"/>
      <selection pane="bottomRight"/>
    </sheetView>
  </sheetViews>
  <sheetFormatPr defaultRowHeight="15" x14ac:dyDescent="0.25"/>
  <cols>
    <col min="1" max="1" width="10.140625" bestFit="1" customWidth="1"/>
    <col min="2" max="2" width="11.85546875" bestFit="1" customWidth="1"/>
    <col min="3" max="3" width="9.7109375" customWidth="1"/>
    <col min="4" max="4" width="9.7109375" bestFit="1" customWidth="1"/>
    <col min="5" max="5" width="11.28515625" customWidth="1"/>
    <col min="6" max="6" width="13.140625" bestFit="1" customWidth="1"/>
    <col min="7" max="7" width="11.85546875" bestFit="1" customWidth="1"/>
    <col min="8" max="8" width="10.42578125" bestFit="1" customWidth="1"/>
    <col min="9" max="9" width="9.7109375" bestFit="1" customWidth="1"/>
    <col min="10" max="10" width="11.28515625" customWidth="1"/>
    <col min="11" max="11" width="13.140625" bestFit="1" customWidth="1"/>
    <col min="12" max="12" width="7.85546875" customWidth="1"/>
    <col min="13" max="13" width="106.7109375" customWidth="1"/>
  </cols>
  <sheetData>
    <row r="1" spans="1:13" ht="45" x14ac:dyDescent="0.25">
      <c r="A1" s="269" t="s">
        <v>40</v>
      </c>
      <c r="D1" s="15"/>
      <c r="E1" s="15"/>
      <c r="F1" s="15"/>
      <c r="G1" s="15"/>
      <c r="H1" s="15"/>
      <c r="I1" s="15"/>
      <c r="J1" s="15"/>
      <c r="K1" s="15"/>
      <c r="M1" s="95" t="s">
        <v>862</v>
      </c>
    </row>
    <row r="2" spans="1:13" ht="30" x14ac:dyDescent="0.25">
      <c r="A2" s="15" t="s">
        <v>832</v>
      </c>
      <c r="B2" s="15" t="s">
        <v>959</v>
      </c>
      <c r="C2" s="15" t="s">
        <v>960</v>
      </c>
      <c r="D2" s="15" t="s">
        <v>833</v>
      </c>
      <c r="E2" s="114" t="s">
        <v>961</v>
      </c>
      <c r="F2" s="15" t="s">
        <v>835</v>
      </c>
      <c r="G2" s="15" t="s">
        <v>959</v>
      </c>
      <c r="H2" s="15" t="s">
        <v>960</v>
      </c>
      <c r="I2" s="15" t="s">
        <v>833</v>
      </c>
      <c r="J2" s="114" t="s">
        <v>961</v>
      </c>
      <c r="K2" s="15" t="s">
        <v>835</v>
      </c>
      <c r="L2" s="15" t="s">
        <v>0</v>
      </c>
    </row>
    <row r="3" spans="1:13" x14ac:dyDescent="0.25">
      <c r="A3" s="93">
        <v>44493</v>
      </c>
      <c r="B3" s="94"/>
      <c r="C3" s="94"/>
      <c r="D3">
        <v>24.85</v>
      </c>
      <c r="E3">
        <v>5.36</v>
      </c>
      <c r="F3">
        <v>69.790000000000006</v>
      </c>
      <c r="G3" s="143"/>
      <c r="H3" s="143"/>
      <c r="I3">
        <v>204</v>
      </c>
      <c r="J3">
        <v>44</v>
      </c>
      <c r="K3">
        <v>573</v>
      </c>
      <c r="L3" s="60">
        <f t="shared" ref="L3:L67" si="0">SUM(I3:K3)</f>
        <v>821</v>
      </c>
    </row>
    <row r="4" spans="1:13" x14ac:dyDescent="0.25">
      <c r="A4" s="93">
        <v>44508</v>
      </c>
      <c r="B4" s="94"/>
      <c r="C4" s="94"/>
      <c r="D4">
        <v>32.61</v>
      </c>
      <c r="E4">
        <v>4.08</v>
      </c>
      <c r="F4">
        <v>63.32</v>
      </c>
      <c r="G4" s="143"/>
      <c r="H4" s="143"/>
      <c r="I4">
        <v>120</v>
      </c>
      <c r="J4">
        <v>15</v>
      </c>
      <c r="K4">
        <v>233</v>
      </c>
      <c r="L4" s="60">
        <f t="shared" si="0"/>
        <v>368</v>
      </c>
    </row>
    <row r="5" spans="1:13" x14ac:dyDescent="0.25">
      <c r="A5" s="93">
        <v>44546</v>
      </c>
      <c r="B5" s="94"/>
      <c r="C5" s="94"/>
      <c r="D5">
        <v>34.590000000000003</v>
      </c>
      <c r="E5">
        <v>4.3600000000000003</v>
      </c>
      <c r="F5">
        <v>61.05</v>
      </c>
      <c r="G5" s="143"/>
      <c r="H5" s="143"/>
      <c r="I5">
        <v>119</v>
      </c>
      <c r="J5">
        <v>15</v>
      </c>
      <c r="K5">
        <v>210</v>
      </c>
      <c r="L5" s="60">
        <f t="shared" si="0"/>
        <v>344</v>
      </c>
    </row>
    <row r="6" spans="1:13" x14ac:dyDescent="0.25">
      <c r="A6" s="93">
        <v>44564</v>
      </c>
      <c r="B6" s="94"/>
      <c r="C6" s="94"/>
      <c r="D6">
        <v>48.85</v>
      </c>
      <c r="E6">
        <v>4.13</v>
      </c>
      <c r="F6">
        <v>47.02</v>
      </c>
      <c r="G6" s="143"/>
      <c r="H6" s="143"/>
      <c r="I6">
        <v>213</v>
      </c>
      <c r="J6">
        <v>18</v>
      </c>
      <c r="K6">
        <v>205</v>
      </c>
      <c r="L6" s="60">
        <f t="shared" si="0"/>
        <v>436</v>
      </c>
    </row>
    <row r="7" spans="1:13" x14ac:dyDescent="0.25">
      <c r="A7" s="93">
        <v>44570</v>
      </c>
      <c r="B7" s="94"/>
      <c r="C7" s="94"/>
      <c r="D7">
        <v>54.96</v>
      </c>
      <c r="E7">
        <v>4.88</v>
      </c>
      <c r="F7">
        <v>40.159999999999997</v>
      </c>
      <c r="G7" s="143"/>
      <c r="H7" s="143"/>
      <c r="I7">
        <v>349</v>
      </c>
      <c r="J7">
        <v>31</v>
      </c>
      <c r="K7">
        <v>255</v>
      </c>
      <c r="L7" s="60">
        <f t="shared" si="0"/>
        <v>635</v>
      </c>
    </row>
    <row r="8" spans="1:13" x14ac:dyDescent="0.25">
      <c r="A8" s="93">
        <v>44571</v>
      </c>
      <c r="B8" s="94"/>
      <c r="C8" s="94"/>
      <c r="D8">
        <v>57.63</v>
      </c>
      <c r="E8">
        <v>5.08</v>
      </c>
      <c r="F8">
        <v>37.29</v>
      </c>
      <c r="G8" s="143"/>
      <c r="H8" s="143"/>
      <c r="I8">
        <v>408</v>
      </c>
      <c r="J8">
        <v>36</v>
      </c>
      <c r="K8">
        <v>264</v>
      </c>
      <c r="L8" s="60">
        <f t="shared" si="0"/>
        <v>708</v>
      </c>
    </row>
    <row r="9" spans="1:13" x14ac:dyDescent="0.25">
      <c r="A9" s="93">
        <v>44572</v>
      </c>
      <c r="B9" s="94"/>
      <c r="C9" s="94"/>
      <c r="D9">
        <v>57.89</v>
      </c>
      <c r="E9">
        <v>4.55</v>
      </c>
      <c r="F9">
        <v>37.57</v>
      </c>
      <c r="G9" s="143"/>
      <c r="H9" s="143"/>
      <c r="I9">
        <v>433</v>
      </c>
      <c r="J9">
        <v>34</v>
      </c>
      <c r="K9">
        <v>281</v>
      </c>
      <c r="L9" s="60">
        <f t="shared" si="0"/>
        <v>748</v>
      </c>
    </row>
    <row r="10" spans="1:13" x14ac:dyDescent="0.25">
      <c r="A10" s="110">
        <v>44573</v>
      </c>
      <c r="B10" s="153"/>
      <c r="C10" s="153"/>
      <c r="D10" s="162">
        <v>58.78</v>
      </c>
      <c r="E10" s="162">
        <v>3.94</v>
      </c>
      <c r="F10" s="162">
        <v>37.15</v>
      </c>
      <c r="G10" s="163"/>
      <c r="H10" s="163"/>
      <c r="I10" s="162">
        <v>462</v>
      </c>
      <c r="J10" s="162">
        <v>31</v>
      </c>
      <c r="K10" s="162">
        <v>292</v>
      </c>
      <c r="L10" s="164">
        <f t="shared" si="0"/>
        <v>785</v>
      </c>
    </row>
    <row r="11" spans="1:13" x14ac:dyDescent="0.25">
      <c r="A11" s="93">
        <v>44574</v>
      </c>
      <c r="B11">
        <v>18.25</v>
      </c>
      <c r="C11">
        <v>40.630000000000003</v>
      </c>
      <c r="D11" s="143">
        <f t="shared" ref="D11:D67" si="1">B11+C11</f>
        <v>58.88</v>
      </c>
      <c r="E11">
        <v>4.01</v>
      </c>
      <c r="F11">
        <v>37.1</v>
      </c>
      <c r="G11">
        <v>150</v>
      </c>
      <c r="H11">
        <v>334</v>
      </c>
      <c r="I11" s="143">
        <f t="shared" ref="I11:I67" si="2">G11+H11</f>
        <v>484</v>
      </c>
      <c r="J11">
        <v>33</v>
      </c>
      <c r="K11">
        <v>305</v>
      </c>
      <c r="L11" s="60">
        <f t="shared" si="0"/>
        <v>822</v>
      </c>
    </row>
    <row r="12" spans="1:13" x14ac:dyDescent="0.25">
      <c r="A12" s="93">
        <v>44578</v>
      </c>
      <c r="B12">
        <v>20.11</v>
      </c>
      <c r="C12">
        <v>41.78</v>
      </c>
      <c r="D12" s="143">
        <f t="shared" si="1"/>
        <v>61.89</v>
      </c>
      <c r="E12">
        <v>4.22</v>
      </c>
      <c r="F12">
        <v>33.880000000000003</v>
      </c>
      <c r="G12">
        <v>219</v>
      </c>
      <c r="H12">
        <v>455</v>
      </c>
      <c r="I12" s="143">
        <f t="shared" si="2"/>
        <v>674</v>
      </c>
      <c r="J12">
        <v>46</v>
      </c>
      <c r="K12">
        <v>369</v>
      </c>
      <c r="L12" s="60">
        <f t="shared" si="0"/>
        <v>1089</v>
      </c>
    </row>
    <row r="13" spans="1:13" x14ac:dyDescent="0.25">
      <c r="A13" s="93">
        <v>44579</v>
      </c>
      <c r="B13">
        <v>20.98</v>
      </c>
      <c r="C13">
        <v>41.87</v>
      </c>
      <c r="D13" s="143">
        <f t="shared" si="1"/>
        <v>62.849999999999994</v>
      </c>
      <c r="E13">
        <v>4.54</v>
      </c>
      <c r="F13">
        <v>32.61</v>
      </c>
      <c r="G13">
        <v>231</v>
      </c>
      <c r="H13">
        <v>461</v>
      </c>
      <c r="I13" s="143">
        <f t="shared" si="2"/>
        <v>692</v>
      </c>
      <c r="J13">
        <v>50</v>
      </c>
      <c r="K13">
        <v>359</v>
      </c>
      <c r="L13" s="60">
        <f t="shared" si="0"/>
        <v>1101</v>
      </c>
    </row>
    <row r="14" spans="1:13" x14ac:dyDescent="0.25">
      <c r="A14" s="93">
        <v>44580</v>
      </c>
      <c r="B14">
        <v>21.4</v>
      </c>
      <c r="C14">
        <v>40.94</v>
      </c>
      <c r="D14" s="143">
        <f t="shared" si="1"/>
        <v>62.339999999999996</v>
      </c>
      <c r="E14">
        <v>4.8600000000000003</v>
      </c>
      <c r="F14">
        <v>32.799999999999997</v>
      </c>
      <c r="G14">
        <v>242</v>
      </c>
      <c r="H14">
        <v>463</v>
      </c>
      <c r="I14" s="143">
        <f t="shared" si="2"/>
        <v>705</v>
      </c>
      <c r="J14">
        <v>55</v>
      </c>
      <c r="K14">
        <v>371</v>
      </c>
      <c r="L14" s="60">
        <f t="shared" si="0"/>
        <v>1131</v>
      </c>
    </row>
    <row r="15" spans="1:13" x14ac:dyDescent="0.25">
      <c r="A15" s="110">
        <v>44581</v>
      </c>
      <c r="B15" s="162">
        <v>21.16</v>
      </c>
      <c r="C15" s="162">
        <v>42.4</v>
      </c>
      <c r="D15" s="163">
        <f t="shared" si="1"/>
        <v>63.56</v>
      </c>
      <c r="E15" s="162">
        <v>5.12</v>
      </c>
      <c r="F15" s="162">
        <v>31.32</v>
      </c>
      <c r="G15" s="162">
        <v>252</v>
      </c>
      <c r="H15" s="162">
        <v>505</v>
      </c>
      <c r="I15" s="163">
        <f t="shared" si="2"/>
        <v>757</v>
      </c>
      <c r="J15" s="162">
        <v>61</v>
      </c>
      <c r="K15" s="162">
        <v>373</v>
      </c>
      <c r="L15" s="164">
        <f t="shared" si="0"/>
        <v>1191</v>
      </c>
    </row>
    <row r="16" spans="1:13" x14ac:dyDescent="0.25">
      <c r="A16" s="93">
        <v>44585</v>
      </c>
      <c r="B16">
        <v>22.22</v>
      </c>
      <c r="C16">
        <v>44.66</v>
      </c>
      <c r="D16" s="143">
        <f t="shared" si="1"/>
        <v>66.88</v>
      </c>
      <c r="E16">
        <v>5.01</v>
      </c>
      <c r="F16">
        <v>28.1</v>
      </c>
      <c r="G16">
        <v>306</v>
      </c>
      <c r="H16">
        <v>615</v>
      </c>
      <c r="I16" s="143">
        <f t="shared" si="2"/>
        <v>921</v>
      </c>
      <c r="J16">
        <v>69</v>
      </c>
      <c r="K16">
        <v>387</v>
      </c>
      <c r="L16" s="60">
        <f t="shared" si="0"/>
        <v>1377</v>
      </c>
    </row>
    <row r="17" spans="1:13" x14ac:dyDescent="0.25">
      <c r="A17" s="93">
        <v>44586</v>
      </c>
      <c r="B17">
        <v>22.28</v>
      </c>
      <c r="C17">
        <v>43.02</v>
      </c>
      <c r="D17" s="174">
        <f t="shared" si="1"/>
        <v>65.300000000000011</v>
      </c>
      <c r="E17">
        <v>5.08</v>
      </c>
      <c r="F17">
        <v>29.62</v>
      </c>
      <c r="G17">
        <v>316</v>
      </c>
      <c r="H17">
        <v>610</v>
      </c>
      <c r="I17" s="143">
        <f t="shared" si="2"/>
        <v>926</v>
      </c>
      <c r="J17">
        <v>72</v>
      </c>
      <c r="K17">
        <v>420</v>
      </c>
      <c r="L17" s="60">
        <f t="shared" si="0"/>
        <v>1418</v>
      </c>
    </row>
    <row r="18" spans="1:13" x14ac:dyDescent="0.25">
      <c r="A18" s="93">
        <v>44587</v>
      </c>
      <c r="B18">
        <v>21.65</v>
      </c>
      <c r="C18">
        <v>43.29</v>
      </c>
      <c r="D18" s="143">
        <f t="shared" si="1"/>
        <v>64.94</v>
      </c>
      <c r="E18">
        <v>5.17</v>
      </c>
      <c r="F18">
        <v>29.88</v>
      </c>
      <c r="G18">
        <v>318</v>
      </c>
      <c r="H18">
        <v>636</v>
      </c>
      <c r="I18" s="143">
        <f t="shared" si="2"/>
        <v>954</v>
      </c>
      <c r="J18">
        <v>76</v>
      </c>
      <c r="K18">
        <v>439</v>
      </c>
      <c r="L18" s="60">
        <f t="shared" si="0"/>
        <v>1469</v>
      </c>
    </row>
    <row r="19" spans="1:13" x14ac:dyDescent="0.25">
      <c r="A19" s="110">
        <v>44588</v>
      </c>
      <c r="B19" s="162">
        <v>21.86</v>
      </c>
      <c r="C19" s="162">
        <v>43.58</v>
      </c>
      <c r="D19" s="163">
        <f t="shared" si="1"/>
        <v>65.44</v>
      </c>
      <c r="E19" s="162">
        <v>4.8099999999999996</v>
      </c>
      <c r="F19" s="162">
        <v>29.75</v>
      </c>
      <c r="G19" s="162">
        <v>327</v>
      </c>
      <c r="H19" s="162">
        <v>652</v>
      </c>
      <c r="I19" s="163">
        <f t="shared" si="2"/>
        <v>979</v>
      </c>
      <c r="J19" s="162">
        <v>72</v>
      </c>
      <c r="K19" s="162">
        <v>445</v>
      </c>
      <c r="L19" s="164">
        <f t="shared" si="0"/>
        <v>1496</v>
      </c>
    </row>
    <row r="20" spans="1:13" x14ac:dyDescent="0.25">
      <c r="A20" s="93">
        <v>44591</v>
      </c>
      <c r="B20">
        <v>23.55</v>
      </c>
      <c r="C20">
        <v>42.02</v>
      </c>
      <c r="D20" s="143">
        <f t="shared" si="1"/>
        <v>65.570000000000007</v>
      </c>
      <c r="E20">
        <v>4.82</v>
      </c>
      <c r="F20">
        <v>29.62</v>
      </c>
      <c r="G20">
        <v>357</v>
      </c>
      <c r="H20">
        <v>637</v>
      </c>
      <c r="I20" s="143">
        <f t="shared" si="2"/>
        <v>994</v>
      </c>
      <c r="J20">
        <v>73</v>
      </c>
      <c r="K20">
        <v>449</v>
      </c>
      <c r="L20" s="60">
        <f t="shared" si="0"/>
        <v>1516</v>
      </c>
    </row>
    <row r="21" spans="1:13" x14ac:dyDescent="0.25">
      <c r="A21" s="93">
        <v>44592</v>
      </c>
      <c r="B21">
        <v>24.29</v>
      </c>
      <c r="C21">
        <v>41.07</v>
      </c>
      <c r="D21" s="143">
        <f t="shared" si="1"/>
        <v>65.36</v>
      </c>
      <c r="E21">
        <v>4.7300000000000004</v>
      </c>
      <c r="F21">
        <v>29.91</v>
      </c>
      <c r="G21">
        <v>385</v>
      </c>
      <c r="H21">
        <v>651</v>
      </c>
      <c r="I21" s="199">
        <f t="shared" si="2"/>
        <v>1036</v>
      </c>
      <c r="J21">
        <v>75</v>
      </c>
      <c r="K21">
        <v>474</v>
      </c>
      <c r="L21" s="60">
        <f t="shared" si="0"/>
        <v>1585</v>
      </c>
    </row>
    <row r="22" spans="1:13" x14ac:dyDescent="0.25">
      <c r="A22" s="93">
        <v>44593</v>
      </c>
      <c r="B22">
        <v>24.53</v>
      </c>
      <c r="C22">
        <v>40.549999999999997</v>
      </c>
      <c r="D22" s="143">
        <f t="shared" si="1"/>
        <v>65.08</v>
      </c>
      <c r="E22">
        <v>4.9400000000000004</v>
      </c>
      <c r="F22">
        <v>29.97</v>
      </c>
      <c r="G22">
        <v>392</v>
      </c>
      <c r="H22">
        <v>648</v>
      </c>
      <c r="I22" s="199">
        <f t="shared" si="2"/>
        <v>1040</v>
      </c>
      <c r="J22">
        <v>79</v>
      </c>
      <c r="K22">
        <v>479</v>
      </c>
      <c r="L22" s="60">
        <f t="shared" si="0"/>
        <v>1598</v>
      </c>
    </row>
    <row r="23" spans="1:13" x14ac:dyDescent="0.25">
      <c r="A23" s="93">
        <v>44594</v>
      </c>
      <c r="B23">
        <v>24.56</v>
      </c>
      <c r="C23" s="80">
        <v>41.1</v>
      </c>
      <c r="D23" s="143">
        <f t="shared" si="1"/>
        <v>65.66</v>
      </c>
      <c r="E23">
        <v>4.8600000000000003</v>
      </c>
      <c r="F23">
        <v>29.48</v>
      </c>
      <c r="G23">
        <v>389</v>
      </c>
      <c r="H23">
        <v>651</v>
      </c>
      <c r="I23" s="199">
        <f t="shared" si="2"/>
        <v>1040</v>
      </c>
      <c r="J23">
        <v>77</v>
      </c>
      <c r="K23">
        <v>467</v>
      </c>
      <c r="L23" s="60">
        <f t="shared" si="0"/>
        <v>1584</v>
      </c>
    </row>
    <row r="24" spans="1:13" x14ac:dyDescent="0.25">
      <c r="A24" s="110">
        <v>44595</v>
      </c>
      <c r="B24" s="162">
        <v>24.94</v>
      </c>
      <c r="C24" s="162">
        <v>40.72</v>
      </c>
      <c r="D24" s="163">
        <f t="shared" si="1"/>
        <v>65.66</v>
      </c>
      <c r="E24" s="162">
        <v>5.05</v>
      </c>
      <c r="F24" s="162">
        <v>29.29</v>
      </c>
      <c r="G24" s="162">
        <v>395</v>
      </c>
      <c r="H24" s="162">
        <v>645</v>
      </c>
      <c r="I24" s="201">
        <f t="shared" si="2"/>
        <v>1040</v>
      </c>
      <c r="J24" s="162">
        <v>80</v>
      </c>
      <c r="K24" s="162">
        <v>464</v>
      </c>
      <c r="L24" s="164">
        <f t="shared" si="0"/>
        <v>1584</v>
      </c>
    </row>
    <row r="25" spans="1:13" x14ac:dyDescent="0.25">
      <c r="A25" s="93">
        <v>44598</v>
      </c>
      <c r="B25">
        <v>25.1</v>
      </c>
      <c r="C25">
        <v>40.270000000000003</v>
      </c>
      <c r="D25" s="143">
        <f t="shared" si="1"/>
        <v>65.37</v>
      </c>
      <c r="E25">
        <v>4.67</v>
      </c>
      <c r="F25">
        <v>29.96</v>
      </c>
      <c r="G25">
        <v>387</v>
      </c>
      <c r="H25">
        <v>621</v>
      </c>
      <c r="I25" s="199">
        <f t="shared" si="2"/>
        <v>1008</v>
      </c>
      <c r="J25">
        <v>72</v>
      </c>
      <c r="K25">
        <v>462</v>
      </c>
      <c r="L25" s="60">
        <f t="shared" si="0"/>
        <v>1542</v>
      </c>
    </row>
    <row r="26" spans="1:13" x14ac:dyDescent="0.25">
      <c r="A26" s="93">
        <v>44599</v>
      </c>
      <c r="B26">
        <v>25.39</v>
      </c>
      <c r="C26">
        <v>39.56</v>
      </c>
      <c r="D26" s="143">
        <f t="shared" si="1"/>
        <v>64.95</v>
      </c>
      <c r="E26">
        <v>4.93</v>
      </c>
      <c r="F26">
        <v>30.13</v>
      </c>
      <c r="G26">
        <v>412</v>
      </c>
      <c r="H26">
        <v>642</v>
      </c>
      <c r="I26" s="199">
        <f t="shared" si="2"/>
        <v>1054</v>
      </c>
      <c r="J26">
        <v>80</v>
      </c>
      <c r="K26">
        <v>489</v>
      </c>
      <c r="L26" s="31">
        <f t="shared" si="0"/>
        <v>1623</v>
      </c>
      <c r="M26" t="s">
        <v>1157</v>
      </c>
    </row>
    <row r="27" spans="1:13" x14ac:dyDescent="0.25">
      <c r="A27" s="93">
        <v>44600</v>
      </c>
      <c r="B27">
        <v>27.37</v>
      </c>
      <c r="C27">
        <v>37.71</v>
      </c>
      <c r="D27" s="143">
        <f t="shared" si="1"/>
        <v>65.08</v>
      </c>
      <c r="E27">
        <v>5.14</v>
      </c>
      <c r="F27">
        <v>29.78</v>
      </c>
      <c r="G27">
        <v>442</v>
      </c>
      <c r="H27">
        <v>609</v>
      </c>
      <c r="I27" s="199">
        <f t="shared" si="2"/>
        <v>1051</v>
      </c>
      <c r="J27">
        <v>83</v>
      </c>
      <c r="K27">
        <v>481</v>
      </c>
      <c r="L27" s="60">
        <f t="shared" si="0"/>
        <v>1615</v>
      </c>
    </row>
    <row r="28" spans="1:13" x14ac:dyDescent="0.25">
      <c r="A28" s="93">
        <v>44601</v>
      </c>
      <c r="B28">
        <v>27.3</v>
      </c>
      <c r="C28">
        <v>37.200000000000003</v>
      </c>
      <c r="D28" s="143">
        <f t="shared" si="1"/>
        <v>64.5</v>
      </c>
      <c r="E28">
        <v>5.1100000000000003</v>
      </c>
      <c r="F28">
        <v>30.39</v>
      </c>
      <c r="G28">
        <v>433</v>
      </c>
      <c r="H28">
        <v>590</v>
      </c>
      <c r="I28" s="199">
        <f t="shared" si="2"/>
        <v>1023</v>
      </c>
      <c r="J28">
        <v>81</v>
      </c>
      <c r="K28">
        <v>482</v>
      </c>
      <c r="L28" s="60">
        <f t="shared" si="0"/>
        <v>1586</v>
      </c>
    </row>
    <row r="29" spans="1:13" x14ac:dyDescent="0.25">
      <c r="A29" s="110">
        <v>44602</v>
      </c>
      <c r="B29" s="162">
        <v>28.22</v>
      </c>
      <c r="C29" s="162">
        <v>36.08</v>
      </c>
      <c r="D29" s="163">
        <f t="shared" si="1"/>
        <v>64.3</v>
      </c>
      <c r="E29" s="162">
        <v>5.49</v>
      </c>
      <c r="F29" s="162">
        <v>30.2</v>
      </c>
      <c r="G29" s="162">
        <v>442</v>
      </c>
      <c r="H29" s="162">
        <v>565</v>
      </c>
      <c r="I29" s="201">
        <f t="shared" si="2"/>
        <v>1007</v>
      </c>
      <c r="J29" s="162">
        <v>86</v>
      </c>
      <c r="K29" s="162">
        <v>473</v>
      </c>
      <c r="L29" s="164">
        <f t="shared" si="0"/>
        <v>1566</v>
      </c>
    </row>
    <row r="30" spans="1:13" x14ac:dyDescent="0.25">
      <c r="A30" s="93">
        <v>44605</v>
      </c>
      <c r="B30">
        <v>27.68</v>
      </c>
      <c r="C30">
        <v>36.71</v>
      </c>
      <c r="D30" s="143">
        <f t="shared" si="1"/>
        <v>64.39</v>
      </c>
      <c r="E30">
        <v>5.56</v>
      </c>
      <c r="F30">
        <v>30.04</v>
      </c>
      <c r="G30">
        <v>423</v>
      </c>
      <c r="H30">
        <v>561</v>
      </c>
      <c r="I30" s="199">
        <f t="shared" si="2"/>
        <v>984</v>
      </c>
      <c r="J30">
        <v>85</v>
      </c>
      <c r="K30">
        <v>459</v>
      </c>
      <c r="L30" s="60">
        <f t="shared" si="0"/>
        <v>1528</v>
      </c>
    </row>
    <row r="31" spans="1:13" x14ac:dyDescent="0.25">
      <c r="A31" s="93">
        <v>44606</v>
      </c>
      <c r="B31">
        <v>27.5</v>
      </c>
      <c r="C31">
        <v>36.74</v>
      </c>
      <c r="D31" s="143">
        <f t="shared" si="1"/>
        <v>64.240000000000009</v>
      </c>
      <c r="E31">
        <v>5.4</v>
      </c>
      <c r="F31">
        <v>30.36</v>
      </c>
      <c r="G31">
        <v>423</v>
      </c>
      <c r="H31">
        <v>565</v>
      </c>
      <c r="I31" s="199">
        <f t="shared" si="2"/>
        <v>988</v>
      </c>
      <c r="J31">
        <v>83</v>
      </c>
      <c r="K31">
        <v>467</v>
      </c>
      <c r="L31" s="60">
        <f t="shared" si="0"/>
        <v>1538</v>
      </c>
    </row>
    <row r="32" spans="1:13" x14ac:dyDescent="0.25">
      <c r="A32" s="93">
        <v>44607</v>
      </c>
      <c r="B32">
        <v>27.33</v>
      </c>
      <c r="C32">
        <v>36.33</v>
      </c>
      <c r="D32" s="143">
        <f t="shared" si="1"/>
        <v>63.66</v>
      </c>
      <c r="E32">
        <v>5.53</v>
      </c>
      <c r="F32">
        <v>30.8</v>
      </c>
      <c r="G32">
        <v>410</v>
      </c>
      <c r="H32">
        <v>545</v>
      </c>
      <c r="I32" s="199">
        <f t="shared" si="2"/>
        <v>955</v>
      </c>
      <c r="J32">
        <v>83</v>
      </c>
      <c r="K32">
        <v>462</v>
      </c>
      <c r="L32" s="60">
        <f t="shared" si="0"/>
        <v>1500</v>
      </c>
    </row>
    <row r="33" spans="1:12" x14ac:dyDescent="0.25">
      <c r="A33" s="93">
        <v>44608</v>
      </c>
      <c r="B33">
        <v>26.89</v>
      </c>
      <c r="C33">
        <v>36.549999999999997</v>
      </c>
      <c r="D33" s="143">
        <f t="shared" si="1"/>
        <v>63.44</v>
      </c>
      <c r="E33">
        <v>5.03</v>
      </c>
      <c r="F33">
        <v>31.52</v>
      </c>
      <c r="G33">
        <v>401</v>
      </c>
      <c r="H33">
        <v>545</v>
      </c>
      <c r="I33" s="199">
        <f t="shared" si="2"/>
        <v>946</v>
      </c>
      <c r="J33">
        <v>75</v>
      </c>
      <c r="K33">
        <v>470</v>
      </c>
      <c r="L33" s="60">
        <f t="shared" si="0"/>
        <v>1491</v>
      </c>
    </row>
    <row r="34" spans="1:12" x14ac:dyDescent="0.25">
      <c r="A34" s="110">
        <v>44609</v>
      </c>
      <c r="B34" s="162">
        <v>26.97</v>
      </c>
      <c r="C34" s="162">
        <v>36.75</v>
      </c>
      <c r="D34" s="163">
        <f t="shared" si="1"/>
        <v>63.72</v>
      </c>
      <c r="E34" s="162">
        <v>4.95</v>
      </c>
      <c r="F34" s="162">
        <v>31.33</v>
      </c>
      <c r="G34" s="162">
        <v>403</v>
      </c>
      <c r="H34" s="162">
        <v>549</v>
      </c>
      <c r="I34" s="201">
        <f t="shared" si="2"/>
        <v>952</v>
      </c>
      <c r="J34" s="162">
        <v>74</v>
      </c>
      <c r="K34" s="162">
        <v>468</v>
      </c>
      <c r="L34" s="164">
        <f t="shared" si="0"/>
        <v>1494</v>
      </c>
    </row>
    <row r="35" spans="1:12" x14ac:dyDescent="0.25">
      <c r="A35" s="93">
        <v>44614</v>
      </c>
      <c r="B35">
        <v>29.8</v>
      </c>
      <c r="C35">
        <v>35.25</v>
      </c>
      <c r="D35" s="143">
        <f t="shared" si="1"/>
        <v>65.05</v>
      </c>
      <c r="E35">
        <v>5.17</v>
      </c>
      <c r="F35">
        <v>30.3</v>
      </c>
      <c r="G35">
        <v>402</v>
      </c>
      <c r="H35">
        <v>484</v>
      </c>
      <c r="I35" s="199">
        <f t="shared" si="2"/>
        <v>886</v>
      </c>
      <c r="J35">
        <v>71</v>
      </c>
      <c r="K35">
        <v>416</v>
      </c>
      <c r="L35" s="60">
        <f t="shared" si="0"/>
        <v>1373</v>
      </c>
    </row>
    <row r="36" spans="1:12" x14ac:dyDescent="0.25">
      <c r="A36" s="93">
        <v>44615</v>
      </c>
      <c r="B36">
        <v>29.33</v>
      </c>
      <c r="C36">
        <v>35.369999999999997</v>
      </c>
      <c r="D36" s="143">
        <f t="shared" si="1"/>
        <v>64.699999999999989</v>
      </c>
      <c r="E36">
        <v>5.23</v>
      </c>
      <c r="F36">
        <v>30.07</v>
      </c>
      <c r="G36">
        <v>398</v>
      </c>
      <c r="H36">
        <v>480</v>
      </c>
      <c r="I36" s="199">
        <f t="shared" si="2"/>
        <v>878</v>
      </c>
      <c r="J36">
        <v>71</v>
      </c>
      <c r="K36">
        <v>408</v>
      </c>
      <c r="L36" s="60">
        <f t="shared" si="0"/>
        <v>1357</v>
      </c>
    </row>
    <row r="37" spans="1:12" x14ac:dyDescent="0.25">
      <c r="A37" s="110">
        <v>44616</v>
      </c>
      <c r="B37" s="162">
        <v>28.73</v>
      </c>
      <c r="C37" s="162">
        <v>35.909999999999997</v>
      </c>
      <c r="D37" s="163">
        <f t="shared" si="1"/>
        <v>64.64</v>
      </c>
      <c r="E37" s="162">
        <v>4.9400000000000004</v>
      </c>
      <c r="F37" s="162">
        <v>30.42</v>
      </c>
      <c r="G37" s="162">
        <v>372</v>
      </c>
      <c r="H37" s="162">
        <v>465</v>
      </c>
      <c r="I37" s="201">
        <f t="shared" si="2"/>
        <v>837</v>
      </c>
      <c r="J37" s="162">
        <v>64</v>
      </c>
      <c r="K37" s="162">
        <v>394</v>
      </c>
      <c r="L37" s="164">
        <f t="shared" si="0"/>
        <v>1295</v>
      </c>
    </row>
    <row r="38" spans="1:12" x14ac:dyDescent="0.25">
      <c r="A38" s="93">
        <v>44619</v>
      </c>
      <c r="B38">
        <v>29.33</v>
      </c>
      <c r="C38">
        <v>35.78</v>
      </c>
      <c r="D38" s="143">
        <f t="shared" si="1"/>
        <v>65.11</v>
      </c>
      <c r="E38">
        <v>4.66</v>
      </c>
      <c r="F38">
        <v>30.23</v>
      </c>
      <c r="G38">
        <v>359</v>
      </c>
      <c r="H38">
        <v>438</v>
      </c>
      <c r="I38" s="199">
        <f t="shared" si="2"/>
        <v>797</v>
      </c>
      <c r="J38">
        <v>57</v>
      </c>
      <c r="K38">
        <v>370</v>
      </c>
      <c r="L38" s="60">
        <f t="shared" si="0"/>
        <v>1224</v>
      </c>
    </row>
    <row r="39" spans="1:12" x14ac:dyDescent="0.25">
      <c r="A39" s="93">
        <v>44621</v>
      </c>
      <c r="B39">
        <v>30.3</v>
      </c>
      <c r="C39">
        <v>35.5</v>
      </c>
      <c r="D39" s="143">
        <f t="shared" si="1"/>
        <v>65.8</v>
      </c>
      <c r="E39">
        <v>4.1399999999999997</v>
      </c>
      <c r="F39">
        <v>30.06</v>
      </c>
      <c r="G39">
        <v>373</v>
      </c>
      <c r="H39">
        <v>437</v>
      </c>
      <c r="I39" s="199">
        <f t="shared" si="2"/>
        <v>810</v>
      </c>
      <c r="J39">
        <v>51</v>
      </c>
      <c r="K39">
        <v>370</v>
      </c>
      <c r="L39" s="60">
        <f t="shared" si="0"/>
        <v>1231</v>
      </c>
    </row>
    <row r="40" spans="1:12" x14ac:dyDescent="0.25">
      <c r="A40" s="110">
        <v>44622</v>
      </c>
      <c r="B40" s="162">
        <v>30.9</v>
      </c>
      <c r="C40" s="162">
        <v>35.049999999999997</v>
      </c>
      <c r="D40" s="163">
        <f t="shared" si="1"/>
        <v>65.949999999999989</v>
      </c>
      <c r="E40" s="162">
        <v>4.24</v>
      </c>
      <c r="F40" s="162">
        <v>29.82</v>
      </c>
      <c r="G40" s="162">
        <v>372</v>
      </c>
      <c r="H40" s="162">
        <v>422</v>
      </c>
      <c r="I40" s="201">
        <f t="shared" si="2"/>
        <v>794</v>
      </c>
      <c r="J40" s="162">
        <v>51</v>
      </c>
      <c r="K40" s="162">
        <v>359</v>
      </c>
      <c r="L40" s="164">
        <f t="shared" si="0"/>
        <v>1204</v>
      </c>
    </row>
    <row r="41" spans="1:12" x14ac:dyDescent="0.25">
      <c r="A41" s="93">
        <v>44626</v>
      </c>
      <c r="B41">
        <v>30.83</v>
      </c>
      <c r="C41">
        <v>35.18</v>
      </c>
      <c r="D41" s="143">
        <f t="shared" si="1"/>
        <v>66.009999999999991</v>
      </c>
      <c r="E41">
        <v>4.26</v>
      </c>
      <c r="F41">
        <v>29.74</v>
      </c>
      <c r="G41">
        <v>340</v>
      </c>
      <c r="H41">
        <v>388</v>
      </c>
      <c r="I41" s="199">
        <f t="shared" si="2"/>
        <v>728</v>
      </c>
      <c r="J41">
        <v>47</v>
      </c>
      <c r="K41">
        <v>328</v>
      </c>
      <c r="L41" s="60">
        <f t="shared" si="0"/>
        <v>1103</v>
      </c>
    </row>
    <row r="42" spans="1:12" x14ac:dyDescent="0.25">
      <c r="A42" s="93">
        <v>44627</v>
      </c>
      <c r="B42">
        <v>31.19</v>
      </c>
      <c r="C42">
        <v>34.090000000000003</v>
      </c>
      <c r="D42" s="143">
        <f t="shared" si="1"/>
        <v>65.28</v>
      </c>
      <c r="E42">
        <v>4.25</v>
      </c>
      <c r="F42">
        <v>30.47</v>
      </c>
      <c r="G42">
        <v>345</v>
      </c>
      <c r="H42">
        <v>377</v>
      </c>
      <c r="I42" s="199">
        <f t="shared" si="2"/>
        <v>722</v>
      </c>
      <c r="J42">
        <v>47</v>
      </c>
      <c r="K42">
        <v>337</v>
      </c>
      <c r="L42" s="60">
        <f t="shared" si="0"/>
        <v>1106</v>
      </c>
    </row>
    <row r="43" spans="1:12" x14ac:dyDescent="0.25">
      <c r="A43" s="93">
        <v>44628</v>
      </c>
      <c r="B43">
        <v>30.73</v>
      </c>
      <c r="C43">
        <v>34.770000000000003</v>
      </c>
      <c r="D43" s="143">
        <f t="shared" si="1"/>
        <v>65.5</v>
      </c>
      <c r="E43">
        <v>4.2300000000000004</v>
      </c>
      <c r="F43">
        <v>30.27</v>
      </c>
      <c r="G43">
        <v>334</v>
      </c>
      <c r="H43">
        <v>378</v>
      </c>
      <c r="I43" s="199">
        <f t="shared" si="2"/>
        <v>712</v>
      </c>
      <c r="J43">
        <v>46</v>
      </c>
      <c r="K43">
        <v>329</v>
      </c>
      <c r="L43" s="60">
        <f t="shared" si="0"/>
        <v>1087</v>
      </c>
    </row>
    <row r="44" spans="1:12" x14ac:dyDescent="0.25">
      <c r="A44" s="93">
        <v>44629</v>
      </c>
      <c r="B44">
        <v>31.49</v>
      </c>
      <c r="C44">
        <v>33.65</v>
      </c>
      <c r="D44" s="143">
        <f t="shared" si="1"/>
        <v>65.14</v>
      </c>
      <c r="E44">
        <v>4.22</v>
      </c>
      <c r="F44">
        <v>30.65</v>
      </c>
      <c r="G44">
        <v>336</v>
      </c>
      <c r="H44">
        <v>359</v>
      </c>
      <c r="I44" s="199">
        <f t="shared" si="2"/>
        <v>695</v>
      </c>
      <c r="J44">
        <v>45</v>
      </c>
      <c r="K44">
        <v>327</v>
      </c>
      <c r="L44" s="60">
        <f t="shared" si="0"/>
        <v>1067</v>
      </c>
    </row>
    <row r="45" spans="1:12" x14ac:dyDescent="0.25">
      <c r="A45" s="110">
        <v>44630</v>
      </c>
      <c r="B45" s="162">
        <v>31.48</v>
      </c>
      <c r="C45" s="162">
        <v>34.159999999999997</v>
      </c>
      <c r="D45" s="163">
        <f t="shared" si="1"/>
        <v>65.64</v>
      </c>
      <c r="E45" s="162">
        <v>4.1100000000000003</v>
      </c>
      <c r="F45" s="162">
        <v>30.24</v>
      </c>
      <c r="G45" s="162">
        <v>329</v>
      </c>
      <c r="H45" s="162">
        <v>357</v>
      </c>
      <c r="I45" s="201">
        <f t="shared" si="2"/>
        <v>686</v>
      </c>
      <c r="J45" s="162">
        <v>43</v>
      </c>
      <c r="K45" s="162">
        <v>316</v>
      </c>
      <c r="L45" s="164">
        <f t="shared" si="0"/>
        <v>1045</v>
      </c>
    </row>
    <row r="46" spans="1:12" x14ac:dyDescent="0.25">
      <c r="A46" s="93">
        <v>44633</v>
      </c>
      <c r="B46">
        <v>32.25</v>
      </c>
      <c r="C46">
        <v>32.049999999999997</v>
      </c>
      <c r="D46" s="143">
        <f t="shared" si="1"/>
        <v>64.3</v>
      </c>
      <c r="E46">
        <v>4.0599999999999996</v>
      </c>
      <c r="F46">
        <v>31.64</v>
      </c>
      <c r="G46">
        <v>318</v>
      </c>
      <c r="H46">
        <v>316</v>
      </c>
      <c r="I46" s="199">
        <f t="shared" si="2"/>
        <v>634</v>
      </c>
      <c r="J46">
        <v>40</v>
      </c>
      <c r="K46">
        <v>312</v>
      </c>
      <c r="L46" s="60">
        <f t="shared" si="0"/>
        <v>986</v>
      </c>
    </row>
    <row r="47" spans="1:12" x14ac:dyDescent="0.25">
      <c r="A47" s="93">
        <v>44634</v>
      </c>
      <c r="B47">
        <v>33.07</v>
      </c>
      <c r="C47">
        <v>31.07</v>
      </c>
      <c r="D47" s="143">
        <f t="shared" si="1"/>
        <v>64.14</v>
      </c>
      <c r="E47">
        <v>4.0999999999999996</v>
      </c>
      <c r="F47">
        <v>31.77</v>
      </c>
      <c r="G47">
        <v>331</v>
      </c>
      <c r="H47">
        <v>311</v>
      </c>
      <c r="I47" s="199">
        <f t="shared" si="2"/>
        <v>642</v>
      </c>
      <c r="J47">
        <v>41</v>
      </c>
      <c r="K47">
        <v>318</v>
      </c>
      <c r="L47" s="60">
        <f t="shared" si="0"/>
        <v>1001</v>
      </c>
    </row>
    <row r="48" spans="1:12" x14ac:dyDescent="0.25">
      <c r="A48" s="93">
        <v>44635</v>
      </c>
      <c r="B48">
        <v>32.86</v>
      </c>
      <c r="C48">
        <v>30.74</v>
      </c>
      <c r="D48" s="143">
        <f t="shared" si="1"/>
        <v>63.599999999999994</v>
      </c>
      <c r="E48">
        <v>4.04</v>
      </c>
      <c r="F48">
        <v>32.36</v>
      </c>
      <c r="G48">
        <v>325</v>
      </c>
      <c r="H48">
        <v>304</v>
      </c>
      <c r="I48" s="199">
        <f t="shared" si="2"/>
        <v>629</v>
      </c>
      <c r="J48">
        <v>40</v>
      </c>
      <c r="K48">
        <v>320</v>
      </c>
      <c r="L48" s="60">
        <f t="shared" si="0"/>
        <v>989</v>
      </c>
    </row>
    <row r="49" spans="1:12" x14ac:dyDescent="0.25">
      <c r="A49" s="93">
        <v>44636</v>
      </c>
      <c r="B49">
        <v>32.57</v>
      </c>
      <c r="C49">
        <v>31.75</v>
      </c>
      <c r="D49" s="143">
        <f t="shared" si="1"/>
        <v>64.319999999999993</v>
      </c>
      <c r="E49">
        <v>4.34</v>
      </c>
      <c r="F49">
        <v>31.33</v>
      </c>
      <c r="G49">
        <v>315</v>
      </c>
      <c r="H49">
        <v>307</v>
      </c>
      <c r="I49" s="199">
        <f t="shared" si="2"/>
        <v>622</v>
      </c>
      <c r="J49">
        <v>42</v>
      </c>
      <c r="K49">
        <v>303</v>
      </c>
      <c r="L49" s="60">
        <f t="shared" si="0"/>
        <v>967</v>
      </c>
    </row>
    <row r="50" spans="1:12" x14ac:dyDescent="0.25">
      <c r="A50" s="110">
        <v>44637</v>
      </c>
      <c r="B50" s="162">
        <v>33.130000000000003</v>
      </c>
      <c r="C50" s="162">
        <v>31.47</v>
      </c>
      <c r="D50" s="163">
        <f t="shared" si="1"/>
        <v>64.599999999999994</v>
      </c>
      <c r="E50" s="162">
        <v>4.04</v>
      </c>
      <c r="F50" s="162">
        <v>31.37</v>
      </c>
      <c r="G50" s="162">
        <v>320</v>
      </c>
      <c r="H50" s="162">
        <v>304</v>
      </c>
      <c r="I50" s="201">
        <f t="shared" si="2"/>
        <v>624</v>
      </c>
      <c r="J50" s="162">
        <v>39</v>
      </c>
      <c r="K50" s="162">
        <v>303</v>
      </c>
      <c r="L50" s="164">
        <f t="shared" si="0"/>
        <v>966</v>
      </c>
    </row>
    <row r="51" spans="1:12" x14ac:dyDescent="0.25">
      <c r="A51" s="93">
        <v>44641</v>
      </c>
      <c r="B51">
        <v>34</v>
      </c>
      <c r="C51">
        <v>30.33</v>
      </c>
      <c r="D51" s="143">
        <f t="shared" si="1"/>
        <v>64.33</v>
      </c>
      <c r="E51">
        <v>4.29</v>
      </c>
      <c r="F51">
        <v>31.38</v>
      </c>
      <c r="G51">
        <v>325</v>
      </c>
      <c r="H51">
        <v>290</v>
      </c>
      <c r="I51" s="199">
        <f t="shared" si="2"/>
        <v>615</v>
      </c>
      <c r="J51">
        <v>41</v>
      </c>
      <c r="K51">
        <v>300</v>
      </c>
      <c r="L51" s="60">
        <f t="shared" si="0"/>
        <v>956</v>
      </c>
    </row>
    <row r="52" spans="1:12" x14ac:dyDescent="0.25">
      <c r="A52" s="93">
        <v>44648</v>
      </c>
      <c r="B52">
        <v>37.03</v>
      </c>
      <c r="C52">
        <v>30.71</v>
      </c>
      <c r="D52" s="143">
        <f t="shared" si="1"/>
        <v>67.740000000000009</v>
      </c>
      <c r="E52">
        <v>4.1500000000000004</v>
      </c>
      <c r="F52">
        <v>28.11</v>
      </c>
      <c r="G52">
        <v>357</v>
      </c>
      <c r="H52">
        <v>296</v>
      </c>
      <c r="I52" s="199">
        <f t="shared" si="2"/>
        <v>653</v>
      </c>
      <c r="J52">
        <v>40</v>
      </c>
      <c r="K52">
        <v>271</v>
      </c>
      <c r="L52" s="60">
        <f t="shared" si="0"/>
        <v>964</v>
      </c>
    </row>
    <row r="53" spans="1:12" x14ac:dyDescent="0.25">
      <c r="A53" s="93">
        <v>44655</v>
      </c>
      <c r="B53">
        <v>40.909999999999997</v>
      </c>
      <c r="C53">
        <v>27.98</v>
      </c>
      <c r="D53" s="143">
        <f t="shared" si="1"/>
        <v>68.89</v>
      </c>
      <c r="E53">
        <v>3.84</v>
      </c>
      <c r="F53">
        <v>27.27</v>
      </c>
      <c r="G53">
        <v>405</v>
      </c>
      <c r="H53">
        <v>277</v>
      </c>
      <c r="I53" s="199">
        <f t="shared" si="2"/>
        <v>682</v>
      </c>
      <c r="J53">
        <v>38</v>
      </c>
      <c r="K53">
        <v>270</v>
      </c>
      <c r="L53" s="60">
        <f t="shared" si="0"/>
        <v>990</v>
      </c>
    </row>
    <row r="54" spans="1:12" x14ac:dyDescent="0.25">
      <c r="A54" s="93">
        <v>44662</v>
      </c>
      <c r="B54">
        <v>44.25</v>
      </c>
      <c r="C54">
        <v>27.07</v>
      </c>
      <c r="D54" s="143">
        <f t="shared" si="1"/>
        <v>71.319999999999993</v>
      </c>
      <c r="E54">
        <v>3.7</v>
      </c>
      <c r="F54">
        <v>24.98</v>
      </c>
      <c r="G54">
        <v>466</v>
      </c>
      <c r="H54">
        <v>285</v>
      </c>
      <c r="I54" s="199">
        <f t="shared" si="2"/>
        <v>751</v>
      </c>
      <c r="J54">
        <v>39</v>
      </c>
      <c r="K54">
        <v>263</v>
      </c>
      <c r="L54" s="60">
        <f t="shared" si="0"/>
        <v>1053</v>
      </c>
    </row>
    <row r="55" spans="1:12" x14ac:dyDescent="0.25">
      <c r="A55" s="93">
        <v>44669</v>
      </c>
      <c r="B55">
        <v>47.6</v>
      </c>
      <c r="C55">
        <v>25.58</v>
      </c>
      <c r="D55" s="143">
        <f t="shared" si="1"/>
        <v>73.180000000000007</v>
      </c>
      <c r="E55">
        <v>3.29</v>
      </c>
      <c r="F55">
        <v>23.53</v>
      </c>
      <c r="G55">
        <v>536</v>
      </c>
      <c r="H55">
        <v>288</v>
      </c>
      <c r="I55" s="199">
        <f t="shared" si="2"/>
        <v>824</v>
      </c>
      <c r="J55">
        <v>37</v>
      </c>
      <c r="K55">
        <v>265</v>
      </c>
      <c r="L55" s="60">
        <f t="shared" si="0"/>
        <v>1126</v>
      </c>
    </row>
    <row r="56" spans="1:12" x14ac:dyDescent="0.25">
      <c r="A56" s="93">
        <v>44676</v>
      </c>
      <c r="B56">
        <v>48.52</v>
      </c>
      <c r="C56">
        <v>27.3</v>
      </c>
      <c r="D56" s="143">
        <f t="shared" si="1"/>
        <v>75.820000000000007</v>
      </c>
      <c r="E56">
        <v>3.36</v>
      </c>
      <c r="F56">
        <v>20.82</v>
      </c>
      <c r="G56">
        <v>592</v>
      </c>
      <c r="H56">
        <v>333</v>
      </c>
      <c r="I56" s="199">
        <f t="shared" si="2"/>
        <v>925</v>
      </c>
      <c r="J56">
        <v>41</v>
      </c>
      <c r="K56">
        <v>254</v>
      </c>
      <c r="L56" s="60">
        <f t="shared" si="0"/>
        <v>1220</v>
      </c>
    </row>
    <row r="57" spans="1:12" x14ac:dyDescent="0.25">
      <c r="A57" s="93">
        <v>44683</v>
      </c>
      <c r="B57">
        <v>49.25</v>
      </c>
      <c r="C57">
        <v>26.2</v>
      </c>
      <c r="D57" s="143">
        <f t="shared" si="1"/>
        <v>75.45</v>
      </c>
      <c r="E57">
        <v>2.92</v>
      </c>
      <c r="F57">
        <v>21.36</v>
      </c>
      <c r="G57">
        <v>624</v>
      </c>
      <c r="H57">
        <v>332</v>
      </c>
      <c r="I57" s="199">
        <f t="shared" si="2"/>
        <v>956</v>
      </c>
      <c r="J57">
        <v>37</v>
      </c>
      <c r="K57">
        <v>274</v>
      </c>
      <c r="L57" s="60">
        <f t="shared" si="0"/>
        <v>1267</v>
      </c>
    </row>
    <row r="58" spans="1:12" x14ac:dyDescent="0.25">
      <c r="A58" s="93">
        <v>44690</v>
      </c>
      <c r="B58">
        <v>49.47</v>
      </c>
      <c r="C58">
        <v>27.35</v>
      </c>
      <c r="D58" s="143">
        <f t="shared" si="1"/>
        <v>76.819999999999993</v>
      </c>
      <c r="E58">
        <v>3.59</v>
      </c>
      <c r="F58">
        <v>19.59</v>
      </c>
      <c r="G58">
        <v>606</v>
      </c>
      <c r="H58">
        <v>335</v>
      </c>
      <c r="I58" s="199">
        <f t="shared" si="2"/>
        <v>941</v>
      </c>
      <c r="J58">
        <v>44</v>
      </c>
      <c r="K58">
        <v>240</v>
      </c>
      <c r="L58" s="60">
        <f t="shared" si="0"/>
        <v>1225</v>
      </c>
    </row>
    <row r="59" spans="1:12" x14ac:dyDescent="0.25">
      <c r="A59" s="93">
        <v>44697</v>
      </c>
      <c r="B59">
        <v>52.53</v>
      </c>
      <c r="C59">
        <v>25.15</v>
      </c>
      <c r="D59" s="143">
        <f t="shared" si="1"/>
        <v>77.680000000000007</v>
      </c>
      <c r="E59">
        <v>2.83</v>
      </c>
      <c r="F59">
        <v>19.48</v>
      </c>
      <c r="G59">
        <v>612</v>
      </c>
      <c r="H59">
        <v>293</v>
      </c>
      <c r="I59" s="199">
        <f t="shared" si="2"/>
        <v>905</v>
      </c>
      <c r="J59">
        <v>33</v>
      </c>
      <c r="K59">
        <v>227</v>
      </c>
      <c r="L59" s="60">
        <f t="shared" si="0"/>
        <v>1165</v>
      </c>
    </row>
    <row r="60" spans="1:12" x14ac:dyDescent="0.25">
      <c r="A60" s="93">
        <v>44704</v>
      </c>
      <c r="B60">
        <v>51.92</v>
      </c>
      <c r="C60">
        <v>26.44</v>
      </c>
      <c r="D60" s="143">
        <f t="shared" si="1"/>
        <v>78.36</v>
      </c>
      <c r="E60">
        <v>3.17</v>
      </c>
      <c r="F60">
        <v>18.46</v>
      </c>
      <c r="G60">
        <v>540</v>
      </c>
      <c r="H60">
        <v>275</v>
      </c>
      <c r="I60" s="199">
        <f t="shared" si="2"/>
        <v>815</v>
      </c>
      <c r="J60">
        <v>22</v>
      </c>
      <c r="K60">
        <v>192</v>
      </c>
      <c r="L60" s="60">
        <f t="shared" si="0"/>
        <v>1029</v>
      </c>
    </row>
    <row r="61" spans="1:12" x14ac:dyDescent="0.25">
      <c r="A61" s="93">
        <v>44711</v>
      </c>
      <c r="B61">
        <v>53.28</v>
      </c>
      <c r="C61">
        <v>24.38</v>
      </c>
      <c r="D61" s="143">
        <f t="shared" si="1"/>
        <v>77.66</v>
      </c>
      <c r="E61">
        <v>2.58</v>
      </c>
      <c r="F61">
        <v>19.760000000000002</v>
      </c>
      <c r="G61">
        <v>496</v>
      </c>
      <c r="H61">
        <v>227</v>
      </c>
      <c r="I61" s="199">
        <f t="shared" si="2"/>
        <v>723</v>
      </c>
      <c r="J61">
        <v>24</v>
      </c>
      <c r="K61">
        <v>184</v>
      </c>
      <c r="L61" s="60">
        <f t="shared" si="0"/>
        <v>931</v>
      </c>
    </row>
    <row r="62" spans="1:12" x14ac:dyDescent="0.25">
      <c r="A62" s="93">
        <v>44718</v>
      </c>
      <c r="B62">
        <v>52.45</v>
      </c>
      <c r="C62">
        <v>27.08</v>
      </c>
      <c r="D62" s="143">
        <f t="shared" si="1"/>
        <v>79.53</v>
      </c>
      <c r="E62">
        <v>3.31</v>
      </c>
      <c r="F62">
        <v>17.16</v>
      </c>
      <c r="G62">
        <v>428</v>
      </c>
      <c r="H62">
        <v>221</v>
      </c>
      <c r="I62" s="199">
        <f t="shared" si="2"/>
        <v>649</v>
      </c>
      <c r="J62">
        <v>27</v>
      </c>
      <c r="K62">
        <v>140</v>
      </c>
      <c r="L62" s="60">
        <f t="shared" si="0"/>
        <v>816</v>
      </c>
    </row>
    <row r="63" spans="1:12" x14ac:dyDescent="0.25">
      <c r="A63" s="93">
        <v>44725</v>
      </c>
      <c r="B63">
        <v>52.71</v>
      </c>
      <c r="C63">
        <v>26.98</v>
      </c>
      <c r="D63" s="143">
        <f t="shared" si="1"/>
        <v>79.69</v>
      </c>
      <c r="E63">
        <v>2.64</v>
      </c>
      <c r="F63">
        <v>17.66</v>
      </c>
      <c r="G63">
        <v>379</v>
      </c>
      <c r="H63">
        <v>194</v>
      </c>
      <c r="I63" s="199">
        <f t="shared" si="2"/>
        <v>573</v>
      </c>
      <c r="J63">
        <v>19</v>
      </c>
      <c r="K63">
        <v>127</v>
      </c>
      <c r="L63" s="60">
        <f t="shared" si="0"/>
        <v>719</v>
      </c>
    </row>
    <row r="64" spans="1:12" x14ac:dyDescent="0.25">
      <c r="A64" s="93">
        <v>44732</v>
      </c>
      <c r="B64">
        <v>51.89</v>
      </c>
      <c r="C64">
        <v>26.93</v>
      </c>
      <c r="D64" s="143">
        <f t="shared" si="1"/>
        <v>78.819999999999993</v>
      </c>
      <c r="E64">
        <v>2.87</v>
      </c>
      <c r="F64">
        <v>18.309999999999999</v>
      </c>
      <c r="G64">
        <v>343</v>
      </c>
      <c r="H64">
        <v>178</v>
      </c>
      <c r="I64" s="199">
        <f t="shared" si="2"/>
        <v>521</v>
      </c>
      <c r="J64">
        <v>19</v>
      </c>
      <c r="K64">
        <v>121</v>
      </c>
      <c r="L64" s="60">
        <f t="shared" si="0"/>
        <v>661</v>
      </c>
    </row>
    <row r="65" spans="1:12" x14ac:dyDescent="0.25">
      <c r="A65" s="93">
        <v>44739</v>
      </c>
      <c r="B65">
        <v>50.93</v>
      </c>
      <c r="C65">
        <v>27.5</v>
      </c>
      <c r="D65" s="143">
        <f t="shared" si="1"/>
        <v>78.430000000000007</v>
      </c>
      <c r="E65">
        <v>3.23</v>
      </c>
      <c r="F65">
        <v>18.34</v>
      </c>
      <c r="G65">
        <v>300</v>
      </c>
      <c r="H65">
        <v>162</v>
      </c>
      <c r="I65" s="199">
        <f t="shared" si="2"/>
        <v>462</v>
      </c>
      <c r="J65">
        <v>19</v>
      </c>
      <c r="K65">
        <v>108</v>
      </c>
      <c r="L65" s="60">
        <f t="shared" si="0"/>
        <v>589</v>
      </c>
    </row>
    <row r="66" spans="1:12" x14ac:dyDescent="0.25">
      <c r="A66" s="93">
        <v>44746</v>
      </c>
      <c r="B66">
        <v>50.53</v>
      </c>
      <c r="C66">
        <v>27.11</v>
      </c>
      <c r="D66" s="143">
        <f t="shared" si="1"/>
        <v>77.64</v>
      </c>
      <c r="E66">
        <v>3.17</v>
      </c>
      <c r="F66">
        <v>19.190000000000001</v>
      </c>
      <c r="G66">
        <v>287</v>
      </c>
      <c r="H66">
        <v>154</v>
      </c>
      <c r="I66" s="199">
        <f t="shared" si="2"/>
        <v>441</v>
      </c>
      <c r="J66">
        <v>18</v>
      </c>
      <c r="K66">
        <v>109</v>
      </c>
      <c r="L66" s="60">
        <f t="shared" si="0"/>
        <v>568</v>
      </c>
    </row>
    <row r="67" spans="1:12" x14ac:dyDescent="0.25">
      <c r="A67" s="93">
        <v>44753</v>
      </c>
      <c r="B67">
        <v>50</v>
      </c>
      <c r="C67">
        <v>28.26</v>
      </c>
      <c r="D67" s="143">
        <f t="shared" si="1"/>
        <v>78.260000000000005</v>
      </c>
      <c r="E67">
        <v>2.72</v>
      </c>
      <c r="F67">
        <v>19.02</v>
      </c>
      <c r="G67">
        <v>276</v>
      </c>
      <c r="H67">
        <v>156</v>
      </c>
      <c r="I67" s="199">
        <f t="shared" si="2"/>
        <v>432</v>
      </c>
      <c r="J67">
        <v>15</v>
      </c>
      <c r="K67">
        <v>105</v>
      </c>
      <c r="L67" s="60">
        <f t="shared" si="0"/>
        <v>552</v>
      </c>
    </row>
    <row r="68" spans="1:12" x14ac:dyDescent="0.25">
      <c r="A68" s="93"/>
      <c r="D68" s="143"/>
      <c r="I68" s="199"/>
    </row>
    <row r="69" spans="1:12" x14ac:dyDescent="0.25">
      <c r="A69" s="141"/>
      <c r="B69" s="141"/>
      <c r="C69" s="141"/>
      <c r="D69" s="30"/>
      <c r="E69" s="30"/>
      <c r="F69" s="30"/>
      <c r="G69" s="30"/>
      <c r="H69" s="30"/>
      <c r="I69" s="30"/>
      <c r="J69" s="30"/>
      <c r="K69" s="30"/>
      <c r="L69" s="30"/>
    </row>
    <row r="70" spans="1:12" x14ac:dyDescent="0.25">
      <c r="A70" s="93"/>
      <c r="B70" s="93"/>
      <c r="C70" s="93"/>
    </row>
    <row r="71" spans="1:12" x14ac:dyDescent="0.25">
      <c r="A71" s="93"/>
      <c r="B71" s="93"/>
      <c r="C71" s="93"/>
    </row>
    <row r="72" spans="1:12" x14ac:dyDescent="0.25">
      <c r="A72" s="93"/>
      <c r="B72" s="93"/>
      <c r="C72" s="93"/>
    </row>
    <row r="73" spans="1:12" x14ac:dyDescent="0.25">
      <c r="A73" s="93"/>
      <c r="B73" s="93"/>
      <c r="C73" s="93"/>
    </row>
    <row r="74" spans="1:12" x14ac:dyDescent="0.25">
      <c r="A74" s="93"/>
      <c r="B74" s="93"/>
      <c r="C74" s="93"/>
    </row>
    <row r="75" spans="1:12" x14ac:dyDescent="0.25">
      <c r="A75" s="93"/>
      <c r="B75" s="93"/>
      <c r="C75" s="93"/>
    </row>
    <row r="76" spans="1:12" x14ac:dyDescent="0.25">
      <c r="A76" s="93"/>
      <c r="B76" s="93"/>
      <c r="C76" s="93"/>
    </row>
    <row r="77" spans="1:12" x14ac:dyDescent="0.25">
      <c r="A77" s="93"/>
      <c r="B77" s="93"/>
      <c r="C77" s="93"/>
    </row>
    <row r="78" spans="1:12" x14ac:dyDescent="0.25">
      <c r="A78" s="93"/>
      <c r="B78" s="93"/>
      <c r="C78" s="93"/>
    </row>
    <row r="79" spans="1:12" x14ac:dyDescent="0.25">
      <c r="A79" s="93"/>
      <c r="B79" s="93"/>
      <c r="C79" s="93"/>
    </row>
    <row r="80" spans="1:12" x14ac:dyDescent="0.25">
      <c r="A80" s="93"/>
      <c r="B80" s="93"/>
      <c r="C80" s="93"/>
    </row>
    <row r="81" spans="1:3" x14ac:dyDescent="0.25">
      <c r="A81" s="93"/>
      <c r="B81" s="93"/>
      <c r="C81" s="93"/>
    </row>
    <row r="82" spans="1:3" x14ac:dyDescent="0.25">
      <c r="A82" s="93"/>
      <c r="B82" s="93"/>
      <c r="C82" s="93"/>
    </row>
    <row r="83" spans="1:3" x14ac:dyDescent="0.25">
      <c r="A83" s="93"/>
      <c r="B83" s="93"/>
      <c r="C83" s="93"/>
    </row>
    <row r="84" spans="1:3" x14ac:dyDescent="0.25">
      <c r="A84" s="93"/>
      <c r="B84" s="93"/>
      <c r="C84" s="93"/>
    </row>
    <row r="85" spans="1:3" x14ac:dyDescent="0.25">
      <c r="A85" s="93"/>
      <c r="B85" s="93"/>
      <c r="C85" s="93"/>
    </row>
  </sheetData>
  <hyperlinks>
    <hyperlink ref="A1" r:id="rId1" location="highlights " xr:uid="{9DE4C5EB-B66C-43F2-9B12-8FB4261DA95E}"/>
  </hyperlinks>
  <pageMargins left="0.7" right="0.7" top="0.75" bottom="0.75" header="0.3" footer="0.3"/>
  <ignoredErrors>
    <ignoredError sqref="L3:L9 L68:L71"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84CF4-6C4E-48D5-B350-F9B36D7503A5}">
  <dimension ref="A1:S1169"/>
  <sheetViews>
    <sheetView zoomScaleNormal="100" workbookViewId="0">
      <pane xSplit="1" ySplit="1" topLeftCell="B1146" activePane="bottomRight" state="frozen"/>
      <selection pane="topRight" activeCell="B1" sqref="B1"/>
      <selection pane="bottomLeft" activeCell="A2" sqref="A2"/>
      <selection pane="bottomRight"/>
    </sheetView>
  </sheetViews>
  <sheetFormatPr defaultRowHeight="15" x14ac:dyDescent="0.25"/>
  <cols>
    <col min="1" max="1" width="18.42578125" customWidth="1"/>
    <col min="2" max="2" width="15" customWidth="1"/>
    <col min="15" max="15" width="2.7109375" customWidth="1"/>
    <col min="16" max="18" width="10.140625" customWidth="1"/>
    <col min="19" max="19" width="94.42578125" customWidth="1"/>
  </cols>
  <sheetData>
    <row r="1" spans="1:19" ht="90" x14ac:dyDescent="0.25">
      <c r="A1" s="269" t="s">
        <v>40</v>
      </c>
      <c r="S1" s="95" t="s">
        <v>915</v>
      </c>
    </row>
    <row r="2" spans="1:19" x14ac:dyDescent="0.25">
      <c r="A2" s="81" t="s">
        <v>924</v>
      </c>
    </row>
    <row r="3" spans="1:19" ht="15" customHeight="1" x14ac:dyDescent="0.25">
      <c r="A3" s="114"/>
      <c r="B3" s="114"/>
      <c r="C3" s="275" t="s">
        <v>833</v>
      </c>
      <c r="D3" s="275"/>
      <c r="E3" s="275"/>
      <c r="F3" s="275"/>
      <c r="G3" s="275" t="s">
        <v>834</v>
      </c>
      <c r="H3" s="275"/>
      <c r="I3" s="275"/>
      <c r="J3" s="275"/>
      <c r="K3" s="275" t="s">
        <v>835</v>
      </c>
      <c r="L3" s="275"/>
      <c r="M3" s="275"/>
      <c r="N3" s="275"/>
    </row>
    <row r="4" spans="1:19" ht="15" customHeight="1" x14ac:dyDescent="0.25">
      <c r="A4" s="123">
        <v>44542</v>
      </c>
      <c r="B4" s="94">
        <f>A4-120</f>
        <v>44422</v>
      </c>
      <c r="C4" s="272" t="s">
        <v>920</v>
      </c>
      <c r="D4" s="272"/>
      <c r="E4" s="272" t="s">
        <v>921</v>
      </c>
      <c r="F4" s="272"/>
      <c r="G4" s="272" t="s">
        <v>920</v>
      </c>
      <c r="H4" s="272"/>
      <c r="I4" s="272" t="s">
        <v>921</v>
      </c>
      <c r="J4" s="272"/>
      <c r="K4" s="272" t="s">
        <v>920</v>
      </c>
      <c r="L4" s="272"/>
      <c r="M4" s="272" t="s">
        <v>921</v>
      </c>
      <c r="N4" s="272"/>
    </row>
    <row r="5" spans="1:19" x14ac:dyDescent="0.25">
      <c r="A5" s="119" t="s">
        <v>104</v>
      </c>
      <c r="B5" s="62" t="s">
        <v>0</v>
      </c>
      <c r="C5" s="62" t="s">
        <v>839</v>
      </c>
      <c r="D5" s="62" t="s">
        <v>840</v>
      </c>
      <c r="E5" s="62" t="s">
        <v>839</v>
      </c>
      <c r="F5" s="62" t="s">
        <v>840</v>
      </c>
      <c r="G5" s="62" t="s">
        <v>839</v>
      </c>
      <c r="H5" s="62" t="s">
        <v>840</v>
      </c>
      <c r="I5" s="62" t="s">
        <v>839</v>
      </c>
      <c r="J5" s="62" t="s">
        <v>840</v>
      </c>
      <c r="K5" s="62" t="s">
        <v>839</v>
      </c>
      <c r="L5" s="62" t="s">
        <v>840</v>
      </c>
      <c r="M5" s="62" t="s">
        <v>839</v>
      </c>
      <c r="N5" s="62" t="s">
        <v>840</v>
      </c>
      <c r="P5" s="62" t="s">
        <v>833</v>
      </c>
      <c r="Q5" s="62" t="s">
        <v>834</v>
      </c>
      <c r="R5" s="62" t="s">
        <v>923</v>
      </c>
    </row>
    <row r="6" spans="1:19" x14ac:dyDescent="0.25">
      <c r="A6" s="120" t="s">
        <v>901</v>
      </c>
      <c r="B6" s="122">
        <v>130</v>
      </c>
      <c r="C6" s="85">
        <v>0</v>
      </c>
      <c r="D6" s="85" t="s">
        <v>841</v>
      </c>
      <c r="E6" s="85">
        <v>0</v>
      </c>
      <c r="F6" s="85" t="s">
        <v>841</v>
      </c>
      <c r="G6" s="85">
        <v>0</v>
      </c>
      <c r="H6" s="85" t="s">
        <v>841</v>
      </c>
      <c r="I6" s="85">
        <v>0</v>
      </c>
      <c r="J6" s="85" t="s">
        <v>841</v>
      </c>
      <c r="K6" s="85">
        <v>29</v>
      </c>
      <c r="L6" s="86">
        <v>0.223</v>
      </c>
      <c r="M6" s="122">
        <v>101</v>
      </c>
      <c r="N6" s="86">
        <v>0.77700000000000002</v>
      </c>
    </row>
    <row r="7" spans="1:19" x14ac:dyDescent="0.25">
      <c r="A7" s="121" t="s">
        <v>809</v>
      </c>
      <c r="B7" s="88">
        <v>508</v>
      </c>
      <c r="C7" s="88">
        <v>11</v>
      </c>
      <c r="D7" s="89">
        <v>2.1999999999999999E-2</v>
      </c>
      <c r="E7" s="88">
        <v>29</v>
      </c>
      <c r="F7" s="89">
        <v>5.7000000000000002E-2</v>
      </c>
      <c r="G7" s="88">
        <v>10</v>
      </c>
      <c r="H7" s="89">
        <v>0.02</v>
      </c>
      <c r="I7" s="88">
        <v>12</v>
      </c>
      <c r="J7" s="89">
        <v>2.4E-2</v>
      </c>
      <c r="K7" s="88">
        <v>136</v>
      </c>
      <c r="L7" s="89">
        <v>0.26800000000000002</v>
      </c>
      <c r="M7" s="88">
        <v>310</v>
      </c>
      <c r="N7" s="89">
        <v>0.61</v>
      </c>
      <c r="P7" s="65">
        <f>D7+F7</f>
        <v>7.9000000000000001E-2</v>
      </c>
      <c r="Q7" s="65">
        <f>H7+J7</f>
        <v>4.3999999999999997E-2</v>
      </c>
      <c r="R7" s="65">
        <f>L7+N7</f>
        <v>0.878</v>
      </c>
    </row>
    <row r="8" spans="1:19" x14ac:dyDescent="0.25">
      <c r="A8" s="120" t="s">
        <v>6</v>
      </c>
      <c r="B8" s="85">
        <v>730</v>
      </c>
      <c r="C8" s="85">
        <v>25</v>
      </c>
      <c r="D8" s="86">
        <v>3.4000000000000002E-2</v>
      </c>
      <c r="E8" s="85">
        <v>39</v>
      </c>
      <c r="F8" s="86">
        <v>5.2999999999999999E-2</v>
      </c>
      <c r="G8" s="85">
        <v>17</v>
      </c>
      <c r="H8" s="86">
        <v>2.3E-2</v>
      </c>
      <c r="I8" s="85">
        <v>24</v>
      </c>
      <c r="J8" s="86">
        <v>3.3000000000000002E-2</v>
      </c>
      <c r="K8" s="85">
        <v>247</v>
      </c>
      <c r="L8" s="86">
        <v>0.33800000000000002</v>
      </c>
      <c r="M8" s="85">
        <v>378</v>
      </c>
      <c r="N8" s="86">
        <v>0.51800000000000002</v>
      </c>
      <c r="P8" s="65">
        <f t="shared" ref="P8:P13" si="0">D8+F8</f>
        <v>8.6999999999999994E-2</v>
      </c>
      <c r="Q8" s="65">
        <f t="shared" ref="Q8:Q13" si="1">H8+J8</f>
        <v>5.6000000000000001E-2</v>
      </c>
      <c r="R8" s="65">
        <f t="shared" ref="R8:R13" si="2">L8+N8</f>
        <v>0.85600000000000009</v>
      </c>
    </row>
    <row r="9" spans="1:19" x14ac:dyDescent="0.25">
      <c r="A9" s="121" t="s">
        <v>7</v>
      </c>
      <c r="B9" s="88">
        <v>706</v>
      </c>
      <c r="C9" s="88">
        <v>40</v>
      </c>
      <c r="D9" s="89">
        <v>5.7000000000000002E-2</v>
      </c>
      <c r="E9" s="88">
        <v>20</v>
      </c>
      <c r="F9" s="89">
        <v>2.8000000000000001E-2</v>
      </c>
      <c r="G9" s="88">
        <v>23</v>
      </c>
      <c r="H9" s="89">
        <v>3.3000000000000002E-2</v>
      </c>
      <c r="I9" s="88">
        <v>20</v>
      </c>
      <c r="J9" s="89">
        <v>2.8000000000000001E-2</v>
      </c>
      <c r="K9" s="88">
        <v>293</v>
      </c>
      <c r="L9" s="89">
        <v>0.41499999999999998</v>
      </c>
      <c r="M9" s="88">
        <v>310</v>
      </c>
      <c r="N9" s="89">
        <v>0.439</v>
      </c>
      <c r="P9" s="65">
        <f t="shared" si="0"/>
        <v>8.5000000000000006E-2</v>
      </c>
      <c r="Q9" s="65">
        <f t="shared" si="1"/>
        <v>6.0999999999999999E-2</v>
      </c>
      <c r="R9" s="65">
        <f t="shared" si="2"/>
        <v>0.85399999999999998</v>
      </c>
    </row>
    <row r="10" spans="1:19" x14ac:dyDescent="0.25">
      <c r="A10" s="120" t="s">
        <v>8</v>
      </c>
      <c r="B10" s="85">
        <v>940</v>
      </c>
      <c r="C10" s="85">
        <v>95</v>
      </c>
      <c r="D10" s="86">
        <v>0.10100000000000001</v>
      </c>
      <c r="E10" s="85">
        <v>16</v>
      </c>
      <c r="F10" s="86">
        <v>1.7000000000000001E-2</v>
      </c>
      <c r="G10" s="85">
        <v>44</v>
      </c>
      <c r="H10" s="86">
        <v>4.7E-2</v>
      </c>
      <c r="I10" s="85">
        <v>12</v>
      </c>
      <c r="J10" s="86">
        <v>1.2999999999999999E-2</v>
      </c>
      <c r="K10" s="85">
        <v>468</v>
      </c>
      <c r="L10" s="86">
        <v>0.498</v>
      </c>
      <c r="M10" s="85">
        <v>305</v>
      </c>
      <c r="N10" s="86">
        <v>0.32400000000000001</v>
      </c>
      <c r="P10" s="65">
        <f t="shared" si="0"/>
        <v>0.11800000000000001</v>
      </c>
      <c r="Q10" s="65">
        <f t="shared" si="1"/>
        <v>0.06</v>
      </c>
      <c r="R10" s="65">
        <f t="shared" si="2"/>
        <v>0.82200000000000006</v>
      </c>
    </row>
    <row r="11" spans="1:19" x14ac:dyDescent="0.25">
      <c r="A11" s="121" t="s">
        <v>9</v>
      </c>
      <c r="B11" s="124">
        <v>1095</v>
      </c>
      <c r="C11" s="88">
        <v>201</v>
      </c>
      <c r="D11" s="89">
        <v>0.184</v>
      </c>
      <c r="E11" s="88">
        <v>23</v>
      </c>
      <c r="F11" s="89">
        <v>2.1000000000000001E-2</v>
      </c>
      <c r="G11" s="88">
        <v>36</v>
      </c>
      <c r="H11" s="89">
        <v>3.3000000000000002E-2</v>
      </c>
      <c r="I11" s="88">
        <v>4</v>
      </c>
      <c r="J11" s="89">
        <v>4.0000000000000001E-3</v>
      </c>
      <c r="K11" s="88">
        <v>567</v>
      </c>
      <c r="L11" s="89">
        <v>0.51800000000000002</v>
      </c>
      <c r="M11" s="88">
        <v>264</v>
      </c>
      <c r="N11" s="89">
        <v>0.24099999999999999</v>
      </c>
      <c r="P11" s="65">
        <f t="shared" si="0"/>
        <v>0.20499999999999999</v>
      </c>
      <c r="Q11" s="65">
        <f t="shared" si="1"/>
        <v>3.7000000000000005E-2</v>
      </c>
      <c r="R11" s="65">
        <f t="shared" si="2"/>
        <v>0.75900000000000001</v>
      </c>
    </row>
    <row r="12" spans="1:19" x14ac:dyDescent="0.25">
      <c r="A12" s="120" t="s">
        <v>10</v>
      </c>
      <c r="B12" s="85">
        <v>995</v>
      </c>
      <c r="C12" s="85">
        <v>284</v>
      </c>
      <c r="D12" s="86">
        <v>0.28499999999999998</v>
      </c>
      <c r="E12" s="85">
        <v>23</v>
      </c>
      <c r="F12" s="86">
        <v>2.3E-2</v>
      </c>
      <c r="G12" s="85">
        <v>36</v>
      </c>
      <c r="H12" s="86">
        <v>3.5999999999999997E-2</v>
      </c>
      <c r="I12" s="85">
        <v>0</v>
      </c>
      <c r="J12" s="85"/>
      <c r="K12" s="85">
        <v>534</v>
      </c>
      <c r="L12" s="86">
        <v>0.53700000000000003</v>
      </c>
      <c r="M12" s="85">
        <v>118</v>
      </c>
      <c r="N12" s="86">
        <v>0.11899999999999999</v>
      </c>
      <c r="P12" s="65">
        <f t="shared" si="0"/>
        <v>0.308</v>
      </c>
      <c r="Q12" s="65">
        <f t="shared" si="1"/>
        <v>3.5999999999999997E-2</v>
      </c>
      <c r="R12" s="65">
        <f t="shared" si="2"/>
        <v>0.65600000000000003</v>
      </c>
    </row>
    <row r="13" spans="1:19" x14ac:dyDescent="0.25">
      <c r="A13" s="121" t="s">
        <v>11</v>
      </c>
      <c r="B13" s="88">
        <v>899</v>
      </c>
      <c r="C13" s="88">
        <v>429</v>
      </c>
      <c r="D13" s="89">
        <v>0.47699999999999998</v>
      </c>
      <c r="E13" s="88">
        <v>20</v>
      </c>
      <c r="F13" s="89">
        <v>2.1999999999999999E-2</v>
      </c>
      <c r="G13" s="88">
        <v>42</v>
      </c>
      <c r="H13" s="89">
        <v>4.7E-2</v>
      </c>
      <c r="I13" s="88">
        <v>2</v>
      </c>
      <c r="J13" s="89">
        <v>2E-3</v>
      </c>
      <c r="K13" s="88">
        <v>336</v>
      </c>
      <c r="L13" s="89">
        <v>0.374</v>
      </c>
      <c r="M13" s="88">
        <v>70</v>
      </c>
      <c r="N13" s="89">
        <v>7.8E-2</v>
      </c>
      <c r="P13" s="65">
        <f t="shared" si="0"/>
        <v>0.499</v>
      </c>
      <c r="Q13" s="65">
        <f t="shared" si="1"/>
        <v>4.9000000000000002E-2</v>
      </c>
      <c r="R13" s="65">
        <f t="shared" si="2"/>
        <v>0.45200000000000001</v>
      </c>
    </row>
    <row r="14" spans="1:19" x14ac:dyDescent="0.25">
      <c r="A14" s="120" t="s">
        <v>12</v>
      </c>
      <c r="B14" s="85">
        <v>2</v>
      </c>
      <c r="C14" s="85">
        <v>0</v>
      </c>
      <c r="D14" s="85" t="s">
        <v>841</v>
      </c>
      <c r="E14" s="85">
        <v>0</v>
      </c>
      <c r="F14" s="86" t="s">
        <v>841</v>
      </c>
      <c r="G14" s="85">
        <v>0</v>
      </c>
      <c r="H14" s="85" t="s">
        <v>841</v>
      </c>
      <c r="I14" s="85">
        <v>1</v>
      </c>
      <c r="J14" s="86">
        <v>0.5</v>
      </c>
      <c r="K14" s="85">
        <v>0</v>
      </c>
      <c r="L14" s="85" t="s">
        <v>841</v>
      </c>
      <c r="M14" s="85">
        <v>1</v>
      </c>
      <c r="N14" s="86">
        <v>0.5</v>
      </c>
    </row>
    <row r="15" spans="1:19" x14ac:dyDescent="0.25">
      <c r="A15" s="121" t="s">
        <v>925</v>
      </c>
      <c r="B15" s="61">
        <f>SUM(B7:B14)</f>
        <v>5875</v>
      </c>
      <c r="P15" s="53">
        <f>SUMPRODUCT(B7:B13,P7:P13)/B15</f>
        <v>0.21346519148936174</v>
      </c>
      <c r="Q15" s="53">
        <f>SUMPRODUCT(B7:B13,Q7:Q13)/B15</f>
        <v>4.8184510638297873E-2</v>
      </c>
      <c r="R15" s="126">
        <f>SUMPRODUCT(B7:B13,R7:R13)/B15</f>
        <v>0.73815846808510632</v>
      </c>
      <c r="S15" t="s">
        <v>827</v>
      </c>
    </row>
    <row r="17" spans="1:19" x14ac:dyDescent="0.25">
      <c r="A17" s="81" t="s">
        <v>924</v>
      </c>
    </row>
    <row r="18" spans="1:19" x14ac:dyDescent="0.25">
      <c r="A18" s="114"/>
      <c r="B18" s="114"/>
      <c r="C18" s="275" t="s">
        <v>833</v>
      </c>
      <c r="D18" s="275"/>
      <c r="E18" s="275"/>
      <c r="F18" s="275"/>
      <c r="G18" s="275" t="s">
        <v>834</v>
      </c>
      <c r="H18" s="275"/>
      <c r="I18" s="275"/>
      <c r="J18" s="275"/>
      <c r="K18" s="275" t="s">
        <v>835</v>
      </c>
      <c r="L18" s="275"/>
      <c r="M18" s="275"/>
      <c r="N18" s="275"/>
    </row>
    <row r="19" spans="1:19" x14ac:dyDescent="0.25">
      <c r="A19" s="123">
        <v>44543</v>
      </c>
      <c r="B19" s="94">
        <f>A19-120</f>
        <v>44423</v>
      </c>
      <c r="C19" s="272" t="s">
        <v>920</v>
      </c>
      <c r="D19" s="272"/>
      <c r="E19" s="272" t="s">
        <v>921</v>
      </c>
      <c r="F19" s="272"/>
      <c r="G19" s="272" t="s">
        <v>920</v>
      </c>
      <c r="H19" s="272"/>
      <c r="I19" s="272" t="s">
        <v>921</v>
      </c>
      <c r="J19" s="272"/>
      <c r="K19" s="272" t="s">
        <v>920</v>
      </c>
      <c r="L19" s="272"/>
      <c r="M19" s="272" t="s">
        <v>921</v>
      </c>
      <c r="N19" s="272"/>
    </row>
    <row r="20" spans="1:19" x14ac:dyDescent="0.25">
      <c r="A20" s="119" t="s">
        <v>104</v>
      </c>
      <c r="B20" s="62" t="s">
        <v>0</v>
      </c>
      <c r="C20" s="62" t="s">
        <v>839</v>
      </c>
      <c r="D20" s="62" t="s">
        <v>840</v>
      </c>
      <c r="E20" s="62" t="s">
        <v>839</v>
      </c>
      <c r="F20" s="62" t="s">
        <v>840</v>
      </c>
      <c r="G20" s="62" t="s">
        <v>839</v>
      </c>
      <c r="H20" s="62" t="s">
        <v>840</v>
      </c>
      <c r="I20" s="62" t="s">
        <v>839</v>
      </c>
      <c r="J20" s="62" t="s">
        <v>840</v>
      </c>
      <c r="K20" s="62" t="s">
        <v>839</v>
      </c>
      <c r="L20" s="62" t="s">
        <v>840</v>
      </c>
      <c r="M20" s="62" t="s">
        <v>839</v>
      </c>
      <c r="N20" s="62" t="s">
        <v>840</v>
      </c>
      <c r="P20" s="62" t="s">
        <v>833</v>
      </c>
      <c r="Q20" s="62" t="s">
        <v>834</v>
      </c>
      <c r="R20" s="62" t="s">
        <v>923</v>
      </c>
    </row>
    <row r="21" spans="1:19" x14ac:dyDescent="0.25">
      <c r="A21" s="120" t="s">
        <v>901</v>
      </c>
      <c r="B21" s="122">
        <v>131</v>
      </c>
      <c r="C21" s="85">
        <v>0</v>
      </c>
      <c r="D21" s="85" t="s">
        <v>841</v>
      </c>
      <c r="E21" s="85">
        <v>0</v>
      </c>
      <c r="F21" s="85" t="s">
        <v>841</v>
      </c>
      <c r="G21" s="85">
        <v>0</v>
      </c>
      <c r="H21" s="85" t="s">
        <v>841</v>
      </c>
      <c r="I21" s="85">
        <v>0</v>
      </c>
      <c r="J21" s="85" t="s">
        <v>841</v>
      </c>
      <c r="K21" s="85">
        <v>29</v>
      </c>
      <c r="L21" s="86">
        <v>0.221</v>
      </c>
      <c r="M21" s="122">
        <v>102</v>
      </c>
      <c r="N21" s="86">
        <v>0.77900000000000003</v>
      </c>
    </row>
    <row r="22" spans="1:19" x14ac:dyDescent="0.25">
      <c r="A22" s="121" t="s">
        <v>809</v>
      </c>
      <c r="B22" s="88">
        <v>508</v>
      </c>
      <c r="C22" s="88">
        <v>10</v>
      </c>
      <c r="D22" s="89">
        <v>0.02</v>
      </c>
      <c r="E22" s="88">
        <v>29</v>
      </c>
      <c r="F22" s="89">
        <v>5.7000000000000002E-2</v>
      </c>
      <c r="G22" s="88">
        <v>10</v>
      </c>
      <c r="H22" s="89">
        <v>0.02</v>
      </c>
      <c r="I22" s="88">
        <v>12</v>
      </c>
      <c r="J22" s="89">
        <v>2.4E-2</v>
      </c>
      <c r="K22" s="88">
        <v>136</v>
      </c>
      <c r="L22" s="89">
        <v>0.26800000000000002</v>
      </c>
      <c r="M22" s="88">
        <v>311</v>
      </c>
      <c r="N22" s="89">
        <v>0.61199999999999999</v>
      </c>
      <c r="P22" s="65">
        <f>D22+F22</f>
        <v>7.6999999999999999E-2</v>
      </c>
      <c r="Q22" s="65">
        <f>H22+J22</f>
        <v>4.3999999999999997E-2</v>
      </c>
      <c r="R22" s="65">
        <f>L22+N22</f>
        <v>0.88</v>
      </c>
    </row>
    <row r="23" spans="1:19" x14ac:dyDescent="0.25">
      <c r="A23" s="120" t="s">
        <v>6</v>
      </c>
      <c r="B23" s="85">
        <v>728</v>
      </c>
      <c r="C23" s="85">
        <v>25</v>
      </c>
      <c r="D23" s="86">
        <v>3.4000000000000002E-2</v>
      </c>
      <c r="E23" s="85">
        <v>39</v>
      </c>
      <c r="F23" s="86">
        <v>5.3999999999999999E-2</v>
      </c>
      <c r="G23" s="85">
        <v>17</v>
      </c>
      <c r="H23" s="86">
        <v>2.3E-2</v>
      </c>
      <c r="I23" s="85">
        <v>24</v>
      </c>
      <c r="J23" s="86">
        <v>3.3000000000000002E-2</v>
      </c>
      <c r="K23" s="85">
        <v>246</v>
      </c>
      <c r="L23" s="86">
        <v>0.33800000000000002</v>
      </c>
      <c r="M23" s="85">
        <v>377</v>
      </c>
      <c r="N23" s="86">
        <v>0.51800000000000002</v>
      </c>
      <c r="P23" s="65">
        <f t="shared" ref="P23:P28" si="3">D23+F23</f>
        <v>8.7999999999999995E-2</v>
      </c>
      <c r="Q23" s="65">
        <f t="shared" ref="Q23:Q28" si="4">H23+J23</f>
        <v>5.6000000000000001E-2</v>
      </c>
      <c r="R23" s="65">
        <f t="shared" ref="R23:R28" si="5">L23+N23</f>
        <v>0.85600000000000009</v>
      </c>
    </row>
    <row r="24" spans="1:19" x14ac:dyDescent="0.25">
      <c r="A24" s="121" t="s">
        <v>7</v>
      </c>
      <c r="B24" s="88">
        <v>704</v>
      </c>
      <c r="C24" s="88">
        <v>40</v>
      </c>
      <c r="D24" s="89">
        <v>5.7000000000000002E-2</v>
      </c>
      <c r="E24" s="88">
        <v>20</v>
      </c>
      <c r="F24" s="89">
        <v>2.8000000000000001E-2</v>
      </c>
      <c r="G24" s="88">
        <v>23</v>
      </c>
      <c r="H24" s="89">
        <v>3.3000000000000002E-2</v>
      </c>
      <c r="I24" s="88">
        <v>20</v>
      </c>
      <c r="J24" s="89">
        <v>2.8000000000000001E-2</v>
      </c>
      <c r="K24" s="88">
        <v>292</v>
      </c>
      <c r="L24" s="89">
        <v>0.41499999999999998</v>
      </c>
      <c r="M24" s="88">
        <v>309</v>
      </c>
      <c r="N24" s="89">
        <v>0.439</v>
      </c>
      <c r="P24" s="65">
        <f t="shared" si="3"/>
        <v>8.5000000000000006E-2</v>
      </c>
      <c r="Q24" s="65">
        <f t="shared" si="4"/>
        <v>6.0999999999999999E-2</v>
      </c>
      <c r="R24" s="65">
        <f t="shared" si="5"/>
        <v>0.85399999999999998</v>
      </c>
    </row>
    <row r="25" spans="1:19" x14ac:dyDescent="0.25">
      <c r="A25" s="120" t="s">
        <v>8</v>
      </c>
      <c r="B25" s="85">
        <v>943</v>
      </c>
      <c r="C25" s="85">
        <v>95</v>
      </c>
      <c r="D25" s="86">
        <v>0.10100000000000001</v>
      </c>
      <c r="E25" s="85">
        <v>16</v>
      </c>
      <c r="F25" s="86">
        <v>1.7000000000000001E-2</v>
      </c>
      <c r="G25" s="85">
        <v>44</v>
      </c>
      <c r="H25" s="86">
        <v>4.7E-2</v>
      </c>
      <c r="I25" s="85">
        <v>12</v>
      </c>
      <c r="J25" s="86">
        <v>1.2999999999999999E-2</v>
      </c>
      <c r="K25" s="85">
        <v>469</v>
      </c>
      <c r="L25" s="86">
        <v>0.497</v>
      </c>
      <c r="M25" s="85">
        <v>307</v>
      </c>
      <c r="N25" s="86">
        <v>0.32600000000000001</v>
      </c>
      <c r="P25" s="65">
        <f t="shared" si="3"/>
        <v>0.11800000000000001</v>
      </c>
      <c r="Q25" s="65">
        <f t="shared" si="4"/>
        <v>0.06</v>
      </c>
      <c r="R25" s="65">
        <f t="shared" si="5"/>
        <v>0.82299999999999995</v>
      </c>
    </row>
    <row r="26" spans="1:19" x14ac:dyDescent="0.25">
      <c r="A26" s="121" t="s">
        <v>9</v>
      </c>
      <c r="B26" s="124">
        <v>1098</v>
      </c>
      <c r="C26" s="88">
        <v>201</v>
      </c>
      <c r="D26" s="89">
        <v>0.183</v>
      </c>
      <c r="E26" s="88">
        <v>23</v>
      </c>
      <c r="F26" s="89">
        <v>2.1000000000000001E-2</v>
      </c>
      <c r="G26" s="88">
        <v>36</v>
      </c>
      <c r="H26" s="89">
        <v>3.3000000000000002E-2</v>
      </c>
      <c r="I26" s="88">
        <v>4</v>
      </c>
      <c r="J26" s="89">
        <v>4.0000000000000001E-3</v>
      </c>
      <c r="K26" s="88">
        <v>569</v>
      </c>
      <c r="L26" s="89">
        <v>0.51800000000000002</v>
      </c>
      <c r="M26" s="88">
        <v>265</v>
      </c>
      <c r="N26" s="89">
        <v>0.24099999999999999</v>
      </c>
      <c r="P26" s="65">
        <f t="shared" si="3"/>
        <v>0.20399999999999999</v>
      </c>
      <c r="Q26" s="65">
        <f t="shared" si="4"/>
        <v>3.7000000000000005E-2</v>
      </c>
      <c r="R26" s="65">
        <f t="shared" si="5"/>
        <v>0.75900000000000001</v>
      </c>
    </row>
    <row r="27" spans="1:19" x14ac:dyDescent="0.25">
      <c r="A27" s="120" t="s">
        <v>10</v>
      </c>
      <c r="B27" s="85">
        <v>997</v>
      </c>
      <c r="C27" s="85">
        <v>284</v>
      </c>
      <c r="D27" s="86">
        <v>0.28499999999999998</v>
      </c>
      <c r="E27" s="85">
        <v>25</v>
      </c>
      <c r="F27" s="86">
        <v>2.5000000000000001E-2</v>
      </c>
      <c r="G27" s="85">
        <v>36</v>
      </c>
      <c r="H27" s="86">
        <v>3.5999999999999997E-2</v>
      </c>
      <c r="I27" s="85">
        <v>0</v>
      </c>
      <c r="J27" s="85"/>
      <c r="K27" s="85">
        <v>534</v>
      </c>
      <c r="L27" s="86">
        <v>0.53600000000000003</v>
      </c>
      <c r="M27" s="85">
        <v>118</v>
      </c>
      <c r="N27" s="86">
        <v>0.11799999999999999</v>
      </c>
      <c r="P27" s="65">
        <f t="shared" si="3"/>
        <v>0.31</v>
      </c>
      <c r="Q27" s="65">
        <f t="shared" si="4"/>
        <v>3.5999999999999997E-2</v>
      </c>
      <c r="R27" s="65">
        <f t="shared" si="5"/>
        <v>0.65400000000000003</v>
      </c>
    </row>
    <row r="28" spans="1:19" x14ac:dyDescent="0.25">
      <c r="A28" s="121" t="s">
        <v>11</v>
      </c>
      <c r="B28" s="88">
        <v>901</v>
      </c>
      <c r="C28" s="88">
        <v>431</v>
      </c>
      <c r="D28" s="89">
        <v>0.47799999999999998</v>
      </c>
      <c r="E28" s="88">
        <v>20</v>
      </c>
      <c r="F28" s="89">
        <v>2.1999999999999999E-2</v>
      </c>
      <c r="G28" s="88">
        <v>42</v>
      </c>
      <c r="H28" s="89">
        <v>4.7E-2</v>
      </c>
      <c r="I28" s="88">
        <v>2</v>
      </c>
      <c r="J28" s="89">
        <v>2E-3</v>
      </c>
      <c r="K28" s="88">
        <v>337</v>
      </c>
      <c r="L28" s="89">
        <v>0.374</v>
      </c>
      <c r="M28" s="88">
        <v>69</v>
      </c>
      <c r="N28" s="89">
        <v>7.6999999999999999E-2</v>
      </c>
      <c r="P28" s="65">
        <f t="shared" si="3"/>
        <v>0.5</v>
      </c>
      <c r="Q28" s="65">
        <f t="shared" si="4"/>
        <v>4.9000000000000002E-2</v>
      </c>
      <c r="R28" s="65">
        <f t="shared" si="5"/>
        <v>0.45100000000000001</v>
      </c>
    </row>
    <row r="29" spans="1:19" x14ac:dyDescent="0.25">
      <c r="A29" s="120" t="s">
        <v>12</v>
      </c>
      <c r="B29" s="85">
        <v>2</v>
      </c>
      <c r="C29" s="85">
        <v>0</v>
      </c>
      <c r="D29" s="85" t="s">
        <v>841</v>
      </c>
      <c r="E29" s="85">
        <v>0</v>
      </c>
      <c r="F29" s="86" t="s">
        <v>841</v>
      </c>
      <c r="G29" s="85">
        <v>0</v>
      </c>
      <c r="H29" s="85" t="s">
        <v>841</v>
      </c>
      <c r="I29" s="85">
        <v>1</v>
      </c>
      <c r="J29" s="86">
        <v>0.5</v>
      </c>
      <c r="K29" s="85">
        <v>0</v>
      </c>
      <c r="L29" s="85" t="s">
        <v>841</v>
      </c>
      <c r="M29" s="85">
        <v>1</v>
      </c>
      <c r="N29" s="86">
        <v>0.5</v>
      </c>
    </row>
    <row r="30" spans="1:19" x14ac:dyDescent="0.25">
      <c r="A30" s="121" t="s">
        <v>925</v>
      </c>
      <c r="B30" s="61">
        <f>SUM(B22:B29)</f>
        <v>5881</v>
      </c>
      <c r="P30" s="53">
        <f>SUMPRODUCT(B22:B28,P22:P28)/B30</f>
        <v>0.21388471348410135</v>
      </c>
      <c r="Q30" s="53">
        <f>SUMPRODUCT(B22:B28,Q22:Q28)/B30</f>
        <v>4.8173950008501963E-2</v>
      </c>
      <c r="R30" s="126">
        <f>SUMPRODUCT(B22:B28,R22:R28)/B30</f>
        <v>0.73784798503655835</v>
      </c>
      <c r="S30" t="s">
        <v>827</v>
      </c>
    </row>
    <row r="32" spans="1:19" x14ac:dyDescent="0.25">
      <c r="A32" s="81" t="s">
        <v>924</v>
      </c>
    </row>
    <row r="33" spans="1:19" x14ac:dyDescent="0.25">
      <c r="A33" s="114"/>
      <c r="B33" s="114"/>
      <c r="C33" s="275" t="s">
        <v>833</v>
      </c>
      <c r="D33" s="275"/>
      <c r="E33" s="275"/>
      <c r="F33" s="275"/>
      <c r="G33" s="275" t="s">
        <v>834</v>
      </c>
      <c r="H33" s="275"/>
      <c r="I33" s="275"/>
      <c r="J33" s="275"/>
      <c r="K33" s="275" t="s">
        <v>835</v>
      </c>
      <c r="L33" s="275"/>
      <c r="M33" s="275"/>
      <c r="N33" s="275"/>
    </row>
    <row r="34" spans="1:19" x14ac:dyDescent="0.25">
      <c r="A34" s="123">
        <v>44544</v>
      </c>
      <c r="B34" s="94">
        <f>A34-120</f>
        <v>44424</v>
      </c>
      <c r="C34" s="272" t="s">
        <v>920</v>
      </c>
      <c r="D34" s="272"/>
      <c r="E34" s="272" t="s">
        <v>921</v>
      </c>
      <c r="F34" s="272"/>
      <c r="G34" s="272" t="s">
        <v>920</v>
      </c>
      <c r="H34" s="272"/>
      <c r="I34" s="272" t="s">
        <v>921</v>
      </c>
      <c r="J34" s="272"/>
      <c r="K34" s="272" t="s">
        <v>920</v>
      </c>
      <c r="L34" s="272"/>
      <c r="M34" s="272" t="s">
        <v>921</v>
      </c>
      <c r="N34" s="272"/>
    </row>
    <row r="35" spans="1:19" x14ac:dyDescent="0.25">
      <c r="A35" s="119" t="s">
        <v>104</v>
      </c>
      <c r="B35" s="62" t="s">
        <v>0</v>
      </c>
      <c r="C35" s="62" t="s">
        <v>839</v>
      </c>
      <c r="D35" s="62" t="s">
        <v>840</v>
      </c>
      <c r="E35" s="62" t="s">
        <v>839</v>
      </c>
      <c r="F35" s="62" t="s">
        <v>840</v>
      </c>
      <c r="G35" s="62" t="s">
        <v>839</v>
      </c>
      <c r="H35" s="62" t="s">
        <v>840</v>
      </c>
      <c r="I35" s="62" t="s">
        <v>839</v>
      </c>
      <c r="J35" s="62" t="s">
        <v>840</v>
      </c>
      <c r="K35" s="62" t="s">
        <v>839</v>
      </c>
      <c r="L35" s="62" t="s">
        <v>840</v>
      </c>
      <c r="M35" s="62" t="s">
        <v>839</v>
      </c>
      <c r="N35" s="62" t="s">
        <v>840</v>
      </c>
      <c r="P35" s="62" t="s">
        <v>833</v>
      </c>
      <c r="Q35" s="62" t="s">
        <v>834</v>
      </c>
      <c r="R35" s="62" t="s">
        <v>923</v>
      </c>
    </row>
    <row r="36" spans="1:19" x14ac:dyDescent="0.25">
      <c r="A36" s="120" t="s">
        <v>901</v>
      </c>
      <c r="B36" s="122">
        <v>131</v>
      </c>
      <c r="C36" s="85">
        <v>0</v>
      </c>
      <c r="D36" s="85" t="s">
        <v>841</v>
      </c>
      <c r="E36" s="85">
        <v>0</v>
      </c>
      <c r="F36" s="85" t="s">
        <v>841</v>
      </c>
      <c r="G36" s="85">
        <v>0</v>
      </c>
      <c r="H36" s="85" t="s">
        <v>841</v>
      </c>
      <c r="I36" s="85">
        <v>0</v>
      </c>
      <c r="J36" s="85" t="s">
        <v>841</v>
      </c>
      <c r="K36" s="85">
        <v>30</v>
      </c>
      <c r="L36" s="86">
        <v>0.22900000000000001</v>
      </c>
      <c r="M36" s="122">
        <v>101</v>
      </c>
      <c r="N36" s="86">
        <v>0.77100000000000002</v>
      </c>
    </row>
    <row r="37" spans="1:19" x14ac:dyDescent="0.25">
      <c r="A37" s="121" t="s">
        <v>809</v>
      </c>
      <c r="B37" s="88">
        <v>510</v>
      </c>
      <c r="C37" s="88">
        <v>10</v>
      </c>
      <c r="D37" s="89">
        <v>0.02</v>
      </c>
      <c r="E37" s="88">
        <v>30</v>
      </c>
      <c r="F37" s="89">
        <v>5.8999999999999997E-2</v>
      </c>
      <c r="G37" s="88">
        <v>10</v>
      </c>
      <c r="H37" s="89">
        <v>0.02</v>
      </c>
      <c r="I37" s="88">
        <v>12</v>
      </c>
      <c r="J37" s="89">
        <v>2.4E-2</v>
      </c>
      <c r="K37" s="88">
        <v>137</v>
      </c>
      <c r="L37" s="89">
        <v>0.26900000000000002</v>
      </c>
      <c r="M37" s="88">
        <v>311</v>
      </c>
      <c r="N37" s="89">
        <v>0.61</v>
      </c>
      <c r="P37" s="65">
        <f>D37+F37</f>
        <v>7.9000000000000001E-2</v>
      </c>
      <c r="Q37" s="65">
        <f>H37+J37</f>
        <v>4.3999999999999997E-2</v>
      </c>
      <c r="R37" s="65">
        <f>L37+N37</f>
        <v>0.879</v>
      </c>
    </row>
    <row r="38" spans="1:19" x14ac:dyDescent="0.25">
      <c r="A38" s="120" t="s">
        <v>6</v>
      </c>
      <c r="B38" s="85">
        <v>728</v>
      </c>
      <c r="C38" s="85">
        <v>25</v>
      </c>
      <c r="D38" s="86">
        <v>3.4000000000000002E-2</v>
      </c>
      <c r="E38" s="85">
        <v>39</v>
      </c>
      <c r="F38" s="86">
        <v>5.3999999999999999E-2</v>
      </c>
      <c r="G38" s="85">
        <v>17</v>
      </c>
      <c r="H38" s="86">
        <v>2.3E-2</v>
      </c>
      <c r="I38" s="85">
        <v>24</v>
      </c>
      <c r="J38" s="86">
        <v>3.3000000000000002E-2</v>
      </c>
      <c r="K38" s="85">
        <v>246</v>
      </c>
      <c r="L38" s="86">
        <v>0.33800000000000002</v>
      </c>
      <c r="M38" s="85">
        <v>377</v>
      </c>
      <c r="N38" s="86">
        <v>0.51800000000000002</v>
      </c>
      <c r="P38" s="65">
        <f t="shared" ref="P38:P43" si="6">D38+F38</f>
        <v>8.7999999999999995E-2</v>
      </c>
      <c r="Q38" s="65">
        <f t="shared" ref="Q38:Q43" si="7">H38+J38</f>
        <v>5.6000000000000001E-2</v>
      </c>
      <c r="R38" s="65">
        <f t="shared" ref="R38:R43" si="8">L38+N38</f>
        <v>0.85600000000000009</v>
      </c>
    </row>
    <row r="39" spans="1:19" x14ac:dyDescent="0.25">
      <c r="A39" s="121" t="s">
        <v>7</v>
      </c>
      <c r="B39" s="88">
        <v>704</v>
      </c>
      <c r="C39" s="88">
        <v>40</v>
      </c>
      <c r="D39" s="89">
        <v>5.7000000000000002E-2</v>
      </c>
      <c r="E39" s="88">
        <v>20</v>
      </c>
      <c r="F39" s="89">
        <v>2.8000000000000001E-2</v>
      </c>
      <c r="G39" s="88">
        <v>23</v>
      </c>
      <c r="H39" s="89">
        <v>3.3000000000000002E-2</v>
      </c>
      <c r="I39" s="88">
        <v>20</v>
      </c>
      <c r="J39" s="89">
        <v>2.8000000000000001E-2</v>
      </c>
      <c r="K39" s="88">
        <v>292</v>
      </c>
      <c r="L39" s="89">
        <v>0.41499999999999998</v>
      </c>
      <c r="M39" s="88">
        <v>309</v>
      </c>
      <c r="N39" s="89">
        <v>0.439</v>
      </c>
      <c r="P39" s="65">
        <f t="shared" si="6"/>
        <v>8.5000000000000006E-2</v>
      </c>
      <c r="Q39" s="65">
        <f t="shared" si="7"/>
        <v>6.0999999999999999E-2</v>
      </c>
      <c r="R39" s="65">
        <f t="shared" si="8"/>
        <v>0.85399999999999998</v>
      </c>
    </row>
    <row r="40" spans="1:19" x14ac:dyDescent="0.25">
      <c r="A40" s="120" t="s">
        <v>8</v>
      </c>
      <c r="B40" s="85">
        <v>941</v>
      </c>
      <c r="C40" s="85">
        <v>94</v>
      </c>
      <c r="D40" s="86">
        <v>0.1</v>
      </c>
      <c r="E40" s="85">
        <v>17</v>
      </c>
      <c r="F40" s="86">
        <v>1.7999999999999999E-2</v>
      </c>
      <c r="G40" s="85">
        <v>44</v>
      </c>
      <c r="H40" s="86">
        <v>4.7E-2</v>
      </c>
      <c r="I40" s="85">
        <v>12</v>
      </c>
      <c r="J40" s="86">
        <v>1.2999999999999999E-2</v>
      </c>
      <c r="K40" s="85">
        <v>466</v>
      </c>
      <c r="L40" s="86">
        <v>0.495</v>
      </c>
      <c r="M40" s="85">
        <v>308</v>
      </c>
      <c r="N40" s="86">
        <v>0.32700000000000001</v>
      </c>
      <c r="P40" s="65">
        <f t="shared" si="6"/>
        <v>0.11800000000000001</v>
      </c>
      <c r="Q40" s="65">
        <f t="shared" si="7"/>
        <v>0.06</v>
      </c>
      <c r="R40" s="65">
        <f t="shared" si="8"/>
        <v>0.82200000000000006</v>
      </c>
    </row>
    <row r="41" spans="1:19" x14ac:dyDescent="0.25">
      <c r="A41" s="121" t="s">
        <v>9</v>
      </c>
      <c r="B41" s="124">
        <v>1098</v>
      </c>
      <c r="C41" s="88">
        <v>201</v>
      </c>
      <c r="D41" s="89">
        <v>0.183</v>
      </c>
      <c r="E41" s="88">
        <v>23</v>
      </c>
      <c r="F41" s="89">
        <v>2.1000000000000001E-2</v>
      </c>
      <c r="G41" s="88">
        <v>36</v>
      </c>
      <c r="H41" s="89">
        <v>3.3000000000000002E-2</v>
      </c>
      <c r="I41" s="88">
        <v>4</v>
      </c>
      <c r="J41" s="89">
        <v>4.0000000000000001E-3</v>
      </c>
      <c r="K41" s="88">
        <v>569</v>
      </c>
      <c r="L41" s="89">
        <v>0.51800000000000002</v>
      </c>
      <c r="M41" s="88">
        <v>265</v>
      </c>
      <c r="N41" s="89">
        <v>0.24099999999999999</v>
      </c>
      <c r="P41" s="65">
        <f t="shared" si="6"/>
        <v>0.20399999999999999</v>
      </c>
      <c r="Q41" s="65">
        <f t="shared" si="7"/>
        <v>3.7000000000000005E-2</v>
      </c>
      <c r="R41" s="65">
        <f t="shared" si="8"/>
        <v>0.75900000000000001</v>
      </c>
    </row>
    <row r="42" spans="1:19" x14ac:dyDescent="0.25">
      <c r="A42" s="120" t="s">
        <v>10</v>
      </c>
      <c r="B42" s="85">
        <v>996</v>
      </c>
      <c r="C42" s="85">
        <v>283</v>
      </c>
      <c r="D42" s="86">
        <v>0.28399999999999997</v>
      </c>
      <c r="E42" s="85">
        <v>23</v>
      </c>
      <c r="F42" s="86">
        <v>2.3E-2</v>
      </c>
      <c r="G42" s="85">
        <v>36</v>
      </c>
      <c r="H42" s="86">
        <v>3.5999999999999997E-2</v>
      </c>
      <c r="I42" s="85">
        <v>0</v>
      </c>
      <c r="J42" s="85"/>
      <c r="K42" s="85">
        <v>536</v>
      </c>
      <c r="L42" s="86">
        <v>0.53800000000000003</v>
      </c>
      <c r="M42" s="85">
        <v>118</v>
      </c>
      <c r="N42" s="86">
        <v>0.11799999999999999</v>
      </c>
      <c r="P42" s="65">
        <f t="shared" si="6"/>
        <v>0.307</v>
      </c>
      <c r="Q42" s="65">
        <f t="shared" si="7"/>
        <v>3.5999999999999997E-2</v>
      </c>
      <c r="R42" s="65">
        <f t="shared" si="8"/>
        <v>0.65600000000000003</v>
      </c>
    </row>
    <row r="43" spans="1:19" x14ac:dyDescent="0.25">
      <c r="A43" s="121" t="s">
        <v>11</v>
      </c>
      <c r="B43" s="88">
        <v>902</v>
      </c>
      <c r="C43" s="88">
        <v>430</v>
      </c>
      <c r="D43" s="89">
        <v>0.47699999999999998</v>
      </c>
      <c r="E43" s="88">
        <v>21</v>
      </c>
      <c r="F43" s="89">
        <v>2.3E-2</v>
      </c>
      <c r="G43" s="88">
        <v>42</v>
      </c>
      <c r="H43" s="89">
        <v>4.7E-2</v>
      </c>
      <c r="I43" s="88">
        <v>2</v>
      </c>
      <c r="J43" s="89">
        <v>2E-3</v>
      </c>
      <c r="K43" s="88">
        <v>338</v>
      </c>
      <c r="L43" s="89">
        <v>0.375</v>
      </c>
      <c r="M43" s="88">
        <v>69</v>
      </c>
      <c r="N43" s="89">
        <v>7.5999999999999998E-2</v>
      </c>
      <c r="P43" s="65">
        <f t="shared" si="6"/>
        <v>0.5</v>
      </c>
      <c r="Q43" s="65">
        <f t="shared" si="7"/>
        <v>4.9000000000000002E-2</v>
      </c>
      <c r="R43" s="65">
        <f t="shared" si="8"/>
        <v>0.45100000000000001</v>
      </c>
    </row>
    <row r="44" spans="1:19" x14ac:dyDescent="0.25">
      <c r="A44" s="120" t="s">
        <v>12</v>
      </c>
      <c r="B44" s="85">
        <v>2</v>
      </c>
      <c r="C44" s="85">
        <v>0</v>
      </c>
      <c r="D44" s="85" t="s">
        <v>841</v>
      </c>
      <c r="E44" s="85">
        <v>0</v>
      </c>
      <c r="F44" s="86" t="s">
        <v>841</v>
      </c>
      <c r="G44" s="85">
        <v>0</v>
      </c>
      <c r="H44" s="85" t="s">
        <v>841</v>
      </c>
      <c r="I44" s="85">
        <v>1</v>
      </c>
      <c r="J44" s="86">
        <v>0.5</v>
      </c>
      <c r="K44" s="85">
        <v>0</v>
      </c>
      <c r="L44" s="85" t="s">
        <v>841</v>
      </c>
      <c r="M44" s="85">
        <v>1</v>
      </c>
      <c r="N44" s="86">
        <v>0.5</v>
      </c>
    </row>
    <row r="45" spans="1:19" x14ac:dyDescent="0.25">
      <c r="A45" s="121" t="s">
        <v>925</v>
      </c>
      <c r="B45" s="61">
        <f>SUM(B37:B44)</f>
        <v>5881</v>
      </c>
      <c r="P45" s="53">
        <f>SUMPRODUCT(B37:B43,P37:P43)/B45</f>
        <v>0.21356844074137049</v>
      </c>
      <c r="Q45" s="53">
        <f>SUMPRODUCT(B37:B43,Q37:Q43)/B45</f>
        <v>4.8170719265431046E-2</v>
      </c>
      <c r="R45" s="126">
        <f>SUMPRODUCT(B37:B43,R37:R43)/B45</f>
        <v>0.73792484271382419</v>
      </c>
      <c r="S45" t="s">
        <v>827</v>
      </c>
    </row>
    <row r="46" spans="1:19" x14ac:dyDescent="0.25">
      <c r="P46" s="125"/>
    </row>
    <row r="47" spans="1:19" x14ac:dyDescent="0.25">
      <c r="A47" s="81" t="s">
        <v>924</v>
      </c>
    </row>
    <row r="48" spans="1:19" ht="15.75" customHeight="1" x14ac:dyDescent="0.25">
      <c r="A48" s="114"/>
      <c r="B48" s="114"/>
      <c r="C48" s="275" t="s">
        <v>833</v>
      </c>
      <c r="D48" s="275"/>
      <c r="E48" s="275"/>
      <c r="F48" s="275"/>
      <c r="G48" s="275" t="s">
        <v>834</v>
      </c>
      <c r="H48" s="275"/>
      <c r="I48" s="275"/>
      <c r="J48" s="275"/>
      <c r="K48" s="275" t="s">
        <v>835</v>
      </c>
      <c r="L48" s="275"/>
      <c r="M48" s="275"/>
      <c r="N48" s="275"/>
    </row>
    <row r="49" spans="1:19" ht="15.75" customHeight="1" x14ac:dyDescent="0.25">
      <c r="A49" s="123">
        <v>44545</v>
      </c>
      <c r="B49" s="94">
        <f>A49-120</f>
        <v>44425</v>
      </c>
      <c r="C49" s="272" t="s">
        <v>920</v>
      </c>
      <c r="D49" s="272"/>
      <c r="E49" s="272" t="s">
        <v>921</v>
      </c>
      <c r="F49" s="272"/>
      <c r="G49" s="272" t="s">
        <v>920</v>
      </c>
      <c r="H49" s="272"/>
      <c r="I49" s="272" t="s">
        <v>921</v>
      </c>
      <c r="J49" s="272"/>
      <c r="K49" s="272" t="s">
        <v>920</v>
      </c>
      <c r="L49" s="272"/>
      <c r="M49" s="272" t="s">
        <v>921</v>
      </c>
      <c r="N49" s="272"/>
    </row>
    <row r="50" spans="1:19" x14ac:dyDescent="0.25">
      <c r="A50" s="119" t="s">
        <v>104</v>
      </c>
      <c r="B50" s="62" t="s">
        <v>0</v>
      </c>
      <c r="C50" s="62" t="s">
        <v>839</v>
      </c>
      <c r="D50" s="62" t="s">
        <v>840</v>
      </c>
      <c r="E50" s="62" t="s">
        <v>839</v>
      </c>
      <c r="F50" s="62" t="s">
        <v>840</v>
      </c>
      <c r="G50" s="62" t="s">
        <v>839</v>
      </c>
      <c r="H50" s="62" t="s">
        <v>840</v>
      </c>
      <c r="I50" s="62" t="s">
        <v>839</v>
      </c>
      <c r="J50" s="62" t="s">
        <v>840</v>
      </c>
      <c r="K50" s="62" t="s">
        <v>839</v>
      </c>
      <c r="L50" s="62" t="s">
        <v>840</v>
      </c>
      <c r="M50" s="62" t="s">
        <v>839</v>
      </c>
      <c r="N50" s="62" t="s">
        <v>840</v>
      </c>
      <c r="P50" s="62" t="s">
        <v>833</v>
      </c>
      <c r="Q50" s="62" t="s">
        <v>834</v>
      </c>
      <c r="R50" s="62" t="s">
        <v>923</v>
      </c>
    </row>
    <row r="51" spans="1:19" x14ac:dyDescent="0.25">
      <c r="A51" s="120" t="s">
        <v>901</v>
      </c>
      <c r="B51" s="122">
        <v>131</v>
      </c>
      <c r="C51" s="85">
        <v>0</v>
      </c>
      <c r="D51" s="85" t="s">
        <v>841</v>
      </c>
      <c r="E51" s="85">
        <v>0</v>
      </c>
      <c r="F51" s="85" t="s">
        <v>841</v>
      </c>
      <c r="G51" s="85">
        <v>0</v>
      </c>
      <c r="H51" s="85" t="s">
        <v>841</v>
      </c>
      <c r="I51" s="85">
        <v>0</v>
      </c>
      <c r="J51" s="85" t="s">
        <v>841</v>
      </c>
      <c r="K51" s="85">
        <v>30</v>
      </c>
      <c r="L51" s="86">
        <v>0.22900000000000001</v>
      </c>
      <c r="M51" s="122">
        <v>101</v>
      </c>
      <c r="N51" s="86">
        <v>0.77100000000000002</v>
      </c>
    </row>
    <row r="52" spans="1:19" x14ac:dyDescent="0.25">
      <c r="A52" s="121" t="s">
        <v>809</v>
      </c>
      <c r="B52" s="88">
        <v>507</v>
      </c>
      <c r="C52" s="88">
        <v>10</v>
      </c>
      <c r="D52" s="89">
        <v>0.02</v>
      </c>
      <c r="E52" s="88">
        <v>31</v>
      </c>
      <c r="F52" s="89">
        <v>6.0999999999999999E-2</v>
      </c>
      <c r="G52" s="88">
        <v>11</v>
      </c>
      <c r="H52" s="89">
        <v>2.1999999999999999E-2</v>
      </c>
      <c r="I52" s="88">
        <v>12</v>
      </c>
      <c r="J52" s="89">
        <v>2.4E-2</v>
      </c>
      <c r="K52" s="88">
        <v>135</v>
      </c>
      <c r="L52" s="89">
        <v>0.26600000000000001</v>
      </c>
      <c r="M52" s="88">
        <v>308</v>
      </c>
      <c r="N52" s="89">
        <v>0.60699999999999998</v>
      </c>
      <c r="P52" s="65">
        <f>D52+F52</f>
        <v>8.1000000000000003E-2</v>
      </c>
      <c r="Q52" s="65">
        <f>H52+J52</f>
        <v>4.5999999999999999E-2</v>
      </c>
      <c r="R52" s="65">
        <f>L52+N52</f>
        <v>0.873</v>
      </c>
    </row>
    <row r="53" spans="1:19" x14ac:dyDescent="0.25">
      <c r="A53" s="120" t="s">
        <v>6</v>
      </c>
      <c r="B53" s="85">
        <v>728</v>
      </c>
      <c r="C53" s="85">
        <v>25</v>
      </c>
      <c r="D53" s="86">
        <v>3.4000000000000002E-2</v>
      </c>
      <c r="E53" s="85">
        <v>40</v>
      </c>
      <c r="F53" s="86">
        <v>5.5E-2</v>
      </c>
      <c r="G53" s="85">
        <v>17</v>
      </c>
      <c r="H53" s="86">
        <v>2.3E-2</v>
      </c>
      <c r="I53" s="85">
        <v>24</v>
      </c>
      <c r="J53" s="86">
        <v>3.3000000000000002E-2</v>
      </c>
      <c r="K53" s="85">
        <v>246</v>
      </c>
      <c r="L53" s="86">
        <v>0.33800000000000002</v>
      </c>
      <c r="M53" s="85">
        <v>376</v>
      </c>
      <c r="N53" s="86">
        <v>0.51600000000000001</v>
      </c>
      <c r="P53" s="65">
        <f t="shared" ref="P53:P58" si="9">D53+F53</f>
        <v>8.8999999999999996E-2</v>
      </c>
      <c r="Q53" s="65">
        <f t="shared" ref="Q53:Q58" si="10">H53+J53</f>
        <v>5.6000000000000001E-2</v>
      </c>
      <c r="R53" s="65">
        <f t="shared" ref="R53:R58" si="11">L53+N53</f>
        <v>0.85400000000000009</v>
      </c>
    </row>
    <row r="54" spans="1:19" x14ac:dyDescent="0.25">
      <c r="A54" s="121" t="s">
        <v>7</v>
      </c>
      <c r="B54" s="88">
        <v>703</v>
      </c>
      <c r="C54" s="88">
        <v>40</v>
      </c>
      <c r="D54" s="89">
        <v>5.7000000000000002E-2</v>
      </c>
      <c r="E54" s="88">
        <v>20</v>
      </c>
      <c r="F54" s="89">
        <v>2.8000000000000001E-2</v>
      </c>
      <c r="G54" s="88">
        <v>23</v>
      </c>
      <c r="H54" s="89">
        <v>3.3000000000000002E-2</v>
      </c>
      <c r="I54" s="88">
        <v>20</v>
      </c>
      <c r="J54" s="89">
        <v>2.8000000000000001E-2</v>
      </c>
      <c r="K54" s="88">
        <v>293</v>
      </c>
      <c r="L54" s="89">
        <v>0.41699999999999998</v>
      </c>
      <c r="M54" s="88">
        <v>307</v>
      </c>
      <c r="N54" s="89">
        <v>0.437</v>
      </c>
      <c r="P54" s="65">
        <f t="shared" si="9"/>
        <v>8.5000000000000006E-2</v>
      </c>
      <c r="Q54" s="65">
        <f t="shared" si="10"/>
        <v>6.0999999999999999E-2</v>
      </c>
      <c r="R54" s="65">
        <f t="shared" si="11"/>
        <v>0.85399999999999998</v>
      </c>
    </row>
    <row r="55" spans="1:19" x14ac:dyDescent="0.25">
      <c r="A55" s="120" t="s">
        <v>8</v>
      </c>
      <c r="B55" s="85">
        <v>944</v>
      </c>
      <c r="C55" s="85">
        <v>96</v>
      </c>
      <c r="D55" s="86">
        <v>0.10199999999999999</v>
      </c>
      <c r="E55" s="85">
        <v>16</v>
      </c>
      <c r="F55" s="86">
        <v>1.7000000000000001E-2</v>
      </c>
      <c r="G55" s="85">
        <v>44</v>
      </c>
      <c r="H55" s="86">
        <v>4.7E-2</v>
      </c>
      <c r="I55" s="85">
        <v>12</v>
      </c>
      <c r="J55" s="86">
        <v>1.2999999999999999E-2</v>
      </c>
      <c r="K55" s="85">
        <v>466</v>
      </c>
      <c r="L55" s="86">
        <v>0.49399999999999999</v>
      </c>
      <c r="M55" s="85">
        <v>310</v>
      </c>
      <c r="N55" s="86">
        <v>0.32800000000000001</v>
      </c>
      <c r="P55" s="65">
        <f t="shared" si="9"/>
        <v>0.11899999999999999</v>
      </c>
      <c r="Q55" s="65">
        <f t="shared" si="10"/>
        <v>0.06</v>
      </c>
      <c r="R55" s="65">
        <f t="shared" si="11"/>
        <v>0.82200000000000006</v>
      </c>
    </row>
    <row r="56" spans="1:19" x14ac:dyDescent="0.25">
      <c r="A56" s="121" t="s">
        <v>9</v>
      </c>
      <c r="B56" s="124">
        <v>1099</v>
      </c>
      <c r="C56" s="88">
        <v>202</v>
      </c>
      <c r="D56" s="89">
        <v>0.184</v>
      </c>
      <c r="E56" s="88">
        <v>23</v>
      </c>
      <c r="F56" s="89">
        <v>2.1000000000000001E-2</v>
      </c>
      <c r="G56" s="88">
        <v>36</v>
      </c>
      <c r="H56" s="89">
        <v>3.3000000000000002E-2</v>
      </c>
      <c r="I56" s="88">
        <v>4</v>
      </c>
      <c r="J56" s="89">
        <v>4.0000000000000001E-3</v>
      </c>
      <c r="K56" s="88">
        <v>568</v>
      </c>
      <c r="L56" s="89">
        <v>0.51700000000000002</v>
      </c>
      <c r="M56" s="88">
        <v>266</v>
      </c>
      <c r="N56" s="89">
        <v>0.24199999999999999</v>
      </c>
      <c r="P56" s="65">
        <f t="shared" si="9"/>
        <v>0.20499999999999999</v>
      </c>
      <c r="Q56" s="65">
        <f t="shared" si="10"/>
        <v>3.7000000000000005E-2</v>
      </c>
      <c r="R56" s="65">
        <f t="shared" si="11"/>
        <v>0.75900000000000001</v>
      </c>
    </row>
    <row r="57" spans="1:19" x14ac:dyDescent="0.25">
      <c r="A57" s="120" t="s">
        <v>10</v>
      </c>
      <c r="B57" s="85">
        <v>997</v>
      </c>
      <c r="C57" s="85">
        <v>283</v>
      </c>
      <c r="D57" s="86">
        <v>0.28399999999999997</v>
      </c>
      <c r="E57" s="85">
        <v>23</v>
      </c>
      <c r="F57" s="86">
        <v>2.3E-2</v>
      </c>
      <c r="G57" s="85">
        <v>37</v>
      </c>
      <c r="H57" s="86">
        <v>3.6999999999999998E-2</v>
      </c>
      <c r="I57" s="85">
        <v>0</v>
      </c>
      <c r="J57" s="85"/>
      <c r="K57" s="85">
        <v>536</v>
      </c>
      <c r="L57" s="86">
        <v>0.53800000000000003</v>
      </c>
      <c r="M57" s="85">
        <v>118</v>
      </c>
      <c r="N57" s="86">
        <v>0.11799999999999999</v>
      </c>
      <c r="P57" s="65">
        <f t="shared" si="9"/>
        <v>0.307</v>
      </c>
      <c r="Q57" s="65">
        <f t="shared" si="10"/>
        <v>3.6999999999999998E-2</v>
      </c>
      <c r="R57" s="65">
        <f t="shared" si="11"/>
        <v>0.65600000000000003</v>
      </c>
    </row>
    <row r="58" spans="1:19" x14ac:dyDescent="0.25">
      <c r="A58" s="121" t="s">
        <v>11</v>
      </c>
      <c r="B58" s="88">
        <v>904</v>
      </c>
      <c r="C58" s="88">
        <v>432</v>
      </c>
      <c r="D58" s="89">
        <v>0.47799999999999998</v>
      </c>
      <c r="E58" s="88">
        <v>20</v>
      </c>
      <c r="F58" s="89">
        <v>2.1999999999999999E-2</v>
      </c>
      <c r="G58" s="88">
        <v>42</v>
      </c>
      <c r="H58" s="89">
        <v>4.5999999999999999E-2</v>
      </c>
      <c r="I58" s="88">
        <v>2</v>
      </c>
      <c r="J58" s="89">
        <v>2E-3</v>
      </c>
      <c r="K58" s="88">
        <v>339</v>
      </c>
      <c r="L58" s="89">
        <v>0.375</v>
      </c>
      <c r="M58" s="88">
        <v>69</v>
      </c>
      <c r="N58" s="89">
        <v>7.5999999999999998E-2</v>
      </c>
      <c r="P58" s="65">
        <f t="shared" si="9"/>
        <v>0.5</v>
      </c>
      <c r="Q58" s="65">
        <f t="shared" si="10"/>
        <v>4.8000000000000001E-2</v>
      </c>
      <c r="R58" s="65">
        <f t="shared" si="11"/>
        <v>0.45100000000000001</v>
      </c>
    </row>
    <row r="59" spans="1:19" x14ac:dyDescent="0.25">
      <c r="A59" s="120" t="s">
        <v>12</v>
      </c>
      <c r="B59" s="85">
        <v>2</v>
      </c>
      <c r="C59" s="85">
        <v>0</v>
      </c>
      <c r="D59" s="85" t="s">
        <v>841</v>
      </c>
      <c r="E59" s="85">
        <v>0</v>
      </c>
      <c r="F59" s="86" t="s">
        <v>841</v>
      </c>
      <c r="G59" s="85">
        <v>0</v>
      </c>
      <c r="H59" s="85" t="s">
        <v>841</v>
      </c>
      <c r="I59" s="85">
        <v>1</v>
      </c>
      <c r="J59" s="86">
        <v>0.5</v>
      </c>
      <c r="K59" s="85">
        <v>0</v>
      </c>
      <c r="L59" s="85" t="s">
        <v>841</v>
      </c>
      <c r="M59" s="85">
        <v>1</v>
      </c>
      <c r="N59" s="86">
        <v>0.5</v>
      </c>
    </row>
    <row r="60" spans="1:19" x14ac:dyDescent="0.25">
      <c r="A60" s="121" t="s">
        <v>925</v>
      </c>
      <c r="B60" s="61">
        <f>SUM(B52:B59)</f>
        <v>5884</v>
      </c>
      <c r="P60" s="53">
        <f>SUMPRODUCT(B52:B58,P52:P58)/B60</f>
        <v>0.21436505778382053</v>
      </c>
      <c r="Q60" s="53">
        <f>SUMPRODUCT(B52:B58,Q52:Q58)/B60</f>
        <v>4.8361148878314074E-2</v>
      </c>
      <c r="R60" s="126">
        <f>SUMPRODUCT(B52:B58,R52:R58)/B60</f>
        <v>0.73700373895309323</v>
      </c>
      <c r="S60" t="s">
        <v>827</v>
      </c>
    </row>
    <row r="62" spans="1:19" x14ac:dyDescent="0.25">
      <c r="A62" s="81" t="s">
        <v>924</v>
      </c>
    </row>
    <row r="63" spans="1:19" ht="15.75" customHeight="1" x14ac:dyDescent="0.25">
      <c r="A63" s="114"/>
      <c r="B63" s="114"/>
      <c r="C63" s="275" t="s">
        <v>833</v>
      </c>
      <c r="D63" s="275"/>
      <c r="E63" s="275"/>
      <c r="F63" s="275"/>
      <c r="G63" s="275" t="s">
        <v>834</v>
      </c>
      <c r="H63" s="275"/>
      <c r="I63" s="275"/>
      <c r="J63" s="275"/>
      <c r="K63" s="275" t="s">
        <v>835</v>
      </c>
      <c r="L63" s="275"/>
      <c r="M63" s="275"/>
      <c r="N63" s="275"/>
    </row>
    <row r="64" spans="1:19" ht="15.75" customHeight="1" x14ac:dyDescent="0.25">
      <c r="A64" s="123">
        <v>44549</v>
      </c>
      <c r="B64" s="94">
        <f>A64-120</f>
        <v>44429</v>
      </c>
      <c r="C64" s="272" t="s">
        <v>920</v>
      </c>
      <c r="D64" s="272"/>
      <c r="E64" s="272" t="s">
        <v>921</v>
      </c>
      <c r="F64" s="272"/>
      <c r="G64" s="272" t="s">
        <v>920</v>
      </c>
      <c r="H64" s="272"/>
      <c r="I64" s="272" t="s">
        <v>921</v>
      </c>
      <c r="J64" s="272"/>
      <c r="K64" s="272" t="s">
        <v>920</v>
      </c>
      <c r="L64" s="272"/>
      <c r="M64" s="272" t="s">
        <v>921</v>
      </c>
      <c r="N64" s="272"/>
    </row>
    <row r="65" spans="1:19" x14ac:dyDescent="0.25">
      <c r="A65" s="119" t="s">
        <v>104</v>
      </c>
      <c r="B65" s="62" t="s">
        <v>0</v>
      </c>
      <c r="C65" s="62" t="s">
        <v>839</v>
      </c>
      <c r="D65" s="62" t="s">
        <v>840</v>
      </c>
      <c r="E65" s="62" t="s">
        <v>839</v>
      </c>
      <c r="F65" s="62" t="s">
        <v>840</v>
      </c>
      <c r="G65" s="62" t="s">
        <v>839</v>
      </c>
      <c r="H65" s="62" t="s">
        <v>840</v>
      </c>
      <c r="I65" s="62" t="s">
        <v>839</v>
      </c>
      <c r="J65" s="62" t="s">
        <v>840</v>
      </c>
      <c r="K65" s="62" t="s">
        <v>839</v>
      </c>
      <c r="L65" s="62" t="s">
        <v>840</v>
      </c>
      <c r="M65" s="62" t="s">
        <v>839</v>
      </c>
      <c r="N65" s="62" t="s">
        <v>840</v>
      </c>
      <c r="P65" s="62" t="s">
        <v>833</v>
      </c>
      <c r="Q65" s="62" t="s">
        <v>834</v>
      </c>
      <c r="R65" s="62" t="s">
        <v>923</v>
      </c>
    </row>
    <row r="66" spans="1:19" x14ac:dyDescent="0.25">
      <c r="A66" s="120" t="s">
        <v>901</v>
      </c>
      <c r="B66" s="122">
        <v>131</v>
      </c>
      <c r="C66" s="85">
        <v>0</v>
      </c>
      <c r="D66" s="85" t="s">
        <v>841</v>
      </c>
      <c r="E66" s="85">
        <v>0</v>
      </c>
      <c r="F66" s="85" t="s">
        <v>841</v>
      </c>
      <c r="G66" s="85">
        <v>0</v>
      </c>
      <c r="H66" s="85" t="s">
        <v>841</v>
      </c>
      <c r="I66" s="85">
        <v>0</v>
      </c>
      <c r="J66" s="85" t="s">
        <v>841</v>
      </c>
      <c r="K66" s="85">
        <v>30</v>
      </c>
      <c r="L66" s="86">
        <v>0.22900000000000001</v>
      </c>
      <c r="M66" s="122">
        <v>101</v>
      </c>
      <c r="N66" s="86">
        <v>0.77100000000000002</v>
      </c>
    </row>
    <row r="67" spans="1:19" x14ac:dyDescent="0.25">
      <c r="A67" s="121" t="s">
        <v>809</v>
      </c>
      <c r="B67" s="88">
        <v>507</v>
      </c>
      <c r="C67" s="88">
        <v>10</v>
      </c>
      <c r="D67" s="89">
        <v>0.02</v>
      </c>
      <c r="E67" s="88">
        <v>31</v>
      </c>
      <c r="F67" s="89">
        <v>6.0999999999999999E-2</v>
      </c>
      <c r="G67" s="88">
        <v>11</v>
      </c>
      <c r="H67" s="89">
        <v>2.1999999999999999E-2</v>
      </c>
      <c r="I67" s="88">
        <v>12</v>
      </c>
      <c r="J67" s="89">
        <v>2.4E-2</v>
      </c>
      <c r="K67" s="88">
        <v>135</v>
      </c>
      <c r="L67" s="89">
        <v>0.26600000000000001</v>
      </c>
      <c r="M67" s="88">
        <v>308</v>
      </c>
      <c r="N67" s="89">
        <v>0.60699999999999998</v>
      </c>
      <c r="P67" s="65">
        <f>D67+F67</f>
        <v>8.1000000000000003E-2</v>
      </c>
      <c r="Q67" s="65">
        <f>H67+J67</f>
        <v>4.5999999999999999E-2</v>
      </c>
      <c r="R67" s="65">
        <f>L67+N67</f>
        <v>0.873</v>
      </c>
    </row>
    <row r="68" spans="1:19" x14ac:dyDescent="0.25">
      <c r="A68" s="120" t="s">
        <v>6</v>
      </c>
      <c r="B68" s="85">
        <v>729</v>
      </c>
      <c r="C68" s="85">
        <v>25</v>
      </c>
      <c r="D68" s="86">
        <v>3.4000000000000002E-2</v>
      </c>
      <c r="E68" s="85">
        <v>41</v>
      </c>
      <c r="F68" s="86">
        <v>5.6000000000000001E-2</v>
      </c>
      <c r="G68" s="85">
        <v>17</v>
      </c>
      <c r="H68" s="86">
        <v>2.3E-2</v>
      </c>
      <c r="I68" s="85">
        <v>24</v>
      </c>
      <c r="J68" s="86">
        <v>3.3000000000000002E-2</v>
      </c>
      <c r="K68" s="85">
        <v>247</v>
      </c>
      <c r="L68" s="86">
        <v>0.33900000000000002</v>
      </c>
      <c r="M68" s="85">
        <v>375</v>
      </c>
      <c r="N68" s="86">
        <v>0.51400000000000001</v>
      </c>
      <c r="P68" s="65">
        <f t="shared" ref="P68:P73" si="12">D68+F68</f>
        <v>0.09</v>
      </c>
      <c r="Q68" s="65">
        <f t="shared" ref="Q68:Q73" si="13">H68+J68</f>
        <v>5.6000000000000001E-2</v>
      </c>
      <c r="R68" s="65">
        <f t="shared" ref="R68:R73" si="14">L68+N68</f>
        <v>0.85299999999999998</v>
      </c>
    </row>
    <row r="69" spans="1:19" x14ac:dyDescent="0.25">
      <c r="A69" s="121" t="s">
        <v>7</v>
      </c>
      <c r="B69" s="88">
        <v>706</v>
      </c>
      <c r="C69" s="88">
        <v>41</v>
      </c>
      <c r="D69" s="89">
        <v>5.8000000000000003E-2</v>
      </c>
      <c r="E69" s="88">
        <v>20</v>
      </c>
      <c r="F69" s="89">
        <v>2.8000000000000001E-2</v>
      </c>
      <c r="G69" s="88">
        <v>24</v>
      </c>
      <c r="H69" s="89">
        <v>3.4000000000000002E-2</v>
      </c>
      <c r="I69" s="88">
        <v>19</v>
      </c>
      <c r="J69" s="89">
        <v>2.7E-2</v>
      </c>
      <c r="K69" s="88">
        <v>294</v>
      </c>
      <c r="L69" s="89">
        <v>0.41599999999999998</v>
      </c>
      <c r="M69" s="88">
        <v>308</v>
      </c>
      <c r="N69" s="89">
        <v>0.436</v>
      </c>
      <c r="P69" s="65">
        <f t="shared" si="12"/>
        <v>8.6000000000000007E-2</v>
      </c>
      <c r="Q69" s="65">
        <f t="shared" si="13"/>
        <v>6.0999999999999999E-2</v>
      </c>
      <c r="R69" s="65">
        <f t="shared" si="14"/>
        <v>0.85199999999999998</v>
      </c>
    </row>
    <row r="70" spans="1:19" x14ac:dyDescent="0.25">
      <c r="A70" s="120" t="s">
        <v>8</v>
      </c>
      <c r="B70" s="85">
        <v>942</v>
      </c>
      <c r="C70" s="85">
        <v>96</v>
      </c>
      <c r="D70" s="86">
        <v>0.10199999999999999</v>
      </c>
      <c r="E70" s="85">
        <v>16</v>
      </c>
      <c r="F70" s="86">
        <v>1.7000000000000001E-2</v>
      </c>
      <c r="G70" s="85">
        <v>43</v>
      </c>
      <c r="H70" s="86">
        <v>4.5999999999999999E-2</v>
      </c>
      <c r="I70" s="85">
        <v>12</v>
      </c>
      <c r="J70" s="86">
        <v>1.2999999999999999E-2</v>
      </c>
      <c r="K70" s="85">
        <v>467</v>
      </c>
      <c r="L70" s="86">
        <v>0.496</v>
      </c>
      <c r="M70" s="85">
        <v>308</v>
      </c>
      <c r="N70" s="86">
        <v>0.32700000000000001</v>
      </c>
      <c r="P70" s="65">
        <f t="shared" si="12"/>
        <v>0.11899999999999999</v>
      </c>
      <c r="Q70" s="65">
        <f t="shared" si="13"/>
        <v>5.8999999999999997E-2</v>
      </c>
      <c r="R70" s="65">
        <f t="shared" si="14"/>
        <v>0.82299999999999995</v>
      </c>
    </row>
    <row r="71" spans="1:19" x14ac:dyDescent="0.25">
      <c r="A71" s="121" t="s">
        <v>9</v>
      </c>
      <c r="B71" s="124">
        <v>1100</v>
      </c>
      <c r="C71" s="88">
        <v>202</v>
      </c>
      <c r="D71" s="89">
        <v>0.184</v>
      </c>
      <c r="E71" s="88">
        <v>23</v>
      </c>
      <c r="F71" s="89">
        <v>2.1000000000000001E-2</v>
      </c>
      <c r="G71" s="88">
        <v>37</v>
      </c>
      <c r="H71" s="89">
        <v>3.4000000000000002E-2</v>
      </c>
      <c r="I71" s="88">
        <v>4</v>
      </c>
      <c r="J71" s="89">
        <v>4.0000000000000001E-3</v>
      </c>
      <c r="K71" s="88">
        <v>567</v>
      </c>
      <c r="L71" s="89">
        <v>0.51500000000000001</v>
      </c>
      <c r="M71" s="88">
        <v>267</v>
      </c>
      <c r="N71" s="89">
        <v>0.24299999999999999</v>
      </c>
      <c r="P71" s="65">
        <f t="shared" si="12"/>
        <v>0.20499999999999999</v>
      </c>
      <c r="Q71" s="65">
        <f t="shared" si="13"/>
        <v>3.8000000000000006E-2</v>
      </c>
      <c r="R71" s="65">
        <f t="shared" si="14"/>
        <v>0.75800000000000001</v>
      </c>
    </row>
    <row r="72" spans="1:19" x14ac:dyDescent="0.25">
      <c r="A72" s="120" t="s">
        <v>10</v>
      </c>
      <c r="B72" s="85">
        <v>998</v>
      </c>
      <c r="C72" s="85">
        <v>284</v>
      </c>
      <c r="D72" s="86">
        <v>0.28499999999999998</v>
      </c>
      <c r="E72" s="85">
        <v>24</v>
      </c>
      <c r="F72" s="86">
        <v>2.4E-2</v>
      </c>
      <c r="G72" s="85">
        <v>37</v>
      </c>
      <c r="H72" s="86">
        <v>3.6999999999999998E-2</v>
      </c>
      <c r="I72" s="85">
        <v>0</v>
      </c>
      <c r="J72" s="85"/>
      <c r="K72" s="85">
        <v>536</v>
      </c>
      <c r="L72" s="86">
        <v>0.53700000000000003</v>
      </c>
      <c r="M72" s="85">
        <v>117</v>
      </c>
      <c r="N72" s="86">
        <v>0.11700000000000001</v>
      </c>
      <c r="P72" s="65">
        <f t="shared" si="12"/>
        <v>0.309</v>
      </c>
      <c r="Q72" s="65">
        <f t="shared" si="13"/>
        <v>3.6999999999999998E-2</v>
      </c>
      <c r="R72" s="65">
        <f t="shared" si="14"/>
        <v>0.65400000000000003</v>
      </c>
    </row>
    <row r="73" spans="1:19" x14ac:dyDescent="0.25">
      <c r="A73" s="121" t="s">
        <v>11</v>
      </c>
      <c r="B73" s="88">
        <v>906</v>
      </c>
      <c r="C73" s="88">
        <v>432</v>
      </c>
      <c r="D73" s="89">
        <v>0.47699999999999998</v>
      </c>
      <c r="E73" s="88">
        <v>21</v>
      </c>
      <c r="F73" s="89">
        <v>2.3E-2</v>
      </c>
      <c r="G73" s="88">
        <v>42</v>
      </c>
      <c r="H73" s="89">
        <v>4.5999999999999999E-2</v>
      </c>
      <c r="I73" s="88">
        <v>2</v>
      </c>
      <c r="J73" s="89">
        <v>2E-3</v>
      </c>
      <c r="K73" s="88">
        <v>339</v>
      </c>
      <c r="L73" s="89">
        <v>0.374</v>
      </c>
      <c r="M73" s="88">
        <v>70</v>
      </c>
      <c r="N73" s="89">
        <v>7.6999999999999999E-2</v>
      </c>
      <c r="P73" s="65">
        <f t="shared" si="12"/>
        <v>0.5</v>
      </c>
      <c r="Q73" s="65">
        <f t="shared" si="13"/>
        <v>4.8000000000000001E-2</v>
      </c>
      <c r="R73" s="65">
        <f t="shared" si="14"/>
        <v>0.45100000000000001</v>
      </c>
    </row>
    <row r="74" spans="1:19" x14ac:dyDescent="0.25">
      <c r="A74" s="120" t="s">
        <v>12</v>
      </c>
      <c r="B74" s="85">
        <v>2</v>
      </c>
      <c r="C74" s="85">
        <v>0</v>
      </c>
      <c r="D74" s="85" t="s">
        <v>841</v>
      </c>
      <c r="E74" s="85">
        <v>0</v>
      </c>
      <c r="F74" s="86" t="s">
        <v>841</v>
      </c>
      <c r="G74" s="85">
        <v>0</v>
      </c>
      <c r="H74" s="85" t="s">
        <v>841</v>
      </c>
      <c r="I74" s="85">
        <v>1</v>
      </c>
      <c r="J74" s="86">
        <v>0.5</v>
      </c>
      <c r="K74" s="85">
        <v>0</v>
      </c>
      <c r="L74" s="85" t="s">
        <v>841</v>
      </c>
      <c r="M74" s="85">
        <v>1</v>
      </c>
      <c r="N74" s="86">
        <v>0.5</v>
      </c>
    </row>
    <row r="75" spans="1:19" x14ac:dyDescent="0.25">
      <c r="A75" s="121" t="s">
        <v>925</v>
      </c>
      <c r="B75" s="61">
        <f>SUM(B67:B73)</f>
        <v>5888</v>
      </c>
      <c r="P75" s="53">
        <f>SUMPRODUCT(B67:B73,P67:P73)/B75</f>
        <v>0.21507693614130435</v>
      </c>
      <c r="Q75" s="53">
        <f>SUMPRODUCT(B67:B73,Q67:Q73)/B75</f>
        <v>4.8404211956521739E-2</v>
      </c>
      <c r="R75" s="126">
        <f>SUMPRODUCT(B67:B73,R67:R73)/B75</f>
        <v>0.7364680706521739</v>
      </c>
      <c r="S75" t="s">
        <v>827</v>
      </c>
    </row>
    <row r="77" spans="1:19" x14ac:dyDescent="0.25">
      <c r="A77" s="81" t="s">
        <v>924</v>
      </c>
    </row>
    <row r="78" spans="1:19" ht="15.75" customHeight="1" x14ac:dyDescent="0.25">
      <c r="A78" s="114"/>
      <c r="B78" s="114"/>
      <c r="C78" s="275" t="s">
        <v>833</v>
      </c>
      <c r="D78" s="275"/>
      <c r="E78" s="275"/>
      <c r="F78" s="275"/>
      <c r="G78" s="275" t="s">
        <v>834</v>
      </c>
      <c r="H78" s="275"/>
      <c r="I78" s="275"/>
      <c r="J78" s="275"/>
      <c r="K78" s="275" t="s">
        <v>835</v>
      </c>
      <c r="L78" s="275"/>
      <c r="M78" s="275"/>
      <c r="N78" s="275"/>
    </row>
    <row r="79" spans="1:19" ht="15.75" customHeight="1" x14ac:dyDescent="0.25">
      <c r="A79" s="123">
        <v>44550</v>
      </c>
      <c r="B79" s="94">
        <f>A79-120</f>
        <v>44430</v>
      </c>
      <c r="C79" s="272" t="s">
        <v>920</v>
      </c>
      <c r="D79" s="272"/>
      <c r="E79" s="272" t="s">
        <v>921</v>
      </c>
      <c r="F79" s="272"/>
      <c r="G79" s="272" t="s">
        <v>920</v>
      </c>
      <c r="H79" s="272"/>
      <c r="I79" s="272" t="s">
        <v>921</v>
      </c>
      <c r="J79" s="272"/>
      <c r="K79" s="272" t="s">
        <v>920</v>
      </c>
      <c r="L79" s="272"/>
      <c r="M79" s="272" t="s">
        <v>921</v>
      </c>
      <c r="N79" s="272"/>
    </row>
    <row r="80" spans="1:19" x14ac:dyDescent="0.25">
      <c r="A80" s="119" t="s">
        <v>104</v>
      </c>
      <c r="B80" s="62" t="s">
        <v>0</v>
      </c>
      <c r="C80" s="62" t="s">
        <v>839</v>
      </c>
      <c r="D80" s="62" t="s">
        <v>840</v>
      </c>
      <c r="E80" s="62" t="s">
        <v>839</v>
      </c>
      <c r="F80" s="62" t="s">
        <v>840</v>
      </c>
      <c r="G80" s="62" t="s">
        <v>839</v>
      </c>
      <c r="H80" s="62" t="s">
        <v>840</v>
      </c>
      <c r="I80" s="62" t="s">
        <v>839</v>
      </c>
      <c r="J80" s="62" t="s">
        <v>840</v>
      </c>
      <c r="K80" s="62" t="s">
        <v>839</v>
      </c>
      <c r="L80" s="62" t="s">
        <v>840</v>
      </c>
      <c r="M80" s="62" t="s">
        <v>839</v>
      </c>
      <c r="N80" s="62" t="s">
        <v>840</v>
      </c>
      <c r="P80" s="62" t="s">
        <v>833</v>
      </c>
      <c r="Q80" s="62" t="s">
        <v>834</v>
      </c>
      <c r="R80" s="62" t="s">
        <v>923</v>
      </c>
    </row>
    <row r="81" spans="1:19" x14ac:dyDescent="0.25">
      <c r="A81" s="120" t="s">
        <v>901</v>
      </c>
      <c r="B81" s="122">
        <v>129</v>
      </c>
      <c r="C81" s="85">
        <v>0</v>
      </c>
      <c r="D81" s="85" t="s">
        <v>841</v>
      </c>
      <c r="E81" s="85">
        <v>0</v>
      </c>
      <c r="F81" s="85" t="s">
        <v>841</v>
      </c>
      <c r="G81" s="85">
        <v>0</v>
      </c>
      <c r="H81" s="85" t="s">
        <v>841</v>
      </c>
      <c r="I81" s="85">
        <v>0</v>
      </c>
      <c r="J81" s="85" t="s">
        <v>841</v>
      </c>
      <c r="K81" s="85">
        <v>30</v>
      </c>
      <c r="L81" s="86">
        <v>0.23300000000000001</v>
      </c>
      <c r="M81" s="122">
        <v>99</v>
      </c>
      <c r="N81" s="86">
        <v>0.76700000000000002</v>
      </c>
    </row>
    <row r="82" spans="1:19" x14ac:dyDescent="0.25">
      <c r="A82" s="121" t="s">
        <v>809</v>
      </c>
      <c r="B82" s="88">
        <v>496</v>
      </c>
      <c r="C82" s="88">
        <v>11</v>
      </c>
      <c r="D82" s="89">
        <v>2.1999999999999999E-2</v>
      </c>
      <c r="E82" s="88">
        <v>31</v>
      </c>
      <c r="F82" s="89">
        <v>6.2E-2</v>
      </c>
      <c r="G82" s="88">
        <v>11</v>
      </c>
      <c r="H82" s="89">
        <v>2.1999999999999999E-2</v>
      </c>
      <c r="I82" s="88">
        <v>12</v>
      </c>
      <c r="J82" s="89">
        <v>2.4E-2</v>
      </c>
      <c r="K82" s="88">
        <v>133</v>
      </c>
      <c r="L82" s="89">
        <v>0.26800000000000002</v>
      </c>
      <c r="M82" s="88">
        <v>298</v>
      </c>
      <c r="N82" s="89">
        <v>0.60099999999999998</v>
      </c>
      <c r="P82" s="65">
        <f>D82+F82</f>
        <v>8.3999999999999991E-2</v>
      </c>
      <c r="Q82" s="65">
        <f>H82+J82</f>
        <v>4.5999999999999999E-2</v>
      </c>
      <c r="R82" s="65">
        <f>L82+N82</f>
        <v>0.86899999999999999</v>
      </c>
    </row>
    <row r="83" spans="1:19" x14ac:dyDescent="0.25">
      <c r="A83" s="120" t="s">
        <v>6</v>
      </c>
      <c r="B83" s="85">
        <v>723</v>
      </c>
      <c r="C83" s="85">
        <v>26</v>
      </c>
      <c r="D83" s="86">
        <v>3.5999999999999997E-2</v>
      </c>
      <c r="E83" s="85">
        <v>42</v>
      </c>
      <c r="F83" s="86">
        <v>5.8000000000000003E-2</v>
      </c>
      <c r="G83" s="85">
        <v>17</v>
      </c>
      <c r="H83" s="86">
        <v>2.4E-2</v>
      </c>
      <c r="I83" s="85">
        <v>24</v>
      </c>
      <c r="J83" s="86">
        <v>3.3000000000000002E-2</v>
      </c>
      <c r="K83" s="85">
        <v>243</v>
      </c>
      <c r="L83" s="86">
        <v>0.33600000000000002</v>
      </c>
      <c r="M83" s="85">
        <v>371</v>
      </c>
      <c r="N83" s="86">
        <v>0.51300000000000001</v>
      </c>
      <c r="P83" s="65">
        <f t="shared" ref="P83:P88" si="15">D83+F83</f>
        <v>9.4E-2</v>
      </c>
      <c r="Q83" s="65">
        <f t="shared" ref="Q83:Q88" si="16">H83+J83</f>
        <v>5.7000000000000002E-2</v>
      </c>
      <c r="R83" s="65">
        <f t="shared" ref="R83:R88" si="17">L83+N83</f>
        <v>0.84899999999999998</v>
      </c>
    </row>
    <row r="84" spans="1:19" x14ac:dyDescent="0.25">
      <c r="A84" s="121" t="s">
        <v>7</v>
      </c>
      <c r="B84" s="88">
        <v>703</v>
      </c>
      <c r="C84" s="88">
        <v>41</v>
      </c>
      <c r="D84" s="89">
        <v>5.8000000000000003E-2</v>
      </c>
      <c r="E84" s="88">
        <v>21</v>
      </c>
      <c r="F84" s="89">
        <v>0.03</v>
      </c>
      <c r="G84" s="88">
        <v>24</v>
      </c>
      <c r="H84" s="89">
        <v>3.4000000000000002E-2</v>
      </c>
      <c r="I84" s="88">
        <v>19</v>
      </c>
      <c r="J84" s="89">
        <v>2.7E-2</v>
      </c>
      <c r="K84" s="88">
        <v>293</v>
      </c>
      <c r="L84" s="89">
        <v>0.41699999999999998</v>
      </c>
      <c r="M84" s="88">
        <v>305</v>
      </c>
      <c r="N84" s="89">
        <v>0.434</v>
      </c>
      <c r="P84" s="65">
        <f t="shared" si="15"/>
        <v>8.7999999999999995E-2</v>
      </c>
      <c r="Q84" s="65">
        <f t="shared" si="16"/>
        <v>6.0999999999999999E-2</v>
      </c>
      <c r="R84" s="65">
        <f t="shared" si="17"/>
        <v>0.85099999999999998</v>
      </c>
    </row>
    <row r="85" spans="1:19" x14ac:dyDescent="0.25">
      <c r="A85" s="120" t="s">
        <v>8</v>
      </c>
      <c r="B85" s="85">
        <v>939</v>
      </c>
      <c r="C85" s="85">
        <v>96</v>
      </c>
      <c r="D85" s="86">
        <v>0.10199999999999999</v>
      </c>
      <c r="E85" s="85">
        <v>16</v>
      </c>
      <c r="F85" s="86">
        <v>1.7000000000000001E-2</v>
      </c>
      <c r="G85" s="85">
        <v>43</v>
      </c>
      <c r="H85" s="86">
        <v>4.5999999999999999E-2</v>
      </c>
      <c r="I85" s="85">
        <v>12</v>
      </c>
      <c r="J85" s="86">
        <v>1.2999999999999999E-2</v>
      </c>
      <c r="K85" s="85">
        <v>465</v>
      </c>
      <c r="L85" s="86">
        <v>0.495</v>
      </c>
      <c r="M85" s="85">
        <v>307</v>
      </c>
      <c r="N85" s="86">
        <v>0.32700000000000001</v>
      </c>
      <c r="P85" s="65">
        <f t="shared" si="15"/>
        <v>0.11899999999999999</v>
      </c>
      <c r="Q85" s="65">
        <f t="shared" si="16"/>
        <v>5.8999999999999997E-2</v>
      </c>
      <c r="R85" s="65">
        <f t="shared" si="17"/>
        <v>0.82200000000000006</v>
      </c>
    </row>
    <row r="86" spans="1:19" x14ac:dyDescent="0.25">
      <c r="A86" s="121" t="s">
        <v>9</v>
      </c>
      <c r="B86" s="124">
        <v>1099</v>
      </c>
      <c r="C86" s="88">
        <v>204</v>
      </c>
      <c r="D86" s="89">
        <v>0.186</v>
      </c>
      <c r="E86" s="88">
        <v>24</v>
      </c>
      <c r="F86" s="89">
        <v>2.1999999999999999E-2</v>
      </c>
      <c r="G86" s="88">
        <v>36</v>
      </c>
      <c r="H86" s="89">
        <v>3.3000000000000002E-2</v>
      </c>
      <c r="I86" s="88">
        <v>4</v>
      </c>
      <c r="J86" s="89">
        <v>4.0000000000000001E-3</v>
      </c>
      <c r="K86" s="88">
        <v>561</v>
      </c>
      <c r="L86" s="89">
        <v>0.51</v>
      </c>
      <c r="M86" s="88">
        <v>270</v>
      </c>
      <c r="N86" s="89">
        <v>0.246</v>
      </c>
      <c r="P86" s="65">
        <f t="shared" si="15"/>
        <v>0.20799999999999999</v>
      </c>
      <c r="Q86" s="65">
        <f t="shared" si="16"/>
        <v>3.7000000000000005E-2</v>
      </c>
      <c r="R86" s="65">
        <f t="shared" si="17"/>
        <v>0.75600000000000001</v>
      </c>
    </row>
    <row r="87" spans="1:19" x14ac:dyDescent="0.25">
      <c r="A87" s="120" t="s">
        <v>10</v>
      </c>
      <c r="B87" s="85">
        <v>1000</v>
      </c>
      <c r="C87" s="85">
        <v>284</v>
      </c>
      <c r="D87" s="86">
        <v>0.28399999999999997</v>
      </c>
      <c r="E87" s="85">
        <v>25</v>
      </c>
      <c r="F87" s="86">
        <v>2.5000000000000001E-2</v>
      </c>
      <c r="G87" s="85">
        <v>36</v>
      </c>
      <c r="H87" s="86">
        <v>3.5999999999999997E-2</v>
      </c>
      <c r="I87" s="85">
        <v>0</v>
      </c>
      <c r="J87" s="85"/>
      <c r="K87" s="85">
        <v>536</v>
      </c>
      <c r="L87" s="86">
        <v>0.53600000000000003</v>
      </c>
      <c r="M87" s="85">
        <v>119</v>
      </c>
      <c r="N87" s="86">
        <v>0.11899999999999999</v>
      </c>
      <c r="P87" s="65">
        <f t="shared" si="15"/>
        <v>0.309</v>
      </c>
      <c r="Q87" s="65">
        <f t="shared" si="16"/>
        <v>3.5999999999999997E-2</v>
      </c>
      <c r="R87" s="65">
        <f t="shared" si="17"/>
        <v>0.65500000000000003</v>
      </c>
    </row>
    <row r="88" spans="1:19" x14ac:dyDescent="0.25">
      <c r="A88" s="121" t="s">
        <v>11</v>
      </c>
      <c r="B88" s="88">
        <v>909</v>
      </c>
      <c r="C88" s="88">
        <v>435</v>
      </c>
      <c r="D88" s="89">
        <v>0.47899999999999998</v>
      </c>
      <c r="E88" s="88">
        <v>22</v>
      </c>
      <c r="F88" s="89">
        <v>2.4E-2</v>
      </c>
      <c r="G88" s="88">
        <v>41</v>
      </c>
      <c r="H88" s="89">
        <v>4.4999999999999998E-2</v>
      </c>
      <c r="I88" s="88">
        <v>2</v>
      </c>
      <c r="J88" s="89">
        <v>2E-3</v>
      </c>
      <c r="K88" s="88">
        <v>339</v>
      </c>
      <c r="L88" s="89">
        <v>0.373</v>
      </c>
      <c r="M88" s="88">
        <v>70</v>
      </c>
      <c r="N88" s="89">
        <v>7.6999999999999999E-2</v>
      </c>
      <c r="P88" s="65">
        <f t="shared" si="15"/>
        <v>0.503</v>
      </c>
      <c r="Q88" s="65">
        <f t="shared" si="16"/>
        <v>4.7E-2</v>
      </c>
      <c r="R88" s="65">
        <f t="shared" si="17"/>
        <v>0.45</v>
      </c>
    </row>
    <row r="89" spans="1:19" x14ac:dyDescent="0.25">
      <c r="A89" s="120" t="s">
        <v>12</v>
      </c>
      <c r="B89" s="85">
        <v>2</v>
      </c>
      <c r="C89" s="85">
        <v>0</v>
      </c>
      <c r="D89" s="85" t="s">
        <v>841</v>
      </c>
      <c r="E89" s="85">
        <v>0</v>
      </c>
      <c r="F89" s="86" t="s">
        <v>841</v>
      </c>
      <c r="G89" s="85">
        <v>0</v>
      </c>
      <c r="H89" s="85" t="s">
        <v>841</v>
      </c>
      <c r="I89" s="85">
        <v>1</v>
      </c>
      <c r="J89" s="86">
        <v>0.5</v>
      </c>
      <c r="K89" s="85">
        <v>0</v>
      </c>
      <c r="L89" s="85" t="s">
        <v>841</v>
      </c>
      <c r="M89" s="85">
        <v>1</v>
      </c>
      <c r="N89" s="86">
        <v>0.5</v>
      </c>
    </row>
    <row r="90" spans="1:19" x14ac:dyDescent="0.25">
      <c r="A90" s="121" t="s">
        <v>925</v>
      </c>
      <c r="B90" s="61">
        <f>SUM(B82:B88)</f>
        <v>5869</v>
      </c>
      <c r="P90" s="53">
        <f>SUMPRODUCT(B82:B88,P82:P88)/B90</f>
        <v>0.21776282160504343</v>
      </c>
      <c r="Q90" s="53">
        <f>SUMPRODUCT(B82:B88,Q82:Q88)/B90</f>
        <v>4.7997444198330207E-2</v>
      </c>
      <c r="R90" s="126">
        <f>SUMPRODUCT(B82:B88,R82:R88)/B90</f>
        <v>0.73434247742375192</v>
      </c>
      <c r="S90" t="s">
        <v>827</v>
      </c>
    </row>
    <row r="92" spans="1:19" x14ac:dyDescent="0.25">
      <c r="A92" s="81" t="s">
        <v>924</v>
      </c>
    </row>
    <row r="93" spans="1:19" ht="15.75" customHeight="1" x14ac:dyDescent="0.25">
      <c r="A93" s="114"/>
      <c r="B93" s="114"/>
      <c r="C93" s="275" t="s">
        <v>833</v>
      </c>
      <c r="D93" s="275"/>
      <c r="E93" s="275"/>
      <c r="F93" s="275"/>
      <c r="G93" s="275" t="s">
        <v>834</v>
      </c>
      <c r="H93" s="275"/>
      <c r="I93" s="275"/>
      <c r="J93" s="275"/>
      <c r="K93" s="275" t="s">
        <v>835</v>
      </c>
      <c r="L93" s="275"/>
      <c r="M93" s="275"/>
      <c r="N93" s="275"/>
    </row>
    <row r="94" spans="1:19" ht="15.75" customHeight="1" x14ac:dyDescent="0.25">
      <c r="A94" s="123">
        <v>44551</v>
      </c>
      <c r="B94" s="94">
        <f>A94-120</f>
        <v>44431</v>
      </c>
      <c r="C94" s="272" t="s">
        <v>920</v>
      </c>
      <c r="D94" s="272"/>
      <c r="E94" s="272" t="s">
        <v>921</v>
      </c>
      <c r="F94" s="272"/>
      <c r="G94" s="272" t="s">
        <v>920</v>
      </c>
      <c r="H94" s="272"/>
      <c r="I94" s="272" t="s">
        <v>921</v>
      </c>
      <c r="J94" s="272"/>
      <c r="K94" s="272" t="s">
        <v>920</v>
      </c>
      <c r="L94" s="272"/>
      <c r="M94" s="272" t="s">
        <v>921</v>
      </c>
      <c r="N94" s="272"/>
    </row>
    <row r="95" spans="1:19" x14ac:dyDescent="0.25">
      <c r="A95" s="119" t="s">
        <v>104</v>
      </c>
      <c r="B95" s="62" t="s">
        <v>0</v>
      </c>
      <c r="C95" s="62" t="s">
        <v>839</v>
      </c>
      <c r="D95" s="62" t="s">
        <v>840</v>
      </c>
      <c r="E95" s="62" t="s">
        <v>839</v>
      </c>
      <c r="F95" s="62" t="s">
        <v>840</v>
      </c>
      <c r="G95" s="62" t="s">
        <v>839</v>
      </c>
      <c r="H95" s="62" t="s">
        <v>840</v>
      </c>
      <c r="I95" s="62" t="s">
        <v>839</v>
      </c>
      <c r="J95" s="62" t="s">
        <v>840</v>
      </c>
      <c r="K95" s="62" t="s">
        <v>839</v>
      </c>
      <c r="L95" s="62" t="s">
        <v>840</v>
      </c>
      <c r="M95" s="62" t="s">
        <v>839</v>
      </c>
      <c r="N95" s="62" t="s">
        <v>840</v>
      </c>
      <c r="P95" s="62" t="s">
        <v>833</v>
      </c>
      <c r="Q95" s="62" t="s">
        <v>834</v>
      </c>
      <c r="R95" s="62" t="s">
        <v>923</v>
      </c>
    </row>
    <row r="96" spans="1:19" x14ac:dyDescent="0.25">
      <c r="A96" s="120" t="s">
        <v>901</v>
      </c>
      <c r="B96" s="122">
        <v>128</v>
      </c>
      <c r="C96" s="85">
        <v>0</v>
      </c>
      <c r="D96" s="85" t="s">
        <v>841</v>
      </c>
      <c r="E96" s="85">
        <v>0</v>
      </c>
      <c r="F96" s="85" t="s">
        <v>841</v>
      </c>
      <c r="G96" s="85">
        <v>0</v>
      </c>
      <c r="H96" s="85" t="s">
        <v>841</v>
      </c>
      <c r="I96" s="85">
        <v>0</v>
      </c>
      <c r="J96" s="85" t="s">
        <v>841</v>
      </c>
      <c r="K96" s="85">
        <v>30</v>
      </c>
      <c r="L96" s="86">
        <v>0.23400000000000001</v>
      </c>
      <c r="M96" s="122">
        <v>98</v>
      </c>
      <c r="N96" s="86">
        <v>0.76600000000000001</v>
      </c>
    </row>
    <row r="97" spans="1:18" x14ac:dyDescent="0.25">
      <c r="A97" s="121" t="s">
        <v>809</v>
      </c>
      <c r="B97" s="88">
        <v>496</v>
      </c>
      <c r="C97" s="88">
        <v>11</v>
      </c>
      <c r="D97" s="89">
        <v>2.1999999999999999E-2</v>
      </c>
      <c r="E97" s="88">
        <v>32</v>
      </c>
      <c r="F97" s="89">
        <v>6.5000000000000002E-2</v>
      </c>
      <c r="G97" s="88">
        <v>11</v>
      </c>
      <c r="H97" s="89">
        <v>2.1999999999999999E-2</v>
      </c>
      <c r="I97" s="88">
        <v>12</v>
      </c>
      <c r="J97" s="89">
        <v>2.4E-2</v>
      </c>
      <c r="K97" s="88">
        <v>134</v>
      </c>
      <c r="L97" s="89">
        <v>0.27</v>
      </c>
      <c r="M97" s="88">
        <v>296</v>
      </c>
      <c r="N97" s="89">
        <v>0.59699999999999998</v>
      </c>
      <c r="P97" s="65">
        <f>D97+F97</f>
        <v>8.6999999999999994E-2</v>
      </c>
      <c r="Q97" s="65">
        <f>H97+J97</f>
        <v>4.5999999999999999E-2</v>
      </c>
      <c r="R97" s="65">
        <f>L97+N97</f>
        <v>0.86699999999999999</v>
      </c>
    </row>
    <row r="98" spans="1:18" x14ac:dyDescent="0.25">
      <c r="A98" s="120" t="s">
        <v>6</v>
      </c>
      <c r="B98" s="85">
        <v>720</v>
      </c>
      <c r="C98" s="85">
        <v>26</v>
      </c>
      <c r="D98" s="86">
        <v>3.5999999999999997E-2</v>
      </c>
      <c r="E98" s="85">
        <v>42</v>
      </c>
      <c r="F98" s="86">
        <v>5.8000000000000003E-2</v>
      </c>
      <c r="G98" s="85">
        <v>17</v>
      </c>
      <c r="H98" s="86">
        <v>2.4E-2</v>
      </c>
      <c r="I98" s="85">
        <v>24</v>
      </c>
      <c r="J98" s="86">
        <v>3.3000000000000002E-2</v>
      </c>
      <c r="K98" s="85">
        <v>242</v>
      </c>
      <c r="L98" s="86">
        <v>0.33600000000000002</v>
      </c>
      <c r="M98" s="85">
        <v>369</v>
      </c>
      <c r="N98" s="86">
        <v>0.51200000000000001</v>
      </c>
      <c r="P98" s="65">
        <f t="shared" ref="P98:P103" si="18">D98+F98</f>
        <v>9.4E-2</v>
      </c>
      <c r="Q98" s="65">
        <f t="shared" ref="Q98:Q103" si="19">H98+J98</f>
        <v>5.7000000000000002E-2</v>
      </c>
      <c r="R98" s="65">
        <f t="shared" ref="R98:R103" si="20">L98+N98</f>
        <v>0.84800000000000009</v>
      </c>
    </row>
    <row r="99" spans="1:18" x14ac:dyDescent="0.25">
      <c r="A99" s="121" t="s">
        <v>7</v>
      </c>
      <c r="B99" s="88">
        <v>702</v>
      </c>
      <c r="C99" s="88">
        <v>42</v>
      </c>
      <c r="D99" s="89">
        <v>0.06</v>
      </c>
      <c r="E99" s="88">
        <v>20</v>
      </c>
      <c r="F99" s="89">
        <v>2.8000000000000001E-2</v>
      </c>
      <c r="G99" s="88">
        <v>24</v>
      </c>
      <c r="H99" s="89">
        <v>3.4000000000000002E-2</v>
      </c>
      <c r="I99" s="88">
        <v>19</v>
      </c>
      <c r="J99" s="89">
        <v>2.7E-2</v>
      </c>
      <c r="K99" s="88">
        <v>293</v>
      </c>
      <c r="L99" s="89">
        <v>0.41699999999999998</v>
      </c>
      <c r="M99" s="88">
        <v>304</v>
      </c>
      <c r="N99" s="89">
        <v>0.433</v>
      </c>
      <c r="P99" s="65">
        <f t="shared" si="18"/>
        <v>8.7999999999999995E-2</v>
      </c>
      <c r="Q99" s="65">
        <f t="shared" si="19"/>
        <v>6.0999999999999999E-2</v>
      </c>
      <c r="R99" s="65">
        <f t="shared" si="20"/>
        <v>0.85</v>
      </c>
    </row>
    <row r="100" spans="1:18" x14ac:dyDescent="0.25">
      <c r="A100" s="120" t="s">
        <v>8</v>
      </c>
      <c r="B100" s="85">
        <v>942</v>
      </c>
      <c r="C100" s="85">
        <v>96</v>
      </c>
      <c r="D100" s="86">
        <v>0.10199999999999999</v>
      </c>
      <c r="E100" s="85">
        <v>17</v>
      </c>
      <c r="F100" s="86">
        <v>1.7999999999999999E-2</v>
      </c>
      <c r="G100" s="85">
        <v>43</v>
      </c>
      <c r="H100" s="86">
        <v>4.5999999999999999E-2</v>
      </c>
      <c r="I100" s="85">
        <v>12</v>
      </c>
      <c r="J100" s="86">
        <v>1.2999999999999999E-2</v>
      </c>
      <c r="K100" s="85">
        <v>465</v>
      </c>
      <c r="L100" s="86">
        <v>0.49399999999999999</v>
      </c>
      <c r="M100" s="85">
        <v>309</v>
      </c>
      <c r="N100" s="86">
        <v>0.32800000000000001</v>
      </c>
      <c r="P100" s="65">
        <f t="shared" si="18"/>
        <v>0.12</v>
      </c>
      <c r="Q100" s="65">
        <f t="shared" si="19"/>
        <v>5.8999999999999997E-2</v>
      </c>
      <c r="R100" s="65">
        <f t="shared" si="20"/>
        <v>0.82200000000000006</v>
      </c>
    </row>
    <row r="101" spans="1:18" x14ac:dyDescent="0.25">
      <c r="A101" s="121" t="s">
        <v>9</v>
      </c>
      <c r="B101" s="124">
        <v>1098</v>
      </c>
      <c r="C101" s="88">
        <v>204</v>
      </c>
      <c r="D101" s="89">
        <v>0.186</v>
      </c>
      <c r="E101" s="88">
        <v>24</v>
      </c>
      <c r="F101" s="89">
        <v>2.1999999999999999E-2</v>
      </c>
      <c r="G101" s="88">
        <v>36</v>
      </c>
      <c r="H101" s="89">
        <v>3.3000000000000002E-2</v>
      </c>
      <c r="I101" s="88">
        <v>4</v>
      </c>
      <c r="J101" s="89">
        <v>4.0000000000000001E-3</v>
      </c>
      <c r="K101" s="88">
        <v>560</v>
      </c>
      <c r="L101" s="89">
        <v>0.51</v>
      </c>
      <c r="M101" s="88">
        <v>270</v>
      </c>
      <c r="N101" s="89">
        <v>0.246</v>
      </c>
      <c r="P101" s="65">
        <f t="shared" si="18"/>
        <v>0.20799999999999999</v>
      </c>
      <c r="Q101" s="65">
        <f t="shared" si="19"/>
        <v>3.7000000000000005E-2</v>
      </c>
      <c r="R101" s="65">
        <f t="shared" si="20"/>
        <v>0.75600000000000001</v>
      </c>
    </row>
    <row r="102" spans="1:18" x14ac:dyDescent="0.25">
      <c r="A102" s="120" t="s">
        <v>10</v>
      </c>
      <c r="B102" s="85">
        <v>999</v>
      </c>
      <c r="C102" s="85">
        <v>283</v>
      </c>
      <c r="D102" s="86">
        <v>0.28299999999999997</v>
      </c>
      <c r="E102" s="85">
        <v>25</v>
      </c>
      <c r="F102" s="86">
        <v>2.5000000000000001E-2</v>
      </c>
      <c r="G102" s="85">
        <v>36</v>
      </c>
      <c r="H102" s="86">
        <v>3.5999999999999997E-2</v>
      </c>
      <c r="I102" s="85">
        <v>0</v>
      </c>
      <c r="J102" s="85"/>
      <c r="K102" s="85">
        <v>536</v>
      </c>
      <c r="L102" s="86">
        <v>0.53700000000000003</v>
      </c>
      <c r="M102" s="85">
        <v>119</v>
      </c>
      <c r="N102" s="86">
        <v>0.11899999999999999</v>
      </c>
      <c r="P102" s="65">
        <f t="shared" si="18"/>
        <v>0.308</v>
      </c>
      <c r="Q102" s="65">
        <f t="shared" si="19"/>
        <v>3.5999999999999997E-2</v>
      </c>
      <c r="R102" s="65">
        <f t="shared" si="20"/>
        <v>0.65600000000000003</v>
      </c>
    </row>
    <row r="103" spans="1:18" x14ac:dyDescent="0.25">
      <c r="A103" s="121" t="s">
        <v>11</v>
      </c>
      <c r="B103" s="88">
        <v>910</v>
      </c>
      <c r="C103" s="88">
        <v>438</v>
      </c>
      <c r="D103" s="89">
        <v>0.48099999999999998</v>
      </c>
      <c r="E103" s="88">
        <v>21</v>
      </c>
      <c r="F103" s="89">
        <v>2.3E-2</v>
      </c>
      <c r="G103" s="88">
        <v>41</v>
      </c>
      <c r="H103" s="89">
        <v>4.4999999999999998E-2</v>
      </c>
      <c r="I103" s="88">
        <v>2</v>
      </c>
      <c r="J103" s="89">
        <v>2E-3</v>
      </c>
      <c r="K103" s="88">
        <v>338</v>
      </c>
      <c r="L103" s="89">
        <v>0.371</v>
      </c>
      <c r="M103" s="88">
        <v>70</v>
      </c>
      <c r="N103" s="89">
        <v>7.6999999999999999E-2</v>
      </c>
      <c r="P103" s="65">
        <f t="shared" si="18"/>
        <v>0.504</v>
      </c>
      <c r="Q103" s="65">
        <f t="shared" si="19"/>
        <v>4.7E-2</v>
      </c>
      <c r="R103" s="65">
        <f t="shared" si="20"/>
        <v>0.44800000000000001</v>
      </c>
    </row>
    <row r="104" spans="1:18" x14ac:dyDescent="0.25">
      <c r="A104" s="120" t="s">
        <v>12</v>
      </c>
      <c r="B104" s="85">
        <v>2</v>
      </c>
      <c r="C104" s="85">
        <v>0</v>
      </c>
      <c r="D104" s="85" t="s">
        <v>841</v>
      </c>
      <c r="E104" s="85">
        <v>0</v>
      </c>
      <c r="F104" s="86" t="s">
        <v>841</v>
      </c>
      <c r="G104" s="85">
        <v>0</v>
      </c>
      <c r="H104" s="85" t="s">
        <v>841</v>
      </c>
      <c r="I104" s="85">
        <v>1</v>
      </c>
      <c r="J104" s="86">
        <v>0.5</v>
      </c>
      <c r="K104" s="85">
        <v>0</v>
      </c>
      <c r="L104" s="85" t="s">
        <v>841</v>
      </c>
      <c r="M104" s="85">
        <v>1</v>
      </c>
      <c r="N104" s="86">
        <v>0.5</v>
      </c>
    </row>
    <row r="105" spans="1:18" x14ac:dyDescent="0.25">
      <c r="A105" s="121" t="s">
        <v>925</v>
      </c>
      <c r="B105" s="61">
        <f>SUM(B97:B103)</f>
        <v>5867</v>
      </c>
      <c r="P105" s="53">
        <f>SUMPRODUCT(B97:B103,P97:P103)/B105</f>
        <v>0.21823146412135674</v>
      </c>
      <c r="Q105" s="53">
        <f>SUMPRODUCT(B97:B103,Q97:Q103)/B105</f>
        <v>4.7999999999999994E-2</v>
      </c>
      <c r="R105" s="126">
        <f>SUMPRODUCT(B97:B103,R97:R103)/B105</f>
        <v>0.73371876597920571</v>
      </c>
    </row>
    <row r="107" spans="1:18" x14ac:dyDescent="0.25">
      <c r="A107" s="81" t="s">
        <v>924</v>
      </c>
    </row>
    <row r="108" spans="1:18" ht="15.75" customHeight="1" x14ac:dyDescent="0.25">
      <c r="A108" s="114"/>
      <c r="B108" s="114"/>
      <c r="C108" s="275" t="s">
        <v>833</v>
      </c>
      <c r="D108" s="275"/>
      <c r="E108" s="275"/>
      <c r="F108" s="275"/>
      <c r="G108" s="275" t="s">
        <v>834</v>
      </c>
      <c r="H108" s="275"/>
      <c r="I108" s="275"/>
      <c r="J108" s="275"/>
      <c r="K108" s="275" t="s">
        <v>835</v>
      </c>
      <c r="L108" s="275"/>
      <c r="M108" s="275"/>
      <c r="N108" s="275"/>
    </row>
    <row r="109" spans="1:18" ht="15.75" customHeight="1" x14ac:dyDescent="0.25">
      <c r="A109" s="123">
        <v>44552</v>
      </c>
      <c r="B109" s="94">
        <f>A109-120</f>
        <v>44432</v>
      </c>
      <c r="C109" s="272" t="s">
        <v>920</v>
      </c>
      <c r="D109" s="272"/>
      <c r="E109" s="272" t="s">
        <v>921</v>
      </c>
      <c r="F109" s="272"/>
      <c r="G109" s="272" t="s">
        <v>920</v>
      </c>
      <c r="H109" s="272"/>
      <c r="I109" s="272" t="s">
        <v>921</v>
      </c>
      <c r="J109" s="272"/>
      <c r="K109" s="272" t="s">
        <v>920</v>
      </c>
      <c r="L109" s="272"/>
      <c r="M109" s="272" t="s">
        <v>921</v>
      </c>
      <c r="N109" s="272"/>
    </row>
    <row r="110" spans="1:18" x14ac:dyDescent="0.25">
      <c r="A110" s="119" t="s">
        <v>104</v>
      </c>
      <c r="B110" s="62" t="s">
        <v>0</v>
      </c>
      <c r="C110" s="62" t="s">
        <v>839</v>
      </c>
      <c r="D110" s="62" t="s">
        <v>840</v>
      </c>
      <c r="E110" s="62" t="s">
        <v>839</v>
      </c>
      <c r="F110" s="62" t="s">
        <v>840</v>
      </c>
      <c r="G110" s="62" t="s">
        <v>839</v>
      </c>
      <c r="H110" s="62" t="s">
        <v>840</v>
      </c>
      <c r="I110" s="62" t="s">
        <v>839</v>
      </c>
      <c r="J110" s="62" t="s">
        <v>840</v>
      </c>
      <c r="K110" s="62" t="s">
        <v>839</v>
      </c>
      <c r="L110" s="62" t="s">
        <v>840</v>
      </c>
      <c r="M110" s="62" t="s">
        <v>839</v>
      </c>
      <c r="N110" s="62" t="s">
        <v>840</v>
      </c>
      <c r="P110" s="62" t="s">
        <v>833</v>
      </c>
      <c r="Q110" s="62" t="s">
        <v>834</v>
      </c>
      <c r="R110" s="62" t="s">
        <v>923</v>
      </c>
    </row>
    <row r="111" spans="1:18" x14ac:dyDescent="0.25">
      <c r="A111" s="120" t="s">
        <v>901</v>
      </c>
      <c r="B111" s="122">
        <v>127</v>
      </c>
      <c r="C111" s="85">
        <v>0</v>
      </c>
      <c r="D111" s="85" t="s">
        <v>841</v>
      </c>
      <c r="E111" s="85">
        <v>0</v>
      </c>
      <c r="F111" s="85" t="s">
        <v>841</v>
      </c>
      <c r="G111" s="85">
        <v>0</v>
      </c>
      <c r="H111" s="85" t="s">
        <v>841</v>
      </c>
      <c r="I111" s="85">
        <v>0</v>
      </c>
      <c r="J111" s="85" t="s">
        <v>841</v>
      </c>
      <c r="K111" s="85">
        <v>31</v>
      </c>
      <c r="L111" s="86">
        <v>0.24399999999999999</v>
      </c>
      <c r="M111" s="122">
        <v>96</v>
      </c>
      <c r="N111" s="86">
        <v>0.75600000000000001</v>
      </c>
    </row>
    <row r="112" spans="1:18" x14ac:dyDescent="0.25">
      <c r="A112" s="121" t="s">
        <v>809</v>
      </c>
      <c r="B112" s="88">
        <v>498</v>
      </c>
      <c r="C112" s="88">
        <v>13</v>
      </c>
      <c r="D112" s="89">
        <v>2.5999999999999999E-2</v>
      </c>
      <c r="E112" s="88">
        <v>33</v>
      </c>
      <c r="F112" s="89">
        <v>6.6000000000000003E-2</v>
      </c>
      <c r="G112" s="88">
        <v>11</v>
      </c>
      <c r="H112" s="89">
        <v>2.1999999999999999E-2</v>
      </c>
      <c r="I112" s="88">
        <v>12</v>
      </c>
      <c r="J112" s="89">
        <v>2.4E-2</v>
      </c>
      <c r="K112" s="88">
        <v>137</v>
      </c>
      <c r="L112" s="89">
        <v>0.27500000000000002</v>
      </c>
      <c r="M112" s="88">
        <v>292</v>
      </c>
      <c r="N112" s="89">
        <v>0.58599999999999997</v>
      </c>
      <c r="P112" s="65">
        <f>D112+F112</f>
        <v>9.1999999999999998E-2</v>
      </c>
      <c r="Q112" s="65">
        <f>H112+J112</f>
        <v>4.5999999999999999E-2</v>
      </c>
      <c r="R112" s="65">
        <f>L112+N112</f>
        <v>0.86099999999999999</v>
      </c>
    </row>
    <row r="113" spans="1:18" x14ac:dyDescent="0.25">
      <c r="A113" s="120" t="s">
        <v>6</v>
      </c>
      <c r="B113" s="85">
        <v>717</v>
      </c>
      <c r="C113" s="85">
        <v>27</v>
      </c>
      <c r="D113" s="86">
        <v>3.7999999999999999E-2</v>
      </c>
      <c r="E113" s="85">
        <v>42</v>
      </c>
      <c r="F113" s="86">
        <v>5.8999999999999997E-2</v>
      </c>
      <c r="G113" s="85">
        <v>17</v>
      </c>
      <c r="H113" s="86">
        <v>2.4E-2</v>
      </c>
      <c r="I113" s="85">
        <v>23</v>
      </c>
      <c r="J113" s="86">
        <v>3.2000000000000001E-2</v>
      </c>
      <c r="K113" s="85">
        <v>244</v>
      </c>
      <c r="L113" s="86">
        <v>0.34</v>
      </c>
      <c r="M113" s="85">
        <v>364</v>
      </c>
      <c r="N113" s="86">
        <v>0.50800000000000001</v>
      </c>
      <c r="P113" s="65">
        <f t="shared" ref="P113:P118" si="21">D113+F113</f>
        <v>9.7000000000000003E-2</v>
      </c>
      <c r="Q113" s="65">
        <f t="shared" ref="Q113:Q118" si="22">H113+J113</f>
        <v>5.6000000000000001E-2</v>
      </c>
      <c r="R113" s="65">
        <f t="shared" ref="R113:R118" si="23">L113+N113</f>
        <v>0.84800000000000009</v>
      </c>
    </row>
    <row r="114" spans="1:18" x14ac:dyDescent="0.25">
      <c r="A114" s="121" t="s">
        <v>7</v>
      </c>
      <c r="B114" s="88">
        <v>700</v>
      </c>
      <c r="C114" s="88">
        <v>42</v>
      </c>
      <c r="D114" s="89">
        <v>0.06</v>
      </c>
      <c r="E114" s="88">
        <v>21</v>
      </c>
      <c r="F114" s="89">
        <v>0.03</v>
      </c>
      <c r="G114" s="88">
        <v>24</v>
      </c>
      <c r="H114" s="89">
        <v>3.4000000000000002E-2</v>
      </c>
      <c r="I114" s="88">
        <v>19</v>
      </c>
      <c r="J114" s="89">
        <v>2.7E-2</v>
      </c>
      <c r="K114" s="88">
        <v>293</v>
      </c>
      <c r="L114" s="89">
        <v>0.41899999999999998</v>
      </c>
      <c r="M114" s="88">
        <v>301</v>
      </c>
      <c r="N114" s="89">
        <v>0.43</v>
      </c>
      <c r="P114" s="65">
        <f t="shared" si="21"/>
        <v>0.09</v>
      </c>
      <c r="Q114" s="65">
        <f t="shared" si="22"/>
        <v>6.0999999999999999E-2</v>
      </c>
      <c r="R114" s="65">
        <f t="shared" si="23"/>
        <v>0.84899999999999998</v>
      </c>
    </row>
    <row r="115" spans="1:18" x14ac:dyDescent="0.25">
      <c r="A115" s="120" t="s">
        <v>8</v>
      </c>
      <c r="B115" s="85">
        <v>941</v>
      </c>
      <c r="C115" s="85">
        <v>96</v>
      </c>
      <c r="D115" s="86">
        <v>0.10199999999999999</v>
      </c>
      <c r="E115" s="85">
        <v>17</v>
      </c>
      <c r="F115" s="86">
        <v>1.7999999999999999E-2</v>
      </c>
      <c r="G115" s="85">
        <v>43</v>
      </c>
      <c r="H115" s="86">
        <v>4.5999999999999999E-2</v>
      </c>
      <c r="I115" s="85">
        <v>11</v>
      </c>
      <c r="J115" s="86">
        <v>1.2E-2</v>
      </c>
      <c r="K115" s="85">
        <v>469</v>
      </c>
      <c r="L115" s="86">
        <v>0.498</v>
      </c>
      <c r="M115" s="85">
        <v>305</v>
      </c>
      <c r="N115" s="86">
        <v>0.32400000000000001</v>
      </c>
      <c r="P115" s="65">
        <f t="shared" si="21"/>
        <v>0.12</v>
      </c>
      <c r="Q115" s="65">
        <f t="shared" si="22"/>
        <v>5.7999999999999996E-2</v>
      </c>
      <c r="R115" s="65">
        <f t="shared" si="23"/>
        <v>0.82200000000000006</v>
      </c>
    </row>
    <row r="116" spans="1:18" x14ac:dyDescent="0.25">
      <c r="A116" s="121" t="s">
        <v>9</v>
      </c>
      <c r="B116" s="124">
        <v>1102</v>
      </c>
      <c r="C116" s="88">
        <v>210</v>
      </c>
      <c r="D116" s="89">
        <v>0.191</v>
      </c>
      <c r="E116" s="88">
        <v>23</v>
      </c>
      <c r="F116" s="89">
        <v>2.1000000000000001E-2</v>
      </c>
      <c r="G116" s="88">
        <v>35</v>
      </c>
      <c r="H116" s="89">
        <v>3.2000000000000001E-2</v>
      </c>
      <c r="I116" s="88">
        <v>4</v>
      </c>
      <c r="J116" s="89">
        <v>4.0000000000000001E-3</v>
      </c>
      <c r="K116" s="88">
        <v>563</v>
      </c>
      <c r="L116" s="89">
        <v>0.51100000000000001</v>
      </c>
      <c r="M116" s="88">
        <v>267</v>
      </c>
      <c r="N116" s="89">
        <v>0.24199999999999999</v>
      </c>
      <c r="P116" s="65">
        <f t="shared" si="21"/>
        <v>0.21199999999999999</v>
      </c>
      <c r="Q116" s="65">
        <f t="shared" si="22"/>
        <v>3.6000000000000004E-2</v>
      </c>
      <c r="R116" s="65">
        <f t="shared" si="23"/>
        <v>0.753</v>
      </c>
    </row>
    <row r="117" spans="1:18" x14ac:dyDescent="0.25">
      <c r="A117" s="120" t="s">
        <v>10</v>
      </c>
      <c r="B117" s="85">
        <v>999</v>
      </c>
      <c r="C117" s="85">
        <v>283</v>
      </c>
      <c r="D117" s="86">
        <v>0.28299999999999997</v>
      </c>
      <c r="E117" s="85">
        <v>25</v>
      </c>
      <c r="F117" s="86">
        <v>2.5000000000000001E-2</v>
      </c>
      <c r="G117" s="85">
        <v>36</v>
      </c>
      <c r="H117" s="86">
        <v>3.5999999999999997E-2</v>
      </c>
      <c r="I117" s="85">
        <v>0</v>
      </c>
      <c r="J117" s="85"/>
      <c r="K117" s="85">
        <v>539</v>
      </c>
      <c r="L117" s="86">
        <v>0.54</v>
      </c>
      <c r="M117" s="85">
        <v>116</v>
      </c>
      <c r="N117" s="86">
        <v>0.11600000000000001</v>
      </c>
      <c r="P117" s="65">
        <f t="shared" si="21"/>
        <v>0.308</v>
      </c>
      <c r="Q117" s="65">
        <f t="shared" si="22"/>
        <v>3.5999999999999997E-2</v>
      </c>
      <c r="R117" s="65">
        <f t="shared" si="23"/>
        <v>0.65600000000000003</v>
      </c>
    </row>
    <row r="118" spans="1:18" x14ac:dyDescent="0.25">
      <c r="A118" s="121" t="s">
        <v>11</v>
      </c>
      <c r="B118" s="88">
        <v>909</v>
      </c>
      <c r="C118" s="88">
        <v>439</v>
      </c>
      <c r="D118" s="89">
        <v>0.48299999999999998</v>
      </c>
      <c r="E118" s="88">
        <v>19</v>
      </c>
      <c r="F118" s="89">
        <v>2.1000000000000001E-2</v>
      </c>
      <c r="G118" s="88">
        <v>41</v>
      </c>
      <c r="H118" s="89">
        <v>4.4999999999999998E-2</v>
      </c>
      <c r="I118" s="88">
        <v>2</v>
      </c>
      <c r="J118" s="89">
        <v>2E-3</v>
      </c>
      <c r="K118" s="88">
        <v>339</v>
      </c>
      <c r="L118" s="89">
        <v>0.373</v>
      </c>
      <c r="M118" s="88">
        <v>69</v>
      </c>
      <c r="N118" s="89">
        <v>7.5999999999999998E-2</v>
      </c>
      <c r="P118" s="65">
        <f t="shared" si="21"/>
        <v>0.504</v>
      </c>
      <c r="Q118" s="65">
        <f t="shared" si="22"/>
        <v>4.7E-2</v>
      </c>
      <c r="R118" s="65">
        <f t="shared" si="23"/>
        <v>0.44900000000000001</v>
      </c>
    </row>
    <row r="119" spans="1:18" x14ac:dyDescent="0.25">
      <c r="A119" s="120" t="s">
        <v>12</v>
      </c>
      <c r="B119" s="85">
        <v>2</v>
      </c>
      <c r="C119" s="85">
        <v>0</v>
      </c>
      <c r="D119" s="85" t="s">
        <v>841</v>
      </c>
      <c r="E119" s="85">
        <v>0</v>
      </c>
      <c r="F119" s="86" t="s">
        <v>841</v>
      </c>
      <c r="G119" s="85">
        <v>0</v>
      </c>
      <c r="H119" s="85" t="s">
        <v>841</v>
      </c>
      <c r="I119" s="85">
        <v>1</v>
      </c>
      <c r="J119" s="86">
        <v>0.5</v>
      </c>
      <c r="K119" s="85">
        <v>0</v>
      </c>
      <c r="L119" s="85" t="s">
        <v>841</v>
      </c>
      <c r="M119" s="85">
        <v>1</v>
      </c>
      <c r="N119" s="86">
        <v>0.5</v>
      </c>
    </row>
    <row r="120" spans="1:18" x14ac:dyDescent="0.25">
      <c r="A120" s="121" t="s">
        <v>925</v>
      </c>
      <c r="B120" s="61">
        <f>SUM(B112:B118)</f>
        <v>5866</v>
      </c>
      <c r="P120" s="53">
        <f>SUMPRODUCT(B112:B118,P112:P118)/B120</f>
        <v>0.22003699284009548</v>
      </c>
      <c r="Q120" s="53">
        <f>SUMPRODUCT(B112:B118,Q112:Q118)/B120</f>
        <v>4.7510569382884421E-2</v>
      </c>
      <c r="R120" s="126">
        <f>SUMPRODUCT(B112:B118,R112:R118)/B120</f>
        <v>0.73267763382202522</v>
      </c>
    </row>
    <row r="122" spans="1:18" x14ac:dyDescent="0.25">
      <c r="A122" s="81" t="s">
        <v>924</v>
      </c>
    </row>
    <row r="123" spans="1:18" ht="15.75" customHeight="1" x14ac:dyDescent="0.25">
      <c r="A123" s="114"/>
      <c r="B123" s="114"/>
      <c r="C123" s="275" t="s">
        <v>833</v>
      </c>
      <c r="D123" s="275"/>
      <c r="E123" s="275"/>
      <c r="F123" s="275"/>
      <c r="G123" s="275" t="s">
        <v>834</v>
      </c>
      <c r="H123" s="275"/>
      <c r="I123" s="275"/>
      <c r="J123" s="275"/>
      <c r="K123" s="275" t="s">
        <v>835</v>
      </c>
      <c r="L123" s="275"/>
      <c r="M123" s="275"/>
      <c r="N123" s="275"/>
    </row>
    <row r="124" spans="1:18" ht="15.75" customHeight="1" x14ac:dyDescent="0.25">
      <c r="A124" s="123">
        <v>44558</v>
      </c>
      <c r="B124" s="94">
        <f>A124-120</f>
        <v>44438</v>
      </c>
      <c r="C124" s="272" t="s">
        <v>920</v>
      </c>
      <c r="D124" s="272"/>
      <c r="E124" s="272" t="s">
        <v>921</v>
      </c>
      <c r="F124" s="272"/>
      <c r="G124" s="272" t="s">
        <v>920</v>
      </c>
      <c r="H124" s="272"/>
      <c r="I124" s="272" t="s">
        <v>921</v>
      </c>
      <c r="J124" s="272"/>
      <c r="K124" s="272" t="s">
        <v>920</v>
      </c>
      <c r="L124" s="272"/>
      <c r="M124" s="272" t="s">
        <v>921</v>
      </c>
      <c r="N124" s="272"/>
    </row>
    <row r="125" spans="1:18" x14ac:dyDescent="0.25">
      <c r="A125" s="119" t="s">
        <v>104</v>
      </c>
      <c r="B125" s="62" t="s">
        <v>0</v>
      </c>
      <c r="C125" s="62" t="s">
        <v>839</v>
      </c>
      <c r="D125" s="62" t="s">
        <v>840</v>
      </c>
      <c r="E125" s="62" t="s">
        <v>839</v>
      </c>
      <c r="F125" s="62" t="s">
        <v>840</v>
      </c>
      <c r="G125" s="62" t="s">
        <v>839</v>
      </c>
      <c r="H125" s="62" t="s">
        <v>840</v>
      </c>
      <c r="I125" s="62" t="s">
        <v>839</v>
      </c>
      <c r="J125" s="62" t="s">
        <v>840</v>
      </c>
      <c r="K125" s="62" t="s">
        <v>839</v>
      </c>
      <c r="L125" s="62" t="s">
        <v>840</v>
      </c>
      <c r="M125" s="62" t="s">
        <v>839</v>
      </c>
      <c r="N125" s="62" t="s">
        <v>840</v>
      </c>
      <c r="P125" s="62" t="s">
        <v>833</v>
      </c>
      <c r="Q125" s="62" t="s">
        <v>834</v>
      </c>
      <c r="R125" s="62" t="s">
        <v>923</v>
      </c>
    </row>
    <row r="126" spans="1:18" x14ac:dyDescent="0.25">
      <c r="A126" s="120" t="s">
        <v>901</v>
      </c>
      <c r="B126" s="122">
        <v>132</v>
      </c>
      <c r="C126" s="85">
        <v>0</v>
      </c>
      <c r="D126" s="85" t="s">
        <v>841</v>
      </c>
      <c r="E126" s="85">
        <v>0</v>
      </c>
      <c r="F126" s="85" t="s">
        <v>841</v>
      </c>
      <c r="G126" s="85">
        <v>0</v>
      </c>
      <c r="H126" s="85" t="s">
        <v>841</v>
      </c>
      <c r="I126" s="85">
        <v>0</v>
      </c>
      <c r="J126" s="85" t="s">
        <v>841</v>
      </c>
      <c r="K126" s="85">
        <v>31</v>
      </c>
      <c r="L126" s="86">
        <v>0.23499999999999999</v>
      </c>
      <c r="M126" s="122">
        <v>101</v>
      </c>
      <c r="N126" s="86">
        <v>0.76500000000000001</v>
      </c>
    </row>
    <row r="127" spans="1:18" x14ac:dyDescent="0.25">
      <c r="A127" s="121" t="s">
        <v>809</v>
      </c>
      <c r="B127" s="88">
        <v>492</v>
      </c>
      <c r="C127" s="88">
        <v>19</v>
      </c>
      <c r="D127" s="89">
        <v>3.9E-2</v>
      </c>
      <c r="E127" s="88">
        <v>36</v>
      </c>
      <c r="F127" s="89">
        <v>7.2999999999999995E-2</v>
      </c>
      <c r="G127" s="88">
        <v>10</v>
      </c>
      <c r="H127" s="89">
        <v>0.02</v>
      </c>
      <c r="I127" s="88">
        <v>12</v>
      </c>
      <c r="J127" s="89">
        <v>2.4E-2</v>
      </c>
      <c r="K127" s="88">
        <v>132</v>
      </c>
      <c r="L127" s="89">
        <v>0.26800000000000002</v>
      </c>
      <c r="M127" s="88">
        <v>283</v>
      </c>
      <c r="N127" s="89">
        <v>0.57499999999999996</v>
      </c>
      <c r="P127" s="65">
        <f>D127+F127</f>
        <v>0.11199999999999999</v>
      </c>
      <c r="Q127" s="65">
        <f>H127+J127</f>
        <v>4.3999999999999997E-2</v>
      </c>
      <c r="R127" s="65">
        <f>L127+N127</f>
        <v>0.84299999999999997</v>
      </c>
    </row>
    <row r="128" spans="1:18" x14ac:dyDescent="0.25">
      <c r="A128" s="120" t="s">
        <v>6</v>
      </c>
      <c r="B128" s="85">
        <v>710</v>
      </c>
      <c r="C128" s="85">
        <v>30</v>
      </c>
      <c r="D128" s="86">
        <v>4.2000000000000003E-2</v>
      </c>
      <c r="E128" s="85">
        <v>46</v>
      </c>
      <c r="F128" s="86">
        <v>6.5000000000000002E-2</v>
      </c>
      <c r="G128" s="85">
        <v>18</v>
      </c>
      <c r="H128" s="86">
        <v>2.5000000000000001E-2</v>
      </c>
      <c r="I128" s="85">
        <v>23</v>
      </c>
      <c r="J128" s="86">
        <v>3.2000000000000001E-2</v>
      </c>
      <c r="K128" s="85">
        <v>241</v>
      </c>
      <c r="L128" s="86">
        <v>0.33900000000000002</v>
      </c>
      <c r="M128" s="85">
        <v>352</v>
      </c>
      <c r="N128" s="86">
        <v>0.496</v>
      </c>
      <c r="P128" s="65">
        <f t="shared" ref="P128:P133" si="24">D128+F128</f>
        <v>0.10700000000000001</v>
      </c>
      <c r="Q128" s="65">
        <f t="shared" ref="Q128:Q133" si="25">H128+J128</f>
        <v>5.7000000000000002E-2</v>
      </c>
      <c r="R128" s="65">
        <f t="shared" ref="R128:R133" si="26">L128+N128</f>
        <v>0.83499999999999996</v>
      </c>
    </row>
    <row r="129" spans="1:18" x14ac:dyDescent="0.25">
      <c r="A129" s="121" t="s">
        <v>7</v>
      </c>
      <c r="B129" s="88">
        <v>696</v>
      </c>
      <c r="C129" s="88">
        <v>44</v>
      </c>
      <c r="D129" s="89">
        <v>6.3E-2</v>
      </c>
      <c r="E129" s="88">
        <v>25</v>
      </c>
      <c r="F129" s="89">
        <v>3.5999999999999997E-2</v>
      </c>
      <c r="G129" s="88">
        <v>23</v>
      </c>
      <c r="H129" s="89">
        <v>3.3000000000000002E-2</v>
      </c>
      <c r="I129" s="88">
        <v>20</v>
      </c>
      <c r="J129" s="89">
        <v>2.9000000000000001E-2</v>
      </c>
      <c r="K129" s="88">
        <v>283</v>
      </c>
      <c r="L129" s="89">
        <v>0.40699999999999997</v>
      </c>
      <c r="M129" s="88">
        <v>301</v>
      </c>
      <c r="N129" s="89">
        <v>0.432</v>
      </c>
      <c r="P129" s="65">
        <f t="shared" si="24"/>
        <v>9.9000000000000005E-2</v>
      </c>
      <c r="Q129" s="65">
        <f t="shared" si="25"/>
        <v>6.2E-2</v>
      </c>
      <c r="R129" s="65">
        <f t="shared" si="26"/>
        <v>0.83899999999999997</v>
      </c>
    </row>
    <row r="130" spans="1:18" x14ac:dyDescent="0.25">
      <c r="A130" s="120" t="s">
        <v>8</v>
      </c>
      <c r="B130" s="85">
        <v>939</v>
      </c>
      <c r="C130" s="85">
        <v>97</v>
      </c>
      <c r="D130" s="86">
        <v>0.10299999999999999</v>
      </c>
      <c r="E130" s="85">
        <v>17</v>
      </c>
      <c r="F130" s="86">
        <v>1.7999999999999999E-2</v>
      </c>
      <c r="G130" s="85">
        <v>43</v>
      </c>
      <c r="H130" s="86">
        <v>4.5999999999999999E-2</v>
      </c>
      <c r="I130" s="85">
        <v>11</v>
      </c>
      <c r="J130" s="86">
        <v>1.2E-2</v>
      </c>
      <c r="K130" s="85">
        <v>465</v>
      </c>
      <c r="L130" s="86">
        <v>0.495</v>
      </c>
      <c r="M130" s="85">
        <v>306</v>
      </c>
      <c r="N130" s="86">
        <v>0.32600000000000001</v>
      </c>
      <c r="P130" s="65">
        <f t="shared" si="24"/>
        <v>0.121</v>
      </c>
      <c r="Q130" s="65">
        <f t="shared" si="25"/>
        <v>5.7999999999999996E-2</v>
      </c>
      <c r="R130" s="65">
        <f t="shared" si="26"/>
        <v>0.82099999999999995</v>
      </c>
    </row>
    <row r="131" spans="1:18" x14ac:dyDescent="0.25">
      <c r="A131" s="121" t="s">
        <v>9</v>
      </c>
      <c r="B131" s="124">
        <v>1103</v>
      </c>
      <c r="C131" s="88">
        <v>218</v>
      </c>
      <c r="D131" s="89">
        <v>0.19800000000000001</v>
      </c>
      <c r="E131" s="88">
        <v>25</v>
      </c>
      <c r="F131" s="89">
        <v>2.3E-2</v>
      </c>
      <c r="G131" s="88">
        <v>36</v>
      </c>
      <c r="H131" s="89">
        <v>3.3000000000000002E-2</v>
      </c>
      <c r="I131" s="88">
        <v>4</v>
      </c>
      <c r="J131" s="89">
        <v>4.0000000000000001E-3</v>
      </c>
      <c r="K131" s="88">
        <v>554</v>
      </c>
      <c r="L131" s="89">
        <v>0.502</v>
      </c>
      <c r="M131" s="88">
        <v>266</v>
      </c>
      <c r="N131" s="89">
        <v>0.24099999999999999</v>
      </c>
      <c r="P131" s="65">
        <f t="shared" si="24"/>
        <v>0.221</v>
      </c>
      <c r="Q131" s="65">
        <f t="shared" si="25"/>
        <v>3.7000000000000005E-2</v>
      </c>
      <c r="R131" s="65">
        <f t="shared" si="26"/>
        <v>0.74299999999999999</v>
      </c>
    </row>
    <row r="132" spans="1:18" x14ac:dyDescent="0.25">
      <c r="A132" s="120" t="s">
        <v>10</v>
      </c>
      <c r="B132" s="85">
        <v>1011</v>
      </c>
      <c r="C132" s="85">
        <v>292</v>
      </c>
      <c r="D132" s="86">
        <v>0.28899999999999998</v>
      </c>
      <c r="E132" s="85">
        <v>27</v>
      </c>
      <c r="F132" s="86">
        <v>2.7E-2</v>
      </c>
      <c r="G132" s="85">
        <v>36</v>
      </c>
      <c r="H132" s="86">
        <v>3.5999999999999997E-2</v>
      </c>
      <c r="I132" s="85">
        <v>0</v>
      </c>
      <c r="J132" s="85"/>
      <c r="K132" s="85">
        <v>539</v>
      </c>
      <c r="L132" s="86">
        <v>0.53300000000000003</v>
      </c>
      <c r="M132" s="85">
        <v>117</v>
      </c>
      <c r="N132" s="86">
        <v>0.11600000000000001</v>
      </c>
      <c r="P132" s="65">
        <f t="shared" si="24"/>
        <v>0.316</v>
      </c>
      <c r="Q132" s="65">
        <f t="shared" si="25"/>
        <v>3.5999999999999997E-2</v>
      </c>
      <c r="R132" s="65">
        <f t="shared" si="26"/>
        <v>0.64900000000000002</v>
      </c>
    </row>
    <row r="133" spans="1:18" x14ac:dyDescent="0.25">
      <c r="A133" s="121" t="s">
        <v>11</v>
      </c>
      <c r="B133" s="88">
        <v>904</v>
      </c>
      <c r="C133" s="88">
        <v>439</v>
      </c>
      <c r="D133" s="89">
        <v>0.48599999999999999</v>
      </c>
      <c r="E133" s="88">
        <v>19</v>
      </c>
      <c r="F133" s="89">
        <v>2.1000000000000001E-2</v>
      </c>
      <c r="G133" s="88">
        <v>41</v>
      </c>
      <c r="H133" s="89">
        <v>4.4999999999999998E-2</v>
      </c>
      <c r="I133" s="88">
        <v>2</v>
      </c>
      <c r="J133" s="89">
        <v>2E-3</v>
      </c>
      <c r="K133" s="88">
        <v>333</v>
      </c>
      <c r="L133" s="89">
        <v>0.36799999999999999</v>
      </c>
      <c r="M133" s="88">
        <v>70</v>
      </c>
      <c r="N133" s="89">
        <v>7.6999999999999999E-2</v>
      </c>
      <c r="P133" s="65">
        <f t="shared" si="24"/>
        <v>0.50700000000000001</v>
      </c>
      <c r="Q133" s="65">
        <f t="shared" si="25"/>
        <v>4.7E-2</v>
      </c>
      <c r="R133" s="65">
        <f t="shared" si="26"/>
        <v>0.44500000000000001</v>
      </c>
    </row>
    <row r="134" spans="1:18" x14ac:dyDescent="0.25">
      <c r="A134" s="120" t="s">
        <v>12</v>
      </c>
      <c r="B134" s="85">
        <v>2</v>
      </c>
      <c r="C134" s="85">
        <v>0</v>
      </c>
      <c r="D134" s="85" t="s">
        <v>841</v>
      </c>
      <c r="E134" s="85">
        <v>0</v>
      </c>
      <c r="F134" s="86" t="s">
        <v>841</v>
      </c>
      <c r="G134" s="85">
        <v>0</v>
      </c>
      <c r="H134" s="85" t="s">
        <v>841</v>
      </c>
      <c r="I134" s="85">
        <v>1</v>
      </c>
      <c r="J134" s="86">
        <v>0.5</v>
      </c>
      <c r="K134" s="85">
        <v>0</v>
      </c>
      <c r="L134" s="85" t="s">
        <v>841</v>
      </c>
      <c r="M134" s="85">
        <v>1</v>
      </c>
      <c r="N134" s="86">
        <v>0.5</v>
      </c>
    </row>
    <row r="135" spans="1:18" x14ac:dyDescent="0.25">
      <c r="A135" s="121" t="s">
        <v>925</v>
      </c>
      <c r="B135" s="61">
        <f>SUM(B127:B133)</f>
        <v>5855</v>
      </c>
      <c r="P135" s="53">
        <f>SUMPRODUCT(B127:B133,P127:P133)/B135</f>
        <v>0.22803825789923143</v>
      </c>
      <c r="Q135" s="53">
        <f>SUMPRODUCT(B127:B133,Q127:Q133)/B135</f>
        <v>4.7724508966695132E-2</v>
      </c>
      <c r="R135" s="126">
        <f>SUMPRODUCT(B127:B133,R127:R133)/B135</f>
        <v>0.72423859948761748</v>
      </c>
    </row>
    <row r="137" spans="1:18" x14ac:dyDescent="0.25">
      <c r="A137" s="81" t="s">
        <v>924</v>
      </c>
    </row>
    <row r="138" spans="1:18" ht="15.75" customHeight="1" x14ac:dyDescent="0.25">
      <c r="A138" s="114"/>
      <c r="B138" s="114"/>
      <c r="C138" s="275" t="s">
        <v>833</v>
      </c>
      <c r="D138" s="275"/>
      <c r="E138" s="275"/>
      <c r="F138" s="275"/>
      <c r="G138" s="275" t="s">
        <v>834</v>
      </c>
      <c r="H138" s="275"/>
      <c r="I138" s="275"/>
      <c r="J138" s="275"/>
      <c r="K138" s="275" t="s">
        <v>835</v>
      </c>
      <c r="L138" s="275"/>
      <c r="M138" s="275"/>
      <c r="N138" s="275"/>
    </row>
    <row r="139" spans="1:18" ht="15.75" customHeight="1" x14ac:dyDescent="0.25">
      <c r="A139" s="123">
        <v>44564</v>
      </c>
      <c r="B139" s="94">
        <f>A139-120</f>
        <v>44444</v>
      </c>
      <c r="C139" s="272" t="s">
        <v>920</v>
      </c>
      <c r="D139" s="272"/>
      <c r="E139" s="272" t="s">
        <v>921</v>
      </c>
      <c r="F139" s="272"/>
      <c r="G139" s="272" t="s">
        <v>920</v>
      </c>
      <c r="H139" s="272"/>
      <c r="I139" s="272" t="s">
        <v>921</v>
      </c>
      <c r="J139" s="272"/>
      <c r="K139" s="272" t="s">
        <v>920</v>
      </c>
      <c r="L139" s="272"/>
      <c r="M139" s="272" t="s">
        <v>921</v>
      </c>
      <c r="N139" s="272"/>
    </row>
    <row r="140" spans="1:18" x14ac:dyDescent="0.25">
      <c r="A140" s="119" t="s">
        <v>104</v>
      </c>
      <c r="B140" s="62" t="s">
        <v>0</v>
      </c>
      <c r="C140" s="62" t="s">
        <v>839</v>
      </c>
      <c r="D140" s="62" t="s">
        <v>840</v>
      </c>
      <c r="E140" s="62" t="s">
        <v>839</v>
      </c>
      <c r="F140" s="62" t="s">
        <v>840</v>
      </c>
      <c r="G140" s="62" t="s">
        <v>839</v>
      </c>
      <c r="H140" s="62" t="s">
        <v>840</v>
      </c>
      <c r="I140" s="62" t="s">
        <v>839</v>
      </c>
      <c r="J140" s="62" t="s">
        <v>840</v>
      </c>
      <c r="K140" s="62" t="s">
        <v>839</v>
      </c>
      <c r="L140" s="62" t="s">
        <v>840</v>
      </c>
      <c r="M140" s="62" t="s">
        <v>839</v>
      </c>
      <c r="N140" s="62" t="s">
        <v>840</v>
      </c>
      <c r="P140" s="62" t="s">
        <v>833</v>
      </c>
      <c r="Q140" s="62" t="s">
        <v>834</v>
      </c>
      <c r="R140" s="62" t="s">
        <v>923</v>
      </c>
    </row>
    <row r="141" spans="1:18" x14ac:dyDescent="0.25">
      <c r="A141" s="120" t="s">
        <v>901</v>
      </c>
      <c r="B141" s="122">
        <v>158</v>
      </c>
      <c r="C141" s="85">
        <v>0</v>
      </c>
      <c r="D141" s="85" t="s">
        <v>841</v>
      </c>
      <c r="E141" s="85">
        <v>0</v>
      </c>
      <c r="F141" s="85" t="s">
        <v>841</v>
      </c>
      <c r="G141" s="85">
        <v>0</v>
      </c>
      <c r="H141" s="85" t="s">
        <v>841</v>
      </c>
      <c r="I141" s="85">
        <v>0</v>
      </c>
      <c r="J141" s="85" t="s">
        <v>841</v>
      </c>
      <c r="K141" s="85">
        <v>35</v>
      </c>
      <c r="L141" s="86">
        <v>0.222</v>
      </c>
      <c r="M141" s="122">
        <v>123</v>
      </c>
      <c r="N141" s="86">
        <v>0.77800000000000002</v>
      </c>
    </row>
    <row r="142" spans="1:18" x14ac:dyDescent="0.25">
      <c r="A142" s="121" t="s">
        <v>809</v>
      </c>
      <c r="B142" s="88">
        <v>491</v>
      </c>
      <c r="C142" s="88">
        <v>23</v>
      </c>
      <c r="D142" s="89">
        <v>4.7E-2</v>
      </c>
      <c r="E142" s="88">
        <v>45</v>
      </c>
      <c r="F142" s="89">
        <v>9.1999999999999998E-2</v>
      </c>
      <c r="G142" s="88">
        <v>10</v>
      </c>
      <c r="H142" s="89">
        <v>0.02</v>
      </c>
      <c r="I142" s="88">
        <v>14</v>
      </c>
      <c r="J142" s="89">
        <v>2.9000000000000001E-2</v>
      </c>
      <c r="K142" s="88">
        <v>123</v>
      </c>
      <c r="L142" s="89">
        <v>0.251</v>
      </c>
      <c r="M142" s="88">
        <v>276</v>
      </c>
      <c r="N142" s="89">
        <v>0.56200000000000006</v>
      </c>
      <c r="P142" s="65">
        <f>D142+F142</f>
        <v>0.13900000000000001</v>
      </c>
      <c r="Q142" s="65">
        <f>H142+J142</f>
        <v>4.9000000000000002E-2</v>
      </c>
      <c r="R142" s="65">
        <f>L142+N142</f>
        <v>0.81300000000000006</v>
      </c>
    </row>
    <row r="143" spans="1:18" x14ac:dyDescent="0.25">
      <c r="A143" s="120" t="s">
        <v>6</v>
      </c>
      <c r="B143" s="85">
        <v>705</v>
      </c>
      <c r="C143" s="85">
        <v>32</v>
      </c>
      <c r="D143" s="86">
        <v>4.4999999999999998E-2</v>
      </c>
      <c r="E143" s="85">
        <v>62</v>
      </c>
      <c r="F143" s="86">
        <v>8.7999999999999995E-2</v>
      </c>
      <c r="G143" s="85">
        <v>18</v>
      </c>
      <c r="H143" s="86">
        <v>2.5999999999999999E-2</v>
      </c>
      <c r="I143" s="85">
        <v>25</v>
      </c>
      <c r="J143" s="86">
        <v>3.5000000000000003E-2</v>
      </c>
      <c r="K143" s="85">
        <v>232</v>
      </c>
      <c r="L143" s="86">
        <v>0.32900000000000001</v>
      </c>
      <c r="M143" s="85">
        <v>336</v>
      </c>
      <c r="N143" s="86">
        <v>0.47699999999999998</v>
      </c>
      <c r="P143" s="65">
        <f t="shared" ref="P143:P148" si="27">D143+F143</f>
        <v>0.13300000000000001</v>
      </c>
      <c r="Q143" s="65">
        <f t="shared" ref="Q143:Q148" si="28">H143+J143</f>
        <v>6.0999999999999999E-2</v>
      </c>
      <c r="R143" s="65">
        <f t="shared" ref="R143:R148" si="29">L143+N143</f>
        <v>0.80600000000000005</v>
      </c>
    </row>
    <row r="144" spans="1:18" x14ac:dyDescent="0.25">
      <c r="A144" s="121" t="s">
        <v>7</v>
      </c>
      <c r="B144" s="88">
        <v>674</v>
      </c>
      <c r="C144" s="88">
        <v>47</v>
      </c>
      <c r="D144" s="89">
        <v>7.0000000000000007E-2</v>
      </c>
      <c r="E144" s="88">
        <v>31</v>
      </c>
      <c r="F144" s="89">
        <v>4.5999999999999999E-2</v>
      </c>
      <c r="G144" s="88">
        <v>22</v>
      </c>
      <c r="H144" s="89">
        <v>3.3000000000000002E-2</v>
      </c>
      <c r="I144" s="88">
        <v>19</v>
      </c>
      <c r="J144" s="89">
        <v>2.8000000000000001E-2</v>
      </c>
      <c r="K144" s="88">
        <v>270</v>
      </c>
      <c r="L144" s="89">
        <v>0.40100000000000002</v>
      </c>
      <c r="M144" s="88">
        <v>285</v>
      </c>
      <c r="N144" s="89">
        <v>0.42299999999999999</v>
      </c>
      <c r="P144" s="65">
        <f t="shared" si="27"/>
        <v>0.11600000000000001</v>
      </c>
      <c r="Q144" s="65">
        <f t="shared" si="28"/>
        <v>6.0999999999999999E-2</v>
      </c>
      <c r="R144" s="65">
        <f t="shared" si="29"/>
        <v>0.82400000000000007</v>
      </c>
    </row>
    <row r="145" spans="1:18" x14ac:dyDescent="0.25">
      <c r="A145" s="120" t="s">
        <v>8</v>
      </c>
      <c r="B145" s="85">
        <v>932</v>
      </c>
      <c r="C145" s="85">
        <v>107</v>
      </c>
      <c r="D145" s="86">
        <v>0.115</v>
      </c>
      <c r="E145" s="85">
        <v>22</v>
      </c>
      <c r="F145" s="86">
        <v>2.4E-2</v>
      </c>
      <c r="G145" s="85">
        <v>42</v>
      </c>
      <c r="H145" s="86">
        <v>4.4999999999999998E-2</v>
      </c>
      <c r="I145" s="85">
        <v>12</v>
      </c>
      <c r="J145" s="86">
        <v>1.2999999999999999E-2</v>
      </c>
      <c r="K145" s="85">
        <v>447</v>
      </c>
      <c r="L145" s="86">
        <v>0.48</v>
      </c>
      <c r="M145" s="85">
        <v>302</v>
      </c>
      <c r="N145" s="86">
        <v>0.32400000000000001</v>
      </c>
      <c r="P145" s="65">
        <f t="shared" si="27"/>
        <v>0.13900000000000001</v>
      </c>
      <c r="Q145" s="65">
        <f t="shared" si="28"/>
        <v>5.7999999999999996E-2</v>
      </c>
      <c r="R145" s="65">
        <f t="shared" si="29"/>
        <v>0.80400000000000005</v>
      </c>
    </row>
    <row r="146" spans="1:18" x14ac:dyDescent="0.25">
      <c r="A146" s="121" t="s">
        <v>9</v>
      </c>
      <c r="B146" s="124">
        <v>1094</v>
      </c>
      <c r="C146" s="88">
        <v>223</v>
      </c>
      <c r="D146" s="89">
        <v>0.20399999999999999</v>
      </c>
      <c r="E146" s="88">
        <v>28</v>
      </c>
      <c r="F146" s="89">
        <v>2.5999999999999999E-2</v>
      </c>
      <c r="G146" s="88">
        <v>35</v>
      </c>
      <c r="H146" s="89">
        <v>3.2000000000000001E-2</v>
      </c>
      <c r="I146" s="88">
        <v>4</v>
      </c>
      <c r="J146" s="89">
        <v>4.0000000000000001E-3</v>
      </c>
      <c r="K146" s="88">
        <v>541</v>
      </c>
      <c r="L146" s="89">
        <v>0.495</v>
      </c>
      <c r="M146" s="88">
        <v>263</v>
      </c>
      <c r="N146" s="89">
        <v>0.24</v>
      </c>
      <c r="P146" s="65">
        <f t="shared" si="27"/>
        <v>0.22999999999999998</v>
      </c>
      <c r="Q146" s="65">
        <f t="shared" si="28"/>
        <v>3.6000000000000004E-2</v>
      </c>
      <c r="R146" s="65">
        <f t="shared" si="29"/>
        <v>0.73499999999999999</v>
      </c>
    </row>
    <row r="147" spans="1:18" x14ac:dyDescent="0.25">
      <c r="A147" s="120" t="s">
        <v>10</v>
      </c>
      <c r="B147" s="85">
        <v>1022</v>
      </c>
      <c r="C147" s="85">
        <v>310</v>
      </c>
      <c r="D147" s="86">
        <v>0.30299999999999999</v>
      </c>
      <c r="E147" s="85">
        <v>29</v>
      </c>
      <c r="F147" s="86">
        <v>2.8000000000000001E-2</v>
      </c>
      <c r="G147" s="85">
        <v>37</v>
      </c>
      <c r="H147" s="86">
        <v>3.5999999999999997E-2</v>
      </c>
      <c r="I147" s="85">
        <v>0</v>
      </c>
      <c r="J147" s="85"/>
      <c r="K147" s="85">
        <v>526</v>
      </c>
      <c r="L147" s="86">
        <v>0.51500000000000001</v>
      </c>
      <c r="M147" s="85">
        <v>120</v>
      </c>
      <c r="N147" s="86">
        <v>0.11700000000000001</v>
      </c>
      <c r="P147" s="65">
        <f t="shared" si="27"/>
        <v>0.33100000000000002</v>
      </c>
      <c r="Q147" s="65">
        <f t="shared" si="28"/>
        <v>3.5999999999999997E-2</v>
      </c>
      <c r="R147" s="65">
        <f t="shared" si="29"/>
        <v>0.63200000000000001</v>
      </c>
    </row>
    <row r="148" spans="1:18" x14ac:dyDescent="0.25">
      <c r="A148" s="121" t="s">
        <v>11</v>
      </c>
      <c r="B148" s="88">
        <v>930</v>
      </c>
      <c r="C148" s="88">
        <v>468</v>
      </c>
      <c r="D148" s="89">
        <v>0.503</v>
      </c>
      <c r="E148" s="88">
        <v>24</v>
      </c>
      <c r="F148" s="89">
        <v>2.5999999999999999E-2</v>
      </c>
      <c r="G148" s="88">
        <v>39</v>
      </c>
      <c r="H148" s="89">
        <v>4.2000000000000003E-2</v>
      </c>
      <c r="I148" s="88">
        <v>3</v>
      </c>
      <c r="J148" s="89">
        <v>3.0000000000000001E-3</v>
      </c>
      <c r="K148" s="88">
        <v>327</v>
      </c>
      <c r="L148" s="89">
        <v>0.35199999999999998</v>
      </c>
      <c r="M148" s="88">
        <v>69</v>
      </c>
      <c r="N148" s="89">
        <v>7.3999999999999996E-2</v>
      </c>
      <c r="P148" s="65">
        <f t="shared" si="27"/>
        <v>0.52900000000000003</v>
      </c>
      <c r="Q148" s="65">
        <f t="shared" si="28"/>
        <v>4.5000000000000005E-2</v>
      </c>
      <c r="R148" s="65">
        <f t="shared" si="29"/>
        <v>0.42599999999999999</v>
      </c>
    </row>
    <row r="149" spans="1:18" x14ac:dyDescent="0.25">
      <c r="A149" s="120" t="s">
        <v>12</v>
      </c>
      <c r="B149" s="85">
        <v>2</v>
      </c>
      <c r="C149" s="85">
        <v>0</v>
      </c>
      <c r="D149" s="85" t="s">
        <v>841</v>
      </c>
      <c r="E149" s="85">
        <v>0</v>
      </c>
      <c r="F149" s="86" t="s">
        <v>841</v>
      </c>
      <c r="G149" s="85">
        <v>0</v>
      </c>
      <c r="H149" s="85" t="s">
        <v>841</v>
      </c>
      <c r="I149" s="85">
        <v>1</v>
      </c>
      <c r="J149" s="86">
        <v>0.5</v>
      </c>
      <c r="K149" s="85">
        <v>0</v>
      </c>
      <c r="L149" s="85" t="s">
        <v>841</v>
      </c>
      <c r="M149" s="85">
        <v>1</v>
      </c>
      <c r="N149" s="86">
        <v>0.5</v>
      </c>
    </row>
    <row r="150" spans="1:18" x14ac:dyDescent="0.25">
      <c r="A150" s="121" t="s">
        <v>925</v>
      </c>
      <c r="B150" s="61">
        <f>SUM(B142:B148)</f>
        <v>5848</v>
      </c>
      <c r="P150" s="53">
        <f>SUMPRODUCT(B142:B148,P142:P148)/B150</f>
        <v>0.24822469220246238</v>
      </c>
      <c r="Q150" s="53">
        <f>SUMPRODUCT(B142:B148,Q142:Q148)/B150</f>
        <v>4.7924076607387137E-2</v>
      </c>
      <c r="R150" s="126">
        <f>SUMPRODUCT(B142:B148,R142:R148)/B150</f>
        <v>0.70422212722298227</v>
      </c>
    </row>
    <row r="152" spans="1:18" x14ac:dyDescent="0.25">
      <c r="A152" s="81" t="s">
        <v>924</v>
      </c>
    </row>
    <row r="153" spans="1:18" ht="15.75" customHeight="1" x14ac:dyDescent="0.25">
      <c r="A153" s="114"/>
      <c r="B153" s="114"/>
      <c r="C153" s="275" t="s">
        <v>833</v>
      </c>
      <c r="D153" s="275"/>
      <c r="E153" s="275"/>
      <c r="F153" s="275"/>
      <c r="G153" s="275" t="s">
        <v>834</v>
      </c>
      <c r="H153" s="275"/>
      <c r="I153" s="275"/>
      <c r="J153" s="275"/>
      <c r="K153" s="275" t="s">
        <v>835</v>
      </c>
      <c r="L153" s="275"/>
      <c r="M153" s="275"/>
      <c r="N153" s="275"/>
    </row>
    <row r="154" spans="1:18" ht="15.75" customHeight="1" x14ac:dyDescent="0.25">
      <c r="A154" s="123">
        <v>44565</v>
      </c>
      <c r="B154" s="94">
        <f>A154-120</f>
        <v>44445</v>
      </c>
      <c r="C154" s="272" t="s">
        <v>920</v>
      </c>
      <c r="D154" s="272"/>
      <c r="E154" s="272" t="s">
        <v>921</v>
      </c>
      <c r="F154" s="272"/>
      <c r="G154" s="272" t="s">
        <v>920</v>
      </c>
      <c r="H154" s="272"/>
      <c r="I154" s="272" t="s">
        <v>921</v>
      </c>
      <c r="J154" s="272"/>
      <c r="K154" s="272" t="s">
        <v>920</v>
      </c>
      <c r="L154" s="272"/>
      <c r="M154" s="272" t="s">
        <v>921</v>
      </c>
      <c r="N154" s="272"/>
    </row>
    <row r="155" spans="1:18" x14ac:dyDescent="0.25">
      <c r="A155" s="119" t="s">
        <v>104</v>
      </c>
      <c r="B155" s="62" t="s">
        <v>0</v>
      </c>
      <c r="C155" s="62" t="s">
        <v>839</v>
      </c>
      <c r="D155" s="62" t="s">
        <v>840</v>
      </c>
      <c r="E155" s="62" t="s">
        <v>839</v>
      </c>
      <c r="F155" s="62" t="s">
        <v>840</v>
      </c>
      <c r="G155" s="62" t="s">
        <v>839</v>
      </c>
      <c r="H155" s="62" t="s">
        <v>840</v>
      </c>
      <c r="I155" s="62" t="s">
        <v>839</v>
      </c>
      <c r="J155" s="62" t="s">
        <v>840</v>
      </c>
      <c r="K155" s="62" t="s">
        <v>839</v>
      </c>
      <c r="L155" s="62" t="s">
        <v>840</v>
      </c>
      <c r="M155" s="62" t="s">
        <v>839</v>
      </c>
      <c r="N155" s="62" t="s">
        <v>840</v>
      </c>
      <c r="P155" s="62" t="s">
        <v>833</v>
      </c>
      <c r="Q155" s="62" t="s">
        <v>834</v>
      </c>
      <c r="R155" s="62" t="s">
        <v>923</v>
      </c>
    </row>
    <row r="156" spans="1:18" x14ac:dyDescent="0.25">
      <c r="A156" s="120" t="s">
        <v>901</v>
      </c>
      <c r="B156" s="122">
        <v>162</v>
      </c>
      <c r="C156" s="85">
        <v>0</v>
      </c>
      <c r="D156" s="85" t="s">
        <v>841</v>
      </c>
      <c r="E156" s="85">
        <v>0</v>
      </c>
      <c r="F156" s="85" t="s">
        <v>841</v>
      </c>
      <c r="G156" s="85">
        <v>0</v>
      </c>
      <c r="H156" s="85" t="s">
        <v>841</v>
      </c>
      <c r="I156" s="85">
        <v>0</v>
      </c>
      <c r="J156" s="85" t="s">
        <v>841</v>
      </c>
      <c r="K156" s="85">
        <v>38</v>
      </c>
      <c r="L156" s="86">
        <v>0.23499999999999999</v>
      </c>
      <c r="M156" s="122">
        <v>124</v>
      </c>
      <c r="N156" s="86">
        <v>0.76500000000000001</v>
      </c>
    </row>
    <row r="157" spans="1:18" x14ac:dyDescent="0.25">
      <c r="A157" s="121" t="s">
        <v>809</v>
      </c>
      <c r="B157" s="88">
        <v>493</v>
      </c>
      <c r="C157" s="88">
        <v>23</v>
      </c>
      <c r="D157" s="89">
        <v>4.7E-2</v>
      </c>
      <c r="E157" s="88">
        <v>46</v>
      </c>
      <c r="F157" s="89">
        <v>9.2999999999999999E-2</v>
      </c>
      <c r="G157" s="88">
        <v>10</v>
      </c>
      <c r="H157" s="89">
        <v>0.02</v>
      </c>
      <c r="I157" s="88">
        <v>14</v>
      </c>
      <c r="J157" s="89">
        <v>2.8000000000000001E-2</v>
      </c>
      <c r="K157" s="88">
        <v>124</v>
      </c>
      <c r="L157" s="89">
        <v>0.252</v>
      </c>
      <c r="M157" s="88">
        <v>276</v>
      </c>
      <c r="N157" s="89">
        <v>0.56000000000000005</v>
      </c>
      <c r="P157" s="65">
        <f>D157+F157</f>
        <v>0.14000000000000001</v>
      </c>
      <c r="Q157" s="65">
        <f>H157+J157</f>
        <v>4.8000000000000001E-2</v>
      </c>
      <c r="R157" s="65">
        <f>L157+N157</f>
        <v>0.81200000000000006</v>
      </c>
    </row>
    <row r="158" spans="1:18" x14ac:dyDescent="0.25">
      <c r="A158" s="120" t="s">
        <v>6</v>
      </c>
      <c r="B158" s="85">
        <v>707</v>
      </c>
      <c r="C158" s="85">
        <v>32</v>
      </c>
      <c r="D158" s="86">
        <v>4.4999999999999998E-2</v>
      </c>
      <c r="E158" s="85">
        <v>66</v>
      </c>
      <c r="F158" s="86">
        <v>9.2999999999999999E-2</v>
      </c>
      <c r="G158" s="85">
        <v>19</v>
      </c>
      <c r="H158" s="86">
        <v>2.7E-2</v>
      </c>
      <c r="I158" s="85">
        <v>24</v>
      </c>
      <c r="J158" s="86">
        <v>3.4000000000000002E-2</v>
      </c>
      <c r="K158" s="85">
        <v>230</v>
      </c>
      <c r="L158" s="86">
        <v>0.32500000000000001</v>
      </c>
      <c r="M158" s="85">
        <v>336</v>
      </c>
      <c r="N158" s="86">
        <v>0.47499999999999998</v>
      </c>
      <c r="P158" s="65">
        <f t="shared" ref="P158:P163" si="30">D158+F158</f>
        <v>0.13800000000000001</v>
      </c>
      <c r="Q158" s="65">
        <f t="shared" ref="Q158:Q163" si="31">H158+J158</f>
        <v>6.0999999999999999E-2</v>
      </c>
      <c r="R158" s="65">
        <f t="shared" ref="R158:R163" si="32">L158+N158</f>
        <v>0.8</v>
      </c>
    </row>
    <row r="159" spans="1:18" x14ac:dyDescent="0.25">
      <c r="A159" s="121" t="s">
        <v>7</v>
      </c>
      <c r="B159" s="88">
        <v>673</v>
      </c>
      <c r="C159" s="88">
        <v>47</v>
      </c>
      <c r="D159" s="89">
        <v>7.0000000000000007E-2</v>
      </c>
      <c r="E159" s="88">
        <v>32</v>
      </c>
      <c r="F159" s="89">
        <v>4.8000000000000001E-2</v>
      </c>
      <c r="G159" s="88">
        <v>22</v>
      </c>
      <c r="H159" s="89">
        <v>3.3000000000000002E-2</v>
      </c>
      <c r="I159" s="88">
        <v>19</v>
      </c>
      <c r="J159" s="89">
        <v>2.8000000000000001E-2</v>
      </c>
      <c r="K159" s="88">
        <v>269</v>
      </c>
      <c r="L159" s="89">
        <v>0.4</v>
      </c>
      <c r="M159" s="88">
        <v>284</v>
      </c>
      <c r="N159" s="89">
        <v>0.42199999999999999</v>
      </c>
      <c r="P159" s="65">
        <f t="shared" si="30"/>
        <v>0.11800000000000001</v>
      </c>
      <c r="Q159" s="65">
        <f t="shared" si="31"/>
        <v>6.0999999999999999E-2</v>
      </c>
      <c r="R159" s="65">
        <f t="shared" si="32"/>
        <v>0.82200000000000006</v>
      </c>
    </row>
    <row r="160" spans="1:18" x14ac:dyDescent="0.25">
      <c r="A160" s="120" t="s">
        <v>8</v>
      </c>
      <c r="B160" s="85">
        <v>932</v>
      </c>
      <c r="C160" s="85">
        <v>111</v>
      </c>
      <c r="D160" s="86">
        <v>0.11899999999999999</v>
      </c>
      <c r="E160" s="85">
        <v>21</v>
      </c>
      <c r="F160" s="86">
        <v>2.3E-2</v>
      </c>
      <c r="G160" s="85">
        <v>44</v>
      </c>
      <c r="H160" s="86">
        <v>4.7E-2</v>
      </c>
      <c r="I160" s="85">
        <v>11</v>
      </c>
      <c r="J160" s="86">
        <v>1.2E-2</v>
      </c>
      <c r="K160" s="85">
        <v>443</v>
      </c>
      <c r="L160" s="86">
        <v>0.47499999999999998</v>
      </c>
      <c r="M160" s="85">
        <v>302</v>
      </c>
      <c r="N160" s="86">
        <v>0.32400000000000001</v>
      </c>
      <c r="P160" s="65">
        <f t="shared" si="30"/>
        <v>0.14199999999999999</v>
      </c>
      <c r="Q160" s="65">
        <f t="shared" si="31"/>
        <v>5.8999999999999997E-2</v>
      </c>
      <c r="R160" s="65">
        <f t="shared" si="32"/>
        <v>0.79899999999999993</v>
      </c>
    </row>
    <row r="161" spans="1:18" x14ac:dyDescent="0.25">
      <c r="A161" s="121" t="s">
        <v>9</v>
      </c>
      <c r="B161" s="124">
        <v>1102</v>
      </c>
      <c r="C161" s="88">
        <v>227</v>
      </c>
      <c r="D161" s="89">
        <v>0.20599999999999999</v>
      </c>
      <c r="E161" s="88">
        <v>29</v>
      </c>
      <c r="F161" s="89">
        <v>2.5999999999999999E-2</v>
      </c>
      <c r="G161" s="88">
        <v>35</v>
      </c>
      <c r="H161" s="89">
        <v>3.2000000000000001E-2</v>
      </c>
      <c r="I161" s="88">
        <v>4</v>
      </c>
      <c r="J161" s="89">
        <v>4.0000000000000001E-3</v>
      </c>
      <c r="K161" s="88">
        <v>542</v>
      </c>
      <c r="L161" s="89">
        <v>0.49199999999999999</v>
      </c>
      <c r="M161" s="88">
        <v>265</v>
      </c>
      <c r="N161" s="89">
        <v>0.24</v>
      </c>
      <c r="P161" s="65">
        <f t="shared" si="30"/>
        <v>0.23199999999999998</v>
      </c>
      <c r="Q161" s="65">
        <f t="shared" si="31"/>
        <v>3.6000000000000004E-2</v>
      </c>
      <c r="R161" s="65">
        <f t="shared" si="32"/>
        <v>0.73199999999999998</v>
      </c>
    </row>
    <row r="162" spans="1:18" x14ac:dyDescent="0.25">
      <c r="A162" s="120" t="s">
        <v>10</v>
      </c>
      <c r="B162" s="85">
        <v>1022</v>
      </c>
      <c r="C162" s="85">
        <v>314</v>
      </c>
      <c r="D162" s="86">
        <v>0.307</v>
      </c>
      <c r="E162" s="85">
        <v>27</v>
      </c>
      <c r="F162" s="86">
        <v>2.5999999999999999E-2</v>
      </c>
      <c r="G162" s="85">
        <v>36</v>
      </c>
      <c r="H162" s="86">
        <v>3.5000000000000003E-2</v>
      </c>
      <c r="I162" s="85">
        <v>0</v>
      </c>
      <c r="J162" s="85"/>
      <c r="K162" s="85">
        <v>525</v>
      </c>
      <c r="L162" s="86">
        <v>0.51400000000000001</v>
      </c>
      <c r="M162" s="85">
        <v>120</v>
      </c>
      <c r="N162" s="86">
        <v>0.11700000000000001</v>
      </c>
      <c r="P162" s="65">
        <f t="shared" si="30"/>
        <v>0.33300000000000002</v>
      </c>
      <c r="Q162" s="65">
        <f t="shared" si="31"/>
        <v>3.5000000000000003E-2</v>
      </c>
      <c r="R162" s="65">
        <f t="shared" si="32"/>
        <v>0.63100000000000001</v>
      </c>
    </row>
    <row r="163" spans="1:18" x14ac:dyDescent="0.25">
      <c r="A163" s="121" t="s">
        <v>11</v>
      </c>
      <c r="B163" s="88">
        <v>939</v>
      </c>
      <c r="C163" s="88">
        <v>474</v>
      </c>
      <c r="D163" s="89">
        <v>0.505</v>
      </c>
      <c r="E163" s="88">
        <v>26</v>
      </c>
      <c r="F163" s="89">
        <v>2.8000000000000001E-2</v>
      </c>
      <c r="G163" s="88">
        <v>40</v>
      </c>
      <c r="H163" s="89">
        <v>4.2999999999999997E-2</v>
      </c>
      <c r="I163" s="88">
        <v>2</v>
      </c>
      <c r="J163" s="89">
        <v>2E-3</v>
      </c>
      <c r="K163" s="88">
        <v>329</v>
      </c>
      <c r="L163" s="89">
        <v>0.35</v>
      </c>
      <c r="M163" s="88">
        <v>68</v>
      </c>
      <c r="N163" s="89">
        <v>7.1999999999999995E-2</v>
      </c>
      <c r="P163" s="65">
        <f t="shared" si="30"/>
        <v>0.53300000000000003</v>
      </c>
      <c r="Q163" s="65">
        <f t="shared" si="31"/>
        <v>4.4999999999999998E-2</v>
      </c>
      <c r="R163" s="65">
        <f t="shared" si="32"/>
        <v>0.42199999999999999</v>
      </c>
    </row>
    <row r="164" spans="1:18" x14ac:dyDescent="0.25">
      <c r="A164" s="120" t="s">
        <v>12</v>
      </c>
      <c r="B164" s="85">
        <v>2</v>
      </c>
      <c r="C164" s="85">
        <v>0</v>
      </c>
      <c r="D164" s="85" t="s">
        <v>841</v>
      </c>
      <c r="E164" s="85">
        <v>0</v>
      </c>
      <c r="F164" s="86" t="s">
        <v>841</v>
      </c>
      <c r="G164" s="85">
        <v>0</v>
      </c>
      <c r="H164" s="85" t="s">
        <v>841</v>
      </c>
      <c r="I164" s="85">
        <v>1</v>
      </c>
      <c r="J164" s="86">
        <v>0.5</v>
      </c>
      <c r="K164" s="85">
        <v>0</v>
      </c>
      <c r="L164" s="85" t="s">
        <v>841</v>
      </c>
      <c r="M164" s="85">
        <v>1</v>
      </c>
      <c r="N164" s="86">
        <v>0.5</v>
      </c>
    </row>
    <row r="165" spans="1:18" x14ac:dyDescent="0.25">
      <c r="A165" s="121" t="s">
        <v>925</v>
      </c>
      <c r="B165" s="61">
        <f>SUM(B157:B163)</f>
        <v>5868</v>
      </c>
      <c r="P165" s="53">
        <f>SUMPRODUCT(B157:B163,P157:P163)/B165</f>
        <v>0.25133282208588958</v>
      </c>
      <c r="Q165" s="53">
        <f>SUMPRODUCT(B157:B163,Q157:Q163)/B165</f>
        <v>4.7806578050443083E-2</v>
      </c>
      <c r="R165" s="126">
        <f>SUMPRODUCT(B157:B163,R157:R163)/B165</f>
        <v>0.70068064076346281</v>
      </c>
    </row>
    <row r="167" spans="1:18" x14ac:dyDescent="0.25">
      <c r="A167" s="81" t="s">
        <v>924</v>
      </c>
    </row>
    <row r="168" spans="1:18" ht="15.75" customHeight="1" x14ac:dyDescent="0.25">
      <c r="A168" s="114"/>
      <c r="B168" s="114"/>
      <c r="C168" s="275" t="s">
        <v>833</v>
      </c>
      <c r="D168" s="275"/>
      <c r="E168" s="275"/>
      <c r="F168" s="275"/>
      <c r="G168" s="275" t="s">
        <v>834</v>
      </c>
      <c r="H168" s="275"/>
      <c r="I168" s="275"/>
      <c r="J168" s="275"/>
      <c r="K168" s="275" t="s">
        <v>835</v>
      </c>
      <c r="L168" s="275"/>
      <c r="M168" s="275"/>
      <c r="N168" s="275"/>
    </row>
    <row r="169" spans="1:18" ht="15.75" customHeight="1" x14ac:dyDescent="0.25">
      <c r="A169" s="123">
        <v>44566</v>
      </c>
      <c r="B169" s="94">
        <f>A169-120</f>
        <v>44446</v>
      </c>
      <c r="C169" s="272" t="s">
        <v>920</v>
      </c>
      <c r="D169" s="272"/>
      <c r="E169" s="272" t="s">
        <v>921</v>
      </c>
      <c r="F169" s="272"/>
      <c r="G169" s="272" t="s">
        <v>920</v>
      </c>
      <c r="H169" s="272"/>
      <c r="I169" s="272" t="s">
        <v>921</v>
      </c>
      <c r="J169" s="272"/>
      <c r="K169" s="272" t="s">
        <v>920</v>
      </c>
      <c r="L169" s="272"/>
      <c r="M169" s="272" t="s">
        <v>921</v>
      </c>
      <c r="N169" s="272"/>
    </row>
    <row r="170" spans="1:18" x14ac:dyDescent="0.25">
      <c r="A170" s="119" t="s">
        <v>104</v>
      </c>
      <c r="B170" s="62" t="s">
        <v>0</v>
      </c>
      <c r="C170" s="62" t="s">
        <v>839</v>
      </c>
      <c r="D170" s="62" t="s">
        <v>840</v>
      </c>
      <c r="E170" s="62" t="s">
        <v>839</v>
      </c>
      <c r="F170" s="62" t="s">
        <v>840</v>
      </c>
      <c r="G170" s="62" t="s">
        <v>839</v>
      </c>
      <c r="H170" s="62" t="s">
        <v>840</v>
      </c>
      <c r="I170" s="62" t="s">
        <v>839</v>
      </c>
      <c r="J170" s="62" t="s">
        <v>840</v>
      </c>
      <c r="K170" s="62" t="s">
        <v>839</v>
      </c>
      <c r="L170" s="62" t="s">
        <v>840</v>
      </c>
      <c r="M170" s="62" t="s">
        <v>839</v>
      </c>
      <c r="N170" s="62" t="s">
        <v>840</v>
      </c>
      <c r="P170" s="62" t="s">
        <v>833</v>
      </c>
      <c r="Q170" s="62" t="s">
        <v>834</v>
      </c>
      <c r="R170" s="62" t="s">
        <v>923</v>
      </c>
    </row>
    <row r="171" spans="1:18" x14ac:dyDescent="0.25">
      <c r="A171" s="120" t="s">
        <v>901</v>
      </c>
      <c r="B171" s="122">
        <v>163</v>
      </c>
      <c r="C171" s="85">
        <v>0</v>
      </c>
      <c r="D171" s="85" t="s">
        <v>841</v>
      </c>
      <c r="E171" s="85">
        <v>0</v>
      </c>
      <c r="F171" s="85" t="s">
        <v>841</v>
      </c>
      <c r="G171" s="85">
        <v>0</v>
      </c>
      <c r="H171" s="85" t="s">
        <v>841</v>
      </c>
      <c r="I171" s="85">
        <v>0</v>
      </c>
      <c r="J171" s="85" t="s">
        <v>841</v>
      </c>
      <c r="K171" s="85">
        <v>39</v>
      </c>
      <c r="L171" s="86">
        <v>0.23899999999999999</v>
      </c>
      <c r="M171" s="122">
        <v>124</v>
      </c>
      <c r="N171" s="86">
        <v>0.76100000000000001</v>
      </c>
    </row>
    <row r="172" spans="1:18" x14ac:dyDescent="0.25">
      <c r="A172" s="121" t="s">
        <v>809</v>
      </c>
      <c r="B172" s="88">
        <v>487</v>
      </c>
      <c r="C172" s="88">
        <v>24</v>
      </c>
      <c r="D172" s="89">
        <v>4.9000000000000002E-2</v>
      </c>
      <c r="E172" s="88">
        <v>48</v>
      </c>
      <c r="F172" s="89">
        <v>9.9000000000000005E-2</v>
      </c>
      <c r="G172" s="88">
        <v>10</v>
      </c>
      <c r="H172" s="89">
        <v>2.1000000000000001E-2</v>
      </c>
      <c r="I172" s="88">
        <v>14</v>
      </c>
      <c r="J172" s="89">
        <v>2.9000000000000001E-2</v>
      </c>
      <c r="K172" s="88">
        <v>123</v>
      </c>
      <c r="L172" s="89">
        <v>0.253</v>
      </c>
      <c r="M172" s="88">
        <v>268</v>
      </c>
      <c r="N172" s="89">
        <v>0.55000000000000004</v>
      </c>
      <c r="P172" s="65">
        <f>D172+F172</f>
        <v>0.14800000000000002</v>
      </c>
      <c r="Q172" s="65">
        <f>H172+J172</f>
        <v>0.05</v>
      </c>
      <c r="R172" s="65">
        <f>L172+N172</f>
        <v>0.80300000000000005</v>
      </c>
    </row>
    <row r="173" spans="1:18" x14ac:dyDescent="0.25">
      <c r="A173" s="120" t="s">
        <v>6</v>
      </c>
      <c r="B173" s="85">
        <v>708</v>
      </c>
      <c r="C173" s="85">
        <v>34</v>
      </c>
      <c r="D173" s="86">
        <v>4.8000000000000001E-2</v>
      </c>
      <c r="E173" s="85">
        <v>69</v>
      </c>
      <c r="F173" s="86">
        <v>9.7000000000000003E-2</v>
      </c>
      <c r="G173" s="85">
        <v>19</v>
      </c>
      <c r="H173" s="86">
        <v>2.7E-2</v>
      </c>
      <c r="I173" s="85">
        <v>24</v>
      </c>
      <c r="J173" s="86">
        <v>3.4000000000000002E-2</v>
      </c>
      <c r="K173" s="85">
        <v>229</v>
      </c>
      <c r="L173" s="86">
        <v>0.32300000000000001</v>
      </c>
      <c r="M173" s="85">
        <v>333</v>
      </c>
      <c r="N173" s="86">
        <v>0.47</v>
      </c>
      <c r="P173" s="65">
        <f t="shared" ref="P173:P178" si="33">D173+F173</f>
        <v>0.14500000000000002</v>
      </c>
      <c r="Q173" s="65">
        <f t="shared" ref="Q173:Q178" si="34">H173+J173</f>
        <v>6.0999999999999999E-2</v>
      </c>
      <c r="R173" s="65">
        <f t="shared" ref="R173:R178" si="35">L173+N173</f>
        <v>0.79299999999999993</v>
      </c>
    </row>
    <row r="174" spans="1:18" x14ac:dyDescent="0.25">
      <c r="A174" s="121" t="s">
        <v>7</v>
      </c>
      <c r="B174" s="88">
        <v>676</v>
      </c>
      <c r="C174" s="88">
        <v>46</v>
      </c>
      <c r="D174" s="89">
        <v>6.8000000000000005E-2</v>
      </c>
      <c r="E174" s="88">
        <v>33</v>
      </c>
      <c r="F174" s="89">
        <v>4.9000000000000002E-2</v>
      </c>
      <c r="G174" s="88">
        <v>22</v>
      </c>
      <c r="H174" s="89">
        <v>3.3000000000000002E-2</v>
      </c>
      <c r="I174" s="88">
        <v>19</v>
      </c>
      <c r="J174" s="89">
        <v>2.8000000000000001E-2</v>
      </c>
      <c r="K174" s="88">
        <v>272</v>
      </c>
      <c r="L174" s="89">
        <v>0.40200000000000002</v>
      </c>
      <c r="M174" s="88">
        <v>284</v>
      </c>
      <c r="N174" s="89">
        <v>0.42</v>
      </c>
      <c r="P174" s="65">
        <f t="shared" si="33"/>
        <v>0.11700000000000001</v>
      </c>
      <c r="Q174" s="65">
        <f t="shared" si="34"/>
        <v>6.0999999999999999E-2</v>
      </c>
      <c r="R174" s="65">
        <f t="shared" si="35"/>
        <v>0.82200000000000006</v>
      </c>
    </row>
    <row r="175" spans="1:18" x14ac:dyDescent="0.25">
      <c r="A175" s="120" t="s">
        <v>8</v>
      </c>
      <c r="B175" s="85">
        <v>936</v>
      </c>
      <c r="C175" s="85">
        <v>116</v>
      </c>
      <c r="D175" s="86">
        <v>0.124</v>
      </c>
      <c r="E175" s="85">
        <v>23</v>
      </c>
      <c r="F175" s="86">
        <v>2.5000000000000001E-2</v>
      </c>
      <c r="G175" s="85">
        <v>44</v>
      </c>
      <c r="H175" s="86">
        <v>4.7E-2</v>
      </c>
      <c r="I175" s="85">
        <v>10</v>
      </c>
      <c r="J175" s="86">
        <v>1.0999999999999999E-2</v>
      </c>
      <c r="K175" s="85">
        <v>441</v>
      </c>
      <c r="L175" s="86">
        <v>0.47099999999999997</v>
      </c>
      <c r="M175" s="85">
        <v>302</v>
      </c>
      <c r="N175" s="86">
        <v>0.32300000000000001</v>
      </c>
      <c r="P175" s="65">
        <f t="shared" si="33"/>
        <v>0.14899999999999999</v>
      </c>
      <c r="Q175" s="65">
        <f t="shared" si="34"/>
        <v>5.7999999999999996E-2</v>
      </c>
      <c r="R175" s="65">
        <f t="shared" si="35"/>
        <v>0.79400000000000004</v>
      </c>
    </row>
    <row r="176" spans="1:18" x14ac:dyDescent="0.25">
      <c r="A176" s="121" t="s">
        <v>9</v>
      </c>
      <c r="B176" s="124">
        <v>1105</v>
      </c>
      <c r="C176" s="88">
        <v>229</v>
      </c>
      <c r="D176" s="89">
        <v>0.20699999999999999</v>
      </c>
      <c r="E176" s="88">
        <v>31</v>
      </c>
      <c r="F176" s="89">
        <v>2.8000000000000001E-2</v>
      </c>
      <c r="G176" s="88">
        <v>35</v>
      </c>
      <c r="H176" s="89">
        <v>3.2000000000000001E-2</v>
      </c>
      <c r="I176" s="88">
        <v>4</v>
      </c>
      <c r="J176" s="89">
        <v>4.0000000000000001E-3</v>
      </c>
      <c r="K176" s="88">
        <v>542</v>
      </c>
      <c r="L176" s="89">
        <v>0.49</v>
      </c>
      <c r="M176" s="88">
        <v>264</v>
      </c>
      <c r="N176" s="89">
        <v>0.23899999999999999</v>
      </c>
      <c r="P176" s="65">
        <f t="shared" si="33"/>
        <v>0.23499999999999999</v>
      </c>
      <c r="Q176" s="65">
        <f t="shared" si="34"/>
        <v>3.6000000000000004E-2</v>
      </c>
      <c r="R176" s="65">
        <f t="shared" si="35"/>
        <v>0.72899999999999998</v>
      </c>
    </row>
    <row r="177" spans="1:18" x14ac:dyDescent="0.25">
      <c r="A177" s="120" t="s">
        <v>10</v>
      </c>
      <c r="B177" s="85">
        <v>1032</v>
      </c>
      <c r="C177" s="85">
        <v>323</v>
      </c>
      <c r="D177" s="86">
        <v>0.313</v>
      </c>
      <c r="E177" s="85">
        <v>28</v>
      </c>
      <c r="F177" s="86">
        <v>2.7E-2</v>
      </c>
      <c r="G177" s="85">
        <v>36</v>
      </c>
      <c r="H177" s="86">
        <v>3.5000000000000003E-2</v>
      </c>
      <c r="I177" s="85">
        <v>0</v>
      </c>
      <c r="J177" s="85"/>
      <c r="K177" s="85">
        <v>525</v>
      </c>
      <c r="L177" s="86">
        <v>0.50900000000000001</v>
      </c>
      <c r="M177" s="85">
        <v>120</v>
      </c>
      <c r="N177" s="86">
        <v>0.11600000000000001</v>
      </c>
      <c r="P177" s="65">
        <f t="shared" si="33"/>
        <v>0.34</v>
      </c>
      <c r="Q177" s="65">
        <f t="shared" si="34"/>
        <v>3.5000000000000003E-2</v>
      </c>
      <c r="R177" s="65">
        <f t="shared" si="35"/>
        <v>0.625</v>
      </c>
    </row>
    <row r="178" spans="1:18" x14ac:dyDescent="0.25">
      <c r="A178" s="121" t="s">
        <v>11</v>
      </c>
      <c r="B178" s="88">
        <v>944</v>
      </c>
      <c r="C178" s="88">
        <v>485</v>
      </c>
      <c r="D178" s="89">
        <v>0.51400000000000001</v>
      </c>
      <c r="E178" s="88">
        <v>24</v>
      </c>
      <c r="F178" s="89">
        <v>2.5000000000000001E-2</v>
      </c>
      <c r="G178" s="88">
        <v>41</v>
      </c>
      <c r="H178" s="89">
        <v>4.2999999999999997E-2</v>
      </c>
      <c r="I178" s="88">
        <v>2</v>
      </c>
      <c r="J178" s="89">
        <v>2E-3</v>
      </c>
      <c r="K178" s="88">
        <v>324</v>
      </c>
      <c r="L178" s="89">
        <v>0.34300000000000003</v>
      </c>
      <c r="M178" s="88">
        <v>68</v>
      </c>
      <c r="N178" s="89">
        <v>7.1999999999999995E-2</v>
      </c>
      <c r="P178" s="65">
        <f t="shared" si="33"/>
        <v>0.53900000000000003</v>
      </c>
      <c r="Q178" s="65">
        <f t="shared" si="34"/>
        <v>4.4999999999999998E-2</v>
      </c>
      <c r="R178" s="65">
        <f t="shared" si="35"/>
        <v>0.41500000000000004</v>
      </c>
    </row>
    <row r="179" spans="1:18" x14ac:dyDescent="0.25">
      <c r="A179" s="120" t="s">
        <v>12</v>
      </c>
      <c r="B179" s="85">
        <v>2</v>
      </c>
      <c r="C179" s="85">
        <v>0</v>
      </c>
      <c r="D179" s="85" t="s">
        <v>841</v>
      </c>
      <c r="E179" s="85">
        <v>0</v>
      </c>
      <c r="F179" s="86" t="s">
        <v>841</v>
      </c>
      <c r="G179" s="85">
        <v>0</v>
      </c>
      <c r="H179" s="85" t="s">
        <v>841</v>
      </c>
      <c r="I179" s="85">
        <v>1</v>
      </c>
      <c r="J179" s="86">
        <v>0.5</v>
      </c>
      <c r="K179" s="85">
        <v>0</v>
      </c>
      <c r="L179" s="85" t="s">
        <v>841</v>
      </c>
      <c r="M179" s="85">
        <v>1</v>
      </c>
      <c r="N179" s="86">
        <v>0.5</v>
      </c>
    </row>
    <row r="180" spans="1:18" x14ac:dyDescent="0.25">
      <c r="A180" s="121" t="s">
        <v>925</v>
      </c>
      <c r="B180" s="61">
        <f>SUM(B172:B178)</f>
        <v>5888</v>
      </c>
      <c r="P180" s="53">
        <f>SUMPRODUCT(B172:B178,P172:P178)/B180</f>
        <v>0.2569060801630435</v>
      </c>
      <c r="Q180" s="53">
        <f>SUMPRODUCT(B172:B178,Q172:Q178)/B180</f>
        <v>4.7799252717391306E-2</v>
      </c>
      <c r="R180" s="126">
        <f>SUMPRODUCT(B172:B178,R172:R178)/B180</f>
        <v>0.69525577445652187</v>
      </c>
    </row>
    <row r="182" spans="1:18" x14ac:dyDescent="0.25">
      <c r="A182" s="81" t="s">
        <v>924</v>
      </c>
    </row>
    <row r="183" spans="1:18" ht="15.75" customHeight="1" x14ac:dyDescent="0.25">
      <c r="A183" s="114"/>
      <c r="B183" s="114"/>
      <c r="C183" s="275" t="s">
        <v>833</v>
      </c>
      <c r="D183" s="275"/>
      <c r="E183" s="275"/>
      <c r="F183" s="275"/>
      <c r="G183" s="275" t="s">
        <v>834</v>
      </c>
      <c r="H183" s="275"/>
      <c r="I183" s="275"/>
      <c r="J183" s="275"/>
      <c r="K183" s="275" t="s">
        <v>835</v>
      </c>
      <c r="L183" s="275"/>
      <c r="M183" s="275"/>
      <c r="N183" s="275"/>
    </row>
    <row r="184" spans="1:18" ht="15.75" customHeight="1" x14ac:dyDescent="0.25">
      <c r="A184" s="123">
        <v>44567</v>
      </c>
      <c r="B184" s="94">
        <f>A184-120</f>
        <v>44447</v>
      </c>
      <c r="C184" s="272" t="s">
        <v>920</v>
      </c>
      <c r="D184" s="272"/>
      <c r="E184" s="272" t="s">
        <v>921</v>
      </c>
      <c r="F184" s="272"/>
      <c r="G184" s="272" t="s">
        <v>920</v>
      </c>
      <c r="H184" s="272"/>
      <c r="I184" s="272" t="s">
        <v>921</v>
      </c>
      <c r="J184" s="272"/>
      <c r="K184" s="272" t="s">
        <v>920</v>
      </c>
      <c r="L184" s="272"/>
      <c r="M184" s="272" t="s">
        <v>921</v>
      </c>
      <c r="N184" s="272"/>
    </row>
    <row r="185" spans="1:18" x14ac:dyDescent="0.25">
      <c r="A185" s="119" t="s">
        <v>104</v>
      </c>
      <c r="B185" s="62" t="s">
        <v>0</v>
      </c>
      <c r="C185" s="62" t="s">
        <v>839</v>
      </c>
      <c r="D185" s="62" t="s">
        <v>840</v>
      </c>
      <c r="E185" s="62" t="s">
        <v>839</v>
      </c>
      <c r="F185" s="62" t="s">
        <v>840</v>
      </c>
      <c r="G185" s="62" t="s">
        <v>839</v>
      </c>
      <c r="H185" s="62" t="s">
        <v>840</v>
      </c>
      <c r="I185" s="62" t="s">
        <v>839</v>
      </c>
      <c r="J185" s="62" t="s">
        <v>840</v>
      </c>
      <c r="K185" s="62" t="s">
        <v>839</v>
      </c>
      <c r="L185" s="62" t="s">
        <v>840</v>
      </c>
      <c r="M185" s="62" t="s">
        <v>839</v>
      </c>
      <c r="N185" s="62" t="s">
        <v>840</v>
      </c>
      <c r="P185" s="62" t="s">
        <v>833</v>
      </c>
      <c r="Q185" s="62" t="s">
        <v>834</v>
      </c>
      <c r="R185" s="62" t="s">
        <v>923</v>
      </c>
    </row>
    <row r="186" spans="1:18" x14ac:dyDescent="0.25">
      <c r="A186" s="120" t="s">
        <v>901</v>
      </c>
      <c r="B186" s="122">
        <v>161</v>
      </c>
      <c r="C186" s="85">
        <v>0</v>
      </c>
      <c r="D186" s="85" t="s">
        <v>841</v>
      </c>
      <c r="E186" s="85">
        <v>0</v>
      </c>
      <c r="F186" s="85" t="s">
        <v>841</v>
      </c>
      <c r="G186" s="85">
        <v>0</v>
      </c>
      <c r="H186" s="85" t="s">
        <v>841</v>
      </c>
      <c r="I186" s="85">
        <v>0</v>
      </c>
      <c r="J186" s="85" t="s">
        <v>841</v>
      </c>
      <c r="K186" s="85">
        <v>37</v>
      </c>
      <c r="L186" s="86">
        <v>0.23</v>
      </c>
      <c r="M186" s="122">
        <v>124</v>
      </c>
      <c r="N186" s="86">
        <v>0.77</v>
      </c>
    </row>
    <row r="187" spans="1:18" x14ac:dyDescent="0.25">
      <c r="A187" s="121" t="s">
        <v>809</v>
      </c>
      <c r="B187" s="88">
        <v>488</v>
      </c>
      <c r="C187" s="88">
        <v>24</v>
      </c>
      <c r="D187" s="89">
        <v>4.9000000000000002E-2</v>
      </c>
      <c r="E187" s="88">
        <v>51</v>
      </c>
      <c r="F187" s="89">
        <v>0.105</v>
      </c>
      <c r="G187" s="88">
        <v>10</v>
      </c>
      <c r="H187" s="89">
        <v>0.02</v>
      </c>
      <c r="I187" s="88">
        <v>13</v>
      </c>
      <c r="J187" s="89">
        <v>2.7E-2</v>
      </c>
      <c r="K187" s="88">
        <v>122</v>
      </c>
      <c r="L187" s="89">
        <v>0.25</v>
      </c>
      <c r="M187" s="88">
        <v>268</v>
      </c>
      <c r="N187" s="89">
        <v>0.54900000000000004</v>
      </c>
      <c r="P187" s="65">
        <f>D187+F187</f>
        <v>0.154</v>
      </c>
      <c r="Q187" s="65">
        <f>H187+J187</f>
        <v>4.7E-2</v>
      </c>
      <c r="R187" s="65">
        <f>L187+N187</f>
        <v>0.79900000000000004</v>
      </c>
    </row>
    <row r="188" spans="1:18" x14ac:dyDescent="0.25">
      <c r="A188" s="120" t="s">
        <v>6</v>
      </c>
      <c r="B188" s="85">
        <v>698</v>
      </c>
      <c r="C188" s="85">
        <v>35</v>
      </c>
      <c r="D188" s="86">
        <v>0.05</v>
      </c>
      <c r="E188" s="85">
        <v>69</v>
      </c>
      <c r="F188" s="86">
        <v>9.9000000000000005E-2</v>
      </c>
      <c r="G188" s="85">
        <v>18</v>
      </c>
      <c r="H188" s="86">
        <v>2.5999999999999999E-2</v>
      </c>
      <c r="I188" s="85">
        <v>24</v>
      </c>
      <c r="J188" s="86">
        <v>3.4000000000000002E-2</v>
      </c>
      <c r="K188" s="85">
        <v>225</v>
      </c>
      <c r="L188" s="86">
        <v>0.32200000000000001</v>
      </c>
      <c r="M188" s="85">
        <v>327</v>
      </c>
      <c r="N188" s="86">
        <v>0.46800000000000003</v>
      </c>
      <c r="P188" s="65">
        <f t="shared" ref="P188:P193" si="36">D188+F188</f>
        <v>0.14900000000000002</v>
      </c>
      <c r="Q188" s="65">
        <f t="shared" ref="Q188:Q193" si="37">H188+J188</f>
        <v>0.06</v>
      </c>
      <c r="R188" s="65">
        <f t="shared" ref="R188:R193" si="38">L188+N188</f>
        <v>0.79</v>
      </c>
    </row>
    <row r="189" spans="1:18" x14ac:dyDescent="0.25">
      <c r="A189" s="121" t="s">
        <v>7</v>
      </c>
      <c r="B189" s="88">
        <v>674</v>
      </c>
      <c r="C189" s="88">
        <v>45</v>
      </c>
      <c r="D189" s="89">
        <v>6.7000000000000004E-2</v>
      </c>
      <c r="E189" s="88">
        <v>36</v>
      </c>
      <c r="F189" s="89">
        <v>5.2999999999999999E-2</v>
      </c>
      <c r="G189" s="88">
        <v>22</v>
      </c>
      <c r="H189" s="89">
        <v>3.3000000000000002E-2</v>
      </c>
      <c r="I189" s="88">
        <v>20</v>
      </c>
      <c r="J189" s="89">
        <v>0.03</v>
      </c>
      <c r="K189" s="88">
        <v>267</v>
      </c>
      <c r="L189" s="89">
        <v>0.39600000000000002</v>
      </c>
      <c r="M189" s="88">
        <v>284</v>
      </c>
      <c r="N189" s="89">
        <v>0.42099999999999999</v>
      </c>
      <c r="P189" s="65">
        <f t="shared" si="36"/>
        <v>0.12</v>
      </c>
      <c r="Q189" s="65">
        <f t="shared" si="37"/>
        <v>6.3E-2</v>
      </c>
      <c r="R189" s="65">
        <f t="shared" si="38"/>
        <v>0.81699999999999995</v>
      </c>
    </row>
    <row r="190" spans="1:18" x14ac:dyDescent="0.25">
      <c r="A190" s="120" t="s">
        <v>8</v>
      </c>
      <c r="B190" s="85">
        <v>932</v>
      </c>
      <c r="C190" s="85">
        <v>114</v>
      </c>
      <c r="D190" s="86">
        <v>0.122</v>
      </c>
      <c r="E190" s="85">
        <v>26</v>
      </c>
      <c r="F190" s="86">
        <v>2.8000000000000001E-2</v>
      </c>
      <c r="G190" s="85">
        <v>44</v>
      </c>
      <c r="H190" s="86">
        <v>4.7E-2</v>
      </c>
      <c r="I190" s="85">
        <v>10</v>
      </c>
      <c r="J190" s="86">
        <v>1.0999999999999999E-2</v>
      </c>
      <c r="K190" s="85">
        <v>436</v>
      </c>
      <c r="L190" s="86">
        <v>0.46800000000000003</v>
      </c>
      <c r="M190" s="85">
        <v>302</v>
      </c>
      <c r="N190" s="86">
        <v>0.32400000000000001</v>
      </c>
      <c r="P190" s="65">
        <f t="shared" si="36"/>
        <v>0.15</v>
      </c>
      <c r="Q190" s="65">
        <f t="shared" si="37"/>
        <v>5.7999999999999996E-2</v>
      </c>
      <c r="R190" s="65">
        <f t="shared" si="38"/>
        <v>0.79200000000000004</v>
      </c>
    </row>
    <row r="191" spans="1:18" x14ac:dyDescent="0.25">
      <c r="A191" s="121" t="s">
        <v>9</v>
      </c>
      <c r="B191" s="124">
        <v>1101</v>
      </c>
      <c r="C191" s="88">
        <v>231</v>
      </c>
      <c r="D191" s="89">
        <v>0.21</v>
      </c>
      <c r="E191" s="88">
        <v>36</v>
      </c>
      <c r="F191" s="89">
        <v>3.3000000000000002E-2</v>
      </c>
      <c r="G191" s="88">
        <v>34</v>
      </c>
      <c r="H191" s="89">
        <v>3.1E-2</v>
      </c>
      <c r="I191" s="88">
        <v>4</v>
      </c>
      <c r="J191" s="89">
        <v>4.0000000000000001E-3</v>
      </c>
      <c r="K191" s="88">
        <v>534</v>
      </c>
      <c r="L191" s="89">
        <v>0.48499999999999999</v>
      </c>
      <c r="M191" s="88">
        <v>262</v>
      </c>
      <c r="N191" s="89">
        <v>0.23799999999999999</v>
      </c>
      <c r="P191" s="65">
        <f t="shared" si="36"/>
        <v>0.24299999999999999</v>
      </c>
      <c r="Q191" s="65">
        <f t="shared" si="37"/>
        <v>3.5000000000000003E-2</v>
      </c>
      <c r="R191" s="65">
        <f t="shared" si="38"/>
        <v>0.72299999999999998</v>
      </c>
    </row>
    <row r="192" spans="1:18" x14ac:dyDescent="0.25">
      <c r="A192" s="120" t="s">
        <v>10</v>
      </c>
      <c r="B192" s="85">
        <v>1039</v>
      </c>
      <c r="C192" s="85">
        <v>323</v>
      </c>
      <c r="D192" s="86">
        <v>0.311</v>
      </c>
      <c r="E192" s="85">
        <v>36</v>
      </c>
      <c r="F192" s="86">
        <v>3.5000000000000003E-2</v>
      </c>
      <c r="G192" s="85">
        <v>36</v>
      </c>
      <c r="H192" s="86">
        <v>3.5000000000000003E-2</v>
      </c>
      <c r="I192" s="85">
        <v>0</v>
      </c>
      <c r="J192" s="85"/>
      <c r="K192" s="85">
        <v>523</v>
      </c>
      <c r="L192" s="86">
        <v>0.503</v>
      </c>
      <c r="M192" s="85">
        <v>121</v>
      </c>
      <c r="N192" s="86">
        <v>0.11600000000000001</v>
      </c>
      <c r="P192" s="65">
        <f t="shared" si="36"/>
        <v>0.34599999999999997</v>
      </c>
      <c r="Q192" s="65">
        <f t="shared" si="37"/>
        <v>3.5000000000000003E-2</v>
      </c>
      <c r="R192" s="65">
        <f t="shared" si="38"/>
        <v>0.61899999999999999</v>
      </c>
    </row>
    <row r="193" spans="1:18" x14ac:dyDescent="0.25">
      <c r="A193" s="121" t="s">
        <v>11</v>
      </c>
      <c r="B193" s="88">
        <v>950</v>
      </c>
      <c r="C193" s="88">
        <v>479</v>
      </c>
      <c r="D193" s="89">
        <v>0.504</v>
      </c>
      <c r="E193" s="88">
        <v>34</v>
      </c>
      <c r="F193" s="89">
        <v>3.5999999999999997E-2</v>
      </c>
      <c r="G193" s="88">
        <v>41</v>
      </c>
      <c r="H193" s="89">
        <v>4.2999999999999997E-2</v>
      </c>
      <c r="I193" s="88">
        <v>2</v>
      </c>
      <c r="J193" s="89">
        <v>2E-3</v>
      </c>
      <c r="K193" s="88">
        <v>322</v>
      </c>
      <c r="L193" s="89">
        <v>0.33900000000000002</v>
      </c>
      <c r="M193" s="88">
        <v>72</v>
      </c>
      <c r="N193" s="89">
        <v>7.5999999999999998E-2</v>
      </c>
      <c r="P193" s="65">
        <f t="shared" si="36"/>
        <v>0.54</v>
      </c>
      <c r="Q193" s="65">
        <f t="shared" si="37"/>
        <v>4.4999999999999998E-2</v>
      </c>
      <c r="R193" s="65">
        <f t="shared" si="38"/>
        <v>0.41500000000000004</v>
      </c>
    </row>
    <row r="194" spans="1:18" x14ac:dyDescent="0.25">
      <c r="A194" s="120" t="s">
        <v>12</v>
      </c>
      <c r="B194" s="85">
        <v>2</v>
      </c>
      <c r="C194" s="85">
        <v>0</v>
      </c>
      <c r="D194" s="85" t="s">
        <v>841</v>
      </c>
      <c r="E194" s="85">
        <v>0</v>
      </c>
      <c r="F194" s="86" t="s">
        <v>841</v>
      </c>
      <c r="G194" s="85">
        <v>0</v>
      </c>
      <c r="H194" s="85" t="s">
        <v>841</v>
      </c>
      <c r="I194" s="85">
        <v>1</v>
      </c>
      <c r="J194" s="86">
        <v>0.5</v>
      </c>
      <c r="K194" s="85">
        <v>0</v>
      </c>
      <c r="L194" s="85" t="s">
        <v>841</v>
      </c>
      <c r="M194" s="85">
        <v>1</v>
      </c>
      <c r="N194" s="86">
        <v>0.5</v>
      </c>
    </row>
    <row r="195" spans="1:18" x14ac:dyDescent="0.25">
      <c r="A195" s="121" t="s">
        <v>925</v>
      </c>
      <c r="B195" s="61">
        <f>SUM(B187:B193)</f>
        <v>5882</v>
      </c>
      <c r="P195" s="53">
        <f>SUMPRODUCT(B187:B193,P187:P193)/B195</f>
        <v>0.26179377762665756</v>
      </c>
      <c r="Q195" s="53">
        <f>SUMPRODUCT(B187:B193,Q187:Q193)/B195</f>
        <v>4.7430125807548462E-2</v>
      </c>
      <c r="R195" s="126">
        <f>SUMPRODUCT(B187:B193,R187:R193)/B195</f>
        <v>0.6908446106766406</v>
      </c>
    </row>
    <row r="196" spans="1:18" x14ac:dyDescent="0.25">
      <c r="P196" s="139"/>
      <c r="Q196" s="139"/>
      <c r="R196" s="140"/>
    </row>
    <row r="197" spans="1:18" x14ac:dyDescent="0.25">
      <c r="A197" s="81" t="s">
        <v>924</v>
      </c>
    </row>
    <row r="198" spans="1:18" ht="15.75" customHeight="1" x14ac:dyDescent="0.25">
      <c r="A198" s="114"/>
      <c r="B198" s="114"/>
      <c r="C198" s="275" t="s">
        <v>833</v>
      </c>
      <c r="D198" s="275"/>
      <c r="E198" s="275"/>
      <c r="F198" s="275"/>
      <c r="G198" s="275" t="s">
        <v>834</v>
      </c>
      <c r="H198" s="275"/>
      <c r="I198" s="275"/>
      <c r="J198" s="275"/>
      <c r="K198" s="275" t="s">
        <v>835</v>
      </c>
      <c r="L198" s="275"/>
      <c r="M198" s="275"/>
      <c r="N198" s="275"/>
    </row>
    <row r="199" spans="1:18" ht="15.75" customHeight="1" x14ac:dyDescent="0.25">
      <c r="A199" s="123">
        <v>44570</v>
      </c>
      <c r="B199" s="94">
        <f>A199-120</f>
        <v>44450</v>
      </c>
      <c r="C199" s="272" t="s">
        <v>920</v>
      </c>
      <c r="D199" s="272"/>
      <c r="E199" s="272" t="s">
        <v>921</v>
      </c>
      <c r="F199" s="272"/>
      <c r="G199" s="272" t="s">
        <v>920</v>
      </c>
      <c r="H199" s="272"/>
      <c r="I199" s="272" t="s">
        <v>921</v>
      </c>
      <c r="J199" s="272"/>
      <c r="K199" s="272" t="s">
        <v>920</v>
      </c>
      <c r="L199" s="272"/>
      <c r="M199" s="272" t="s">
        <v>921</v>
      </c>
      <c r="N199" s="272"/>
    </row>
    <row r="200" spans="1:18" x14ac:dyDescent="0.25">
      <c r="A200" s="119" t="s">
        <v>104</v>
      </c>
      <c r="B200" s="62" t="s">
        <v>0</v>
      </c>
      <c r="C200" s="62" t="s">
        <v>839</v>
      </c>
      <c r="D200" s="62" t="s">
        <v>840</v>
      </c>
      <c r="E200" s="62" t="s">
        <v>839</v>
      </c>
      <c r="F200" s="62" t="s">
        <v>840</v>
      </c>
      <c r="G200" s="62" t="s">
        <v>839</v>
      </c>
      <c r="H200" s="62" t="s">
        <v>840</v>
      </c>
      <c r="I200" s="62" t="s">
        <v>839</v>
      </c>
      <c r="J200" s="62" t="s">
        <v>840</v>
      </c>
      <c r="K200" s="62" t="s">
        <v>839</v>
      </c>
      <c r="L200" s="62" t="s">
        <v>840</v>
      </c>
      <c r="M200" s="62" t="s">
        <v>839</v>
      </c>
      <c r="N200" s="62" t="s">
        <v>840</v>
      </c>
      <c r="P200" s="62" t="s">
        <v>833</v>
      </c>
      <c r="Q200" s="62" t="s">
        <v>834</v>
      </c>
      <c r="R200" s="62" t="s">
        <v>923</v>
      </c>
    </row>
    <row r="201" spans="1:18" x14ac:dyDescent="0.25">
      <c r="A201" s="120" t="s">
        <v>901</v>
      </c>
      <c r="B201" s="122">
        <v>176</v>
      </c>
      <c r="C201" s="85">
        <v>0</v>
      </c>
      <c r="D201" s="85" t="s">
        <v>841</v>
      </c>
      <c r="E201" s="85">
        <v>0</v>
      </c>
      <c r="F201" s="85" t="s">
        <v>841</v>
      </c>
      <c r="G201" s="85">
        <v>0</v>
      </c>
      <c r="H201" s="85" t="s">
        <v>841</v>
      </c>
      <c r="I201" s="85">
        <v>0</v>
      </c>
      <c r="J201" s="85" t="s">
        <v>841</v>
      </c>
      <c r="K201" s="85">
        <v>39</v>
      </c>
      <c r="L201" s="86">
        <v>0.222</v>
      </c>
      <c r="M201" s="122">
        <v>137</v>
      </c>
      <c r="N201" s="86">
        <v>0.77800000000000002</v>
      </c>
    </row>
    <row r="202" spans="1:18" x14ac:dyDescent="0.25">
      <c r="A202" s="121" t="s">
        <v>809</v>
      </c>
      <c r="B202" s="88">
        <v>494</v>
      </c>
      <c r="C202" s="88">
        <v>29</v>
      </c>
      <c r="D202" s="89">
        <v>5.8999999999999997E-2</v>
      </c>
      <c r="E202" s="88">
        <v>57</v>
      </c>
      <c r="F202" s="89">
        <v>0.115</v>
      </c>
      <c r="G202" s="88">
        <v>13</v>
      </c>
      <c r="H202" s="89">
        <v>2.5999999999999999E-2</v>
      </c>
      <c r="I202" s="88">
        <v>15</v>
      </c>
      <c r="J202" s="89">
        <v>0.03</v>
      </c>
      <c r="K202" s="88">
        <v>117</v>
      </c>
      <c r="L202" s="89">
        <v>0.23699999999999999</v>
      </c>
      <c r="M202" s="88">
        <v>263</v>
      </c>
      <c r="N202" s="89">
        <v>0.53200000000000003</v>
      </c>
      <c r="P202" s="65">
        <f>D202+F202</f>
        <v>0.17399999999999999</v>
      </c>
      <c r="Q202" s="65">
        <f>H202+J202</f>
        <v>5.5999999999999994E-2</v>
      </c>
      <c r="R202" s="65">
        <f>L202+N202</f>
        <v>0.76900000000000002</v>
      </c>
    </row>
    <row r="203" spans="1:18" x14ac:dyDescent="0.25">
      <c r="A203" s="120" t="s">
        <v>6</v>
      </c>
      <c r="B203" s="85">
        <v>703</v>
      </c>
      <c r="C203" s="85">
        <v>40</v>
      </c>
      <c r="D203" s="86">
        <v>5.7000000000000002E-2</v>
      </c>
      <c r="E203" s="85">
        <v>77</v>
      </c>
      <c r="F203" s="86">
        <v>0.11</v>
      </c>
      <c r="G203" s="85">
        <v>17</v>
      </c>
      <c r="H203" s="86">
        <v>2.4E-2</v>
      </c>
      <c r="I203" s="85">
        <v>24</v>
      </c>
      <c r="J203" s="86">
        <v>3.4000000000000002E-2</v>
      </c>
      <c r="K203" s="85">
        <v>221</v>
      </c>
      <c r="L203" s="86">
        <v>0.314</v>
      </c>
      <c r="M203" s="85">
        <v>324</v>
      </c>
      <c r="N203" s="86">
        <v>0.46100000000000002</v>
      </c>
      <c r="P203" s="65">
        <f t="shared" ref="P203:P208" si="39">D203+F203</f>
        <v>0.16700000000000001</v>
      </c>
      <c r="Q203" s="65">
        <f t="shared" ref="Q203:Q208" si="40">H203+J203</f>
        <v>5.8000000000000003E-2</v>
      </c>
      <c r="R203" s="65">
        <f t="shared" ref="R203:R208" si="41">L203+N203</f>
        <v>0.77500000000000002</v>
      </c>
    </row>
    <row r="204" spans="1:18" x14ac:dyDescent="0.25">
      <c r="A204" s="121" t="s">
        <v>7</v>
      </c>
      <c r="B204" s="88">
        <v>678</v>
      </c>
      <c r="C204" s="88">
        <v>56</v>
      </c>
      <c r="D204" s="89">
        <v>8.3000000000000004E-2</v>
      </c>
      <c r="E204" s="88">
        <v>35</v>
      </c>
      <c r="F204" s="89">
        <v>5.1999999999999998E-2</v>
      </c>
      <c r="G204" s="88">
        <v>23</v>
      </c>
      <c r="H204" s="89">
        <v>3.4000000000000002E-2</v>
      </c>
      <c r="I204" s="88">
        <v>18</v>
      </c>
      <c r="J204" s="89">
        <v>2.7E-2</v>
      </c>
      <c r="K204" s="88">
        <v>265</v>
      </c>
      <c r="L204" s="89">
        <v>0.39100000000000001</v>
      </c>
      <c r="M204" s="88">
        <v>281</v>
      </c>
      <c r="N204" s="89">
        <v>0.41399999999999998</v>
      </c>
      <c r="P204" s="65">
        <f t="shared" si="39"/>
        <v>0.13500000000000001</v>
      </c>
      <c r="Q204" s="65">
        <f t="shared" si="40"/>
        <v>6.0999999999999999E-2</v>
      </c>
      <c r="R204" s="65">
        <f t="shared" si="41"/>
        <v>0.80499999999999994</v>
      </c>
    </row>
    <row r="205" spans="1:18" x14ac:dyDescent="0.25">
      <c r="A205" s="120" t="s">
        <v>8</v>
      </c>
      <c r="B205" s="85">
        <v>933</v>
      </c>
      <c r="C205" s="85">
        <v>131</v>
      </c>
      <c r="D205" s="86">
        <v>0.14000000000000001</v>
      </c>
      <c r="E205" s="85">
        <v>26</v>
      </c>
      <c r="F205" s="86">
        <v>2.8000000000000001E-2</v>
      </c>
      <c r="G205" s="85">
        <v>41</v>
      </c>
      <c r="H205" s="86">
        <v>4.3999999999999997E-2</v>
      </c>
      <c r="I205" s="85">
        <v>9</v>
      </c>
      <c r="J205" s="86">
        <v>0.01</v>
      </c>
      <c r="K205" s="85">
        <v>434</v>
      </c>
      <c r="L205" s="86">
        <v>0.46500000000000002</v>
      </c>
      <c r="M205" s="85">
        <v>292</v>
      </c>
      <c r="N205" s="86">
        <v>0.313</v>
      </c>
      <c r="P205" s="65">
        <f t="shared" si="39"/>
        <v>0.16800000000000001</v>
      </c>
      <c r="Q205" s="65">
        <f t="shared" si="40"/>
        <v>5.3999999999999999E-2</v>
      </c>
      <c r="R205" s="65">
        <f t="shared" si="41"/>
        <v>0.77800000000000002</v>
      </c>
    </row>
    <row r="206" spans="1:18" x14ac:dyDescent="0.25">
      <c r="A206" s="121" t="s">
        <v>9</v>
      </c>
      <c r="B206" s="124">
        <v>1125</v>
      </c>
      <c r="C206" s="88">
        <v>251</v>
      </c>
      <c r="D206" s="89">
        <v>0.223</v>
      </c>
      <c r="E206" s="88">
        <v>35</v>
      </c>
      <c r="F206" s="89">
        <v>3.1E-2</v>
      </c>
      <c r="G206" s="88">
        <v>34</v>
      </c>
      <c r="H206" s="89">
        <v>0.03</v>
      </c>
      <c r="I206" s="88">
        <v>4</v>
      </c>
      <c r="J206" s="89">
        <v>4.0000000000000001E-3</v>
      </c>
      <c r="K206" s="88">
        <v>533</v>
      </c>
      <c r="L206" s="89">
        <v>0.47399999999999998</v>
      </c>
      <c r="M206" s="88">
        <v>268</v>
      </c>
      <c r="N206" s="89">
        <v>0.23799999999999999</v>
      </c>
      <c r="P206" s="65">
        <f t="shared" si="39"/>
        <v>0.254</v>
      </c>
      <c r="Q206" s="65">
        <f t="shared" si="40"/>
        <v>3.4000000000000002E-2</v>
      </c>
      <c r="R206" s="65">
        <f t="shared" si="41"/>
        <v>0.71199999999999997</v>
      </c>
    </row>
    <row r="207" spans="1:18" x14ac:dyDescent="0.25">
      <c r="A207" s="120" t="s">
        <v>10</v>
      </c>
      <c r="B207" s="85">
        <v>1069</v>
      </c>
      <c r="C207" s="85">
        <v>362</v>
      </c>
      <c r="D207" s="86">
        <v>0.33900000000000002</v>
      </c>
      <c r="E207" s="85">
        <v>31</v>
      </c>
      <c r="F207" s="86">
        <v>2.9000000000000001E-2</v>
      </c>
      <c r="G207" s="85">
        <v>36</v>
      </c>
      <c r="H207" s="86">
        <v>3.4000000000000002E-2</v>
      </c>
      <c r="I207" s="85">
        <v>0</v>
      </c>
      <c r="J207" s="85"/>
      <c r="K207" s="85">
        <v>520</v>
      </c>
      <c r="L207" s="86">
        <v>0.48599999999999999</v>
      </c>
      <c r="M207" s="85">
        <v>120</v>
      </c>
      <c r="N207" s="86">
        <v>0.112</v>
      </c>
      <c r="P207" s="65">
        <f t="shared" si="39"/>
        <v>0.36800000000000005</v>
      </c>
      <c r="Q207" s="65">
        <f t="shared" si="40"/>
        <v>3.4000000000000002E-2</v>
      </c>
      <c r="R207" s="65">
        <f t="shared" si="41"/>
        <v>0.59799999999999998</v>
      </c>
    </row>
    <row r="208" spans="1:18" x14ac:dyDescent="0.25">
      <c r="A208" s="121" t="s">
        <v>11</v>
      </c>
      <c r="B208" s="88">
        <v>988</v>
      </c>
      <c r="C208" s="88">
        <v>517</v>
      </c>
      <c r="D208" s="89">
        <v>0.52300000000000002</v>
      </c>
      <c r="E208" s="88">
        <v>29</v>
      </c>
      <c r="F208" s="89">
        <v>2.9000000000000001E-2</v>
      </c>
      <c r="G208" s="88">
        <v>40</v>
      </c>
      <c r="H208" s="89">
        <v>0.04</v>
      </c>
      <c r="I208" s="88">
        <v>2</v>
      </c>
      <c r="J208" s="89">
        <v>2E-3</v>
      </c>
      <c r="K208" s="88">
        <v>331</v>
      </c>
      <c r="L208" s="89">
        <v>0.33500000000000002</v>
      </c>
      <c r="M208" s="88">
        <v>69</v>
      </c>
      <c r="N208" s="89">
        <v>7.0000000000000007E-2</v>
      </c>
      <c r="P208" s="65">
        <f t="shared" si="39"/>
        <v>0.55200000000000005</v>
      </c>
      <c r="Q208" s="65">
        <f t="shared" si="40"/>
        <v>4.2000000000000003E-2</v>
      </c>
      <c r="R208" s="65">
        <f t="shared" si="41"/>
        <v>0.40500000000000003</v>
      </c>
    </row>
    <row r="209" spans="1:18" x14ac:dyDescent="0.25">
      <c r="A209" s="120" t="s">
        <v>12</v>
      </c>
      <c r="B209" s="85">
        <v>2</v>
      </c>
      <c r="C209" s="85">
        <v>0</v>
      </c>
      <c r="D209" s="85" t="s">
        <v>841</v>
      </c>
      <c r="E209" s="85">
        <v>0</v>
      </c>
      <c r="F209" s="86" t="s">
        <v>841</v>
      </c>
      <c r="G209" s="85">
        <v>0</v>
      </c>
      <c r="H209" s="85" t="s">
        <v>841</v>
      </c>
      <c r="I209" s="85">
        <v>1</v>
      </c>
      <c r="J209" s="86">
        <v>0.5</v>
      </c>
      <c r="K209" s="85">
        <v>0</v>
      </c>
      <c r="L209" s="85" t="s">
        <v>841</v>
      </c>
      <c r="M209" s="85">
        <v>1</v>
      </c>
      <c r="N209" s="86">
        <v>0.5</v>
      </c>
    </row>
    <row r="210" spans="1:18" x14ac:dyDescent="0.25">
      <c r="A210" s="121" t="s">
        <v>925</v>
      </c>
      <c r="B210" s="61">
        <f>SUM(B202:B208)</f>
        <v>5990</v>
      </c>
      <c r="P210" s="53">
        <f>SUMPRODUCT(B202:B208,P202:P208)/B210</f>
        <v>0.27982454090150255</v>
      </c>
      <c r="Q210" s="53">
        <f>SUMPRODUCT(B202:B208,Q202:Q208)/B210</f>
        <v>4.6121869782971614E-2</v>
      </c>
      <c r="R210" s="126">
        <f>SUMPRODUCT(B202:B208,R202:R208)/B210</f>
        <v>0.67391936560934884</v>
      </c>
    </row>
    <row r="212" spans="1:18" x14ac:dyDescent="0.25">
      <c r="A212" s="81" t="s">
        <v>924</v>
      </c>
    </row>
    <row r="213" spans="1:18" ht="15.75" customHeight="1" x14ac:dyDescent="0.25">
      <c r="A213" s="114"/>
      <c r="B213" s="114"/>
      <c r="C213" s="275" t="s">
        <v>833</v>
      </c>
      <c r="D213" s="275"/>
      <c r="E213" s="275"/>
      <c r="F213" s="275"/>
      <c r="G213" s="275" t="s">
        <v>834</v>
      </c>
      <c r="H213" s="275"/>
      <c r="I213" s="275"/>
      <c r="J213" s="275"/>
      <c r="K213" s="275" t="s">
        <v>835</v>
      </c>
      <c r="L213" s="275"/>
      <c r="M213" s="275"/>
      <c r="N213" s="275"/>
    </row>
    <row r="214" spans="1:18" ht="15.75" customHeight="1" x14ac:dyDescent="0.25">
      <c r="A214" s="123">
        <v>44571</v>
      </c>
      <c r="B214" s="94">
        <f>A214-120</f>
        <v>44451</v>
      </c>
      <c r="C214" s="272" t="s">
        <v>920</v>
      </c>
      <c r="D214" s="272"/>
      <c r="E214" s="272" t="s">
        <v>921</v>
      </c>
      <c r="F214" s="272"/>
      <c r="G214" s="272" t="s">
        <v>920</v>
      </c>
      <c r="H214" s="272"/>
      <c r="I214" s="272" t="s">
        <v>921</v>
      </c>
      <c r="J214" s="272"/>
      <c r="K214" s="272" t="s">
        <v>920</v>
      </c>
      <c r="L214" s="272"/>
      <c r="M214" s="272" t="s">
        <v>921</v>
      </c>
      <c r="N214" s="272"/>
    </row>
    <row r="215" spans="1:18" x14ac:dyDescent="0.25">
      <c r="A215" s="119" t="s">
        <v>104</v>
      </c>
      <c r="B215" s="62" t="s">
        <v>0</v>
      </c>
      <c r="C215" s="62" t="s">
        <v>839</v>
      </c>
      <c r="D215" s="62" t="s">
        <v>840</v>
      </c>
      <c r="E215" s="62" t="s">
        <v>839</v>
      </c>
      <c r="F215" s="62" t="s">
        <v>840</v>
      </c>
      <c r="G215" s="62" t="s">
        <v>839</v>
      </c>
      <c r="H215" s="62" t="s">
        <v>840</v>
      </c>
      <c r="I215" s="62" t="s">
        <v>839</v>
      </c>
      <c r="J215" s="62" t="s">
        <v>840</v>
      </c>
      <c r="K215" s="62" t="s">
        <v>839</v>
      </c>
      <c r="L215" s="62" t="s">
        <v>840</v>
      </c>
      <c r="M215" s="62" t="s">
        <v>839</v>
      </c>
      <c r="N215" s="62" t="s">
        <v>840</v>
      </c>
      <c r="P215" s="62" t="s">
        <v>833</v>
      </c>
      <c r="Q215" s="62" t="s">
        <v>834</v>
      </c>
      <c r="R215" s="62" t="s">
        <v>923</v>
      </c>
    </row>
    <row r="216" spans="1:18" x14ac:dyDescent="0.25">
      <c r="A216" s="120" t="s">
        <v>901</v>
      </c>
      <c r="B216" s="122">
        <v>181</v>
      </c>
      <c r="C216" s="85">
        <v>0</v>
      </c>
      <c r="D216" s="85" t="s">
        <v>841</v>
      </c>
      <c r="E216" s="85">
        <v>0</v>
      </c>
      <c r="F216" s="85" t="s">
        <v>841</v>
      </c>
      <c r="G216" s="85">
        <v>0</v>
      </c>
      <c r="H216" s="85" t="s">
        <v>841</v>
      </c>
      <c r="I216" s="85">
        <v>0</v>
      </c>
      <c r="J216" s="85" t="s">
        <v>841</v>
      </c>
      <c r="K216" s="85">
        <v>40</v>
      </c>
      <c r="L216" s="86">
        <v>0.221</v>
      </c>
      <c r="M216" s="122">
        <v>141</v>
      </c>
      <c r="N216" s="86">
        <v>0.77900000000000003</v>
      </c>
    </row>
    <row r="217" spans="1:18" x14ac:dyDescent="0.25">
      <c r="A217" s="121" t="s">
        <v>809</v>
      </c>
      <c r="B217" s="88">
        <v>502</v>
      </c>
      <c r="C217" s="88">
        <v>31</v>
      </c>
      <c r="D217" s="89">
        <v>6.2E-2</v>
      </c>
      <c r="E217" s="88">
        <v>62</v>
      </c>
      <c r="F217" s="89">
        <v>0.124</v>
      </c>
      <c r="G217" s="88">
        <v>13</v>
      </c>
      <c r="H217" s="89">
        <v>2.5999999999999999E-2</v>
      </c>
      <c r="I217" s="88">
        <v>15</v>
      </c>
      <c r="J217" s="89">
        <v>0.03</v>
      </c>
      <c r="K217" s="88">
        <v>119</v>
      </c>
      <c r="L217" s="89">
        <v>0.23699999999999999</v>
      </c>
      <c r="M217" s="88">
        <v>262</v>
      </c>
      <c r="N217" s="89">
        <v>0.52200000000000002</v>
      </c>
      <c r="P217" s="65">
        <f>D217+F217</f>
        <v>0.186</v>
      </c>
      <c r="Q217" s="65">
        <f>H217+J217</f>
        <v>5.5999999999999994E-2</v>
      </c>
      <c r="R217" s="65">
        <f>L217+N217</f>
        <v>0.75900000000000001</v>
      </c>
    </row>
    <row r="218" spans="1:18" x14ac:dyDescent="0.25">
      <c r="A218" s="120" t="s">
        <v>6</v>
      </c>
      <c r="B218" s="85">
        <v>707</v>
      </c>
      <c r="C218" s="85">
        <v>40</v>
      </c>
      <c r="D218" s="86">
        <v>5.7000000000000002E-2</v>
      </c>
      <c r="E218" s="85">
        <v>83</v>
      </c>
      <c r="F218" s="86">
        <v>0.11700000000000001</v>
      </c>
      <c r="G218" s="85">
        <v>17</v>
      </c>
      <c r="H218" s="86">
        <v>2.4E-2</v>
      </c>
      <c r="I218" s="85">
        <v>26</v>
      </c>
      <c r="J218" s="86">
        <v>3.6999999999999998E-2</v>
      </c>
      <c r="K218" s="85">
        <v>220</v>
      </c>
      <c r="L218" s="86">
        <v>0.311</v>
      </c>
      <c r="M218" s="85">
        <v>321</v>
      </c>
      <c r="N218" s="86">
        <v>0.45400000000000001</v>
      </c>
      <c r="P218" s="65">
        <f t="shared" ref="P218:P223" si="42">D218+F218</f>
        <v>0.17400000000000002</v>
      </c>
      <c r="Q218" s="65">
        <f t="shared" ref="Q218:Q223" si="43">H218+J218</f>
        <v>6.0999999999999999E-2</v>
      </c>
      <c r="R218" s="65">
        <f t="shared" ref="R218:R223" si="44">L218+N218</f>
        <v>0.76500000000000001</v>
      </c>
    </row>
    <row r="219" spans="1:18" x14ac:dyDescent="0.25">
      <c r="A219" s="121" t="s">
        <v>7</v>
      </c>
      <c r="B219" s="88">
        <v>683</v>
      </c>
      <c r="C219" s="88">
        <v>58</v>
      </c>
      <c r="D219" s="89">
        <v>8.5000000000000006E-2</v>
      </c>
      <c r="E219" s="88">
        <v>40</v>
      </c>
      <c r="F219" s="89">
        <v>5.8999999999999997E-2</v>
      </c>
      <c r="G219" s="88">
        <v>25</v>
      </c>
      <c r="H219" s="89">
        <v>3.6999999999999998E-2</v>
      </c>
      <c r="I219" s="88">
        <v>18</v>
      </c>
      <c r="J219" s="89">
        <v>2.5999999999999999E-2</v>
      </c>
      <c r="K219" s="88">
        <v>263</v>
      </c>
      <c r="L219" s="89">
        <v>0.38500000000000001</v>
      </c>
      <c r="M219" s="88">
        <v>279</v>
      </c>
      <c r="N219" s="89">
        <v>0.40799999999999997</v>
      </c>
      <c r="P219" s="65">
        <f t="shared" si="42"/>
        <v>0.14400000000000002</v>
      </c>
      <c r="Q219" s="65">
        <f t="shared" si="43"/>
        <v>6.3E-2</v>
      </c>
      <c r="R219" s="65">
        <f t="shared" si="44"/>
        <v>0.79299999999999993</v>
      </c>
    </row>
    <row r="220" spans="1:18" x14ac:dyDescent="0.25">
      <c r="A220" s="120" t="s">
        <v>8</v>
      </c>
      <c r="B220" s="85">
        <v>938</v>
      </c>
      <c r="C220" s="85">
        <v>134</v>
      </c>
      <c r="D220" s="86">
        <v>0.14299999999999999</v>
      </c>
      <c r="E220" s="85">
        <v>28</v>
      </c>
      <c r="F220" s="86">
        <v>0.03</v>
      </c>
      <c r="G220" s="85">
        <v>41</v>
      </c>
      <c r="H220" s="86">
        <v>4.3999999999999997E-2</v>
      </c>
      <c r="I220" s="85">
        <v>9</v>
      </c>
      <c r="J220" s="86">
        <v>0.01</v>
      </c>
      <c r="K220" s="85">
        <v>432</v>
      </c>
      <c r="L220" s="86">
        <v>0.46100000000000002</v>
      </c>
      <c r="M220" s="85">
        <v>294</v>
      </c>
      <c r="N220" s="86">
        <v>0.313</v>
      </c>
      <c r="P220" s="65">
        <f t="shared" si="42"/>
        <v>0.17299999999999999</v>
      </c>
      <c r="Q220" s="65">
        <f t="shared" si="43"/>
        <v>5.3999999999999999E-2</v>
      </c>
      <c r="R220" s="65">
        <f t="shared" si="44"/>
        <v>0.77400000000000002</v>
      </c>
    </row>
    <row r="221" spans="1:18" x14ac:dyDescent="0.25">
      <c r="A221" s="121" t="s">
        <v>9</v>
      </c>
      <c r="B221" s="124">
        <v>1135</v>
      </c>
      <c r="C221" s="88">
        <v>264</v>
      </c>
      <c r="D221" s="89">
        <v>0.23300000000000001</v>
      </c>
      <c r="E221" s="88">
        <v>36</v>
      </c>
      <c r="F221" s="89">
        <v>3.2000000000000001E-2</v>
      </c>
      <c r="G221" s="88">
        <v>35</v>
      </c>
      <c r="H221" s="89">
        <v>3.1E-2</v>
      </c>
      <c r="I221" s="88">
        <v>4</v>
      </c>
      <c r="J221" s="89">
        <v>4.0000000000000001E-3</v>
      </c>
      <c r="K221" s="88">
        <v>528</v>
      </c>
      <c r="L221" s="89">
        <v>0.46500000000000002</v>
      </c>
      <c r="M221" s="88">
        <v>268</v>
      </c>
      <c r="N221" s="89">
        <v>0.23599999999999999</v>
      </c>
      <c r="P221" s="65">
        <f t="shared" si="42"/>
        <v>0.26500000000000001</v>
      </c>
      <c r="Q221" s="65">
        <f t="shared" si="43"/>
        <v>3.5000000000000003E-2</v>
      </c>
      <c r="R221" s="65">
        <f t="shared" si="44"/>
        <v>0.70100000000000007</v>
      </c>
    </row>
    <row r="222" spans="1:18" x14ac:dyDescent="0.25">
      <c r="A222" s="120" t="s">
        <v>10</v>
      </c>
      <c r="B222" s="85">
        <v>1086</v>
      </c>
      <c r="C222" s="85">
        <v>374</v>
      </c>
      <c r="D222" s="86">
        <v>0.34399999999999997</v>
      </c>
      <c r="E222" s="85">
        <v>35</v>
      </c>
      <c r="F222" s="86">
        <v>3.2000000000000001E-2</v>
      </c>
      <c r="G222" s="85">
        <v>37</v>
      </c>
      <c r="H222" s="86">
        <v>3.4000000000000002E-2</v>
      </c>
      <c r="I222" s="85">
        <v>0</v>
      </c>
      <c r="J222" s="85"/>
      <c r="K222" s="85">
        <v>520</v>
      </c>
      <c r="L222" s="86">
        <v>0.47899999999999998</v>
      </c>
      <c r="M222" s="85">
        <v>120</v>
      </c>
      <c r="N222" s="86">
        <v>0.11</v>
      </c>
      <c r="P222" s="65">
        <f t="shared" si="42"/>
        <v>0.376</v>
      </c>
      <c r="Q222" s="65">
        <f t="shared" si="43"/>
        <v>3.4000000000000002E-2</v>
      </c>
      <c r="R222" s="65">
        <f t="shared" si="44"/>
        <v>0.58899999999999997</v>
      </c>
    </row>
    <row r="223" spans="1:18" x14ac:dyDescent="0.25">
      <c r="A223" s="121" t="s">
        <v>11</v>
      </c>
      <c r="B223" s="88">
        <v>1005</v>
      </c>
      <c r="C223" s="88">
        <v>535</v>
      </c>
      <c r="D223" s="89">
        <v>0.53200000000000003</v>
      </c>
      <c r="E223" s="88">
        <v>28</v>
      </c>
      <c r="F223" s="89">
        <v>2.8000000000000001E-2</v>
      </c>
      <c r="G223" s="88">
        <v>41</v>
      </c>
      <c r="H223" s="89">
        <v>4.1000000000000002E-2</v>
      </c>
      <c r="I223" s="88">
        <v>2</v>
      </c>
      <c r="J223" s="89">
        <v>2E-3</v>
      </c>
      <c r="K223" s="88">
        <v>330</v>
      </c>
      <c r="L223" s="89">
        <v>0.32800000000000001</v>
      </c>
      <c r="M223" s="88">
        <v>69</v>
      </c>
      <c r="N223" s="89">
        <v>6.9000000000000006E-2</v>
      </c>
      <c r="P223" s="65">
        <f t="shared" si="42"/>
        <v>0.56000000000000005</v>
      </c>
      <c r="Q223" s="65">
        <f t="shared" si="43"/>
        <v>4.3000000000000003E-2</v>
      </c>
      <c r="R223" s="65">
        <f t="shared" si="44"/>
        <v>0.39700000000000002</v>
      </c>
    </row>
    <row r="224" spans="1:18" x14ac:dyDescent="0.25">
      <c r="A224" s="120" t="s">
        <v>12</v>
      </c>
      <c r="B224" s="85">
        <v>2</v>
      </c>
      <c r="C224" s="85">
        <v>0</v>
      </c>
      <c r="D224" s="85" t="s">
        <v>841</v>
      </c>
      <c r="E224" s="85">
        <v>0</v>
      </c>
      <c r="F224" s="86" t="s">
        <v>841</v>
      </c>
      <c r="G224" s="85">
        <v>0</v>
      </c>
      <c r="H224" s="85" t="s">
        <v>841</v>
      </c>
      <c r="I224" s="85">
        <v>1</v>
      </c>
      <c r="J224" s="86">
        <v>0.5</v>
      </c>
      <c r="K224" s="85">
        <v>0</v>
      </c>
      <c r="L224" s="85" t="s">
        <v>841</v>
      </c>
      <c r="M224" s="85">
        <v>1</v>
      </c>
      <c r="N224" s="86">
        <v>0.5</v>
      </c>
    </row>
    <row r="225" spans="1:18" x14ac:dyDescent="0.25">
      <c r="A225" s="121" t="s">
        <v>925</v>
      </c>
      <c r="B225" s="61">
        <f>SUM(B217:B223)</f>
        <v>6056</v>
      </c>
      <c r="P225" s="53">
        <f>SUMPRODUCT(B217:B223,P217:P223)/B225</f>
        <v>0.2887924372523118</v>
      </c>
      <c r="Q225" s="53">
        <f>SUMPRODUCT(B217:B223,Q217:Q223)/B225</f>
        <v>4.7025099075297228E-2</v>
      </c>
      <c r="R225" s="126">
        <f>SUMPRODUCT(B217:B223,R217:R223)/B225</f>
        <v>0.66442833553500669</v>
      </c>
    </row>
    <row r="227" spans="1:18" x14ac:dyDescent="0.25">
      <c r="A227" s="81" t="s">
        <v>924</v>
      </c>
    </row>
    <row r="228" spans="1:18" ht="15.75" customHeight="1" x14ac:dyDescent="0.25">
      <c r="A228" s="114"/>
      <c r="B228" s="114"/>
      <c r="C228" s="275" t="s">
        <v>833</v>
      </c>
      <c r="D228" s="275"/>
      <c r="E228" s="275"/>
      <c r="F228" s="275"/>
      <c r="G228" s="275" t="s">
        <v>834</v>
      </c>
      <c r="H228" s="275"/>
      <c r="I228" s="275"/>
      <c r="J228" s="275"/>
      <c r="K228" s="275" t="s">
        <v>835</v>
      </c>
      <c r="L228" s="275"/>
      <c r="M228" s="275"/>
      <c r="N228" s="275"/>
    </row>
    <row r="229" spans="1:18" ht="15.75" customHeight="1" x14ac:dyDescent="0.25">
      <c r="A229" s="123">
        <v>44572</v>
      </c>
      <c r="B229" s="94">
        <f>A229-120</f>
        <v>44452</v>
      </c>
      <c r="C229" s="272" t="s">
        <v>920</v>
      </c>
      <c r="D229" s="272"/>
      <c r="E229" s="272" t="s">
        <v>921</v>
      </c>
      <c r="F229" s="272"/>
      <c r="G229" s="272" t="s">
        <v>920</v>
      </c>
      <c r="H229" s="272"/>
      <c r="I229" s="272" t="s">
        <v>921</v>
      </c>
      <c r="J229" s="272"/>
      <c r="K229" s="272" t="s">
        <v>920</v>
      </c>
      <c r="L229" s="272"/>
      <c r="M229" s="272" t="s">
        <v>921</v>
      </c>
      <c r="N229" s="272"/>
    </row>
    <row r="230" spans="1:18" x14ac:dyDescent="0.25">
      <c r="A230" s="119" t="s">
        <v>104</v>
      </c>
      <c r="B230" s="62" t="s">
        <v>0</v>
      </c>
      <c r="C230" s="62" t="s">
        <v>839</v>
      </c>
      <c r="D230" s="62" t="s">
        <v>840</v>
      </c>
      <c r="E230" s="62" t="s">
        <v>839</v>
      </c>
      <c r="F230" s="62" t="s">
        <v>840</v>
      </c>
      <c r="G230" s="62" t="s">
        <v>839</v>
      </c>
      <c r="H230" s="62" t="s">
        <v>840</v>
      </c>
      <c r="I230" s="62" t="s">
        <v>839</v>
      </c>
      <c r="J230" s="62" t="s">
        <v>840</v>
      </c>
      <c r="K230" s="62" t="s">
        <v>839</v>
      </c>
      <c r="L230" s="62" t="s">
        <v>840</v>
      </c>
      <c r="M230" s="62" t="s">
        <v>839</v>
      </c>
      <c r="N230" s="62" t="s">
        <v>840</v>
      </c>
      <c r="P230" s="62" t="s">
        <v>833</v>
      </c>
      <c r="Q230" s="62" t="s">
        <v>834</v>
      </c>
      <c r="R230" s="62" t="s">
        <v>923</v>
      </c>
    </row>
    <row r="231" spans="1:18" x14ac:dyDescent="0.25">
      <c r="A231" s="120" t="s">
        <v>901</v>
      </c>
      <c r="B231" s="122">
        <v>190</v>
      </c>
      <c r="C231" s="85">
        <v>0</v>
      </c>
      <c r="D231" s="85" t="s">
        <v>841</v>
      </c>
      <c r="E231" s="85">
        <v>0</v>
      </c>
      <c r="F231" s="85" t="s">
        <v>841</v>
      </c>
      <c r="G231" s="85">
        <v>0</v>
      </c>
      <c r="H231" s="85" t="s">
        <v>841</v>
      </c>
      <c r="I231" s="85">
        <v>0</v>
      </c>
      <c r="J231" s="85" t="s">
        <v>841</v>
      </c>
      <c r="K231" s="85">
        <v>41</v>
      </c>
      <c r="L231" s="86">
        <v>0.216</v>
      </c>
      <c r="M231" s="122">
        <v>149</v>
      </c>
      <c r="N231" s="86">
        <v>0.78400000000000003</v>
      </c>
    </row>
    <row r="232" spans="1:18" x14ac:dyDescent="0.25">
      <c r="A232" s="121" t="s">
        <v>809</v>
      </c>
      <c r="B232" s="88">
        <v>500</v>
      </c>
      <c r="C232" s="88">
        <v>31</v>
      </c>
      <c r="D232" s="89">
        <v>6.2E-2</v>
      </c>
      <c r="E232" s="88">
        <v>64</v>
      </c>
      <c r="F232" s="89">
        <v>0.128</v>
      </c>
      <c r="G232" s="88">
        <v>12</v>
      </c>
      <c r="H232" s="89">
        <v>2.4E-2</v>
      </c>
      <c r="I232" s="88">
        <v>15</v>
      </c>
      <c r="J232" s="89">
        <v>0.03</v>
      </c>
      <c r="K232" s="88">
        <v>119</v>
      </c>
      <c r="L232" s="89">
        <v>0.23799999999999999</v>
      </c>
      <c r="M232" s="88">
        <v>259</v>
      </c>
      <c r="N232" s="89">
        <v>0.51800000000000002</v>
      </c>
      <c r="P232" s="65">
        <f>D232+F232</f>
        <v>0.19</v>
      </c>
      <c r="Q232" s="65">
        <f>H232+J232</f>
        <v>5.3999999999999999E-2</v>
      </c>
      <c r="R232" s="65">
        <f>L232+N232</f>
        <v>0.75600000000000001</v>
      </c>
    </row>
    <row r="233" spans="1:18" x14ac:dyDescent="0.25">
      <c r="A233" s="120" t="s">
        <v>6</v>
      </c>
      <c r="B233" s="85">
        <v>712</v>
      </c>
      <c r="C233" s="85">
        <v>42</v>
      </c>
      <c r="D233" s="86">
        <v>5.8999999999999997E-2</v>
      </c>
      <c r="E233" s="85">
        <v>93</v>
      </c>
      <c r="F233" s="86">
        <v>0.13100000000000001</v>
      </c>
      <c r="G233" s="85">
        <v>17</v>
      </c>
      <c r="H233" s="86">
        <v>2.4E-2</v>
      </c>
      <c r="I233" s="85">
        <v>26</v>
      </c>
      <c r="J233" s="86">
        <v>3.6999999999999998E-2</v>
      </c>
      <c r="K233" s="85">
        <v>219</v>
      </c>
      <c r="L233" s="86">
        <v>0.308</v>
      </c>
      <c r="M233" s="85">
        <v>315</v>
      </c>
      <c r="N233" s="86">
        <v>0.442</v>
      </c>
      <c r="P233" s="65">
        <f t="shared" ref="P233:P238" si="45">D233+F233</f>
        <v>0.19</v>
      </c>
      <c r="Q233" s="65">
        <f t="shared" ref="Q233:Q238" si="46">H233+J233</f>
        <v>6.0999999999999999E-2</v>
      </c>
      <c r="R233" s="65">
        <f t="shared" ref="R233:R238" si="47">L233+N233</f>
        <v>0.75</v>
      </c>
    </row>
    <row r="234" spans="1:18" x14ac:dyDescent="0.25">
      <c r="A234" s="121" t="s">
        <v>7</v>
      </c>
      <c r="B234" s="88">
        <v>688</v>
      </c>
      <c r="C234" s="88">
        <v>63</v>
      </c>
      <c r="D234" s="89">
        <v>9.1999999999999998E-2</v>
      </c>
      <c r="E234" s="88">
        <v>40</v>
      </c>
      <c r="F234" s="89">
        <v>5.8000000000000003E-2</v>
      </c>
      <c r="G234" s="88">
        <v>25</v>
      </c>
      <c r="H234" s="89">
        <v>3.5999999999999997E-2</v>
      </c>
      <c r="I234" s="88">
        <v>18</v>
      </c>
      <c r="J234" s="89">
        <v>2.5999999999999999E-2</v>
      </c>
      <c r="K234" s="88">
        <v>261</v>
      </c>
      <c r="L234" s="89">
        <v>0.379</v>
      </c>
      <c r="M234" s="88">
        <v>281</v>
      </c>
      <c r="N234" s="89">
        <v>0.40799999999999997</v>
      </c>
      <c r="P234" s="65">
        <f t="shared" si="45"/>
        <v>0.15</v>
      </c>
      <c r="Q234" s="65">
        <f t="shared" si="46"/>
        <v>6.2E-2</v>
      </c>
      <c r="R234" s="65">
        <f t="shared" si="47"/>
        <v>0.78699999999999992</v>
      </c>
    </row>
    <row r="235" spans="1:18" x14ac:dyDescent="0.25">
      <c r="A235" s="120" t="s">
        <v>8</v>
      </c>
      <c r="B235" s="85">
        <v>939</v>
      </c>
      <c r="C235" s="85">
        <v>138</v>
      </c>
      <c r="D235" s="86">
        <v>0.14699999999999999</v>
      </c>
      <c r="E235" s="85">
        <v>29</v>
      </c>
      <c r="F235" s="86">
        <v>3.1E-2</v>
      </c>
      <c r="G235" s="85">
        <v>41</v>
      </c>
      <c r="H235" s="86">
        <v>4.3999999999999997E-2</v>
      </c>
      <c r="I235" s="85">
        <v>9</v>
      </c>
      <c r="J235" s="86">
        <v>0.01</v>
      </c>
      <c r="K235" s="85">
        <v>433</v>
      </c>
      <c r="L235" s="86">
        <v>0.46100000000000002</v>
      </c>
      <c r="M235" s="85">
        <v>289</v>
      </c>
      <c r="N235" s="86">
        <v>0.308</v>
      </c>
      <c r="P235" s="65">
        <f t="shared" si="45"/>
        <v>0.17799999999999999</v>
      </c>
      <c r="Q235" s="65">
        <f t="shared" si="46"/>
        <v>5.3999999999999999E-2</v>
      </c>
      <c r="R235" s="65">
        <f t="shared" si="47"/>
        <v>0.76900000000000002</v>
      </c>
    </row>
    <row r="236" spans="1:18" x14ac:dyDescent="0.25">
      <c r="A236" s="121" t="s">
        <v>9</v>
      </c>
      <c r="B236" s="124">
        <v>1137</v>
      </c>
      <c r="C236" s="88">
        <v>272</v>
      </c>
      <c r="D236" s="89">
        <v>0.23899999999999999</v>
      </c>
      <c r="E236" s="88">
        <v>36</v>
      </c>
      <c r="F236" s="89">
        <v>3.2000000000000001E-2</v>
      </c>
      <c r="G236" s="88">
        <v>37</v>
      </c>
      <c r="H236" s="89">
        <v>3.3000000000000002E-2</v>
      </c>
      <c r="I236" s="88">
        <v>4</v>
      </c>
      <c r="J236" s="89">
        <v>4.0000000000000001E-3</v>
      </c>
      <c r="K236" s="88">
        <v>525</v>
      </c>
      <c r="L236" s="89">
        <v>0.46200000000000002</v>
      </c>
      <c r="M236" s="88">
        <v>263</v>
      </c>
      <c r="N236" s="89">
        <v>0.23100000000000001</v>
      </c>
      <c r="P236" s="65">
        <f t="shared" si="45"/>
        <v>0.27100000000000002</v>
      </c>
      <c r="Q236" s="65">
        <f t="shared" si="46"/>
        <v>3.7000000000000005E-2</v>
      </c>
      <c r="R236" s="65">
        <f t="shared" si="47"/>
        <v>0.69300000000000006</v>
      </c>
    </row>
    <row r="237" spans="1:18" x14ac:dyDescent="0.25">
      <c r="A237" s="120" t="s">
        <v>10</v>
      </c>
      <c r="B237" s="85">
        <v>1093</v>
      </c>
      <c r="C237" s="85">
        <v>386</v>
      </c>
      <c r="D237" s="86">
        <v>0.35299999999999998</v>
      </c>
      <c r="E237" s="85">
        <v>31</v>
      </c>
      <c r="F237" s="86">
        <v>2.8000000000000001E-2</v>
      </c>
      <c r="G237" s="85">
        <v>37</v>
      </c>
      <c r="H237" s="86">
        <v>3.4000000000000002E-2</v>
      </c>
      <c r="I237" s="85">
        <v>0</v>
      </c>
      <c r="J237" s="85"/>
      <c r="K237" s="85">
        <v>519</v>
      </c>
      <c r="L237" s="86">
        <v>0.47499999999999998</v>
      </c>
      <c r="M237" s="85">
        <v>120</v>
      </c>
      <c r="N237" s="86">
        <v>0.11</v>
      </c>
      <c r="P237" s="65">
        <f t="shared" si="45"/>
        <v>0.38100000000000001</v>
      </c>
      <c r="Q237" s="65">
        <f t="shared" si="46"/>
        <v>3.4000000000000002E-2</v>
      </c>
      <c r="R237" s="65">
        <f t="shared" si="47"/>
        <v>0.58499999999999996</v>
      </c>
    </row>
    <row r="238" spans="1:18" x14ac:dyDescent="0.25">
      <c r="A238" s="121" t="s">
        <v>11</v>
      </c>
      <c r="B238" s="88">
        <v>1026</v>
      </c>
      <c r="C238" s="88">
        <v>547</v>
      </c>
      <c r="D238" s="89">
        <v>0.53300000000000003</v>
      </c>
      <c r="E238" s="88">
        <v>31</v>
      </c>
      <c r="F238" s="89">
        <v>0.03</v>
      </c>
      <c r="G238" s="88">
        <v>41</v>
      </c>
      <c r="H238" s="89">
        <v>0.04</v>
      </c>
      <c r="I238" s="88">
        <v>2</v>
      </c>
      <c r="J238" s="89">
        <v>2E-3</v>
      </c>
      <c r="K238" s="88">
        <v>333</v>
      </c>
      <c r="L238" s="89">
        <v>0.32500000000000001</v>
      </c>
      <c r="M238" s="88">
        <v>72</v>
      </c>
      <c r="N238" s="89">
        <v>7.0000000000000007E-2</v>
      </c>
      <c r="P238" s="65">
        <f t="shared" si="45"/>
        <v>0.56300000000000006</v>
      </c>
      <c r="Q238" s="65">
        <f t="shared" si="46"/>
        <v>4.2000000000000003E-2</v>
      </c>
      <c r="R238" s="65">
        <f t="shared" si="47"/>
        <v>0.39500000000000002</v>
      </c>
    </row>
    <row r="239" spans="1:18" x14ac:dyDescent="0.25">
      <c r="A239" s="120" t="s">
        <v>12</v>
      </c>
      <c r="B239" s="85">
        <v>2</v>
      </c>
      <c r="C239" s="85">
        <v>0</v>
      </c>
      <c r="D239" s="85" t="s">
        <v>841</v>
      </c>
      <c r="E239" s="85">
        <v>0</v>
      </c>
      <c r="F239" s="86" t="s">
        <v>841</v>
      </c>
      <c r="G239" s="85">
        <v>0</v>
      </c>
      <c r="H239" s="85" t="s">
        <v>841</v>
      </c>
      <c r="I239" s="85">
        <v>1</v>
      </c>
      <c r="J239" s="86">
        <v>0.5</v>
      </c>
      <c r="K239" s="85">
        <v>0</v>
      </c>
      <c r="L239" s="85" t="s">
        <v>841</v>
      </c>
      <c r="M239" s="85">
        <v>1</v>
      </c>
      <c r="N239" s="86">
        <v>0.5</v>
      </c>
    </row>
    <row r="240" spans="1:18" x14ac:dyDescent="0.25">
      <c r="A240" s="121" t="s">
        <v>925</v>
      </c>
      <c r="B240" s="61">
        <f>SUM(B232:B238)</f>
        <v>6095</v>
      </c>
      <c r="P240" s="53">
        <f>SUMPRODUCT(B232:B238,P232:P238)/B240</f>
        <v>0.29578671041837573</v>
      </c>
      <c r="Q240" s="53">
        <f>SUMPRODUCT(B232:B238,Q232:Q238)/B240</f>
        <v>4.6942904019688272E-2</v>
      </c>
      <c r="R240" s="126">
        <f>SUMPRODUCT(B232:B238,R232:R238)/B240</f>
        <v>0.65761493027071372</v>
      </c>
    </row>
    <row r="242" spans="1:18" x14ac:dyDescent="0.25">
      <c r="A242" s="81" t="s">
        <v>924</v>
      </c>
    </row>
    <row r="243" spans="1:18" ht="15.75" customHeight="1" x14ac:dyDescent="0.25">
      <c r="A243" s="114"/>
      <c r="B243" s="114"/>
      <c r="C243" s="275" t="s">
        <v>833</v>
      </c>
      <c r="D243" s="275"/>
      <c r="E243" s="275"/>
      <c r="F243" s="275"/>
      <c r="G243" s="275" t="s">
        <v>834</v>
      </c>
      <c r="H243" s="275"/>
      <c r="I243" s="275"/>
      <c r="J243" s="275"/>
      <c r="K243" s="275" t="s">
        <v>835</v>
      </c>
      <c r="L243" s="275"/>
      <c r="M243" s="275"/>
      <c r="N243" s="275"/>
    </row>
    <row r="244" spans="1:18" ht="15.75" customHeight="1" x14ac:dyDescent="0.25">
      <c r="A244" s="123">
        <v>44573</v>
      </c>
      <c r="B244" s="94">
        <f>A244-120</f>
        <v>44453</v>
      </c>
      <c r="C244" s="272" t="s">
        <v>920</v>
      </c>
      <c r="D244" s="272"/>
      <c r="E244" s="272" t="s">
        <v>921</v>
      </c>
      <c r="F244" s="272"/>
      <c r="G244" s="272" t="s">
        <v>920</v>
      </c>
      <c r="H244" s="272"/>
      <c r="I244" s="272" t="s">
        <v>921</v>
      </c>
      <c r="J244" s="272"/>
      <c r="K244" s="272" t="s">
        <v>920</v>
      </c>
      <c r="L244" s="272"/>
      <c r="M244" s="272" t="s">
        <v>921</v>
      </c>
      <c r="N244" s="272"/>
    </row>
    <row r="245" spans="1:18" x14ac:dyDescent="0.25">
      <c r="A245" s="119" t="s">
        <v>104</v>
      </c>
      <c r="B245" s="62" t="s">
        <v>0</v>
      </c>
      <c r="C245" s="62" t="s">
        <v>839</v>
      </c>
      <c r="D245" s="62" t="s">
        <v>840</v>
      </c>
      <c r="E245" s="62" t="s">
        <v>839</v>
      </c>
      <c r="F245" s="62" t="s">
        <v>840</v>
      </c>
      <c r="G245" s="62" t="s">
        <v>839</v>
      </c>
      <c r="H245" s="62" t="s">
        <v>840</v>
      </c>
      <c r="I245" s="62" t="s">
        <v>839</v>
      </c>
      <c r="J245" s="62" t="s">
        <v>840</v>
      </c>
      <c r="K245" s="62" t="s">
        <v>839</v>
      </c>
      <c r="L245" s="62" t="s">
        <v>840</v>
      </c>
      <c r="M245" s="62" t="s">
        <v>839</v>
      </c>
      <c r="N245" s="62" t="s">
        <v>840</v>
      </c>
      <c r="P245" s="62" t="s">
        <v>833</v>
      </c>
      <c r="Q245" s="62" t="s">
        <v>834</v>
      </c>
      <c r="R245" s="62" t="s">
        <v>923</v>
      </c>
    </row>
    <row r="246" spans="1:18" x14ac:dyDescent="0.25">
      <c r="A246" s="120" t="s">
        <v>901</v>
      </c>
      <c r="B246" s="122">
        <v>195</v>
      </c>
      <c r="C246" s="85">
        <v>0</v>
      </c>
      <c r="D246" s="85" t="s">
        <v>841</v>
      </c>
      <c r="E246" s="85">
        <v>0</v>
      </c>
      <c r="F246" s="85" t="s">
        <v>841</v>
      </c>
      <c r="G246" s="85">
        <v>0</v>
      </c>
      <c r="H246" s="85" t="s">
        <v>841</v>
      </c>
      <c r="I246" s="85">
        <v>0</v>
      </c>
      <c r="J246" s="85" t="s">
        <v>841</v>
      </c>
      <c r="K246" s="85">
        <v>42</v>
      </c>
      <c r="L246" s="86">
        <v>0.215</v>
      </c>
      <c r="M246" s="122">
        <v>153</v>
      </c>
      <c r="N246" s="86">
        <v>0.78500000000000003</v>
      </c>
    </row>
    <row r="247" spans="1:18" x14ac:dyDescent="0.25">
      <c r="A247" s="121" t="s">
        <v>809</v>
      </c>
      <c r="B247" s="88">
        <v>508</v>
      </c>
      <c r="C247" s="88">
        <v>33</v>
      </c>
      <c r="D247" s="89">
        <v>6.5000000000000002E-2</v>
      </c>
      <c r="E247" s="88">
        <v>71</v>
      </c>
      <c r="F247" s="89">
        <v>0.14000000000000001</v>
      </c>
      <c r="G247" s="88">
        <v>12</v>
      </c>
      <c r="H247" s="89">
        <v>2.4E-2</v>
      </c>
      <c r="I247" s="88">
        <v>15</v>
      </c>
      <c r="J247" s="89">
        <v>0.03</v>
      </c>
      <c r="K247" s="88">
        <v>118</v>
      </c>
      <c r="L247" s="89">
        <v>0.23200000000000001</v>
      </c>
      <c r="M247" s="88">
        <v>259</v>
      </c>
      <c r="N247" s="89">
        <v>0.51</v>
      </c>
      <c r="P247" s="65">
        <f>D247+F247</f>
        <v>0.20500000000000002</v>
      </c>
      <c r="Q247" s="65">
        <f>H247+J247</f>
        <v>5.3999999999999999E-2</v>
      </c>
      <c r="R247" s="65">
        <f>L247+N247</f>
        <v>0.74199999999999999</v>
      </c>
    </row>
    <row r="248" spans="1:18" x14ac:dyDescent="0.25">
      <c r="A248" s="120" t="s">
        <v>6</v>
      </c>
      <c r="B248" s="85">
        <v>709</v>
      </c>
      <c r="C248" s="85">
        <v>43</v>
      </c>
      <c r="D248" s="86">
        <v>6.0999999999999999E-2</v>
      </c>
      <c r="E248" s="85">
        <v>95</v>
      </c>
      <c r="F248" s="86">
        <v>0.13400000000000001</v>
      </c>
      <c r="G248" s="85">
        <v>18</v>
      </c>
      <c r="H248" s="86">
        <v>2.5000000000000001E-2</v>
      </c>
      <c r="I248" s="85">
        <v>26</v>
      </c>
      <c r="J248" s="86">
        <v>3.6999999999999998E-2</v>
      </c>
      <c r="K248" s="85">
        <v>216</v>
      </c>
      <c r="L248" s="86">
        <v>0.30499999999999999</v>
      </c>
      <c r="M248" s="85">
        <v>311</v>
      </c>
      <c r="N248" s="86">
        <v>0.439</v>
      </c>
      <c r="P248" s="65">
        <f t="shared" ref="P248:P253" si="48">D248+F248</f>
        <v>0.19500000000000001</v>
      </c>
      <c r="Q248" s="65">
        <f t="shared" ref="Q248:Q253" si="49">H248+J248</f>
        <v>6.2E-2</v>
      </c>
      <c r="R248" s="65">
        <f t="shared" ref="R248:R253" si="50">L248+N248</f>
        <v>0.74399999999999999</v>
      </c>
    </row>
    <row r="249" spans="1:18" x14ac:dyDescent="0.25">
      <c r="A249" s="121" t="s">
        <v>7</v>
      </c>
      <c r="B249" s="88">
        <v>691</v>
      </c>
      <c r="C249" s="88">
        <v>66</v>
      </c>
      <c r="D249" s="89">
        <v>9.6000000000000002E-2</v>
      </c>
      <c r="E249" s="88">
        <v>42</v>
      </c>
      <c r="F249" s="89">
        <v>6.0999999999999999E-2</v>
      </c>
      <c r="G249" s="88">
        <v>25</v>
      </c>
      <c r="H249" s="89">
        <v>3.5999999999999997E-2</v>
      </c>
      <c r="I249" s="88">
        <v>18</v>
      </c>
      <c r="J249" s="89">
        <v>2.5999999999999999E-2</v>
      </c>
      <c r="K249" s="88">
        <v>262</v>
      </c>
      <c r="L249" s="89">
        <v>0.379</v>
      </c>
      <c r="M249" s="88">
        <v>278</v>
      </c>
      <c r="N249" s="89">
        <v>0.40200000000000002</v>
      </c>
      <c r="P249" s="65">
        <f t="shared" si="48"/>
        <v>0.157</v>
      </c>
      <c r="Q249" s="65">
        <f t="shared" si="49"/>
        <v>6.2E-2</v>
      </c>
      <c r="R249" s="65">
        <f t="shared" si="50"/>
        <v>0.78100000000000003</v>
      </c>
    </row>
    <row r="250" spans="1:18" x14ac:dyDescent="0.25">
      <c r="A250" s="120" t="s">
        <v>8</v>
      </c>
      <c r="B250" s="85">
        <v>939</v>
      </c>
      <c r="C250" s="85">
        <v>144</v>
      </c>
      <c r="D250" s="86">
        <v>0.153</v>
      </c>
      <c r="E250" s="85">
        <v>30</v>
      </c>
      <c r="F250" s="86">
        <v>3.2000000000000001E-2</v>
      </c>
      <c r="G250" s="85">
        <v>39</v>
      </c>
      <c r="H250" s="86">
        <v>4.2000000000000003E-2</v>
      </c>
      <c r="I250" s="85">
        <v>10</v>
      </c>
      <c r="J250" s="86">
        <v>1.0999999999999999E-2</v>
      </c>
      <c r="K250" s="85">
        <v>429</v>
      </c>
      <c r="L250" s="86">
        <v>0.45700000000000002</v>
      </c>
      <c r="M250" s="85">
        <v>287</v>
      </c>
      <c r="N250" s="86">
        <v>0.30599999999999999</v>
      </c>
      <c r="P250" s="65">
        <f t="shared" si="48"/>
        <v>0.185</v>
      </c>
      <c r="Q250" s="65">
        <f t="shared" si="49"/>
        <v>5.3000000000000005E-2</v>
      </c>
      <c r="R250" s="65">
        <f t="shared" si="50"/>
        <v>0.76300000000000001</v>
      </c>
    </row>
    <row r="251" spans="1:18" x14ac:dyDescent="0.25">
      <c r="A251" s="121" t="s">
        <v>9</v>
      </c>
      <c r="B251" s="124">
        <v>1135</v>
      </c>
      <c r="C251" s="88">
        <v>275</v>
      </c>
      <c r="D251" s="89">
        <v>0.24199999999999999</v>
      </c>
      <c r="E251" s="88">
        <v>44</v>
      </c>
      <c r="F251" s="89">
        <v>3.9E-2</v>
      </c>
      <c r="G251" s="88">
        <v>38</v>
      </c>
      <c r="H251" s="89">
        <v>3.3000000000000002E-2</v>
      </c>
      <c r="I251" s="88">
        <v>4</v>
      </c>
      <c r="J251" s="89">
        <v>4.0000000000000001E-3</v>
      </c>
      <c r="K251" s="88">
        <v>515</v>
      </c>
      <c r="L251" s="89">
        <v>0.45400000000000001</v>
      </c>
      <c r="M251" s="88">
        <v>259</v>
      </c>
      <c r="N251" s="89">
        <v>0.22800000000000001</v>
      </c>
      <c r="P251" s="65">
        <f t="shared" si="48"/>
        <v>0.28099999999999997</v>
      </c>
      <c r="Q251" s="65">
        <f t="shared" si="49"/>
        <v>3.7000000000000005E-2</v>
      </c>
      <c r="R251" s="65">
        <f t="shared" si="50"/>
        <v>0.68200000000000005</v>
      </c>
    </row>
    <row r="252" spans="1:18" x14ac:dyDescent="0.25">
      <c r="A252" s="120" t="s">
        <v>10</v>
      </c>
      <c r="B252" s="85">
        <v>1099</v>
      </c>
      <c r="C252" s="85">
        <v>394</v>
      </c>
      <c r="D252" s="86">
        <v>0.35899999999999999</v>
      </c>
      <c r="E252" s="85">
        <v>31</v>
      </c>
      <c r="F252" s="86">
        <v>2.8000000000000001E-2</v>
      </c>
      <c r="G252" s="85">
        <v>37</v>
      </c>
      <c r="H252" s="86">
        <v>3.4000000000000002E-2</v>
      </c>
      <c r="I252" s="85">
        <v>0</v>
      </c>
      <c r="J252" s="85"/>
      <c r="K252" s="85">
        <v>519</v>
      </c>
      <c r="L252" s="86">
        <v>0.47199999999999998</v>
      </c>
      <c r="M252" s="85">
        <v>118</v>
      </c>
      <c r="N252" s="86">
        <v>0.107</v>
      </c>
      <c r="P252" s="65">
        <f t="shared" si="48"/>
        <v>0.38700000000000001</v>
      </c>
      <c r="Q252" s="65">
        <f t="shared" si="49"/>
        <v>3.4000000000000002E-2</v>
      </c>
      <c r="R252" s="65">
        <f t="shared" si="50"/>
        <v>0.57899999999999996</v>
      </c>
    </row>
    <row r="253" spans="1:18" x14ac:dyDescent="0.25">
      <c r="A253" s="121" t="s">
        <v>11</v>
      </c>
      <c r="B253" s="88">
        <v>1041</v>
      </c>
      <c r="C253" s="88">
        <v>558</v>
      </c>
      <c r="D253" s="89">
        <v>0.53600000000000003</v>
      </c>
      <c r="E253" s="88">
        <v>31</v>
      </c>
      <c r="F253" s="89">
        <v>0.03</v>
      </c>
      <c r="G253" s="88">
        <v>41</v>
      </c>
      <c r="H253" s="89">
        <v>3.9E-2</v>
      </c>
      <c r="I253" s="88">
        <v>1</v>
      </c>
      <c r="J253" s="89">
        <v>1E-3</v>
      </c>
      <c r="K253" s="88">
        <v>338</v>
      </c>
      <c r="L253" s="89">
        <v>0.32500000000000001</v>
      </c>
      <c r="M253" s="88">
        <v>72</v>
      </c>
      <c r="N253" s="89">
        <v>6.9000000000000006E-2</v>
      </c>
      <c r="P253" s="65">
        <f t="shared" si="48"/>
        <v>0.56600000000000006</v>
      </c>
      <c r="Q253" s="65">
        <f t="shared" si="49"/>
        <v>0.04</v>
      </c>
      <c r="R253" s="65">
        <f t="shared" si="50"/>
        <v>0.39400000000000002</v>
      </c>
    </row>
    <row r="254" spans="1:18" x14ac:dyDescent="0.25">
      <c r="A254" s="120" t="s">
        <v>12</v>
      </c>
      <c r="B254" s="85">
        <v>2</v>
      </c>
      <c r="C254" s="85">
        <v>0</v>
      </c>
      <c r="D254" s="85" t="s">
        <v>841</v>
      </c>
      <c r="E254" s="85">
        <v>0</v>
      </c>
      <c r="F254" s="86" t="s">
        <v>841</v>
      </c>
      <c r="G254" s="85">
        <v>0</v>
      </c>
      <c r="H254" s="85" t="s">
        <v>841</v>
      </c>
      <c r="I254" s="85">
        <v>1</v>
      </c>
      <c r="J254" s="86">
        <v>0.5</v>
      </c>
      <c r="K254" s="85">
        <v>0</v>
      </c>
      <c r="L254" s="85" t="s">
        <v>841</v>
      </c>
      <c r="M254" s="85">
        <v>1</v>
      </c>
      <c r="N254" s="86">
        <v>0.5</v>
      </c>
    </row>
    <row r="255" spans="1:18" x14ac:dyDescent="0.25">
      <c r="A255" s="121" t="s">
        <v>925</v>
      </c>
      <c r="B255" s="61">
        <f>SUM(B247:B253)</f>
        <v>6122</v>
      </c>
      <c r="P255" s="53">
        <f>SUMPRODUCT(B247:B253,P247:P253)/B255</f>
        <v>0.30350392028748774</v>
      </c>
      <c r="Q255" s="53">
        <f>SUMPRODUCT(B247:B253,Q247:Q253)/B255</f>
        <v>4.6553413917020579E-2</v>
      </c>
      <c r="R255" s="126">
        <f>SUMPRODUCT(B247:B253,R247:R253)/B255</f>
        <v>0.65029483828814116</v>
      </c>
    </row>
    <row r="257" spans="1:18" x14ac:dyDescent="0.25">
      <c r="A257" s="81" t="s">
        <v>924</v>
      </c>
    </row>
    <row r="258" spans="1:18" ht="15.75" customHeight="1" x14ac:dyDescent="0.25">
      <c r="A258" s="114"/>
      <c r="B258" s="114"/>
      <c r="C258" s="275" t="s">
        <v>962</v>
      </c>
      <c r="D258" s="275"/>
      <c r="E258" s="275"/>
      <c r="F258" s="275"/>
      <c r="G258" s="275" t="s">
        <v>963</v>
      </c>
      <c r="H258" s="275"/>
      <c r="I258" s="275"/>
      <c r="J258" s="275"/>
      <c r="K258" s="275" t="s">
        <v>835</v>
      </c>
      <c r="L258" s="275"/>
      <c r="M258" s="275"/>
      <c r="N258" s="275"/>
    </row>
    <row r="259" spans="1:18" ht="15.75" customHeight="1" x14ac:dyDescent="0.25">
      <c r="A259" s="123">
        <v>44574</v>
      </c>
      <c r="B259" s="94">
        <f>A259-120</f>
        <v>44454</v>
      </c>
      <c r="C259" s="272" t="s">
        <v>920</v>
      </c>
      <c r="D259" s="272"/>
      <c r="E259" s="272" t="s">
        <v>921</v>
      </c>
      <c r="F259" s="272"/>
      <c r="G259" s="272" t="s">
        <v>920</v>
      </c>
      <c r="H259" s="272"/>
      <c r="I259" s="272" t="s">
        <v>921</v>
      </c>
      <c r="J259" s="272"/>
      <c r="K259" s="272" t="s">
        <v>920</v>
      </c>
      <c r="L259" s="272"/>
      <c r="M259" s="272" t="s">
        <v>921</v>
      </c>
      <c r="N259" s="272"/>
    </row>
    <row r="260" spans="1:18" x14ac:dyDescent="0.25">
      <c r="A260" s="119" t="s">
        <v>104</v>
      </c>
      <c r="B260" s="62" t="s">
        <v>0</v>
      </c>
      <c r="C260" s="62" t="s">
        <v>839</v>
      </c>
      <c r="D260" s="62" t="s">
        <v>840</v>
      </c>
      <c r="E260" s="62" t="s">
        <v>839</v>
      </c>
      <c r="F260" s="62" t="s">
        <v>840</v>
      </c>
      <c r="G260" s="62" t="s">
        <v>839</v>
      </c>
      <c r="H260" s="62" t="s">
        <v>840</v>
      </c>
      <c r="I260" s="62" t="s">
        <v>839</v>
      </c>
      <c r="J260" s="62" t="s">
        <v>840</v>
      </c>
      <c r="K260" s="62" t="s">
        <v>839</v>
      </c>
      <c r="L260" s="62" t="s">
        <v>840</v>
      </c>
      <c r="M260" s="62" t="s">
        <v>839</v>
      </c>
      <c r="N260" s="62" t="s">
        <v>840</v>
      </c>
      <c r="P260" s="62" t="s">
        <v>833</v>
      </c>
      <c r="R260" s="62" t="s">
        <v>923</v>
      </c>
    </row>
    <row r="261" spans="1:18" x14ac:dyDescent="0.25">
      <c r="A261" s="120" t="s">
        <v>964</v>
      </c>
      <c r="B261" s="122">
        <v>133</v>
      </c>
      <c r="C261" s="85">
        <v>0</v>
      </c>
      <c r="D261" s="85" t="s">
        <v>841</v>
      </c>
      <c r="E261" s="85">
        <v>0</v>
      </c>
      <c r="F261" s="85" t="s">
        <v>841</v>
      </c>
      <c r="G261" s="85">
        <v>0</v>
      </c>
      <c r="H261" s="85" t="s">
        <v>841</v>
      </c>
      <c r="I261" s="85">
        <v>0</v>
      </c>
      <c r="J261" s="85" t="s">
        <v>841</v>
      </c>
      <c r="K261" s="85">
        <v>14</v>
      </c>
      <c r="L261" s="86">
        <v>0.105</v>
      </c>
      <c r="M261" s="122">
        <v>119</v>
      </c>
      <c r="N261" s="86">
        <v>0.89500000000000002</v>
      </c>
    </row>
    <row r="262" spans="1:18" x14ac:dyDescent="0.25">
      <c r="A262" s="121" t="s">
        <v>965</v>
      </c>
      <c r="B262" s="88">
        <v>64</v>
      </c>
      <c r="C262" s="88">
        <v>0</v>
      </c>
      <c r="D262" s="89" t="s">
        <v>841</v>
      </c>
      <c r="E262" s="88">
        <v>0</v>
      </c>
      <c r="F262" s="89" t="s">
        <v>841</v>
      </c>
      <c r="G262" s="88">
        <v>0</v>
      </c>
      <c r="H262" s="89" t="s">
        <v>841</v>
      </c>
      <c r="I262" s="88">
        <v>0</v>
      </c>
      <c r="J262" s="89" t="s">
        <v>841</v>
      </c>
      <c r="K262" s="88">
        <v>26</v>
      </c>
      <c r="L262" s="89">
        <v>0.40600000000000003</v>
      </c>
      <c r="M262" s="88">
        <v>33</v>
      </c>
      <c r="N262" s="89">
        <v>0.51600000000000001</v>
      </c>
    </row>
    <row r="263" spans="1:18" x14ac:dyDescent="0.25">
      <c r="A263" s="120" t="s">
        <v>809</v>
      </c>
      <c r="B263" s="85">
        <v>508</v>
      </c>
      <c r="C263" s="85">
        <v>2</v>
      </c>
      <c r="D263" s="86">
        <v>4.0000000000000001E-3</v>
      </c>
      <c r="E263" s="85">
        <v>1</v>
      </c>
      <c r="F263" s="86">
        <v>2E-3</v>
      </c>
      <c r="G263" s="85">
        <v>30</v>
      </c>
      <c r="H263" s="86">
        <v>5.8999999999999997E-2</v>
      </c>
      <c r="I263" s="85">
        <v>74</v>
      </c>
      <c r="J263" s="86">
        <v>0.14599999999999999</v>
      </c>
      <c r="K263" s="85">
        <v>116</v>
      </c>
      <c r="L263" s="86">
        <v>0.22800000000000001</v>
      </c>
      <c r="M263" s="85">
        <v>257</v>
      </c>
      <c r="N263" s="86">
        <v>0.50600000000000001</v>
      </c>
      <c r="P263" s="125">
        <f>D263+F263+H263+J263</f>
        <v>0.21099999999999999</v>
      </c>
      <c r="R263" s="125">
        <f>L263+N263</f>
        <v>0.73399999999999999</v>
      </c>
    </row>
    <row r="264" spans="1:18" x14ac:dyDescent="0.25">
      <c r="A264" s="121" t="s">
        <v>6</v>
      </c>
      <c r="B264" s="88">
        <v>708</v>
      </c>
      <c r="C264" s="88">
        <v>4</v>
      </c>
      <c r="D264" s="89">
        <v>6.0000000000000001E-3</v>
      </c>
      <c r="E264" s="88">
        <v>4</v>
      </c>
      <c r="F264" s="89">
        <v>6.0000000000000001E-3</v>
      </c>
      <c r="G264" s="88">
        <v>39</v>
      </c>
      <c r="H264" s="89">
        <v>5.5E-2</v>
      </c>
      <c r="I264" s="88">
        <v>93</v>
      </c>
      <c r="J264" s="89">
        <v>0.13100000000000001</v>
      </c>
      <c r="K264" s="88">
        <v>215</v>
      </c>
      <c r="L264" s="89">
        <v>0.30399999999999999</v>
      </c>
      <c r="M264" s="88">
        <v>309</v>
      </c>
      <c r="N264" s="89">
        <v>0.436</v>
      </c>
      <c r="P264" s="125">
        <f t="shared" ref="P264:P269" si="51">D264+F264+H264+J264</f>
        <v>0.19800000000000001</v>
      </c>
      <c r="R264" s="125">
        <f t="shared" ref="R264:R269" si="52">L264+N264</f>
        <v>0.74</v>
      </c>
    </row>
    <row r="265" spans="1:18" x14ac:dyDescent="0.25">
      <c r="A265" s="120" t="s">
        <v>7</v>
      </c>
      <c r="B265" s="85">
        <v>697</v>
      </c>
      <c r="C265" s="85">
        <v>7</v>
      </c>
      <c r="D265" s="86">
        <v>0.01</v>
      </c>
      <c r="E265" s="85">
        <v>2</v>
      </c>
      <c r="F265" s="86">
        <v>3.0000000000000001E-3</v>
      </c>
      <c r="G265" s="85">
        <v>57</v>
      </c>
      <c r="H265" s="86">
        <v>8.2000000000000003E-2</v>
      </c>
      <c r="I265" s="85">
        <v>46</v>
      </c>
      <c r="J265" s="86">
        <v>6.6000000000000003E-2</v>
      </c>
      <c r="K265" s="85">
        <v>264</v>
      </c>
      <c r="L265" s="86">
        <v>0.379</v>
      </c>
      <c r="M265" s="85">
        <v>278</v>
      </c>
      <c r="N265" s="86">
        <v>0.39900000000000002</v>
      </c>
      <c r="P265" s="125">
        <f t="shared" si="51"/>
        <v>0.161</v>
      </c>
      <c r="R265" s="125">
        <f t="shared" si="52"/>
        <v>0.77800000000000002</v>
      </c>
    </row>
    <row r="266" spans="1:18" x14ac:dyDescent="0.25">
      <c r="A266" s="121" t="s">
        <v>8</v>
      </c>
      <c r="B266" s="124">
        <v>947</v>
      </c>
      <c r="C266" s="88">
        <v>23</v>
      </c>
      <c r="D266" s="89">
        <v>2.4E-2</v>
      </c>
      <c r="E266" s="88">
        <v>4</v>
      </c>
      <c r="F266" s="89">
        <v>4.0000000000000001E-3</v>
      </c>
      <c r="G266" s="88">
        <v>117</v>
      </c>
      <c r="H266" s="89">
        <v>0.124</v>
      </c>
      <c r="I266" s="88">
        <v>35</v>
      </c>
      <c r="J266" s="89">
        <v>3.6999999999999998E-2</v>
      </c>
      <c r="K266" s="88">
        <v>426</v>
      </c>
      <c r="L266" s="89">
        <v>0.45</v>
      </c>
      <c r="M266" s="88">
        <v>293</v>
      </c>
      <c r="N266" s="89">
        <v>0.309</v>
      </c>
      <c r="P266" s="125">
        <f t="shared" si="51"/>
        <v>0.189</v>
      </c>
      <c r="R266" s="125">
        <f t="shared" si="52"/>
        <v>0.75900000000000001</v>
      </c>
    </row>
    <row r="267" spans="1:18" x14ac:dyDescent="0.25">
      <c r="A267" s="120" t="s">
        <v>9</v>
      </c>
      <c r="B267" s="85">
        <v>1133</v>
      </c>
      <c r="C267" s="85">
        <v>24</v>
      </c>
      <c r="D267" s="86">
        <v>2.1000000000000001E-2</v>
      </c>
      <c r="E267" s="85">
        <v>9</v>
      </c>
      <c r="F267" s="86">
        <v>8.0000000000000002E-3</v>
      </c>
      <c r="G267" s="85">
        <v>249</v>
      </c>
      <c r="H267" s="86">
        <v>0.22</v>
      </c>
      <c r="I267" s="85">
        <v>43</v>
      </c>
      <c r="J267" s="85">
        <v>3.7999999999999999E-2</v>
      </c>
      <c r="K267" s="85">
        <v>507</v>
      </c>
      <c r="L267" s="86">
        <v>0.44700000000000001</v>
      </c>
      <c r="M267" s="85">
        <v>259</v>
      </c>
      <c r="N267" s="86">
        <v>0.22900000000000001</v>
      </c>
      <c r="P267" s="125">
        <f t="shared" si="51"/>
        <v>0.28699999999999998</v>
      </c>
      <c r="R267" s="125">
        <f t="shared" si="52"/>
        <v>0.67600000000000005</v>
      </c>
    </row>
    <row r="268" spans="1:18" x14ac:dyDescent="0.25">
      <c r="A268" s="121" t="s">
        <v>10</v>
      </c>
      <c r="B268" s="88">
        <v>1107</v>
      </c>
      <c r="C268" s="88">
        <v>60</v>
      </c>
      <c r="D268" s="89">
        <v>5.3999999999999999E-2</v>
      </c>
      <c r="E268" s="88">
        <v>9</v>
      </c>
      <c r="F268" s="89">
        <v>8.0000000000000002E-3</v>
      </c>
      <c r="G268" s="88">
        <v>324</v>
      </c>
      <c r="H268" s="89">
        <v>0.29299999999999998</v>
      </c>
      <c r="I268" s="88">
        <v>40</v>
      </c>
      <c r="J268" s="89">
        <v>3.5999999999999997E-2</v>
      </c>
      <c r="K268" s="88">
        <v>513</v>
      </c>
      <c r="L268" s="89">
        <v>0.46300000000000002</v>
      </c>
      <c r="M268" s="88">
        <v>124</v>
      </c>
      <c r="N268" s="89">
        <v>0.112</v>
      </c>
      <c r="P268" s="125">
        <f t="shared" si="51"/>
        <v>0.39099999999999996</v>
      </c>
      <c r="R268" s="125">
        <f t="shared" si="52"/>
        <v>0.57500000000000007</v>
      </c>
    </row>
    <row r="269" spans="1:18" x14ac:dyDescent="0.25">
      <c r="A269" s="120" t="s">
        <v>11</v>
      </c>
      <c r="B269" s="85">
        <v>1051</v>
      </c>
      <c r="C269" s="85">
        <v>118</v>
      </c>
      <c r="D269" s="85">
        <v>0.112</v>
      </c>
      <c r="E269" s="85">
        <v>23</v>
      </c>
      <c r="F269" s="86">
        <v>2.1999999999999999E-2</v>
      </c>
      <c r="G269" s="85">
        <v>432</v>
      </c>
      <c r="H269" s="85">
        <v>0.41099999999999998</v>
      </c>
      <c r="I269" s="85">
        <v>23</v>
      </c>
      <c r="J269" s="86">
        <v>2.1999999999999999E-2</v>
      </c>
      <c r="K269" s="85">
        <v>340</v>
      </c>
      <c r="L269" s="85">
        <v>0.32400000000000001</v>
      </c>
      <c r="M269" s="85">
        <v>74</v>
      </c>
      <c r="N269" s="86">
        <v>7.0000000000000007E-2</v>
      </c>
      <c r="P269" s="125">
        <f t="shared" si="51"/>
        <v>0.56699999999999995</v>
      </c>
      <c r="R269" s="125">
        <f t="shared" si="52"/>
        <v>0.39400000000000002</v>
      </c>
    </row>
    <row r="270" spans="1:18" x14ac:dyDescent="0.25">
      <c r="A270" s="120" t="s">
        <v>12</v>
      </c>
      <c r="B270" s="85">
        <v>2</v>
      </c>
      <c r="C270" s="85">
        <v>0</v>
      </c>
      <c r="D270" s="85" t="s">
        <v>841</v>
      </c>
      <c r="E270" s="85">
        <v>0</v>
      </c>
      <c r="F270" s="86" t="s">
        <v>841</v>
      </c>
      <c r="G270" s="85">
        <v>0</v>
      </c>
      <c r="H270" s="85" t="s">
        <v>841</v>
      </c>
      <c r="I270" s="85">
        <v>0</v>
      </c>
      <c r="J270" s="86" t="s">
        <v>841</v>
      </c>
      <c r="K270" s="85">
        <v>0</v>
      </c>
      <c r="L270" s="85" t="s">
        <v>841</v>
      </c>
      <c r="M270" s="85">
        <v>1</v>
      </c>
      <c r="N270" s="86">
        <v>0.5</v>
      </c>
      <c r="P270" s="125"/>
      <c r="R270" s="125"/>
    </row>
    <row r="271" spans="1:18" x14ac:dyDescent="0.25">
      <c r="A271" s="121" t="s">
        <v>925</v>
      </c>
      <c r="B271" s="61">
        <f>SUM(B263:B269)</f>
        <v>6151</v>
      </c>
      <c r="P271" s="53">
        <f>SUMPRODUCT(B263:B269,P263:P269)/B271</f>
        <v>0.30767306129084698</v>
      </c>
      <c r="R271" s="126">
        <f>SUMPRODUCT(B263:B269,R263:R269)/B271</f>
        <v>0.64613201105511298</v>
      </c>
    </row>
    <row r="273" spans="1:18" x14ac:dyDescent="0.25">
      <c r="A273" s="81" t="s">
        <v>924</v>
      </c>
    </row>
    <row r="274" spans="1:18" ht="15.75" customHeight="1" x14ac:dyDescent="0.25">
      <c r="A274" s="114"/>
      <c r="B274" s="114"/>
      <c r="C274" s="275" t="s">
        <v>962</v>
      </c>
      <c r="D274" s="275"/>
      <c r="E274" s="275"/>
      <c r="F274" s="275"/>
      <c r="G274" s="275" t="s">
        <v>963</v>
      </c>
      <c r="H274" s="275"/>
      <c r="I274" s="275"/>
      <c r="J274" s="275"/>
      <c r="K274" s="275" t="s">
        <v>835</v>
      </c>
      <c r="L274" s="275"/>
      <c r="M274" s="275"/>
      <c r="N274" s="275"/>
    </row>
    <row r="275" spans="1:18" ht="15.75" customHeight="1" x14ac:dyDescent="0.25">
      <c r="A275" s="123">
        <v>44578</v>
      </c>
      <c r="B275" s="94">
        <f>A275-120</f>
        <v>44458</v>
      </c>
      <c r="C275" s="272" t="s">
        <v>920</v>
      </c>
      <c r="D275" s="272"/>
      <c r="E275" s="272" t="s">
        <v>921</v>
      </c>
      <c r="F275" s="272"/>
      <c r="G275" s="272" t="s">
        <v>920</v>
      </c>
      <c r="H275" s="272"/>
      <c r="I275" s="272" t="s">
        <v>921</v>
      </c>
      <c r="J275" s="272"/>
      <c r="K275" s="272" t="s">
        <v>920</v>
      </c>
      <c r="L275" s="272"/>
      <c r="M275" s="272" t="s">
        <v>921</v>
      </c>
      <c r="N275" s="272"/>
    </row>
    <row r="276" spans="1:18" x14ac:dyDescent="0.25">
      <c r="A276" s="119" t="s">
        <v>104</v>
      </c>
      <c r="B276" s="62" t="s">
        <v>0</v>
      </c>
      <c r="C276" s="62" t="s">
        <v>839</v>
      </c>
      <c r="D276" s="62" t="s">
        <v>840</v>
      </c>
      <c r="E276" s="62" t="s">
        <v>839</v>
      </c>
      <c r="F276" s="62" t="s">
        <v>840</v>
      </c>
      <c r="G276" s="62" t="s">
        <v>839</v>
      </c>
      <c r="H276" s="62" t="s">
        <v>840</v>
      </c>
      <c r="I276" s="62" t="s">
        <v>839</v>
      </c>
      <c r="J276" s="62" t="s">
        <v>840</v>
      </c>
      <c r="K276" s="62" t="s">
        <v>839</v>
      </c>
      <c r="L276" s="62" t="s">
        <v>840</v>
      </c>
      <c r="M276" s="62" t="s">
        <v>839</v>
      </c>
      <c r="N276" s="62" t="s">
        <v>840</v>
      </c>
      <c r="P276" s="62" t="s">
        <v>833</v>
      </c>
      <c r="R276" s="62" t="s">
        <v>923</v>
      </c>
    </row>
    <row r="277" spans="1:18" x14ac:dyDescent="0.25">
      <c r="A277" s="120" t="s">
        <v>964</v>
      </c>
      <c r="B277" s="122">
        <v>153</v>
      </c>
      <c r="C277" s="85">
        <v>0</v>
      </c>
      <c r="D277" s="85" t="s">
        <v>841</v>
      </c>
      <c r="E277" s="85">
        <v>0</v>
      </c>
      <c r="F277" s="85" t="s">
        <v>841</v>
      </c>
      <c r="G277" s="85">
        <v>0</v>
      </c>
      <c r="H277" s="85" t="s">
        <v>841</v>
      </c>
      <c r="I277" s="85">
        <v>0</v>
      </c>
      <c r="J277" s="85" t="s">
        <v>841</v>
      </c>
      <c r="K277" s="85">
        <v>17</v>
      </c>
      <c r="L277" s="86">
        <v>0.111</v>
      </c>
      <c r="M277" s="122">
        <v>136</v>
      </c>
      <c r="N277" s="86">
        <v>0.88900000000000001</v>
      </c>
    </row>
    <row r="278" spans="1:18" x14ac:dyDescent="0.25">
      <c r="A278" s="121" t="s">
        <v>965</v>
      </c>
      <c r="B278" s="88">
        <v>69</v>
      </c>
      <c r="C278" s="88">
        <v>0</v>
      </c>
      <c r="D278" s="89" t="s">
        <v>841</v>
      </c>
      <c r="E278" s="88">
        <v>0</v>
      </c>
      <c r="F278" s="89" t="s">
        <v>841</v>
      </c>
      <c r="G278" s="88">
        <v>0</v>
      </c>
      <c r="H278" s="89" t="s">
        <v>841</v>
      </c>
      <c r="I278" s="88">
        <v>0</v>
      </c>
      <c r="J278" s="89" t="s">
        <v>841</v>
      </c>
      <c r="K278" s="88">
        <v>26</v>
      </c>
      <c r="L278" s="89">
        <v>0.377</v>
      </c>
      <c r="M278" s="88">
        <v>34</v>
      </c>
      <c r="N278" s="89">
        <v>0.49299999999999999</v>
      </c>
    </row>
    <row r="279" spans="1:18" x14ac:dyDescent="0.25">
      <c r="A279" s="120" t="s">
        <v>809</v>
      </c>
      <c r="B279" s="85">
        <v>525</v>
      </c>
      <c r="C279" s="85">
        <v>2</v>
      </c>
      <c r="D279" s="86">
        <v>4.0000000000000001E-3</v>
      </c>
      <c r="E279" s="85">
        <v>2</v>
      </c>
      <c r="F279" s="86">
        <v>4.0000000000000001E-3</v>
      </c>
      <c r="G279" s="85">
        <v>42</v>
      </c>
      <c r="H279" s="86">
        <v>0.08</v>
      </c>
      <c r="I279" s="85">
        <v>91</v>
      </c>
      <c r="J279" s="86">
        <v>0.17299999999999999</v>
      </c>
      <c r="K279" s="85">
        <v>111</v>
      </c>
      <c r="L279" s="86">
        <v>0.21099999999999999</v>
      </c>
      <c r="M279" s="85">
        <v>247</v>
      </c>
      <c r="N279" s="86">
        <v>0.47</v>
      </c>
      <c r="P279" s="166">
        <f>D279+F279+H279+J279</f>
        <v>0.26100000000000001</v>
      </c>
      <c r="R279" s="166">
        <f>L279+N279</f>
        <v>0.68099999999999994</v>
      </c>
    </row>
    <row r="280" spans="1:18" x14ac:dyDescent="0.25">
      <c r="A280" s="121" t="s">
        <v>6</v>
      </c>
      <c r="B280" s="88">
        <v>712</v>
      </c>
      <c r="C280" s="88">
        <v>6</v>
      </c>
      <c r="D280" s="89">
        <v>8.0000000000000002E-3</v>
      </c>
      <c r="E280" s="88">
        <v>4</v>
      </c>
      <c r="F280" s="89">
        <v>6.0000000000000001E-3</v>
      </c>
      <c r="G280" s="88">
        <v>44</v>
      </c>
      <c r="H280" s="89">
        <v>6.2E-2</v>
      </c>
      <c r="I280" s="88">
        <v>109</v>
      </c>
      <c r="J280" s="89">
        <v>0.153</v>
      </c>
      <c r="K280" s="88">
        <v>208</v>
      </c>
      <c r="L280" s="89">
        <v>0.29199999999999998</v>
      </c>
      <c r="M280" s="88">
        <v>296</v>
      </c>
      <c r="N280" s="89">
        <v>0.41599999999999998</v>
      </c>
      <c r="P280" s="166">
        <f t="shared" ref="P280:P285" si="53">D280+F280+H280+J280</f>
        <v>0.22899999999999998</v>
      </c>
      <c r="R280" s="166">
        <f t="shared" ref="R280:R285" si="54">L280+N280</f>
        <v>0.70799999999999996</v>
      </c>
    </row>
    <row r="281" spans="1:18" x14ac:dyDescent="0.25">
      <c r="A281" s="120" t="s">
        <v>7</v>
      </c>
      <c r="B281" s="85">
        <v>715</v>
      </c>
      <c r="C281" s="85">
        <v>10</v>
      </c>
      <c r="D281" s="86">
        <v>1.4E-2</v>
      </c>
      <c r="E281" s="85">
        <v>4</v>
      </c>
      <c r="F281" s="86">
        <v>6.0000000000000001E-3</v>
      </c>
      <c r="G281" s="85">
        <v>72</v>
      </c>
      <c r="H281" s="86">
        <v>0.10100000000000001</v>
      </c>
      <c r="I281" s="85">
        <v>45</v>
      </c>
      <c r="J281" s="86">
        <v>6.3E-2</v>
      </c>
      <c r="K281" s="85">
        <v>265</v>
      </c>
      <c r="L281" s="86">
        <v>0.371</v>
      </c>
      <c r="M281" s="85">
        <v>272</v>
      </c>
      <c r="N281" s="86">
        <v>0.38</v>
      </c>
      <c r="P281" s="166">
        <f t="shared" si="53"/>
        <v>0.184</v>
      </c>
      <c r="R281" s="166">
        <f t="shared" si="54"/>
        <v>0.751</v>
      </c>
    </row>
    <row r="282" spans="1:18" x14ac:dyDescent="0.25">
      <c r="A282" s="121" t="s">
        <v>8</v>
      </c>
      <c r="B282" s="124">
        <v>957</v>
      </c>
      <c r="C282" s="88">
        <v>28</v>
      </c>
      <c r="D282" s="89">
        <v>2.9000000000000001E-2</v>
      </c>
      <c r="E282" s="88">
        <v>4</v>
      </c>
      <c r="F282" s="89">
        <v>4.0000000000000001E-3</v>
      </c>
      <c r="G282" s="88">
        <v>142</v>
      </c>
      <c r="H282" s="89">
        <v>0.14799999999999999</v>
      </c>
      <c r="I282" s="88">
        <v>36</v>
      </c>
      <c r="J282" s="89">
        <v>3.7999999999999999E-2</v>
      </c>
      <c r="K282" s="88">
        <v>413</v>
      </c>
      <c r="L282" s="89">
        <v>0.432</v>
      </c>
      <c r="M282" s="88">
        <v>287</v>
      </c>
      <c r="N282" s="89">
        <v>0.3</v>
      </c>
      <c r="P282" s="166">
        <f t="shared" si="53"/>
        <v>0.219</v>
      </c>
      <c r="R282" s="166">
        <f t="shared" si="54"/>
        <v>0.73199999999999998</v>
      </c>
    </row>
    <row r="283" spans="1:18" x14ac:dyDescent="0.25">
      <c r="A283" s="120" t="s">
        <v>9</v>
      </c>
      <c r="B283" s="85">
        <v>1169</v>
      </c>
      <c r="C283" s="85">
        <v>38</v>
      </c>
      <c r="D283" s="86">
        <v>3.3000000000000002E-2</v>
      </c>
      <c r="E283" s="85">
        <v>8</v>
      </c>
      <c r="F283" s="86">
        <v>7.0000000000000001E-3</v>
      </c>
      <c r="G283" s="85">
        <v>276</v>
      </c>
      <c r="H283" s="86">
        <v>0.23599999999999999</v>
      </c>
      <c r="I283" s="85">
        <v>44</v>
      </c>
      <c r="J283" s="85">
        <v>3.7999999999999999E-2</v>
      </c>
      <c r="K283" s="85">
        <v>506</v>
      </c>
      <c r="L283" s="86">
        <v>0.433</v>
      </c>
      <c r="M283" s="85">
        <v>251</v>
      </c>
      <c r="N283" s="86">
        <v>0.215</v>
      </c>
      <c r="P283" s="166">
        <f t="shared" si="53"/>
        <v>0.31399999999999995</v>
      </c>
      <c r="R283" s="166">
        <f t="shared" si="54"/>
        <v>0.64800000000000002</v>
      </c>
    </row>
    <row r="284" spans="1:18" x14ac:dyDescent="0.25">
      <c r="A284" s="121" t="s">
        <v>10</v>
      </c>
      <c r="B284" s="88">
        <v>1167</v>
      </c>
      <c r="C284" s="88">
        <v>94</v>
      </c>
      <c r="D284" s="89">
        <v>8.1000000000000003E-2</v>
      </c>
      <c r="E284" s="88">
        <v>4</v>
      </c>
      <c r="F284" s="89">
        <v>3.0000000000000001E-3</v>
      </c>
      <c r="G284" s="88">
        <v>356</v>
      </c>
      <c r="H284" s="89">
        <v>0.30499999999999999</v>
      </c>
      <c r="I284" s="88">
        <v>36</v>
      </c>
      <c r="J284" s="89">
        <v>3.1E-2</v>
      </c>
      <c r="K284" s="88">
        <v>523</v>
      </c>
      <c r="L284" s="89">
        <v>0.44800000000000001</v>
      </c>
      <c r="M284" s="88">
        <v>117</v>
      </c>
      <c r="N284" s="89">
        <v>0.1</v>
      </c>
      <c r="P284" s="166">
        <f t="shared" si="53"/>
        <v>0.42000000000000004</v>
      </c>
      <c r="R284" s="166">
        <f t="shared" si="54"/>
        <v>0.54800000000000004</v>
      </c>
    </row>
    <row r="285" spans="1:18" x14ac:dyDescent="0.25">
      <c r="A285" s="120" t="s">
        <v>11</v>
      </c>
      <c r="B285" s="85">
        <v>1145</v>
      </c>
      <c r="C285" s="85">
        <v>178</v>
      </c>
      <c r="D285" s="85">
        <v>0.155</v>
      </c>
      <c r="E285" s="85">
        <v>17</v>
      </c>
      <c r="F285" s="86">
        <v>1.4999999999999999E-2</v>
      </c>
      <c r="G285" s="85">
        <v>463</v>
      </c>
      <c r="H285" s="85">
        <v>0.40400000000000003</v>
      </c>
      <c r="I285" s="85">
        <v>21</v>
      </c>
      <c r="J285" s="86">
        <v>1.7999999999999999E-2</v>
      </c>
      <c r="K285" s="85">
        <v>346</v>
      </c>
      <c r="L285" s="85">
        <v>0.30199999999999999</v>
      </c>
      <c r="M285" s="85">
        <v>74</v>
      </c>
      <c r="N285" s="86">
        <v>6.5000000000000002E-2</v>
      </c>
      <c r="P285" s="166">
        <f t="shared" si="53"/>
        <v>0.59200000000000008</v>
      </c>
      <c r="R285" s="166">
        <f t="shared" si="54"/>
        <v>0.36699999999999999</v>
      </c>
    </row>
    <row r="286" spans="1:18" x14ac:dyDescent="0.25">
      <c r="A286" s="120" t="s">
        <v>12</v>
      </c>
      <c r="B286" s="85">
        <v>4</v>
      </c>
      <c r="C286" s="85">
        <v>0</v>
      </c>
      <c r="D286" s="85" t="s">
        <v>841</v>
      </c>
      <c r="E286" s="85">
        <v>0</v>
      </c>
      <c r="F286" s="86" t="s">
        <v>841</v>
      </c>
      <c r="G286" s="85">
        <v>0</v>
      </c>
      <c r="H286" s="85" t="s">
        <v>841</v>
      </c>
      <c r="I286" s="85">
        <v>0</v>
      </c>
      <c r="J286" s="86" t="s">
        <v>841</v>
      </c>
      <c r="K286" s="85">
        <v>0</v>
      </c>
      <c r="L286" s="85" t="s">
        <v>841</v>
      </c>
      <c r="M286" s="85">
        <v>3</v>
      </c>
      <c r="N286" s="86">
        <v>0.75</v>
      </c>
      <c r="P286" s="125"/>
      <c r="R286" s="125"/>
    </row>
    <row r="287" spans="1:18" x14ac:dyDescent="0.25">
      <c r="A287" s="121" t="s">
        <v>925</v>
      </c>
      <c r="B287" s="61">
        <f>SUM(B279:B285)</f>
        <v>6390</v>
      </c>
      <c r="P287" s="53">
        <f>SUMPRODUCT(B279:B285,P279:P285)/B287</f>
        <v>0.34057308294209704</v>
      </c>
      <c r="R287" s="126">
        <f>SUMPRODUCT(B279:B285,R279:R285)/B287</f>
        <v>0.6128877934272301</v>
      </c>
    </row>
    <row r="289" spans="1:18" x14ac:dyDescent="0.25">
      <c r="A289" s="81" t="s">
        <v>924</v>
      </c>
    </row>
    <row r="290" spans="1:18" ht="15.75" customHeight="1" x14ac:dyDescent="0.25">
      <c r="A290" s="114"/>
      <c r="B290" s="114"/>
      <c r="C290" s="275" t="s">
        <v>962</v>
      </c>
      <c r="D290" s="275"/>
      <c r="E290" s="275"/>
      <c r="F290" s="275"/>
      <c r="G290" s="275" t="s">
        <v>963</v>
      </c>
      <c r="H290" s="275"/>
      <c r="I290" s="275"/>
      <c r="J290" s="275"/>
      <c r="K290" s="275" t="s">
        <v>835</v>
      </c>
      <c r="L290" s="275"/>
      <c r="M290" s="275"/>
      <c r="N290" s="275"/>
    </row>
    <row r="291" spans="1:18" ht="15.75" customHeight="1" x14ac:dyDescent="0.25">
      <c r="A291" s="123">
        <v>44579</v>
      </c>
      <c r="B291" s="94">
        <f>A291-120</f>
        <v>44459</v>
      </c>
      <c r="C291" s="272" t="s">
        <v>920</v>
      </c>
      <c r="D291" s="272"/>
      <c r="E291" s="272" t="s">
        <v>921</v>
      </c>
      <c r="F291" s="272"/>
      <c r="G291" s="272" t="s">
        <v>920</v>
      </c>
      <c r="H291" s="272"/>
      <c r="I291" s="272" t="s">
        <v>921</v>
      </c>
      <c r="J291" s="272"/>
      <c r="K291" s="272" t="s">
        <v>920</v>
      </c>
      <c r="L291" s="272"/>
      <c r="M291" s="272" t="s">
        <v>921</v>
      </c>
      <c r="N291" s="272"/>
    </row>
    <row r="292" spans="1:18" x14ac:dyDescent="0.25">
      <c r="A292" s="119" t="s">
        <v>104</v>
      </c>
      <c r="B292" s="62" t="s">
        <v>0</v>
      </c>
      <c r="C292" s="62" t="s">
        <v>839</v>
      </c>
      <c r="D292" s="62" t="s">
        <v>840</v>
      </c>
      <c r="E292" s="62" t="s">
        <v>839</v>
      </c>
      <c r="F292" s="62" t="s">
        <v>840</v>
      </c>
      <c r="G292" s="62" t="s">
        <v>839</v>
      </c>
      <c r="H292" s="62" t="s">
        <v>840</v>
      </c>
      <c r="I292" s="62" t="s">
        <v>839</v>
      </c>
      <c r="J292" s="62" t="s">
        <v>840</v>
      </c>
      <c r="K292" s="62" t="s">
        <v>839</v>
      </c>
      <c r="L292" s="62" t="s">
        <v>840</v>
      </c>
      <c r="M292" s="62" t="s">
        <v>839</v>
      </c>
      <c r="N292" s="62" t="s">
        <v>840</v>
      </c>
      <c r="P292" s="62" t="s">
        <v>833</v>
      </c>
      <c r="R292" s="62" t="s">
        <v>923</v>
      </c>
    </row>
    <row r="293" spans="1:18" x14ac:dyDescent="0.25">
      <c r="A293" s="120" t="s">
        <v>964</v>
      </c>
      <c r="B293" s="122">
        <v>154</v>
      </c>
      <c r="C293" s="85">
        <v>0</v>
      </c>
      <c r="D293" s="85" t="s">
        <v>841</v>
      </c>
      <c r="E293" s="85">
        <v>0</v>
      </c>
      <c r="F293" s="85" t="s">
        <v>841</v>
      </c>
      <c r="G293" s="85">
        <v>0</v>
      </c>
      <c r="H293" s="85" t="s">
        <v>841</v>
      </c>
      <c r="I293" s="85">
        <v>0</v>
      </c>
      <c r="J293" s="85" t="s">
        <v>841</v>
      </c>
      <c r="K293" s="85">
        <v>17</v>
      </c>
      <c r="L293" s="86">
        <v>0.11</v>
      </c>
      <c r="M293" s="122">
        <v>137</v>
      </c>
      <c r="N293" s="86">
        <v>0.89</v>
      </c>
    </row>
    <row r="294" spans="1:18" x14ac:dyDescent="0.25">
      <c r="A294" s="121" t="s">
        <v>965</v>
      </c>
      <c r="B294" s="88">
        <v>70</v>
      </c>
      <c r="C294" s="88">
        <v>0</v>
      </c>
      <c r="D294" s="89" t="s">
        <v>841</v>
      </c>
      <c r="E294" s="88">
        <v>0</v>
      </c>
      <c r="F294" s="89" t="s">
        <v>841</v>
      </c>
      <c r="G294" s="88">
        <v>0</v>
      </c>
      <c r="H294" s="89" t="s">
        <v>841</v>
      </c>
      <c r="I294" s="88">
        <v>0</v>
      </c>
      <c r="J294" s="89" t="s">
        <v>841</v>
      </c>
      <c r="K294" s="88">
        <v>27</v>
      </c>
      <c r="L294" s="89">
        <v>0.38600000000000001</v>
      </c>
      <c r="M294" s="88">
        <v>34</v>
      </c>
      <c r="N294" s="89">
        <v>0.48599999999999999</v>
      </c>
    </row>
    <row r="295" spans="1:18" x14ac:dyDescent="0.25">
      <c r="A295" s="120" t="s">
        <v>809</v>
      </c>
      <c r="B295" s="85">
        <v>536</v>
      </c>
      <c r="C295" s="85">
        <v>2</v>
      </c>
      <c r="D295" s="86">
        <v>4.0000000000000001E-3</v>
      </c>
      <c r="E295" s="85">
        <v>2</v>
      </c>
      <c r="F295" s="86">
        <v>4.0000000000000001E-3</v>
      </c>
      <c r="G295" s="85">
        <v>45</v>
      </c>
      <c r="H295" s="86">
        <v>8.4000000000000005E-2</v>
      </c>
      <c r="I295" s="85">
        <v>100</v>
      </c>
      <c r="J295" s="86">
        <v>0.187</v>
      </c>
      <c r="K295" s="85">
        <v>111</v>
      </c>
      <c r="L295" s="86">
        <v>0.20699999999999999</v>
      </c>
      <c r="M295" s="85">
        <v>245</v>
      </c>
      <c r="N295" s="86">
        <v>0.45700000000000002</v>
      </c>
      <c r="P295" s="166">
        <f>D295+F295+H295+J295</f>
        <v>0.27900000000000003</v>
      </c>
      <c r="R295" s="166">
        <f>L295+N295</f>
        <v>0.66400000000000003</v>
      </c>
    </row>
    <row r="296" spans="1:18" x14ac:dyDescent="0.25">
      <c r="A296" s="121" t="s">
        <v>6</v>
      </c>
      <c r="B296" s="88">
        <v>723</v>
      </c>
      <c r="C296" s="88">
        <v>7</v>
      </c>
      <c r="D296" s="89">
        <v>0.01</v>
      </c>
      <c r="E296" s="88">
        <v>4</v>
      </c>
      <c r="F296" s="89">
        <v>6.0000000000000001E-3</v>
      </c>
      <c r="G296" s="88">
        <v>50</v>
      </c>
      <c r="H296" s="89">
        <v>6.9000000000000006E-2</v>
      </c>
      <c r="I296" s="88">
        <v>115</v>
      </c>
      <c r="J296" s="89">
        <v>0.159</v>
      </c>
      <c r="K296" s="88">
        <v>205</v>
      </c>
      <c r="L296" s="89">
        <v>0.28399999999999997</v>
      </c>
      <c r="M296" s="88">
        <v>296</v>
      </c>
      <c r="N296" s="89">
        <v>0.40899999999999997</v>
      </c>
      <c r="P296" s="166">
        <f t="shared" ref="P296:P301" si="55">D296+F296+H296+J296</f>
        <v>0.24399999999999999</v>
      </c>
      <c r="R296" s="166">
        <f t="shared" ref="R296:R301" si="56">L296+N296</f>
        <v>0.69299999999999995</v>
      </c>
    </row>
    <row r="297" spans="1:18" x14ac:dyDescent="0.25">
      <c r="A297" s="120" t="s">
        <v>7</v>
      </c>
      <c r="B297" s="85">
        <v>707</v>
      </c>
      <c r="C297" s="85">
        <v>11</v>
      </c>
      <c r="D297" s="86">
        <v>1.6E-2</v>
      </c>
      <c r="E297" s="85">
        <v>4</v>
      </c>
      <c r="F297" s="86">
        <v>6.0000000000000001E-3</v>
      </c>
      <c r="G297" s="85">
        <v>73</v>
      </c>
      <c r="H297" s="86">
        <v>0.10299999999999999</v>
      </c>
      <c r="I297" s="85">
        <v>43</v>
      </c>
      <c r="J297" s="86">
        <v>6.0999999999999999E-2</v>
      </c>
      <c r="K297" s="85">
        <v>266</v>
      </c>
      <c r="L297" s="86">
        <v>0.376</v>
      </c>
      <c r="M297" s="85">
        <v>262</v>
      </c>
      <c r="N297" s="86">
        <v>0.371</v>
      </c>
      <c r="P297" s="166">
        <f t="shared" si="55"/>
        <v>0.186</v>
      </c>
      <c r="R297" s="166">
        <f t="shared" si="56"/>
        <v>0.747</v>
      </c>
    </row>
    <row r="298" spans="1:18" x14ac:dyDescent="0.25">
      <c r="A298" s="121" t="s">
        <v>8</v>
      </c>
      <c r="B298" s="124">
        <v>965</v>
      </c>
      <c r="C298" s="88">
        <v>29</v>
      </c>
      <c r="D298" s="89">
        <v>0.03</v>
      </c>
      <c r="E298" s="88">
        <v>5</v>
      </c>
      <c r="F298" s="89">
        <v>5.0000000000000001E-3</v>
      </c>
      <c r="G298" s="88">
        <v>144</v>
      </c>
      <c r="H298" s="89">
        <v>0.14899999999999999</v>
      </c>
      <c r="I298" s="88">
        <v>37</v>
      </c>
      <c r="J298" s="89">
        <v>3.7999999999999999E-2</v>
      </c>
      <c r="K298" s="88">
        <v>418</v>
      </c>
      <c r="L298" s="89">
        <v>0.433</v>
      </c>
      <c r="M298" s="88">
        <v>283</v>
      </c>
      <c r="N298" s="89">
        <v>0.29299999999999998</v>
      </c>
      <c r="P298" s="166">
        <f t="shared" si="55"/>
        <v>0.222</v>
      </c>
      <c r="R298" s="166">
        <f t="shared" si="56"/>
        <v>0.72599999999999998</v>
      </c>
    </row>
    <row r="299" spans="1:18" x14ac:dyDescent="0.25">
      <c r="A299" s="120" t="s">
        <v>9</v>
      </c>
      <c r="B299" s="85">
        <v>1183</v>
      </c>
      <c r="C299" s="85">
        <v>42</v>
      </c>
      <c r="D299" s="86">
        <v>3.5999999999999997E-2</v>
      </c>
      <c r="E299" s="85">
        <v>8</v>
      </c>
      <c r="F299" s="86">
        <v>7.0000000000000001E-3</v>
      </c>
      <c r="G299" s="85">
        <v>288</v>
      </c>
      <c r="H299" s="86">
        <v>0.24299999999999999</v>
      </c>
      <c r="I299" s="85">
        <v>42</v>
      </c>
      <c r="J299" s="85">
        <v>3.5999999999999997E-2</v>
      </c>
      <c r="K299" s="85">
        <v>510</v>
      </c>
      <c r="L299" s="86">
        <v>0.43099999999999999</v>
      </c>
      <c r="M299" s="85">
        <v>246</v>
      </c>
      <c r="N299" s="86">
        <v>0.20799999999999999</v>
      </c>
      <c r="P299" s="166">
        <f t="shared" si="55"/>
        <v>0.32199999999999995</v>
      </c>
      <c r="R299" s="166">
        <f t="shared" si="56"/>
        <v>0.63900000000000001</v>
      </c>
    </row>
    <row r="300" spans="1:18" x14ac:dyDescent="0.25">
      <c r="A300" s="121" t="s">
        <v>10</v>
      </c>
      <c r="B300" s="88">
        <v>1177</v>
      </c>
      <c r="C300" s="88">
        <v>102</v>
      </c>
      <c r="D300" s="89">
        <v>8.6999999999999994E-2</v>
      </c>
      <c r="E300" s="88">
        <v>3</v>
      </c>
      <c r="F300" s="89">
        <v>3.0000000000000001E-3</v>
      </c>
      <c r="G300" s="88">
        <v>361</v>
      </c>
      <c r="H300" s="89">
        <v>0.307</v>
      </c>
      <c r="I300" s="88">
        <v>37</v>
      </c>
      <c r="J300" s="89">
        <v>3.1E-2</v>
      </c>
      <c r="K300" s="88">
        <v>521</v>
      </c>
      <c r="L300" s="89">
        <v>0.443</v>
      </c>
      <c r="M300" s="88">
        <v>115</v>
      </c>
      <c r="N300" s="89">
        <v>9.8000000000000004E-2</v>
      </c>
      <c r="P300" s="166">
        <f t="shared" si="55"/>
        <v>0.42800000000000005</v>
      </c>
      <c r="R300" s="166">
        <f t="shared" si="56"/>
        <v>0.54100000000000004</v>
      </c>
    </row>
    <row r="301" spans="1:18" x14ac:dyDescent="0.25">
      <c r="A301" s="120" t="s">
        <v>11</v>
      </c>
      <c r="B301" s="85">
        <v>1157</v>
      </c>
      <c r="C301" s="85">
        <v>193</v>
      </c>
      <c r="D301" s="85">
        <v>0.16700000000000001</v>
      </c>
      <c r="E301" s="85">
        <v>14</v>
      </c>
      <c r="F301" s="86">
        <v>1.2E-2</v>
      </c>
      <c r="G301" s="85">
        <v>463</v>
      </c>
      <c r="H301" s="85">
        <v>0.4</v>
      </c>
      <c r="I301" s="85">
        <v>21</v>
      </c>
      <c r="J301" s="86">
        <v>1.7999999999999999E-2</v>
      </c>
      <c r="K301" s="85">
        <v>351</v>
      </c>
      <c r="L301" s="85">
        <v>0.30299999999999999</v>
      </c>
      <c r="M301" s="85">
        <v>71</v>
      </c>
      <c r="N301" s="86">
        <v>6.0999999999999999E-2</v>
      </c>
      <c r="P301" s="166">
        <f t="shared" si="55"/>
        <v>0.59700000000000009</v>
      </c>
      <c r="R301" s="166">
        <f t="shared" si="56"/>
        <v>0.36399999999999999</v>
      </c>
    </row>
    <row r="302" spans="1:18" x14ac:dyDescent="0.25">
      <c r="A302" s="120" t="s">
        <v>12</v>
      </c>
      <c r="B302" s="85">
        <v>2</v>
      </c>
      <c r="C302" s="85">
        <v>0</v>
      </c>
      <c r="D302" s="85" t="s">
        <v>841</v>
      </c>
      <c r="E302" s="85">
        <v>0</v>
      </c>
      <c r="F302" s="86" t="s">
        <v>841</v>
      </c>
      <c r="G302" s="85">
        <v>0</v>
      </c>
      <c r="H302" s="85" t="s">
        <v>841</v>
      </c>
      <c r="I302" s="85">
        <v>0</v>
      </c>
      <c r="J302" s="86" t="s">
        <v>841</v>
      </c>
      <c r="K302" s="85">
        <v>0</v>
      </c>
      <c r="L302" s="85" t="s">
        <v>841</v>
      </c>
      <c r="M302" s="85">
        <v>1</v>
      </c>
      <c r="N302" s="86">
        <v>0.5</v>
      </c>
      <c r="P302" s="125"/>
      <c r="R302" s="125"/>
    </row>
    <row r="303" spans="1:18" x14ac:dyDescent="0.25">
      <c r="A303" s="121" t="s">
        <v>925</v>
      </c>
      <c r="B303" s="61">
        <f>SUM(B295:B301)</f>
        <v>6448</v>
      </c>
      <c r="P303" s="53">
        <f>SUMPRODUCT(B295:B301,P295:P301)/B303</f>
        <v>0.34849550248138961</v>
      </c>
      <c r="R303" s="126">
        <f>SUMPRODUCT(B295:B301,R295:R301)/B303</f>
        <v>0.60476178660049629</v>
      </c>
    </row>
    <row r="305" spans="1:18" x14ac:dyDescent="0.25">
      <c r="A305" s="81" t="s">
        <v>924</v>
      </c>
    </row>
    <row r="306" spans="1:18" ht="15.75" customHeight="1" x14ac:dyDescent="0.25">
      <c r="A306" s="114"/>
      <c r="B306" s="114"/>
      <c r="C306" s="275" t="s">
        <v>962</v>
      </c>
      <c r="D306" s="275"/>
      <c r="E306" s="275"/>
      <c r="F306" s="275"/>
      <c r="G306" s="275" t="s">
        <v>963</v>
      </c>
      <c r="H306" s="275"/>
      <c r="I306" s="275"/>
      <c r="J306" s="275"/>
      <c r="K306" s="275" t="s">
        <v>835</v>
      </c>
      <c r="L306" s="275"/>
      <c r="M306" s="275"/>
      <c r="N306" s="275"/>
    </row>
    <row r="307" spans="1:18" ht="15.75" customHeight="1" x14ac:dyDescent="0.25">
      <c r="A307" s="123">
        <v>44580</v>
      </c>
      <c r="B307" s="94">
        <f>A307-120</f>
        <v>44460</v>
      </c>
      <c r="C307" s="272" t="s">
        <v>920</v>
      </c>
      <c r="D307" s="272"/>
      <c r="E307" s="272" t="s">
        <v>921</v>
      </c>
      <c r="F307" s="272"/>
      <c r="G307" s="272" t="s">
        <v>920</v>
      </c>
      <c r="H307" s="272"/>
      <c r="I307" s="272" t="s">
        <v>921</v>
      </c>
      <c r="J307" s="272"/>
      <c r="K307" s="272" t="s">
        <v>920</v>
      </c>
      <c r="L307" s="272"/>
      <c r="M307" s="272" t="s">
        <v>921</v>
      </c>
      <c r="N307" s="272"/>
    </row>
    <row r="308" spans="1:18" x14ac:dyDescent="0.25">
      <c r="A308" s="119" t="s">
        <v>104</v>
      </c>
      <c r="B308" s="62" t="s">
        <v>0</v>
      </c>
      <c r="C308" s="62" t="s">
        <v>839</v>
      </c>
      <c r="D308" s="62" t="s">
        <v>840</v>
      </c>
      <c r="E308" s="62" t="s">
        <v>839</v>
      </c>
      <c r="F308" s="62" t="s">
        <v>840</v>
      </c>
      <c r="G308" s="62" t="s">
        <v>839</v>
      </c>
      <c r="H308" s="62" t="s">
        <v>840</v>
      </c>
      <c r="I308" s="62" t="s">
        <v>839</v>
      </c>
      <c r="J308" s="62" t="s">
        <v>840</v>
      </c>
      <c r="K308" s="62" t="s">
        <v>839</v>
      </c>
      <c r="L308" s="62" t="s">
        <v>840</v>
      </c>
      <c r="M308" s="62" t="s">
        <v>839</v>
      </c>
      <c r="N308" s="62" t="s">
        <v>840</v>
      </c>
      <c r="P308" s="62" t="s">
        <v>833</v>
      </c>
      <c r="R308" s="62" t="s">
        <v>923</v>
      </c>
    </row>
    <row r="309" spans="1:18" x14ac:dyDescent="0.25">
      <c r="A309" s="120" t="s">
        <v>964</v>
      </c>
      <c r="B309" s="122">
        <v>163</v>
      </c>
      <c r="C309" s="85">
        <v>0</v>
      </c>
      <c r="D309" s="85" t="s">
        <v>841</v>
      </c>
      <c r="E309" s="85">
        <v>0</v>
      </c>
      <c r="F309" s="85" t="s">
        <v>841</v>
      </c>
      <c r="G309" s="85">
        <v>0</v>
      </c>
      <c r="H309" s="85" t="s">
        <v>841</v>
      </c>
      <c r="I309" s="85">
        <v>0</v>
      </c>
      <c r="J309" s="85" t="s">
        <v>841</v>
      </c>
      <c r="K309" s="85">
        <v>17</v>
      </c>
      <c r="L309" s="86">
        <v>0.104</v>
      </c>
      <c r="M309" s="122">
        <v>146</v>
      </c>
      <c r="N309" s="86">
        <v>0.89600000000000002</v>
      </c>
    </row>
    <row r="310" spans="1:18" x14ac:dyDescent="0.25">
      <c r="A310" s="121" t="s">
        <v>965</v>
      </c>
      <c r="B310" s="88">
        <v>70</v>
      </c>
      <c r="C310" s="88">
        <v>0</v>
      </c>
      <c r="D310" s="89" t="s">
        <v>841</v>
      </c>
      <c r="E310" s="88">
        <v>0</v>
      </c>
      <c r="F310" s="89" t="s">
        <v>841</v>
      </c>
      <c r="G310" s="88">
        <v>0</v>
      </c>
      <c r="H310" s="89" t="s">
        <v>841</v>
      </c>
      <c r="I310" s="88">
        <v>0</v>
      </c>
      <c r="J310" s="89" t="s">
        <v>841</v>
      </c>
      <c r="K310" s="88">
        <v>27</v>
      </c>
      <c r="L310" s="89">
        <v>0.38600000000000001</v>
      </c>
      <c r="M310" s="88">
        <v>34</v>
      </c>
      <c r="N310" s="89">
        <v>0.48599999999999999</v>
      </c>
    </row>
    <row r="311" spans="1:18" x14ac:dyDescent="0.25">
      <c r="A311" s="120" t="s">
        <v>809</v>
      </c>
      <c r="B311" s="85">
        <v>540</v>
      </c>
      <c r="C311" s="85">
        <v>2</v>
      </c>
      <c r="D311" s="86">
        <v>4.0000000000000001E-3</v>
      </c>
      <c r="E311" s="85">
        <v>2</v>
      </c>
      <c r="F311" s="86">
        <v>4.0000000000000001E-3</v>
      </c>
      <c r="G311" s="85">
        <v>48</v>
      </c>
      <c r="H311" s="86">
        <v>8.8999999999999996E-2</v>
      </c>
      <c r="I311" s="85">
        <v>101</v>
      </c>
      <c r="J311" s="86">
        <v>0.187</v>
      </c>
      <c r="K311" s="85">
        <v>110</v>
      </c>
      <c r="L311" s="86">
        <v>0.20399999999999999</v>
      </c>
      <c r="M311" s="85">
        <v>246</v>
      </c>
      <c r="N311" s="86">
        <v>0.45600000000000002</v>
      </c>
      <c r="P311" s="166">
        <f>D311+F311+H311+J311</f>
        <v>0.28400000000000003</v>
      </c>
      <c r="R311" s="166">
        <f>L311+N311</f>
        <v>0.66</v>
      </c>
    </row>
    <row r="312" spans="1:18" x14ac:dyDescent="0.25">
      <c r="A312" s="121" t="s">
        <v>6</v>
      </c>
      <c r="B312" s="88">
        <v>729</v>
      </c>
      <c r="C312" s="88">
        <v>7</v>
      </c>
      <c r="D312" s="89">
        <v>0.01</v>
      </c>
      <c r="E312" s="88">
        <v>6</v>
      </c>
      <c r="F312" s="89">
        <v>8.0000000000000002E-3</v>
      </c>
      <c r="G312" s="88">
        <v>52</v>
      </c>
      <c r="H312" s="89">
        <v>7.0999999999999994E-2</v>
      </c>
      <c r="I312" s="88">
        <v>122</v>
      </c>
      <c r="J312" s="89">
        <v>0.16700000000000001</v>
      </c>
      <c r="K312" s="88">
        <v>204</v>
      </c>
      <c r="L312" s="89">
        <v>0.28000000000000003</v>
      </c>
      <c r="M312" s="88">
        <v>291</v>
      </c>
      <c r="N312" s="89">
        <v>0.39900000000000002</v>
      </c>
      <c r="P312" s="166">
        <f t="shared" ref="P312:P317" si="57">D312+F312+H312+J312</f>
        <v>0.25600000000000001</v>
      </c>
      <c r="R312" s="166">
        <f t="shared" ref="R312:R317" si="58">L312+N312</f>
        <v>0.67900000000000005</v>
      </c>
    </row>
    <row r="313" spans="1:18" x14ac:dyDescent="0.25">
      <c r="A313" s="120" t="s">
        <v>7</v>
      </c>
      <c r="B313" s="85">
        <v>711</v>
      </c>
      <c r="C313" s="85">
        <v>11</v>
      </c>
      <c r="D313" s="86">
        <v>1.4999999999999999E-2</v>
      </c>
      <c r="E313" s="85">
        <v>6</v>
      </c>
      <c r="F313" s="86">
        <v>8.0000000000000002E-3</v>
      </c>
      <c r="G313" s="85">
        <v>73</v>
      </c>
      <c r="H313" s="86">
        <v>0.10299999999999999</v>
      </c>
      <c r="I313" s="85">
        <v>49</v>
      </c>
      <c r="J313" s="86">
        <v>6.9000000000000006E-2</v>
      </c>
      <c r="K313" s="85">
        <v>262</v>
      </c>
      <c r="L313" s="86">
        <v>0.36799999999999999</v>
      </c>
      <c r="M313" s="85">
        <v>260</v>
      </c>
      <c r="N313" s="86">
        <v>0.36599999999999999</v>
      </c>
      <c r="P313" s="166">
        <f t="shared" si="57"/>
        <v>0.19500000000000001</v>
      </c>
      <c r="R313" s="166">
        <f t="shared" si="58"/>
        <v>0.73399999999999999</v>
      </c>
    </row>
    <row r="314" spans="1:18" x14ac:dyDescent="0.25">
      <c r="A314" s="121" t="s">
        <v>8</v>
      </c>
      <c r="B314" s="124">
        <v>961</v>
      </c>
      <c r="C314" s="88">
        <v>30</v>
      </c>
      <c r="D314" s="89">
        <v>3.1E-2</v>
      </c>
      <c r="E314" s="88">
        <v>5</v>
      </c>
      <c r="F314" s="89">
        <v>5.0000000000000001E-3</v>
      </c>
      <c r="G314" s="88">
        <v>146</v>
      </c>
      <c r="H314" s="89">
        <v>0.152</v>
      </c>
      <c r="I314" s="88">
        <v>40</v>
      </c>
      <c r="J314" s="89">
        <v>4.2000000000000003E-2</v>
      </c>
      <c r="K314" s="88">
        <v>410</v>
      </c>
      <c r="L314" s="89">
        <v>0.42699999999999999</v>
      </c>
      <c r="M314" s="88">
        <v>281</v>
      </c>
      <c r="N314" s="89">
        <v>0.29199999999999998</v>
      </c>
      <c r="P314" s="166">
        <f t="shared" si="57"/>
        <v>0.23</v>
      </c>
      <c r="R314" s="166">
        <f t="shared" si="58"/>
        <v>0.71899999999999997</v>
      </c>
    </row>
    <row r="315" spans="1:18" x14ac:dyDescent="0.25">
      <c r="A315" s="120" t="s">
        <v>9</v>
      </c>
      <c r="B315" s="85">
        <v>1190</v>
      </c>
      <c r="C315" s="85">
        <v>43</v>
      </c>
      <c r="D315" s="86">
        <v>3.5999999999999997E-2</v>
      </c>
      <c r="E315" s="85">
        <v>10</v>
      </c>
      <c r="F315" s="86">
        <v>8.0000000000000002E-3</v>
      </c>
      <c r="G315" s="85">
        <v>283</v>
      </c>
      <c r="H315" s="86">
        <v>0.23799999999999999</v>
      </c>
      <c r="I315" s="85">
        <v>55</v>
      </c>
      <c r="J315" s="85">
        <v>4.5999999999999999E-2</v>
      </c>
      <c r="K315" s="85">
        <v>504</v>
      </c>
      <c r="L315" s="86">
        <v>0.42399999999999999</v>
      </c>
      <c r="M315" s="85">
        <v>249</v>
      </c>
      <c r="N315" s="86">
        <v>0.20899999999999999</v>
      </c>
      <c r="P315" s="166">
        <f t="shared" si="57"/>
        <v>0.32799999999999996</v>
      </c>
      <c r="R315" s="166">
        <f t="shared" si="58"/>
        <v>0.63300000000000001</v>
      </c>
    </row>
    <row r="316" spans="1:18" x14ac:dyDescent="0.25">
      <c r="A316" s="121" t="s">
        <v>10</v>
      </c>
      <c r="B316" s="88">
        <v>1189</v>
      </c>
      <c r="C316" s="88">
        <v>99</v>
      </c>
      <c r="D316" s="89">
        <v>8.3000000000000004E-2</v>
      </c>
      <c r="E316" s="88">
        <v>14</v>
      </c>
      <c r="F316" s="89">
        <v>1.2E-2</v>
      </c>
      <c r="G316" s="88">
        <v>361</v>
      </c>
      <c r="H316" s="89">
        <v>0.30399999999999999</v>
      </c>
      <c r="I316" s="88">
        <v>44</v>
      </c>
      <c r="J316" s="89">
        <v>3.6999999999999998E-2</v>
      </c>
      <c r="K316" s="88">
        <v>513</v>
      </c>
      <c r="L316" s="89">
        <v>0.43099999999999999</v>
      </c>
      <c r="M316" s="88">
        <v>119</v>
      </c>
      <c r="N316" s="89">
        <v>0.1</v>
      </c>
      <c r="P316" s="166">
        <f t="shared" si="57"/>
        <v>0.436</v>
      </c>
      <c r="R316" s="166">
        <f t="shared" si="58"/>
        <v>0.53100000000000003</v>
      </c>
    </row>
    <row r="317" spans="1:18" x14ac:dyDescent="0.25">
      <c r="A317" s="120" t="s">
        <v>11</v>
      </c>
      <c r="B317" s="85">
        <v>1160</v>
      </c>
      <c r="C317" s="85">
        <v>190</v>
      </c>
      <c r="D317" s="85">
        <v>0.16400000000000001</v>
      </c>
      <c r="E317" s="85">
        <v>26</v>
      </c>
      <c r="F317" s="86">
        <v>2.1999999999999999E-2</v>
      </c>
      <c r="G317" s="85">
        <v>453</v>
      </c>
      <c r="H317" s="85">
        <v>0.39100000000000001</v>
      </c>
      <c r="I317" s="85">
        <v>27</v>
      </c>
      <c r="J317" s="86">
        <v>2.3E-2</v>
      </c>
      <c r="K317" s="85">
        <v>346</v>
      </c>
      <c r="L317" s="85">
        <v>0.29799999999999999</v>
      </c>
      <c r="M317" s="85">
        <v>74</v>
      </c>
      <c r="N317" s="86">
        <v>6.4000000000000001E-2</v>
      </c>
      <c r="P317" s="166">
        <f t="shared" si="57"/>
        <v>0.6</v>
      </c>
      <c r="R317" s="166">
        <f t="shared" si="58"/>
        <v>0.36199999999999999</v>
      </c>
    </row>
    <row r="318" spans="1:18" x14ac:dyDescent="0.25">
      <c r="A318" s="120" t="s">
        <v>12</v>
      </c>
      <c r="B318" s="85">
        <v>2</v>
      </c>
      <c r="C318" s="85">
        <v>0</v>
      </c>
      <c r="D318" s="85" t="s">
        <v>841</v>
      </c>
      <c r="E318" s="85">
        <v>0</v>
      </c>
      <c r="F318" s="86" t="s">
        <v>841</v>
      </c>
      <c r="G318" s="85">
        <v>0</v>
      </c>
      <c r="H318" s="85" t="s">
        <v>841</v>
      </c>
      <c r="I318" s="85">
        <v>0</v>
      </c>
      <c r="J318" s="86" t="s">
        <v>841</v>
      </c>
      <c r="K318" s="85">
        <v>0</v>
      </c>
      <c r="L318" s="85" t="s">
        <v>841</v>
      </c>
      <c r="M318" s="85">
        <v>1</v>
      </c>
      <c r="N318" s="86">
        <v>0.5</v>
      </c>
      <c r="P318" s="125"/>
      <c r="R318" s="125"/>
    </row>
    <row r="319" spans="1:18" x14ac:dyDescent="0.25">
      <c r="A319" s="121" t="s">
        <v>925</v>
      </c>
      <c r="B319" s="61">
        <f>SUM(B311:B317)</f>
        <v>6480</v>
      </c>
      <c r="P319" s="53">
        <f>SUMPRODUCT(B311:B317,P311:P317)/B319</f>
        <v>0.35561466049382712</v>
      </c>
      <c r="R319" s="126">
        <f>SUMPRODUCT(B311:B317,R311:R317)/B319</f>
        <v>0.59703287037037034</v>
      </c>
    </row>
    <row r="321" spans="1:18" x14ac:dyDescent="0.25">
      <c r="A321" s="81" t="s">
        <v>924</v>
      </c>
    </row>
    <row r="322" spans="1:18" ht="15.75" customHeight="1" x14ac:dyDescent="0.25">
      <c r="A322" s="114"/>
      <c r="B322" s="114"/>
      <c r="C322" s="275" t="s">
        <v>962</v>
      </c>
      <c r="D322" s="275"/>
      <c r="E322" s="275"/>
      <c r="F322" s="275"/>
      <c r="G322" s="275" t="s">
        <v>963</v>
      </c>
      <c r="H322" s="275"/>
      <c r="I322" s="275"/>
      <c r="J322" s="275"/>
      <c r="K322" s="275" t="s">
        <v>835</v>
      </c>
      <c r="L322" s="275"/>
      <c r="M322" s="275"/>
      <c r="N322" s="275"/>
    </row>
    <row r="323" spans="1:18" ht="15.75" customHeight="1" x14ac:dyDescent="0.25">
      <c r="A323" s="123">
        <v>44581</v>
      </c>
      <c r="B323" s="94">
        <f>A323-120</f>
        <v>44461</v>
      </c>
      <c r="C323" s="272" t="s">
        <v>920</v>
      </c>
      <c r="D323" s="272"/>
      <c r="E323" s="272" t="s">
        <v>921</v>
      </c>
      <c r="F323" s="272"/>
      <c r="G323" s="272" t="s">
        <v>920</v>
      </c>
      <c r="H323" s="272"/>
      <c r="I323" s="272" t="s">
        <v>921</v>
      </c>
      <c r="J323" s="272"/>
      <c r="K323" s="272" t="s">
        <v>920</v>
      </c>
      <c r="L323" s="272"/>
      <c r="M323" s="272" t="s">
        <v>921</v>
      </c>
      <c r="N323" s="272"/>
    </row>
    <row r="324" spans="1:18" x14ac:dyDescent="0.25">
      <c r="A324" s="119" t="s">
        <v>104</v>
      </c>
      <c r="B324" s="62" t="s">
        <v>0</v>
      </c>
      <c r="C324" s="62" t="s">
        <v>839</v>
      </c>
      <c r="D324" s="62" t="s">
        <v>840</v>
      </c>
      <c r="E324" s="62" t="s">
        <v>839</v>
      </c>
      <c r="F324" s="62" t="s">
        <v>840</v>
      </c>
      <c r="G324" s="62" t="s">
        <v>839</v>
      </c>
      <c r="H324" s="62" t="s">
        <v>840</v>
      </c>
      <c r="I324" s="62" t="s">
        <v>839</v>
      </c>
      <c r="J324" s="62" t="s">
        <v>840</v>
      </c>
      <c r="K324" s="62" t="s">
        <v>839</v>
      </c>
      <c r="L324" s="62" t="s">
        <v>840</v>
      </c>
      <c r="M324" s="62" t="s">
        <v>839</v>
      </c>
      <c r="N324" s="62" t="s">
        <v>840</v>
      </c>
      <c r="P324" s="62" t="s">
        <v>833</v>
      </c>
      <c r="R324" s="62" t="s">
        <v>923</v>
      </c>
    </row>
    <row r="325" spans="1:18" x14ac:dyDescent="0.25">
      <c r="A325" s="120" t="s">
        <v>964</v>
      </c>
      <c r="B325" s="122">
        <v>167</v>
      </c>
      <c r="C325" s="85">
        <v>0</v>
      </c>
      <c r="D325" s="85" t="s">
        <v>841</v>
      </c>
      <c r="E325" s="85">
        <v>0</v>
      </c>
      <c r="F325" s="85" t="s">
        <v>841</v>
      </c>
      <c r="G325" s="85">
        <v>0</v>
      </c>
      <c r="H325" s="85" t="s">
        <v>841</v>
      </c>
      <c r="I325" s="85">
        <v>0</v>
      </c>
      <c r="J325" s="85" t="s">
        <v>841</v>
      </c>
      <c r="K325" s="85">
        <v>17</v>
      </c>
      <c r="L325" s="86">
        <v>0.10199999999999999</v>
      </c>
      <c r="M325" s="122">
        <v>150</v>
      </c>
      <c r="N325" s="86">
        <v>0.89800000000000002</v>
      </c>
    </row>
    <row r="326" spans="1:18" x14ac:dyDescent="0.25">
      <c r="A326" s="121" t="s">
        <v>965</v>
      </c>
      <c r="B326" s="88">
        <v>75</v>
      </c>
      <c r="C326" s="88">
        <v>0</v>
      </c>
      <c r="D326" s="89" t="s">
        <v>841</v>
      </c>
      <c r="E326" s="88">
        <v>0</v>
      </c>
      <c r="F326" s="89" t="s">
        <v>841</v>
      </c>
      <c r="G326" s="88">
        <v>0</v>
      </c>
      <c r="H326" s="89" t="s">
        <v>841</v>
      </c>
      <c r="I326" s="88">
        <v>0</v>
      </c>
      <c r="J326" s="89" t="s">
        <v>841</v>
      </c>
      <c r="K326" s="88">
        <v>30</v>
      </c>
      <c r="L326" s="89">
        <v>0.4</v>
      </c>
      <c r="M326" s="88">
        <v>34</v>
      </c>
      <c r="N326" s="89">
        <v>0.45300000000000001</v>
      </c>
    </row>
    <row r="327" spans="1:18" x14ac:dyDescent="0.25">
      <c r="A327" s="120" t="s">
        <v>809</v>
      </c>
      <c r="B327" s="85">
        <v>547</v>
      </c>
      <c r="C327" s="85">
        <v>2</v>
      </c>
      <c r="D327" s="86">
        <v>4.0000000000000001E-3</v>
      </c>
      <c r="E327" s="85">
        <v>3</v>
      </c>
      <c r="F327" s="86">
        <v>5.0000000000000001E-3</v>
      </c>
      <c r="G327" s="85">
        <v>51</v>
      </c>
      <c r="H327" s="86">
        <v>9.2999999999999999E-2</v>
      </c>
      <c r="I327" s="85">
        <v>105</v>
      </c>
      <c r="J327" s="86">
        <v>0.192</v>
      </c>
      <c r="K327" s="85">
        <v>112</v>
      </c>
      <c r="L327" s="86">
        <v>0.20499999999999999</v>
      </c>
      <c r="M327" s="85">
        <v>240</v>
      </c>
      <c r="N327" s="86">
        <v>0.439</v>
      </c>
      <c r="P327" s="166">
        <f>D327+F327+H327+J327</f>
        <v>0.29400000000000004</v>
      </c>
      <c r="R327" s="166">
        <f>L327+N327</f>
        <v>0.64400000000000002</v>
      </c>
    </row>
    <row r="328" spans="1:18" x14ac:dyDescent="0.25">
      <c r="A328" s="121" t="s">
        <v>6</v>
      </c>
      <c r="B328" s="88">
        <v>743</v>
      </c>
      <c r="C328" s="88">
        <v>10</v>
      </c>
      <c r="D328" s="89">
        <v>1.2999999999999999E-2</v>
      </c>
      <c r="E328" s="88">
        <v>5</v>
      </c>
      <c r="F328" s="89">
        <v>7.0000000000000001E-3</v>
      </c>
      <c r="G328" s="88">
        <v>61</v>
      </c>
      <c r="H328" s="89">
        <v>8.2000000000000003E-2</v>
      </c>
      <c r="I328" s="88">
        <v>123</v>
      </c>
      <c r="J328" s="89">
        <v>0.16600000000000001</v>
      </c>
      <c r="K328" s="88">
        <v>207</v>
      </c>
      <c r="L328" s="89">
        <v>0.27900000000000003</v>
      </c>
      <c r="M328" s="88">
        <v>288</v>
      </c>
      <c r="N328" s="89">
        <v>0.38800000000000001</v>
      </c>
      <c r="P328" s="166">
        <f t="shared" ref="P328:P333" si="59">D328+F328+H328+J328</f>
        <v>0.26800000000000002</v>
      </c>
      <c r="R328" s="166">
        <f t="shared" ref="R328:R333" si="60">L328+N328</f>
        <v>0.66700000000000004</v>
      </c>
    </row>
    <row r="329" spans="1:18" x14ac:dyDescent="0.25">
      <c r="A329" s="120" t="s">
        <v>7</v>
      </c>
      <c r="B329" s="85">
        <v>711</v>
      </c>
      <c r="C329" s="85">
        <v>13</v>
      </c>
      <c r="D329" s="86">
        <v>1.7999999999999999E-2</v>
      </c>
      <c r="E329" s="85">
        <v>5</v>
      </c>
      <c r="F329" s="86">
        <v>7.0000000000000001E-3</v>
      </c>
      <c r="G329" s="85">
        <v>77</v>
      </c>
      <c r="H329" s="86">
        <v>0.108</v>
      </c>
      <c r="I329" s="85">
        <v>51</v>
      </c>
      <c r="J329" s="86">
        <v>7.1999999999999995E-2</v>
      </c>
      <c r="K329" s="85">
        <v>265</v>
      </c>
      <c r="L329" s="86">
        <v>0.373</v>
      </c>
      <c r="M329" s="85">
        <v>252</v>
      </c>
      <c r="N329" s="86">
        <v>0.35399999999999998</v>
      </c>
      <c r="P329" s="166">
        <f t="shared" si="59"/>
        <v>0.20500000000000002</v>
      </c>
      <c r="R329" s="166">
        <f t="shared" si="60"/>
        <v>0.72699999999999998</v>
      </c>
    </row>
    <row r="330" spans="1:18" x14ac:dyDescent="0.25">
      <c r="A330" s="121" t="s">
        <v>8</v>
      </c>
      <c r="B330" s="124">
        <v>963</v>
      </c>
      <c r="C330" s="88">
        <v>32</v>
      </c>
      <c r="D330" s="89">
        <v>3.3000000000000002E-2</v>
      </c>
      <c r="E330" s="88">
        <v>5</v>
      </c>
      <c r="F330" s="89">
        <v>5.0000000000000001E-3</v>
      </c>
      <c r="G330" s="88">
        <v>157</v>
      </c>
      <c r="H330" s="89">
        <v>0.16300000000000001</v>
      </c>
      <c r="I330" s="88">
        <v>41</v>
      </c>
      <c r="J330" s="89">
        <v>4.2999999999999997E-2</v>
      </c>
      <c r="K330" s="88">
        <v>402</v>
      </c>
      <c r="L330" s="89">
        <v>0.41699999999999998</v>
      </c>
      <c r="M330" s="88">
        <v>277</v>
      </c>
      <c r="N330" s="89">
        <v>0.28799999999999998</v>
      </c>
      <c r="P330" s="166">
        <f t="shared" si="59"/>
        <v>0.24399999999999999</v>
      </c>
      <c r="R330" s="166">
        <f t="shared" si="60"/>
        <v>0.70499999999999996</v>
      </c>
    </row>
    <row r="331" spans="1:18" x14ac:dyDescent="0.25">
      <c r="A331" s="120" t="s">
        <v>9</v>
      </c>
      <c r="B331" s="85">
        <v>1193</v>
      </c>
      <c r="C331" s="85">
        <v>46</v>
      </c>
      <c r="D331" s="86">
        <v>3.9E-2</v>
      </c>
      <c r="E331" s="85">
        <v>8</v>
      </c>
      <c r="F331" s="86">
        <v>7.0000000000000001E-3</v>
      </c>
      <c r="G331" s="85">
        <v>298</v>
      </c>
      <c r="H331" s="86">
        <v>0.25</v>
      </c>
      <c r="I331" s="85">
        <v>49</v>
      </c>
      <c r="J331" s="85">
        <v>4.1000000000000002E-2</v>
      </c>
      <c r="K331" s="85">
        <v>504</v>
      </c>
      <c r="L331" s="86">
        <v>0.42199999999999999</v>
      </c>
      <c r="M331" s="85">
        <v>241</v>
      </c>
      <c r="N331" s="86">
        <v>0.20200000000000001</v>
      </c>
      <c r="P331" s="166">
        <f t="shared" si="59"/>
        <v>0.33699999999999997</v>
      </c>
      <c r="R331" s="166">
        <f t="shared" si="60"/>
        <v>0.624</v>
      </c>
    </row>
    <row r="332" spans="1:18" x14ac:dyDescent="0.25">
      <c r="A332" s="121" t="s">
        <v>10</v>
      </c>
      <c r="B332" s="88">
        <v>1203</v>
      </c>
      <c r="C332" s="88">
        <v>113</v>
      </c>
      <c r="D332" s="89">
        <v>9.4E-2</v>
      </c>
      <c r="E332" s="88">
        <v>6</v>
      </c>
      <c r="F332" s="89">
        <v>5.0000000000000001E-3</v>
      </c>
      <c r="G332" s="88">
        <v>376</v>
      </c>
      <c r="H332" s="89">
        <v>0.313</v>
      </c>
      <c r="I332" s="88">
        <v>38</v>
      </c>
      <c r="J332" s="89">
        <v>3.2000000000000001E-2</v>
      </c>
      <c r="K332" s="88">
        <v>518</v>
      </c>
      <c r="L332" s="89">
        <v>0.43099999999999999</v>
      </c>
      <c r="M332" s="88">
        <v>113</v>
      </c>
      <c r="N332" s="89">
        <v>9.4E-2</v>
      </c>
      <c r="P332" s="166">
        <f t="shared" si="59"/>
        <v>0.44400000000000006</v>
      </c>
      <c r="R332" s="166">
        <f t="shared" si="60"/>
        <v>0.52500000000000002</v>
      </c>
    </row>
    <row r="333" spans="1:18" x14ac:dyDescent="0.25">
      <c r="A333" s="120" t="s">
        <v>11</v>
      </c>
      <c r="B333" s="85">
        <v>1174</v>
      </c>
      <c r="C333" s="85">
        <v>219</v>
      </c>
      <c r="D333" s="85">
        <v>0.187</v>
      </c>
      <c r="E333" s="85">
        <v>14</v>
      </c>
      <c r="F333" s="86">
        <v>1.2E-2</v>
      </c>
      <c r="G333" s="85">
        <v>459</v>
      </c>
      <c r="H333" s="85">
        <v>0.39100000000000001</v>
      </c>
      <c r="I333" s="85">
        <v>21</v>
      </c>
      <c r="J333" s="86">
        <v>1.7999999999999999E-2</v>
      </c>
      <c r="K333" s="85">
        <v>345</v>
      </c>
      <c r="L333" s="85">
        <v>0.29399999999999998</v>
      </c>
      <c r="M333" s="85">
        <v>71</v>
      </c>
      <c r="N333" s="86">
        <v>0.06</v>
      </c>
      <c r="P333" s="166">
        <f t="shared" si="59"/>
        <v>0.6080000000000001</v>
      </c>
      <c r="R333" s="166">
        <f t="shared" si="60"/>
        <v>0.35399999999999998</v>
      </c>
    </row>
    <row r="334" spans="1:18" x14ac:dyDescent="0.25">
      <c r="A334" s="120" t="s">
        <v>12</v>
      </c>
      <c r="B334" s="85">
        <v>2</v>
      </c>
      <c r="C334" s="85">
        <v>0</v>
      </c>
      <c r="D334" s="85" t="s">
        <v>841</v>
      </c>
      <c r="E334" s="85">
        <v>0</v>
      </c>
      <c r="F334" s="86" t="s">
        <v>841</v>
      </c>
      <c r="G334" s="85">
        <v>0</v>
      </c>
      <c r="H334" s="85" t="s">
        <v>841</v>
      </c>
      <c r="I334" s="85">
        <v>0</v>
      </c>
      <c r="J334" s="86" t="s">
        <v>841</v>
      </c>
      <c r="K334" s="85">
        <v>0</v>
      </c>
      <c r="L334" s="85" t="s">
        <v>841</v>
      </c>
      <c r="M334" s="85">
        <v>1</v>
      </c>
      <c r="N334" s="86">
        <v>0.5</v>
      </c>
      <c r="P334" s="125"/>
      <c r="R334" s="125"/>
    </row>
    <row r="335" spans="1:18" x14ac:dyDescent="0.25">
      <c r="A335" s="121" t="s">
        <v>925</v>
      </c>
      <c r="B335" s="61">
        <f>SUM(B327:B333)</f>
        <v>6534</v>
      </c>
      <c r="P335" s="53">
        <f>SUMPRODUCT(B327:B333,P327:P333)/B335</f>
        <v>0.36587603305785127</v>
      </c>
      <c r="R335" s="126">
        <f>SUMPRODUCT(B327:B333,R327:R333)/B335</f>
        <v>0.58697030915212733</v>
      </c>
    </row>
    <row r="337" spans="1:18" x14ac:dyDescent="0.25">
      <c r="A337" s="81" t="s">
        <v>924</v>
      </c>
    </row>
    <row r="338" spans="1:18" ht="15.75" customHeight="1" x14ac:dyDescent="0.25">
      <c r="A338" s="114"/>
      <c r="B338" s="114"/>
      <c r="C338" s="275" t="s">
        <v>962</v>
      </c>
      <c r="D338" s="275"/>
      <c r="E338" s="275"/>
      <c r="F338" s="275"/>
      <c r="G338" s="275" t="s">
        <v>963</v>
      </c>
      <c r="H338" s="275"/>
      <c r="I338" s="275"/>
      <c r="J338" s="275"/>
      <c r="K338" s="275" t="s">
        <v>835</v>
      </c>
      <c r="L338" s="275"/>
      <c r="M338" s="275"/>
      <c r="N338" s="275"/>
    </row>
    <row r="339" spans="1:18" ht="15.75" customHeight="1" x14ac:dyDescent="0.25">
      <c r="A339" s="123">
        <v>44586</v>
      </c>
      <c r="B339" s="94">
        <f>A339-120</f>
        <v>44466</v>
      </c>
      <c r="C339" s="272" t="s">
        <v>920</v>
      </c>
      <c r="D339" s="272"/>
      <c r="E339" s="272" t="s">
        <v>921</v>
      </c>
      <c r="F339" s="272"/>
      <c r="G339" s="272" t="s">
        <v>920</v>
      </c>
      <c r="H339" s="272"/>
      <c r="I339" s="272" t="s">
        <v>921</v>
      </c>
      <c r="J339" s="272"/>
      <c r="K339" s="272" t="s">
        <v>920</v>
      </c>
      <c r="L339" s="272"/>
      <c r="M339" s="272" t="s">
        <v>921</v>
      </c>
      <c r="N339" s="272"/>
    </row>
    <row r="340" spans="1:18" x14ac:dyDescent="0.25">
      <c r="A340" s="119" t="s">
        <v>104</v>
      </c>
      <c r="B340" s="62" t="s">
        <v>0</v>
      </c>
      <c r="C340" s="62" t="s">
        <v>839</v>
      </c>
      <c r="D340" s="62" t="s">
        <v>840</v>
      </c>
      <c r="E340" s="62" t="s">
        <v>839</v>
      </c>
      <c r="F340" s="62" t="s">
        <v>840</v>
      </c>
      <c r="G340" s="62" t="s">
        <v>839</v>
      </c>
      <c r="H340" s="62" t="s">
        <v>840</v>
      </c>
      <c r="I340" s="62" t="s">
        <v>839</v>
      </c>
      <c r="J340" s="62" t="s">
        <v>840</v>
      </c>
      <c r="K340" s="62" t="s">
        <v>839</v>
      </c>
      <c r="L340" s="62" t="s">
        <v>840</v>
      </c>
      <c r="M340" s="62" t="s">
        <v>839</v>
      </c>
      <c r="N340" s="62" t="s">
        <v>840</v>
      </c>
      <c r="P340" s="62" t="s">
        <v>833</v>
      </c>
      <c r="R340" s="62" t="s">
        <v>923</v>
      </c>
    </row>
    <row r="341" spans="1:18" x14ac:dyDescent="0.25">
      <c r="A341" s="120" t="s">
        <v>964</v>
      </c>
      <c r="B341" s="122">
        <v>198</v>
      </c>
      <c r="C341" s="85">
        <v>0</v>
      </c>
      <c r="D341" s="85" t="s">
        <v>841</v>
      </c>
      <c r="E341" s="85">
        <v>0</v>
      </c>
      <c r="F341" s="85" t="s">
        <v>841</v>
      </c>
      <c r="G341" s="85">
        <v>0</v>
      </c>
      <c r="H341" s="85" t="s">
        <v>841</v>
      </c>
      <c r="I341" s="85">
        <v>0</v>
      </c>
      <c r="J341" s="85" t="s">
        <v>841</v>
      </c>
      <c r="K341" s="85">
        <v>22</v>
      </c>
      <c r="L341" s="86">
        <v>0.111</v>
      </c>
      <c r="M341" s="122">
        <v>176</v>
      </c>
      <c r="N341" s="86">
        <v>0.88900000000000001</v>
      </c>
    </row>
    <row r="342" spans="1:18" x14ac:dyDescent="0.25">
      <c r="A342" s="121" t="s">
        <v>965</v>
      </c>
      <c r="B342" s="88">
        <v>85</v>
      </c>
      <c r="C342" s="88">
        <v>0</v>
      </c>
      <c r="D342" s="89" t="s">
        <v>841</v>
      </c>
      <c r="E342" s="88">
        <v>0</v>
      </c>
      <c r="F342" s="89" t="s">
        <v>841</v>
      </c>
      <c r="G342" s="88">
        <v>0</v>
      </c>
      <c r="H342" s="89" t="s">
        <v>841</v>
      </c>
      <c r="I342" s="88">
        <v>0</v>
      </c>
      <c r="J342" s="89" t="s">
        <v>841</v>
      </c>
      <c r="K342" s="88">
        <v>33</v>
      </c>
      <c r="L342" s="89">
        <v>0.38800000000000001</v>
      </c>
      <c r="M342" s="88">
        <v>38</v>
      </c>
      <c r="N342" s="89">
        <v>0.44700000000000001</v>
      </c>
    </row>
    <row r="343" spans="1:18" x14ac:dyDescent="0.25">
      <c r="A343" s="120" t="s">
        <v>809</v>
      </c>
      <c r="B343" s="85">
        <v>596</v>
      </c>
      <c r="C343" s="85">
        <v>4</v>
      </c>
      <c r="D343" s="86">
        <v>7.0000000000000001E-3</v>
      </c>
      <c r="E343" s="85">
        <v>3</v>
      </c>
      <c r="F343" s="86">
        <v>5.0000000000000001E-3</v>
      </c>
      <c r="G343" s="85">
        <v>63</v>
      </c>
      <c r="H343" s="86">
        <v>0.106</v>
      </c>
      <c r="I343" s="85">
        <v>147</v>
      </c>
      <c r="J343" s="86">
        <v>0.247</v>
      </c>
      <c r="K343" s="85">
        <v>107</v>
      </c>
      <c r="L343" s="86">
        <v>0.18</v>
      </c>
      <c r="M343" s="85">
        <v>232</v>
      </c>
      <c r="N343" s="86">
        <v>0.38900000000000001</v>
      </c>
      <c r="P343" s="166">
        <f>D343+F343+H343+J343</f>
        <v>0.36499999999999999</v>
      </c>
      <c r="R343" s="166">
        <f>L343+N343</f>
        <v>0.56899999999999995</v>
      </c>
    </row>
    <row r="344" spans="1:18" x14ac:dyDescent="0.25">
      <c r="A344" s="121" t="s">
        <v>6</v>
      </c>
      <c r="B344" s="88">
        <v>788</v>
      </c>
      <c r="C344" s="88">
        <v>11</v>
      </c>
      <c r="D344" s="89">
        <v>1.4E-2</v>
      </c>
      <c r="E344" s="88">
        <v>8</v>
      </c>
      <c r="F344" s="89">
        <v>0.01</v>
      </c>
      <c r="G344" s="88">
        <v>75</v>
      </c>
      <c r="H344" s="89">
        <v>9.5000000000000001E-2</v>
      </c>
      <c r="I344" s="88">
        <v>163</v>
      </c>
      <c r="J344" s="89">
        <v>0.20699999999999999</v>
      </c>
      <c r="K344" s="88">
        <v>194</v>
      </c>
      <c r="L344" s="89">
        <v>0.246</v>
      </c>
      <c r="M344" s="88">
        <v>281</v>
      </c>
      <c r="N344" s="89">
        <v>0.35699999999999998</v>
      </c>
      <c r="P344" s="166">
        <f t="shared" ref="P344:P349" si="61">D344+F344+H344+J344</f>
        <v>0.32599999999999996</v>
      </c>
      <c r="R344" s="166">
        <f t="shared" ref="R344:R349" si="62">L344+N344</f>
        <v>0.60299999999999998</v>
      </c>
    </row>
    <row r="345" spans="1:18" x14ac:dyDescent="0.25">
      <c r="A345" s="120" t="s">
        <v>7</v>
      </c>
      <c r="B345" s="85">
        <v>722</v>
      </c>
      <c r="C345" s="85">
        <v>17</v>
      </c>
      <c r="D345" s="86">
        <v>2.4E-2</v>
      </c>
      <c r="E345" s="85">
        <v>7</v>
      </c>
      <c r="F345" s="86">
        <v>0.01</v>
      </c>
      <c r="G345" s="85">
        <v>91</v>
      </c>
      <c r="H345" s="86">
        <v>0.126</v>
      </c>
      <c r="I345" s="85">
        <v>67</v>
      </c>
      <c r="J345" s="86">
        <v>9.2999999999999999E-2</v>
      </c>
      <c r="K345" s="85">
        <v>252</v>
      </c>
      <c r="L345" s="86">
        <v>0.34899999999999998</v>
      </c>
      <c r="M345" s="85">
        <v>234</v>
      </c>
      <c r="N345" s="86">
        <v>0.32400000000000001</v>
      </c>
      <c r="P345" s="166">
        <f t="shared" si="61"/>
        <v>0.253</v>
      </c>
      <c r="R345" s="166">
        <f t="shared" si="62"/>
        <v>0.67300000000000004</v>
      </c>
    </row>
    <row r="346" spans="1:18" x14ac:dyDescent="0.25">
      <c r="A346" s="121" t="s">
        <v>8</v>
      </c>
      <c r="B346" s="124">
        <v>974</v>
      </c>
      <c r="C346" s="88">
        <v>43</v>
      </c>
      <c r="D346" s="89">
        <v>4.3999999999999997E-2</v>
      </c>
      <c r="E346" s="88">
        <v>8</v>
      </c>
      <c r="F346" s="89">
        <v>8.0000000000000002E-3</v>
      </c>
      <c r="G346" s="88">
        <v>186</v>
      </c>
      <c r="H346" s="89">
        <v>0.191</v>
      </c>
      <c r="I346" s="88">
        <v>50</v>
      </c>
      <c r="J346" s="89">
        <v>5.0999999999999997E-2</v>
      </c>
      <c r="K346" s="88">
        <v>374</v>
      </c>
      <c r="L346" s="89">
        <v>0.38400000000000001</v>
      </c>
      <c r="M346" s="88">
        <v>259</v>
      </c>
      <c r="N346" s="89">
        <v>0.26600000000000001</v>
      </c>
      <c r="P346" s="166">
        <f t="shared" si="61"/>
        <v>0.29399999999999998</v>
      </c>
      <c r="R346" s="166">
        <f t="shared" si="62"/>
        <v>0.65</v>
      </c>
    </row>
    <row r="347" spans="1:18" x14ac:dyDescent="0.25">
      <c r="A347" s="120" t="s">
        <v>9</v>
      </c>
      <c r="B347" s="122">
        <v>1218</v>
      </c>
      <c r="C347" s="85">
        <v>63</v>
      </c>
      <c r="D347" s="86">
        <v>5.1999999999999998E-2</v>
      </c>
      <c r="E347" s="85">
        <v>11</v>
      </c>
      <c r="F347" s="86">
        <v>8.9999999999999993E-3</v>
      </c>
      <c r="G347" s="85">
        <v>331</v>
      </c>
      <c r="H347" s="86">
        <v>0.27200000000000002</v>
      </c>
      <c r="I347" s="85">
        <v>59</v>
      </c>
      <c r="J347" s="86">
        <v>4.8000000000000001E-2</v>
      </c>
      <c r="K347" s="85">
        <v>473</v>
      </c>
      <c r="L347" s="86">
        <v>0.38800000000000001</v>
      </c>
      <c r="M347" s="85">
        <v>233</v>
      </c>
      <c r="N347" s="86">
        <v>0.191</v>
      </c>
      <c r="P347" s="166">
        <f t="shared" si="61"/>
        <v>0.38100000000000001</v>
      </c>
      <c r="R347" s="166">
        <f t="shared" si="62"/>
        <v>0.57899999999999996</v>
      </c>
    </row>
    <row r="348" spans="1:18" x14ac:dyDescent="0.25">
      <c r="A348" s="121" t="s">
        <v>10</v>
      </c>
      <c r="B348" s="124">
        <v>1262</v>
      </c>
      <c r="C348" s="88">
        <v>152</v>
      </c>
      <c r="D348" s="89">
        <v>0.12</v>
      </c>
      <c r="E348" s="88">
        <v>11</v>
      </c>
      <c r="F348" s="89">
        <v>8.9999999999999993E-3</v>
      </c>
      <c r="G348" s="88">
        <v>407</v>
      </c>
      <c r="H348" s="89">
        <v>0.32300000000000001</v>
      </c>
      <c r="I348" s="88">
        <v>45</v>
      </c>
      <c r="J348" s="89">
        <v>3.5999999999999997E-2</v>
      </c>
      <c r="K348" s="88">
        <v>502</v>
      </c>
      <c r="L348" s="89">
        <v>0.39800000000000002</v>
      </c>
      <c r="M348" s="88">
        <v>105</v>
      </c>
      <c r="N348" s="89">
        <v>8.3000000000000004E-2</v>
      </c>
      <c r="P348" s="166">
        <f t="shared" si="61"/>
        <v>0.48799999999999999</v>
      </c>
      <c r="R348" s="166">
        <f t="shared" si="62"/>
        <v>0.48100000000000004</v>
      </c>
    </row>
    <row r="349" spans="1:18" x14ac:dyDescent="0.25">
      <c r="A349" s="120" t="s">
        <v>11</v>
      </c>
      <c r="B349" s="122">
        <v>1276</v>
      </c>
      <c r="C349" s="85">
        <v>287</v>
      </c>
      <c r="D349" s="86">
        <v>0.22500000000000001</v>
      </c>
      <c r="E349" s="85">
        <v>15</v>
      </c>
      <c r="F349" s="86">
        <v>1.2E-2</v>
      </c>
      <c r="G349" s="85">
        <v>490</v>
      </c>
      <c r="H349" s="86">
        <v>0.38400000000000001</v>
      </c>
      <c r="I349" s="85">
        <v>23</v>
      </c>
      <c r="J349" s="86">
        <v>1.7999999999999999E-2</v>
      </c>
      <c r="K349" s="85">
        <v>346</v>
      </c>
      <c r="L349" s="86">
        <v>0.27100000000000002</v>
      </c>
      <c r="M349" s="85">
        <v>68</v>
      </c>
      <c r="N349" s="86">
        <v>5.2999999999999999E-2</v>
      </c>
      <c r="P349" s="166">
        <f t="shared" si="61"/>
        <v>0.63900000000000001</v>
      </c>
      <c r="R349" s="166">
        <f t="shared" si="62"/>
        <v>0.32400000000000001</v>
      </c>
    </row>
    <row r="350" spans="1:18" x14ac:dyDescent="0.25">
      <c r="A350" s="120" t="s">
        <v>12</v>
      </c>
      <c r="B350" s="85">
        <v>2</v>
      </c>
      <c r="C350" s="85">
        <v>0</v>
      </c>
      <c r="D350" s="85" t="s">
        <v>841</v>
      </c>
      <c r="E350" s="85">
        <v>0</v>
      </c>
      <c r="F350" s="86" t="s">
        <v>841</v>
      </c>
      <c r="G350" s="85">
        <v>0</v>
      </c>
      <c r="H350" s="85" t="s">
        <v>841</v>
      </c>
      <c r="I350" s="85">
        <v>0</v>
      </c>
      <c r="J350" s="86" t="s">
        <v>841</v>
      </c>
      <c r="K350" s="85">
        <v>0</v>
      </c>
      <c r="L350" s="85" t="s">
        <v>841</v>
      </c>
      <c r="M350" s="85">
        <v>1</v>
      </c>
      <c r="N350" s="86">
        <v>0.5</v>
      </c>
      <c r="P350" s="125"/>
      <c r="R350" s="125"/>
    </row>
    <row r="351" spans="1:18" x14ac:dyDescent="0.25">
      <c r="A351" s="121" t="s">
        <v>925</v>
      </c>
      <c r="B351" s="61">
        <f>SUM(B343:B349)</f>
        <v>6836</v>
      </c>
      <c r="P351" s="173">
        <f>SUMPRODUCT(B343:B349,P343:P349)/B351</f>
        <v>0.41526155646576945</v>
      </c>
      <c r="R351" s="126">
        <f>SUMPRODUCT(B343:B349,R343:R349)/B351</f>
        <v>0.53524897600936217</v>
      </c>
    </row>
    <row r="353" spans="1:18" x14ac:dyDescent="0.25">
      <c r="A353" s="81" t="s">
        <v>924</v>
      </c>
    </row>
    <row r="354" spans="1:18" ht="15.75" customHeight="1" x14ac:dyDescent="0.25">
      <c r="A354" s="114"/>
      <c r="B354" s="114"/>
      <c r="C354" s="275" t="s">
        <v>962</v>
      </c>
      <c r="D354" s="275"/>
      <c r="E354" s="275"/>
      <c r="F354" s="275"/>
      <c r="G354" s="275" t="s">
        <v>963</v>
      </c>
      <c r="H354" s="275"/>
      <c r="I354" s="275"/>
      <c r="J354" s="275"/>
      <c r="K354" s="275" t="s">
        <v>835</v>
      </c>
      <c r="L354" s="275"/>
      <c r="M354" s="275"/>
      <c r="N354" s="275"/>
    </row>
    <row r="355" spans="1:18" ht="15.75" customHeight="1" x14ac:dyDescent="0.25">
      <c r="A355" s="123">
        <v>44587</v>
      </c>
      <c r="B355" s="94">
        <f>A355-120</f>
        <v>44467</v>
      </c>
      <c r="C355" s="272" t="s">
        <v>920</v>
      </c>
      <c r="D355" s="272"/>
      <c r="E355" s="272" t="s">
        <v>921</v>
      </c>
      <c r="F355" s="272"/>
      <c r="G355" s="272" t="s">
        <v>920</v>
      </c>
      <c r="H355" s="272"/>
      <c r="I355" s="272" t="s">
        <v>921</v>
      </c>
      <c r="J355" s="272"/>
      <c r="K355" s="272" t="s">
        <v>920</v>
      </c>
      <c r="L355" s="272"/>
      <c r="M355" s="272" t="s">
        <v>921</v>
      </c>
      <c r="N355" s="272"/>
    </row>
    <row r="356" spans="1:18" ht="30" x14ac:dyDescent="0.25">
      <c r="A356" s="119" t="s">
        <v>104</v>
      </c>
      <c r="B356" s="62" t="s">
        <v>1020</v>
      </c>
      <c r="C356" s="62" t="s">
        <v>839</v>
      </c>
      <c r="D356" s="62" t="s">
        <v>840</v>
      </c>
      <c r="E356" s="62" t="s">
        <v>839</v>
      </c>
      <c r="F356" s="62" t="s">
        <v>840</v>
      </c>
      <c r="G356" s="62" t="s">
        <v>839</v>
      </c>
      <c r="H356" s="62" t="s">
        <v>840</v>
      </c>
      <c r="I356" s="62" t="s">
        <v>839</v>
      </c>
      <c r="J356" s="62" t="s">
        <v>840</v>
      </c>
      <c r="K356" s="62" t="s">
        <v>839</v>
      </c>
      <c r="L356" s="62" t="s">
        <v>840</v>
      </c>
      <c r="M356" s="62" t="s">
        <v>839</v>
      </c>
      <c r="N356" s="62" t="s">
        <v>840</v>
      </c>
      <c r="P356" s="62" t="s">
        <v>833</v>
      </c>
      <c r="R356" s="62" t="s">
        <v>923</v>
      </c>
    </row>
    <row r="357" spans="1:18" x14ac:dyDescent="0.25">
      <c r="A357" s="120" t="s">
        <v>964</v>
      </c>
      <c r="B357" s="122">
        <v>204</v>
      </c>
      <c r="C357" s="85">
        <v>0</v>
      </c>
      <c r="D357" s="85" t="s">
        <v>841</v>
      </c>
      <c r="E357" s="85">
        <v>0</v>
      </c>
      <c r="F357" s="85" t="s">
        <v>841</v>
      </c>
      <c r="G357" s="85">
        <v>0</v>
      </c>
      <c r="H357" s="85" t="s">
        <v>841</v>
      </c>
      <c r="I357" s="85">
        <v>0</v>
      </c>
      <c r="J357" s="85" t="s">
        <v>841</v>
      </c>
      <c r="K357" s="85">
        <v>23</v>
      </c>
      <c r="L357" s="86">
        <v>0.113</v>
      </c>
      <c r="M357" s="122">
        <v>181</v>
      </c>
      <c r="N357" s="86">
        <v>0.88700000000000001</v>
      </c>
    </row>
    <row r="358" spans="1:18" x14ac:dyDescent="0.25">
      <c r="A358" s="121" t="s">
        <v>965</v>
      </c>
      <c r="B358" s="88">
        <v>88</v>
      </c>
      <c r="C358" s="88">
        <v>0</v>
      </c>
      <c r="D358" s="89" t="s">
        <v>841</v>
      </c>
      <c r="E358" s="88">
        <v>0</v>
      </c>
      <c r="F358" s="89" t="s">
        <v>841</v>
      </c>
      <c r="G358" s="88">
        <v>0</v>
      </c>
      <c r="H358" s="89" t="s">
        <v>841</v>
      </c>
      <c r="I358" s="88">
        <v>0</v>
      </c>
      <c r="J358" s="89" t="s">
        <v>841</v>
      </c>
      <c r="K358" s="88">
        <v>32</v>
      </c>
      <c r="L358" s="89">
        <v>0.36399999999999999</v>
      </c>
      <c r="M358" s="88">
        <v>42</v>
      </c>
      <c r="N358" s="89">
        <v>0.47699999999999998</v>
      </c>
    </row>
    <row r="359" spans="1:18" x14ac:dyDescent="0.25">
      <c r="A359" s="120" t="s">
        <v>809</v>
      </c>
      <c r="B359" s="85">
        <v>608</v>
      </c>
      <c r="C359" s="85">
        <v>4</v>
      </c>
      <c r="D359" s="86">
        <v>7.0000000000000001E-3</v>
      </c>
      <c r="E359" s="85">
        <v>5</v>
      </c>
      <c r="F359" s="86">
        <v>8.0000000000000002E-3</v>
      </c>
      <c r="G359" s="85">
        <v>63</v>
      </c>
      <c r="H359" s="86">
        <v>0.104</v>
      </c>
      <c r="I359" s="85">
        <v>154</v>
      </c>
      <c r="J359" s="86">
        <v>0.253</v>
      </c>
      <c r="K359" s="85">
        <v>106</v>
      </c>
      <c r="L359" s="86">
        <v>0.17399999999999999</v>
      </c>
      <c r="M359" s="85">
        <v>234</v>
      </c>
      <c r="N359" s="86">
        <v>0.38500000000000001</v>
      </c>
      <c r="P359" s="166">
        <f>D359+F359+H359+J359</f>
        <v>0.372</v>
      </c>
      <c r="R359" s="166">
        <f>L359+N359</f>
        <v>0.55899999999999994</v>
      </c>
    </row>
    <row r="360" spans="1:18" x14ac:dyDescent="0.25">
      <c r="A360" s="121" t="s">
        <v>6</v>
      </c>
      <c r="B360" s="88">
        <v>797</v>
      </c>
      <c r="C360" s="88">
        <v>11</v>
      </c>
      <c r="D360" s="89">
        <v>1.4E-2</v>
      </c>
      <c r="E360" s="88">
        <v>8</v>
      </c>
      <c r="F360" s="89">
        <v>0.01</v>
      </c>
      <c r="G360" s="88">
        <v>77</v>
      </c>
      <c r="H360" s="89">
        <v>9.7000000000000003E-2</v>
      </c>
      <c r="I360" s="88">
        <v>172</v>
      </c>
      <c r="J360" s="89">
        <v>0.216</v>
      </c>
      <c r="K360" s="88">
        <v>192</v>
      </c>
      <c r="L360" s="89">
        <v>0.24099999999999999</v>
      </c>
      <c r="M360" s="88">
        <v>280</v>
      </c>
      <c r="N360" s="89">
        <v>0.35099999999999998</v>
      </c>
      <c r="P360" s="166">
        <f t="shared" ref="P360:P365" si="63">D360+F360+H360+J360</f>
        <v>0.33699999999999997</v>
      </c>
      <c r="R360" s="166">
        <f t="shared" ref="R360:R365" si="64">L360+N360</f>
        <v>0.59199999999999997</v>
      </c>
    </row>
    <row r="361" spans="1:18" x14ac:dyDescent="0.25">
      <c r="A361" s="120" t="s">
        <v>7</v>
      </c>
      <c r="B361" s="85">
        <v>727</v>
      </c>
      <c r="C361" s="85">
        <v>17</v>
      </c>
      <c r="D361" s="86">
        <v>2.3E-2</v>
      </c>
      <c r="E361" s="85">
        <v>8</v>
      </c>
      <c r="F361" s="86">
        <v>1.0999999999999999E-2</v>
      </c>
      <c r="G361" s="85">
        <v>92</v>
      </c>
      <c r="H361" s="86">
        <v>0.127</v>
      </c>
      <c r="I361" s="85">
        <v>74</v>
      </c>
      <c r="J361" s="86">
        <v>0.10199999999999999</v>
      </c>
      <c r="K361" s="85">
        <v>248</v>
      </c>
      <c r="L361" s="86">
        <v>0.34100000000000003</v>
      </c>
      <c r="M361" s="85">
        <v>231</v>
      </c>
      <c r="N361" s="86">
        <v>0.318</v>
      </c>
      <c r="P361" s="166">
        <f t="shared" si="63"/>
        <v>0.26300000000000001</v>
      </c>
      <c r="R361" s="166">
        <f t="shared" si="64"/>
        <v>0.65900000000000003</v>
      </c>
    </row>
    <row r="362" spans="1:18" x14ac:dyDescent="0.25">
      <c r="A362" s="121" t="s">
        <v>8</v>
      </c>
      <c r="B362" s="124">
        <v>980</v>
      </c>
      <c r="C362" s="88">
        <v>44</v>
      </c>
      <c r="D362" s="89">
        <v>4.4999999999999998E-2</v>
      </c>
      <c r="E362" s="88">
        <v>9</v>
      </c>
      <c r="F362" s="89">
        <v>8.9999999999999993E-3</v>
      </c>
      <c r="G362" s="88">
        <v>190</v>
      </c>
      <c r="H362" s="89">
        <v>0.19400000000000001</v>
      </c>
      <c r="I362" s="88">
        <v>59</v>
      </c>
      <c r="J362" s="89">
        <v>0.06</v>
      </c>
      <c r="K362" s="88">
        <v>366</v>
      </c>
      <c r="L362" s="89">
        <v>0.373</v>
      </c>
      <c r="M362" s="88">
        <v>256</v>
      </c>
      <c r="N362" s="89">
        <v>0.26100000000000001</v>
      </c>
      <c r="P362" s="166">
        <f t="shared" si="63"/>
        <v>0.308</v>
      </c>
      <c r="R362" s="166">
        <f t="shared" si="64"/>
        <v>0.63400000000000001</v>
      </c>
    </row>
    <row r="363" spans="1:18" x14ac:dyDescent="0.25">
      <c r="A363" s="120" t="s">
        <v>9</v>
      </c>
      <c r="B363" s="122">
        <v>1231</v>
      </c>
      <c r="C363" s="85">
        <v>65</v>
      </c>
      <c r="D363" s="86">
        <v>5.2999999999999999E-2</v>
      </c>
      <c r="E363" s="85">
        <v>14</v>
      </c>
      <c r="F363" s="86">
        <v>1.0999999999999999E-2</v>
      </c>
      <c r="G363" s="85">
        <v>331</v>
      </c>
      <c r="H363" s="86">
        <v>0.26900000000000002</v>
      </c>
      <c r="I363" s="85">
        <v>72</v>
      </c>
      <c r="J363" s="86">
        <v>5.8000000000000003E-2</v>
      </c>
      <c r="K363" s="85">
        <v>466</v>
      </c>
      <c r="L363" s="86">
        <v>0.379</v>
      </c>
      <c r="M363" s="85">
        <v>235</v>
      </c>
      <c r="N363" s="86">
        <v>0.191</v>
      </c>
      <c r="P363" s="166">
        <f t="shared" si="63"/>
        <v>0.39100000000000001</v>
      </c>
      <c r="R363" s="166">
        <f t="shared" si="64"/>
        <v>0.57000000000000006</v>
      </c>
    </row>
    <row r="364" spans="1:18" x14ac:dyDescent="0.25">
      <c r="A364" s="121" t="s">
        <v>10</v>
      </c>
      <c r="B364" s="124">
        <v>1271</v>
      </c>
      <c r="C364" s="88">
        <v>151</v>
      </c>
      <c r="D364" s="89">
        <v>0.11899999999999999</v>
      </c>
      <c r="E364" s="88">
        <v>22</v>
      </c>
      <c r="F364" s="89">
        <v>1.7000000000000001E-2</v>
      </c>
      <c r="G364" s="88">
        <v>399</v>
      </c>
      <c r="H364" s="89">
        <v>0.314</v>
      </c>
      <c r="I364" s="88">
        <v>58</v>
      </c>
      <c r="J364" s="89">
        <v>4.5999999999999999E-2</v>
      </c>
      <c r="K364" s="88">
        <v>490</v>
      </c>
      <c r="L364" s="89">
        <v>0.38600000000000001</v>
      </c>
      <c r="M364" s="88">
        <v>111</v>
      </c>
      <c r="N364" s="89">
        <v>8.6999999999999994E-2</v>
      </c>
      <c r="P364" s="166">
        <f t="shared" si="63"/>
        <v>0.496</v>
      </c>
      <c r="R364" s="166">
        <f t="shared" si="64"/>
        <v>0.47299999999999998</v>
      </c>
    </row>
    <row r="365" spans="1:18" x14ac:dyDescent="0.25">
      <c r="A365" s="120" t="s">
        <v>11</v>
      </c>
      <c r="B365" s="122">
        <v>1287</v>
      </c>
      <c r="C365" s="85">
        <v>287</v>
      </c>
      <c r="D365" s="86">
        <v>0.223</v>
      </c>
      <c r="E365" s="85">
        <v>21</v>
      </c>
      <c r="F365" s="86">
        <v>1.6E-2</v>
      </c>
      <c r="G365" s="85">
        <v>478</v>
      </c>
      <c r="H365" s="86">
        <v>0.371</v>
      </c>
      <c r="I365" s="85">
        <v>35</v>
      </c>
      <c r="J365" s="86">
        <v>2.7E-2</v>
      </c>
      <c r="K365" s="85">
        <v>342</v>
      </c>
      <c r="L365" s="86">
        <v>0.26600000000000001</v>
      </c>
      <c r="M365" s="85">
        <v>76</v>
      </c>
      <c r="N365" s="86">
        <v>5.8999999999999997E-2</v>
      </c>
      <c r="P365" s="166">
        <f t="shared" si="63"/>
        <v>0.63700000000000001</v>
      </c>
      <c r="R365" s="166">
        <f t="shared" si="64"/>
        <v>0.32500000000000001</v>
      </c>
    </row>
    <row r="366" spans="1:18" x14ac:dyDescent="0.25">
      <c r="A366" s="120" t="s">
        <v>12</v>
      </c>
      <c r="B366" s="85">
        <v>2</v>
      </c>
      <c r="C366" s="85">
        <v>0</v>
      </c>
      <c r="D366" s="85" t="s">
        <v>841</v>
      </c>
      <c r="E366" s="85">
        <v>0</v>
      </c>
      <c r="F366" s="86" t="s">
        <v>841</v>
      </c>
      <c r="G366" s="85">
        <v>0</v>
      </c>
      <c r="H366" s="85" t="s">
        <v>841</v>
      </c>
      <c r="I366" s="85">
        <v>0</v>
      </c>
      <c r="J366" s="86" t="s">
        <v>841</v>
      </c>
      <c r="K366" s="85">
        <v>0</v>
      </c>
      <c r="L366" s="85" t="s">
        <v>841</v>
      </c>
      <c r="M366" s="85">
        <v>1</v>
      </c>
      <c r="N366" s="86">
        <v>0.5</v>
      </c>
      <c r="P366" s="125"/>
      <c r="R366" s="125"/>
    </row>
    <row r="367" spans="1:18" x14ac:dyDescent="0.25">
      <c r="A367" s="121" t="s">
        <v>925</v>
      </c>
      <c r="B367" s="12">
        <f>SUM(B359:B365)</f>
        <v>6901</v>
      </c>
      <c r="P367" s="173">
        <f>SUMPRODUCT(B359:B365,P359:P365)/B367</f>
        <v>0.42303463266193297</v>
      </c>
      <c r="R367" s="126">
        <f>SUMPRODUCT(B359:B365,R359:R365)/B367</f>
        <v>0.52647978553832775</v>
      </c>
    </row>
    <row r="369" spans="1:18" x14ac:dyDescent="0.25">
      <c r="A369" s="81" t="s">
        <v>924</v>
      </c>
    </row>
    <row r="370" spans="1:18" ht="15.75" customHeight="1" x14ac:dyDescent="0.25">
      <c r="A370" s="114"/>
      <c r="B370" s="114"/>
      <c r="C370" s="275" t="s">
        <v>962</v>
      </c>
      <c r="D370" s="275"/>
      <c r="E370" s="275"/>
      <c r="F370" s="275"/>
      <c r="G370" s="275" t="s">
        <v>963</v>
      </c>
      <c r="H370" s="275"/>
      <c r="I370" s="275"/>
      <c r="J370" s="275"/>
      <c r="K370" s="275" t="s">
        <v>835</v>
      </c>
      <c r="L370" s="275"/>
      <c r="M370" s="275"/>
      <c r="N370" s="275"/>
    </row>
    <row r="371" spans="1:18" ht="15.75" customHeight="1" x14ac:dyDescent="0.25">
      <c r="A371" s="123">
        <v>44588</v>
      </c>
      <c r="B371" s="94">
        <f>A371-120</f>
        <v>44468</v>
      </c>
      <c r="C371" s="272" t="s">
        <v>920</v>
      </c>
      <c r="D371" s="272"/>
      <c r="E371" s="272" t="s">
        <v>921</v>
      </c>
      <c r="F371" s="272"/>
      <c r="G371" s="272" t="s">
        <v>920</v>
      </c>
      <c r="H371" s="272"/>
      <c r="I371" s="272" t="s">
        <v>921</v>
      </c>
      <c r="J371" s="272"/>
      <c r="K371" s="272" t="s">
        <v>920</v>
      </c>
      <c r="L371" s="272"/>
      <c r="M371" s="272" t="s">
        <v>921</v>
      </c>
      <c r="N371" s="272"/>
    </row>
    <row r="372" spans="1:18" ht="30" x14ac:dyDescent="0.25">
      <c r="A372" s="119" t="s">
        <v>104</v>
      </c>
      <c r="B372" s="62" t="s">
        <v>1026</v>
      </c>
      <c r="C372" s="62" t="s">
        <v>839</v>
      </c>
      <c r="D372" s="62" t="s">
        <v>840</v>
      </c>
      <c r="E372" s="62" t="s">
        <v>839</v>
      </c>
      <c r="F372" s="62" t="s">
        <v>840</v>
      </c>
      <c r="G372" s="62" t="s">
        <v>839</v>
      </c>
      <c r="H372" s="62" t="s">
        <v>840</v>
      </c>
      <c r="I372" s="62" t="s">
        <v>839</v>
      </c>
      <c r="J372" s="62" t="s">
        <v>840</v>
      </c>
      <c r="K372" s="62" t="s">
        <v>839</v>
      </c>
      <c r="L372" s="62" t="s">
        <v>840</v>
      </c>
      <c r="M372" s="62" t="s">
        <v>839</v>
      </c>
      <c r="N372" s="62" t="s">
        <v>840</v>
      </c>
      <c r="P372" s="62" t="s">
        <v>833</v>
      </c>
      <c r="R372" s="62" t="s">
        <v>923</v>
      </c>
    </row>
    <row r="373" spans="1:18" x14ac:dyDescent="0.25">
      <c r="A373" s="120" t="s">
        <v>964</v>
      </c>
      <c r="B373" s="122">
        <v>211</v>
      </c>
      <c r="C373" s="85">
        <v>0</v>
      </c>
      <c r="D373" s="85" t="s">
        <v>841</v>
      </c>
      <c r="E373" s="85">
        <v>0</v>
      </c>
      <c r="F373" s="85" t="s">
        <v>841</v>
      </c>
      <c r="G373" s="85">
        <v>0</v>
      </c>
      <c r="H373" s="85" t="s">
        <v>841</v>
      </c>
      <c r="I373" s="85">
        <v>0</v>
      </c>
      <c r="J373" s="85" t="s">
        <v>841</v>
      </c>
      <c r="K373" s="85">
        <v>22</v>
      </c>
      <c r="L373" s="86">
        <v>0.104</v>
      </c>
      <c r="M373" s="122">
        <v>189</v>
      </c>
      <c r="N373" s="86">
        <v>0.89600000000000002</v>
      </c>
    </row>
    <row r="374" spans="1:18" x14ac:dyDescent="0.25">
      <c r="A374" s="121" t="s">
        <v>965</v>
      </c>
      <c r="B374" s="88">
        <v>91</v>
      </c>
      <c r="C374" s="88">
        <v>0</v>
      </c>
      <c r="D374" s="89" t="s">
        <v>841</v>
      </c>
      <c r="E374" s="88">
        <v>0</v>
      </c>
      <c r="F374" s="89" t="s">
        <v>841</v>
      </c>
      <c r="G374" s="88">
        <v>0</v>
      </c>
      <c r="H374" s="89" t="s">
        <v>841</v>
      </c>
      <c r="I374" s="88">
        <v>0</v>
      </c>
      <c r="J374" s="89" t="s">
        <v>841</v>
      </c>
      <c r="K374" s="88">
        <v>32</v>
      </c>
      <c r="L374" s="89">
        <v>0.35199999999999998</v>
      </c>
      <c r="M374" s="88">
        <v>43</v>
      </c>
      <c r="N374" s="89">
        <v>0.47299999999999998</v>
      </c>
    </row>
    <row r="375" spans="1:18" x14ac:dyDescent="0.25">
      <c r="A375" s="120" t="s">
        <v>809</v>
      </c>
      <c r="B375" s="85">
        <v>621</v>
      </c>
      <c r="C375" s="85">
        <v>4</v>
      </c>
      <c r="D375" s="86">
        <v>6.0000000000000001E-3</v>
      </c>
      <c r="E375" s="85">
        <v>5</v>
      </c>
      <c r="F375" s="86">
        <v>8.0000000000000002E-3</v>
      </c>
      <c r="G375" s="85">
        <v>66</v>
      </c>
      <c r="H375" s="86">
        <v>0.106</v>
      </c>
      <c r="I375" s="85">
        <v>162</v>
      </c>
      <c r="J375" s="86">
        <v>0.26100000000000001</v>
      </c>
      <c r="K375" s="85">
        <v>107</v>
      </c>
      <c r="L375" s="86">
        <v>0.17199999999999999</v>
      </c>
      <c r="M375" s="85">
        <v>232</v>
      </c>
      <c r="N375" s="86">
        <v>0.374</v>
      </c>
      <c r="P375" s="166">
        <f>D375+F375+H375+J375</f>
        <v>0.38100000000000001</v>
      </c>
      <c r="R375" s="166">
        <f>L375+N375</f>
        <v>0.54600000000000004</v>
      </c>
    </row>
    <row r="376" spans="1:18" x14ac:dyDescent="0.25">
      <c r="A376" s="121" t="s">
        <v>6</v>
      </c>
      <c r="B376" s="88">
        <v>803</v>
      </c>
      <c r="C376" s="88">
        <v>11</v>
      </c>
      <c r="D376" s="89">
        <v>1.4E-2</v>
      </c>
      <c r="E376" s="88">
        <v>10</v>
      </c>
      <c r="F376" s="89">
        <v>1.2E-2</v>
      </c>
      <c r="G376" s="88">
        <v>82</v>
      </c>
      <c r="H376" s="89">
        <v>0.10199999999999999</v>
      </c>
      <c r="I376" s="88">
        <v>178</v>
      </c>
      <c r="J376" s="89">
        <v>0.222</v>
      </c>
      <c r="K376" s="88">
        <v>189</v>
      </c>
      <c r="L376" s="89">
        <v>0.23499999999999999</v>
      </c>
      <c r="M376" s="88">
        <v>278</v>
      </c>
      <c r="N376" s="89">
        <v>0.34599999999999997</v>
      </c>
      <c r="P376" s="166">
        <f t="shared" ref="P376:P381" si="65">D376+F376+H376+J376</f>
        <v>0.35</v>
      </c>
      <c r="R376" s="166">
        <f t="shared" ref="R376:R381" si="66">L376+N376</f>
        <v>0.58099999999999996</v>
      </c>
    </row>
    <row r="377" spans="1:18" x14ac:dyDescent="0.25">
      <c r="A377" s="120" t="s">
        <v>7</v>
      </c>
      <c r="B377" s="85">
        <v>726</v>
      </c>
      <c r="C377" s="85">
        <v>16</v>
      </c>
      <c r="D377" s="86">
        <v>2.1999999999999999E-2</v>
      </c>
      <c r="E377" s="85">
        <v>9</v>
      </c>
      <c r="F377" s="86">
        <v>1.2E-2</v>
      </c>
      <c r="G377" s="85">
        <v>97</v>
      </c>
      <c r="H377" s="86">
        <v>0.13400000000000001</v>
      </c>
      <c r="I377" s="85">
        <v>74</v>
      </c>
      <c r="J377" s="86">
        <v>0.10199999999999999</v>
      </c>
      <c r="K377" s="85">
        <v>242</v>
      </c>
      <c r="L377" s="86">
        <v>0.33300000000000002</v>
      </c>
      <c r="M377" s="85">
        <v>231</v>
      </c>
      <c r="N377" s="86">
        <v>0.318</v>
      </c>
      <c r="P377" s="166">
        <f t="shared" si="65"/>
        <v>0.27</v>
      </c>
      <c r="R377" s="166">
        <f t="shared" si="66"/>
        <v>0.65100000000000002</v>
      </c>
    </row>
    <row r="378" spans="1:18" x14ac:dyDescent="0.25">
      <c r="A378" s="121" t="s">
        <v>8</v>
      </c>
      <c r="B378" s="124">
        <v>980</v>
      </c>
      <c r="C378" s="88">
        <v>43</v>
      </c>
      <c r="D378" s="89">
        <v>4.3999999999999997E-2</v>
      </c>
      <c r="E378" s="88">
        <v>10</v>
      </c>
      <c r="F378" s="89">
        <v>0.01</v>
      </c>
      <c r="G378" s="88">
        <v>192</v>
      </c>
      <c r="H378" s="89">
        <v>0.19600000000000001</v>
      </c>
      <c r="I378" s="88">
        <v>66</v>
      </c>
      <c r="J378" s="89">
        <v>6.7000000000000004E-2</v>
      </c>
      <c r="K378" s="88">
        <v>362</v>
      </c>
      <c r="L378" s="89">
        <v>0.36899999999999999</v>
      </c>
      <c r="M378" s="88">
        <v>252</v>
      </c>
      <c r="N378" s="89">
        <v>0.25700000000000001</v>
      </c>
      <c r="P378" s="166">
        <f t="shared" si="65"/>
        <v>0.317</v>
      </c>
      <c r="R378" s="166">
        <f t="shared" si="66"/>
        <v>0.626</v>
      </c>
    </row>
    <row r="379" spans="1:18" x14ac:dyDescent="0.25">
      <c r="A379" s="120" t="s">
        <v>9</v>
      </c>
      <c r="B379" s="122">
        <v>1243</v>
      </c>
      <c r="C379" s="85">
        <v>67</v>
      </c>
      <c r="D379" s="86">
        <v>5.3999999999999999E-2</v>
      </c>
      <c r="E379" s="85">
        <v>15</v>
      </c>
      <c r="F379" s="86">
        <v>1.2E-2</v>
      </c>
      <c r="G379" s="85">
        <v>341</v>
      </c>
      <c r="H379" s="86">
        <v>0.27400000000000002</v>
      </c>
      <c r="I379" s="85">
        <v>78</v>
      </c>
      <c r="J379" s="86">
        <v>6.3E-2</v>
      </c>
      <c r="K379" s="85">
        <v>461</v>
      </c>
      <c r="L379" s="86">
        <v>0.371</v>
      </c>
      <c r="M379" s="85">
        <v>232</v>
      </c>
      <c r="N379" s="86">
        <v>0.187</v>
      </c>
      <c r="P379" s="166">
        <f t="shared" si="65"/>
        <v>0.40300000000000002</v>
      </c>
      <c r="R379" s="166">
        <f t="shared" si="66"/>
        <v>0.55800000000000005</v>
      </c>
    </row>
    <row r="380" spans="1:18" x14ac:dyDescent="0.25">
      <c r="A380" s="121" t="s">
        <v>10</v>
      </c>
      <c r="B380" s="124">
        <v>1285</v>
      </c>
      <c r="C380" s="88">
        <v>161</v>
      </c>
      <c r="D380" s="89">
        <v>0.125</v>
      </c>
      <c r="E380" s="88">
        <v>20</v>
      </c>
      <c r="F380" s="89">
        <v>1.6E-2</v>
      </c>
      <c r="G380" s="88">
        <v>404</v>
      </c>
      <c r="H380" s="89">
        <v>0.314</v>
      </c>
      <c r="I380" s="88">
        <v>58</v>
      </c>
      <c r="J380" s="89">
        <v>4.4999999999999998E-2</v>
      </c>
      <c r="K380" s="88">
        <v>488</v>
      </c>
      <c r="L380" s="89">
        <v>0.38</v>
      </c>
      <c r="M380" s="88">
        <v>115</v>
      </c>
      <c r="N380" s="89">
        <v>8.8999999999999996E-2</v>
      </c>
      <c r="P380" s="166">
        <f t="shared" si="65"/>
        <v>0.5</v>
      </c>
      <c r="R380" s="166">
        <f t="shared" si="66"/>
        <v>0.46899999999999997</v>
      </c>
    </row>
    <row r="381" spans="1:18" x14ac:dyDescent="0.25">
      <c r="A381" s="120" t="s">
        <v>11</v>
      </c>
      <c r="B381" s="122">
        <v>1302</v>
      </c>
      <c r="C381" s="85">
        <v>298</v>
      </c>
      <c r="D381" s="86">
        <v>0.22900000000000001</v>
      </c>
      <c r="E381" s="85">
        <v>32</v>
      </c>
      <c r="F381" s="86">
        <v>2.5000000000000001E-2</v>
      </c>
      <c r="G381" s="85">
        <v>479</v>
      </c>
      <c r="H381" s="86">
        <v>0.36799999999999999</v>
      </c>
      <c r="I381" s="85">
        <v>35</v>
      </c>
      <c r="J381" s="86">
        <v>2.7E-2</v>
      </c>
      <c r="K381" s="85">
        <v>339</v>
      </c>
      <c r="L381" s="86">
        <v>0.26</v>
      </c>
      <c r="M381" s="85">
        <v>72</v>
      </c>
      <c r="N381" s="86">
        <v>5.5E-2</v>
      </c>
      <c r="P381" s="166">
        <f t="shared" si="65"/>
        <v>0.64900000000000002</v>
      </c>
      <c r="R381" s="166">
        <f t="shared" si="66"/>
        <v>0.315</v>
      </c>
    </row>
    <row r="382" spans="1:18" x14ac:dyDescent="0.25">
      <c r="A382" s="120" t="s">
        <v>12</v>
      </c>
      <c r="B382" s="85">
        <v>2</v>
      </c>
      <c r="C382" s="85">
        <v>0</v>
      </c>
      <c r="D382" s="85" t="s">
        <v>841</v>
      </c>
      <c r="E382" s="85">
        <v>0</v>
      </c>
      <c r="F382" s="86" t="s">
        <v>841</v>
      </c>
      <c r="G382" s="85">
        <v>0</v>
      </c>
      <c r="H382" s="85" t="s">
        <v>841</v>
      </c>
      <c r="I382" s="85">
        <v>0</v>
      </c>
      <c r="J382" s="86" t="s">
        <v>841</v>
      </c>
      <c r="K382" s="85">
        <v>0</v>
      </c>
      <c r="L382" s="85" t="s">
        <v>841</v>
      </c>
      <c r="M382" s="85">
        <v>1</v>
      </c>
      <c r="N382" s="86">
        <v>0.5</v>
      </c>
      <c r="P382" s="125"/>
      <c r="R382" s="125"/>
    </row>
    <row r="383" spans="1:18" x14ac:dyDescent="0.25">
      <c r="A383" s="121" t="s">
        <v>925</v>
      </c>
      <c r="B383" s="12">
        <f>SUM(B375:B381)</f>
        <v>6960</v>
      </c>
      <c r="P383" s="173">
        <f>SUMPRODUCT(B375:B381,P375:P381)/B383</f>
        <v>0.43286752873563222</v>
      </c>
      <c r="R383" s="126">
        <f>SUMPRODUCT(B375:B381,R375:R381)/B383</f>
        <v>0.51696896551724136</v>
      </c>
    </row>
    <row r="385" spans="1:18" x14ac:dyDescent="0.25">
      <c r="A385" s="81" t="s">
        <v>924</v>
      </c>
    </row>
    <row r="386" spans="1:18" ht="15.75" customHeight="1" x14ac:dyDescent="0.25">
      <c r="A386" s="114"/>
      <c r="B386" s="114"/>
      <c r="C386" s="275" t="s">
        <v>962</v>
      </c>
      <c r="D386" s="275"/>
      <c r="E386" s="275"/>
      <c r="F386" s="275"/>
      <c r="G386" s="275" t="s">
        <v>963</v>
      </c>
      <c r="H386" s="275"/>
      <c r="I386" s="275"/>
      <c r="J386" s="275"/>
      <c r="K386" s="275" t="s">
        <v>835</v>
      </c>
      <c r="L386" s="275"/>
      <c r="M386" s="275"/>
      <c r="N386" s="275"/>
    </row>
    <row r="387" spans="1:18" ht="15.75" customHeight="1" x14ac:dyDescent="0.25">
      <c r="A387" s="123">
        <v>44591</v>
      </c>
      <c r="B387" s="94">
        <f>A387-120</f>
        <v>44471</v>
      </c>
      <c r="C387" s="272" t="s">
        <v>920</v>
      </c>
      <c r="D387" s="272"/>
      <c r="E387" s="272" t="s">
        <v>921</v>
      </c>
      <c r="F387" s="272"/>
      <c r="G387" s="272" t="s">
        <v>920</v>
      </c>
      <c r="H387" s="272"/>
      <c r="I387" s="272" t="s">
        <v>921</v>
      </c>
      <c r="J387" s="272"/>
      <c r="K387" s="272" t="s">
        <v>920</v>
      </c>
      <c r="L387" s="272"/>
      <c r="M387" s="272" t="s">
        <v>921</v>
      </c>
      <c r="N387" s="272"/>
    </row>
    <row r="388" spans="1:18" ht="30" x14ac:dyDescent="0.25">
      <c r="A388" s="119" t="s">
        <v>104</v>
      </c>
      <c r="B388" s="62" t="s">
        <v>1026</v>
      </c>
      <c r="C388" s="62" t="s">
        <v>839</v>
      </c>
      <c r="D388" s="62" t="s">
        <v>840</v>
      </c>
      <c r="E388" s="62" t="s">
        <v>839</v>
      </c>
      <c r="F388" s="62" t="s">
        <v>840</v>
      </c>
      <c r="G388" s="62" t="s">
        <v>839</v>
      </c>
      <c r="H388" s="62" t="s">
        <v>840</v>
      </c>
      <c r="I388" s="62" t="s">
        <v>839</v>
      </c>
      <c r="J388" s="62" t="s">
        <v>840</v>
      </c>
      <c r="K388" s="62" t="s">
        <v>839</v>
      </c>
      <c r="L388" s="62" t="s">
        <v>840</v>
      </c>
      <c r="M388" s="62" t="s">
        <v>839</v>
      </c>
      <c r="N388" s="62" t="s">
        <v>840</v>
      </c>
      <c r="P388" s="62" t="s">
        <v>833</v>
      </c>
      <c r="R388" s="62" t="s">
        <v>923</v>
      </c>
    </row>
    <row r="389" spans="1:18" x14ac:dyDescent="0.25">
      <c r="A389" s="120" t="s">
        <v>964</v>
      </c>
      <c r="B389" s="122">
        <v>226</v>
      </c>
      <c r="C389" s="85">
        <v>0</v>
      </c>
      <c r="D389" s="85" t="s">
        <v>841</v>
      </c>
      <c r="E389" s="85">
        <v>0</v>
      </c>
      <c r="F389" s="85" t="s">
        <v>841</v>
      </c>
      <c r="G389" s="85">
        <v>0</v>
      </c>
      <c r="H389" s="85" t="s">
        <v>841</v>
      </c>
      <c r="I389" s="85">
        <v>0</v>
      </c>
      <c r="J389" s="85" t="s">
        <v>841</v>
      </c>
      <c r="K389" s="85">
        <v>23</v>
      </c>
      <c r="L389" s="86">
        <v>0.10199999999999999</v>
      </c>
      <c r="M389" s="122">
        <v>203</v>
      </c>
      <c r="N389" s="86">
        <v>0.89800000000000002</v>
      </c>
    </row>
    <row r="390" spans="1:18" x14ac:dyDescent="0.25">
      <c r="A390" s="121" t="s">
        <v>965</v>
      </c>
      <c r="B390" s="88">
        <v>99</v>
      </c>
      <c r="C390" s="88">
        <v>0</v>
      </c>
      <c r="D390" s="89" t="s">
        <v>841</v>
      </c>
      <c r="E390" s="88">
        <v>0</v>
      </c>
      <c r="F390" s="89" t="s">
        <v>841</v>
      </c>
      <c r="G390" s="88">
        <v>0</v>
      </c>
      <c r="H390" s="89" t="s">
        <v>841</v>
      </c>
      <c r="I390" s="88">
        <v>0</v>
      </c>
      <c r="J390" s="89" t="s">
        <v>841</v>
      </c>
      <c r="K390" s="88">
        <v>33</v>
      </c>
      <c r="L390" s="89">
        <v>0.33300000000000002</v>
      </c>
      <c r="M390" s="88">
        <v>49</v>
      </c>
      <c r="N390" s="89">
        <v>0.495</v>
      </c>
    </row>
    <row r="391" spans="1:18" x14ac:dyDescent="0.25">
      <c r="A391" s="120" t="s">
        <v>809</v>
      </c>
      <c r="B391" s="85">
        <v>640</v>
      </c>
      <c r="C391" s="85">
        <v>6</v>
      </c>
      <c r="D391" s="86">
        <v>8.9999999999999993E-3</v>
      </c>
      <c r="E391" s="85">
        <v>5</v>
      </c>
      <c r="F391" s="86">
        <v>8.0000000000000002E-3</v>
      </c>
      <c r="G391" s="85">
        <v>68</v>
      </c>
      <c r="H391" s="86">
        <v>0.106</v>
      </c>
      <c r="I391" s="85">
        <v>172</v>
      </c>
      <c r="J391" s="86">
        <v>0.26900000000000002</v>
      </c>
      <c r="K391" s="85">
        <v>105</v>
      </c>
      <c r="L391" s="86">
        <v>0.16400000000000001</v>
      </c>
      <c r="M391" s="85">
        <v>237</v>
      </c>
      <c r="N391" s="86">
        <v>0.37</v>
      </c>
      <c r="P391" s="166">
        <f>D391+F391+H391+J391</f>
        <v>0.39200000000000002</v>
      </c>
      <c r="R391" s="166">
        <f>L391+N391</f>
        <v>0.53400000000000003</v>
      </c>
    </row>
    <row r="392" spans="1:18" x14ac:dyDescent="0.25">
      <c r="A392" s="121" t="s">
        <v>6</v>
      </c>
      <c r="B392" s="88">
        <v>830</v>
      </c>
      <c r="C392" s="88">
        <v>12</v>
      </c>
      <c r="D392" s="89">
        <v>1.4E-2</v>
      </c>
      <c r="E392" s="88">
        <v>17</v>
      </c>
      <c r="F392" s="89">
        <v>0.02</v>
      </c>
      <c r="G392" s="88">
        <v>91</v>
      </c>
      <c r="H392" s="89">
        <v>0.11</v>
      </c>
      <c r="I392" s="88">
        <v>199</v>
      </c>
      <c r="J392" s="89">
        <v>0.24</v>
      </c>
      <c r="K392" s="88">
        <v>182</v>
      </c>
      <c r="L392" s="89">
        <v>0.219</v>
      </c>
      <c r="M392" s="88">
        <v>271</v>
      </c>
      <c r="N392" s="89">
        <v>0.32700000000000001</v>
      </c>
      <c r="P392" s="166">
        <f t="shared" ref="P392:P397" si="67">D392+F392+H392+J392</f>
        <v>0.38400000000000001</v>
      </c>
      <c r="R392" s="166">
        <f t="shared" ref="R392:R397" si="68">L392+N392</f>
        <v>0.54600000000000004</v>
      </c>
    </row>
    <row r="393" spans="1:18" x14ac:dyDescent="0.25">
      <c r="A393" s="120" t="s">
        <v>7</v>
      </c>
      <c r="B393" s="85">
        <v>728</v>
      </c>
      <c r="C393" s="85">
        <v>18</v>
      </c>
      <c r="D393" s="86">
        <v>2.5000000000000001E-2</v>
      </c>
      <c r="E393" s="85">
        <v>12</v>
      </c>
      <c r="F393" s="86">
        <v>1.6E-2</v>
      </c>
      <c r="G393" s="85">
        <v>97</v>
      </c>
      <c r="H393" s="86">
        <v>0.13300000000000001</v>
      </c>
      <c r="I393" s="85">
        <v>91</v>
      </c>
      <c r="J393" s="86">
        <v>0.125</v>
      </c>
      <c r="K393" s="85">
        <v>225</v>
      </c>
      <c r="L393" s="86">
        <v>0.309</v>
      </c>
      <c r="M393" s="85">
        <v>228</v>
      </c>
      <c r="N393" s="86">
        <v>0.313</v>
      </c>
      <c r="P393" s="166">
        <f t="shared" si="67"/>
        <v>0.29900000000000004</v>
      </c>
      <c r="R393" s="166">
        <f t="shared" si="68"/>
        <v>0.622</v>
      </c>
    </row>
    <row r="394" spans="1:18" x14ac:dyDescent="0.25">
      <c r="A394" s="121" t="s">
        <v>8</v>
      </c>
      <c r="B394" s="124">
        <v>986</v>
      </c>
      <c r="C394" s="88">
        <v>46</v>
      </c>
      <c r="D394" s="89">
        <v>4.7E-2</v>
      </c>
      <c r="E394" s="88">
        <v>15</v>
      </c>
      <c r="F394" s="89">
        <v>1.4999999999999999E-2</v>
      </c>
      <c r="G394" s="88">
        <v>201</v>
      </c>
      <c r="H394" s="89">
        <v>0.20399999999999999</v>
      </c>
      <c r="I394" s="88">
        <v>72</v>
      </c>
      <c r="J394" s="89">
        <v>7.2999999999999995E-2</v>
      </c>
      <c r="K394" s="88">
        <v>348</v>
      </c>
      <c r="L394" s="89">
        <v>0.35299999999999998</v>
      </c>
      <c r="M394" s="88">
        <v>250</v>
      </c>
      <c r="N394" s="89">
        <v>0.254</v>
      </c>
      <c r="P394" s="166">
        <f t="shared" si="67"/>
        <v>0.33900000000000002</v>
      </c>
      <c r="R394" s="166">
        <f t="shared" si="68"/>
        <v>0.60699999999999998</v>
      </c>
    </row>
    <row r="395" spans="1:18" x14ac:dyDescent="0.25">
      <c r="A395" s="120" t="s">
        <v>9</v>
      </c>
      <c r="B395" s="122">
        <v>1275</v>
      </c>
      <c r="C395" s="85">
        <v>73</v>
      </c>
      <c r="D395" s="86">
        <v>5.7000000000000002E-2</v>
      </c>
      <c r="E395" s="85">
        <v>21</v>
      </c>
      <c r="F395" s="86">
        <v>1.6E-2</v>
      </c>
      <c r="G395" s="85">
        <v>359</v>
      </c>
      <c r="H395" s="86">
        <v>0.28199999999999997</v>
      </c>
      <c r="I395" s="85">
        <v>91</v>
      </c>
      <c r="J395" s="86">
        <v>7.0999999999999994E-2</v>
      </c>
      <c r="K395" s="85">
        <v>446</v>
      </c>
      <c r="L395" s="86">
        <v>0.35</v>
      </c>
      <c r="M395" s="85">
        <v>232</v>
      </c>
      <c r="N395" s="86">
        <v>0.182</v>
      </c>
      <c r="P395" s="166">
        <f t="shared" si="67"/>
        <v>0.42599999999999999</v>
      </c>
      <c r="R395" s="166">
        <f t="shared" si="68"/>
        <v>0.53200000000000003</v>
      </c>
    </row>
    <row r="396" spans="1:18" x14ac:dyDescent="0.25">
      <c r="A396" s="121" t="s">
        <v>10</v>
      </c>
      <c r="B396" s="124">
        <v>1313</v>
      </c>
      <c r="C396" s="88">
        <v>167</v>
      </c>
      <c r="D396" s="89">
        <v>0.127</v>
      </c>
      <c r="E396" s="88">
        <v>35</v>
      </c>
      <c r="F396" s="89">
        <v>2.7E-2</v>
      </c>
      <c r="G396" s="88">
        <v>408</v>
      </c>
      <c r="H396" s="89">
        <v>0.311</v>
      </c>
      <c r="I396" s="88">
        <v>74</v>
      </c>
      <c r="J396" s="89">
        <v>5.6000000000000001E-2</v>
      </c>
      <c r="K396" s="88">
        <v>471</v>
      </c>
      <c r="L396" s="89">
        <v>0.35899999999999999</v>
      </c>
      <c r="M396" s="88">
        <v>120</v>
      </c>
      <c r="N396" s="89">
        <v>9.0999999999999998E-2</v>
      </c>
      <c r="P396" s="166">
        <f t="shared" si="67"/>
        <v>0.52100000000000002</v>
      </c>
      <c r="R396" s="166">
        <f t="shared" si="68"/>
        <v>0.44999999999999996</v>
      </c>
    </row>
    <row r="397" spans="1:18" x14ac:dyDescent="0.25">
      <c r="A397" s="120" t="s">
        <v>11</v>
      </c>
      <c r="B397" s="122">
        <v>1353</v>
      </c>
      <c r="C397" s="85">
        <v>316</v>
      </c>
      <c r="D397" s="86">
        <v>0.23400000000000001</v>
      </c>
      <c r="E397" s="85">
        <v>52</v>
      </c>
      <c r="F397" s="86">
        <v>3.7999999999999999E-2</v>
      </c>
      <c r="G397" s="85">
        <v>466</v>
      </c>
      <c r="H397" s="86">
        <v>0.34399999999999997</v>
      </c>
      <c r="I397" s="85">
        <v>53</v>
      </c>
      <c r="J397" s="86">
        <v>3.9E-2</v>
      </c>
      <c r="K397" s="85">
        <v>334</v>
      </c>
      <c r="L397" s="86">
        <v>0.247</v>
      </c>
      <c r="M397" s="85">
        <v>84</v>
      </c>
      <c r="N397" s="86">
        <v>6.2E-2</v>
      </c>
      <c r="P397" s="166">
        <f t="shared" si="67"/>
        <v>0.65500000000000003</v>
      </c>
      <c r="R397" s="166">
        <f t="shared" si="68"/>
        <v>0.309</v>
      </c>
    </row>
    <row r="398" spans="1:18" x14ac:dyDescent="0.25">
      <c r="A398" s="120" t="s">
        <v>12</v>
      </c>
      <c r="B398" s="85">
        <v>3</v>
      </c>
      <c r="C398" s="85">
        <v>0</v>
      </c>
      <c r="D398" s="85" t="s">
        <v>841</v>
      </c>
      <c r="E398" s="85">
        <v>0</v>
      </c>
      <c r="F398" s="86" t="s">
        <v>841</v>
      </c>
      <c r="G398" s="85">
        <v>0</v>
      </c>
      <c r="H398" s="85" t="s">
        <v>841</v>
      </c>
      <c r="I398" s="85">
        <v>1</v>
      </c>
      <c r="J398" s="86">
        <v>0.33300000000000002</v>
      </c>
      <c r="K398" s="85">
        <v>0</v>
      </c>
      <c r="L398" s="85" t="s">
        <v>841</v>
      </c>
      <c r="M398" s="85">
        <v>1</v>
      </c>
      <c r="N398" s="86">
        <v>0.33300000000000002</v>
      </c>
      <c r="P398" s="125"/>
      <c r="R398" s="125"/>
    </row>
    <row r="399" spans="1:18" x14ac:dyDescent="0.25">
      <c r="A399" s="121" t="s">
        <v>925</v>
      </c>
      <c r="B399" s="12">
        <f>SUM(B391:B397)</f>
        <v>7125</v>
      </c>
      <c r="P399" s="173">
        <f>SUMPRODUCT(B391:B397,P391:P397)/B399</f>
        <v>0.45403003508771927</v>
      </c>
      <c r="R399" s="126">
        <f>SUMPRODUCT(B391:B397,R391:R397)/B399</f>
        <v>0.49592771929824558</v>
      </c>
    </row>
    <row r="401" spans="1:18" x14ac:dyDescent="0.25">
      <c r="A401" s="81" t="s">
        <v>924</v>
      </c>
    </row>
    <row r="402" spans="1:18" ht="15.75" customHeight="1" x14ac:dyDescent="0.25">
      <c r="A402" s="114"/>
      <c r="B402" s="114"/>
      <c r="C402" s="275" t="s">
        <v>962</v>
      </c>
      <c r="D402" s="275"/>
      <c r="E402" s="275"/>
      <c r="F402" s="275"/>
      <c r="G402" s="275" t="s">
        <v>963</v>
      </c>
      <c r="H402" s="275"/>
      <c r="I402" s="275"/>
      <c r="J402" s="275"/>
      <c r="K402" s="275" t="s">
        <v>835</v>
      </c>
      <c r="L402" s="275"/>
      <c r="M402" s="275"/>
      <c r="N402" s="275"/>
    </row>
    <row r="403" spans="1:18" ht="15.75" customHeight="1" x14ac:dyDescent="0.25">
      <c r="A403" s="123">
        <v>44592</v>
      </c>
      <c r="B403" s="94">
        <f>A403-120</f>
        <v>44472</v>
      </c>
      <c r="C403" s="272" t="s">
        <v>920</v>
      </c>
      <c r="D403" s="272"/>
      <c r="E403" s="272" t="s">
        <v>921</v>
      </c>
      <c r="F403" s="272"/>
      <c r="G403" s="272" t="s">
        <v>920</v>
      </c>
      <c r="H403" s="272"/>
      <c r="I403" s="272" t="s">
        <v>921</v>
      </c>
      <c r="J403" s="272"/>
      <c r="K403" s="272" t="s">
        <v>920</v>
      </c>
      <c r="L403" s="272"/>
      <c r="M403" s="272" t="s">
        <v>921</v>
      </c>
      <c r="N403" s="272"/>
    </row>
    <row r="404" spans="1:18" x14ac:dyDescent="0.25">
      <c r="A404" s="119" t="s">
        <v>104</v>
      </c>
      <c r="B404" s="62" t="s">
        <v>0</v>
      </c>
      <c r="C404" s="62" t="s">
        <v>839</v>
      </c>
      <c r="D404" s="62" t="s">
        <v>840</v>
      </c>
      <c r="E404" s="62" t="s">
        <v>839</v>
      </c>
      <c r="F404" s="62" t="s">
        <v>840</v>
      </c>
      <c r="G404" s="62" t="s">
        <v>839</v>
      </c>
      <c r="H404" s="62" t="s">
        <v>840</v>
      </c>
      <c r="I404" s="62" t="s">
        <v>839</v>
      </c>
      <c r="J404" s="62" t="s">
        <v>840</v>
      </c>
      <c r="K404" s="62" t="s">
        <v>839</v>
      </c>
      <c r="L404" s="62" t="s">
        <v>840</v>
      </c>
      <c r="M404" s="62" t="s">
        <v>839</v>
      </c>
      <c r="N404" s="62" t="s">
        <v>840</v>
      </c>
      <c r="P404" s="62" t="s">
        <v>833</v>
      </c>
      <c r="R404" s="62" t="s">
        <v>923</v>
      </c>
    </row>
    <row r="405" spans="1:18" x14ac:dyDescent="0.25">
      <c r="A405" s="120" t="s">
        <v>964</v>
      </c>
      <c r="B405" s="122">
        <v>237</v>
      </c>
      <c r="C405" s="85">
        <v>0</v>
      </c>
      <c r="D405" s="85" t="s">
        <v>841</v>
      </c>
      <c r="E405" s="85">
        <v>0</v>
      </c>
      <c r="F405" s="85" t="s">
        <v>841</v>
      </c>
      <c r="G405" s="85">
        <v>0</v>
      </c>
      <c r="H405" s="85" t="s">
        <v>841</v>
      </c>
      <c r="I405" s="85">
        <v>0</v>
      </c>
      <c r="J405" s="85" t="s">
        <v>841</v>
      </c>
      <c r="K405" s="85">
        <v>30</v>
      </c>
      <c r="L405" s="86">
        <v>0.127</v>
      </c>
      <c r="M405" s="122">
        <v>207</v>
      </c>
      <c r="N405" s="86">
        <v>0.873</v>
      </c>
    </row>
    <row r="406" spans="1:18" x14ac:dyDescent="0.25">
      <c r="A406" s="121" t="s">
        <v>965</v>
      </c>
      <c r="B406" s="88">
        <v>99</v>
      </c>
      <c r="C406" s="88">
        <v>0</v>
      </c>
      <c r="D406" s="89" t="s">
        <v>841</v>
      </c>
      <c r="E406" s="88">
        <v>0</v>
      </c>
      <c r="F406" s="89" t="s">
        <v>841</v>
      </c>
      <c r="G406" s="88">
        <v>0</v>
      </c>
      <c r="H406" s="89" t="s">
        <v>841</v>
      </c>
      <c r="I406" s="88">
        <v>0</v>
      </c>
      <c r="J406" s="89" t="s">
        <v>841</v>
      </c>
      <c r="K406" s="88">
        <v>39</v>
      </c>
      <c r="L406" s="89">
        <v>0.39400000000000002</v>
      </c>
      <c r="M406" s="88">
        <v>43</v>
      </c>
      <c r="N406" s="89">
        <v>0.434</v>
      </c>
    </row>
    <row r="407" spans="1:18" x14ac:dyDescent="0.25">
      <c r="A407" s="120" t="s">
        <v>809</v>
      </c>
      <c r="B407" s="85">
        <v>652</v>
      </c>
      <c r="C407" s="85">
        <v>7</v>
      </c>
      <c r="D407" s="86">
        <v>1.0999999999999999E-2</v>
      </c>
      <c r="E407" s="85">
        <v>5</v>
      </c>
      <c r="F407" s="86">
        <v>8.0000000000000002E-3</v>
      </c>
      <c r="G407" s="85">
        <v>75</v>
      </c>
      <c r="H407" s="86">
        <v>0.115</v>
      </c>
      <c r="I407" s="85">
        <v>174</v>
      </c>
      <c r="J407" s="86">
        <v>0.26700000000000002</v>
      </c>
      <c r="K407" s="85">
        <v>108</v>
      </c>
      <c r="L407" s="86">
        <v>0.16600000000000001</v>
      </c>
      <c r="M407" s="85">
        <v>236</v>
      </c>
      <c r="N407" s="86">
        <v>0.36199999999999999</v>
      </c>
      <c r="P407" s="166">
        <f>D407+F407+H407+J407</f>
        <v>0.40100000000000002</v>
      </c>
      <c r="R407" s="166">
        <f>L407+N407</f>
        <v>0.52800000000000002</v>
      </c>
    </row>
    <row r="408" spans="1:18" x14ac:dyDescent="0.25">
      <c r="A408" s="121" t="s">
        <v>6</v>
      </c>
      <c r="B408" s="88">
        <v>830</v>
      </c>
      <c r="C408" s="88">
        <v>17</v>
      </c>
      <c r="D408" s="89">
        <v>0.02</v>
      </c>
      <c r="E408" s="88">
        <v>12</v>
      </c>
      <c r="F408" s="89">
        <v>1.4E-2</v>
      </c>
      <c r="G408" s="88">
        <v>101</v>
      </c>
      <c r="H408" s="89">
        <v>0.122</v>
      </c>
      <c r="I408" s="88">
        <v>194</v>
      </c>
      <c r="J408" s="89">
        <v>0.23400000000000001</v>
      </c>
      <c r="K408" s="88">
        <v>187</v>
      </c>
      <c r="L408" s="89">
        <v>0.22500000000000001</v>
      </c>
      <c r="M408" s="88">
        <v>262</v>
      </c>
      <c r="N408" s="89">
        <v>0.316</v>
      </c>
      <c r="P408" s="166">
        <f t="shared" ref="P408:P413" si="69">D408+F408+H408+J408</f>
        <v>0.39</v>
      </c>
      <c r="R408" s="166">
        <f t="shared" ref="R408:R413" si="70">L408+N408</f>
        <v>0.54100000000000004</v>
      </c>
    </row>
    <row r="409" spans="1:18" x14ac:dyDescent="0.25">
      <c r="A409" s="120" t="s">
        <v>7</v>
      </c>
      <c r="B409" s="85">
        <v>736</v>
      </c>
      <c r="C409" s="85">
        <v>24</v>
      </c>
      <c r="D409" s="86">
        <v>3.3000000000000002E-2</v>
      </c>
      <c r="E409" s="85">
        <v>9</v>
      </c>
      <c r="F409" s="86">
        <v>1.2E-2</v>
      </c>
      <c r="G409" s="85">
        <v>107</v>
      </c>
      <c r="H409" s="86">
        <v>0.14499999999999999</v>
      </c>
      <c r="I409" s="85">
        <v>89</v>
      </c>
      <c r="J409" s="86">
        <v>0.121</v>
      </c>
      <c r="K409" s="85">
        <v>228</v>
      </c>
      <c r="L409" s="86">
        <v>0.31</v>
      </c>
      <c r="M409" s="85">
        <v>221</v>
      </c>
      <c r="N409" s="86">
        <v>0.3</v>
      </c>
      <c r="P409" s="166">
        <f t="shared" si="69"/>
        <v>0.311</v>
      </c>
      <c r="R409" s="166">
        <f t="shared" si="70"/>
        <v>0.61</v>
      </c>
    </row>
    <row r="410" spans="1:18" x14ac:dyDescent="0.25">
      <c r="A410" s="121" t="s">
        <v>8</v>
      </c>
      <c r="B410" s="124">
        <v>990</v>
      </c>
      <c r="C410" s="88">
        <v>54</v>
      </c>
      <c r="D410" s="89">
        <v>5.5E-2</v>
      </c>
      <c r="E410" s="88">
        <v>10</v>
      </c>
      <c r="F410" s="89">
        <v>0.01</v>
      </c>
      <c r="G410" s="88">
        <v>217</v>
      </c>
      <c r="H410" s="89">
        <v>0.219</v>
      </c>
      <c r="I410" s="88">
        <v>57</v>
      </c>
      <c r="J410" s="89">
        <v>5.8000000000000003E-2</v>
      </c>
      <c r="K410" s="88">
        <v>359</v>
      </c>
      <c r="L410" s="89">
        <v>0.36299999999999999</v>
      </c>
      <c r="M410" s="88">
        <v>239</v>
      </c>
      <c r="N410" s="89">
        <v>0.24099999999999999</v>
      </c>
      <c r="P410" s="166">
        <f t="shared" si="69"/>
        <v>0.34200000000000003</v>
      </c>
      <c r="R410" s="166">
        <f t="shared" si="70"/>
        <v>0.60399999999999998</v>
      </c>
    </row>
    <row r="411" spans="1:18" x14ac:dyDescent="0.25">
      <c r="A411" s="120" t="s">
        <v>9</v>
      </c>
      <c r="B411" s="122">
        <v>1280</v>
      </c>
      <c r="C411" s="85">
        <v>85</v>
      </c>
      <c r="D411" s="86">
        <v>6.6000000000000003E-2</v>
      </c>
      <c r="E411" s="85">
        <v>14</v>
      </c>
      <c r="F411" s="86">
        <v>1.0999999999999999E-2</v>
      </c>
      <c r="G411" s="85">
        <v>389</v>
      </c>
      <c r="H411" s="86">
        <v>0.30399999999999999</v>
      </c>
      <c r="I411" s="85">
        <v>65</v>
      </c>
      <c r="J411" s="86">
        <v>5.0999999999999997E-2</v>
      </c>
      <c r="K411" s="85">
        <v>456</v>
      </c>
      <c r="L411" s="86">
        <v>0.35599999999999998</v>
      </c>
      <c r="M411" s="85">
        <v>217</v>
      </c>
      <c r="N411" s="86">
        <v>0.17</v>
      </c>
      <c r="P411" s="166">
        <f t="shared" si="69"/>
        <v>0.432</v>
      </c>
      <c r="R411" s="166">
        <f t="shared" si="70"/>
        <v>0.52600000000000002</v>
      </c>
    </row>
    <row r="412" spans="1:18" x14ac:dyDescent="0.25">
      <c r="A412" s="121" t="s">
        <v>10</v>
      </c>
      <c r="B412" s="124">
        <v>1326</v>
      </c>
      <c r="C412" s="88">
        <v>191</v>
      </c>
      <c r="D412" s="89">
        <v>0.14399999999999999</v>
      </c>
      <c r="E412" s="88">
        <v>17</v>
      </c>
      <c r="F412" s="89">
        <v>1.2999999999999999E-2</v>
      </c>
      <c r="G412" s="88">
        <v>435</v>
      </c>
      <c r="H412" s="89">
        <v>0.32800000000000001</v>
      </c>
      <c r="I412" s="88">
        <v>53</v>
      </c>
      <c r="J412" s="89">
        <v>0.04</v>
      </c>
      <c r="K412" s="88">
        <v>485</v>
      </c>
      <c r="L412" s="89">
        <v>0.36599999999999999</v>
      </c>
      <c r="M412" s="88">
        <v>106</v>
      </c>
      <c r="N412" s="89">
        <v>0.08</v>
      </c>
      <c r="P412" s="166">
        <f t="shared" si="69"/>
        <v>0.52500000000000002</v>
      </c>
      <c r="R412" s="166">
        <f t="shared" si="70"/>
        <v>0.44600000000000001</v>
      </c>
    </row>
    <row r="413" spans="1:18" x14ac:dyDescent="0.25">
      <c r="A413" s="120" t="s">
        <v>11</v>
      </c>
      <c r="B413" s="122">
        <v>1372</v>
      </c>
      <c r="C413" s="85">
        <v>374</v>
      </c>
      <c r="D413" s="86">
        <v>0.27300000000000002</v>
      </c>
      <c r="E413" s="85">
        <v>18</v>
      </c>
      <c r="F413" s="86">
        <v>1.2999999999999999E-2</v>
      </c>
      <c r="G413" s="85">
        <v>491</v>
      </c>
      <c r="H413" s="86">
        <v>0.35799999999999998</v>
      </c>
      <c r="I413" s="85">
        <v>26</v>
      </c>
      <c r="J413" s="86">
        <v>1.9E-2</v>
      </c>
      <c r="K413" s="85">
        <v>347</v>
      </c>
      <c r="L413" s="86">
        <v>0.253</v>
      </c>
      <c r="M413" s="85">
        <v>68</v>
      </c>
      <c r="N413" s="86">
        <v>0.05</v>
      </c>
      <c r="P413" s="166">
        <f t="shared" si="69"/>
        <v>0.66300000000000003</v>
      </c>
      <c r="R413" s="166">
        <f t="shared" si="70"/>
        <v>0.30299999999999999</v>
      </c>
    </row>
    <row r="414" spans="1:18" x14ac:dyDescent="0.25">
      <c r="A414" s="120" t="s">
        <v>12</v>
      </c>
      <c r="B414" s="85">
        <v>2</v>
      </c>
      <c r="C414" s="85">
        <v>0</v>
      </c>
      <c r="D414" s="85" t="s">
        <v>841</v>
      </c>
      <c r="E414" s="85">
        <v>0</v>
      </c>
      <c r="F414" s="86" t="s">
        <v>841</v>
      </c>
      <c r="G414" s="85">
        <v>0</v>
      </c>
      <c r="H414" s="85" t="s">
        <v>841</v>
      </c>
      <c r="I414" s="85">
        <v>0</v>
      </c>
      <c r="J414" s="86" t="s">
        <v>841</v>
      </c>
      <c r="K414" s="85">
        <v>0</v>
      </c>
      <c r="L414" s="85" t="s">
        <v>841</v>
      </c>
      <c r="M414" s="85">
        <v>1</v>
      </c>
      <c r="N414" s="86">
        <v>0.5</v>
      </c>
      <c r="P414" s="125"/>
      <c r="R414" s="125"/>
    </row>
    <row r="415" spans="1:18" x14ac:dyDescent="0.25">
      <c r="A415" s="121" t="s">
        <v>925</v>
      </c>
      <c r="B415" s="12">
        <f>SUM(B407:B413)</f>
        <v>7186</v>
      </c>
      <c r="P415" s="173">
        <f>SUMPRODUCT(B407:B413,P407:P413)/B415</f>
        <v>0.46080907319788483</v>
      </c>
      <c r="R415" s="126">
        <f>SUMPRODUCT(B407:B413,R407:R413)/B415</f>
        <v>0.48992457556359581</v>
      </c>
    </row>
    <row r="417" spans="1:18" x14ac:dyDescent="0.25">
      <c r="A417" s="81" t="s">
        <v>924</v>
      </c>
    </row>
    <row r="418" spans="1:18" ht="15.75" customHeight="1" x14ac:dyDescent="0.25">
      <c r="A418" s="114"/>
      <c r="B418" s="114"/>
      <c r="C418" s="275" t="s">
        <v>962</v>
      </c>
      <c r="D418" s="275"/>
      <c r="E418" s="275"/>
      <c r="F418" s="275"/>
      <c r="G418" s="275" t="s">
        <v>963</v>
      </c>
      <c r="H418" s="275"/>
      <c r="I418" s="275"/>
      <c r="J418" s="275"/>
      <c r="K418" s="275" t="s">
        <v>835</v>
      </c>
      <c r="L418" s="275"/>
      <c r="M418" s="275"/>
      <c r="N418" s="275"/>
    </row>
    <row r="419" spans="1:18" ht="15.75" customHeight="1" x14ac:dyDescent="0.25">
      <c r="A419" s="123">
        <v>44593</v>
      </c>
      <c r="B419" s="94">
        <f>A419-120</f>
        <v>44473</v>
      </c>
      <c r="C419" s="272" t="s">
        <v>920</v>
      </c>
      <c r="D419" s="272"/>
      <c r="E419" s="272" t="s">
        <v>921</v>
      </c>
      <c r="F419" s="272"/>
      <c r="G419" s="272" t="s">
        <v>920</v>
      </c>
      <c r="H419" s="272"/>
      <c r="I419" s="272" t="s">
        <v>921</v>
      </c>
      <c r="J419" s="272"/>
      <c r="K419" s="272" t="s">
        <v>920</v>
      </c>
      <c r="L419" s="272"/>
      <c r="M419" s="272" t="s">
        <v>921</v>
      </c>
      <c r="N419" s="272"/>
    </row>
    <row r="420" spans="1:18" ht="30" x14ac:dyDescent="0.25">
      <c r="A420" s="119" t="s">
        <v>104</v>
      </c>
      <c r="B420" s="62" t="s">
        <v>1026</v>
      </c>
      <c r="C420" s="62" t="s">
        <v>839</v>
      </c>
      <c r="D420" s="62" t="s">
        <v>840</v>
      </c>
      <c r="E420" s="62" t="s">
        <v>839</v>
      </c>
      <c r="F420" s="62" t="s">
        <v>840</v>
      </c>
      <c r="G420" s="62" t="s">
        <v>839</v>
      </c>
      <c r="H420" s="62" t="s">
        <v>840</v>
      </c>
      <c r="I420" s="62" t="s">
        <v>839</v>
      </c>
      <c r="J420" s="62" t="s">
        <v>840</v>
      </c>
      <c r="K420" s="62" t="s">
        <v>839</v>
      </c>
      <c r="L420" s="62" t="s">
        <v>840</v>
      </c>
      <c r="M420" s="62" t="s">
        <v>839</v>
      </c>
      <c r="N420" s="62" t="s">
        <v>840</v>
      </c>
      <c r="P420" s="62" t="s">
        <v>833</v>
      </c>
      <c r="R420" s="62" t="s">
        <v>923</v>
      </c>
    </row>
    <row r="421" spans="1:18" x14ac:dyDescent="0.25">
      <c r="A421" s="120" t="s">
        <v>964</v>
      </c>
      <c r="B421" s="122">
        <v>244</v>
      </c>
      <c r="C421" s="85">
        <v>0</v>
      </c>
      <c r="D421" s="85" t="s">
        <v>841</v>
      </c>
      <c r="E421" s="85">
        <v>0</v>
      </c>
      <c r="F421" s="85" t="s">
        <v>841</v>
      </c>
      <c r="G421" s="85">
        <v>0</v>
      </c>
      <c r="H421" s="85" t="s">
        <v>841</v>
      </c>
      <c r="I421" s="85">
        <v>0</v>
      </c>
      <c r="J421" s="85" t="s">
        <v>841</v>
      </c>
      <c r="K421" s="85">
        <v>30</v>
      </c>
      <c r="L421" s="86">
        <v>0.123</v>
      </c>
      <c r="M421" s="122">
        <v>214</v>
      </c>
      <c r="N421" s="86">
        <v>0.877</v>
      </c>
    </row>
    <row r="422" spans="1:18" x14ac:dyDescent="0.25">
      <c r="A422" s="121" t="s">
        <v>965</v>
      </c>
      <c r="B422" s="88">
        <v>99</v>
      </c>
      <c r="C422" s="88">
        <v>0</v>
      </c>
      <c r="D422" s="89" t="s">
        <v>841</v>
      </c>
      <c r="E422" s="88">
        <v>0</v>
      </c>
      <c r="F422" s="89" t="s">
        <v>841</v>
      </c>
      <c r="G422" s="88">
        <v>0</v>
      </c>
      <c r="H422" s="89" t="s">
        <v>841</v>
      </c>
      <c r="I422" s="88">
        <v>0</v>
      </c>
      <c r="J422" s="89" t="s">
        <v>841</v>
      </c>
      <c r="K422" s="88">
        <v>39</v>
      </c>
      <c r="L422" s="89">
        <v>0.39400000000000002</v>
      </c>
      <c r="M422" s="88">
        <v>42</v>
      </c>
      <c r="N422" s="89">
        <v>0.42399999999999999</v>
      </c>
    </row>
    <row r="423" spans="1:18" x14ac:dyDescent="0.25">
      <c r="A423" s="120" t="s">
        <v>809</v>
      </c>
      <c r="B423" s="85">
        <v>654</v>
      </c>
      <c r="C423" s="85">
        <v>7</v>
      </c>
      <c r="D423" s="86">
        <v>1.0999999999999999E-2</v>
      </c>
      <c r="E423" s="85">
        <v>5</v>
      </c>
      <c r="F423" s="86">
        <v>8.0000000000000002E-3</v>
      </c>
      <c r="G423" s="85">
        <v>76</v>
      </c>
      <c r="H423" s="86">
        <v>0.11600000000000001</v>
      </c>
      <c r="I423" s="85">
        <v>178</v>
      </c>
      <c r="J423" s="86">
        <v>0.27200000000000002</v>
      </c>
      <c r="K423" s="85">
        <v>106</v>
      </c>
      <c r="L423" s="86">
        <v>0.16200000000000001</v>
      </c>
      <c r="M423" s="85">
        <v>233</v>
      </c>
      <c r="N423" s="86">
        <v>0.35599999999999998</v>
      </c>
      <c r="P423" s="166">
        <f>D423+F423+H423+J423</f>
        <v>0.40700000000000003</v>
      </c>
      <c r="R423" s="166">
        <f>L423+N423</f>
        <v>0.51800000000000002</v>
      </c>
    </row>
    <row r="424" spans="1:18" x14ac:dyDescent="0.25">
      <c r="A424" s="121" t="s">
        <v>6</v>
      </c>
      <c r="B424" s="88">
        <v>837</v>
      </c>
      <c r="C424" s="88">
        <v>18</v>
      </c>
      <c r="D424" s="89">
        <v>2.1999999999999999E-2</v>
      </c>
      <c r="E424" s="88">
        <v>13</v>
      </c>
      <c r="F424" s="89">
        <v>1.6E-2</v>
      </c>
      <c r="G424" s="88">
        <v>106</v>
      </c>
      <c r="H424" s="89">
        <v>0.127</v>
      </c>
      <c r="I424" s="88">
        <v>201</v>
      </c>
      <c r="J424" s="89">
        <v>0.24</v>
      </c>
      <c r="K424" s="88">
        <v>183</v>
      </c>
      <c r="L424" s="89">
        <v>0.219</v>
      </c>
      <c r="M424" s="88">
        <v>260</v>
      </c>
      <c r="N424" s="89">
        <v>0.311</v>
      </c>
      <c r="P424" s="166">
        <f t="shared" ref="P424:P429" si="71">D424+F424+H424+J424</f>
        <v>0.40500000000000003</v>
      </c>
      <c r="R424" s="166">
        <f t="shared" ref="R424:R429" si="72">L424+N424</f>
        <v>0.53</v>
      </c>
    </row>
    <row r="425" spans="1:18" x14ac:dyDescent="0.25">
      <c r="A425" s="120" t="s">
        <v>7</v>
      </c>
      <c r="B425" s="85">
        <v>739</v>
      </c>
      <c r="C425" s="85">
        <v>25</v>
      </c>
      <c r="D425" s="86">
        <v>3.4000000000000002E-2</v>
      </c>
      <c r="E425" s="85">
        <v>9</v>
      </c>
      <c r="F425" s="86">
        <v>1.2E-2</v>
      </c>
      <c r="G425" s="85">
        <v>110</v>
      </c>
      <c r="H425" s="86">
        <v>0.14899999999999999</v>
      </c>
      <c r="I425" s="85">
        <v>91</v>
      </c>
      <c r="J425" s="86">
        <v>0.123</v>
      </c>
      <c r="K425" s="85">
        <v>223</v>
      </c>
      <c r="L425" s="86">
        <v>0.30199999999999999</v>
      </c>
      <c r="M425" s="85">
        <v>222</v>
      </c>
      <c r="N425" s="86">
        <v>0.3</v>
      </c>
      <c r="P425" s="166">
        <f t="shared" si="71"/>
        <v>0.318</v>
      </c>
      <c r="R425" s="166">
        <f t="shared" si="72"/>
        <v>0.60199999999999998</v>
      </c>
    </row>
    <row r="426" spans="1:18" x14ac:dyDescent="0.25">
      <c r="A426" s="121" t="s">
        <v>8</v>
      </c>
      <c r="B426" s="124">
        <v>985</v>
      </c>
      <c r="C426" s="88">
        <v>54</v>
      </c>
      <c r="D426" s="89">
        <v>5.5E-2</v>
      </c>
      <c r="E426" s="88">
        <v>10</v>
      </c>
      <c r="F426" s="89">
        <v>0.01</v>
      </c>
      <c r="G426" s="88">
        <v>216</v>
      </c>
      <c r="H426" s="89">
        <v>0.219</v>
      </c>
      <c r="I426" s="88">
        <v>60</v>
      </c>
      <c r="J426" s="89">
        <v>6.0999999999999999E-2</v>
      </c>
      <c r="K426" s="88">
        <v>358</v>
      </c>
      <c r="L426" s="89">
        <v>0.36299999999999999</v>
      </c>
      <c r="M426" s="88">
        <v>233</v>
      </c>
      <c r="N426" s="89">
        <v>0.23699999999999999</v>
      </c>
      <c r="P426" s="166">
        <f t="shared" si="71"/>
        <v>0.34500000000000003</v>
      </c>
      <c r="R426" s="166">
        <f t="shared" si="72"/>
        <v>0.6</v>
      </c>
    </row>
    <row r="427" spans="1:18" x14ac:dyDescent="0.25">
      <c r="A427" s="120" t="s">
        <v>9</v>
      </c>
      <c r="B427" s="122">
        <v>1290</v>
      </c>
      <c r="C427" s="85">
        <v>95</v>
      </c>
      <c r="D427" s="86">
        <v>7.3999999999999996E-2</v>
      </c>
      <c r="E427" s="85">
        <v>16</v>
      </c>
      <c r="F427" s="86">
        <v>1.2E-2</v>
      </c>
      <c r="G427" s="85">
        <v>393</v>
      </c>
      <c r="H427" s="86">
        <v>0.30499999999999999</v>
      </c>
      <c r="I427" s="85">
        <v>69</v>
      </c>
      <c r="J427" s="86">
        <v>5.2999999999999999E-2</v>
      </c>
      <c r="K427" s="85">
        <v>452</v>
      </c>
      <c r="L427" s="86">
        <v>0.35</v>
      </c>
      <c r="M427" s="85">
        <v>210</v>
      </c>
      <c r="N427" s="86">
        <v>0.16300000000000001</v>
      </c>
      <c r="P427" s="166">
        <f t="shared" si="71"/>
        <v>0.44400000000000001</v>
      </c>
      <c r="R427" s="166">
        <f t="shared" si="72"/>
        <v>0.51300000000000001</v>
      </c>
    </row>
    <row r="428" spans="1:18" x14ac:dyDescent="0.25">
      <c r="A428" s="121" t="s">
        <v>10</v>
      </c>
      <c r="B428" s="124">
        <v>1337</v>
      </c>
      <c r="C428" s="88">
        <v>197</v>
      </c>
      <c r="D428" s="89">
        <v>0.14699999999999999</v>
      </c>
      <c r="E428" s="88">
        <v>18</v>
      </c>
      <c r="F428" s="89">
        <v>1.2999999999999999E-2</v>
      </c>
      <c r="G428" s="88">
        <v>435</v>
      </c>
      <c r="H428" s="89">
        <v>0.32500000000000001</v>
      </c>
      <c r="I428" s="88">
        <v>53</v>
      </c>
      <c r="J428" s="89">
        <v>0.04</v>
      </c>
      <c r="K428" s="88">
        <v>482</v>
      </c>
      <c r="L428" s="89">
        <v>0.36099999999999999</v>
      </c>
      <c r="M428" s="88">
        <v>111</v>
      </c>
      <c r="N428" s="89">
        <v>8.3000000000000004E-2</v>
      </c>
      <c r="P428" s="166">
        <f t="shared" si="71"/>
        <v>0.52500000000000002</v>
      </c>
      <c r="R428" s="166">
        <f t="shared" si="72"/>
        <v>0.44400000000000001</v>
      </c>
    </row>
    <row r="429" spans="1:18" x14ac:dyDescent="0.25">
      <c r="A429" s="120" t="s">
        <v>11</v>
      </c>
      <c r="B429" s="122">
        <v>1389</v>
      </c>
      <c r="C429" s="85">
        <v>384</v>
      </c>
      <c r="D429" s="86">
        <v>0.27600000000000002</v>
      </c>
      <c r="E429" s="85">
        <v>18</v>
      </c>
      <c r="F429" s="86">
        <v>1.2999999999999999E-2</v>
      </c>
      <c r="G429" s="85">
        <v>494</v>
      </c>
      <c r="H429" s="86">
        <v>0.35599999999999998</v>
      </c>
      <c r="I429" s="85">
        <v>25</v>
      </c>
      <c r="J429" s="86">
        <v>1.7999999999999999E-2</v>
      </c>
      <c r="K429" s="85">
        <v>349</v>
      </c>
      <c r="L429" s="86">
        <v>0.251</v>
      </c>
      <c r="M429" s="85">
        <v>71</v>
      </c>
      <c r="N429" s="86">
        <v>5.0999999999999997E-2</v>
      </c>
      <c r="P429" s="166">
        <f t="shared" si="71"/>
        <v>0.66300000000000003</v>
      </c>
      <c r="R429" s="166">
        <f t="shared" si="72"/>
        <v>0.30199999999999999</v>
      </c>
    </row>
    <row r="430" spans="1:18" x14ac:dyDescent="0.25">
      <c r="A430" s="120" t="s">
        <v>12</v>
      </c>
      <c r="B430" s="85">
        <v>2</v>
      </c>
      <c r="C430" s="85">
        <v>0</v>
      </c>
      <c r="D430" s="85" t="s">
        <v>841</v>
      </c>
      <c r="E430" s="85">
        <v>0</v>
      </c>
      <c r="F430" s="86" t="s">
        <v>841</v>
      </c>
      <c r="G430" s="85">
        <v>0</v>
      </c>
      <c r="H430" s="85" t="s">
        <v>841</v>
      </c>
      <c r="I430" s="85">
        <v>0</v>
      </c>
      <c r="J430" s="86" t="s">
        <v>841</v>
      </c>
      <c r="K430" s="85">
        <v>0</v>
      </c>
      <c r="L430" s="85" t="s">
        <v>841</v>
      </c>
      <c r="M430" s="85">
        <v>1</v>
      </c>
      <c r="N430" s="86">
        <v>0.5</v>
      </c>
      <c r="P430" s="125"/>
      <c r="R430" s="125"/>
    </row>
    <row r="431" spans="1:18" x14ac:dyDescent="0.25">
      <c r="A431" s="121" t="s">
        <v>925</v>
      </c>
      <c r="B431" s="12">
        <f>SUM(B423:B429)</f>
        <v>7231</v>
      </c>
      <c r="P431" s="173">
        <f>SUMPRODUCT(B423:B429,P423:P429)/B431</f>
        <v>0.46682090997095843</v>
      </c>
      <c r="R431" s="126">
        <f>SUMPRODUCT(B423:B429,R423:R429)/B431</f>
        <v>0.48307785921725904</v>
      </c>
    </row>
    <row r="433" spans="1:18" x14ac:dyDescent="0.25">
      <c r="A433" s="81" t="s">
        <v>924</v>
      </c>
    </row>
    <row r="434" spans="1:18" ht="15.75" customHeight="1" x14ac:dyDescent="0.25">
      <c r="A434" s="114"/>
      <c r="B434" s="114"/>
      <c r="C434" s="275" t="s">
        <v>962</v>
      </c>
      <c r="D434" s="275"/>
      <c r="E434" s="275"/>
      <c r="F434" s="275"/>
      <c r="G434" s="275" t="s">
        <v>963</v>
      </c>
      <c r="H434" s="275"/>
      <c r="I434" s="275"/>
      <c r="J434" s="275"/>
      <c r="K434" s="275" t="s">
        <v>835</v>
      </c>
      <c r="L434" s="275"/>
      <c r="M434" s="275"/>
      <c r="N434" s="275"/>
    </row>
    <row r="435" spans="1:18" ht="15.75" customHeight="1" x14ac:dyDescent="0.25">
      <c r="A435" s="123">
        <v>44594</v>
      </c>
      <c r="B435" s="94">
        <f>A435-120</f>
        <v>44474</v>
      </c>
      <c r="C435" s="272" t="s">
        <v>920</v>
      </c>
      <c r="D435" s="272"/>
      <c r="E435" s="272" t="s">
        <v>921</v>
      </c>
      <c r="F435" s="272"/>
      <c r="G435" s="272" t="s">
        <v>920</v>
      </c>
      <c r="H435" s="272"/>
      <c r="I435" s="272" t="s">
        <v>921</v>
      </c>
      <c r="J435" s="272"/>
      <c r="K435" s="272" t="s">
        <v>920</v>
      </c>
      <c r="L435" s="272"/>
      <c r="M435" s="272" t="s">
        <v>921</v>
      </c>
      <c r="N435" s="272"/>
    </row>
    <row r="436" spans="1:18" ht="30" x14ac:dyDescent="0.25">
      <c r="A436" s="119" t="s">
        <v>104</v>
      </c>
      <c r="B436" s="62" t="s">
        <v>1026</v>
      </c>
      <c r="C436" s="62" t="s">
        <v>839</v>
      </c>
      <c r="D436" s="62" t="s">
        <v>840</v>
      </c>
      <c r="E436" s="62" t="s">
        <v>839</v>
      </c>
      <c r="F436" s="62" t="s">
        <v>840</v>
      </c>
      <c r="G436" s="62" t="s">
        <v>839</v>
      </c>
      <c r="H436" s="62" t="s">
        <v>840</v>
      </c>
      <c r="I436" s="62" t="s">
        <v>839</v>
      </c>
      <c r="J436" s="62" t="s">
        <v>840</v>
      </c>
      <c r="K436" s="62" t="s">
        <v>839</v>
      </c>
      <c r="L436" s="62" t="s">
        <v>840</v>
      </c>
      <c r="M436" s="62" t="s">
        <v>839</v>
      </c>
      <c r="N436" s="62" t="s">
        <v>840</v>
      </c>
      <c r="P436" s="62" t="s">
        <v>833</v>
      </c>
      <c r="R436" s="62" t="s">
        <v>923</v>
      </c>
    </row>
    <row r="437" spans="1:18" x14ac:dyDescent="0.25">
      <c r="A437" s="120" t="s">
        <v>964</v>
      </c>
      <c r="B437" s="122">
        <v>246</v>
      </c>
      <c r="C437" s="85">
        <v>0</v>
      </c>
      <c r="D437" s="85" t="s">
        <v>841</v>
      </c>
      <c r="E437" s="85">
        <v>0</v>
      </c>
      <c r="F437" s="85" t="s">
        <v>841</v>
      </c>
      <c r="G437" s="85">
        <v>0</v>
      </c>
      <c r="H437" s="85" t="s">
        <v>841</v>
      </c>
      <c r="I437" s="85">
        <v>0</v>
      </c>
      <c r="J437" s="85" t="s">
        <v>841</v>
      </c>
      <c r="K437" s="85">
        <v>30</v>
      </c>
      <c r="L437" s="86">
        <v>0.122</v>
      </c>
      <c r="M437" s="122">
        <v>216</v>
      </c>
      <c r="N437" s="86">
        <v>0.878</v>
      </c>
    </row>
    <row r="438" spans="1:18" x14ac:dyDescent="0.25">
      <c r="A438" s="121" t="s">
        <v>965</v>
      </c>
      <c r="B438" s="88">
        <v>102</v>
      </c>
      <c r="C438" s="88">
        <v>0</v>
      </c>
      <c r="D438" s="89" t="s">
        <v>841</v>
      </c>
      <c r="E438" s="88">
        <v>0</v>
      </c>
      <c r="F438" s="89" t="s">
        <v>841</v>
      </c>
      <c r="G438" s="88">
        <v>0</v>
      </c>
      <c r="H438" s="89" t="s">
        <v>841</v>
      </c>
      <c r="I438" s="88">
        <v>0</v>
      </c>
      <c r="J438" s="89" t="s">
        <v>841</v>
      </c>
      <c r="K438" s="88">
        <v>39</v>
      </c>
      <c r="L438" s="89">
        <v>0.38200000000000001</v>
      </c>
      <c r="M438" s="88">
        <v>44</v>
      </c>
      <c r="N438" s="89">
        <v>0.43099999999999999</v>
      </c>
    </row>
    <row r="439" spans="1:18" x14ac:dyDescent="0.25">
      <c r="A439" s="120" t="s">
        <v>809</v>
      </c>
      <c r="B439" s="85">
        <v>662</v>
      </c>
      <c r="C439" s="85">
        <v>8</v>
      </c>
      <c r="D439" s="86">
        <v>1.2E-2</v>
      </c>
      <c r="E439" s="85">
        <v>5</v>
      </c>
      <c r="F439" s="86">
        <v>8.0000000000000002E-3</v>
      </c>
      <c r="G439" s="85">
        <v>76</v>
      </c>
      <c r="H439" s="86">
        <v>0.115</v>
      </c>
      <c r="I439" s="85">
        <v>189</v>
      </c>
      <c r="J439" s="86">
        <v>0.28499999999999998</v>
      </c>
      <c r="K439" s="85">
        <v>106</v>
      </c>
      <c r="L439" s="86">
        <v>0.16</v>
      </c>
      <c r="M439" s="85">
        <v>230</v>
      </c>
      <c r="N439" s="86">
        <v>0.34699999999999998</v>
      </c>
      <c r="P439" s="166">
        <f>D439+F439+H439+J439</f>
        <v>0.42</v>
      </c>
      <c r="R439" s="166">
        <f>L439+N439</f>
        <v>0.50700000000000001</v>
      </c>
    </row>
    <row r="440" spans="1:18" x14ac:dyDescent="0.25">
      <c r="A440" s="121" t="s">
        <v>6</v>
      </c>
      <c r="B440" s="88">
        <v>840</v>
      </c>
      <c r="C440" s="88">
        <v>18</v>
      </c>
      <c r="D440" s="89">
        <v>2.1000000000000001E-2</v>
      </c>
      <c r="E440" s="88">
        <v>13</v>
      </c>
      <c r="F440" s="89">
        <v>1.4999999999999999E-2</v>
      </c>
      <c r="G440" s="88">
        <v>109</v>
      </c>
      <c r="H440" s="89">
        <v>0.13</v>
      </c>
      <c r="I440" s="88">
        <v>206</v>
      </c>
      <c r="J440" s="89">
        <v>0.245</v>
      </c>
      <c r="K440" s="88">
        <v>178</v>
      </c>
      <c r="L440" s="89">
        <v>0.21199999999999999</v>
      </c>
      <c r="M440" s="88">
        <v>258</v>
      </c>
      <c r="N440" s="89">
        <v>0.307</v>
      </c>
      <c r="P440" s="166">
        <f t="shared" ref="P440:P445" si="73">D440+F440+H440+J440</f>
        <v>0.41100000000000003</v>
      </c>
      <c r="R440" s="166">
        <f t="shared" ref="R440:R445" si="74">L440+N440</f>
        <v>0.51900000000000002</v>
      </c>
    </row>
    <row r="441" spans="1:18" x14ac:dyDescent="0.25">
      <c r="A441" s="120" t="s">
        <v>7</v>
      </c>
      <c r="B441" s="85">
        <v>743</v>
      </c>
      <c r="C441" s="85">
        <v>26</v>
      </c>
      <c r="D441" s="86">
        <v>3.5000000000000003E-2</v>
      </c>
      <c r="E441" s="85">
        <v>11</v>
      </c>
      <c r="F441" s="86">
        <v>1.4999999999999999E-2</v>
      </c>
      <c r="G441" s="85">
        <v>110</v>
      </c>
      <c r="H441" s="86">
        <v>0.14799999999999999</v>
      </c>
      <c r="I441" s="85">
        <v>95</v>
      </c>
      <c r="J441" s="86">
        <v>0.128</v>
      </c>
      <c r="K441" s="85">
        <v>222</v>
      </c>
      <c r="L441" s="86">
        <v>0.29899999999999999</v>
      </c>
      <c r="M441" s="85">
        <v>220</v>
      </c>
      <c r="N441" s="86">
        <v>0.29599999999999999</v>
      </c>
      <c r="P441" s="166">
        <f t="shared" si="73"/>
        <v>0.32600000000000001</v>
      </c>
      <c r="R441" s="166">
        <f t="shared" si="74"/>
        <v>0.59499999999999997</v>
      </c>
    </row>
    <row r="442" spans="1:18" x14ac:dyDescent="0.25">
      <c r="A442" s="121" t="s">
        <v>8</v>
      </c>
      <c r="B442" s="124">
        <v>989</v>
      </c>
      <c r="C442" s="88">
        <v>56</v>
      </c>
      <c r="D442" s="89">
        <v>5.7000000000000002E-2</v>
      </c>
      <c r="E442" s="88">
        <v>11</v>
      </c>
      <c r="F442" s="89">
        <v>1.0999999999999999E-2</v>
      </c>
      <c r="G442" s="88">
        <v>216</v>
      </c>
      <c r="H442" s="89">
        <v>0.218</v>
      </c>
      <c r="I442" s="88">
        <v>67</v>
      </c>
      <c r="J442" s="89">
        <v>6.8000000000000005E-2</v>
      </c>
      <c r="K442" s="88">
        <v>356</v>
      </c>
      <c r="L442" s="89">
        <v>0.36</v>
      </c>
      <c r="M442" s="88">
        <v>230</v>
      </c>
      <c r="N442" s="89">
        <v>0.23300000000000001</v>
      </c>
      <c r="P442" s="166">
        <f t="shared" si="73"/>
        <v>0.35400000000000004</v>
      </c>
      <c r="R442" s="166">
        <f t="shared" si="74"/>
        <v>0.59299999999999997</v>
      </c>
    </row>
    <row r="443" spans="1:18" x14ac:dyDescent="0.25">
      <c r="A443" s="120" t="s">
        <v>9</v>
      </c>
      <c r="B443" s="122">
        <v>1299</v>
      </c>
      <c r="C443" s="85">
        <v>95</v>
      </c>
      <c r="D443" s="86">
        <v>7.2999999999999995E-2</v>
      </c>
      <c r="E443" s="85">
        <v>19</v>
      </c>
      <c r="F443" s="86">
        <v>1.4999999999999999E-2</v>
      </c>
      <c r="G443" s="85">
        <v>394</v>
      </c>
      <c r="H443" s="86">
        <v>0.30299999999999999</v>
      </c>
      <c r="I443" s="85">
        <v>74</v>
      </c>
      <c r="J443" s="86">
        <v>5.7000000000000002E-2</v>
      </c>
      <c r="K443" s="85">
        <v>448</v>
      </c>
      <c r="L443" s="86">
        <v>0.34499999999999997</v>
      </c>
      <c r="M443" s="85">
        <v>211</v>
      </c>
      <c r="N443" s="86">
        <v>0.16200000000000001</v>
      </c>
      <c r="P443" s="166">
        <f t="shared" si="73"/>
        <v>0.44800000000000001</v>
      </c>
      <c r="R443" s="166">
        <f t="shared" si="74"/>
        <v>0.50700000000000001</v>
      </c>
    </row>
    <row r="444" spans="1:18" x14ac:dyDescent="0.25">
      <c r="A444" s="121" t="s">
        <v>10</v>
      </c>
      <c r="B444" s="124">
        <v>1340</v>
      </c>
      <c r="C444" s="88">
        <v>200</v>
      </c>
      <c r="D444" s="89">
        <v>0.14899999999999999</v>
      </c>
      <c r="E444" s="88">
        <v>22</v>
      </c>
      <c r="F444" s="89">
        <v>1.6E-2</v>
      </c>
      <c r="G444" s="88">
        <v>429</v>
      </c>
      <c r="H444" s="89">
        <v>0.32</v>
      </c>
      <c r="I444" s="88">
        <v>57</v>
      </c>
      <c r="J444" s="89">
        <v>4.2999999999999997E-2</v>
      </c>
      <c r="K444" s="88">
        <v>478</v>
      </c>
      <c r="L444" s="89">
        <v>0.35699999999999998</v>
      </c>
      <c r="M444" s="88">
        <v>113</v>
      </c>
      <c r="N444" s="89">
        <v>8.4000000000000005E-2</v>
      </c>
      <c r="P444" s="166">
        <f t="shared" si="73"/>
        <v>0.52800000000000002</v>
      </c>
      <c r="R444" s="166">
        <f t="shared" si="74"/>
        <v>0.441</v>
      </c>
    </row>
    <row r="445" spans="1:18" x14ac:dyDescent="0.25">
      <c r="A445" s="120" t="s">
        <v>11</v>
      </c>
      <c r="B445" s="122">
        <v>1399</v>
      </c>
      <c r="C445" s="85">
        <v>388</v>
      </c>
      <c r="D445" s="86">
        <v>0.27700000000000002</v>
      </c>
      <c r="E445" s="85">
        <v>30</v>
      </c>
      <c r="F445" s="86">
        <v>2.1000000000000001E-2</v>
      </c>
      <c r="G445" s="85">
        <v>488</v>
      </c>
      <c r="H445" s="86">
        <v>0.34899999999999998</v>
      </c>
      <c r="I445" s="85">
        <v>33</v>
      </c>
      <c r="J445" s="86">
        <v>2.4E-2</v>
      </c>
      <c r="K445" s="85">
        <v>341</v>
      </c>
      <c r="L445" s="86">
        <v>0.24399999999999999</v>
      </c>
      <c r="M445" s="85">
        <v>71</v>
      </c>
      <c r="N445" s="86">
        <v>5.0999999999999997E-2</v>
      </c>
      <c r="P445" s="166">
        <f t="shared" si="73"/>
        <v>0.67100000000000004</v>
      </c>
      <c r="R445" s="166">
        <f t="shared" si="74"/>
        <v>0.29499999999999998</v>
      </c>
    </row>
    <row r="446" spans="1:18" x14ac:dyDescent="0.25">
      <c r="A446" s="120" t="s">
        <v>12</v>
      </c>
      <c r="B446" s="85">
        <v>2</v>
      </c>
      <c r="C446" s="85">
        <v>0</v>
      </c>
      <c r="D446" s="85" t="s">
        <v>841</v>
      </c>
      <c r="E446" s="85">
        <v>0</v>
      </c>
      <c r="F446" s="86" t="s">
        <v>841</v>
      </c>
      <c r="G446" s="85">
        <v>0</v>
      </c>
      <c r="H446" s="85" t="s">
        <v>841</v>
      </c>
      <c r="I446" s="85">
        <v>0</v>
      </c>
      <c r="J446" s="86" t="s">
        <v>841</v>
      </c>
      <c r="K446" s="85">
        <v>0</v>
      </c>
      <c r="L446" s="85" t="s">
        <v>841</v>
      </c>
      <c r="M446" s="85">
        <v>1</v>
      </c>
      <c r="N446" s="86">
        <v>0.5</v>
      </c>
      <c r="P446" s="125"/>
      <c r="R446" s="125"/>
    </row>
    <row r="447" spans="1:18" x14ac:dyDescent="0.25">
      <c r="A447" s="121" t="s">
        <v>925</v>
      </c>
      <c r="B447" s="12">
        <f>SUM(B439:B445)</f>
        <v>7272</v>
      </c>
      <c r="P447" s="173">
        <f>SUMPRODUCT(B439:B445,P439:P445)/B447</f>
        <v>0.47357054455445546</v>
      </c>
      <c r="R447" s="126">
        <f>SUMPRODUCT(B439:B445,R439:R445)/B447</f>
        <v>0.47612678767876787</v>
      </c>
    </row>
    <row r="449" spans="1:18" x14ac:dyDescent="0.25">
      <c r="A449" s="81" t="s">
        <v>924</v>
      </c>
    </row>
    <row r="450" spans="1:18" ht="15.75" customHeight="1" x14ac:dyDescent="0.25">
      <c r="A450" s="114"/>
      <c r="B450" s="114"/>
      <c r="C450" s="275" t="s">
        <v>962</v>
      </c>
      <c r="D450" s="275"/>
      <c r="E450" s="275"/>
      <c r="F450" s="275"/>
      <c r="G450" s="275" t="s">
        <v>963</v>
      </c>
      <c r="H450" s="275"/>
      <c r="I450" s="275"/>
      <c r="J450" s="275"/>
      <c r="K450" s="275" t="s">
        <v>835</v>
      </c>
      <c r="L450" s="275"/>
      <c r="M450" s="275"/>
      <c r="N450" s="275"/>
    </row>
    <row r="451" spans="1:18" ht="15.75" customHeight="1" x14ac:dyDescent="0.25">
      <c r="A451" s="123">
        <v>44595</v>
      </c>
      <c r="B451" s="94">
        <f>A451-120</f>
        <v>44475</v>
      </c>
      <c r="C451" s="272" t="s">
        <v>920</v>
      </c>
      <c r="D451" s="272"/>
      <c r="E451" s="272" t="s">
        <v>921</v>
      </c>
      <c r="F451" s="272"/>
      <c r="G451" s="272" t="s">
        <v>920</v>
      </c>
      <c r="H451" s="272"/>
      <c r="I451" s="272" t="s">
        <v>921</v>
      </c>
      <c r="J451" s="272"/>
      <c r="K451" s="272" t="s">
        <v>920</v>
      </c>
      <c r="L451" s="272"/>
      <c r="M451" s="272" t="s">
        <v>921</v>
      </c>
      <c r="N451" s="272"/>
    </row>
    <row r="452" spans="1:18" ht="30" x14ac:dyDescent="0.25">
      <c r="A452" s="119" t="s">
        <v>104</v>
      </c>
      <c r="B452" s="62" t="s">
        <v>1026</v>
      </c>
      <c r="C452" s="62" t="s">
        <v>839</v>
      </c>
      <c r="D452" s="62" t="s">
        <v>840</v>
      </c>
      <c r="E452" s="62" t="s">
        <v>839</v>
      </c>
      <c r="F452" s="62" t="s">
        <v>840</v>
      </c>
      <c r="G452" s="62" t="s">
        <v>839</v>
      </c>
      <c r="H452" s="62" t="s">
        <v>840</v>
      </c>
      <c r="I452" s="62" t="s">
        <v>839</v>
      </c>
      <c r="J452" s="62" t="s">
        <v>840</v>
      </c>
      <c r="K452" s="62" t="s">
        <v>839</v>
      </c>
      <c r="L452" s="62" t="s">
        <v>840</v>
      </c>
      <c r="M452" s="62" t="s">
        <v>839</v>
      </c>
      <c r="N452" s="62" t="s">
        <v>840</v>
      </c>
      <c r="P452" s="62" t="s">
        <v>833</v>
      </c>
      <c r="R452" s="62" t="s">
        <v>923</v>
      </c>
    </row>
    <row r="453" spans="1:18" x14ac:dyDescent="0.25">
      <c r="A453" s="120" t="s">
        <v>964</v>
      </c>
      <c r="B453" s="122">
        <v>249</v>
      </c>
      <c r="C453" s="85">
        <v>0</v>
      </c>
      <c r="D453" s="85" t="s">
        <v>841</v>
      </c>
      <c r="E453" s="85">
        <v>0</v>
      </c>
      <c r="F453" s="85" t="s">
        <v>841</v>
      </c>
      <c r="G453" s="85">
        <v>0</v>
      </c>
      <c r="H453" s="85" t="s">
        <v>841</v>
      </c>
      <c r="I453" s="85">
        <v>0</v>
      </c>
      <c r="J453" s="85" t="s">
        <v>841</v>
      </c>
      <c r="K453" s="85">
        <v>30</v>
      </c>
      <c r="L453" s="86">
        <v>0.12</v>
      </c>
      <c r="M453" s="122">
        <v>219</v>
      </c>
      <c r="N453" s="86">
        <v>0.88</v>
      </c>
    </row>
    <row r="454" spans="1:18" x14ac:dyDescent="0.25">
      <c r="A454" s="121" t="s">
        <v>965</v>
      </c>
      <c r="B454" s="88">
        <v>104</v>
      </c>
      <c r="C454" s="88">
        <v>0</v>
      </c>
      <c r="D454" s="89" t="s">
        <v>841</v>
      </c>
      <c r="E454" s="88">
        <v>0</v>
      </c>
      <c r="F454" s="89" t="s">
        <v>841</v>
      </c>
      <c r="G454" s="88">
        <v>0</v>
      </c>
      <c r="H454" s="89" t="s">
        <v>841</v>
      </c>
      <c r="I454" s="88">
        <v>0</v>
      </c>
      <c r="J454" s="89" t="s">
        <v>841</v>
      </c>
      <c r="K454" s="88">
        <v>39</v>
      </c>
      <c r="L454" s="89">
        <v>0.375</v>
      </c>
      <c r="M454" s="88">
        <v>46</v>
      </c>
      <c r="N454" s="89">
        <v>0.442</v>
      </c>
    </row>
    <row r="455" spans="1:18" x14ac:dyDescent="0.25">
      <c r="A455" s="120" t="s">
        <v>809</v>
      </c>
      <c r="B455" s="85">
        <v>672</v>
      </c>
      <c r="C455" s="85">
        <v>9</v>
      </c>
      <c r="D455" s="86">
        <v>1.2999999999999999E-2</v>
      </c>
      <c r="E455" s="85">
        <v>6</v>
      </c>
      <c r="F455" s="86">
        <v>8.9999999999999993E-3</v>
      </c>
      <c r="G455" s="85">
        <v>79</v>
      </c>
      <c r="H455" s="86">
        <v>0.11799999999999999</v>
      </c>
      <c r="I455" s="85">
        <v>195</v>
      </c>
      <c r="J455" s="86">
        <v>0.28999999999999998</v>
      </c>
      <c r="K455" s="85">
        <v>105</v>
      </c>
      <c r="L455" s="86">
        <v>0.156</v>
      </c>
      <c r="M455" s="85">
        <v>231</v>
      </c>
      <c r="N455" s="86">
        <v>0.34399999999999997</v>
      </c>
      <c r="P455" s="166">
        <f>D455+F455+H455+J455</f>
        <v>0.42999999999999994</v>
      </c>
      <c r="R455" s="166">
        <f>L455+N455</f>
        <v>0.5</v>
      </c>
    </row>
    <row r="456" spans="1:18" x14ac:dyDescent="0.25">
      <c r="A456" s="121" t="s">
        <v>6</v>
      </c>
      <c r="B456" s="88">
        <v>840</v>
      </c>
      <c r="C456" s="88">
        <v>19</v>
      </c>
      <c r="D456" s="89">
        <v>2.3E-2</v>
      </c>
      <c r="E456" s="88">
        <v>13</v>
      </c>
      <c r="F456" s="89">
        <v>1.4999999999999999E-2</v>
      </c>
      <c r="G456" s="88">
        <v>111</v>
      </c>
      <c r="H456" s="89">
        <v>0.13200000000000001</v>
      </c>
      <c r="I456" s="88">
        <v>214</v>
      </c>
      <c r="J456" s="89">
        <v>0.255</v>
      </c>
      <c r="K456" s="88">
        <v>173</v>
      </c>
      <c r="L456" s="89">
        <v>0.20599999999999999</v>
      </c>
      <c r="M456" s="88">
        <v>253</v>
      </c>
      <c r="N456" s="89">
        <v>0.30099999999999999</v>
      </c>
      <c r="P456" s="166">
        <f t="shared" ref="P456:P461" si="75">D456+F456+H456+J456</f>
        <v>0.42500000000000004</v>
      </c>
      <c r="R456" s="166">
        <f t="shared" ref="R456:R461" si="76">L456+N456</f>
        <v>0.50700000000000001</v>
      </c>
    </row>
    <row r="457" spans="1:18" x14ac:dyDescent="0.25">
      <c r="A457" s="120" t="s">
        <v>7</v>
      </c>
      <c r="B457" s="85">
        <v>744</v>
      </c>
      <c r="C457" s="85">
        <v>27</v>
      </c>
      <c r="D457" s="86">
        <v>3.5999999999999997E-2</v>
      </c>
      <c r="E457" s="85">
        <v>11</v>
      </c>
      <c r="F457" s="86">
        <v>1.4999999999999999E-2</v>
      </c>
      <c r="G457" s="85">
        <v>109</v>
      </c>
      <c r="H457" s="86">
        <v>0.14699999999999999</v>
      </c>
      <c r="I457" s="85">
        <v>102</v>
      </c>
      <c r="J457" s="86">
        <v>0.13700000000000001</v>
      </c>
      <c r="K457" s="85">
        <v>218</v>
      </c>
      <c r="L457" s="86">
        <v>0.29299999999999998</v>
      </c>
      <c r="M457" s="85">
        <v>218</v>
      </c>
      <c r="N457" s="86">
        <v>0.29299999999999998</v>
      </c>
      <c r="P457" s="166">
        <f t="shared" si="75"/>
        <v>0.33499999999999996</v>
      </c>
      <c r="R457" s="166">
        <f t="shared" si="76"/>
        <v>0.58599999999999997</v>
      </c>
    </row>
    <row r="458" spans="1:18" x14ac:dyDescent="0.25">
      <c r="A458" s="121" t="s">
        <v>8</v>
      </c>
      <c r="B458" s="124">
        <v>988</v>
      </c>
      <c r="C458" s="88">
        <v>57</v>
      </c>
      <c r="D458" s="89">
        <v>5.8000000000000003E-2</v>
      </c>
      <c r="E458" s="88">
        <v>14</v>
      </c>
      <c r="F458" s="89">
        <v>1.4E-2</v>
      </c>
      <c r="G458" s="88">
        <v>221</v>
      </c>
      <c r="H458" s="89">
        <v>0.224</v>
      </c>
      <c r="I458" s="88">
        <v>65</v>
      </c>
      <c r="J458" s="89">
        <v>6.6000000000000003E-2</v>
      </c>
      <c r="K458" s="88">
        <v>351</v>
      </c>
      <c r="L458" s="89">
        <v>0.35499999999999998</v>
      </c>
      <c r="M458" s="88">
        <v>228</v>
      </c>
      <c r="N458" s="89">
        <v>0.23100000000000001</v>
      </c>
      <c r="P458" s="166">
        <f t="shared" si="75"/>
        <v>0.36200000000000004</v>
      </c>
      <c r="R458" s="166">
        <f t="shared" si="76"/>
        <v>0.58599999999999997</v>
      </c>
    </row>
    <row r="459" spans="1:18" x14ac:dyDescent="0.25">
      <c r="A459" s="120" t="s">
        <v>9</v>
      </c>
      <c r="B459" s="122">
        <v>1308</v>
      </c>
      <c r="C459" s="85">
        <v>99</v>
      </c>
      <c r="D459" s="86">
        <v>7.5999999999999998E-2</v>
      </c>
      <c r="E459" s="85">
        <v>20</v>
      </c>
      <c r="F459" s="86">
        <v>1.4999999999999999E-2</v>
      </c>
      <c r="G459" s="85">
        <v>392</v>
      </c>
      <c r="H459" s="86">
        <v>0.3</v>
      </c>
      <c r="I459" s="85">
        <v>81</v>
      </c>
      <c r="J459" s="86">
        <v>6.2E-2</v>
      </c>
      <c r="K459" s="85">
        <v>447</v>
      </c>
      <c r="L459" s="86">
        <v>0.34200000000000003</v>
      </c>
      <c r="M459" s="85">
        <v>211</v>
      </c>
      <c r="N459" s="86">
        <v>0.161</v>
      </c>
      <c r="P459" s="166">
        <f t="shared" si="75"/>
        <v>0.45300000000000001</v>
      </c>
      <c r="R459" s="166">
        <f t="shared" si="76"/>
        <v>0.503</v>
      </c>
    </row>
    <row r="460" spans="1:18" x14ac:dyDescent="0.25">
      <c r="A460" s="121" t="s">
        <v>10</v>
      </c>
      <c r="B460" s="124">
        <v>1350</v>
      </c>
      <c r="C460" s="88">
        <v>211</v>
      </c>
      <c r="D460" s="89">
        <v>0.156</v>
      </c>
      <c r="E460" s="88">
        <v>23</v>
      </c>
      <c r="F460" s="89">
        <v>1.7000000000000001E-2</v>
      </c>
      <c r="G460" s="88">
        <v>433</v>
      </c>
      <c r="H460" s="89">
        <v>0.32100000000000001</v>
      </c>
      <c r="I460" s="88">
        <v>54</v>
      </c>
      <c r="J460" s="89">
        <v>0.04</v>
      </c>
      <c r="K460" s="88">
        <v>475</v>
      </c>
      <c r="L460" s="89">
        <v>0.35199999999999998</v>
      </c>
      <c r="M460" s="88">
        <v>111</v>
      </c>
      <c r="N460" s="89">
        <v>8.2000000000000003E-2</v>
      </c>
      <c r="P460" s="166">
        <f t="shared" si="75"/>
        <v>0.53400000000000003</v>
      </c>
      <c r="R460" s="166">
        <f t="shared" si="76"/>
        <v>0.434</v>
      </c>
    </row>
    <row r="461" spans="1:18" x14ac:dyDescent="0.25">
      <c r="A461" s="120" t="s">
        <v>11</v>
      </c>
      <c r="B461" s="122">
        <v>1418</v>
      </c>
      <c r="C461" s="85">
        <v>393</v>
      </c>
      <c r="D461" s="86">
        <v>0.27700000000000002</v>
      </c>
      <c r="E461" s="85">
        <v>37</v>
      </c>
      <c r="F461" s="86">
        <v>2.5999999999999999E-2</v>
      </c>
      <c r="G461" s="85">
        <v>490</v>
      </c>
      <c r="H461" s="86">
        <v>0.34599999999999997</v>
      </c>
      <c r="I461" s="85">
        <v>37</v>
      </c>
      <c r="J461" s="86">
        <v>2.5999999999999999E-2</v>
      </c>
      <c r="K461" s="85">
        <v>343</v>
      </c>
      <c r="L461" s="86">
        <v>0.24199999999999999</v>
      </c>
      <c r="M461" s="85">
        <v>71</v>
      </c>
      <c r="N461" s="86">
        <v>0.05</v>
      </c>
      <c r="P461" s="166">
        <f t="shared" si="75"/>
        <v>0.67500000000000004</v>
      </c>
      <c r="R461" s="166">
        <f t="shared" si="76"/>
        <v>0.29199999999999998</v>
      </c>
    </row>
    <row r="462" spans="1:18" x14ac:dyDescent="0.25">
      <c r="A462" s="120" t="s">
        <v>12</v>
      </c>
      <c r="B462" s="85">
        <v>2</v>
      </c>
      <c r="C462" s="85">
        <v>0</v>
      </c>
      <c r="D462" s="85" t="s">
        <v>841</v>
      </c>
      <c r="E462" s="85">
        <v>0</v>
      </c>
      <c r="F462" s="86" t="s">
        <v>841</v>
      </c>
      <c r="G462" s="85">
        <v>0</v>
      </c>
      <c r="H462" s="85" t="s">
        <v>841</v>
      </c>
      <c r="I462" s="85">
        <v>0</v>
      </c>
      <c r="J462" s="86" t="s">
        <v>841</v>
      </c>
      <c r="K462" s="85">
        <v>0</v>
      </c>
      <c r="L462" s="85" t="s">
        <v>841</v>
      </c>
      <c r="M462" s="85">
        <v>1</v>
      </c>
      <c r="N462" s="86">
        <v>0.5</v>
      </c>
      <c r="P462" s="125"/>
      <c r="R462" s="125"/>
    </row>
    <row r="463" spans="1:18" x14ac:dyDescent="0.25">
      <c r="A463" s="121" t="s">
        <v>925</v>
      </c>
      <c r="B463" s="12">
        <f>SUM(B455:B461)</f>
        <v>7320</v>
      </c>
      <c r="P463" s="173">
        <f>SUMPRODUCT(B455:B461,P455:P461)/B463</f>
        <v>0.48134289617486342</v>
      </c>
      <c r="R463" s="126">
        <f>SUMPRODUCT(B455:B461,R455:R461)/B463</f>
        <v>0.46922295081967214</v>
      </c>
    </row>
    <row r="465" spans="1:18" x14ac:dyDescent="0.25">
      <c r="A465" s="81" t="s">
        <v>924</v>
      </c>
    </row>
    <row r="466" spans="1:18" ht="15.75" customHeight="1" x14ac:dyDescent="0.25">
      <c r="A466" s="114"/>
      <c r="B466" s="114"/>
      <c r="C466" s="275" t="s">
        <v>962</v>
      </c>
      <c r="D466" s="275"/>
      <c r="E466" s="275"/>
      <c r="F466" s="275"/>
      <c r="G466" s="275" t="s">
        <v>963</v>
      </c>
      <c r="H466" s="275"/>
      <c r="I466" s="275"/>
      <c r="J466" s="275"/>
      <c r="K466" s="275" t="s">
        <v>835</v>
      </c>
      <c r="L466" s="275"/>
      <c r="M466" s="275"/>
      <c r="N466" s="275"/>
    </row>
    <row r="467" spans="1:18" ht="15.75" customHeight="1" x14ac:dyDescent="0.25">
      <c r="A467" s="123">
        <v>44598</v>
      </c>
      <c r="B467" s="94">
        <f>A467-120</f>
        <v>44478</v>
      </c>
      <c r="C467" s="272" t="s">
        <v>920</v>
      </c>
      <c r="D467" s="272"/>
      <c r="E467" s="272" t="s">
        <v>921</v>
      </c>
      <c r="F467" s="272"/>
      <c r="G467" s="272" t="s">
        <v>920</v>
      </c>
      <c r="H467" s="272"/>
      <c r="I467" s="272" t="s">
        <v>921</v>
      </c>
      <c r="J467" s="272"/>
      <c r="K467" s="272" t="s">
        <v>920</v>
      </c>
      <c r="L467" s="272"/>
      <c r="M467" s="272" t="s">
        <v>921</v>
      </c>
      <c r="N467" s="272"/>
    </row>
    <row r="468" spans="1:18" ht="30" x14ac:dyDescent="0.25">
      <c r="A468" s="119" t="s">
        <v>104</v>
      </c>
      <c r="B468" s="62" t="s">
        <v>1026</v>
      </c>
      <c r="C468" s="62" t="s">
        <v>839</v>
      </c>
      <c r="D468" s="62" t="s">
        <v>840</v>
      </c>
      <c r="E468" s="62" t="s">
        <v>839</v>
      </c>
      <c r="F468" s="62" t="s">
        <v>840</v>
      </c>
      <c r="G468" s="62" t="s">
        <v>839</v>
      </c>
      <c r="H468" s="62" t="s">
        <v>840</v>
      </c>
      <c r="I468" s="62" t="s">
        <v>839</v>
      </c>
      <c r="J468" s="62" t="s">
        <v>840</v>
      </c>
      <c r="K468" s="62" t="s">
        <v>839</v>
      </c>
      <c r="L468" s="62" t="s">
        <v>840</v>
      </c>
      <c r="M468" s="62" t="s">
        <v>839</v>
      </c>
      <c r="N468" s="62" t="s">
        <v>840</v>
      </c>
      <c r="P468" s="62" t="s">
        <v>833</v>
      </c>
      <c r="R468" s="62" t="s">
        <v>923</v>
      </c>
    </row>
    <row r="469" spans="1:18" x14ac:dyDescent="0.25">
      <c r="A469" s="120" t="s">
        <v>964</v>
      </c>
      <c r="B469" s="122">
        <v>259</v>
      </c>
      <c r="C469" s="85">
        <v>0</v>
      </c>
      <c r="D469" s="85" t="s">
        <v>841</v>
      </c>
      <c r="E469" s="85">
        <v>0</v>
      </c>
      <c r="F469" s="85" t="s">
        <v>841</v>
      </c>
      <c r="G469" s="85">
        <v>0</v>
      </c>
      <c r="H469" s="85" t="s">
        <v>841</v>
      </c>
      <c r="I469" s="85">
        <v>0</v>
      </c>
      <c r="J469" s="85" t="s">
        <v>841</v>
      </c>
      <c r="K469" s="85">
        <v>36</v>
      </c>
      <c r="L469" s="86">
        <v>0.13900000000000001</v>
      </c>
      <c r="M469" s="122">
        <v>223</v>
      </c>
      <c r="N469" s="86">
        <v>0.86099999999999999</v>
      </c>
    </row>
    <row r="470" spans="1:18" x14ac:dyDescent="0.25">
      <c r="A470" s="121" t="s">
        <v>965</v>
      </c>
      <c r="B470" s="88">
        <v>107</v>
      </c>
      <c r="C470" s="88">
        <v>0</v>
      </c>
      <c r="D470" s="89" t="s">
        <v>841</v>
      </c>
      <c r="E470" s="88">
        <v>0</v>
      </c>
      <c r="F470" s="89" t="s">
        <v>841</v>
      </c>
      <c r="G470" s="88">
        <v>0</v>
      </c>
      <c r="H470" s="89" t="s">
        <v>841</v>
      </c>
      <c r="I470" s="88">
        <v>0</v>
      </c>
      <c r="J470" s="89" t="s">
        <v>841</v>
      </c>
      <c r="K470" s="88">
        <v>41</v>
      </c>
      <c r="L470" s="89">
        <v>0.38300000000000001</v>
      </c>
      <c r="M470" s="88">
        <v>46</v>
      </c>
      <c r="N470" s="89">
        <v>0.43</v>
      </c>
    </row>
    <row r="471" spans="1:18" x14ac:dyDescent="0.25">
      <c r="A471" s="120" t="s">
        <v>809</v>
      </c>
      <c r="B471" s="85">
        <v>688</v>
      </c>
      <c r="C471" s="85">
        <v>8</v>
      </c>
      <c r="D471" s="86">
        <v>1.2E-2</v>
      </c>
      <c r="E471" s="85">
        <v>6</v>
      </c>
      <c r="F471" s="86">
        <v>8.9999999999999993E-3</v>
      </c>
      <c r="G471" s="85">
        <v>88</v>
      </c>
      <c r="H471" s="86">
        <v>0.128</v>
      </c>
      <c r="I471" s="85">
        <v>202</v>
      </c>
      <c r="J471" s="86">
        <v>0.29399999999999998</v>
      </c>
      <c r="K471" s="85">
        <v>105</v>
      </c>
      <c r="L471" s="86">
        <v>0.153</v>
      </c>
      <c r="M471" s="85">
        <v>230</v>
      </c>
      <c r="N471" s="86">
        <v>0.33400000000000002</v>
      </c>
      <c r="P471" s="166">
        <f>D471+F471+H471+J471</f>
        <v>0.44299999999999995</v>
      </c>
      <c r="R471" s="166">
        <f>L471+N471</f>
        <v>0.48699999999999999</v>
      </c>
    </row>
    <row r="472" spans="1:18" x14ac:dyDescent="0.25">
      <c r="A472" s="121" t="s">
        <v>6</v>
      </c>
      <c r="B472" s="88">
        <v>860</v>
      </c>
      <c r="C472" s="88">
        <v>21</v>
      </c>
      <c r="D472" s="89">
        <v>2.4E-2</v>
      </c>
      <c r="E472" s="88">
        <v>13</v>
      </c>
      <c r="F472" s="89">
        <v>1.4999999999999999E-2</v>
      </c>
      <c r="G472" s="88">
        <v>114</v>
      </c>
      <c r="H472" s="89">
        <v>0.13300000000000001</v>
      </c>
      <c r="I472" s="88">
        <v>234</v>
      </c>
      <c r="J472" s="89">
        <v>0.27200000000000002</v>
      </c>
      <c r="K472" s="88">
        <v>174</v>
      </c>
      <c r="L472" s="89">
        <v>0.20200000000000001</v>
      </c>
      <c r="M472" s="88">
        <v>242</v>
      </c>
      <c r="N472" s="89">
        <v>0.28100000000000003</v>
      </c>
      <c r="P472" s="166">
        <f t="shared" ref="P472:P477" si="77">D472+F472+H472+J472</f>
        <v>0.44400000000000006</v>
      </c>
      <c r="R472" s="166">
        <f t="shared" ref="R472:R477" si="78">L472+N472</f>
        <v>0.48300000000000004</v>
      </c>
    </row>
    <row r="473" spans="1:18" x14ac:dyDescent="0.25">
      <c r="A473" s="120" t="s">
        <v>7</v>
      </c>
      <c r="B473" s="85">
        <v>742</v>
      </c>
      <c r="C473" s="85">
        <v>31</v>
      </c>
      <c r="D473" s="86">
        <v>4.2000000000000003E-2</v>
      </c>
      <c r="E473" s="85">
        <v>13</v>
      </c>
      <c r="F473" s="86">
        <v>1.7999999999999999E-2</v>
      </c>
      <c r="G473" s="85">
        <v>119</v>
      </c>
      <c r="H473" s="86">
        <v>0.16</v>
      </c>
      <c r="I473" s="85">
        <v>105</v>
      </c>
      <c r="J473" s="86">
        <v>0.14199999999999999</v>
      </c>
      <c r="K473" s="85">
        <v>229</v>
      </c>
      <c r="L473" s="86">
        <v>0.309</v>
      </c>
      <c r="M473" s="85">
        <v>187</v>
      </c>
      <c r="N473" s="86">
        <v>0.252</v>
      </c>
      <c r="P473" s="166">
        <f t="shared" si="77"/>
        <v>0.36199999999999999</v>
      </c>
      <c r="R473" s="166">
        <f t="shared" si="78"/>
        <v>0.56099999999999994</v>
      </c>
    </row>
    <row r="474" spans="1:18" x14ac:dyDescent="0.25">
      <c r="A474" s="121" t="s">
        <v>8</v>
      </c>
      <c r="B474" s="124">
        <v>971</v>
      </c>
      <c r="C474" s="88">
        <v>60</v>
      </c>
      <c r="D474" s="89">
        <v>6.2E-2</v>
      </c>
      <c r="E474" s="88">
        <v>16</v>
      </c>
      <c r="F474" s="89">
        <v>1.6E-2</v>
      </c>
      <c r="G474" s="88">
        <v>229</v>
      </c>
      <c r="H474" s="89">
        <v>0.23599999999999999</v>
      </c>
      <c r="I474" s="88">
        <v>70</v>
      </c>
      <c r="J474" s="89">
        <v>7.1999999999999995E-2</v>
      </c>
      <c r="K474" s="88">
        <v>349</v>
      </c>
      <c r="L474" s="89">
        <v>0.35899999999999999</v>
      </c>
      <c r="M474" s="88">
        <v>196</v>
      </c>
      <c r="N474" s="89">
        <v>0.20200000000000001</v>
      </c>
      <c r="P474" s="166">
        <f t="shared" si="77"/>
        <v>0.38600000000000001</v>
      </c>
      <c r="R474" s="166">
        <f t="shared" si="78"/>
        <v>0.56099999999999994</v>
      </c>
    </row>
    <row r="475" spans="1:18" x14ac:dyDescent="0.25">
      <c r="A475" s="120" t="s">
        <v>9</v>
      </c>
      <c r="B475" s="122">
        <v>1328</v>
      </c>
      <c r="C475" s="85">
        <v>103</v>
      </c>
      <c r="D475" s="86">
        <v>7.8E-2</v>
      </c>
      <c r="E475" s="85">
        <v>28</v>
      </c>
      <c r="F475" s="86">
        <v>2.1000000000000001E-2</v>
      </c>
      <c r="G475" s="85">
        <v>400</v>
      </c>
      <c r="H475" s="86">
        <v>0.30099999999999999</v>
      </c>
      <c r="I475" s="85">
        <v>93</v>
      </c>
      <c r="J475" s="86">
        <v>7.0000000000000007E-2</v>
      </c>
      <c r="K475" s="85">
        <v>463</v>
      </c>
      <c r="L475" s="86">
        <v>0.34899999999999998</v>
      </c>
      <c r="M475" s="85">
        <v>185</v>
      </c>
      <c r="N475" s="86">
        <v>0.13900000000000001</v>
      </c>
      <c r="P475" s="166">
        <f t="shared" si="77"/>
        <v>0.47000000000000003</v>
      </c>
      <c r="R475" s="166">
        <f t="shared" si="78"/>
        <v>0.48799999999999999</v>
      </c>
    </row>
    <row r="476" spans="1:18" x14ac:dyDescent="0.25">
      <c r="A476" s="121" t="s">
        <v>10</v>
      </c>
      <c r="B476" s="124">
        <v>1380</v>
      </c>
      <c r="C476" s="88">
        <v>214</v>
      </c>
      <c r="D476" s="89">
        <v>0.155</v>
      </c>
      <c r="E476" s="88">
        <v>36</v>
      </c>
      <c r="F476" s="89">
        <v>2.5999999999999999E-2</v>
      </c>
      <c r="G476" s="88">
        <v>432</v>
      </c>
      <c r="H476" s="89">
        <v>0.313</v>
      </c>
      <c r="I476" s="88">
        <v>70</v>
      </c>
      <c r="J476" s="89">
        <v>5.0999999999999997E-2</v>
      </c>
      <c r="K476" s="88">
        <v>476</v>
      </c>
      <c r="L476" s="89">
        <v>0.34499999999999997</v>
      </c>
      <c r="M476" s="88">
        <v>108</v>
      </c>
      <c r="N476" s="89">
        <v>7.8E-2</v>
      </c>
      <c r="P476" s="166">
        <f t="shared" si="77"/>
        <v>0.54500000000000004</v>
      </c>
      <c r="R476" s="166">
        <f t="shared" si="78"/>
        <v>0.42299999999999999</v>
      </c>
    </row>
    <row r="477" spans="1:18" x14ac:dyDescent="0.25">
      <c r="A477" s="120" t="s">
        <v>11</v>
      </c>
      <c r="B477" s="122">
        <v>1452</v>
      </c>
      <c r="C477" s="85">
        <v>407</v>
      </c>
      <c r="D477" s="86">
        <v>0.28000000000000003</v>
      </c>
      <c r="E477" s="85">
        <v>57</v>
      </c>
      <c r="F477" s="86">
        <v>3.9E-2</v>
      </c>
      <c r="G477" s="85">
        <v>488</v>
      </c>
      <c r="H477" s="86">
        <v>0.33600000000000002</v>
      </c>
      <c r="I477" s="85">
        <v>40</v>
      </c>
      <c r="J477" s="86">
        <v>2.8000000000000001E-2</v>
      </c>
      <c r="K477" s="85">
        <v>343</v>
      </c>
      <c r="L477" s="86">
        <v>0.23599999999999999</v>
      </c>
      <c r="M477" s="85">
        <v>69</v>
      </c>
      <c r="N477" s="86">
        <v>4.8000000000000001E-2</v>
      </c>
      <c r="P477" s="166">
        <f t="shared" si="77"/>
        <v>0.68300000000000005</v>
      </c>
      <c r="R477" s="166">
        <f t="shared" si="78"/>
        <v>0.28399999999999997</v>
      </c>
    </row>
    <row r="478" spans="1:18" x14ac:dyDescent="0.25">
      <c r="A478" s="120" t="s">
        <v>12</v>
      </c>
      <c r="B478" s="85">
        <v>2</v>
      </c>
      <c r="C478" s="85">
        <v>0</v>
      </c>
      <c r="D478" s="85" t="s">
        <v>841</v>
      </c>
      <c r="E478" s="85">
        <v>0</v>
      </c>
      <c r="F478" s="86" t="s">
        <v>841</v>
      </c>
      <c r="G478" s="85">
        <v>0</v>
      </c>
      <c r="H478" s="85" t="s">
        <v>841</v>
      </c>
      <c r="I478" s="85">
        <v>0</v>
      </c>
      <c r="J478" s="86" t="s">
        <v>841</v>
      </c>
      <c r="K478" s="85">
        <v>0</v>
      </c>
      <c r="L478" s="85" t="s">
        <v>841</v>
      </c>
      <c r="M478" s="85">
        <v>1</v>
      </c>
      <c r="N478" s="86">
        <v>0.5</v>
      </c>
      <c r="P478" s="125"/>
      <c r="R478" s="125"/>
    </row>
    <row r="479" spans="1:18" x14ac:dyDescent="0.25">
      <c r="A479" s="121" t="s">
        <v>925</v>
      </c>
      <c r="B479" s="12">
        <f>SUM(B471:B477)</f>
        <v>7421</v>
      </c>
      <c r="P479" s="173">
        <f>SUMPRODUCT(B471:B477,P471:P477)/B479</f>
        <v>0.49831693841800301</v>
      </c>
      <c r="R479" s="126">
        <f>SUMPRODUCT(B471:B477,R471:R477)/B479</f>
        <v>0.45217639132192428</v>
      </c>
    </row>
    <row r="481" spans="1:18" x14ac:dyDescent="0.25">
      <c r="A481" s="81" t="s">
        <v>924</v>
      </c>
    </row>
    <row r="482" spans="1:18" ht="15.75" customHeight="1" x14ac:dyDescent="0.25">
      <c r="A482" s="114"/>
      <c r="B482" s="114"/>
      <c r="C482" s="275" t="s">
        <v>962</v>
      </c>
      <c r="D482" s="275"/>
      <c r="E482" s="275"/>
      <c r="F482" s="275"/>
      <c r="G482" s="275" t="s">
        <v>963</v>
      </c>
      <c r="H482" s="275"/>
      <c r="I482" s="275"/>
      <c r="J482" s="275"/>
      <c r="K482" s="275" t="s">
        <v>835</v>
      </c>
      <c r="L482" s="275"/>
      <c r="M482" s="275"/>
      <c r="N482" s="275"/>
    </row>
    <row r="483" spans="1:18" ht="15.75" customHeight="1" x14ac:dyDescent="0.25">
      <c r="A483" s="123">
        <v>44599</v>
      </c>
      <c r="B483" s="94">
        <f>A483-120</f>
        <v>44479</v>
      </c>
      <c r="C483" s="272" t="s">
        <v>920</v>
      </c>
      <c r="D483" s="272"/>
      <c r="E483" s="272" t="s">
        <v>921</v>
      </c>
      <c r="F483" s="272"/>
      <c r="G483" s="272" t="s">
        <v>920</v>
      </c>
      <c r="H483" s="272"/>
      <c r="I483" s="272" t="s">
        <v>921</v>
      </c>
      <c r="J483" s="272"/>
      <c r="K483" s="272" t="s">
        <v>920</v>
      </c>
      <c r="L483" s="272"/>
      <c r="M483" s="272" t="s">
        <v>921</v>
      </c>
      <c r="N483" s="272"/>
    </row>
    <row r="484" spans="1:18" ht="30" x14ac:dyDescent="0.25">
      <c r="A484" s="119" t="s">
        <v>104</v>
      </c>
      <c r="B484" s="62" t="s">
        <v>1026</v>
      </c>
      <c r="C484" s="62" t="s">
        <v>839</v>
      </c>
      <c r="D484" s="62" t="s">
        <v>840</v>
      </c>
      <c r="E484" s="62" t="s">
        <v>839</v>
      </c>
      <c r="F484" s="62" t="s">
        <v>840</v>
      </c>
      <c r="G484" s="62" t="s">
        <v>839</v>
      </c>
      <c r="H484" s="62" t="s">
        <v>840</v>
      </c>
      <c r="I484" s="62" t="s">
        <v>839</v>
      </c>
      <c r="J484" s="62" t="s">
        <v>840</v>
      </c>
      <c r="K484" s="62" t="s">
        <v>839</v>
      </c>
      <c r="L484" s="62" t="s">
        <v>840</v>
      </c>
      <c r="M484" s="62" t="s">
        <v>839</v>
      </c>
      <c r="N484" s="62" t="s">
        <v>840</v>
      </c>
      <c r="P484" s="62" t="s">
        <v>833</v>
      </c>
      <c r="R484" s="62" t="s">
        <v>923</v>
      </c>
    </row>
    <row r="485" spans="1:18" x14ac:dyDescent="0.25">
      <c r="A485" s="120" t="s">
        <v>964</v>
      </c>
      <c r="B485" s="122">
        <v>264</v>
      </c>
      <c r="C485" s="85">
        <v>0</v>
      </c>
      <c r="D485" s="85" t="s">
        <v>841</v>
      </c>
      <c r="E485" s="85">
        <v>0</v>
      </c>
      <c r="F485" s="85" t="s">
        <v>841</v>
      </c>
      <c r="G485" s="85">
        <v>0</v>
      </c>
      <c r="H485" s="85" t="s">
        <v>841</v>
      </c>
      <c r="I485" s="85">
        <v>0</v>
      </c>
      <c r="J485" s="85" t="s">
        <v>841</v>
      </c>
      <c r="K485" s="85">
        <v>37</v>
      </c>
      <c r="L485" s="86">
        <v>0.14000000000000001</v>
      </c>
      <c r="M485" s="122">
        <v>227</v>
      </c>
      <c r="N485" s="86">
        <v>0.86</v>
      </c>
    </row>
    <row r="486" spans="1:18" x14ac:dyDescent="0.25">
      <c r="A486" s="121" t="s">
        <v>965</v>
      </c>
      <c r="B486" s="88">
        <v>109</v>
      </c>
      <c r="C486" s="88">
        <v>0</v>
      </c>
      <c r="D486" s="89" t="s">
        <v>841</v>
      </c>
      <c r="E486" s="88">
        <v>0</v>
      </c>
      <c r="F486" s="89" t="s">
        <v>841</v>
      </c>
      <c r="G486" s="88">
        <v>0</v>
      </c>
      <c r="H486" s="89" t="s">
        <v>841</v>
      </c>
      <c r="I486" s="88">
        <v>0</v>
      </c>
      <c r="J486" s="89" t="s">
        <v>841</v>
      </c>
      <c r="K486" s="88">
        <v>43</v>
      </c>
      <c r="L486" s="89">
        <v>0.39400000000000002</v>
      </c>
      <c r="M486" s="88">
        <v>43</v>
      </c>
      <c r="N486" s="89">
        <v>0.39400000000000002</v>
      </c>
    </row>
    <row r="487" spans="1:18" x14ac:dyDescent="0.25">
      <c r="A487" s="120" t="s">
        <v>809</v>
      </c>
      <c r="B487" s="85">
        <v>700</v>
      </c>
      <c r="C487" s="85">
        <v>10</v>
      </c>
      <c r="D487" s="86">
        <v>1.4E-2</v>
      </c>
      <c r="E487" s="85">
        <v>5</v>
      </c>
      <c r="F487" s="86">
        <v>7.0000000000000001E-3</v>
      </c>
      <c r="G487" s="85">
        <v>92</v>
      </c>
      <c r="H487" s="86">
        <v>0.13100000000000001</v>
      </c>
      <c r="I487" s="85">
        <v>207</v>
      </c>
      <c r="J487" s="86">
        <v>0.29599999999999999</v>
      </c>
      <c r="K487" s="85">
        <v>108</v>
      </c>
      <c r="L487" s="86">
        <v>0.154</v>
      </c>
      <c r="M487" s="85">
        <v>226</v>
      </c>
      <c r="N487" s="86">
        <v>0.32300000000000001</v>
      </c>
      <c r="P487" s="166">
        <f>D487+F487+H487+J487</f>
        <v>0.44799999999999995</v>
      </c>
      <c r="R487" s="166">
        <f>L487+N487</f>
        <v>0.47699999999999998</v>
      </c>
    </row>
    <row r="488" spans="1:18" x14ac:dyDescent="0.25">
      <c r="A488" s="121" t="s">
        <v>6</v>
      </c>
      <c r="B488" s="88">
        <v>872</v>
      </c>
      <c r="C488" s="88">
        <v>22</v>
      </c>
      <c r="D488" s="89">
        <v>2.5000000000000001E-2</v>
      </c>
      <c r="E488" s="88">
        <v>15</v>
      </c>
      <c r="F488" s="89">
        <v>1.7000000000000001E-2</v>
      </c>
      <c r="G488" s="88">
        <v>125</v>
      </c>
      <c r="H488" s="89">
        <v>0.14299999999999999</v>
      </c>
      <c r="I488" s="88">
        <v>232</v>
      </c>
      <c r="J488" s="89">
        <v>0.26600000000000001</v>
      </c>
      <c r="K488" s="88">
        <v>179</v>
      </c>
      <c r="L488" s="89">
        <v>0.20499999999999999</v>
      </c>
      <c r="M488" s="88">
        <v>235</v>
      </c>
      <c r="N488" s="89">
        <v>0.26900000000000002</v>
      </c>
      <c r="P488" s="166">
        <f t="shared" ref="P488:P493" si="79">D488+F488+H488+J488</f>
        <v>0.45100000000000001</v>
      </c>
      <c r="R488" s="166">
        <f t="shared" ref="R488:R493" si="80">L488+N488</f>
        <v>0.47399999999999998</v>
      </c>
    </row>
    <row r="489" spans="1:18" x14ac:dyDescent="0.25">
      <c r="A489" s="120" t="s">
        <v>7</v>
      </c>
      <c r="B489" s="85">
        <v>748</v>
      </c>
      <c r="C489" s="85">
        <v>34</v>
      </c>
      <c r="D489" s="86">
        <v>4.4999999999999998E-2</v>
      </c>
      <c r="E489" s="85">
        <v>10</v>
      </c>
      <c r="F489" s="86">
        <v>1.2999999999999999E-2</v>
      </c>
      <c r="G489" s="85">
        <v>130</v>
      </c>
      <c r="H489" s="86">
        <v>0.17399999999999999</v>
      </c>
      <c r="I489" s="85">
        <v>101</v>
      </c>
      <c r="J489" s="86">
        <v>0.13500000000000001</v>
      </c>
      <c r="K489" s="85">
        <v>229</v>
      </c>
      <c r="L489" s="86">
        <v>0.30599999999999999</v>
      </c>
      <c r="M489" s="85">
        <v>186</v>
      </c>
      <c r="N489" s="86">
        <v>0.249</v>
      </c>
      <c r="P489" s="166">
        <f t="shared" si="79"/>
        <v>0.36699999999999999</v>
      </c>
      <c r="R489" s="166">
        <f t="shared" si="80"/>
        <v>0.55499999999999994</v>
      </c>
    </row>
    <row r="490" spans="1:18" x14ac:dyDescent="0.25">
      <c r="A490" s="121" t="s">
        <v>8</v>
      </c>
      <c r="B490" s="124">
        <v>977</v>
      </c>
      <c r="C490" s="88">
        <v>68</v>
      </c>
      <c r="D490" s="89">
        <v>7.0000000000000007E-2</v>
      </c>
      <c r="E490" s="88">
        <v>15</v>
      </c>
      <c r="F490" s="89">
        <v>1.4999999999999999E-2</v>
      </c>
      <c r="G490" s="88">
        <v>238</v>
      </c>
      <c r="H490" s="89">
        <v>0.24399999999999999</v>
      </c>
      <c r="I490" s="88">
        <v>65</v>
      </c>
      <c r="J490" s="89">
        <v>6.7000000000000004E-2</v>
      </c>
      <c r="K490" s="88">
        <v>350</v>
      </c>
      <c r="L490" s="89">
        <v>0.35799999999999998</v>
      </c>
      <c r="M490" s="88">
        <v>190</v>
      </c>
      <c r="N490" s="89">
        <v>0.19400000000000001</v>
      </c>
      <c r="P490" s="166">
        <f t="shared" si="79"/>
        <v>0.39600000000000002</v>
      </c>
      <c r="R490" s="166">
        <f t="shared" si="80"/>
        <v>0.55200000000000005</v>
      </c>
    </row>
    <row r="491" spans="1:18" x14ac:dyDescent="0.25">
      <c r="A491" s="120" t="s">
        <v>9</v>
      </c>
      <c r="B491" s="122">
        <v>1339</v>
      </c>
      <c r="C491" s="85">
        <v>113</v>
      </c>
      <c r="D491" s="86">
        <v>8.4000000000000005E-2</v>
      </c>
      <c r="E491" s="85">
        <v>25</v>
      </c>
      <c r="F491" s="86">
        <v>1.9E-2</v>
      </c>
      <c r="G491" s="85">
        <v>414</v>
      </c>
      <c r="H491" s="86">
        <v>0.309</v>
      </c>
      <c r="I491" s="85">
        <v>84</v>
      </c>
      <c r="J491" s="86">
        <v>6.3E-2</v>
      </c>
      <c r="K491" s="85">
        <v>471</v>
      </c>
      <c r="L491" s="86">
        <v>0.35199999999999998</v>
      </c>
      <c r="M491" s="85">
        <v>176</v>
      </c>
      <c r="N491" s="86">
        <v>0.13100000000000001</v>
      </c>
      <c r="P491" s="166">
        <f t="shared" si="79"/>
        <v>0.47500000000000003</v>
      </c>
      <c r="R491" s="166">
        <f t="shared" si="80"/>
        <v>0.48299999999999998</v>
      </c>
    </row>
    <row r="492" spans="1:18" x14ac:dyDescent="0.25">
      <c r="A492" s="121" t="s">
        <v>10</v>
      </c>
      <c r="B492" s="124">
        <v>1396</v>
      </c>
      <c r="C492" s="88">
        <v>237</v>
      </c>
      <c r="D492" s="89">
        <v>0.17</v>
      </c>
      <c r="E492" s="88">
        <v>23</v>
      </c>
      <c r="F492" s="89">
        <v>1.6E-2</v>
      </c>
      <c r="G492" s="88">
        <v>458</v>
      </c>
      <c r="H492" s="89">
        <v>0.32800000000000001</v>
      </c>
      <c r="I492" s="88">
        <v>46</v>
      </c>
      <c r="J492" s="89">
        <v>3.3000000000000002E-2</v>
      </c>
      <c r="K492" s="88">
        <v>487</v>
      </c>
      <c r="L492" s="89">
        <v>0.34899999999999998</v>
      </c>
      <c r="M492" s="88">
        <v>101</v>
      </c>
      <c r="N492" s="89">
        <v>7.1999999999999995E-2</v>
      </c>
      <c r="P492" s="166">
        <f t="shared" si="79"/>
        <v>0.54700000000000004</v>
      </c>
      <c r="R492" s="166">
        <f t="shared" si="80"/>
        <v>0.42099999999999999</v>
      </c>
    </row>
    <row r="493" spans="1:18" x14ac:dyDescent="0.25">
      <c r="A493" s="120" t="s">
        <v>11</v>
      </c>
      <c r="B493" s="122">
        <v>1467</v>
      </c>
      <c r="C493" s="85">
        <v>437</v>
      </c>
      <c r="D493" s="86">
        <v>0.29799999999999999</v>
      </c>
      <c r="E493" s="85">
        <v>39</v>
      </c>
      <c r="F493" s="86">
        <v>2.7E-2</v>
      </c>
      <c r="G493" s="85">
        <v>497</v>
      </c>
      <c r="H493" s="86">
        <v>0.33900000000000002</v>
      </c>
      <c r="I493" s="85">
        <v>30</v>
      </c>
      <c r="J493" s="86">
        <v>0.02</v>
      </c>
      <c r="K493" s="85">
        <v>363</v>
      </c>
      <c r="L493" s="86">
        <v>0.247</v>
      </c>
      <c r="M493" s="85">
        <v>54</v>
      </c>
      <c r="N493" s="86">
        <v>3.6999999999999998E-2</v>
      </c>
      <c r="P493" s="166">
        <f t="shared" si="79"/>
        <v>0.68400000000000005</v>
      </c>
      <c r="R493" s="166">
        <f t="shared" si="80"/>
        <v>0.28399999999999997</v>
      </c>
    </row>
    <row r="494" spans="1:18" x14ac:dyDescent="0.25">
      <c r="A494" s="120" t="s">
        <v>12</v>
      </c>
      <c r="B494" s="85">
        <v>2</v>
      </c>
      <c r="C494" s="85">
        <v>0</v>
      </c>
      <c r="D494" s="85" t="s">
        <v>841</v>
      </c>
      <c r="E494" s="85">
        <v>0</v>
      </c>
      <c r="F494" s="86" t="s">
        <v>841</v>
      </c>
      <c r="G494" s="85">
        <v>0</v>
      </c>
      <c r="H494" s="85" t="s">
        <v>841</v>
      </c>
      <c r="I494" s="85">
        <v>0</v>
      </c>
      <c r="J494" s="86" t="s">
        <v>841</v>
      </c>
      <c r="K494" s="85">
        <v>0</v>
      </c>
      <c r="L494" s="85" t="s">
        <v>841</v>
      </c>
      <c r="M494" s="85">
        <v>1</v>
      </c>
      <c r="N494" s="86">
        <v>0.5</v>
      </c>
      <c r="P494" s="125"/>
      <c r="R494" s="125"/>
    </row>
    <row r="495" spans="1:18" x14ac:dyDescent="0.25">
      <c r="A495" s="120" t="s">
        <v>13</v>
      </c>
      <c r="B495" s="85">
        <v>1</v>
      </c>
      <c r="C495" s="85">
        <v>0</v>
      </c>
      <c r="D495" s="85" t="s">
        <v>841</v>
      </c>
      <c r="E495" s="85">
        <v>0</v>
      </c>
      <c r="F495" s="86" t="s">
        <v>841</v>
      </c>
      <c r="G495" s="85">
        <v>0</v>
      </c>
      <c r="H495" s="85" t="s">
        <v>841</v>
      </c>
      <c r="I495" s="85">
        <v>0</v>
      </c>
      <c r="J495" s="86" t="s">
        <v>841</v>
      </c>
      <c r="K495" s="85">
        <v>0</v>
      </c>
      <c r="L495" s="85" t="s">
        <v>841</v>
      </c>
      <c r="M495" s="85">
        <v>1</v>
      </c>
      <c r="N495" s="86">
        <v>1</v>
      </c>
      <c r="P495" s="173">
        <f>SUMPRODUCT(B487:B493,P487:P493)/B496</f>
        <v>0.50291305507400985</v>
      </c>
      <c r="R495" s="126">
        <f>SUMPRODUCT(B487:B493,R487:R493)/B496</f>
        <v>0.44709334577943727</v>
      </c>
    </row>
    <row r="496" spans="1:18" x14ac:dyDescent="0.25">
      <c r="A496" s="121" t="s">
        <v>925</v>
      </c>
      <c r="B496" s="12">
        <f>SUM(B487:B493)</f>
        <v>7499</v>
      </c>
    </row>
    <row r="498" spans="1:18" x14ac:dyDescent="0.25">
      <c r="A498" s="81" t="s">
        <v>924</v>
      </c>
    </row>
    <row r="499" spans="1:18" ht="15.75" customHeight="1" x14ac:dyDescent="0.25">
      <c r="A499" s="114"/>
      <c r="B499" s="114"/>
      <c r="C499" s="275" t="s">
        <v>962</v>
      </c>
      <c r="D499" s="275"/>
      <c r="E499" s="275"/>
      <c r="F499" s="275"/>
      <c r="G499" s="275" t="s">
        <v>963</v>
      </c>
      <c r="H499" s="275"/>
      <c r="I499" s="275"/>
      <c r="J499" s="275"/>
      <c r="K499" s="275" t="s">
        <v>835</v>
      </c>
      <c r="L499" s="275"/>
      <c r="M499" s="275"/>
      <c r="N499" s="275"/>
    </row>
    <row r="500" spans="1:18" ht="15.75" customHeight="1" x14ac:dyDescent="0.25">
      <c r="A500" s="123">
        <v>44600</v>
      </c>
      <c r="B500" s="94">
        <f>A500-120</f>
        <v>44480</v>
      </c>
      <c r="C500" s="272" t="s">
        <v>920</v>
      </c>
      <c r="D500" s="272"/>
      <c r="E500" s="272" t="s">
        <v>921</v>
      </c>
      <c r="F500" s="272"/>
      <c r="G500" s="272" t="s">
        <v>920</v>
      </c>
      <c r="H500" s="272"/>
      <c r="I500" s="272" t="s">
        <v>921</v>
      </c>
      <c r="J500" s="272"/>
      <c r="K500" s="272" t="s">
        <v>920</v>
      </c>
      <c r="L500" s="272"/>
      <c r="M500" s="272" t="s">
        <v>921</v>
      </c>
      <c r="N500" s="272"/>
    </row>
    <row r="501" spans="1:18" ht="30" x14ac:dyDescent="0.25">
      <c r="A501" s="119" t="s">
        <v>104</v>
      </c>
      <c r="B501" s="62" t="s">
        <v>1026</v>
      </c>
      <c r="C501" s="62" t="s">
        <v>839</v>
      </c>
      <c r="D501" s="62" t="s">
        <v>840</v>
      </c>
      <c r="E501" s="62" t="s">
        <v>839</v>
      </c>
      <c r="F501" s="62" t="s">
        <v>840</v>
      </c>
      <c r="G501" s="62" t="s">
        <v>839</v>
      </c>
      <c r="H501" s="62" t="s">
        <v>840</v>
      </c>
      <c r="I501" s="62" t="s">
        <v>839</v>
      </c>
      <c r="J501" s="62" t="s">
        <v>840</v>
      </c>
      <c r="K501" s="62" t="s">
        <v>839</v>
      </c>
      <c r="L501" s="62" t="s">
        <v>840</v>
      </c>
      <c r="M501" s="62" t="s">
        <v>839</v>
      </c>
      <c r="N501" s="62" t="s">
        <v>840</v>
      </c>
      <c r="P501" s="62" t="s">
        <v>833</v>
      </c>
      <c r="R501" s="62" t="s">
        <v>923</v>
      </c>
    </row>
    <row r="502" spans="1:18" x14ac:dyDescent="0.25">
      <c r="A502" s="120" t="s">
        <v>964</v>
      </c>
      <c r="B502" s="122">
        <v>264</v>
      </c>
      <c r="C502" s="85">
        <v>0</v>
      </c>
      <c r="D502" s="85" t="s">
        <v>841</v>
      </c>
      <c r="E502" s="85">
        <v>0</v>
      </c>
      <c r="F502" s="85" t="s">
        <v>841</v>
      </c>
      <c r="G502" s="85">
        <v>0</v>
      </c>
      <c r="H502" s="85" t="s">
        <v>841</v>
      </c>
      <c r="I502" s="85">
        <v>0</v>
      </c>
      <c r="J502" s="85" t="s">
        <v>841</v>
      </c>
      <c r="K502" s="85">
        <v>36</v>
      </c>
      <c r="L502" s="86">
        <v>0.13600000000000001</v>
      </c>
      <c r="M502" s="122">
        <v>228</v>
      </c>
      <c r="N502" s="86">
        <v>0.86399999999999999</v>
      </c>
    </row>
    <row r="503" spans="1:18" x14ac:dyDescent="0.25">
      <c r="A503" s="121" t="s">
        <v>965</v>
      </c>
      <c r="B503" s="88">
        <v>109</v>
      </c>
      <c r="C503" s="88">
        <v>0</v>
      </c>
      <c r="D503" s="89" t="s">
        <v>841</v>
      </c>
      <c r="E503" s="88">
        <v>0</v>
      </c>
      <c r="F503" s="89" t="s">
        <v>841</v>
      </c>
      <c r="G503" s="88">
        <v>0</v>
      </c>
      <c r="H503" s="89" t="s">
        <v>841</v>
      </c>
      <c r="I503" s="88">
        <v>0</v>
      </c>
      <c r="J503" s="89" t="s">
        <v>841</v>
      </c>
      <c r="K503" s="88">
        <v>42</v>
      </c>
      <c r="L503" s="89">
        <v>0.38500000000000001</v>
      </c>
      <c r="M503" s="88">
        <v>44</v>
      </c>
      <c r="N503" s="89">
        <v>0.40400000000000003</v>
      </c>
    </row>
    <row r="504" spans="1:18" x14ac:dyDescent="0.25">
      <c r="A504" s="120" t="s">
        <v>809</v>
      </c>
      <c r="B504" s="85">
        <v>699</v>
      </c>
      <c r="C504" s="85">
        <v>10</v>
      </c>
      <c r="D504" s="86">
        <v>1.4E-2</v>
      </c>
      <c r="E504" s="85">
        <v>5</v>
      </c>
      <c r="F504" s="86">
        <v>7.0000000000000001E-3</v>
      </c>
      <c r="G504" s="85">
        <v>94</v>
      </c>
      <c r="H504" s="86">
        <v>0.13400000000000001</v>
      </c>
      <c r="I504" s="85">
        <v>209</v>
      </c>
      <c r="J504" s="86">
        <v>0.29899999999999999</v>
      </c>
      <c r="K504" s="85">
        <v>108</v>
      </c>
      <c r="L504" s="86">
        <v>0.155</v>
      </c>
      <c r="M504" s="85">
        <v>221</v>
      </c>
      <c r="N504" s="86">
        <v>0.316</v>
      </c>
      <c r="P504" s="166">
        <f>D504+F504+H504+J504</f>
        <v>0.45399999999999996</v>
      </c>
      <c r="R504" s="166">
        <f>L504+N504</f>
        <v>0.47099999999999997</v>
      </c>
    </row>
    <row r="505" spans="1:18" x14ac:dyDescent="0.25">
      <c r="A505" s="121" t="s">
        <v>6</v>
      </c>
      <c r="B505" s="88">
        <v>880</v>
      </c>
      <c r="C505" s="88">
        <v>22</v>
      </c>
      <c r="D505" s="89">
        <v>2.5000000000000001E-2</v>
      </c>
      <c r="E505" s="88">
        <v>17</v>
      </c>
      <c r="F505" s="89">
        <v>1.9E-2</v>
      </c>
      <c r="G505" s="88">
        <v>128</v>
      </c>
      <c r="H505" s="89">
        <v>0.14499999999999999</v>
      </c>
      <c r="I505" s="88">
        <v>236</v>
      </c>
      <c r="J505" s="89">
        <v>0.26800000000000002</v>
      </c>
      <c r="K505" s="88">
        <v>178</v>
      </c>
      <c r="L505" s="89">
        <v>0.20200000000000001</v>
      </c>
      <c r="M505" s="88">
        <v>234</v>
      </c>
      <c r="N505" s="89">
        <v>0.26600000000000001</v>
      </c>
      <c r="P505" s="166">
        <f t="shared" ref="P505:P510" si="81">D505+F505+H505+J505</f>
        <v>0.45700000000000002</v>
      </c>
      <c r="R505" s="166">
        <f t="shared" ref="R505:R510" si="82">L505+N505</f>
        <v>0.46800000000000003</v>
      </c>
    </row>
    <row r="506" spans="1:18" x14ac:dyDescent="0.25">
      <c r="A506" s="120" t="s">
        <v>7</v>
      </c>
      <c r="B506" s="85">
        <v>744</v>
      </c>
      <c r="C506" s="85">
        <v>34</v>
      </c>
      <c r="D506" s="86">
        <v>4.5999999999999999E-2</v>
      </c>
      <c r="E506" s="85">
        <v>12</v>
      </c>
      <c r="F506" s="86">
        <v>1.6E-2</v>
      </c>
      <c r="G506" s="85">
        <v>134</v>
      </c>
      <c r="H506" s="86">
        <v>0.18</v>
      </c>
      <c r="I506" s="85">
        <v>102</v>
      </c>
      <c r="J506" s="86">
        <v>0.13700000000000001</v>
      </c>
      <c r="K506" s="85">
        <v>226</v>
      </c>
      <c r="L506" s="86">
        <v>0.30399999999999999</v>
      </c>
      <c r="M506" s="85">
        <v>179</v>
      </c>
      <c r="N506" s="86">
        <v>0.24099999999999999</v>
      </c>
      <c r="P506" s="166">
        <f t="shared" si="81"/>
        <v>0.379</v>
      </c>
      <c r="R506" s="166">
        <f t="shared" si="82"/>
        <v>0.54499999999999993</v>
      </c>
    </row>
    <row r="507" spans="1:18" x14ac:dyDescent="0.25">
      <c r="A507" s="121" t="s">
        <v>8</v>
      </c>
      <c r="B507" s="124">
        <v>982</v>
      </c>
      <c r="C507" s="88">
        <v>73</v>
      </c>
      <c r="D507" s="89">
        <v>7.3999999999999996E-2</v>
      </c>
      <c r="E507" s="88">
        <v>13</v>
      </c>
      <c r="F507" s="89">
        <v>1.2999999999999999E-2</v>
      </c>
      <c r="G507" s="88">
        <v>239</v>
      </c>
      <c r="H507" s="89">
        <v>0.24299999999999999</v>
      </c>
      <c r="I507" s="88">
        <v>69</v>
      </c>
      <c r="J507" s="89">
        <v>7.0000000000000007E-2</v>
      </c>
      <c r="K507" s="88">
        <v>348</v>
      </c>
      <c r="L507" s="89">
        <v>0.35399999999999998</v>
      </c>
      <c r="M507" s="88">
        <v>188</v>
      </c>
      <c r="N507" s="89">
        <v>0.191</v>
      </c>
      <c r="P507" s="166">
        <f t="shared" si="81"/>
        <v>0.39999999999999997</v>
      </c>
      <c r="R507" s="166">
        <f t="shared" si="82"/>
        <v>0.54499999999999993</v>
      </c>
    </row>
    <row r="508" spans="1:18" x14ac:dyDescent="0.25">
      <c r="A508" s="120" t="s">
        <v>9</v>
      </c>
      <c r="B508" s="122">
        <v>1353</v>
      </c>
      <c r="C508" s="85">
        <v>119</v>
      </c>
      <c r="D508" s="86">
        <v>8.7999999999999995E-2</v>
      </c>
      <c r="E508" s="85">
        <v>27</v>
      </c>
      <c r="F508" s="86">
        <v>0.02</v>
      </c>
      <c r="G508" s="85">
        <v>423</v>
      </c>
      <c r="H508" s="86">
        <v>0.313</v>
      </c>
      <c r="I508" s="85">
        <v>80</v>
      </c>
      <c r="J508" s="86">
        <v>5.8999999999999997E-2</v>
      </c>
      <c r="K508" s="85">
        <v>472</v>
      </c>
      <c r="L508" s="86">
        <v>0.34899999999999998</v>
      </c>
      <c r="M508" s="85">
        <v>174</v>
      </c>
      <c r="N508" s="86">
        <v>0.129</v>
      </c>
      <c r="P508" s="166">
        <f t="shared" si="81"/>
        <v>0.48</v>
      </c>
      <c r="R508" s="166">
        <f t="shared" si="82"/>
        <v>0.47799999999999998</v>
      </c>
    </row>
    <row r="509" spans="1:18" x14ac:dyDescent="0.25">
      <c r="A509" s="121" t="s">
        <v>10</v>
      </c>
      <c r="B509" s="124">
        <v>1399</v>
      </c>
      <c r="C509" s="88">
        <v>249</v>
      </c>
      <c r="D509" s="89">
        <v>0.17799999999999999</v>
      </c>
      <c r="E509" s="88">
        <v>26</v>
      </c>
      <c r="F509" s="89">
        <v>1.9E-2</v>
      </c>
      <c r="G509" s="88">
        <v>467</v>
      </c>
      <c r="H509" s="89">
        <v>0.33400000000000002</v>
      </c>
      <c r="I509" s="88">
        <v>41</v>
      </c>
      <c r="J509" s="89">
        <v>2.9000000000000001E-2</v>
      </c>
      <c r="K509" s="88">
        <v>482</v>
      </c>
      <c r="L509" s="89">
        <v>0.34499999999999997</v>
      </c>
      <c r="M509" s="88">
        <v>91</v>
      </c>
      <c r="N509" s="89">
        <v>6.5000000000000002E-2</v>
      </c>
      <c r="P509" s="166">
        <f t="shared" si="81"/>
        <v>0.56000000000000005</v>
      </c>
      <c r="R509" s="166">
        <f t="shared" si="82"/>
        <v>0.41</v>
      </c>
    </row>
    <row r="510" spans="1:18" x14ac:dyDescent="0.25">
      <c r="A510" s="120" t="s">
        <v>11</v>
      </c>
      <c r="B510" s="122">
        <v>1487</v>
      </c>
      <c r="C510" s="85">
        <v>447</v>
      </c>
      <c r="D510" s="86">
        <v>0.30099999999999999</v>
      </c>
      <c r="E510" s="85">
        <v>42</v>
      </c>
      <c r="F510" s="86">
        <v>2.8000000000000001E-2</v>
      </c>
      <c r="G510" s="85">
        <v>503</v>
      </c>
      <c r="H510" s="86">
        <v>0.33800000000000002</v>
      </c>
      <c r="I510" s="85">
        <v>25</v>
      </c>
      <c r="J510" s="86">
        <v>1.7000000000000001E-2</v>
      </c>
      <c r="K510" s="85">
        <v>361</v>
      </c>
      <c r="L510" s="86">
        <v>0.24299999999999999</v>
      </c>
      <c r="M510" s="85">
        <v>62</v>
      </c>
      <c r="N510" s="86">
        <v>4.2000000000000003E-2</v>
      </c>
      <c r="P510" s="166">
        <f t="shared" si="81"/>
        <v>0.68400000000000005</v>
      </c>
      <c r="R510" s="166">
        <f t="shared" si="82"/>
        <v>0.28499999999999998</v>
      </c>
    </row>
    <row r="511" spans="1:18" x14ac:dyDescent="0.25">
      <c r="A511" s="120" t="s">
        <v>12</v>
      </c>
      <c r="B511" s="85">
        <v>2</v>
      </c>
      <c r="C511" s="85">
        <v>0</v>
      </c>
      <c r="D511" s="85" t="s">
        <v>841</v>
      </c>
      <c r="E511" s="85">
        <v>0</v>
      </c>
      <c r="F511" s="86" t="s">
        <v>841</v>
      </c>
      <c r="G511" s="85">
        <v>0</v>
      </c>
      <c r="H511" s="85" t="s">
        <v>841</v>
      </c>
      <c r="I511" s="85">
        <v>0</v>
      </c>
      <c r="J511" s="86" t="s">
        <v>841</v>
      </c>
      <c r="K511" s="85">
        <v>0</v>
      </c>
      <c r="L511" s="85" t="s">
        <v>841</v>
      </c>
      <c r="M511" s="85">
        <v>1</v>
      </c>
      <c r="N511" s="86">
        <v>0.5</v>
      </c>
      <c r="P511" s="125"/>
      <c r="R511" s="125"/>
    </row>
    <row r="512" spans="1:18" x14ac:dyDescent="0.25">
      <c r="P512" s="173">
        <f>SUMPRODUCT(B504:B510,P504:P510)/B513</f>
        <v>0.50957979851537649</v>
      </c>
      <c r="R512" s="126">
        <f>SUMPRODUCT(B504:B510,R504:R510)/B513</f>
        <v>0.44086134676564159</v>
      </c>
    </row>
    <row r="513" spans="1:18" x14ac:dyDescent="0.25">
      <c r="A513" s="121" t="s">
        <v>925</v>
      </c>
      <c r="B513" s="12">
        <f>SUM(B504:B510)</f>
        <v>7544</v>
      </c>
    </row>
    <row r="515" spans="1:18" x14ac:dyDescent="0.25">
      <c r="A515" s="81" t="s">
        <v>924</v>
      </c>
    </row>
    <row r="516" spans="1:18" ht="15.75" customHeight="1" x14ac:dyDescent="0.25">
      <c r="A516" s="114"/>
      <c r="B516" s="114"/>
      <c r="C516" s="275" t="s">
        <v>962</v>
      </c>
      <c r="D516" s="275"/>
      <c r="E516" s="275"/>
      <c r="F516" s="275"/>
      <c r="G516" s="275" t="s">
        <v>963</v>
      </c>
      <c r="H516" s="275"/>
      <c r="I516" s="275"/>
      <c r="J516" s="275"/>
      <c r="K516" s="275" t="s">
        <v>835</v>
      </c>
      <c r="L516" s="275"/>
      <c r="M516" s="275"/>
      <c r="N516" s="275"/>
    </row>
    <row r="517" spans="1:18" ht="15.75" customHeight="1" x14ac:dyDescent="0.25">
      <c r="A517" s="123">
        <v>44601</v>
      </c>
      <c r="B517" s="94">
        <f>A517-120</f>
        <v>44481</v>
      </c>
      <c r="C517" s="272" t="s">
        <v>920</v>
      </c>
      <c r="D517" s="272"/>
      <c r="E517" s="272" t="s">
        <v>921</v>
      </c>
      <c r="F517" s="272"/>
      <c r="G517" s="272" t="s">
        <v>920</v>
      </c>
      <c r="H517" s="272"/>
      <c r="I517" s="272" t="s">
        <v>921</v>
      </c>
      <c r="J517" s="272"/>
      <c r="K517" s="272" t="s">
        <v>920</v>
      </c>
      <c r="L517" s="272"/>
      <c r="M517" s="272" t="s">
        <v>921</v>
      </c>
      <c r="N517" s="272"/>
    </row>
    <row r="518" spans="1:18" ht="30" x14ac:dyDescent="0.25">
      <c r="A518" s="119" t="s">
        <v>104</v>
      </c>
      <c r="B518" s="62" t="s">
        <v>1026</v>
      </c>
      <c r="C518" s="62" t="s">
        <v>839</v>
      </c>
      <c r="D518" s="62" t="s">
        <v>840</v>
      </c>
      <c r="E518" s="62" t="s">
        <v>839</v>
      </c>
      <c r="F518" s="62" t="s">
        <v>840</v>
      </c>
      <c r="G518" s="62" t="s">
        <v>839</v>
      </c>
      <c r="H518" s="62" t="s">
        <v>840</v>
      </c>
      <c r="I518" s="62" t="s">
        <v>839</v>
      </c>
      <c r="J518" s="62" t="s">
        <v>840</v>
      </c>
      <c r="K518" s="62" t="s">
        <v>839</v>
      </c>
      <c r="L518" s="62" t="s">
        <v>840</v>
      </c>
      <c r="M518" s="62" t="s">
        <v>839</v>
      </c>
      <c r="N518" s="62" t="s">
        <v>840</v>
      </c>
      <c r="P518" s="62" t="s">
        <v>833</v>
      </c>
      <c r="R518" s="62" t="s">
        <v>923</v>
      </c>
    </row>
    <row r="519" spans="1:18" x14ac:dyDescent="0.25">
      <c r="A519" s="120" t="s">
        <v>964</v>
      </c>
      <c r="B519" s="122">
        <v>269</v>
      </c>
      <c r="C519" s="85">
        <v>0</v>
      </c>
      <c r="D519" s="85" t="s">
        <v>841</v>
      </c>
      <c r="E519" s="85">
        <v>0</v>
      </c>
      <c r="F519" s="85" t="s">
        <v>841</v>
      </c>
      <c r="G519" s="85">
        <v>0</v>
      </c>
      <c r="H519" s="85" t="s">
        <v>841</v>
      </c>
      <c r="I519" s="85">
        <v>0</v>
      </c>
      <c r="J519" s="85" t="s">
        <v>841</v>
      </c>
      <c r="K519" s="85">
        <v>37</v>
      </c>
      <c r="L519" s="86">
        <v>0.13800000000000001</v>
      </c>
      <c r="M519" s="122">
        <v>232</v>
      </c>
      <c r="N519" s="86">
        <v>0.86199999999999999</v>
      </c>
    </row>
    <row r="520" spans="1:18" x14ac:dyDescent="0.25">
      <c r="A520" s="121" t="s">
        <v>965</v>
      </c>
      <c r="B520" s="88">
        <v>111</v>
      </c>
      <c r="C520" s="88">
        <v>0</v>
      </c>
      <c r="D520" s="89" t="s">
        <v>841</v>
      </c>
      <c r="E520" s="88">
        <v>0</v>
      </c>
      <c r="F520" s="89" t="s">
        <v>841</v>
      </c>
      <c r="G520" s="88">
        <v>0</v>
      </c>
      <c r="H520" s="89" t="s">
        <v>841</v>
      </c>
      <c r="I520" s="88">
        <v>0</v>
      </c>
      <c r="J520" s="89" t="s">
        <v>841</v>
      </c>
      <c r="K520" s="88">
        <v>42</v>
      </c>
      <c r="L520" s="89">
        <v>0.378</v>
      </c>
      <c r="M520" s="88">
        <v>45</v>
      </c>
      <c r="N520" s="89">
        <v>0.40500000000000003</v>
      </c>
    </row>
    <row r="521" spans="1:18" x14ac:dyDescent="0.25">
      <c r="A521" s="120" t="s">
        <v>809</v>
      </c>
      <c r="B521" s="85">
        <v>710</v>
      </c>
      <c r="C521" s="85">
        <v>10</v>
      </c>
      <c r="D521" s="86">
        <v>1.4E-2</v>
      </c>
      <c r="E521" s="85">
        <v>5</v>
      </c>
      <c r="F521" s="86">
        <v>7.0000000000000001E-3</v>
      </c>
      <c r="G521" s="85">
        <v>97</v>
      </c>
      <c r="H521" s="86">
        <v>0.13700000000000001</v>
      </c>
      <c r="I521" s="85">
        <v>212</v>
      </c>
      <c r="J521" s="86">
        <v>0.29899999999999999</v>
      </c>
      <c r="K521" s="85">
        <v>110</v>
      </c>
      <c r="L521" s="86">
        <v>0.155</v>
      </c>
      <c r="M521" s="85">
        <v>222</v>
      </c>
      <c r="N521" s="86">
        <v>0.313</v>
      </c>
      <c r="P521" s="166">
        <f>D521+F521+H521+J521</f>
        <v>0.45699999999999996</v>
      </c>
      <c r="R521" s="166">
        <f>L521+N521</f>
        <v>0.46799999999999997</v>
      </c>
    </row>
    <row r="522" spans="1:18" x14ac:dyDescent="0.25">
      <c r="A522" s="121" t="s">
        <v>6</v>
      </c>
      <c r="B522" s="88">
        <v>880</v>
      </c>
      <c r="C522" s="88">
        <v>23</v>
      </c>
      <c r="D522" s="89">
        <v>2.5999999999999999E-2</v>
      </c>
      <c r="E522" s="88">
        <v>17</v>
      </c>
      <c r="F522" s="89">
        <v>1.9E-2</v>
      </c>
      <c r="G522" s="88">
        <v>130</v>
      </c>
      <c r="H522" s="89">
        <v>0.14799999999999999</v>
      </c>
      <c r="I522" s="88">
        <v>246</v>
      </c>
      <c r="J522" s="89">
        <v>0.28000000000000003</v>
      </c>
      <c r="K522" s="88">
        <v>172</v>
      </c>
      <c r="L522" s="89">
        <v>0.19500000000000001</v>
      </c>
      <c r="M522" s="88">
        <v>227</v>
      </c>
      <c r="N522" s="89">
        <v>0.25800000000000001</v>
      </c>
      <c r="P522" s="166">
        <f t="shared" ref="P522:P527" si="83">D522+F522+H522+J522</f>
        <v>0.47300000000000003</v>
      </c>
      <c r="R522" s="166">
        <f t="shared" ref="R522:R527" si="84">L522+N522</f>
        <v>0.45300000000000001</v>
      </c>
    </row>
    <row r="523" spans="1:18" x14ac:dyDescent="0.25">
      <c r="A523" s="120" t="s">
        <v>7</v>
      </c>
      <c r="B523" s="85">
        <v>739</v>
      </c>
      <c r="C523" s="85">
        <v>35</v>
      </c>
      <c r="D523" s="86">
        <v>4.7E-2</v>
      </c>
      <c r="E523" s="85">
        <v>12</v>
      </c>
      <c r="F523" s="86">
        <v>1.6E-2</v>
      </c>
      <c r="G523" s="85">
        <v>138</v>
      </c>
      <c r="H523" s="86">
        <v>0.187</v>
      </c>
      <c r="I523" s="85">
        <v>103</v>
      </c>
      <c r="J523" s="86">
        <v>0.13900000000000001</v>
      </c>
      <c r="K523" s="85">
        <v>220</v>
      </c>
      <c r="L523" s="86">
        <v>0.29799999999999999</v>
      </c>
      <c r="M523" s="85">
        <v>176</v>
      </c>
      <c r="N523" s="86">
        <v>0.23799999999999999</v>
      </c>
      <c r="P523" s="166">
        <f t="shared" si="83"/>
        <v>0.38900000000000001</v>
      </c>
      <c r="R523" s="166">
        <f t="shared" si="84"/>
        <v>0.53600000000000003</v>
      </c>
    </row>
    <row r="524" spans="1:18" x14ac:dyDescent="0.25">
      <c r="A524" s="121" t="s">
        <v>8</v>
      </c>
      <c r="B524" s="124">
        <v>981</v>
      </c>
      <c r="C524" s="88">
        <v>75</v>
      </c>
      <c r="D524" s="89">
        <v>7.5999999999999998E-2</v>
      </c>
      <c r="E524" s="88">
        <v>14</v>
      </c>
      <c r="F524" s="89">
        <v>1.4E-2</v>
      </c>
      <c r="G524" s="88">
        <v>244</v>
      </c>
      <c r="H524" s="89">
        <v>0.249</v>
      </c>
      <c r="I524" s="88">
        <v>67</v>
      </c>
      <c r="J524" s="89">
        <v>6.8000000000000005E-2</v>
      </c>
      <c r="K524" s="88">
        <v>340</v>
      </c>
      <c r="L524" s="89">
        <v>0.34699999999999998</v>
      </c>
      <c r="M524" s="88">
        <v>189</v>
      </c>
      <c r="N524" s="89">
        <v>0.193</v>
      </c>
      <c r="P524" s="166">
        <f t="shared" si="83"/>
        <v>0.40699999999999997</v>
      </c>
      <c r="R524" s="166">
        <f t="shared" si="84"/>
        <v>0.54</v>
      </c>
    </row>
    <row r="525" spans="1:18" x14ac:dyDescent="0.25">
      <c r="A525" s="120" t="s">
        <v>9</v>
      </c>
      <c r="B525" s="122">
        <v>1353</v>
      </c>
      <c r="C525" s="85">
        <v>122</v>
      </c>
      <c r="D525" s="86">
        <v>0.09</v>
      </c>
      <c r="E525" s="85">
        <v>23</v>
      </c>
      <c r="F525" s="86">
        <v>1.7000000000000001E-2</v>
      </c>
      <c r="G525" s="85">
        <v>426</v>
      </c>
      <c r="H525" s="86">
        <v>0.315</v>
      </c>
      <c r="I525" s="85">
        <v>81</v>
      </c>
      <c r="J525" s="86">
        <v>0.06</v>
      </c>
      <c r="K525" s="85">
        <v>466</v>
      </c>
      <c r="L525" s="86">
        <v>0.34399999999999997</v>
      </c>
      <c r="M525" s="85">
        <v>178</v>
      </c>
      <c r="N525" s="86">
        <v>0.13200000000000001</v>
      </c>
      <c r="P525" s="166">
        <f t="shared" si="83"/>
        <v>0.48199999999999998</v>
      </c>
      <c r="R525" s="166">
        <f t="shared" si="84"/>
        <v>0.47599999999999998</v>
      </c>
    </row>
    <row r="526" spans="1:18" x14ac:dyDescent="0.25">
      <c r="A526" s="121" t="s">
        <v>10</v>
      </c>
      <c r="B526" s="124">
        <v>1403</v>
      </c>
      <c r="C526" s="88">
        <v>256</v>
      </c>
      <c r="D526" s="89">
        <v>0.182</v>
      </c>
      <c r="E526" s="88">
        <v>23</v>
      </c>
      <c r="F526" s="89">
        <v>1.6E-2</v>
      </c>
      <c r="G526" s="88">
        <v>467</v>
      </c>
      <c r="H526" s="89">
        <v>0.33300000000000002</v>
      </c>
      <c r="I526" s="88">
        <v>41</v>
      </c>
      <c r="J526" s="89">
        <v>2.9000000000000001E-2</v>
      </c>
      <c r="K526" s="88">
        <v>476</v>
      </c>
      <c r="L526" s="89">
        <v>0.33900000000000002</v>
      </c>
      <c r="M526" s="88">
        <v>98</v>
      </c>
      <c r="N526" s="89">
        <v>7.0000000000000007E-2</v>
      </c>
      <c r="P526" s="166">
        <f t="shared" si="83"/>
        <v>0.56000000000000005</v>
      </c>
      <c r="R526" s="166">
        <f t="shared" si="84"/>
        <v>0.40900000000000003</v>
      </c>
    </row>
    <row r="527" spans="1:18" x14ac:dyDescent="0.25">
      <c r="A527" s="120" t="s">
        <v>11</v>
      </c>
      <c r="B527" s="122">
        <v>1491</v>
      </c>
      <c r="C527" s="85">
        <v>461</v>
      </c>
      <c r="D527" s="86">
        <v>0.309</v>
      </c>
      <c r="E527" s="85">
        <v>39</v>
      </c>
      <c r="F527" s="86">
        <v>2.5999999999999999E-2</v>
      </c>
      <c r="G527" s="85">
        <v>497</v>
      </c>
      <c r="H527" s="86">
        <v>0.33300000000000002</v>
      </c>
      <c r="I527" s="85">
        <v>24</v>
      </c>
      <c r="J527" s="86">
        <v>1.6E-2</v>
      </c>
      <c r="K527" s="85">
        <v>364</v>
      </c>
      <c r="L527" s="86">
        <v>0.24399999999999999</v>
      </c>
      <c r="M527" s="85">
        <v>60</v>
      </c>
      <c r="N527" s="86">
        <v>0.04</v>
      </c>
      <c r="P527" s="166">
        <f t="shared" si="83"/>
        <v>0.68400000000000005</v>
      </c>
      <c r="R527" s="166">
        <f t="shared" si="84"/>
        <v>0.28399999999999997</v>
      </c>
    </row>
    <row r="528" spans="1:18" x14ac:dyDescent="0.25">
      <c r="A528" s="120" t="s">
        <v>12</v>
      </c>
      <c r="B528" s="85">
        <v>2</v>
      </c>
      <c r="C528" s="85">
        <v>0</v>
      </c>
      <c r="D528" s="85" t="s">
        <v>841</v>
      </c>
      <c r="E528" s="85">
        <v>0</v>
      </c>
      <c r="F528" s="86" t="s">
        <v>841</v>
      </c>
      <c r="G528" s="85">
        <v>0</v>
      </c>
      <c r="H528" s="85" t="s">
        <v>841</v>
      </c>
      <c r="I528" s="85">
        <v>0</v>
      </c>
      <c r="J528" s="86" t="s">
        <v>841</v>
      </c>
      <c r="K528" s="85">
        <v>0</v>
      </c>
      <c r="L528" s="85" t="s">
        <v>841</v>
      </c>
      <c r="M528" s="85">
        <v>1</v>
      </c>
      <c r="N528" s="86">
        <v>0.5</v>
      </c>
      <c r="P528" s="125"/>
      <c r="R528" s="125"/>
    </row>
    <row r="529" spans="1:18" x14ac:dyDescent="0.25">
      <c r="P529" s="173">
        <f>SUMPRODUCT(B521:B527,P521:P527)/B530</f>
        <v>0.51410850866746072</v>
      </c>
      <c r="R529" s="126">
        <f>SUMPRODUCT(B521:B527,R521:R527)/B530</f>
        <v>0.4364249040624586</v>
      </c>
    </row>
    <row r="530" spans="1:18" x14ac:dyDescent="0.25">
      <c r="A530" s="121" t="s">
        <v>925</v>
      </c>
      <c r="B530" s="12">
        <f>SUM(B521:B527)</f>
        <v>7557</v>
      </c>
    </row>
    <row r="532" spans="1:18" x14ac:dyDescent="0.25">
      <c r="A532" s="81" t="s">
        <v>924</v>
      </c>
    </row>
    <row r="533" spans="1:18" ht="15.75" customHeight="1" x14ac:dyDescent="0.25">
      <c r="A533" s="114"/>
      <c r="B533" s="114"/>
      <c r="C533" s="275" t="s">
        <v>962</v>
      </c>
      <c r="D533" s="275"/>
      <c r="E533" s="275"/>
      <c r="F533" s="275"/>
      <c r="G533" s="275" t="s">
        <v>963</v>
      </c>
      <c r="H533" s="275"/>
      <c r="I533" s="275"/>
      <c r="J533" s="275"/>
      <c r="K533" s="275" t="s">
        <v>835</v>
      </c>
      <c r="L533" s="275"/>
      <c r="M533" s="275"/>
      <c r="N533" s="275"/>
    </row>
    <row r="534" spans="1:18" ht="15.75" customHeight="1" x14ac:dyDescent="0.25">
      <c r="A534" s="123">
        <v>44602</v>
      </c>
      <c r="B534" s="94">
        <f>A534-120</f>
        <v>44482</v>
      </c>
      <c r="C534" s="272" t="s">
        <v>920</v>
      </c>
      <c r="D534" s="272"/>
      <c r="E534" s="272" t="s">
        <v>921</v>
      </c>
      <c r="F534" s="272"/>
      <c r="G534" s="272" t="s">
        <v>920</v>
      </c>
      <c r="H534" s="272"/>
      <c r="I534" s="272" t="s">
        <v>921</v>
      </c>
      <c r="J534" s="272"/>
      <c r="K534" s="272" t="s">
        <v>920</v>
      </c>
      <c r="L534" s="272"/>
      <c r="M534" s="272" t="s">
        <v>921</v>
      </c>
      <c r="N534" s="272"/>
    </row>
    <row r="535" spans="1:18" ht="30" x14ac:dyDescent="0.25">
      <c r="A535" s="119" t="s">
        <v>104</v>
      </c>
      <c r="B535" s="62" t="s">
        <v>1026</v>
      </c>
      <c r="C535" s="62" t="s">
        <v>839</v>
      </c>
      <c r="D535" s="62" t="s">
        <v>840</v>
      </c>
      <c r="E535" s="62" t="s">
        <v>839</v>
      </c>
      <c r="F535" s="62" t="s">
        <v>840</v>
      </c>
      <c r="G535" s="62" t="s">
        <v>839</v>
      </c>
      <c r="H535" s="62" t="s">
        <v>840</v>
      </c>
      <c r="I535" s="62" t="s">
        <v>839</v>
      </c>
      <c r="J535" s="62" t="s">
        <v>840</v>
      </c>
      <c r="K535" s="62" t="s">
        <v>839</v>
      </c>
      <c r="L535" s="62" t="s">
        <v>840</v>
      </c>
      <c r="M535" s="62" t="s">
        <v>839</v>
      </c>
      <c r="N535" s="62" t="s">
        <v>840</v>
      </c>
      <c r="P535" s="62" t="s">
        <v>833</v>
      </c>
      <c r="R535" s="62" t="s">
        <v>923</v>
      </c>
    </row>
    <row r="536" spans="1:18" x14ac:dyDescent="0.25">
      <c r="A536" s="120" t="s">
        <v>964</v>
      </c>
      <c r="B536" s="122">
        <v>276</v>
      </c>
      <c r="C536" s="85">
        <v>0</v>
      </c>
      <c r="D536" s="85" t="s">
        <v>841</v>
      </c>
      <c r="E536" s="85">
        <v>0</v>
      </c>
      <c r="F536" s="85" t="s">
        <v>841</v>
      </c>
      <c r="G536" s="85">
        <v>0</v>
      </c>
      <c r="H536" s="85" t="s">
        <v>841</v>
      </c>
      <c r="I536" s="85">
        <v>0</v>
      </c>
      <c r="J536" s="85" t="s">
        <v>841</v>
      </c>
      <c r="K536" s="85">
        <v>37</v>
      </c>
      <c r="L536" s="86">
        <v>0.13400000000000001</v>
      </c>
      <c r="M536" s="122">
        <v>239</v>
      </c>
      <c r="N536" s="86">
        <v>0.86599999999999999</v>
      </c>
    </row>
    <row r="537" spans="1:18" x14ac:dyDescent="0.25">
      <c r="A537" s="121" t="s">
        <v>965</v>
      </c>
      <c r="B537" s="88">
        <v>111</v>
      </c>
      <c r="C537" s="88">
        <v>0</v>
      </c>
      <c r="D537" s="89" t="s">
        <v>841</v>
      </c>
      <c r="E537" s="88">
        <v>0</v>
      </c>
      <c r="F537" s="89" t="s">
        <v>841</v>
      </c>
      <c r="G537" s="88">
        <v>0</v>
      </c>
      <c r="H537" s="89" t="s">
        <v>841</v>
      </c>
      <c r="I537" s="88">
        <v>0</v>
      </c>
      <c r="J537" s="89" t="s">
        <v>841</v>
      </c>
      <c r="K537" s="88">
        <v>42</v>
      </c>
      <c r="L537" s="89">
        <v>0.378</v>
      </c>
      <c r="M537" s="88">
        <v>44</v>
      </c>
      <c r="N537" s="89">
        <v>0.39600000000000002</v>
      </c>
    </row>
    <row r="538" spans="1:18" x14ac:dyDescent="0.25">
      <c r="A538" s="120" t="s">
        <v>809</v>
      </c>
      <c r="B538" s="85">
        <v>711</v>
      </c>
      <c r="C538" s="85">
        <v>10</v>
      </c>
      <c r="D538" s="86">
        <v>1.4E-2</v>
      </c>
      <c r="E538" s="85">
        <v>5</v>
      </c>
      <c r="F538" s="86">
        <v>7.0000000000000001E-3</v>
      </c>
      <c r="G538" s="85">
        <v>96</v>
      </c>
      <c r="H538" s="86">
        <v>0.13500000000000001</v>
      </c>
      <c r="I538" s="85">
        <v>213</v>
      </c>
      <c r="J538" s="86">
        <v>0.3</v>
      </c>
      <c r="K538" s="85">
        <v>108</v>
      </c>
      <c r="L538" s="86">
        <v>0.152</v>
      </c>
      <c r="M538" s="85">
        <v>224</v>
      </c>
      <c r="N538" s="86">
        <v>0.315</v>
      </c>
      <c r="P538" s="166">
        <f>D538+F538+H538+J538</f>
        <v>0.45599999999999996</v>
      </c>
      <c r="R538" s="166">
        <f>L538+N538</f>
        <v>0.46699999999999997</v>
      </c>
    </row>
    <row r="539" spans="1:18" x14ac:dyDescent="0.25">
      <c r="A539" s="121" t="s">
        <v>6</v>
      </c>
      <c r="B539" s="88">
        <v>882</v>
      </c>
      <c r="C539" s="88">
        <v>23</v>
      </c>
      <c r="D539" s="89">
        <v>2.5999999999999999E-2</v>
      </c>
      <c r="E539" s="88">
        <v>18</v>
      </c>
      <c r="F539" s="89">
        <v>0.02</v>
      </c>
      <c r="G539" s="88">
        <v>134</v>
      </c>
      <c r="H539" s="89">
        <v>0.152</v>
      </c>
      <c r="I539" s="88">
        <v>247</v>
      </c>
      <c r="J539" s="89">
        <v>0.28000000000000003</v>
      </c>
      <c r="K539" s="88">
        <v>169</v>
      </c>
      <c r="L539" s="89">
        <v>0.192</v>
      </c>
      <c r="M539" s="88">
        <v>226</v>
      </c>
      <c r="N539" s="89">
        <v>0.25600000000000001</v>
      </c>
      <c r="P539" s="166">
        <f t="shared" ref="P539:P544" si="85">D539+F539+H539+J539</f>
        <v>0.47800000000000004</v>
      </c>
      <c r="R539" s="166">
        <f t="shared" ref="R539:R544" si="86">L539+N539</f>
        <v>0.44800000000000001</v>
      </c>
    </row>
    <row r="540" spans="1:18" x14ac:dyDescent="0.25">
      <c r="A540" s="120" t="s">
        <v>7</v>
      </c>
      <c r="B540" s="85">
        <v>744</v>
      </c>
      <c r="C540" s="85">
        <v>35</v>
      </c>
      <c r="D540" s="86">
        <v>4.7E-2</v>
      </c>
      <c r="E540" s="85">
        <v>12</v>
      </c>
      <c r="F540" s="86">
        <v>1.6E-2</v>
      </c>
      <c r="G540" s="85">
        <v>139</v>
      </c>
      <c r="H540" s="86">
        <v>0.187</v>
      </c>
      <c r="I540" s="85">
        <v>107</v>
      </c>
      <c r="J540" s="86">
        <v>0.14399999999999999</v>
      </c>
      <c r="K540" s="85">
        <v>220</v>
      </c>
      <c r="L540" s="86">
        <v>0.29599999999999999</v>
      </c>
      <c r="M540" s="85">
        <v>175</v>
      </c>
      <c r="N540" s="86">
        <v>0.23499999999999999</v>
      </c>
      <c r="P540" s="166">
        <f t="shared" si="85"/>
        <v>0.39400000000000002</v>
      </c>
      <c r="R540" s="166">
        <f t="shared" si="86"/>
        <v>0.53099999999999992</v>
      </c>
    </row>
    <row r="541" spans="1:18" x14ac:dyDescent="0.25">
      <c r="A541" s="121" t="s">
        <v>8</v>
      </c>
      <c r="B541" s="124">
        <v>978</v>
      </c>
      <c r="C541" s="88">
        <v>77</v>
      </c>
      <c r="D541" s="89">
        <v>7.9000000000000001E-2</v>
      </c>
      <c r="E541" s="88">
        <v>15</v>
      </c>
      <c r="F541" s="89">
        <v>1.4999999999999999E-2</v>
      </c>
      <c r="G541" s="88">
        <v>247</v>
      </c>
      <c r="H541" s="89">
        <v>0.253</v>
      </c>
      <c r="I541" s="88">
        <v>70</v>
      </c>
      <c r="J541" s="89">
        <v>7.1999999999999995E-2</v>
      </c>
      <c r="K541" s="88">
        <v>333</v>
      </c>
      <c r="L541" s="89">
        <v>0.34</v>
      </c>
      <c r="M541" s="88">
        <v>183</v>
      </c>
      <c r="N541" s="89">
        <v>0.187</v>
      </c>
      <c r="P541" s="166">
        <f t="shared" si="85"/>
        <v>0.41899999999999998</v>
      </c>
      <c r="R541" s="166">
        <f t="shared" si="86"/>
        <v>0.52700000000000002</v>
      </c>
    </row>
    <row r="542" spans="1:18" x14ac:dyDescent="0.25">
      <c r="A542" s="120" t="s">
        <v>9</v>
      </c>
      <c r="B542" s="122">
        <v>1346</v>
      </c>
      <c r="C542" s="85">
        <v>126</v>
      </c>
      <c r="D542" s="86">
        <v>9.4E-2</v>
      </c>
      <c r="E542" s="85">
        <v>23</v>
      </c>
      <c r="F542" s="86">
        <v>1.7000000000000001E-2</v>
      </c>
      <c r="G542" s="85">
        <v>436</v>
      </c>
      <c r="H542" s="86">
        <v>0.32400000000000001</v>
      </c>
      <c r="I542" s="85">
        <v>79</v>
      </c>
      <c r="J542" s="86">
        <v>5.8999999999999997E-2</v>
      </c>
      <c r="K542" s="85">
        <v>452</v>
      </c>
      <c r="L542" s="86">
        <v>0.33600000000000002</v>
      </c>
      <c r="M542" s="85">
        <v>172</v>
      </c>
      <c r="N542" s="86">
        <v>0.128</v>
      </c>
      <c r="P542" s="166">
        <f t="shared" si="85"/>
        <v>0.49399999999999999</v>
      </c>
      <c r="R542" s="166">
        <f t="shared" si="86"/>
        <v>0.46400000000000002</v>
      </c>
    </row>
    <row r="543" spans="1:18" x14ac:dyDescent="0.25">
      <c r="A543" s="121" t="s">
        <v>10</v>
      </c>
      <c r="B543" s="124">
        <v>1409</v>
      </c>
      <c r="C543" s="88">
        <v>267</v>
      </c>
      <c r="D543" s="89">
        <v>0.189</v>
      </c>
      <c r="E543" s="88">
        <v>26</v>
      </c>
      <c r="F543" s="89">
        <v>1.7999999999999999E-2</v>
      </c>
      <c r="G543" s="88">
        <v>471</v>
      </c>
      <c r="H543" s="89">
        <v>0.33400000000000002</v>
      </c>
      <c r="I543" s="88">
        <v>41</v>
      </c>
      <c r="J543" s="89">
        <v>2.9000000000000001E-2</v>
      </c>
      <c r="K543" s="88">
        <v>471</v>
      </c>
      <c r="L543" s="89">
        <v>0.33400000000000002</v>
      </c>
      <c r="M543" s="88">
        <v>91</v>
      </c>
      <c r="N543" s="89">
        <v>6.5000000000000002E-2</v>
      </c>
      <c r="P543" s="166">
        <f t="shared" si="85"/>
        <v>0.57000000000000006</v>
      </c>
      <c r="R543" s="166">
        <f t="shared" si="86"/>
        <v>0.39900000000000002</v>
      </c>
    </row>
    <row r="544" spans="1:18" x14ac:dyDescent="0.25">
      <c r="A544" s="120" t="s">
        <v>11</v>
      </c>
      <c r="B544" s="122">
        <v>1517</v>
      </c>
      <c r="C544" s="85">
        <v>470</v>
      </c>
      <c r="D544" s="86">
        <v>0.31</v>
      </c>
      <c r="E544" s="85">
        <v>50</v>
      </c>
      <c r="F544" s="86">
        <v>3.3000000000000002E-2</v>
      </c>
      <c r="G544" s="85">
        <v>492</v>
      </c>
      <c r="H544" s="86">
        <v>0.32400000000000001</v>
      </c>
      <c r="I544" s="85">
        <v>31</v>
      </c>
      <c r="J544" s="86">
        <v>0.02</v>
      </c>
      <c r="K544" s="85">
        <v>372</v>
      </c>
      <c r="L544" s="86">
        <v>0.245</v>
      </c>
      <c r="M544" s="85">
        <v>56</v>
      </c>
      <c r="N544" s="86">
        <v>3.6999999999999998E-2</v>
      </c>
      <c r="P544" s="166">
        <f t="shared" si="85"/>
        <v>0.68700000000000006</v>
      </c>
      <c r="R544" s="166">
        <f t="shared" si="86"/>
        <v>0.28199999999999997</v>
      </c>
    </row>
    <row r="545" spans="1:18" x14ac:dyDescent="0.25">
      <c r="A545" s="120" t="s">
        <v>12</v>
      </c>
      <c r="B545" s="85">
        <v>2</v>
      </c>
      <c r="C545" s="85">
        <v>0</v>
      </c>
      <c r="D545" s="85" t="s">
        <v>841</v>
      </c>
      <c r="E545" s="85">
        <v>0</v>
      </c>
      <c r="F545" s="86" t="s">
        <v>841</v>
      </c>
      <c r="G545" s="85">
        <v>0</v>
      </c>
      <c r="H545" s="85" t="s">
        <v>841</v>
      </c>
      <c r="I545" s="85">
        <v>0</v>
      </c>
      <c r="J545" s="86" t="s">
        <v>841</v>
      </c>
      <c r="K545" s="85">
        <v>0</v>
      </c>
      <c r="L545" s="85" t="s">
        <v>841</v>
      </c>
      <c r="M545" s="85">
        <v>1</v>
      </c>
      <c r="N545" s="86">
        <v>0.5</v>
      </c>
      <c r="P545" s="125"/>
      <c r="R545" s="125"/>
    </row>
    <row r="546" spans="1:18" x14ac:dyDescent="0.25">
      <c r="A546" s="120" t="s">
        <v>13</v>
      </c>
      <c r="B546" s="85">
        <v>1</v>
      </c>
      <c r="C546" s="85">
        <v>0</v>
      </c>
      <c r="D546" s="85" t="s">
        <v>841</v>
      </c>
      <c r="E546" s="85">
        <v>0</v>
      </c>
      <c r="F546" s="86" t="s">
        <v>841</v>
      </c>
      <c r="G546" s="85">
        <v>0</v>
      </c>
      <c r="H546" s="85" t="s">
        <v>841</v>
      </c>
      <c r="I546" s="85">
        <v>0</v>
      </c>
      <c r="J546" s="86" t="s">
        <v>841</v>
      </c>
      <c r="K546" s="85">
        <v>0</v>
      </c>
      <c r="L546" s="85" t="s">
        <v>841</v>
      </c>
      <c r="M546" s="85">
        <v>1</v>
      </c>
      <c r="N546" s="86">
        <v>1</v>
      </c>
      <c r="P546" s="173">
        <f>SUMPRODUCT(B538:B544,P538:P544)/B547</f>
        <v>0.52180875181231046</v>
      </c>
      <c r="R546" s="126">
        <f>SUMPRODUCT(B538:B544,R538:R544)/B547</f>
        <v>0.42865058652959004</v>
      </c>
    </row>
    <row r="547" spans="1:18" x14ac:dyDescent="0.25">
      <c r="A547" s="121" t="s">
        <v>925</v>
      </c>
      <c r="B547" s="12">
        <f>SUM(B538:B544)</f>
        <v>7587</v>
      </c>
    </row>
    <row r="549" spans="1:18" x14ac:dyDescent="0.25">
      <c r="A549" s="81" t="s">
        <v>924</v>
      </c>
    </row>
    <row r="550" spans="1:18" ht="15.75" customHeight="1" x14ac:dyDescent="0.25">
      <c r="A550" s="114"/>
      <c r="B550" s="114"/>
      <c r="C550" s="275" t="s">
        <v>962</v>
      </c>
      <c r="D550" s="275"/>
      <c r="E550" s="275"/>
      <c r="F550" s="275"/>
      <c r="G550" s="275" t="s">
        <v>963</v>
      </c>
      <c r="H550" s="275"/>
      <c r="I550" s="275"/>
      <c r="J550" s="275"/>
      <c r="K550" s="275" t="s">
        <v>835</v>
      </c>
      <c r="L550" s="275"/>
      <c r="M550" s="275"/>
      <c r="N550" s="275"/>
    </row>
    <row r="551" spans="1:18" ht="15.75" customHeight="1" x14ac:dyDescent="0.25">
      <c r="A551" s="123">
        <v>44605</v>
      </c>
      <c r="B551" s="94">
        <f>A551-120</f>
        <v>44485</v>
      </c>
      <c r="C551" s="272" t="s">
        <v>920</v>
      </c>
      <c r="D551" s="272"/>
      <c r="E551" s="272" t="s">
        <v>921</v>
      </c>
      <c r="F551" s="272"/>
      <c r="G551" s="272" t="s">
        <v>920</v>
      </c>
      <c r="H551" s="272"/>
      <c r="I551" s="272" t="s">
        <v>921</v>
      </c>
      <c r="J551" s="272"/>
      <c r="K551" s="272" t="s">
        <v>920</v>
      </c>
      <c r="L551" s="272"/>
      <c r="M551" s="272" t="s">
        <v>921</v>
      </c>
      <c r="N551" s="272"/>
    </row>
    <row r="552" spans="1:18" ht="30" x14ac:dyDescent="0.25">
      <c r="A552" s="119" t="s">
        <v>104</v>
      </c>
      <c r="B552" s="62" t="s">
        <v>1026</v>
      </c>
      <c r="C552" s="62" t="s">
        <v>839</v>
      </c>
      <c r="D552" s="62" t="s">
        <v>840</v>
      </c>
      <c r="E552" s="62" t="s">
        <v>839</v>
      </c>
      <c r="F552" s="62" t="s">
        <v>840</v>
      </c>
      <c r="G552" s="62" t="s">
        <v>839</v>
      </c>
      <c r="H552" s="62" t="s">
        <v>840</v>
      </c>
      <c r="I552" s="62" t="s">
        <v>839</v>
      </c>
      <c r="J552" s="62" t="s">
        <v>840</v>
      </c>
      <c r="K552" s="62" t="s">
        <v>839</v>
      </c>
      <c r="L552" s="62" t="s">
        <v>840</v>
      </c>
      <c r="M552" s="62" t="s">
        <v>839</v>
      </c>
      <c r="N552" s="62" t="s">
        <v>840</v>
      </c>
      <c r="P552" s="62" t="s">
        <v>833</v>
      </c>
      <c r="R552" s="62" t="s">
        <v>923</v>
      </c>
    </row>
    <row r="553" spans="1:18" x14ac:dyDescent="0.25">
      <c r="A553" s="120" t="s">
        <v>964</v>
      </c>
      <c r="B553" s="122">
        <v>286</v>
      </c>
      <c r="C553" s="85">
        <v>0</v>
      </c>
      <c r="D553" s="85" t="s">
        <v>841</v>
      </c>
      <c r="E553" s="85">
        <v>0</v>
      </c>
      <c r="F553" s="85" t="s">
        <v>841</v>
      </c>
      <c r="G553" s="85">
        <v>0</v>
      </c>
      <c r="H553" s="85" t="s">
        <v>841</v>
      </c>
      <c r="I553" s="85">
        <v>0</v>
      </c>
      <c r="J553" s="85" t="s">
        <v>841</v>
      </c>
      <c r="K553" s="85">
        <v>37</v>
      </c>
      <c r="L553" s="86">
        <v>0.129</v>
      </c>
      <c r="M553" s="122">
        <v>249</v>
      </c>
      <c r="N553" s="86">
        <v>0.871</v>
      </c>
    </row>
    <row r="554" spans="1:18" x14ac:dyDescent="0.25">
      <c r="A554" s="121" t="s">
        <v>965</v>
      </c>
      <c r="B554" s="88">
        <v>120</v>
      </c>
      <c r="C554" s="88">
        <v>0</v>
      </c>
      <c r="D554" s="89" t="s">
        <v>841</v>
      </c>
      <c r="E554" s="88">
        <v>0</v>
      </c>
      <c r="F554" s="89" t="s">
        <v>841</v>
      </c>
      <c r="G554" s="88">
        <v>0</v>
      </c>
      <c r="H554" s="89" t="s">
        <v>841</v>
      </c>
      <c r="I554" s="88">
        <v>0</v>
      </c>
      <c r="J554" s="89" t="s">
        <v>841</v>
      </c>
      <c r="K554" s="88">
        <v>43</v>
      </c>
      <c r="L554" s="89">
        <v>0.35799999999999998</v>
      </c>
      <c r="M554" s="88">
        <v>50</v>
      </c>
      <c r="N554" s="89">
        <v>0.41699999999999998</v>
      </c>
    </row>
    <row r="555" spans="1:18" x14ac:dyDescent="0.25">
      <c r="A555" s="120" t="s">
        <v>809</v>
      </c>
      <c r="B555" s="85">
        <v>727</v>
      </c>
      <c r="C555" s="85">
        <v>10</v>
      </c>
      <c r="D555" s="86">
        <v>1.4E-2</v>
      </c>
      <c r="E555" s="85">
        <v>6</v>
      </c>
      <c r="F555" s="86">
        <v>8.0000000000000002E-3</v>
      </c>
      <c r="G555" s="85">
        <v>97</v>
      </c>
      <c r="H555" s="86">
        <v>0.13300000000000001</v>
      </c>
      <c r="I555" s="85">
        <v>231</v>
      </c>
      <c r="J555" s="86">
        <v>0.318</v>
      </c>
      <c r="K555" s="85">
        <v>107</v>
      </c>
      <c r="L555" s="86">
        <v>0.14699999999999999</v>
      </c>
      <c r="M555" s="85">
        <v>218</v>
      </c>
      <c r="N555" s="86">
        <v>0.3</v>
      </c>
      <c r="P555" s="166">
        <f>D555+F555+H555+J555</f>
        <v>0.47299999999999998</v>
      </c>
      <c r="R555" s="166">
        <f>L555+N555</f>
        <v>0.44699999999999995</v>
      </c>
    </row>
    <row r="556" spans="1:18" x14ac:dyDescent="0.25">
      <c r="A556" s="121" t="s">
        <v>6</v>
      </c>
      <c r="B556" s="88">
        <v>899</v>
      </c>
      <c r="C556" s="88">
        <v>24</v>
      </c>
      <c r="D556" s="89">
        <v>2.7E-2</v>
      </c>
      <c r="E556" s="88">
        <v>22</v>
      </c>
      <c r="F556" s="89">
        <v>2.4E-2</v>
      </c>
      <c r="G556" s="88">
        <v>136</v>
      </c>
      <c r="H556" s="89">
        <v>0.151</v>
      </c>
      <c r="I556" s="88">
        <v>268</v>
      </c>
      <c r="J556" s="89">
        <v>0.29799999999999999</v>
      </c>
      <c r="K556" s="88">
        <v>165</v>
      </c>
      <c r="L556" s="89">
        <v>0.184</v>
      </c>
      <c r="M556" s="88">
        <v>219</v>
      </c>
      <c r="N556" s="89">
        <v>0.24399999999999999</v>
      </c>
      <c r="P556" s="166">
        <f t="shared" ref="P556:P561" si="87">D556+F556+H556+J556</f>
        <v>0.5</v>
      </c>
      <c r="R556" s="166">
        <f t="shared" ref="R556:R561" si="88">L556+N556</f>
        <v>0.42799999999999999</v>
      </c>
    </row>
    <row r="557" spans="1:18" x14ac:dyDescent="0.25">
      <c r="A557" s="120" t="s">
        <v>7</v>
      </c>
      <c r="B557" s="85">
        <v>746</v>
      </c>
      <c r="C557" s="85">
        <v>36</v>
      </c>
      <c r="D557" s="86">
        <v>4.8000000000000001E-2</v>
      </c>
      <c r="E557" s="85">
        <v>13</v>
      </c>
      <c r="F557" s="86">
        <v>1.7000000000000001E-2</v>
      </c>
      <c r="G557" s="85">
        <v>141</v>
      </c>
      <c r="H557" s="86">
        <v>0.189</v>
      </c>
      <c r="I557" s="85">
        <v>119</v>
      </c>
      <c r="J557" s="86">
        <v>0.16</v>
      </c>
      <c r="K557" s="85">
        <v>212</v>
      </c>
      <c r="L557" s="86">
        <v>0.28399999999999997</v>
      </c>
      <c r="M557" s="85">
        <v>169</v>
      </c>
      <c r="N557" s="86">
        <v>0.22700000000000001</v>
      </c>
      <c r="P557" s="166">
        <f t="shared" si="87"/>
        <v>0.41400000000000003</v>
      </c>
      <c r="R557" s="166">
        <f t="shared" si="88"/>
        <v>0.51100000000000001</v>
      </c>
    </row>
    <row r="558" spans="1:18" x14ac:dyDescent="0.25">
      <c r="A558" s="121" t="s">
        <v>8</v>
      </c>
      <c r="B558" s="124">
        <v>973</v>
      </c>
      <c r="C558" s="88">
        <v>76</v>
      </c>
      <c r="D558" s="89">
        <v>7.8E-2</v>
      </c>
      <c r="E558" s="88">
        <v>20</v>
      </c>
      <c r="F558" s="89">
        <v>2.1000000000000001E-2</v>
      </c>
      <c r="G558" s="88">
        <v>246</v>
      </c>
      <c r="H558" s="89">
        <v>0.253</v>
      </c>
      <c r="I558" s="88">
        <v>80</v>
      </c>
      <c r="J558" s="89">
        <v>8.2000000000000003E-2</v>
      </c>
      <c r="K558" s="88">
        <v>318</v>
      </c>
      <c r="L558" s="89">
        <v>0.32700000000000001</v>
      </c>
      <c r="M558" s="88">
        <v>181</v>
      </c>
      <c r="N558" s="89">
        <v>0.186</v>
      </c>
      <c r="P558" s="166">
        <f t="shared" si="87"/>
        <v>0.434</v>
      </c>
      <c r="R558" s="166">
        <f t="shared" si="88"/>
        <v>0.51300000000000001</v>
      </c>
    </row>
    <row r="559" spans="1:18" x14ac:dyDescent="0.25">
      <c r="A559" s="120" t="s">
        <v>9</v>
      </c>
      <c r="B559" s="122">
        <v>1357</v>
      </c>
      <c r="C559" s="85">
        <v>130</v>
      </c>
      <c r="D559" s="86">
        <v>9.6000000000000002E-2</v>
      </c>
      <c r="E559" s="85">
        <v>34</v>
      </c>
      <c r="F559" s="86">
        <v>2.5000000000000001E-2</v>
      </c>
      <c r="G559" s="85">
        <v>436</v>
      </c>
      <c r="H559" s="86">
        <v>0.32100000000000001</v>
      </c>
      <c r="I559" s="85">
        <v>88</v>
      </c>
      <c r="J559" s="86">
        <v>6.5000000000000002E-2</v>
      </c>
      <c r="K559" s="85">
        <v>433</v>
      </c>
      <c r="L559" s="86">
        <v>0.31900000000000001</v>
      </c>
      <c r="M559" s="85">
        <v>178</v>
      </c>
      <c r="N559" s="86">
        <v>0.13100000000000001</v>
      </c>
      <c r="P559" s="166">
        <f t="shared" si="87"/>
        <v>0.50700000000000001</v>
      </c>
      <c r="R559" s="166">
        <f t="shared" si="88"/>
        <v>0.45</v>
      </c>
    </row>
    <row r="560" spans="1:18" x14ac:dyDescent="0.25">
      <c r="A560" s="121" t="s">
        <v>10</v>
      </c>
      <c r="B560" s="124">
        <v>1410</v>
      </c>
      <c r="C560" s="88">
        <v>272</v>
      </c>
      <c r="D560" s="89">
        <v>0.193</v>
      </c>
      <c r="E560" s="88">
        <v>29</v>
      </c>
      <c r="F560" s="89">
        <v>2.1000000000000001E-2</v>
      </c>
      <c r="G560" s="88">
        <v>460</v>
      </c>
      <c r="H560" s="89">
        <v>0.32600000000000001</v>
      </c>
      <c r="I560" s="88">
        <v>57</v>
      </c>
      <c r="J560" s="89">
        <v>0.04</v>
      </c>
      <c r="K560" s="88">
        <v>453</v>
      </c>
      <c r="L560" s="89">
        <v>0.32100000000000001</v>
      </c>
      <c r="M560" s="88">
        <v>94</v>
      </c>
      <c r="N560" s="89">
        <v>6.7000000000000004E-2</v>
      </c>
      <c r="P560" s="166">
        <f t="shared" si="87"/>
        <v>0.58000000000000007</v>
      </c>
      <c r="R560" s="166">
        <f t="shared" si="88"/>
        <v>0.38800000000000001</v>
      </c>
    </row>
    <row r="561" spans="1:18" x14ac:dyDescent="0.25">
      <c r="A561" s="120" t="s">
        <v>11</v>
      </c>
      <c r="B561" s="122">
        <v>1556</v>
      </c>
      <c r="C561" s="85">
        <v>492</v>
      </c>
      <c r="D561" s="86">
        <v>0.316</v>
      </c>
      <c r="E561" s="85">
        <v>62</v>
      </c>
      <c r="F561" s="86">
        <v>0.04</v>
      </c>
      <c r="G561" s="85">
        <v>482</v>
      </c>
      <c r="H561" s="86">
        <v>0.31</v>
      </c>
      <c r="I561" s="85">
        <v>43</v>
      </c>
      <c r="J561" s="86">
        <v>2.8000000000000001E-2</v>
      </c>
      <c r="K561" s="85">
        <v>367</v>
      </c>
      <c r="L561" s="86">
        <v>0.23599999999999999</v>
      </c>
      <c r="M561" s="85">
        <v>62</v>
      </c>
      <c r="N561" s="86">
        <v>0.04</v>
      </c>
      <c r="P561" s="166">
        <f t="shared" si="87"/>
        <v>0.69399999999999995</v>
      </c>
      <c r="R561" s="166">
        <f t="shared" si="88"/>
        <v>0.27599999999999997</v>
      </c>
    </row>
    <row r="562" spans="1:18" x14ac:dyDescent="0.25">
      <c r="A562" s="120" t="s">
        <v>12</v>
      </c>
      <c r="B562" s="85">
        <v>2</v>
      </c>
      <c r="C562" s="85">
        <v>0</v>
      </c>
      <c r="D562" s="85" t="s">
        <v>841</v>
      </c>
      <c r="E562" s="85">
        <v>0</v>
      </c>
      <c r="F562" s="86" t="s">
        <v>841</v>
      </c>
      <c r="G562" s="85">
        <v>0</v>
      </c>
      <c r="H562" s="85" t="s">
        <v>841</v>
      </c>
      <c r="I562" s="85">
        <v>0</v>
      </c>
      <c r="J562" s="86" t="s">
        <v>841</v>
      </c>
      <c r="K562" s="85">
        <v>0</v>
      </c>
      <c r="L562" s="85" t="s">
        <v>841</v>
      </c>
      <c r="M562" s="85">
        <v>1</v>
      </c>
      <c r="N562" s="86">
        <v>0.5</v>
      </c>
      <c r="P562" s="125"/>
      <c r="R562" s="125"/>
    </row>
    <row r="563" spans="1:18" x14ac:dyDescent="0.25">
      <c r="A563" s="120" t="s">
        <v>13</v>
      </c>
      <c r="B563" s="85">
        <v>1</v>
      </c>
      <c r="C563" s="85">
        <v>0</v>
      </c>
      <c r="D563" s="85" t="s">
        <v>841</v>
      </c>
      <c r="E563" s="85">
        <v>0</v>
      </c>
      <c r="F563" s="86" t="s">
        <v>841</v>
      </c>
      <c r="G563" s="85">
        <v>0</v>
      </c>
      <c r="H563" s="85" t="s">
        <v>841</v>
      </c>
      <c r="I563" s="85">
        <v>0</v>
      </c>
      <c r="J563" s="86" t="s">
        <v>841</v>
      </c>
      <c r="K563" s="85">
        <v>0</v>
      </c>
      <c r="L563" s="85" t="s">
        <v>841</v>
      </c>
      <c r="M563" s="85">
        <v>1</v>
      </c>
      <c r="N563" s="86">
        <v>1</v>
      </c>
      <c r="P563" s="173">
        <f>SUMPRODUCT(B555:B561,P555:P561)/B564</f>
        <v>0.53601460615545116</v>
      </c>
      <c r="R563" s="126">
        <f>SUMPRODUCT(B555:B561,R555:R561)/B564</f>
        <v>0.41435602503912367</v>
      </c>
    </row>
    <row r="564" spans="1:18" x14ac:dyDescent="0.25">
      <c r="A564" s="121" t="s">
        <v>925</v>
      </c>
      <c r="B564" s="12">
        <f>SUM(B555:B561)</f>
        <v>7668</v>
      </c>
    </row>
    <row r="566" spans="1:18" x14ac:dyDescent="0.25">
      <c r="A566" s="81" t="s">
        <v>924</v>
      </c>
    </row>
    <row r="567" spans="1:18" ht="15.75" customHeight="1" x14ac:dyDescent="0.25">
      <c r="A567" s="114"/>
      <c r="B567" s="114"/>
      <c r="C567" s="275" t="s">
        <v>962</v>
      </c>
      <c r="D567" s="275"/>
      <c r="E567" s="275"/>
      <c r="F567" s="275"/>
      <c r="G567" s="275" t="s">
        <v>963</v>
      </c>
      <c r="H567" s="275"/>
      <c r="I567" s="275"/>
      <c r="J567" s="275"/>
      <c r="K567" s="275" t="s">
        <v>835</v>
      </c>
      <c r="L567" s="275"/>
      <c r="M567" s="275"/>
      <c r="N567" s="275"/>
    </row>
    <row r="568" spans="1:18" ht="15.75" customHeight="1" x14ac:dyDescent="0.25">
      <c r="A568" s="123">
        <v>44606</v>
      </c>
      <c r="B568" s="94">
        <f>A568-120</f>
        <v>44486</v>
      </c>
      <c r="C568" s="272" t="s">
        <v>920</v>
      </c>
      <c r="D568" s="272"/>
      <c r="E568" s="272" t="s">
        <v>921</v>
      </c>
      <c r="F568" s="272"/>
      <c r="G568" s="272" t="s">
        <v>920</v>
      </c>
      <c r="H568" s="272"/>
      <c r="I568" s="272" t="s">
        <v>921</v>
      </c>
      <c r="J568" s="272"/>
      <c r="K568" s="272" t="s">
        <v>920</v>
      </c>
      <c r="L568" s="272"/>
      <c r="M568" s="272" t="s">
        <v>921</v>
      </c>
      <c r="N568" s="272"/>
    </row>
    <row r="569" spans="1:18" ht="30" x14ac:dyDescent="0.25">
      <c r="A569" s="119" t="s">
        <v>104</v>
      </c>
      <c r="B569" s="62" t="s">
        <v>1026</v>
      </c>
      <c r="C569" s="62" t="s">
        <v>839</v>
      </c>
      <c r="D569" s="62" t="s">
        <v>840</v>
      </c>
      <c r="E569" s="62" t="s">
        <v>839</v>
      </c>
      <c r="F569" s="62" t="s">
        <v>840</v>
      </c>
      <c r="G569" s="62" t="s">
        <v>839</v>
      </c>
      <c r="H569" s="62" t="s">
        <v>840</v>
      </c>
      <c r="I569" s="62" t="s">
        <v>839</v>
      </c>
      <c r="J569" s="62" t="s">
        <v>840</v>
      </c>
      <c r="K569" s="62" t="s">
        <v>839</v>
      </c>
      <c r="L569" s="62" t="s">
        <v>840</v>
      </c>
      <c r="M569" s="62" t="s">
        <v>839</v>
      </c>
      <c r="N569" s="62" t="s">
        <v>840</v>
      </c>
      <c r="P569" s="62" t="s">
        <v>833</v>
      </c>
      <c r="R569" s="62" t="s">
        <v>923</v>
      </c>
    </row>
    <row r="570" spans="1:18" x14ac:dyDescent="0.25">
      <c r="A570" s="120" t="s">
        <v>964</v>
      </c>
      <c r="B570" s="122">
        <v>288</v>
      </c>
      <c r="C570" s="85">
        <v>0</v>
      </c>
      <c r="D570" s="85" t="s">
        <v>841</v>
      </c>
      <c r="E570" s="85">
        <v>0</v>
      </c>
      <c r="F570" s="85" t="s">
        <v>841</v>
      </c>
      <c r="G570" s="85">
        <v>0</v>
      </c>
      <c r="H570" s="85" t="s">
        <v>841</v>
      </c>
      <c r="I570" s="85">
        <v>0</v>
      </c>
      <c r="J570" s="85" t="s">
        <v>841</v>
      </c>
      <c r="K570" s="85">
        <v>37</v>
      </c>
      <c r="L570" s="86">
        <v>0.128</v>
      </c>
      <c r="M570" s="122">
        <v>251</v>
      </c>
      <c r="N570" s="86">
        <v>0.872</v>
      </c>
    </row>
    <row r="571" spans="1:18" x14ac:dyDescent="0.25">
      <c r="A571" s="121" t="s">
        <v>965</v>
      </c>
      <c r="B571" s="88">
        <v>120</v>
      </c>
      <c r="C571" s="88">
        <v>0</v>
      </c>
      <c r="D571" s="89" t="s">
        <v>841</v>
      </c>
      <c r="E571" s="88">
        <v>0</v>
      </c>
      <c r="F571" s="89" t="s">
        <v>841</v>
      </c>
      <c r="G571" s="88">
        <v>0</v>
      </c>
      <c r="H571" s="89" t="s">
        <v>841</v>
      </c>
      <c r="I571" s="88">
        <v>0</v>
      </c>
      <c r="J571" s="89" t="s">
        <v>841</v>
      </c>
      <c r="K571" s="88">
        <v>45</v>
      </c>
      <c r="L571" s="89">
        <v>0.375</v>
      </c>
      <c r="M571" s="88">
        <v>48</v>
      </c>
      <c r="N571" s="89">
        <v>0.4</v>
      </c>
    </row>
    <row r="572" spans="1:18" x14ac:dyDescent="0.25">
      <c r="A572" s="120" t="s">
        <v>809</v>
      </c>
      <c r="B572" s="85">
        <v>730</v>
      </c>
      <c r="C572" s="85">
        <v>11</v>
      </c>
      <c r="D572" s="86">
        <v>1.4999999999999999E-2</v>
      </c>
      <c r="E572" s="85">
        <v>7</v>
      </c>
      <c r="F572" s="86">
        <v>0.01</v>
      </c>
      <c r="G572" s="85">
        <v>101</v>
      </c>
      <c r="H572" s="86">
        <v>0.13800000000000001</v>
      </c>
      <c r="I572" s="85">
        <v>231</v>
      </c>
      <c r="J572" s="86">
        <v>0.316</v>
      </c>
      <c r="K572" s="85">
        <v>109</v>
      </c>
      <c r="L572" s="86">
        <v>0.14899999999999999</v>
      </c>
      <c r="M572" s="85">
        <v>211</v>
      </c>
      <c r="N572" s="86">
        <v>0.28899999999999998</v>
      </c>
      <c r="P572" s="166">
        <f>D572+F572+H572+J572</f>
        <v>0.47899999999999998</v>
      </c>
      <c r="R572" s="166">
        <f>L572+N572</f>
        <v>0.43799999999999994</v>
      </c>
    </row>
    <row r="573" spans="1:18" x14ac:dyDescent="0.25">
      <c r="A573" s="121" t="s">
        <v>6</v>
      </c>
      <c r="B573" s="88">
        <v>900</v>
      </c>
      <c r="C573" s="88">
        <v>26</v>
      </c>
      <c r="D573" s="89">
        <v>2.9000000000000001E-2</v>
      </c>
      <c r="E573" s="88">
        <v>21</v>
      </c>
      <c r="F573" s="89">
        <v>2.3E-2</v>
      </c>
      <c r="G573" s="88">
        <v>144</v>
      </c>
      <c r="H573" s="89">
        <v>0.16</v>
      </c>
      <c r="I573" s="88">
        <v>267</v>
      </c>
      <c r="J573" s="89">
        <v>0.29699999999999999</v>
      </c>
      <c r="K573" s="88">
        <v>161</v>
      </c>
      <c r="L573" s="89">
        <v>0.17899999999999999</v>
      </c>
      <c r="M573" s="88">
        <v>215</v>
      </c>
      <c r="N573" s="89">
        <v>0.23899999999999999</v>
      </c>
      <c r="P573" s="166">
        <f t="shared" ref="P573:P578" si="89">D573+F573+H573+J573</f>
        <v>0.50900000000000001</v>
      </c>
      <c r="R573" s="166">
        <f t="shared" ref="R573:R578" si="90">L573+N573</f>
        <v>0.41799999999999998</v>
      </c>
    </row>
    <row r="574" spans="1:18" x14ac:dyDescent="0.25">
      <c r="A574" s="120" t="s">
        <v>7</v>
      </c>
      <c r="B574" s="85">
        <v>743</v>
      </c>
      <c r="C574" s="85">
        <v>37</v>
      </c>
      <c r="D574" s="86">
        <v>0.05</v>
      </c>
      <c r="E574" s="85">
        <v>13</v>
      </c>
      <c r="F574" s="86">
        <v>1.7000000000000001E-2</v>
      </c>
      <c r="G574" s="85">
        <v>145</v>
      </c>
      <c r="H574" s="86">
        <v>0.19500000000000001</v>
      </c>
      <c r="I574" s="85">
        <v>118</v>
      </c>
      <c r="J574" s="86">
        <v>0.159</v>
      </c>
      <c r="K574" s="85">
        <v>212</v>
      </c>
      <c r="L574" s="86">
        <v>0.28499999999999998</v>
      </c>
      <c r="M574" s="85">
        <v>162</v>
      </c>
      <c r="N574" s="86">
        <v>0.218</v>
      </c>
      <c r="P574" s="166">
        <f t="shared" si="89"/>
        <v>0.42100000000000004</v>
      </c>
      <c r="R574" s="166">
        <f t="shared" si="90"/>
        <v>0.503</v>
      </c>
    </row>
    <row r="575" spans="1:18" x14ac:dyDescent="0.25">
      <c r="A575" s="121" t="s">
        <v>8</v>
      </c>
      <c r="B575" s="124">
        <v>969</v>
      </c>
      <c r="C575" s="88">
        <v>80</v>
      </c>
      <c r="D575" s="89">
        <v>8.3000000000000004E-2</v>
      </c>
      <c r="E575" s="88">
        <v>16</v>
      </c>
      <c r="F575" s="89">
        <v>1.7000000000000001E-2</v>
      </c>
      <c r="G575" s="88">
        <v>254</v>
      </c>
      <c r="H575" s="89">
        <v>0.26200000000000001</v>
      </c>
      <c r="I575" s="88">
        <v>72</v>
      </c>
      <c r="J575" s="89">
        <v>7.3999999999999996E-2</v>
      </c>
      <c r="K575" s="88">
        <v>315</v>
      </c>
      <c r="L575" s="89">
        <v>0.32500000000000001</v>
      </c>
      <c r="M575" s="88">
        <v>182</v>
      </c>
      <c r="N575" s="89">
        <v>0.188</v>
      </c>
      <c r="P575" s="166">
        <f t="shared" si="89"/>
        <v>0.436</v>
      </c>
      <c r="R575" s="166">
        <f t="shared" si="90"/>
        <v>0.51300000000000001</v>
      </c>
    </row>
    <row r="576" spans="1:18" x14ac:dyDescent="0.25">
      <c r="A576" s="120" t="s">
        <v>9</v>
      </c>
      <c r="B576" s="122">
        <v>1365</v>
      </c>
      <c r="C576" s="85">
        <v>142</v>
      </c>
      <c r="D576" s="86">
        <v>0.104</v>
      </c>
      <c r="E576" s="85">
        <v>25</v>
      </c>
      <c r="F576" s="86">
        <v>1.7999999999999999E-2</v>
      </c>
      <c r="G576" s="85">
        <v>447</v>
      </c>
      <c r="H576" s="86">
        <v>0.32700000000000001</v>
      </c>
      <c r="I576" s="85">
        <v>79</v>
      </c>
      <c r="J576" s="86">
        <v>5.8000000000000003E-2</v>
      </c>
      <c r="K576" s="85">
        <v>443</v>
      </c>
      <c r="L576" s="86">
        <v>0.32500000000000001</v>
      </c>
      <c r="M576" s="85">
        <v>172</v>
      </c>
      <c r="N576" s="86">
        <v>0.126</v>
      </c>
      <c r="P576" s="166">
        <f t="shared" si="89"/>
        <v>0.50700000000000001</v>
      </c>
      <c r="R576" s="166">
        <f t="shared" si="90"/>
        <v>0.45100000000000001</v>
      </c>
    </row>
    <row r="577" spans="1:18" x14ac:dyDescent="0.25">
      <c r="A577" s="121" t="s">
        <v>10</v>
      </c>
      <c r="B577" s="124">
        <v>1416</v>
      </c>
      <c r="C577" s="88">
        <v>283</v>
      </c>
      <c r="D577" s="89">
        <v>0.2</v>
      </c>
      <c r="E577" s="88">
        <v>23</v>
      </c>
      <c r="F577" s="89">
        <v>1.6E-2</v>
      </c>
      <c r="G577" s="88">
        <v>481</v>
      </c>
      <c r="H577" s="89">
        <v>0.34</v>
      </c>
      <c r="I577" s="88">
        <v>41</v>
      </c>
      <c r="J577" s="89">
        <v>2.9000000000000001E-2</v>
      </c>
      <c r="K577" s="88">
        <v>457</v>
      </c>
      <c r="L577" s="89">
        <v>0.32300000000000001</v>
      </c>
      <c r="M577" s="88">
        <v>86</v>
      </c>
      <c r="N577" s="89">
        <v>6.0999999999999999E-2</v>
      </c>
      <c r="P577" s="166">
        <f t="shared" si="89"/>
        <v>0.58500000000000008</v>
      </c>
      <c r="R577" s="166">
        <f t="shared" si="90"/>
        <v>0.38400000000000001</v>
      </c>
    </row>
    <row r="578" spans="1:18" x14ac:dyDescent="0.25">
      <c r="A578" s="120" t="s">
        <v>11</v>
      </c>
      <c r="B578" s="122">
        <v>1557</v>
      </c>
      <c r="C578" s="85">
        <v>524</v>
      </c>
      <c r="D578" s="86">
        <v>0.33700000000000002</v>
      </c>
      <c r="E578" s="85">
        <v>37</v>
      </c>
      <c r="F578" s="86">
        <v>2.4E-2</v>
      </c>
      <c r="G578" s="85">
        <v>495</v>
      </c>
      <c r="H578" s="86">
        <v>0.318</v>
      </c>
      <c r="I578" s="85">
        <v>27</v>
      </c>
      <c r="J578" s="86">
        <v>1.7000000000000001E-2</v>
      </c>
      <c r="K578" s="85">
        <v>374</v>
      </c>
      <c r="L578" s="86">
        <v>0.24</v>
      </c>
      <c r="M578" s="85">
        <v>51</v>
      </c>
      <c r="N578" s="86">
        <v>3.3000000000000002E-2</v>
      </c>
      <c r="P578" s="166">
        <f t="shared" si="89"/>
        <v>0.69600000000000006</v>
      </c>
      <c r="R578" s="166">
        <f t="shared" si="90"/>
        <v>0.27300000000000002</v>
      </c>
    </row>
    <row r="579" spans="1:18" x14ac:dyDescent="0.25">
      <c r="A579" s="120" t="s">
        <v>12</v>
      </c>
      <c r="B579" s="85">
        <v>4</v>
      </c>
      <c r="C579" s="85">
        <v>0</v>
      </c>
      <c r="D579" s="85" t="s">
        <v>841</v>
      </c>
      <c r="E579" s="85">
        <v>0</v>
      </c>
      <c r="F579" s="86" t="s">
        <v>841</v>
      </c>
      <c r="G579" s="85">
        <v>0</v>
      </c>
      <c r="H579" s="85" t="s">
        <v>841</v>
      </c>
      <c r="I579" s="85">
        <v>0</v>
      </c>
      <c r="J579" s="86" t="s">
        <v>841</v>
      </c>
      <c r="K579" s="85">
        <v>0</v>
      </c>
      <c r="L579" s="85" t="s">
        <v>841</v>
      </c>
      <c r="M579" s="85">
        <v>3</v>
      </c>
      <c r="N579" s="86">
        <v>0.75</v>
      </c>
      <c r="P579" s="125"/>
      <c r="R579" s="125"/>
    </row>
    <row r="580" spans="1:18" x14ac:dyDescent="0.25">
      <c r="P580" s="173">
        <f>SUMPRODUCT(B572:B578,P572:P578)/B581</f>
        <v>0.53999270833333335</v>
      </c>
      <c r="R580" s="126">
        <f>SUMPRODUCT(B572:B578,R572:R578)/B581</f>
        <v>0.41031067708333335</v>
      </c>
    </row>
    <row r="581" spans="1:18" x14ac:dyDescent="0.25">
      <c r="A581" s="121" t="s">
        <v>925</v>
      </c>
      <c r="B581" s="12">
        <f>SUM(B572:B578)</f>
        <v>7680</v>
      </c>
    </row>
    <row r="583" spans="1:18" x14ac:dyDescent="0.25">
      <c r="A583" s="81" t="s">
        <v>924</v>
      </c>
    </row>
    <row r="584" spans="1:18" ht="15.75" customHeight="1" x14ac:dyDescent="0.25">
      <c r="A584" s="114"/>
      <c r="B584" s="114"/>
      <c r="C584" s="275" t="s">
        <v>962</v>
      </c>
      <c r="D584" s="275"/>
      <c r="E584" s="275"/>
      <c r="F584" s="275"/>
      <c r="G584" s="275" t="s">
        <v>963</v>
      </c>
      <c r="H584" s="275"/>
      <c r="I584" s="275"/>
      <c r="J584" s="275"/>
      <c r="K584" s="275" t="s">
        <v>835</v>
      </c>
      <c r="L584" s="275"/>
      <c r="M584" s="275"/>
      <c r="N584" s="275"/>
    </row>
    <row r="585" spans="1:18" ht="15.75" customHeight="1" x14ac:dyDescent="0.25">
      <c r="A585" s="123">
        <v>44607</v>
      </c>
      <c r="B585" s="94">
        <f>A585-120</f>
        <v>44487</v>
      </c>
      <c r="C585" s="272" t="s">
        <v>920</v>
      </c>
      <c r="D585" s="272"/>
      <c r="E585" s="272" t="s">
        <v>921</v>
      </c>
      <c r="F585" s="272"/>
      <c r="G585" s="272" t="s">
        <v>920</v>
      </c>
      <c r="H585" s="272"/>
      <c r="I585" s="272" t="s">
        <v>921</v>
      </c>
      <c r="J585" s="272"/>
      <c r="K585" s="272" t="s">
        <v>920</v>
      </c>
      <c r="L585" s="272"/>
      <c r="M585" s="272" t="s">
        <v>921</v>
      </c>
      <c r="N585" s="272"/>
    </row>
    <row r="586" spans="1:18" ht="30" x14ac:dyDescent="0.25">
      <c r="A586" s="119" t="s">
        <v>104</v>
      </c>
      <c r="B586" s="62" t="s">
        <v>1026</v>
      </c>
      <c r="C586" s="62" t="s">
        <v>839</v>
      </c>
      <c r="D586" s="62" t="s">
        <v>840</v>
      </c>
      <c r="E586" s="62" t="s">
        <v>839</v>
      </c>
      <c r="F586" s="62" t="s">
        <v>840</v>
      </c>
      <c r="G586" s="62" t="s">
        <v>839</v>
      </c>
      <c r="H586" s="62" t="s">
        <v>840</v>
      </c>
      <c r="I586" s="62" t="s">
        <v>839</v>
      </c>
      <c r="J586" s="62" t="s">
        <v>840</v>
      </c>
      <c r="K586" s="62" t="s">
        <v>839</v>
      </c>
      <c r="L586" s="62" t="s">
        <v>840</v>
      </c>
      <c r="M586" s="62" t="s">
        <v>839</v>
      </c>
      <c r="N586" s="62" t="s">
        <v>840</v>
      </c>
      <c r="P586" s="62" t="s">
        <v>833</v>
      </c>
      <c r="R586" s="62" t="s">
        <v>923</v>
      </c>
    </row>
    <row r="587" spans="1:18" x14ac:dyDescent="0.25">
      <c r="A587" s="120" t="s">
        <v>964</v>
      </c>
      <c r="B587" s="122">
        <v>293</v>
      </c>
      <c r="C587" s="85">
        <v>0</v>
      </c>
      <c r="D587" s="85" t="s">
        <v>841</v>
      </c>
      <c r="E587" s="85">
        <v>0</v>
      </c>
      <c r="F587" s="85" t="s">
        <v>841</v>
      </c>
      <c r="G587" s="85">
        <v>0</v>
      </c>
      <c r="H587" s="85" t="s">
        <v>841</v>
      </c>
      <c r="I587" s="85">
        <v>0</v>
      </c>
      <c r="J587" s="85" t="s">
        <v>841</v>
      </c>
      <c r="K587" s="85">
        <v>39</v>
      </c>
      <c r="L587" s="86">
        <v>0.13300000000000001</v>
      </c>
      <c r="M587" s="122">
        <v>254</v>
      </c>
      <c r="N587" s="86">
        <v>0.86699999999999999</v>
      </c>
    </row>
    <row r="588" spans="1:18" x14ac:dyDescent="0.25">
      <c r="A588" s="121" t="s">
        <v>965</v>
      </c>
      <c r="B588" s="88">
        <v>122</v>
      </c>
      <c r="C588" s="88">
        <v>0</v>
      </c>
      <c r="D588" s="89" t="s">
        <v>841</v>
      </c>
      <c r="E588" s="88">
        <v>0</v>
      </c>
      <c r="F588" s="89" t="s">
        <v>841</v>
      </c>
      <c r="G588" s="88">
        <v>0</v>
      </c>
      <c r="H588" s="89" t="s">
        <v>841</v>
      </c>
      <c r="I588" s="88">
        <v>0</v>
      </c>
      <c r="J588" s="89" t="s">
        <v>841</v>
      </c>
      <c r="K588" s="88">
        <v>44</v>
      </c>
      <c r="L588" s="89">
        <v>0.36099999999999999</v>
      </c>
      <c r="M588" s="88">
        <v>50</v>
      </c>
      <c r="N588" s="89">
        <v>0.41</v>
      </c>
    </row>
    <row r="589" spans="1:18" x14ac:dyDescent="0.25">
      <c r="A589" s="120" t="s">
        <v>809</v>
      </c>
      <c r="B589" s="85">
        <v>733</v>
      </c>
      <c r="C589" s="85">
        <v>11</v>
      </c>
      <c r="D589" s="86">
        <v>1.4999999999999999E-2</v>
      </c>
      <c r="E589" s="85">
        <v>7</v>
      </c>
      <c r="F589" s="86">
        <v>0.01</v>
      </c>
      <c r="G589" s="85">
        <v>102</v>
      </c>
      <c r="H589" s="86">
        <v>0.13900000000000001</v>
      </c>
      <c r="I589" s="85">
        <v>237</v>
      </c>
      <c r="J589" s="86">
        <v>0.32300000000000001</v>
      </c>
      <c r="K589" s="85">
        <v>109</v>
      </c>
      <c r="L589" s="86">
        <v>0.14899999999999999</v>
      </c>
      <c r="M589" s="85">
        <v>208</v>
      </c>
      <c r="N589" s="86">
        <v>0.28399999999999997</v>
      </c>
      <c r="P589" s="166">
        <f>D589+F589+H589+J589</f>
        <v>0.48699999999999999</v>
      </c>
      <c r="R589" s="166">
        <f>L589+N589</f>
        <v>0.43299999999999994</v>
      </c>
    </row>
    <row r="590" spans="1:18" x14ac:dyDescent="0.25">
      <c r="A590" s="121" t="s">
        <v>6</v>
      </c>
      <c r="B590" s="88">
        <v>887</v>
      </c>
      <c r="C590" s="88">
        <v>26</v>
      </c>
      <c r="D590" s="89">
        <v>2.9000000000000001E-2</v>
      </c>
      <c r="E590" s="88">
        <v>21</v>
      </c>
      <c r="F590" s="89">
        <v>2.4E-2</v>
      </c>
      <c r="G590" s="88">
        <v>146</v>
      </c>
      <c r="H590" s="89">
        <v>0.16500000000000001</v>
      </c>
      <c r="I590" s="88">
        <v>266</v>
      </c>
      <c r="J590" s="89">
        <v>0.3</v>
      </c>
      <c r="K590" s="88">
        <v>154</v>
      </c>
      <c r="L590" s="89">
        <v>0.17399999999999999</v>
      </c>
      <c r="M590" s="88">
        <v>209</v>
      </c>
      <c r="N590" s="89">
        <v>0.23599999999999999</v>
      </c>
      <c r="P590" s="166">
        <f t="shared" ref="P590:P595" si="91">D590+F590+H590+J590</f>
        <v>0.51800000000000002</v>
      </c>
      <c r="R590" s="166">
        <f t="shared" ref="R590:R595" si="92">L590+N590</f>
        <v>0.41</v>
      </c>
    </row>
    <row r="591" spans="1:18" x14ac:dyDescent="0.25">
      <c r="A591" s="120" t="s">
        <v>7</v>
      </c>
      <c r="B591" s="85">
        <v>746</v>
      </c>
      <c r="C591" s="85">
        <v>37</v>
      </c>
      <c r="D591" s="86">
        <v>0.05</v>
      </c>
      <c r="E591" s="85">
        <v>13</v>
      </c>
      <c r="F591" s="86">
        <v>1.7000000000000001E-2</v>
      </c>
      <c r="G591" s="85">
        <v>147</v>
      </c>
      <c r="H591" s="86">
        <v>0.19700000000000001</v>
      </c>
      <c r="I591" s="85">
        <v>118</v>
      </c>
      <c r="J591" s="86">
        <v>0.158</v>
      </c>
      <c r="K591" s="85">
        <v>212</v>
      </c>
      <c r="L591" s="86">
        <v>0.28399999999999997</v>
      </c>
      <c r="M591" s="85">
        <v>163</v>
      </c>
      <c r="N591" s="86">
        <v>0.218</v>
      </c>
      <c r="P591" s="166">
        <f t="shared" si="91"/>
        <v>0.42200000000000004</v>
      </c>
      <c r="R591" s="166">
        <f t="shared" si="92"/>
        <v>0.502</v>
      </c>
    </row>
    <row r="592" spans="1:18" x14ac:dyDescent="0.25">
      <c r="A592" s="121" t="s">
        <v>8</v>
      </c>
      <c r="B592" s="124">
        <v>961</v>
      </c>
      <c r="C592" s="88">
        <v>82</v>
      </c>
      <c r="D592" s="89">
        <v>8.5000000000000006E-2</v>
      </c>
      <c r="E592" s="88">
        <v>16</v>
      </c>
      <c r="F592" s="89">
        <v>1.7000000000000001E-2</v>
      </c>
      <c r="G592" s="88">
        <v>255</v>
      </c>
      <c r="H592" s="89">
        <v>0.26500000000000001</v>
      </c>
      <c r="I592" s="88">
        <v>73</v>
      </c>
      <c r="J592" s="89">
        <v>7.5999999999999998E-2</v>
      </c>
      <c r="K592" s="88">
        <v>310</v>
      </c>
      <c r="L592" s="89">
        <v>0.32300000000000001</v>
      </c>
      <c r="M592" s="88">
        <v>175</v>
      </c>
      <c r="N592" s="89">
        <v>0.182</v>
      </c>
      <c r="P592" s="166">
        <f t="shared" si="91"/>
        <v>0.443</v>
      </c>
      <c r="R592" s="166">
        <f t="shared" si="92"/>
        <v>0.505</v>
      </c>
    </row>
    <row r="593" spans="1:18" x14ac:dyDescent="0.25">
      <c r="A593" s="120" t="s">
        <v>9</v>
      </c>
      <c r="B593" s="122">
        <v>1366</v>
      </c>
      <c r="C593" s="85">
        <v>144</v>
      </c>
      <c r="D593" s="86">
        <v>0.105</v>
      </c>
      <c r="E593" s="85">
        <v>23</v>
      </c>
      <c r="F593" s="86">
        <v>1.7000000000000001E-2</v>
      </c>
      <c r="G593" s="85">
        <v>449</v>
      </c>
      <c r="H593" s="86">
        <v>0.32900000000000001</v>
      </c>
      <c r="I593" s="85">
        <v>80</v>
      </c>
      <c r="J593" s="86">
        <v>5.8999999999999997E-2</v>
      </c>
      <c r="K593" s="85">
        <v>445</v>
      </c>
      <c r="L593" s="86">
        <v>0.32600000000000001</v>
      </c>
      <c r="M593" s="85">
        <v>168</v>
      </c>
      <c r="N593" s="86">
        <v>0.123</v>
      </c>
      <c r="P593" s="166">
        <f t="shared" si="91"/>
        <v>0.51</v>
      </c>
      <c r="R593" s="166">
        <f t="shared" si="92"/>
        <v>0.44900000000000001</v>
      </c>
    </row>
    <row r="594" spans="1:18" x14ac:dyDescent="0.25">
      <c r="A594" s="121" t="s">
        <v>10</v>
      </c>
      <c r="B594" s="124">
        <v>1418</v>
      </c>
      <c r="C594" s="88">
        <v>287</v>
      </c>
      <c r="D594" s="89">
        <v>0.20200000000000001</v>
      </c>
      <c r="E594" s="88">
        <v>24</v>
      </c>
      <c r="F594" s="89">
        <v>1.7000000000000001E-2</v>
      </c>
      <c r="G594" s="88">
        <v>483</v>
      </c>
      <c r="H594" s="89">
        <v>0.34100000000000003</v>
      </c>
      <c r="I594" s="88">
        <v>41</v>
      </c>
      <c r="J594" s="89">
        <v>2.9000000000000001E-2</v>
      </c>
      <c r="K594" s="88">
        <v>448</v>
      </c>
      <c r="L594" s="89">
        <v>0.316</v>
      </c>
      <c r="M594" s="88">
        <v>89</v>
      </c>
      <c r="N594" s="89">
        <v>6.3E-2</v>
      </c>
      <c r="P594" s="166">
        <f t="shared" si="91"/>
        <v>0.58900000000000008</v>
      </c>
      <c r="R594" s="166">
        <f t="shared" si="92"/>
        <v>0.379</v>
      </c>
    </row>
    <row r="595" spans="1:18" x14ac:dyDescent="0.25">
      <c r="A595" s="120" t="s">
        <v>11</v>
      </c>
      <c r="B595" s="122">
        <v>1559</v>
      </c>
      <c r="C595" s="85">
        <v>536</v>
      </c>
      <c r="D595" s="86">
        <v>0.34399999999999997</v>
      </c>
      <c r="E595" s="85">
        <v>34</v>
      </c>
      <c r="F595" s="86">
        <v>2.1999999999999999E-2</v>
      </c>
      <c r="G595" s="85">
        <v>495</v>
      </c>
      <c r="H595" s="86">
        <v>0.318</v>
      </c>
      <c r="I595" s="85">
        <v>28</v>
      </c>
      <c r="J595" s="86">
        <v>1.7999999999999999E-2</v>
      </c>
      <c r="K595" s="85">
        <v>372</v>
      </c>
      <c r="L595" s="86">
        <v>0.23899999999999999</v>
      </c>
      <c r="M595" s="85">
        <v>47</v>
      </c>
      <c r="N595" s="86">
        <v>0.03</v>
      </c>
      <c r="P595" s="166">
        <f t="shared" si="91"/>
        <v>0.70199999999999996</v>
      </c>
      <c r="R595" s="166">
        <f t="shared" si="92"/>
        <v>0.26900000000000002</v>
      </c>
    </row>
    <row r="596" spans="1:18" x14ac:dyDescent="0.25">
      <c r="A596" s="120" t="s">
        <v>12</v>
      </c>
      <c r="B596" s="85">
        <v>2</v>
      </c>
      <c r="C596" s="85">
        <v>0</v>
      </c>
      <c r="D596" s="85" t="s">
        <v>841</v>
      </c>
      <c r="E596" s="85">
        <v>0</v>
      </c>
      <c r="F596" s="86" t="s">
        <v>841</v>
      </c>
      <c r="G596" s="85">
        <v>0</v>
      </c>
      <c r="H596" s="85" t="s">
        <v>841</v>
      </c>
      <c r="I596" s="85">
        <v>0</v>
      </c>
      <c r="J596" s="86" t="s">
        <v>841</v>
      </c>
      <c r="K596" s="85">
        <v>0</v>
      </c>
      <c r="L596" s="85" t="s">
        <v>841</v>
      </c>
      <c r="M596" s="85">
        <v>1</v>
      </c>
      <c r="N596" s="86">
        <v>0.5</v>
      </c>
      <c r="P596" s="125"/>
      <c r="R596" s="125"/>
    </row>
    <row r="597" spans="1:18" x14ac:dyDescent="0.25">
      <c r="P597" s="173">
        <f>SUMPRODUCT(B589:B595,P589:P595)/B598</f>
        <v>0.5454044328552804</v>
      </c>
      <c r="R597" s="126">
        <f>SUMPRODUCT(B589:B595,R589:R595)/B598</f>
        <v>0.4056040417209909</v>
      </c>
    </row>
    <row r="598" spans="1:18" x14ac:dyDescent="0.25">
      <c r="A598" s="121" t="s">
        <v>925</v>
      </c>
      <c r="B598" s="12">
        <f>SUM(B589:B595)</f>
        <v>7670</v>
      </c>
    </row>
    <row r="600" spans="1:18" x14ac:dyDescent="0.25">
      <c r="A600" s="81" t="s">
        <v>924</v>
      </c>
    </row>
    <row r="601" spans="1:18" ht="15.75" customHeight="1" x14ac:dyDescent="0.25">
      <c r="A601" s="114"/>
      <c r="B601" s="114"/>
      <c r="C601" s="275" t="s">
        <v>962</v>
      </c>
      <c r="D601" s="275"/>
      <c r="E601" s="275"/>
      <c r="F601" s="275"/>
      <c r="G601" s="275" t="s">
        <v>963</v>
      </c>
      <c r="H601" s="275"/>
      <c r="I601" s="275"/>
      <c r="J601" s="275"/>
      <c r="K601" s="275" t="s">
        <v>835</v>
      </c>
      <c r="L601" s="275"/>
      <c r="M601" s="275"/>
      <c r="N601" s="275"/>
    </row>
    <row r="602" spans="1:18" ht="15.75" customHeight="1" x14ac:dyDescent="0.25">
      <c r="A602" s="123">
        <v>44608</v>
      </c>
      <c r="B602" s="94">
        <f>A602-120</f>
        <v>44488</v>
      </c>
      <c r="C602" s="272" t="s">
        <v>920</v>
      </c>
      <c r="D602" s="272"/>
      <c r="E602" s="272" t="s">
        <v>921</v>
      </c>
      <c r="F602" s="272"/>
      <c r="G602" s="272" t="s">
        <v>920</v>
      </c>
      <c r="H602" s="272"/>
      <c r="I602" s="272" t="s">
        <v>921</v>
      </c>
      <c r="J602" s="272"/>
      <c r="K602" s="272" t="s">
        <v>920</v>
      </c>
      <c r="L602" s="272"/>
      <c r="M602" s="272" t="s">
        <v>921</v>
      </c>
      <c r="N602" s="272"/>
    </row>
    <row r="603" spans="1:18" ht="30" x14ac:dyDescent="0.25">
      <c r="A603" s="119" t="s">
        <v>104</v>
      </c>
      <c r="B603" s="62" t="s">
        <v>1026</v>
      </c>
      <c r="C603" s="62" t="s">
        <v>839</v>
      </c>
      <c r="D603" s="62" t="s">
        <v>840</v>
      </c>
      <c r="E603" s="62" t="s">
        <v>839</v>
      </c>
      <c r="F603" s="62" t="s">
        <v>840</v>
      </c>
      <c r="G603" s="62" t="s">
        <v>839</v>
      </c>
      <c r="H603" s="62" t="s">
        <v>840</v>
      </c>
      <c r="I603" s="62" t="s">
        <v>839</v>
      </c>
      <c r="J603" s="62" t="s">
        <v>840</v>
      </c>
      <c r="K603" s="62" t="s">
        <v>839</v>
      </c>
      <c r="L603" s="62" t="s">
        <v>840</v>
      </c>
      <c r="M603" s="62" t="s">
        <v>839</v>
      </c>
      <c r="N603" s="62" t="s">
        <v>840</v>
      </c>
      <c r="P603" s="62" t="s">
        <v>833</v>
      </c>
      <c r="R603" s="62" t="s">
        <v>923</v>
      </c>
    </row>
    <row r="604" spans="1:18" x14ac:dyDescent="0.25">
      <c r="A604" s="120" t="s">
        <v>964</v>
      </c>
      <c r="B604" s="122">
        <v>294</v>
      </c>
      <c r="C604" s="85">
        <v>0</v>
      </c>
      <c r="D604" s="85" t="s">
        <v>841</v>
      </c>
      <c r="E604" s="85">
        <v>0</v>
      </c>
      <c r="F604" s="85" t="s">
        <v>841</v>
      </c>
      <c r="G604" s="85">
        <v>0</v>
      </c>
      <c r="H604" s="85" t="s">
        <v>841</v>
      </c>
      <c r="I604" s="85">
        <v>0</v>
      </c>
      <c r="J604" s="85" t="s">
        <v>841</v>
      </c>
      <c r="K604" s="85">
        <v>40</v>
      </c>
      <c r="L604" s="86">
        <v>0.13600000000000001</v>
      </c>
      <c r="M604" s="122">
        <v>254</v>
      </c>
      <c r="N604" s="86">
        <v>0.86399999999999999</v>
      </c>
    </row>
    <row r="605" spans="1:18" x14ac:dyDescent="0.25">
      <c r="A605" s="121" t="s">
        <v>965</v>
      </c>
      <c r="B605" s="88">
        <v>120</v>
      </c>
      <c r="C605" s="88">
        <v>0</v>
      </c>
      <c r="D605" s="89" t="s">
        <v>841</v>
      </c>
      <c r="E605" s="88">
        <v>0</v>
      </c>
      <c r="F605" s="89" t="s">
        <v>841</v>
      </c>
      <c r="G605" s="88">
        <v>0</v>
      </c>
      <c r="H605" s="89" t="s">
        <v>841</v>
      </c>
      <c r="I605" s="88">
        <v>0</v>
      </c>
      <c r="J605" s="89" t="s">
        <v>841</v>
      </c>
      <c r="K605" s="88">
        <v>44</v>
      </c>
      <c r="L605" s="89">
        <v>0.36699999999999999</v>
      </c>
      <c r="M605" s="88">
        <v>48</v>
      </c>
      <c r="N605" s="89">
        <v>0.4</v>
      </c>
    </row>
    <row r="606" spans="1:18" x14ac:dyDescent="0.25">
      <c r="A606" s="120" t="s">
        <v>809</v>
      </c>
      <c r="B606" s="85">
        <v>740</v>
      </c>
      <c r="C606" s="85">
        <v>11</v>
      </c>
      <c r="D606" s="86">
        <v>1.4999999999999999E-2</v>
      </c>
      <c r="E606" s="85">
        <v>7</v>
      </c>
      <c r="F606" s="86">
        <v>8.9999999999999993E-3</v>
      </c>
      <c r="G606" s="85">
        <v>106</v>
      </c>
      <c r="H606" s="86">
        <v>0.14299999999999999</v>
      </c>
      <c r="I606" s="85">
        <v>242</v>
      </c>
      <c r="J606" s="86">
        <v>0.32700000000000001</v>
      </c>
      <c r="K606" s="85">
        <v>108</v>
      </c>
      <c r="L606" s="86">
        <v>0.14599999999999999</v>
      </c>
      <c r="M606" s="85">
        <v>207</v>
      </c>
      <c r="N606" s="86">
        <v>0.28000000000000003</v>
      </c>
      <c r="P606" s="166">
        <f>D606+F606+H606+J606</f>
        <v>0.49399999999999999</v>
      </c>
      <c r="R606" s="166">
        <f>L606+N606</f>
        <v>0.42600000000000005</v>
      </c>
    </row>
    <row r="607" spans="1:18" x14ac:dyDescent="0.25">
      <c r="A607" s="121" t="s">
        <v>6</v>
      </c>
      <c r="B607" s="88">
        <v>888</v>
      </c>
      <c r="C607" s="88">
        <v>27</v>
      </c>
      <c r="D607" s="89">
        <v>0.03</v>
      </c>
      <c r="E607" s="88">
        <v>21</v>
      </c>
      <c r="F607" s="89">
        <v>2.4E-2</v>
      </c>
      <c r="G607" s="88">
        <v>147</v>
      </c>
      <c r="H607" s="89">
        <v>0.16600000000000001</v>
      </c>
      <c r="I607" s="88">
        <v>271</v>
      </c>
      <c r="J607" s="89">
        <v>0.30499999999999999</v>
      </c>
      <c r="K607" s="88">
        <v>149</v>
      </c>
      <c r="L607" s="89">
        <v>0.16800000000000001</v>
      </c>
      <c r="M607" s="88">
        <v>210</v>
      </c>
      <c r="N607" s="89">
        <v>0.23599999999999999</v>
      </c>
      <c r="P607" s="166">
        <f t="shared" ref="P607:P612" si="93">D607+F607+H607+J607</f>
        <v>0.52500000000000002</v>
      </c>
      <c r="R607" s="166">
        <f t="shared" ref="R607:R612" si="94">L607+N607</f>
        <v>0.40400000000000003</v>
      </c>
    </row>
    <row r="608" spans="1:18" x14ac:dyDescent="0.25">
      <c r="A608" s="120" t="s">
        <v>7</v>
      </c>
      <c r="B608" s="85">
        <v>741</v>
      </c>
      <c r="C608" s="85">
        <v>38</v>
      </c>
      <c r="D608" s="86">
        <v>5.0999999999999997E-2</v>
      </c>
      <c r="E608" s="85">
        <v>13</v>
      </c>
      <c r="F608" s="86">
        <v>1.7999999999999999E-2</v>
      </c>
      <c r="G608" s="85">
        <v>148</v>
      </c>
      <c r="H608" s="86">
        <v>0.2</v>
      </c>
      <c r="I608" s="85">
        <v>119</v>
      </c>
      <c r="J608" s="86">
        <v>0.161</v>
      </c>
      <c r="K608" s="85">
        <v>209</v>
      </c>
      <c r="L608" s="86">
        <v>0.28199999999999997</v>
      </c>
      <c r="M608" s="85">
        <v>159</v>
      </c>
      <c r="N608" s="86">
        <v>0.215</v>
      </c>
      <c r="P608" s="166">
        <f t="shared" si="93"/>
        <v>0.43000000000000005</v>
      </c>
      <c r="R608" s="166">
        <f t="shared" si="94"/>
        <v>0.497</v>
      </c>
    </row>
    <row r="609" spans="1:18" x14ac:dyDescent="0.25">
      <c r="A609" s="121" t="s">
        <v>8</v>
      </c>
      <c r="B609" s="124">
        <v>959</v>
      </c>
      <c r="C609" s="88">
        <v>83</v>
      </c>
      <c r="D609" s="89">
        <v>8.6999999999999994E-2</v>
      </c>
      <c r="E609" s="88">
        <v>18</v>
      </c>
      <c r="F609" s="89">
        <v>1.9E-2</v>
      </c>
      <c r="G609" s="88">
        <v>253</v>
      </c>
      <c r="H609" s="89">
        <v>0.26400000000000001</v>
      </c>
      <c r="I609" s="88">
        <v>73</v>
      </c>
      <c r="J609" s="89">
        <v>7.5999999999999998E-2</v>
      </c>
      <c r="K609" s="88">
        <v>312</v>
      </c>
      <c r="L609" s="89">
        <v>0.32500000000000001</v>
      </c>
      <c r="M609" s="88">
        <v>170</v>
      </c>
      <c r="N609" s="89">
        <v>0.17699999999999999</v>
      </c>
      <c r="P609" s="166">
        <f t="shared" si="93"/>
        <v>0.44600000000000001</v>
      </c>
      <c r="R609" s="166">
        <f t="shared" si="94"/>
        <v>0.502</v>
      </c>
    </row>
    <row r="610" spans="1:18" x14ac:dyDescent="0.25">
      <c r="A610" s="120" t="s">
        <v>9</v>
      </c>
      <c r="B610" s="122">
        <v>1368</v>
      </c>
      <c r="C610" s="85">
        <v>146</v>
      </c>
      <c r="D610" s="86">
        <v>0.107</v>
      </c>
      <c r="E610" s="85">
        <v>24</v>
      </c>
      <c r="F610" s="86">
        <v>1.7999999999999999E-2</v>
      </c>
      <c r="G610" s="85">
        <v>449</v>
      </c>
      <c r="H610" s="86">
        <v>0.32800000000000001</v>
      </c>
      <c r="I610" s="85">
        <v>81</v>
      </c>
      <c r="J610" s="86">
        <v>5.8999999999999997E-2</v>
      </c>
      <c r="K610" s="85">
        <v>443</v>
      </c>
      <c r="L610" s="86">
        <v>0.32400000000000001</v>
      </c>
      <c r="M610" s="85">
        <v>168</v>
      </c>
      <c r="N610" s="86">
        <v>0.123</v>
      </c>
      <c r="P610" s="166">
        <f t="shared" si="93"/>
        <v>0.51200000000000001</v>
      </c>
      <c r="R610" s="166">
        <f t="shared" si="94"/>
        <v>0.44700000000000001</v>
      </c>
    </row>
    <row r="611" spans="1:18" x14ac:dyDescent="0.25">
      <c r="A611" s="121" t="s">
        <v>10</v>
      </c>
      <c r="B611" s="124">
        <v>1430</v>
      </c>
      <c r="C611" s="88">
        <v>291</v>
      </c>
      <c r="D611" s="89">
        <v>0.20300000000000001</v>
      </c>
      <c r="E611" s="88">
        <v>22</v>
      </c>
      <c r="F611" s="89">
        <v>1.4999999999999999E-2</v>
      </c>
      <c r="G611" s="88">
        <v>487</v>
      </c>
      <c r="H611" s="89">
        <v>0.34100000000000003</v>
      </c>
      <c r="I611" s="88">
        <v>41</v>
      </c>
      <c r="J611" s="89">
        <v>2.9000000000000001E-2</v>
      </c>
      <c r="K611" s="88">
        <v>449</v>
      </c>
      <c r="L611" s="89">
        <v>0.314</v>
      </c>
      <c r="M611" s="88">
        <v>96</v>
      </c>
      <c r="N611" s="89">
        <v>6.7000000000000004E-2</v>
      </c>
      <c r="P611" s="166">
        <f t="shared" si="93"/>
        <v>0.58800000000000008</v>
      </c>
      <c r="R611" s="166">
        <f t="shared" si="94"/>
        <v>0.38100000000000001</v>
      </c>
    </row>
    <row r="612" spans="1:18" x14ac:dyDescent="0.25">
      <c r="A612" s="120" t="s">
        <v>11</v>
      </c>
      <c r="B612" s="122">
        <v>1572</v>
      </c>
      <c r="C612" s="85">
        <v>542</v>
      </c>
      <c r="D612" s="86">
        <v>0.34499999999999997</v>
      </c>
      <c r="E612" s="85">
        <v>36</v>
      </c>
      <c r="F612" s="86">
        <v>2.3E-2</v>
      </c>
      <c r="G612" s="85">
        <v>497</v>
      </c>
      <c r="H612" s="86">
        <v>0.316</v>
      </c>
      <c r="I612" s="85">
        <v>31</v>
      </c>
      <c r="J612" s="86">
        <v>0.02</v>
      </c>
      <c r="K612" s="85">
        <v>370</v>
      </c>
      <c r="L612" s="86">
        <v>0.23499999999999999</v>
      </c>
      <c r="M612" s="85">
        <v>50</v>
      </c>
      <c r="N612" s="86">
        <v>3.2000000000000001E-2</v>
      </c>
      <c r="P612" s="166">
        <f t="shared" si="93"/>
        <v>0.70399999999999996</v>
      </c>
      <c r="R612" s="166">
        <f t="shared" si="94"/>
        <v>0.26700000000000002</v>
      </c>
    </row>
    <row r="613" spans="1:18" x14ac:dyDescent="0.25">
      <c r="A613" s="120" t="s">
        <v>12</v>
      </c>
      <c r="B613" s="85">
        <v>2</v>
      </c>
      <c r="C613" s="85">
        <v>0</v>
      </c>
      <c r="D613" s="85" t="s">
        <v>841</v>
      </c>
      <c r="E613" s="85">
        <v>0</v>
      </c>
      <c r="F613" s="86" t="s">
        <v>841</v>
      </c>
      <c r="G613" s="85">
        <v>0</v>
      </c>
      <c r="H613" s="85" t="s">
        <v>841</v>
      </c>
      <c r="I613" s="85">
        <v>0</v>
      </c>
      <c r="J613" s="86" t="s">
        <v>841</v>
      </c>
      <c r="K613" s="85">
        <v>0</v>
      </c>
      <c r="L613" s="85" t="s">
        <v>841</v>
      </c>
      <c r="M613" s="85">
        <v>1</v>
      </c>
      <c r="N613" s="86">
        <v>0.5</v>
      </c>
      <c r="P613" s="125"/>
      <c r="R613" s="125"/>
    </row>
    <row r="615" spans="1:18" x14ac:dyDescent="0.25">
      <c r="A615" s="121" t="s">
        <v>925</v>
      </c>
      <c r="B615" s="12">
        <f>SUM(B606:B612)</f>
        <v>7698</v>
      </c>
      <c r="P615" s="173">
        <f>SUMPRODUCT(B606:B612,P606:P612)/B615</f>
        <v>0.54897999480384507</v>
      </c>
      <c r="R615" s="126">
        <f>SUMPRODUCT(B606:B612,R606:R612)/B615</f>
        <v>0.40266783580150689</v>
      </c>
    </row>
    <row r="616" spans="1:18" x14ac:dyDescent="0.25">
      <c r="P616" s="215"/>
      <c r="R616" s="140"/>
    </row>
    <row r="617" spans="1:18" x14ac:dyDescent="0.25">
      <c r="A617" s="81" t="s">
        <v>924</v>
      </c>
    </row>
    <row r="618" spans="1:18" ht="15.75" customHeight="1" x14ac:dyDescent="0.25">
      <c r="A618" s="114"/>
      <c r="B618" s="114"/>
      <c r="C618" s="275" t="s">
        <v>962</v>
      </c>
      <c r="D618" s="275"/>
      <c r="E618" s="275"/>
      <c r="F618" s="275"/>
      <c r="G618" s="275" t="s">
        <v>963</v>
      </c>
      <c r="H618" s="275"/>
      <c r="I618" s="275"/>
      <c r="J618" s="275"/>
      <c r="K618" s="275" t="s">
        <v>835</v>
      </c>
      <c r="L618" s="275"/>
      <c r="M618" s="275"/>
      <c r="N618" s="275"/>
    </row>
    <row r="619" spans="1:18" ht="15.75" customHeight="1" x14ac:dyDescent="0.25">
      <c r="A619" s="123">
        <v>44609</v>
      </c>
      <c r="B619" s="94">
        <f>A619-120</f>
        <v>44489</v>
      </c>
      <c r="C619" s="272" t="s">
        <v>920</v>
      </c>
      <c r="D619" s="272"/>
      <c r="E619" s="272" t="s">
        <v>921</v>
      </c>
      <c r="F619" s="272"/>
      <c r="G619" s="272" t="s">
        <v>920</v>
      </c>
      <c r="H619" s="272"/>
      <c r="I619" s="272" t="s">
        <v>921</v>
      </c>
      <c r="J619" s="272"/>
      <c r="K619" s="272" t="s">
        <v>920</v>
      </c>
      <c r="L619" s="272"/>
      <c r="M619" s="272" t="s">
        <v>921</v>
      </c>
      <c r="N619" s="272"/>
    </row>
    <row r="620" spans="1:18" ht="30" x14ac:dyDescent="0.25">
      <c r="A620" s="119" t="s">
        <v>104</v>
      </c>
      <c r="B620" s="62" t="s">
        <v>1026</v>
      </c>
      <c r="C620" s="62" t="s">
        <v>839</v>
      </c>
      <c r="D620" s="62" t="s">
        <v>840</v>
      </c>
      <c r="E620" s="62" t="s">
        <v>839</v>
      </c>
      <c r="F620" s="62" t="s">
        <v>840</v>
      </c>
      <c r="G620" s="62" t="s">
        <v>839</v>
      </c>
      <c r="H620" s="62" t="s">
        <v>840</v>
      </c>
      <c r="I620" s="62" t="s">
        <v>839</v>
      </c>
      <c r="J620" s="62" t="s">
        <v>840</v>
      </c>
      <c r="K620" s="62" t="s">
        <v>839</v>
      </c>
      <c r="L620" s="62" t="s">
        <v>840</v>
      </c>
      <c r="M620" s="62" t="s">
        <v>839</v>
      </c>
      <c r="N620" s="62" t="s">
        <v>840</v>
      </c>
      <c r="P620" s="62" t="s">
        <v>833</v>
      </c>
      <c r="R620" s="62" t="s">
        <v>923</v>
      </c>
    </row>
    <row r="621" spans="1:18" x14ac:dyDescent="0.25">
      <c r="A621" s="120" t="s">
        <v>964</v>
      </c>
      <c r="B621" s="122">
        <v>297</v>
      </c>
      <c r="C621" s="85">
        <v>0</v>
      </c>
      <c r="D621" s="85" t="s">
        <v>841</v>
      </c>
      <c r="E621" s="85">
        <v>0</v>
      </c>
      <c r="F621" s="85" t="s">
        <v>841</v>
      </c>
      <c r="G621" s="85">
        <v>0</v>
      </c>
      <c r="H621" s="85" t="s">
        <v>841</v>
      </c>
      <c r="I621" s="85">
        <v>0</v>
      </c>
      <c r="J621" s="85" t="s">
        <v>841</v>
      </c>
      <c r="K621" s="85">
        <v>40</v>
      </c>
      <c r="L621" s="86">
        <v>0.13500000000000001</v>
      </c>
      <c r="M621" s="122">
        <v>257</v>
      </c>
      <c r="N621" s="86">
        <v>0.86499999999999999</v>
      </c>
    </row>
    <row r="622" spans="1:18" x14ac:dyDescent="0.25">
      <c r="A622" s="121" t="s">
        <v>965</v>
      </c>
      <c r="B622" s="88">
        <v>120</v>
      </c>
      <c r="C622" s="88">
        <v>0</v>
      </c>
      <c r="D622" s="89" t="s">
        <v>841</v>
      </c>
      <c r="E622" s="88">
        <v>0</v>
      </c>
      <c r="F622" s="89" t="s">
        <v>841</v>
      </c>
      <c r="G622" s="88">
        <v>0</v>
      </c>
      <c r="H622" s="89" t="s">
        <v>841</v>
      </c>
      <c r="I622" s="88">
        <v>0</v>
      </c>
      <c r="J622" s="89" t="s">
        <v>841</v>
      </c>
      <c r="K622" s="88">
        <v>43</v>
      </c>
      <c r="L622" s="89">
        <v>0.35799999999999998</v>
      </c>
      <c r="M622" s="88">
        <v>49</v>
      </c>
      <c r="N622" s="89">
        <v>0.40799999999999997</v>
      </c>
    </row>
    <row r="623" spans="1:18" x14ac:dyDescent="0.25">
      <c r="A623" s="120" t="s">
        <v>809</v>
      </c>
      <c r="B623" s="85">
        <v>744</v>
      </c>
      <c r="C623" s="85">
        <v>11</v>
      </c>
      <c r="D623" s="86">
        <v>1.4999999999999999E-2</v>
      </c>
      <c r="E623" s="85">
        <v>7</v>
      </c>
      <c r="F623" s="86">
        <v>8.9999999999999993E-3</v>
      </c>
      <c r="G623" s="85">
        <v>108</v>
      </c>
      <c r="H623" s="86">
        <v>0.14499999999999999</v>
      </c>
      <c r="I623" s="85">
        <v>246</v>
      </c>
      <c r="J623" s="86">
        <v>0.33100000000000002</v>
      </c>
      <c r="K623" s="85">
        <v>108</v>
      </c>
      <c r="L623" s="86">
        <v>0.14499999999999999</v>
      </c>
      <c r="M623" s="85">
        <v>205</v>
      </c>
      <c r="N623" s="86">
        <v>0.27600000000000002</v>
      </c>
      <c r="P623" s="166">
        <f>D623+F623+H623+J623</f>
        <v>0.5</v>
      </c>
      <c r="R623" s="166">
        <f>L623+N623</f>
        <v>0.42100000000000004</v>
      </c>
    </row>
    <row r="624" spans="1:18" x14ac:dyDescent="0.25">
      <c r="A624" s="121" t="s">
        <v>6</v>
      </c>
      <c r="B624" s="88">
        <v>896</v>
      </c>
      <c r="C624" s="88">
        <v>27</v>
      </c>
      <c r="D624" s="89">
        <v>0.03</v>
      </c>
      <c r="E624" s="88">
        <v>24</v>
      </c>
      <c r="F624" s="89">
        <v>2.7E-2</v>
      </c>
      <c r="G624" s="88">
        <v>149</v>
      </c>
      <c r="H624" s="89">
        <v>0.16600000000000001</v>
      </c>
      <c r="I624" s="88">
        <v>276</v>
      </c>
      <c r="J624" s="89">
        <v>0.308</v>
      </c>
      <c r="K624" s="88">
        <v>150</v>
      </c>
      <c r="L624" s="89">
        <v>0.16700000000000001</v>
      </c>
      <c r="M624" s="88">
        <v>207</v>
      </c>
      <c r="N624" s="89">
        <v>0.23100000000000001</v>
      </c>
      <c r="P624" s="166">
        <f t="shared" ref="P624:P629" si="95">D624+F624+H624+J624</f>
        <v>0.53100000000000003</v>
      </c>
      <c r="R624" s="166">
        <f t="shared" ref="R624:R629" si="96">L624+N624</f>
        <v>0.39800000000000002</v>
      </c>
    </row>
    <row r="625" spans="1:18" x14ac:dyDescent="0.25">
      <c r="A625" s="120" t="s">
        <v>7</v>
      </c>
      <c r="B625" s="85">
        <v>738</v>
      </c>
      <c r="C625" s="85">
        <v>38</v>
      </c>
      <c r="D625" s="86">
        <v>5.0999999999999997E-2</v>
      </c>
      <c r="E625" s="85">
        <v>13</v>
      </c>
      <c r="F625" s="86">
        <v>1.7999999999999999E-2</v>
      </c>
      <c r="G625" s="85">
        <v>151</v>
      </c>
      <c r="H625" s="86">
        <v>0.20499999999999999</v>
      </c>
      <c r="I625" s="85">
        <v>119</v>
      </c>
      <c r="J625" s="86">
        <v>0.161</v>
      </c>
      <c r="K625" s="85">
        <v>203</v>
      </c>
      <c r="L625" s="86">
        <v>0.27500000000000002</v>
      </c>
      <c r="M625" s="85">
        <v>159</v>
      </c>
      <c r="N625" s="86">
        <v>0.215</v>
      </c>
      <c r="P625" s="166">
        <f t="shared" si="95"/>
        <v>0.43499999999999994</v>
      </c>
      <c r="R625" s="166">
        <f t="shared" si="96"/>
        <v>0.49</v>
      </c>
    </row>
    <row r="626" spans="1:18" x14ac:dyDescent="0.25">
      <c r="A626" s="121" t="s">
        <v>8</v>
      </c>
      <c r="B626" s="124">
        <v>956</v>
      </c>
      <c r="C626" s="88">
        <v>86</v>
      </c>
      <c r="D626" s="89">
        <v>0.09</v>
      </c>
      <c r="E626" s="88">
        <v>16</v>
      </c>
      <c r="F626" s="89">
        <v>1.7000000000000001E-2</v>
      </c>
      <c r="G626" s="88">
        <v>255</v>
      </c>
      <c r="H626" s="89">
        <v>0.26700000000000002</v>
      </c>
      <c r="I626" s="88">
        <v>72</v>
      </c>
      <c r="J626" s="89">
        <v>7.4999999999999997E-2</v>
      </c>
      <c r="K626" s="88">
        <v>308</v>
      </c>
      <c r="L626" s="89">
        <v>0.32200000000000001</v>
      </c>
      <c r="M626" s="88">
        <v>169</v>
      </c>
      <c r="N626" s="89">
        <v>0.17699999999999999</v>
      </c>
      <c r="P626" s="166">
        <f t="shared" si="95"/>
        <v>0.44900000000000001</v>
      </c>
      <c r="R626" s="166">
        <f t="shared" si="96"/>
        <v>0.499</v>
      </c>
    </row>
    <row r="627" spans="1:18" x14ac:dyDescent="0.25">
      <c r="A627" s="120" t="s">
        <v>9</v>
      </c>
      <c r="B627" s="122">
        <v>1368</v>
      </c>
      <c r="C627" s="85">
        <v>150</v>
      </c>
      <c r="D627" s="86">
        <v>0.11</v>
      </c>
      <c r="E627" s="85">
        <v>23</v>
      </c>
      <c r="F627" s="86">
        <v>1.7000000000000001E-2</v>
      </c>
      <c r="G627" s="85">
        <v>457</v>
      </c>
      <c r="H627" s="86">
        <v>0.33400000000000002</v>
      </c>
      <c r="I627" s="85">
        <v>76</v>
      </c>
      <c r="J627" s="86">
        <v>5.6000000000000001E-2</v>
      </c>
      <c r="K627" s="85">
        <v>446</v>
      </c>
      <c r="L627" s="86">
        <v>0.32600000000000001</v>
      </c>
      <c r="M627" s="85">
        <v>159</v>
      </c>
      <c r="N627" s="86">
        <v>0.11600000000000001</v>
      </c>
      <c r="P627" s="166">
        <f t="shared" si="95"/>
        <v>0.51700000000000002</v>
      </c>
      <c r="R627" s="166">
        <f t="shared" si="96"/>
        <v>0.442</v>
      </c>
    </row>
    <row r="628" spans="1:18" x14ac:dyDescent="0.25">
      <c r="A628" s="121" t="s">
        <v>10</v>
      </c>
      <c r="B628" s="124">
        <v>1439</v>
      </c>
      <c r="C628" s="88">
        <v>297</v>
      </c>
      <c r="D628" s="89">
        <v>0.20599999999999999</v>
      </c>
      <c r="E628" s="88">
        <v>21</v>
      </c>
      <c r="F628" s="89">
        <v>1.4999999999999999E-2</v>
      </c>
      <c r="G628" s="88">
        <v>494</v>
      </c>
      <c r="H628" s="89">
        <v>0.34300000000000003</v>
      </c>
      <c r="I628" s="88">
        <v>38</v>
      </c>
      <c r="J628" s="89">
        <v>2.5999999999999999E-2</v>
      </c>
      <c r="K628" s="88">
        <v>458</v>
      </c>
      <c r="L628" s="89">
        <v>0.318</v>
      </c>
      <c r="M628" s="88">
        <v>85</v>
      </c>
      <c r="N628" s="89">
        <v>5.8999999999999997E-2</v>
      </c>
      <c r="P628" s="166">
        <f t="shared" si="95"/>
        <v>0.59000000000000008</v>
      </c>
      <c r="R628" s="166">
        <f t="shared" si="96"/>
        <v>0.377</v>
      </c>
    </row>
    <row r="629" spans="1:18" x14ac:dyDescent="0.25">
      <c r="A629" s="120" t="s">
        <v>11</v>
      </c>
      <c r="B629" s="122">
        <v>1582</v>
      </c>
      <c r="C629" s="85">
        <v>561</v>
      </c>
      <c r="D629" s="86">
        <v>0.35499999999999998</v>
      </c>
      <c r="E629" s="85">
        <v>32</v>
      </c>
      <c r="F629" s="86">
        <v>0.02</v>
      </c>
      <c r="G629" s="85">
        <v>498</v>
      </c>
      <c r="H629" s="86">
        <v>0.315</v>
      </c>
      <c r="I629" s="85">
        <v>25</v>
      </c>
      <c r="J629" s="86">
        <v>1.6E-2</v>
      </c>
      <c r="K629" s="85">
        <v>373</v>
      </c>
      <c r="L629" s="86">
        <v>0.23599999999999999</v>
      </c>
      <c r="M629" s="85">
        <v>46</v>
      </c>
      <c r="N629" s="86">
        <v>2.9000000000000001E-2</v>
      </c>
      <c r="P629" s="166">
        <f t="shared" si="95"/>
        <v>0.70599999999999996</v>
      </c>
      <c r="R629" s="166">
        <f t="shared" si="96"/>
        <v>0.26500000000000001</v>
      </c>
    </row>
    <row r="630" spans="1:18" x14ac:dyDescent="0.25">
      <c r="A630" s="120" t="s">
        <v>12</v>
      </c>
      <c r="B630" s="85">
        <v>2</v>
      </c>
      <c r="C630" s="85">
        <v>0</v>
      </c>
      <c r="D630" s="85" t="s">
        <v>841</v>
      </c>
      <c r="E630" s="85">
        <v>0</v>
      </c>
      <c r="F630" s="86" t="s">
        <v>841</v>
      </c>
      <c r="G630" s="85">
        <v>0</v>
      </c>
      <c r="H630" s="85" t="s">
        <v>841</v>
      </c>
      <c r="I630" s="85">
        <v>0</v>
      </c>
      <c r="J630" s="86" t="s">
        <v>841</v>
      </c>
      <c r="K630" s="85">
        <v>0</v>
      </c>
      <c r="L630" s="85" t="s">
        <v>841</v>
      </c>
      <c r="M630" s="85">
        <v>1</v>
      </c>
      <c r="N630" s="86">
        <v>0.5</v>
      </c>
      <c r="P630" s="125"/>
      <c r="R630" s="125"/>
    </row>
    <row r="631" spans="1:18" x14ac:dyDescent="0.25">
      <c r="P631" s="173">
        <f>SUMPRODUCT(B623:B629,P623:P629)/B632</f>
        <v>0.55305036902757998</v>
      </c>
      <c r="R631" s="126">
        <f>SUMPRODUCT(B623:B629,R623:R629)/B632</f>
        <v>0.39814644568172991</v>
      </c>
    </row>
    <row r="632" spans="1:18" x14ac:dyDescent="0.25">
      <c r="A632" s="121" t="s">
        <v>925</v>
      </c>
      <c r="B632" s="12">
        <f>SUM(B623:B629)</f>
        <v>7723</v>
      </c>
    </row>
    <row r="634" spans="1:18" x14ac:dyDescent="0.25">
      <c r="A634" s="81" t="s">
        <v>924</v>
      </c>
    </row>
    <row r="635" spans="1:18" ht="15.75" customHeight="1" x14ac:dyDescent="0.25">
      <c r="A635" s="114"/>
      <c r="B635" s="114"/>
      <c r="C635" s="275" t="s">
        <v>962</v>
      </c>
      <c r="D635" s="275"/>
      <c r="E635" s="275"/>
      <c r="F635" s="275"/>
      <c r="G635" s="275" t="s">
        <v>963</v>
      </c>
      <c r="H635" s="275"/>
      <c r="I635" s="275"/>
      <c r="J635" s="275"/>
      <c r="K635" s="275" t="s">
        <v>835</v>
      </c>
      <c r="L635" s="275"/>
      <c r="M635" s="275"/>
      <c r="N635" s="275"/>
    </row>
    <row r="636" spans="1:18" ht="15.75" customHeight="1" x14ac:dyDescent="0.25">
      <c r="A636" s="123">
        <v>44614</v>
      </c>
      <c r="B636" s="94">
        <f>A636-120</f>
        <v>44494</v>
      </c>
      <c r="C636" s="272" t="s">
        <v>920</v>
      </c>
      <c r="D636" s="272"/>
      <c r="E636" s="272" t="s">
        <v>921</v>
      </c>
      <c r="F636" s="272"/>
      <c r="G636" s="272" t="s">
        <v>920</v>
      </c>
      <c r="H636" s="272"/>
      <c r="I636" s="272" t="s">
        <v>921</v>
      </c>
      <c r="J636" s="272"/>
      <c r="K636" s="272" t="s">
        <v>920</v>
      </c>
      <c r="L636" s="272"/>
      <c r="M636" s="272" t="s">
        <v>921</v>
      </c>
      <c r="N636" s="272"/>
    </row>
    <row r="637" spans="1:18" ht="30" x14ac:dyDescent="0.25">
      <c r="A637" s="119" t="s">
        <v>104</v>
      </c>
      <c r="B637" s="62" t="s">
        <v>1026</v>
      </c>
      <c r="C637" s="62" t="s">
        <v>839</v>
      </c>
      <c r="D637" s="62" t="s">
        <v>840</v>
      </c>
      <c r="E637" s="62" t="s">
        <v>839</v>
      </c>
      <c r="F637" s="62" t="s">
        <v>840</v>
      </c>
      <c r="G637" s="62" t="s">
        <v>839</v>
      </c>
      <c r="H637" s="62" t="s">
        <v>840</v>
      </c>
      <c r="I637" s="62" t="s">
        <v>839</v>
      </c>
      <c r="J637" s="62" t="s">
        <v>840</v>
      </c>
      <c r="K637" s="62" t="s">
        <v>839</v>
      </c>
      <c r="L637" s="62" t="s">
        <v>840</v>
      </c>
      <c r="M637" s="62" t="s">
        <v>839</v>
      </c>
      <c r="N637" s="62" t="s">
        <v>840</v>
      </c>
      <c r="P637" s="62" t="s">
        <v>833</v>
      </c>
      <c r="R637" s="62" t="s">
        <v>923</v>
      </c>
    </row>
    <row r="638" spans="1:18" x14ac:dyDescent="0.25">
      <c r="A638" s="120" t="s">
        <v>964</v>
      </c>
      <c r="B638" s="122">
        <v>309</v>
      </c>
      <c r="C638" s="85">
        <v>0</v>
      </c>
      <c r="D638" s="85" t="s">
        <v>841</v>
      </c>
      <c r="E638" s="85">
        <v>0</v>
      </c>
      <c r="F638" s="85" t="s">
        <v>841</v>
      </c>
      <c r="G638" s="85">
        <v>0</v>
      </c>
      <c r="H638" s="85" t="s">
        <v>841</v>
      </c>
      <c r="I638" s="85">
        <v>0</v>
      </c>
      <c r="J638" s="85" t="s">
        <v>841</v>
      </c>
      <c r="K638" s="85">
        <v>27</v>
      </c>
      <c r="L638" s="86">
        <v>8.6999999999999994E-2</v>
      </c>
      <c r="M638" s="122">
        <v>282</v>
      </c>
      <c r="N638" s="86">
        <v>0.91300000000000003</v>
      </c>
    </row>
    <row r="639" spans="1:18" x14ac:dyDescent="0.25">
      <c r="A639" s="121" t="s">
        <v>965</v>
      </c>
      <c r="B639" s="88">
        <v>123</v>
      </c>
      <c r="C639" s="88">
        <v>0</v>
      </c>
      <c r="D639" s="89" t="s">
        <v>841</v>
      </c>
      <c r="E639" s="88">
        <v>0</v>
      </c>
      <c r="F639" s="89" t="s">
        <v>841</v>
      </c>
      <c r="G639" s="88">
        <v>0</v>
      </c>
      <c r="H639" s="89" t="s">
        <v>841</v>
      </c>
      <c r="I639" s="88">
        <v>0</v>
      </c>
      <c r="J639" s="89" t="s">
        <v>841</v>
      </c>
      <c r="K639" s="88">
        <v>23</v>
      </c>
      <c r="L639" s="89">
        <v>0.187</v>
      </c>
      <c r="M639" s="88">
        <v>72</v>
      </c>
      <c r="N639" s="89">
        <v>0.58499999999999996</v>
      </c>
    </row>
    <row r="640" spans="1:18" x14ac:dyDescent="0.25">
      <c r="A640" s="120" t="s">
        <v>809</v>
      </c>
      <c r="B640" s="85">
        <v>738</v>
      </c>
      <c r="C640" s="85">
        <v>6</v>
      </c>
      <c r="D640" s="86">
        <v>8.0000000000000002E-3</v>
      </c>
      <c r="E640" s="85">
        <v>14</v>
      </c>
      <c r="F640" s="86">
        <v>1.9E-2</v>
      </c>
      <c r="G640" s="85">
        <v>52</v>
      </c>
      <c r="H640" s="86">
        <v>7.0000000000000007E-2</v>
      </c>
      <c r="I640" s="85">
        <v>312</v>
      </c>
      <c r="J640" s="86">
        <v>0.42299999999999999</v>
      </c>
      <c r="K640" s="85">
        <v>45</v>
      </c>
      <c r="L640" s="86">
        <v>6.0999999999999999E-2</v>
      </c>
      <c r="M640" s="85">
        <v>251</v>
      </c>
      <c r="N640" s="86">
        <v>0.34</v>
      </c>
      <c r="P640" s="166">
        <f>D640+F640+H640+J640</f>
        <v>0.52</v>
      </c>
      <c r="R640" s="166">
        <f>L640+N640</f>
        <v>0.40100000000000002</v>
      </c>
    </row>
    <row r="641" spans="1:18" x14ac:dyDescent="0.25">
      <c r="A641" s="121" t="s">
        <v>6</v>
      </c>
      <c r="B641" s="88">
        <v>905</v>
      </c>
      <c r="C641" s="88">
        <v>16</v>
      </c>
      <c r="D641" s="89">
        <v>1.7999999999999999E-2</v>
      </c>
      <c r="E641" s="88">
        <v>41</v>
      </c>
      <c r="F641" s="89">
        <v>4.4999999999999998E-2</v>
      </c>
      <c r="G641" s="88">
        <v>75</v>
      </c>
      <c r="H641" s="89">
        <v>8.3000000000000004E-2</v>
      </c>
      <c r="I641" s="88">
        <v>362</v>
      </c>
      <c r="J641" s="89">
        <v>0.4</v>
      </c>
      <c r="K641" s="88">
        <v>72</v>
      </c>
      <c r="L641" s="89">
        <v>0.08</v>
      </c>
      <c r="M641" s="88">
        <v>276</v>
      </c>
      <c r="N641" s="89">
        <v>0.30499999999999999</v>
      </c>
      <c r="P641" s="166">
        <f t="shared" ref="P641:P646" si="97">D641+F641+H641+J641</f>
        <v>0.54600000000000004</v>
      </c>
      <c r="R641" s="166">
        <f t="shared" ref="R641:R646" si="98">L641+N641</f>
        <v>0.38500000000000001</v>
      </c>
    </row>
    <row r="642" spans="1:18" x14ac:dyDescent="0.25">
      <c r="A642" s="120" t="s">
        <v>7</v>
      </c>
      <c r="B642" s="85">
        <v>733</v>
      </c>
      <c r="C642" s="85">
        <v>19</v>
      </c>
      <c r="D642" s="86">
        <v>2.5999999999999999E-2</v>
      </c>
      <c r="E642" s="85">
        <v>36</v>
      </c>
      <c r="F642" s="86">
        <v>4.9000000000000002E-2</v>
      </c>
      <c r="G642" s="85">
        <v>76</v>
      </c>
      <c r="H642" s="86">
        <v>0.104</v>
      </c>
      <c r="I642" s="85">
        <v>200</v>
      </c>
      <c r="J642" s="86">
        <v>0.27300000000000002</v>
      </c>
      <c r="K642" s="85">
        <v>89</v>
      </c>
      <c r="L642" s="86">
        <v>0.121</v>
      </c>
      <c r="M642" s="85">
        <v>266</v>
      </c>
      <c r="N642" s="86">
        <v>0.36299999999999999</v>
      </c>
      <c r="P642" s="166">
        <f t="shared" si="97"/>
        <v>0.45200000000000001</v>
      </c>
      <c r="R642" s="166">
        <f t="shared" si="98"/>
        <v>0.48399999999999999</v>
      </c>
    </row>
    <row r="643" spans="1:18" x14ac:dyDescent="0.25">
      <c r="A643" s="121" t="s">
        <v>8</v>
      </c>
      <c r="B643" s="124">
        <v>939</v>
      </c>
      <c r="C643" s="88">
        <v>45</v>
      </c>
      <c r="D643" s="89">
        <v>4.8000000000000001E-2</v>
      </c>
      <c r="E643" s="88">
        <v>63</v>
      </c>
      <c r="F643" s="89">
        <v>6.7000000000000004E-2</v>
      </c>
      <c r="G643" s="88">
        <v>138</v>
      </c>
      <c r="H643" s="89">
        <v>0.14699999999999999</v>
      </c>
      <c r="I643" s="88">
        <v>199</v>
      </c>
      <c r="J643" s="89">
        <v>0.21199999999999999</v>
      </c>
      <c r="K643" s="88">
        <v>127</v>
      </c>
      <c r="L643" s="89">
        <v>0.13500000000000001</v>
      </c>
      <c r="M643" s="88">
        <v>321</v>
      </c>
      <c r="N643" s="89">
        <v>0.34200000000000003</v>
      </c>
      <c r="P643" s="166">
        <f t="shared" si="97"/>
        <v>0.47399999999999998</v>
      </c>
      <c r="R643" s="166">
        <f t="shared" si="98"/>
        <v>0.47700000000000004</v>
      </c>
    </row>
    <row r="644" spans="1:18" x14ac:dyDescent="0.25">
      <c r="A644" s="120" t="s">
        <v>9</v>
      </c>
      <c r="B644" s="122">
        <v>1351</v>
      </c>
      <c r="C644" s="85">
        <v>75</v>
      </c>
      <c r="D644" s="86">
        <v>5.6000000000000001E-2</v>
      </c>
      <c r="E644" s="85">
        <v>109</v>
      </c>
      <c r="F644" s="86">
        <v>8.1000000000000003E-2</v>
      </c>
      <c r="G644" s="85">
        <v>232</v>
      </c>
      <c r="H644" s="86">
        <v>0.17199999999999999</v>
      </c>
      <c r="I644" s="85">
        <v>310</v>
      </c>
      <c r="J644" s="86">
        <v>0.22900000000000001</v>
      </c>
      <c r="K644" s="85">
        <v>195</v>
      </c>
      <c r="L644" s="86">
        <v>0.14399999999999999</v>
      </c>
      <c r="M644" s="85">
        <v>374</v>
      </c>
      <c r="N644" s="86">
        <v>0.27700000000000002</v>
      </c>
      <c r="P644" s="166">
        <f t="shared" si="97"/>
        <v>0.53800000000000003</v>
      </c>
      <c r="R644" s="166">
        <f t="shared" si="98"/>
        <v>0.42100000000000004</v>
      </c>
    </row>
    <row r="645" spans="1:18" x14ac:dyDescent="0.25">
      <c r="A645" s="121" t="s">
        <v>10</v>
      </c>
      <c r="B645" s="124">
        <v>1448</v>
      </c>
      <c r="C645" s="88">
        <v>157</v>
      </c>
      <c r="D645" s="89">
        <v>0.108</v>
      </c>
      <c r="E645" s="88">
        <v>185</v>
      </c>
      <c r="F645" s="89">
        <v>0.128</v>
      </c>
      <c r="G645" s="88">
        <v>247</v>
      </c>
      <c r="H645" s="89">
        <v>0.17100000000000001</v>
      </c>
      <c r="I645" s="88">
        <v>280</v>
      </c>
      <c r="J645" s="89">
        <v>0.193</v>
      </c>
      <c r="K645" s="88">
        <v>201</v>
      </c>
      <c r="L645" s="89">
        <v>0.13900000000000001</v>
      </c>
      <c r="M645" s="88">
        <v>329</v>
      </c>
      <c r="N645" s="89">
        <v>0.22700000000000001</v>
      </c>
      <c r="P645" s="166">
        <f t="shared" si="97"/>
        <v>0.60000000000000009</v>
      </c>
      <c r="R645" s="166">
        <f t="shared" si="98"/>
        <v>0.36599999999999999</v>
      </c>
    </row>
    <row r="646" spans="1:18" x14ac:dyDescent="0.25">
      <c r="A646" s="120" t="s">
        <v>11</v>
      </c>
      <c r="B646" s="122">
        <v>1627</v>
      </c>
      <c r="C646" s="85">
        <v>285</v>
      </c>
      <c r="D646" s="86">
        <v>0.17499999999999999</v>
      </c>
      <c r="E646" s="85">
        <v>369</v>
      </c>
      <c r="F646" s="86">
        <v>0.22700000000000001</v>
      </c>
      <c r="G646" s="85">
        <v>216</v>
      </c>
      <c r="H646" s="86">
        <v>0.13300000000000001</v>
      </c>
      <c r="I646" s="85">
        <v>294</v>
      </c>
      <c r="J646" s="86">
        <v>0.18099999999999999</v>
      </c>
      <c r="K646" s="85">
        <v>152</v>
      </c>
      <c r="L646" s="86">
        <v>9.2999999999999999E-2</v>
      </c>
      <c r="M646" s="85">
        <v>267</v>
      </c>
      <c r="N646" s="86">
        <v>0.16400000000000001</v>
      </c>
      <c r="P646" s="166">
        <f t="shared" si="97"/>
        <v>0.71599999999999997</v>
      </c>
      <c r="R646" s="166">
        <f t="shared" si="98"/>
        <v>0.25700000000000001</v>
      </c>
    </row>
    <row r="647" spans="1:18" x14ac:dyDescent="0.25">
      <c r="A647" s="120" t="s">
        <v>12</v>
      </c>
      <c r="B647" s="85">
        <v>1</v>
      </c>
      <c r="C647" s="85">
        <v>0</v>
      </c>
      <c r="D647" s="85" t="s">
        <v>841</v>
      </c>
      <c r="E647" s="85">
        <v>0</v>
      </c>
      <c r="F647" s="86" t="s">
        <v>841</v>
      </c>
      <c r="G647" s="85">
        <v>0</v>
      </c>
      <c r="H647" s="85" t="s">
        <v>841</v>
      </c>
      <c r="I647" s="85">
        <v>0</v>
      </c>
      <c r="J647" s="86" t="s">
        <v>841</v>
      </c>
      <c r="K647" s="85">
        <v>0</v>
      </c>
      <c r="L647" s="85" t="s">
        <v>841</v>
      </c>
      <c r="M647" s="85">
        <v>0</v>
      </c>
      <c r="N647" s="86" t="s">
        <v>841</v>
      </c>
      <c r="P647" s="125"/>
      <c r="R647" s="125"/>
    </row>
    <row r="648" spans="1:18" x14ac:dyDescent="0.25">
      <c r="P648" s="173">
        <f>SUMPRODUCT(B640:B646,P640:P646)/B649</f>
        <v>0.57032192223226974</v>
      </c>
      <c r="R648" s="126">
        <f>SUMPRODUCT(B640:B646,R640:R646)/B649</f>
        <v>0.382885415321018</v>
      </c>
    </row>
    <row r="649" spans="1:18" x14ac:dyDescent="0.25">
      <c r="A649" s="121" t="s">
        <v>925</v>
      </c>
      <c r="B649" s="12">
        <f>SUM(B640:B646)</f>
        <v>7741</v>
      </c>
    </row>
    <row r="651" spans="1:18" x14ac:dyDescent="0.25">
      <c r="A651" s="81" t="s">
        <v>924</v>
      </c>
    </row>
    <row r="652" spans="1:18" ht="15.75" customHeight="1" x14ac:dyDescent="0.25">
      <c r="A652" s="114"/>
      <c r="B652" s="114"/>
      <c r="C652" s="275" t="s">
        <v>962</v>
      </c>
      <c r="D652" s="275"/>
      <c r="E652" s="275"/>
      <c r="F652" s="275"/>
      <c r="G652" s="275" t="s">
        <v>963</v>
      </c>
      <c r="H652" s="275"/>
      <c r="I652" s="275"/>
      <c r="J652" s="275"/>
      <c r="K652" s="275" t="s">
        <v>835</v>
      </c>
      <c r="L652" s="275"/>
      <c r="M652" s="275"/>
      <c r="N652" s="275"/>
    </row>
    <row r="653" spans="1:18" ht="15.75" customHeight="1" x14ac:dyDescent="0.25">
      <c r="A653" s="123">
        <v>44615</v>
      </c>
      <c r="B653" s="94">
        <f>A653-120</f>
        <v>44495</v>
      </c>
      <c r="C653" s="272" t="s">
        <v>920</v>
      </c>
      <c r="D653" s="272"/>
      <c r="E653" s="272" t="s">
        <v>921</v>
      </c>
      <c r="F653" s="272"/>
      <c r="G653" s="272" t="s">
        <v>920</v>
      </c>
      <c r="H653" s="272"/>
      <c r="I653" s="272" t="s">
        <v>921</v>
      </c>
      <c r="J653" s="272"/>
      <c r="K653" s="272" t="s">
        <v>920</v>
      </c>
      <c r="L653" s="272"/>
      <c r="M653" s="272" t="s">
        <v>921</v>
      </c>
      <c r="N653" s="272"/>
    </row>
    <row r="654" spans="1:18" ht="30" x14ac:dyDescent="0.25">
      <c r="A654" s="119" t="s">
        <v>104</v>
      </c>
      <c r="B654" s="62" t="s">
        <v>1026</v>
      </c>
      <c r="C654" s="62" t="s">
        <v>839</v>
      </c>
      <c r="D654" s="62" t="s">
        <v>840</v>
      </c>
      <c r="E654" s="62" t="s">
        <v>839</v>
      </c>
      <c r="F654" s="62" t="s">
        <v>840</v>
      </c>
      <c r="G654" s="62" t="s">
        <v>839</v>
      </c>
      <c r="H654" s="62" t="s">
        <v>840</v>
      </c>
      <c r="I654" s="62" t="s">
        <v>839</v>
      </c>
      <c r="J654" s="62" t="s">
        <v>840</v>
      </c>
      <c r="K654" s="62" t="s">
        <v>839</v>
      </c>
      <c r="L654" s="62" t="s">
        <v>840</v>
      </c>
      <c r="M654" s="62" t="s">
        <v>839</v>
      </c>
      <c r="N654" s="62" t="s">
        <v>840</v>
      </c>
      <c r="P654" s="62" t="s">
        <v>833</v>
      </c>
      <c r="R654" s="62" t="s">
        <v>923</v>
      </c>
    </row>
    <row r="655" spans="1:18" x14ac:dyDescent="0.25">
      <c r="A655" s="120" t="s">
        <v>964</v>
      </c>
      <c r="B655" s="122">
        <v>311</v>
      </c>
      <c r="C655" s="85">
        <v>0</v>
      </c>
      <c r="D655" s="85" t="s">
        <v>841</v>
      </c>
      <c r="E655" s="85">
        <v>0</v>
      </c>
      <c r="F655" s="85" t="s">
        <v>841</v>
      </c>
      <c r="G655" s="85">
        <v>0</v>
      </c>
      <c r="H655" s="85" t="s">
        <v>841</v>
      </c>
      <c r="I655" s="85">
        <v>0</v>
      </c>
      <c r="J655" s="85" t="s">
        <v>841</v>
      </c>
      <c r="K655" s="85">
        <v>42</v>
      </c>
      <c r="L655" s="86">
        <v>0.13500000000000001</v>
      </c>
      <c r="M655" s="122">
        <v>269</v>
      </c>
      <c r="N655" s="86">
        <v>0.86499999999999999</v>
      </c>
    </row>
    <row r="656" spans="1:18" x14ac:dyDescent="0.25">
      <c r="A656" s="121" t="s">
        <v>965</v>
      </c>
      <c r="B656" s="88">
        <v>123</v>
      </c>
      <c r="C656" s="88">
        <v>0</v>
      </c>
      <c r="D656" s="89" t="s">
        <v>841</v>
      </c>
      <c r="E656" s="88">
        <v>0</v>
      </c>
      <c r="F656" s="89" t="s">
        <v>841</v>
      </c>
      <c r="G656" s="88">
        <v>0</v>
      </c>
      <c r="H656" s="89" t="s">
        <v>841</v>
      </c>
      <c r="I656" s="88">
        <v>0</v>
      </c>
      <c r="J656" s="89" t="s">
        <v>841</v>
      </c>
      <c r="K656" s="88">
        <v>44</v>
      </c>
      <c r="L656" s="89">
        <v>0.35799999999999998</v>
      </c>
      <c r="M656" s="88">
        <v>51</v>
      </c>
      <c r="N656" s="89">
        <v>0.41499999999999998</v>
      </c>
    </row>
    <row r="657" spans="1:18" x14ac:dyDescent="0.25">
      <c r="A657" s="120" t="s">
        <v>809</v>
      </c>
      <c r="B657" s="85">
        <v>738</v>
      </c>
      <c r="C657" s="85">
        <v>11</v>
      </c>
      <c r="D657" s="86">
        <v>1.4999999999999999E-2</v>
      </c>
      <c r="E657" s="85">
        <v>9</v>
      </c>
      <c r="F657" s="86">
        <v>1.2E-2</v>
      </c>
      <c r="G657" s="85">
        <v>112</v>
      </c>
      <c r="H657" s="86">
        <v>0.152</v>
      </c>
      <c r="I657" s="85">
        <v>256</v>
      </c>
      <c r="J657" s="86">
        <v>0.34699999999999998</v>
      </c>
      <c r="K657" s="85">
        <v>102</v>
      </c>
      <c r="L657" s="86">
        <v>0.13800000000000001</v>
      </c>
      <c r="M657" s="85">
        <v>189</v>
      </c>
      <c r="N657" s="86">
        <v>0.25600000000000001</v>
      </c>
      <c r="P657" s="166">
        <f>D657+F657+H657+J657</f>
        <v>0.52600000000000002</v>
      </c>
      <c r="R657" s="166">
        <f>L657+N657</f>
        <v>0.39400000000000002</v>
      </c>
    </row>
    <row r="658" spans="1:18" x14ac:dyDescent="0.25">
      <c r="A658" s="121" t="s">
        <v>6</v>
      </c>
      <c r="B658" s="88">
        <v>906</v>
      </c>
      <c r="C658" s="88">
        <v>30</v>
      </c>
      <c r="D658" s="89">
        <v>3.3000000000000002E-2</v>
      </c>
      <c r="E658" s="88">
        <v>29</v>
      </c>
      <c r="F658" s="89">
        <v>3.2000000000000001E-2</v>
      </c>
      <c r="G658" s="88">
        <v>153</v>
      </c>
      <c r="H658" s="89">
        <v>0.16900000000000001</v>
      </c>
      <c r="I658" s="88">
        <v>287</v>
      </c>
      <c r="J658" s="89">
        <v>0.317</v>
      </c>
      <c r="K658" s="88">
        <v>143</v>
      </c>
      <c r="L658" s="89">
        <v>0.158</v>
      </c>
      <c r="M658" s="88">
        <v>202</v>
      </c>
      <c r="N658" s="89">
        <v>0.223</v>
      </c>
      <c r="P658" s="166">
        <f t="shared" ref="P658:P663" si="99">D658+F658+H658+J658</f>
        <v>0.55100000000000005</v>
      </c>
      <c r="R658" s="166">
        <f t="shared" ref="R658:R663" si="100">L658+N658</f>
        <v>0.38100000000000001</v>
      </c>
    </row>
    <row r="659" spans="1:18" x14ac:dyDescent="0.25">
      <c r="A659" s="120" t="s">
        <v>7</v>
      </c>
      <c r="B659" s="85">
        <v>730</v>
      </c>
      <c r="C659" s="85">
        <v>41</v>
      </c>
      <c r="D659" s="86">
        <v>5.6000000000000001E-2</v>
      </c>
      <c r="E659" s="85">
        <v>16</v>
      </c>
      <c r="F659" s="86">
        <v>2.1999999999999999E-2</v>
      </c>
      <c r="G659" s="85">
        <v>157</v>
      </c>
      <c r="H659" s="86">
        <v>0.215</v>
      </c>
      <c r="I659" s="85">
        <v>120</v>
      </c>
      <c r="J659" s="86">
        <v>0.16400000000000001</v>
      </c>
      <c r="K659" s="85">
        <v>191</v>
      </c>
      <c r="L659" s="86">
        <v>0.26200000000000001</v>
      </c>
      <c r="M659" s="85">
        <v>157</v>
      </c>
      <c r="N659" s="86">
        <v>0.215</v>
      </c>
      <c r="P659" s="166">
        <f t="shared" si="99"/>
        <v>0.45699999999999996</v>
      </c>
      <c r="R659" s="166">
        <f t="shared" si="100"/>
        <v>0.47699999999999998</v>
      </c>
    </row>
    <row r="660" spans="1:18" x14ac:dyDescent="0.25">
      <c r="A660" s="121" t="s">
        <v>8</v>
      </c>
      <c r="B660" s="124">
        <v>939</v>
      </c>
      <c r="C660" s="88">
        <v>90</v>
      </c>
      <c r="D660" s="89">
        <v>9.6000000000000002E-2</v>
      </c>
      <c r="E660" s="88">
        <v>19</v>
      </c>
      <c r="F660" s="89">
        <v>0.02</v>
      </c>
      <c r="G660" s="88">
        <v>263</v>
      </c>
      <c r="H660" s="89">
        <v>0.28000000000000003</v>
      </c>
      <c r="I660" s="88">
        <v>81</v>
      </c>
      <c r="J660" s="89">
        <v>8.5999999999999993E-2</v>
      </c>
      <c r="K660" s="88">
        <v>279</v>
      </c>
      <c r="L660" s="89">
        <v>0.29699999999999999</v>
      </c>
      <c r="M660" s="88">
        <v>161</v>
      </c>
      <c r="N660" s="89">
        <v>0.17100000000000001</v>
      </c>
      <c r="P660" s="166">
        <f t="shared" si="99"/>
        <v>0.48199999999999998</v>
      </c>
      <c r="R660" s="166">
        <f t="shared" si="100"/>
        <v>0.46799999999999997</v>
      </c>
    </row>
    <row r="661" spans="1:18" x14ac:dyDescent="0.25">
      <c r="A661" s="120" t="s">
        <v>9</v>
      </c>
      <c r="B661" s="122">
        <v>1348</v>
      </c>
      <c r="C661" s="85">
        <v>160</v>
      </c>
      <c r="D661" s="86">
        <v>0.11899999999999999</v>
      </c>
      <c r="E661" s="85">
        <v>25</v>
      </c>
      <c r="F661" s="86">
        <v>1.9E-2</v>
      </c>
      <c r="G661" s="85">
        <v>459</v>
      </c>
      <c r="H661" s="86">
        <v>0.34100000000000003</v>
      </c>
      <c r="I661" s="85">
        <v>84</v>
      </c>
      <c r="J661" s="86">
        <v>6.2E-2</v>
      </c>
      <c r="K661" s="85">
        <v>414</v>
      </c>
      <c r="L661" s="86">
        <v>0.307</v>
      </c>
      <c r="M661" s="85">
        <v>150</v>
      </c>
      <c r="N661" s="86">
        <v>0.111</v>
      </c>
      <c r="P661" s="166">
        <f t="shared" si="99"/>
        <v>0.54099999999999993</v>
      </c>
      <c r="R661" s="166">
        <f t="shared" si="100"/>
        <v>0.41799999999999998</v>
      </c>
    </row>
    <row r="662" spans="1:18" x14ac:dyDescent="0.25">
      <c r="A662" s="121" t="s">
        <v>10</v>
      </c>
      <c r="B662" s="124">
        <v>1454</v>
      </c>
      <c r="C662" s="88">
        <v>322</v>
      </c>
      <c r="D662" s="89">
        <v>0.221</v>
      </c>
      <c r="E662" s="88">
        <v>25</v>
      </c>
      <c r="F662" s="89">
        <v>1.7000000000000001E-2</v>
      </c>
      <c r="G662" s="88">
        <v>489</v>
      </c>
      <c r="H662" s="89">
        <v>0.33600000000000002</v>
      </c>
      <c r="I662" s="88">
        <v>39</v>
      </c>
      <c r="J662" s="89">
        <v>2.7E-2</v>
      </c>
      <c r="K662" s="88">
        <v>441</v>
      </c>
      <c r="L662" s="89">
        <v>0.30299999999999999</v>
      </c>
      <c r="M662" s="88">
        <v>91</v>
      </c>
      <c r="N662" s="89">
        <v>6.3E-2</v>
      </c>
      <c r="P662" s="166">
        <f t="shared" si="99"/>
        <v>0.60100000000000009</v>
      </c>
      <c r="R662" s="166">
        <f t="shared" si="100"/>
        <v>0.36599999999999999</v>
      </c>
    </row>
    <row r="663" spans="1:18" x14ac:dyDescent="0.25">
      <c r="A663" s="120" t="s">
        <v>11</v>
      </c>
      <c r="B663" s="122">
        <v>1632</v>
      </c>
      <c r="C663" s="85">
        <v>622</v>
      </c>
      <c r="D663" s="86">
        <v>0.38100000000000001</v>
      </c>
      <c r="E663" s="85">
        <v>45</v>
      </c>
      <c r="F663" s="86">
        <v>2.8000000000000001E-2</v>
      </c>
      <c r="G663" s="85">
        <v>477</v>
      </c>
      <c r="H663" s="86">
        <v>0.29199999999999998</v>
      </c>
      <c r="I663" s="85">
        <v>26</v>
      </c>
      <c r="J663" s="86">
        <v>1.6E-2</v>
      </c>
      <c r="K663" s="85">
        <v>372</v>
      </c>
      <c r="L663" s="86">
        <v>0.22800000000000001</v>
      </c>
      <c r="M663" s="85">
        <v>44</v>
      </c>
      <c r="N663" s="86">
        <v>2.7E-2</v>
      </c>
      <c r="P663" s="166">
        <f t="shared" si="99"/>
        <v>0.71700000000000008</v>
      </c>
      <c r="R663" s="166">
        <f t="shared" si="100"/>
        <v>0.255</v>
      </c>
    </row>
    <row r="664" spans="1:18" x14ac:dyDescent="0.25">
      <c r="A664" s="120" t="s">
        <v>12</v>
      </c>
      <c r="B664" s="85">
        <v>1</v>
      </c>
      <c r="C664" s="85">
        <v>0</v>
      </c>
      <c r="D664" s="85" t="s">
        <v>841</v>
      </c>
      <c r="E664" s="85">
        <v>0</v>
      </c>
      <c r="F664" s="86" t="s">
        <v>841</v>
      </c>
      <c r="G664" s="85">
        <v>0</v>
      </c>
      <c r="H664" s="85" t="s">
        <v>841</v>
      </c>
      <c r="I664" s="85">
        <v>0</v>
      </c>
      <c r="J664" s="86" t="s">
        <v>841</v>
      </c>
      <c r="K664" s="85">
        <v>0</v>
      </c>
      <c r="L664" s="85" t="s">
        <v>841</v>
      </c>
      <c r="M664" s="85">
        <v>0</v>
      </c>
      <c r="N664" s="86" t="s">
        <v>841</v>
      </c>
      <c r="P664" s="125"/>
      <c r="R664" s="125"/>
    </row>
    <row r="665" spans="1:18" x14ac:dyDescent="0.25">
      <c r="P665" s="173">
        <f>SUMPRODUCT(B657:B663,P657:P663)/B666</f>
        <v>0.57401161740028406</v>
      </c>
      <c r="R665" s="126">
        <f>SUMPRODUCT(B657:B663,R657:R663)/B666</f>
        <v>0.37890899703110875</v>
      </c>
    </row>
    <row r="666" spans="1:18" x14ac:dyDescent="0.25">
      <c r="A666" s="121" t="s">
        <v>925</v>
      </c>
      <c r="B666" s="12">
        <f>SUM(B657:B663)</f>
        <v>7747</v>
      </c>
    </row>
    <row r="668" spans="1:18" x14ac:dyDescent="0.25">
      <c r="A668" s="81" t="s">
        <v>924</v>
      </c>
    </row>
    <row r="669" spans="1:18" ht="15.75" customHeight="1" x14ac:dyDescent="0.25">
      <c r="A669" s="114"/>
      <c r="B669" s="114"/>
      <c r="C669" s="275" t="s">
        <v>962</v>
      </c>
      <c r="D669" s="275"/>
      <c r="E669" s="275"/>
      <c r="F669" s="275"/>
      <c r="G669" s="275" t="s">
        <v>963</v>
      </c>
      <c r="H669" s="275"/>
      <c r="I669" s="275"/>
      <c r="J669" s="275"/>
      <c r="K669" s="275" t="s">
        <v>835</v>
      </c>
      <c r="L669" s="275"/>
      <c r="M669" s="275"/>
      <c r="N669" s="275"/>
    </row>
    <row r="670" spans="1:18" ht="15.75" customHeight="1" x14ac:dyDescent="0.25">
      <c r="A670" s="123">
        <v>44616</v>
      </c>
      <c r="B670" s="94">
        <f>A670-120</f>
        <v>44496</v>
      </c>
      <c r="C670" s="272" t="s">
        <v>920</v>
      </c>
      <c r="D670" s="272"/>
      <c r="E670" s="272" t="s">
        <v>921</v>
      </c>
      <c r="F670" s="272"/>
      <c r="G670" s="272" t="s">
        <v>920</v>
      </c>
      <c r="H670" s="272"/>
      <c r="I670" s="272" t="s">
        <v>921</v>
      </c>
      <c r="J670" s="272"/>
      <c r="K670" s="272" t="s">
        <v>920</v>
      </c>
      <c r="L670" s="272"/>
      <c r="M670" s="272" t="s">
        <v>921</v>
      </c>
      <c r="N670" s="272"/>
    </row>
    <row r="671" spans="1:18" ht="30" x14ac:dyDescent="0.25">
      <c r="A671" s="119" t="s">
        <v>104</v>
      </c>
      <c r="B671" s="62" t="s">
        <v>1026</v>
      </c>
      <c r="C671" s="62" t="s">
        <v>839</v>
      </c>
      <c r="D671" s="62" t="s">
        <v>840</v>
      </c>
      <c r="E671" s="62" t="s">
        <v>839</v>
      </c>
      <c r="F671" s="62" t="s">
        <v>840</v>
      </c>
      <c r="G671" s="62" t="s">
        <v>839</v>
      </c>
      <c r="H671" s="62" t="s">
        <v>840</v>
      </c>
      <c r="I671" s="62" t="s">
        <v>839</v>
      </c>
      <c r="J671" s="62" t="s">
        <v>840</v>
      </c>
      <c r="K671" s="62" t="s">
        <v>839</v>
      </c>
      <c r="L671" s="62" t="s">
        <v>840</v>
      </c>
      <c r="M671" s="62" t="s">
        <v>839</v>
      </c>
      <c r="N671" s="62" t="s">
        <v>840</v>
      </c>
      <c r="P671" s="62" t="s">
        <v>833</v>
      </c>
      <c r="R671" s="62" t="s">
        <v>923</v>
      </c>
    </row>
    <row r="672" spans="1:18" x14ac:dyDescent="0.25">
      <c r="A672" s="120" t="s">
        <v>964</v>
      </c>
      <c r="B672" s="122">
        <v>314</v>
      </c>
      <c r="C672" s="85">
        <v>0</v>
      </c>
      <c r="D672" s="85" t="s">
        <v>841</v>
      </c>
      <c r="E672" s="85">
        <v>0</v>
      </c>
      <c r="F672" s="85" t="s">
        <v>841</v>
      </c>
      <c r="G672" s="85">
        <v>0</v>
      </c>
      <c r="H672" s="85" t="s">
        <v>841</v>
      </c>
      <c r="I672" s="85">
        <v>0</v>
      </c>
      <c r="J672" s="85" t="s">
        <v>841</v>
      </c>
      <c r="K672" s="85">
        <v>42</v>
      </c>
      <c r="L672" s="86">
        <v>0.13400000000000001</v>
      </c>
      <c r="M672" s="122">
        <v>272</v>
      </c>
      <c r="N672" s="86">
        <v>0.86599999999999999</v>
      </c>
    </row>
    <row r="673" spans="1:18" x14ac:dyDescent="0.25">
      <c r="A673" s="121" t="s">
        <v>965</v>
      </c>
      <c r="B673" s="88">
        <v>121</v>
      </c>
      <c r="C673" s="88">
        <v>0</v>
      </c>
      <c r="D673" s="89" t="s">
        <v>841</v>
      </c>
      <c r="E673" s="88">
        <v>0</v>
      </c>
      <c r="F673" s="89" t="s">
        <v>841</v>
      </c>
      <c r="G673" s="88">
        <v>0</v>
      </c>
      <c r="H673" s="89" t="s">
        <v>841</v>
      </c>
      <c r="I673" s="88">
        <v>0</v>
      </c>
      <c r="J673" s="89" t="s">
        <v>841</v>
      </c>
      <c r="K673" s="88">
        <v>42</v>
      </c>
      <c r="L673" s="89">
        <v>0.34699999999999998</v>
      </c>
      <c r="M673" s="88">
        <v>51</v>
      </c>
      <c r="N673" s="89">
        <v>0.42099999999999999</v>
      </c>
    </row>
    <row r="674" spans="1:18" x14ac:dyDescent="0.25">
      <c r="A674" s="120" t="s">
        <v>809</v>
      </c>
      <c r="B674" s="85">
        <v>736</v>
      </c>
      <c r="C674" s="85">
        <v>11</v>
      </c>
      <c r="D674" s="86">
        <v>1.4999999999999999E-2</v>
      </c>
      <c r="E674" s="85">
        <v>9</v>
      </c>
      <c r="F674" s="86">
        <v>1.2E-2</v>
      </c>
      <c r="G674" s="85">
        <v>111</v>
      </c>
      <c r="H674" s="86">
        <v>0.151</v>
      </c>
      <c r="I674" s="85">
        <v>257</v>
      </c>
      <c r="J674" s="86">
        <v>0.34899999999999998</v>
      </c>
      <c r="K674" s="85">
        <v>100</v>
      </c>
      <c r="L674" s="86">
        <v>0.13600000000000001</v>
      </c>
      <c r="M674" s="85">
        <v>188</v>
      </c>
      <c r="N674" s="86">
        <v>0.255</v>
      </c>
      <c r="P674" s="166">
        <f>D674+F674+H674+J674</f>
        <v>0.52699999999999991</v>
      </c>
      <c r="R674" s="166">
        <f>L674+N674</f>
        <v>0.39100000000000001</v>
      </c>
    </row>
    <row r="675" spans="1:18" x14ac:dyDescent="0.25">
      <c r="A675" s="121" t="s">
        <v>6</v>
      </c>
      <c r="B675" s="88">
        <v>908</v>
      </c>
      <c r="C675" s="88">
        <v>30</v>
      </c>
      <c r="D675" s="89">
        <v>3.3000000000000002E-2</v>
      </c>
      <c r="E675" s="88">
        <v>30</v>
      </c>
      <c r="F675" s="89">
        <v>3.3000000000000002E-2</v>
      </c>
      <c r="G675" s="88">
        <v>155</v>
      </c>
      <c r="H675" s="89">
        <v>0.17100000000000001</v>
      </c>
      <c r="I675" s="88">
        <v>287</v>
      </c>
      <c r="J675" s="89">
        <v>0.316</v>
      </c>
      <c r="K675" s="88">
        <v>143</v>
      </c>
      <c r="L675" s="89">
        <v>0.157</v>
      </c>
      <c r="M675" s="88">
        <v>202</v>
      </c>
      <c r="N675" s="89">
        <v>0.222</v>
      </c>
      <c r="P675" s="166">
        <f t="shared" ref="P675:P680" si="101">D675+F675+H675+J675</f>
        <v>0.55300000000000005</v>
      </c>
      <c r="R675" s="166">
        <f t="shared" ref="R675:R680" si="102">L675+N675</f>
        <v>0.379</v>
      </c>
    </row>
    <row r="676" spans="1:18" x14ac:dyDescent="0.25">
      <c r="A676" s="120" t="s">
        <v>7</v>
      </c>
      <c r="B676" s="85">
        <v>728</v>
      </c>
      <c r="C676" s="85">
        <v>42</v>
      </c>
      <c r="D676" s="86">
        <v>5.8000000000000003E-2</v>
      </c>
      <c r="E676" s="85">
        <v>16</v>
      </c>
      <c r="F676" s="86">
        <v>2.1999999999999999E-2</v>
      </c>
      <c r="G676" s="85">
        <v>158</v>
      </c>
      <c r="H676" s="86">
        <v>0.217</v>
      </c>
      <c r="I676" s="85">
        <v>121</v>
      </c>
      <c r="J676" s="86">
        <v>0.16600000000000001</v>
      </c>
      <c r="K676" s="85">
        <v>188</v>
      </c>
      <c r="L676" s="86">
        <v>0.25800000000000001</v>
      </c>
      <c r="M676" s="85">
        <v>155</v>
      </c>
      <c r="N676" s="86">
        <v>0.21299999999999999</v>
      </c>
      <c r="P676" s="166">
        <f t="shared" si="101"/>
        <v>0.46299999999999997</v>
      </c>
      <c r="R676" s="166">
        <f t="shared" si="102"/>
        <v>0.47099999999999997</v>
      </c>
    </row>
    <row r="677" spans="1:18" x14ac:dyDescent="0.25">
      <c r="A677" s="121" t="s">
        <v>8</v>
      </c>
      <c r="B677" s="124">
        <v>930</v>
      </c>
      <c r="C677" s="88">
        <v>92</v>
      </c>
      <c r="D677" s="89">
        <v>9.9000000000000005E-2</v>
      </c>
      <c r="E677" s="88">
        <v>20</v>
      </c>
      <c r="F677" s="89">
        <v>2.1999999999999999E-2</v>
      </c>
      <c r="G677" s="88">
        <v>265</v>
      </c>
      <c r="H677" s="89">
        <v>0.28499999999999998</v>
      </c>
      <c r="I677" s="88">
        <v>77</v>
      </c>
      <c r="J677" s="89">
        <v>8.3000000000000004E-2</v>
      </c>
      <c r="K677" s="88">
        <v>271</v>
      </c>
      <c r="L677" s="89">
        <v>0.29099999999999998</v>
      </c>
      <c r="M677" s="88">
        <v>158</v>
      </c>
      <c r="N677" s="89">
        <v>0.17</v>
      </c>
      <c r="P677" s="166">
        <f t="shared" si="101"/>
        <v>0.48899999999999999</v>
      </c>
      <c r="R677" s="166">
        <f t="shared" si="102"/>
        <v>0.46099999999999997</v>
      </c>
    </row>
    <row r="678" spans="1:18" x14ac:dyDescent="0.25">
      <c r="A678" s="120" t="s">
        <v>9</v>
      </c>
      <c r="B678" s="122">
        <v>1339</v>
      </c>
      <c r="C678" s="85">
        <v>161</v>
      </c>
      <c r="D678" s="86">
        <v>0.12</v>
      </c>
      <c r="E678" s="85">
        <v>25</v>
      </c>
      <c r="F678" s="86">
        <v>1.9E-2</v>
      </c>
      <c r="G678" s="85">
        <v>462</v>
      </c>
      <c r="H678" s="86">
        <v>0.34499999999999997</v>
      </c>
      <c r="I678" s="85">
        <v>79</v>
      </c>
      <c r="J678" s="86">
        <v>5.8999999999999997E-2</v>
      </c>
      <c r="K678" s="85">
        <v>409</v>
      </c>
      <c r="L678" s="86">
        <v>0.30499999999999999</v>
      </c>
      <c r="M678" s="85">
        <v>148</v>
      </c>
      <c r="N678" s="86">
        <v>0.111</v>
      </c>
      <c r="P678" s="166">
        <f t="shared" si="101"/>
        <v>0.54299999999999993</v>
      </c>
      <c r="R678" s="166">
        <f t="shared" si="102"/>
        <v>0.41599999999999998</v>
      </c>
    </row>
    <row r="679" spans="1:18" x14ac:dyDescent="0.25">
      <c r="A679" s="121" t="s">
        <v>10</v>
      </c>
      <c r="B679" s="124">
        <v>1457</v>
      </c>
      <c r="C679" s="88">
        <v>326</v>
      </c>
      <c r="D679" s="89">
        <v>0.224</v>
      </c>
      <c r="E679" s="88">
        <v>25</v>
      </c>
      <c r="F679" s="89">
        <v>1.7000000000000001E-2</v>
      </c>
      <c r="G679" s="88">
        <v>488</v>
      </c>
      <c r="H679" s="89">
        <v>0.33500000000000002</v>
      </c>
      <c r="I679" s="88">
        <v>41</v>
      </c>
      <c r="J679" s="89">
        <v>2.8000000000000001E-2</v>
      </c>
      <c r="K679" s="88">
        <v>444</v>
      </c>
      <c r="L679" s="89">
        <v>0.30499999999999999</v>
      </c>
      <c r="M679" s="88">
        <v>86</v>
      </c>
      <c r="N679" s="89">
        <v>5.8999999999999997E-2</v>
      </c>
      <c r="P679" s="166">
        <f t="shared" si="101"/>
        <v>0.60400000000000009</v>
      </c>
      <c r="R679" s="166">
        <f t="shared" si="102"/>
        <v>0.36399999999999999</v>
      </c>
    </row>
    <row r="680" spans="1:18" x14ac:dyDescent="0.25">
      <c r="A680" s="120" t="s">
        <v>11</v>
      </c>
      <c r="B680" s="122">
        <v>1640</v>
      </c>
      <c r="C680" s="85">
        <v>631</v>
      </c>
      <c r="D680" s="86">
        <v>0.38500000000000001</v>
      </c>
      <c r="E680" s="85">
        <v>41</v>
      </c>
      <c r="F680" s="86">
        <v>2.5000000000000001E-2</v>
      </c>
      <c r="G680" s="85">
        <v>478</v>
      </c>
      <c r="H680" s="86">
        <v>0.29099999999999998</v>
      </c>
      <c r="I680" s="85">
        <v>29</v>
      </c>
      <c r="J680" s="86">
        <v>1.7999999999999999E-2</v>
      </c>
      <c r="K680" s="85">
        <v>369</v>
      </c>
      <c r="L680" s="86">
        <v>0.22500000000000001</v>
      </c>
      <c r="M680" s="85">
        <v>46</v>
      </c>
      <c r="N680" s="86">
        <v>2.8000000000000001E-2</v>
      </c>
      <c r="P680" s="166">
        <f t="shared" si="101"/>
        <v>0.71900000000000008</v>
      </c>
      <c r="R680" s="166">
        <f t="shared" si="102"/>
        <v>0.253</v>
      </c>
    </row>
    <row r="681" spans="1:18" x14ac:dyDescent="0.25">
      <c r="A681" s="120" t="s">
        <v>12</v>
      </c>
      <c r="B681" s="85">
        <v>1</v>
      </c>
      <c r="C681" s="85">
        <v>0</v>
      </c>
      <c r="D681" s="85" t="s">
        <v>841</v>
      </c>
      <c r="E681" s="85">
        <v>0</v>
      </c>
      <c r="F681" s="86" t="s">
        <v>841</v>
      </c>
      <c r="G681" s="85">
        <v>0</v>
      </c>
      <c r="H681" s="85" t="s">
        <v>841</v>
      </c>
      <c r="I681" s="85">
        <v>0</v>
      </c>
      <c r="J681" s="86" t="s">
        <v>841</v>
      </c>
      <c r="K681" s="85">
        <v>0</v>
      </c>
      <c r="L681" s="85" t="s">
        <v>841</v>
      </c>
      <c r="M681" s="85">
        <v>0</v>
      </c>
      <c r="N681" s="86" t="s">
        <v>841</v>
      </c>
      <c r="P681" s="125"/>
      <c r="R681" s="125"/>
    </row>
    <row r="682" spans="1:18" x14ac:dyDescent="0.25">
      <c r="P682" s="173">
        <f>SUMPRODUCT(B674:B680,P674:P680)/B683</f>
        <v>0.57742246058413027</v>
      </c>
      <c r="R682" s="126">
        <f>SUMPRODUCT(B674:B680,R674:R680)/B683</f>
        <v>0.37552571723959682</v>
      </c>
    </row>
    <row r="683" spans="1:18" x14ac:dyDescent="0.25">
      <c r="A683" s="121" t="s">
        <v>925</v>
      </c>
      <c r="B683" s="12">
        <f>SUM(B674:B680)</f>
        <v>7738</v>
      </c>
    </row>
    <row r="685" spans="1:18" x14ac:dyDescent="0.25">
      <c r="A685" s="81" t="s">
        <v>924</v>
      </c>
    </row>
    <row r="686" spans="1:18" ht="15.75" customHeight="1" x14ac:dyDescent="0.25">
      <c r="A686" s="114"/>
      <c r="B686" s="114"/>
      <c r="C686" s="275" t="s">
        <v>962</v>
      </c>
      <c r="D686" s="275"/>
      <c r="E686" s="275"/>
      <c r="F686" s="275"/>
      <c r="G686" s="275" t="s">
        <v>963</v>
      </c>
      <c r="H686" s="275"/>
      <c r="I686" s="275"/>
      <c r="J686" s="275"/>
      <c r="K686" s="275" t="s">
        <v>835</v>
      </c>
      <c r="L686" s="275"/>
      <c r="M686" s="275"/>
      <c r="N686" s="275"/>
    </row>
    <row r="687" spans="1:18" ht="15.75" customHeight="1" x14ac:dyDescent="0.25">
      <c r="A687" s="123">
        <v>44619</v>
      </c>
      <c r="B687" s="94">
        <f>A687-120</f>
        <v>44499</v>
      </c>
      <c r="C687" s="272" t="s">
        <v>920</v>
      </c>
      <c r="D687" s="272"/>
      <c r="E687" s="272" t="s">
        <v>921</v>
      </c>
      <c r="F687" s="272"/>
      <c r="G687" s="272" t="s">
        <v>920</v>
      </c>
      <c r="H687" s="272"/>
      <c r="I687" s="272" t="s">
        <v>921</v>
      </c>
      <c r="J687" s="272"/>
      <c r="K687" s="272" t="s">
        <v>920</v>
      </c>
      <c r="L687" s="272"/>
      <c r="M687" s="272" t="s">
        <v>921</v>
      </c>
      <c r="N687" s="272"/>
    </row>
    <row r="688" spans="1:18" ht="30" x14ac:dyDescent="0.25">
      <c r="A688" s="119" t="s">
        <v>104</v>
      </c>
      <c r="B688" s="62" t="s">
        <v>1026</v>
      </c>
      <c r="C688" s="62" t="s">
        <v>839</v>
      </c>
      <c r="D688" s="62" t="s">
        <v>840</v>
      </c>
      <c r="E688" s="62" t="s">
        <v>839</v>
      </c>
      <c r="F688" s="62" t="s">
        <v>840</v>
      </c>
      <c r="G688" s="62" t="s">
        <v>839</v>
      </c>
      <c r="H688" s="62" t="s">
        <v>840</v>
      </c>
      <c r="I688" s="62" t="s">
        <v>839</v>
      </c>
      <c r="J688" s="62" t="s">
        <v>840</v>
      </c>
      <c r="K688" s="62" t="s">
        <v>839</v>
      </c>
      <c r="L688" s="62" t="s">
        <v>840</v>
      </c>
      <c r="M688" s="62" t="s">
        <v>839</v>
      </c>
      <c r="N688" s="62" t="s">
        <v>840</v>
      </c>
      <c r="P688" s="62" t="s">
        <v>833</v>
      </c>
      <c r="R688" s="62" t="s">
        <v>923</v>
      </c>
    </row>
    <row r="689" spans="1:18" x14ac:dyDescent="0.25">
      <c r="A689" s="120" t="s">
        <v>964</v>
      </c>
      <c r="B689" s="122">
        <v>329</v>
      </c>
      <c r="C689" s="85">
        <v>0</v>
      </c>
      <c r="D689" s="85" t="s">
        <v>841</v>
      </c>
      <c r="E689" s="85">
        <v>0</v>
      </c>
      <c r="F689" s="85" t="s">
        <v>841</v>
      </c>
      <c r="G689" s="85">
        <v>0</v>
      </c>
      <c r="H689" s="85" t="s">
        <v>841</v>
      </c>
      <c r="I689" s="85">
        <v>0</v>
      </c>
      <c r="J689" s="85" t="s">
        <v>841</v>
      </c>
      <c r="K689" s="85">
        <v>43</v>
      </c>
      <c r="L689" s="86">
        <v>0.13100000000000001</v>
      </c>
      <c r="M689" s="122">
        <v>286</v>
      </c>
      <c r="N689" s="86">
        <v>0.86899999999999999</v>
      </c>
    </row>
    <row r="690" spans="1:18" x14ac:dyDescent="0.25">
      <c r="A690" s="121" t="s">
        <v>965</v>
      </c>
      <c r="B690" s="88">
        <v>121</v>
      </c>
      <c r="C690" s="88">
        <v>0</v>
      </c>
      <c r="D690" s="89" t="s">
        <v>841</v>
      </c>
      <c r="E690" s="88">
        <v>0</v>
      </c>
      <c r="F690" s="89" t="s">
        <v>841</v>
      </c>
      <c r="G690" s="88">
        <v>0</v>
      </c>
      <c r="H690" s="89" t="s">
        <v>841</v>
      </c>
      <c r="I690" s="88">
        <v>0</v>
      </c>
      <c r="J690" s="89" t="s">
        <v>841</v>
      </c>
      <c r="K690" s="88">
        <v>42</v>
      </c>
      <c r="L690" s="89">
        <v>0.34699999999999998</v>
      </c>
      <c r="M690" s="88">
        <v>50</v>
      </c>
      <c r="N690" s="89">
        <v>0.41299999999999998</v>
      </c>
    </row>
    <row r="691" spans="1:18" x14ac:dyDescent="0.25">
      <c r="A691" s="120" t="s">
        <v>809</v>
      </c>
      <c r="B691" s="85">
        <v>743</v>
      </c>
      <c r="C691" s="85">
        <v>11</v>
      </c>
      <c r="D691" s="86">
        <v>1.4999999999999999E-2</v>
      </c>
      <c r="E691" s="85">
        <v>9</v>
      </c>
      <c r="F691" s="86">
        <v>1.2E-2</v>
      </c>
      <c r="G691" s="85">
        <v>113</v>
      </c>
      <c r="H691" s="86">
        <v>0.152</v>
      </c>
      <c r="I691" s="85">
        <v>266</v>
      </c>
      <c r="J691" s="86">
        <v>0.35799999999999998</v>
      </c>
      <c r="K691" s="85">
        <v>99</v>
      </c>
      <c r="L691" s="86">
        <v>0.13300000000000001</v>
      </c>
      <c r="M691" s="85">
        <v>187</v>
      </c>
      <c r="N691" s="86">
        <v>0.252</v>
      </c>
      <c r="P691" s="166">
        <f>D691+F691+H691+J691</f>
        <v>0.53699999999999992</v>
      </c>
      <c r="R691" s="166">
        <f>L691+N691</f>
        <v>0.38500000000000001</v>
      </c>
    </row>
    <row r="692" spans="1:18" x14ac:dyDescent="0.25">
      <c r="A692" s="121" t="s">
        <v>6</v>
      </c>
      <c r="B692" s="88">
        <v>907</v>
      </c>
      <c r="C692" s="88">
        <v>30</v>
      </c>
      <c r="D692" s="89">
        <v>3.3000000000000002E-2</v>
      </c>
      <c r="E692" s="88">
        <v>33</v>
      </c>
      <c r="F692" s="89">
        <v>3.5999999999999997E-2</v>
      </c>
      <c r="G692" s="88">
        <v>156</v>
      </c>
      <c r="H692" s="89">
        <v>0.17199999999999999</v>
      </c>
      <c r="I692" s="88">
        <v>295</v>
      </c>
      <c r="J692" s="89">
        <v>0.32500000000000001</v>
      </c>
      <c r="K692" s="88">
        <v>135</v>
      </c>
      <c r="L692" s="89">
        <v>0.14899999999999999</v>
      </c>
      <c r="M692" s="88">
        <v>198</v>
      </c>
      <c r="N692" s="89">
        <v>0.218</v>
      </c>
      <c r="P692" s="166">
        <f t="shared" ref="P692:P697" si="103">D692+F692+H692+J692</f>
        <v>0.56600000000000006</v>
      </c>
      <c r="R692" s="166">
        <f t="shared" ref="R692:R697" si="104">L692+N692</f>
        <v>0.36699999999999999</v>
      </c>
    </row>
    <row r="693" spans="1:18" x14ac:dyDescent="0.25">
      <c r="A693" s="120" t="s">
        <v>7</v>
      </c>
      <c r="B693" s="85">
        <v>713</v>
      </c>
      <c r="C693" s="85">
        <v>43</v>
      </c>
      <c r="D693" s="86">
        <v>0.06</v>
      </c>
      <c r="E693" s="85">
        <v>15</v>
      </c>
      <c r="F693" s="86">
        <v>2.1000000000000001E-2</v>
      </c>
      <c r="G693" s="85">
        <v>158</v>
      </c>
      <c r="H693" s="86">
        <v>0.222</v>
      </c>
      <c r="I693" s="85">
        <v>123</v>
      </c>
      <c r="J693" s="86">
        <v>0.17299999999999999</v>
      </c>
      <c r="K693" s="85">
        <v>179</v>
      </c>
      <c r="L693" s="86">
        <v>0.251</v>
      </c>
      <c r="M693" s="85">
        <v>148</v>
      </c>
      <c r="N693" s="86">
        <v>0.20799999999999999</v>
      </c>
      <c r="P693" s="166">
        <f t="shared" si="103"/>
        <v>0.47599999999999998</v>
      </c>
      <c r="R693" s="166">
        <f t="shared" si="104"/>
        <v>0.45899999999999996</v>
      </c>
    </row>
    <row r="694" spans="1:18" x14ac:dyDescent="0.25">
      <c r="A694" s="121" t="s">
        <v>8</v>
      </c>
      <c r="B694" s="124">
        <v>927</v>
      </c>
      <c r="C694" s="88">
        <v>93</v>
      </c>
      <c r="D694" s="89">
        <v>0.1</v>
      </c>
      <c r="E694" s="88">
        <v>25</v>
      </c>
      <c r="F694" s="89">
        <v>2.7E-2</v>
      </c>
      <c r="G694" s="88">
        <v>267</v>
      </c>
      <c r="H694" s="89">
        <v>0.28799999999999998</v>
      </c>
      <c r="I694" s="88">
        <v>82</v>
      </c>
      <c r="J694" s="89">
        <v>8.7999999999999995E-2</v>
      </c>
      <c r="K694" s="88">
        <v>260</v>
      </c>
      <c r="L694" s="89">
        <v>0.28000000000000003</v>
      </c>
      <c r="M694" s="88">
        <v>154</v>
      </c>
      <c r="N694" s="89">
        <v>0.16600000000000001</v>
      </c>
      <c r="P694" s="166">
        <f t="shared" si="103"/>
        <v>0.503</v>
      </c>
      <c r="R694" s="166">
        <f t="shared" si="104"/>
        <v>0.44600000000000006</v>
      </c>
    </row>
    <row r="695" spans="1:18" x14ac:dyDescent="0.25">
      <c r="A695" s="120" t="s">
        <v>9</v>
      </c>
      <c r="B695" s="122">
        <v>1338</v>
      </c>
      <c r="C695" s="85">
        <v>165</v>
      </c>
      <c r="D695" s="86">
        <v>0.123</v>
      </c>
      <c r="E695" s="85">
        <v>29</v>
      </c>
      <c r="F695" s="86">
        <v>2.1999999999999999E-2</v>
      </c>
      <c r="G695" s="85">
        <v>455</v>
      </c>
      <c r="H695" s="86">
        <v>0.34</v>
      </c>
      <c r="I695" s="85">
        <v>91</v>
      </c>
      <c r="J695" s="86">
        <v>6.8000000000000005E-2</v>
      </c>
      <c r="K695" s="85">
        <v>393</v>
      </c>
      <c r="L695" s="86">
        <v>0.29399999999999998</v>
      </c>
      <c r="M695" s="85">
        <v>151</v>
      </c>
      <c r="N695" s="86">
        <v>0.113</v>
      </c>
      <c r="P695" s="166">
        <f t="shared" si="103"/>
        <v>0.55299999999999994</v>
      </c>
      <c r="R695" s="166">
        <f t="shared" si="104"/>
        <v>0.40699999999999997</v>
      </c>
    </row>
    <row r="696" spans="1:18" x14ac:dyDescent="0.25">
      <c r="A696" s="121" t="s">
        <v>10</v>
      </c>
      <c r="B696" s="124">
        <v>1463</v>
      </c>
      <c r="C696" s="88">
        <v>335</v>
      </c>
      <c r="D696" s="89">
        <v>0.22900000000000001</v>
      </c>
      <c r="E696" s="88">
        <v>31</v>
      </c>
      <c r="F696" s="89">
        <v>2.1000000000000001E-2</v>
      </c>
      <c r="G696" s="88">
        <v>481</v>
      </c>
      <c r="H696" s="89">
        <v>0.32900000000000001</v>
      </c>
      <c r="I696" s="88">
        <v>49</v>
      </c>
      <c r="J696" s="89">
        <v>3.3000000000000002E-2</v>
      </c>
      <c r="K696" s="88">
        <v>428</v>
      </c>
      <c r="L696" s="89">
        <v>0.29299999999999998</v>
      </c>
      <c r="M696" s="88">
        <v>93</v>
      </c>
      <c r="N696" s="89">
        <v>6.4000000000000001E-2</v>
      </c>
      <c r="P696" s="166">
        <f t="shared" si="103"/>
        <v>0.61199999999999999</v>
      </c>
      <c r="R696" s="166">
        <f t="shared" si="104"/>
        <v>0.35699999999999998</v>
      </c>
    </row>
    <row r="697" spans="1:18" x14ac:dyDescent="0.25">
      <c r="A697" s="120" t="s">
        <v>11</v>
      </c>
      <c r="B697" s="122">
        <v>1658</v>
      </c>
      <c r="C697" s="85">
        <v>644</v>
      </c>
      <c r="D697" s="86">
        <v>0.38800000000000001</v>
      </c>
      <c r="E697" s="85">
        <v>55</v>
      </c>
      <c r="F697" s="86">
        <v>3.3000000000000002E-2</v>
      </c>
      <c r="G697" s="85">
        <v>472</v>
      </c>
      <c r="H697" s="86">
        <v>0.28499999999999998</v>
      </c>
      <c r="I697" s="85">
        <v>30</v>
      </c>
      <c r="J697" s="86">
        <v>1.7999999999999999E-2</v>
      </c>
      <c r="K697" s="85">
        <v>358</v>
      </c>
      <c r="L697" s="86">
        <v>0.216</v>
      </c>
      <c r="M697" s="85">
        <v>53</v>
      </c>
      <c r="N697" s="86">
        <v>3.2000000000000001E-2</v>
      </c>
      <c r="P697" s="166">
        <f t="shared" si="103"/>
        <v>0.72399999999999998</v>
      </c>
      <c r="R697" s="166">
        <f t="shared" si="104"/>
        <v>0.248</v>
      </c>
    </row>
    <row r="698" spans="1:18" x14ac:dyDescent="0.25">
      <c r="A698" s="120" t="s">
        <v>12</v>
      </c>
      <c r="B698" s="85">
        <v>1</v>
      </c>
      <c r="C698" s="85">
        <v>0</v>
      </c>
      <c r="D698" s="85" t="s">
        <v>841</v>
      </c>
      <c r="E698" s="85">
        <v>0</v>
      </c>
      <c r="F698" s="86" t="s">
        <v>841</v>
      </c>
      <c r="G698" s="85">
        <v>0</v>
      </c>
      <c r="H698" s="85" t="s">
        <v>841</v>
      </c>
      <c r="I698" s="85">
        <v>0</v>
      </c>
      <c r="J698" s="86" t="s">
        <v>841</v>
      </c>
      <c r="K698" s="85">
        <v>0</v>
      </c>
      <c r="L698" s="85" t="s">
        <v>841</v>
      </c>
      <c r="M698" s="85">
        <v>0</v>
      </c>
      <c r="N698" s="86" t="s">
        <v>841</v>
      </c>
      <c r="P698" s="125"/>
      <c r="R698" s="125"/>
    </row>
    <row r="699" spans="1:18" x14ac:dyDescent="0.25">
      <c r="P699" s="173">
        <f>SUMPRODUCT(B691:B697,P691:P697)/B700</f>
        <v>0.5876479545747838</v>
      </c>
      <c r="R699" s="126">
        <f>SUMPRODUCT(B691:B697,R691:R697)/B700</f>
        <v>0.36619873532068653</v>
      </c>
    </row>
    <row r="700" spans="1:18" x14ac:dyDescent="0.25">
      <c r="A700" s="121" t="s">
        <v>925</v>
      </c>
      <c r="B700" s="12">
        <f>SUM(B691:B697)</f>
        <v>7749</v>
      </c>
    </row>
    <row r="702" spans="1:18" x14ac:dyDescent="0.25">
      <c r="A702" s="81" t="s">
        <v>924</v>
      </c>
    </row>
    <row r="703" spans="1:18" ht="15.75" customHeight="1" x14ac:dyDescent="0.25">
      <c r="A703" s="114"/>
      <c r="B703" s="114"/>
      <c r="C703" s="275" t="s">
        <v>962</v>
      </c>
      <c r="D703" s="275"/>
      <c r="E703" s="275"/>
      <c r="F703" s="275"/>
      <c r="G703" s="275" t="s">
        <v>963</v>
      </c>
      <c r="H703" s="275"/>
      <c r="I703" s="275"/>
      <c r="J703" s="275"/>
      <c r="K703" s="275" t="s">
        <v>835</v>
      </c>
      <c r="L703" s="275"/>
      <c r="M703" s="275"/>
      <c r="N703" s="275"/>
    </row>
    <row r="704" spans="1:18" ht="15.75" customHeight="1" x14ac:dyDescent="0.25">
      <c r="A704" s="123">
        <v>44621</v>
      </c>
      <c r="B704" s="94">
        <f>A704-120</f>
        <v>44501</v>
      </c>
      <c r="C704" s="272" t="s">
        <v>920</v>
      </c>
      <c r="D704" s="272"/>
      <c r="E704" s="272" t="s">
        <v>921</v>
      </c>
      <c r="F704" s="272"/>
      <c r="G704" s="272" t="s">
        <v>920</v>
      </c>
      <c r="H704" s="272"/>
      <c r="I704" s="272" t="s">
        <v>921</v>
      </c>
      <c r="J704" s="272"/>
      <c r="K704" s="272" t="s">
        <v>920</v>
      </c>
      <c r="L704" s="272"/>
      <c r="M704" s="272" t="s">
        <v>921</v>
      </c>
      <c r="N704" s="272"/>
    </row>
    <row r="705" spans="1:18" ht="30" x14ac:dyDescent="0.25">
      <c r="A705" s="119" t="s">
        <v>104</v>
      </c>
      <c r="B705" s="62" t="s">
        <v>1026</v>
      </c>
      <c r="C705" s="62" t="s">
        <v>839</v>
      </c>
      <c r="D705" s="62" t="s">
        <v>840</v>
      </c>
      <c r="E705" s="62" t="s">
        <v>839</v>
      </c>
      <c r="F705" s="62" t="s">
        <v>840</v>
      </c>
      <c r="G705" s="62" t="s">
        <v>839</v>
      </c>
      <c r="H705" s="62" t="s">
        <v>840</v>
      </c>
      <c r="I705" s="62" t="s">
        <v>839</v>
      </c>
      <c r="J705" s="62" t="s">
        <v>840</v>
      </c>
      <c r="K705" s="62" t="s">
        <v>839</v>
      </c>
      <c r="L705" s="62" t="s">
        <v>840</v>
      </c>
      <c r="M705" s="62" t="s">
        <v>839</v>
      </c>
      <c r="N705" s="62" t="s">
        <v>840</v>
      </c>
      <c r="P705" s="62" t="s">
        <v>833</v>
      </c>
      <c r="R705" s="62" t="s">
        <v>923</v>
      </c>
    </row>
    <row r="706" spans="1:18" x14ac:dyDescent="0.25">
      <c r="A706" s="120" t="s">
        <v>964</v>
      </c>
      <c r="B706" s="122">
        <v>331</v>
      </c>
      <c r="C706" s="85">
        <v>0</v>
      </c>
      <c r="D706" s="85" t="s">
        <v>841</v>
      </c>
      <c r="E706" s="85">
        <v>0</v>
      </c>
      <c r="F706" s="85" t="s">
        <v>841</v>
      </c>
      <c r="G706" s="85">
        <v>0</v>
      </c>
      <c r="H706" s="85" t="s">
        <v>841</v>
      </c>
      <c r="I706" s="85">
        <v>0</v>
      </c>
      <c r="J706" s="85" t="s">
        <v>841</v>
      </c>
      <c r="K706" s="85">
        <v>44</v>
      </c>
      <c r="L706" s="86">
        <v>0.13300000000000001</v>
      </c>
      <c r="M706" s="122">
        <v>287</v>
      </c>
      <c r="N706" s="86">
        <v>0.86699999999999999</v>
      </c>
    </row>
    <row r="707" spans="1:18" x14ac:dyDescent="0.25">
      <c r="A707" s="121" t="s">
        <v>965</v>
      </c>
      <c r="B707" s="88">
        <v>122</v>
      </c>
      <c r="C707" s="88">
        <v>0</v>
      </c>
      <c r="D707" s="89" t="s">
        <v>841</v>
      </c>
      <c r="E707" s="88">
        <v>0</v>
      </c>
      <c r="F707" s="89" t="s">
        <v>841</v>
      </c>
      <c r="G707" s="88">
        <v>0</v>
      </c>
      <c r="H707" s="89" t="s">
        <v>841</v>
      </c>
      <c r="I707" s="88">
        <v>1</v>
      </c>
      <c r="J707" s="89">
        <v>8.0000000000000002E-3</v>
      </c>
      <c r="K707" s="88">
        <v>41</v>
      </c>
      <c r="L707" s="89">
        <v>0.33600000000000002</v>
      </c>
      <c r="M707" s="88">
        <v>51</v>
      </c>
      <c r="N707" s="89">
        <v>0.41799999999999998</v>
      </c>
    </row>
    <row r="708" spans="1:18" x14ac:dyDescent="0.25">
      <c r="A708" s="120" t="s">
        <v>809</v>
      </c>
      <c r="B708" s="85">
        <v>744</v>
      </c>
      <c r="C708" s="85">
        <v>12</v>
      </c>
      <c r="D708" s="86">
        <v>1.6E-2</v>
      </c>
      <c r="E708" s="85">
        <v>10</v>
      </c>
      <c r="F708" s="86">
        <v>1.2999999999999999E-2</v>
      </c>
      <c r="G708" s="85">
        <v>117</v>
      </c>
      <c r="H708" s="86">
        <v>0.157</v>
      </c>
      <c r="I708" s="85">
        <v>266</v>
      </c>
      <c r="J708" s="86">
        <v>0.35799999999999998</v>
      </c>
      <c r="K708" s="85">
        <v>99</v>
      </c>
      <c r="L708" s="86">
        <v>0.13300000000000001</v>
      </c>
      <c r="M708" s="85">
        <v>182</v>
      </c>
      <c r="N708" s="86">
        <v>0.245</v>
      </c>
      <c r="P708" s="166">
        <f>D708+F708+H708+J708</f>
        <v>0.54400000000000004</v>
      </c>
      <c r="R708" s="166">
        <f>L708+N708</f>
        <v>0.378</v>
      </c>
    </row>
    <row r="709" spans="1:18" x14ac:dyDescent="0.25">
      <c r="A709" s="121" t="s">
        <v>6</v>
      </c>
      <c r="B709" s="88">
        <v>915</v>
      </c>
      <c r="C709" s="88">
        <v>30</v>
      </c>
      <c r="D709" s="89">
        <v>3.3000000000000002E-2</v>
      </c>
      <c r="E709" s="88">
        <v>35</v>
      </c>
      <c r="F709" s="89">
        <v>3.7999999999999999E-2</v>
      </c>
      <c r="G709" s="88">
        <v>159</v>
      </c>
      <c r="H709" s="89">
        <v>0.17399999999999999</v>
      </c>
      <c r="I709" s="88">
        <v>297</v>
      </c>
      <c r="J709" s="89">
        <v>0.32500000000000001</v>
      </c>
      <c r="K709" s="88">
        <v>136</v>
      </c>
      <c r="L709" s="89">
        <v>0.14899999999999999</v>
      </c>
      <c r="M709" s="88">
        <v>199</v>
      </c>
      <c r="N709" s="89">
        <v>0.217</v>
      </c>
      <c r="P709" s="166">
        <f t="shared" ref="P709:P714" si="105">D709+F709+H709+J709</f>
        <v>0.57000000000000006</v>
      </c>
      <c r="R709" s="166">
        <f t="shared" ref="R709:R714" si="106">L709+N709</f>
        <v>0.36599999999999999</v>
      </c>
    </row>
    <row r="710" spans="1:18" x14ac:dyDescent="0.25">
      <c r="A710" s="120" t="s">
        <v>7</v>
      </c>
      <c r="B710" s="85">
        <v>722</v>
      </c>
      <c r="C710" s="85">
        <v>43</v>
      </c>
      <c r="D710" s="86">
        <v>0.06</v>
      </c>
      <c r="E710" s="85">
        <v>17</v>
      </c>
      <c r="F710" s="86">
        <v>2.4E-2</v>
      </c>
      <c r="G710" s="85">
        <v>162</v>
      </c>
      <c r="H710" s="86">
        <v>0.224</v>
      </c>
      <c r="I710" s="85">
        <v>126</v>
      </c>
      <c r="J710" s="86">
        <v>0.17499999999999999</v>
      </c>
      <c r="K710" s="85">
        <v>178</v>
      </c>
      <c r="L710" s="86">
        <v>0.247</v>
      </c>
      <c r="M710" s="85">
        <v>149</v>
      </c>
      <c r="N710" s="86">
        <v>0.20599999999999999</v>
      </c>
      <c r="P710" s="166">
        <f t="shared" si="105"/>
        <v>0.48299999999999998</v>
      </c>
      <c r="R710" s="166">
        <f t="shared" si="106"/>
        <v>0.45299999999999996</v>
      </c>
    </row>
    <row r="711" spans="1:18" x14ac:dyDescent="0.25">
      <c r="A711" s="121" t="s">
        <v>8</v>
      </c>
      <c r="B711" s="124">
        <v>915</v>
      </c>
      <c r="C711" s="88">
        <v>97</v>
      </c>
      <c r="D711" s="89">
        <v>0.106</v>
      </c>
      <c r="E711" s="88">
        <v>23</v>
      </c>
      <c r="F711" s="89">
        <v>2.5000000000000001E-2</v>
      </c>
      <c r="G711" s="88">
        <v>272</v>
      </c>
      <c r="H711" s="89">
        <v>0.29699999999999999</v>
      </c>
      <c r="I711" s="88">
        <v>76</v>
      </c>
      <c r="J711" s="89">
        <v>8.3000000000000004E-2</v>
      </c>
      <c r="K711" s="88">
        <v>254</v>
      </c>
      <c r="L711" s="89">
        <v>0.27800000000000002</v>
      </c>
      <c r="M711" s="88">
        <v>149</v>
      </c>
      <c r="N711" s="89">
        <v>0.16300000000000001</v>
      </c>
      <c r="P711" s="166">
        <f t="shared" si="105"/>
        <v>0.51100000000000001</v>
      </c>
      <c r="R711" s="166">
        <f t="shared" si="106"/>
        <v>0.44100000000000006</v>
      </c>
    </row>
    <row r="712" spans="1:18" x14ac:dyDescent="0.25">
      <c r="A712" s="120" t="s">
        <v>9</v>
      </c>
      <c r="B712" s="122">
        <v>1347</v>
      </c>
      <c r="C712" s="85">
        <v>169</v>
      </c>
      <c r="D712" s="86">
        <v>0.125</v>
      </c>
      <c r="E712" s="85">
        <v>30</v>
      </c>
      <c r="F712" s="86">
        <v>2.1999999999999999E-2</v>
      </c>
      <c r="G712" s="85">
        <v>463</v>
      </c>
      <c r="H712" s="86">
        <v>0.34399999999999997</v>
      </c>
      <c r="I712" s="85">
        <v>87</v>
      </c>
      <c r="J712" s="86">
        <v>6.5000000000000002E-2</v>
      </c>
      <c r="K712" s="85">
        <v>397</v>
      </c>
      <c r="L712" s="86">
        <v>0.29499999999999998</v>
      </c>
      <c r="M712" s="85">
        <v>147</v>
      </c>
      <c r="N712" s="86">
        <v>0.109</v>
      </c>
      <c r="P712" s="166">
        <f t="shared" si="105"/>
        <v>0.55600000000000005</v>
      </c>
      <c r="R712" s="166">
        <f t="shared" si="106"/>
        <v>0.40399999999999997</v>
      </c>
    </row>
    <row r="713" spans="1:18" x14ac:dyDescent="0.25">
      <c r="A713" s="121" t="s">
        <v>10</v>
      </c>
      <c r="B713" s="124">
        <v>1475</v>
      </c>
      <c r="C713" s="88">
        <v>344</v>
      </c>
      <c r="D713" s="89">
        <v>0.23300000000000001</v>
      </c>
      <c r="E713" s="88">
        <v>35</v>
      </c>
      <c r="F713" s="89">
        <v>2.4E-2</v>
      </c>
      <c r="G713" s="88">
        <v>488</v>
      </c>
      <c r="H713" s="89">
        <v>0.33100000000000002</v>
      </c>
      <c r="I713" s="88">
        <v>48</v>
      </c>
      <c r="J713" s="89">
        <v>3.3000000000000002E-2</v>
      </c>
      <c r="K713" s="88">
        <v>426</v>
      </c>
      <c r="L713" s="89">
        <v>0.28899999999999998</v>
      </c>
      <c r="M713" s="88">
        <v>87</v>
      </c>
      <c r="N713" s="89">
        <v>5.8999999999999997E-2</v>
      </c>
      <c r="P713" s="166">
        <f t="shared" si="105"/>
        <v>0.62100000000000011</v>
      </c>
      <c r="R713" s="166">
        <f t="shared" si="106"/>
        <v>0.34799999999999998</v>
      </c>
    </row>
    <row r="714" spans="1:18" x14ac:dyDescent="0.25">
      <c r="A714" s="120" t="s">
        <v>11</v>
      </c>
      <c r="B714" s="122">
        <v>1682</v>
      </c>
      <c r="C714" s="85">
        <v>665</v>
      </c>
      <c r="D714" s="86">
        <v>0.39500000000000002</v>
      </c>
      <c r="E714" s="85">
        <v>53</v>
      </c>
      <c r="F714" s="86">
        <v>3.2000000000000001E-2</v>
      </c>
      <c r="G714" s="85">
        <v>471</v>
      </c>
      <c r="H714" s="86">
        <v>0.28000000000000003</v>
      </c>
      <c r="I714" s="85">
        <v>32</v>
      </c>
      <c r="J714" s="86">
        <v>1.9E-2</v>
      </c>
      <c r="K714" s="85">
        <v>361</v>
      </c>
      <c r="L714" s="86">
        <v>0.215</v>
      </c>
      <c r="M714" s="85">
        <v>53</v>
      </c>
      <c r="N714" s="86">
        <v>3.2000000000000001E-2</v>
      </c>
      <c r="P714" s="166">
        <f t="shared" si="105"/>
        <v>0.72600000000000009</v>
      </c>
      <c r="R714" s="166">
        <f t="shared" si="106"/>
        <v>0.247</v>
      </c>
    </row>
    <row r="715" spans="1:18" x14ac:dyDescent="0.25">
      <c r="A715" s="120" t="s">
        <v>12</v>
      </c>
      <c r="B715" s="85">
        <v>1</v>
      </c>
      <c r="C715" s="85">
        <v>0</v>
      </c>
      <c r="D715" s="85" t="s">
        <v>841</v>
      </c>
      <c r="E715" s="85">
        <v>0</v>
      </c>
      <c r="F715" s="86" t="s">
        <v>841</v>
      </c>
      <c r="G715" s="85">
        <v>0</v>
      </c>
      <c r="H715" s="85" t="s">
        <v>841</v>
      </c>
      <c r="I715" s="85">
        <v>0</v>
      </c>
      <c r="J715" s="86" t="s">
        <v>841</v>
      </c>
      <c r="K715" s="85">
        <v>0</v>
      </c>
      <c r="L715" s="85" t="s">
        <v>841</v>
      </c>
      <c r="M715" s="85">
        <v>0</v>
      </c>
      <c r="N715" s="86" t="s">
        <v>841</v>
      </c>
      <c r="P715" s="125"/>
      <c r="R715" s="125"/>
    </row>
    <row r="716" spans="1:18" x14ac:dyDescent="0.25">
      <c r="P716" s="173">
        <f>SUMPRODUCT(B708:B714,P708:P714)/B717</f>
        <v>0.59341230769230768</v>
      </c>
      <c r="R716" s="126">
        <f>SUMPRODUCT(B708:B714,R708:R714)/B717</f>
        <v>0.36149294871794874</v>
      </c>
    </row>
    <row r="717" spans="1:18" x14ac:dyDescent="0.25">
      <c r="A717" s="121" t="s">
        <v>925</v>
      </c>
      <c r="B717" s="12">
        <f>SUM(B708:B714)</f>
        <v>7800</v>
      </c>
    </row>
    <row r="719" spans="1:18" x14ac:dyDescent="0.25">
      <c r="A719" s="81" t="s">
        <v>924</v>
      </c>
    </row>
    <row r="720" spans="1:18" x14ac:dyDescent="0.25">
      <c r="A720" s="114"/>
      <c r="B720" s="114"/>
      <c r="C720" s="275" t="s">
        <v>962</v>
      </c>
      <c r="D720" s="275"/>
      <c r="E720" s="275"/>
      <c r="F720" s="275"/>
      <c r="G720" s="275" t="s">
        <v>963</v>
      </c>
      <c r="H720" s="275"/>
      <c r="I720" s="275"/>
      <c r="J720" s="275"/>
      <c r="K720" s="275" t="s">
        <v>835</v>
      </c>
      <c r="L720" s="275"/>
      <c r="M720" s="275"/>
      <c r="N720" s="275"/>
    </row>
    <row r="721" spans="1:18" x14ac:dyDescent="0.25">
      <c r="A721" s="123">
        <v>44622</v>
      </c>
      <c r="B721" s="94">
        <f>A721-120</f>
        <v>44502</v>
      </c>
      <c r="C721" s="272" t="s">
        <v>920</v>
      </c>
      <c r="D721" s="272"/>
      <c r="E721" s="272" t="s">
        <v>921</v>
      </c>
      <c r="F721" s="272"/>
      <c r="G721" s="272" t="s">
        <v>920</v>
      </c>
      <c r="H721" s="272"/>
      <c r="I721" s="272" t="s">
        <v>921</v>
      </c>
      <c r="J721" s="272"/>
      <c r="K721" s="272" t="s">
        <v>920</v>
      </c>
      <c r="L721" s="272"/>
      <c r="M721" s="272" t="s">
        <v>921</v>
      </c>
      <c r="N721" s="272"/>
    </row>
    <row r="722" spans="1:18" ht="30" x14ac:dyDescent="0.25">
      <c r="A722" s="119" t="s">
        <v>104</v>
      </c>
      <c r="B722" s="62" t="s">
        <v>1026</v>
      </c>
      <c r="C722" s="62" t="s">
        <v>839</v>
      </c>
      <c r="D722" s="62" t="s">
        <v>840</v>
      </c>
      <c r="E722" s="62" t="s">
        <v>839</v>
      </c>
      <c r="F722" s="62" t="s">
        <v>840</v>
      </c>
      <c r="G722" s="62" t="s">
        <v>839</v>
      </c>
      <c r="H722" s="62" t="s">
        <v>840</v>
      </c>
      <c r="I722" s="62" t="s">
        <v>839</v>
      </c>
      <c r="J722" s="62" t="s">
        <v>840</v>
      </c>
      <c r="K722" s="62" t="s">
        <v>839</v>
      </c>
      <c r="L722" s="62" t="s">
        <v>840</v>
      </c>
      <c r="M722" s="62" t="s">
        <v>839</v>
      </c>
      <c r="N722" s="62" t="s">
        <v>840</v>
      </c>
      <c r="P722" s="62" t="s">
        <v>833</v>
      </c>
      <c r="R722" s="62" t="s">
        <v>923</v>
      </c>
    </row>
    <row r="723" spans="1:18" x14ac:dyDescent="0.25">
      <c r="A723" s="120" t="s">
        <v>964</v>
      </c>
      <c r="B723" s="122">
        <v>334</v>
      </c>
      <c r="C723" s="85">
        <v>0</v>
      </c>
      <c r="D723" s="85" t="s">
        <v>841</v>
      </c>
      <c r="E723" s="85">
        <v>0</v>
      </c>
      <c r="F723" s="85" t="s">
        <v>841</v>
      </c>
      <c r="G723" s="85">
        <v>0</v>
      </c>
      <c r="H723" s="85" t="s">
        <v>841</v>
      </c>
      <c r="I723" s="85">
        <v>0</v>
      </c>
      <c r="J723" s="85" t="s">
        <v>841</v>
      </c>
      <c r="K723" s="85">
        <v>45</v>
      </c>
      <c r="L723" s="86">
        <v>0.13500000000000001</v>
      </c>
      <c r="M723" s="122">
        <v>289</v>
      </c>
      <c r="N723" s="86">
        <v>0.86499999999999999</v>
      </c>
    </row>
    <row r="724" spans="1:18" x14ac:dyDescent="0.25">
      <c r="A724" s="121" t="s">
        <v>965</v>
      </c>
      <c r="B724" s="88">
        <v>123</v>
      </c>
      <c r="C724" s="88">
        <v>0</v>
      </c>
      <c r="D724" s="89" t="s">
        <v>841</v>
      </c>
      <c r="E724" s="88">
        <v>0</v>
      </c>
      <c r="F724" s="89" t="s">
        <v>841</v>
      </c>
      <c r="G724" s="88">
        <v>0</v>
      </c>
      <c r="H724" s="89" t="s">
        <v>841</v>
      </c>
      <c r="I724" s="88">
        <v>1</v>
      </c>
      <c r="J724" s="89">
        <v>8.0000000000000002E-3</v>
      </c>
      <c r="K724" s="88">
        <v>42</v>
      </c>
      <c r="L724" s="89">
        <v>0.34100000000000003</v>
      </c>
      <c r="M724" s="88">
        <v>51</v>
      </c>
      <c r="N724" s="89">
        <v>0.41499999999999998</v>
      </c>
    </row>
    <row r="725" spans="1:18" x14ac:dyDescent="0.25">
      <c r="A725" s="120" t="s">
        <v>809</v>
      </c>
      <c r="B725" s="85">
        <v>743</v>
      </c>
      <c r="C725" s="85">
        <v>12</v>
      </c>
      <c r="D725" s="86">
        <v>1.6E-2</v>
      </c>
      <c r="E725" s="85">
        <v>10</v>
      </c>
      <c r="F725" s="86">
        <v>1.2999999999999999E-2</v>
      </c>
      <c r="G725" s="85">
        <v>118</v>
      </c>
      <c r="H725" s="86">
        <v>0.159</v>
      </c>
      <c r="I725" s="85">
        <v>268</v>
      </c>
      <c r="J725" s="86">
        <v>0.36099999999999999</v>
      </c>
      <c r="K725" s="85">
        <v>97</v>
      </c>
      <c r="L725" s="86">
        <v>0.13100000000000001</v>
      </c>
      <c r="M725" s="85">
        <v>181</v>
      </c>
      <c r="N725" s="86">
        <v>0.24399999999999999</v>
      </c>
      <c r="P725" s="166">
        <f>D725+F725+H725+J725</f>
        <v>0.54899999999999993</v>
      </c>
      <c r="R725" s="166">
        <f>L725+N725</f>
        <v>0.375</v>
      </c>
    </row>
    <row r="726" spans="1:18" x14ac:dyDescent="0.25">
      <c r="A726" s="121" t="s">
        <v>6</v>
      </c>
      <c r="B726" s="88">
        <v>911</v>
      </c>
      <c r="C726" s="88">
        <v>32</v>
      </c>
      <c r="D726" s="89">
        <v>3.5000000000000003E-2</v>
      </c>
      <c r="E726" s="88">
        <v>34</v>
      </c>
      <c r="F726" s="89">
        <v>3.6999999999999998E-2</v>
      </c>
      <c r="G726" s="88">
        <v>159</v>
      </c>
      <c r="H726" s="89">
        <v>0.17499999999999999</v>
      </c>
      <c r="I726" s="88">
        <v>298</v>
      </c>
      <c r="J726" s="89">
        <v>0.32700000000000001</v>
      </c>
      <c r="K726" s="88">
        <v>134</v>
      </c>
      <c r="L726" s="89">
        <v>0.14699999999999999</v>
      </c>
      <c r="M726" s="88">
        <v>197</v>
      </c>
      <c r="N726" s="89">
        <v>0.216</v>
      </c>
      <c r="P726" s="166">
        <f t="shared" ref="P726:P731" si="107">D726+F726+H726+J726</f>
        <v>0.57400000000000007</v>
      </c>
      <c r="R726" s="166">
        <f t="shared" ref="R726:R731" si="108">L726+N726</f>
        <v>0.36299999999999999</v>
      </c>
    </row>
    <row r="727" spans="1:18" x14ac:dyDescent="0.25">
      <c r="A727" s="120" t="s">
        <v>7</v>
      </c>
      <c r="B727" s="85">
        <v>721</v>
      </c>
      <c r="C727" s="85">
        <v>45</v>
      </c>
      <c r="D727" s="86">
        <v>6.2E-2</v>
      </c>
      <c r="E727" s="85">
        <v>15</v>
      </c>
      <c r="F727" s="86">
        <v>2.1000000000000001E-2</v>
      </c>
      <c r="G727" s="85">
        <v>164</v>
      </c>
      <c r="H727" s="86">
        <v>0.22700000000000001</v>
      </c>
      <c r="I727" s="85">
        <v>125</v>
      </c>
      <c r="J727" s="86">
        <v>0.17299999999999999</v>
      </c>
      <c r="K727" s="85">
        <v>176</v>
      </c>
      <c r="L727" s="86">
        <v>0.24399999999999999</v>
      </c>
      <c r="M727" s="85">
        <v>149</v>
      </c>
      <c r="N727" s="86">
        <v>0.20699999999999999</v>
      </c>
      <c r="P727" s="166">
        <f t="shared" si="107"/>
        <v>0.48299999999999998</v>
      </c>
      <c r="R727" s="166">
        <f t="shared" si="108"/>
        <v>0.45099999999999996</v>
      </c>
    </row>
    <row r="728" spans="1:18" x14ac:dyDescent="0.25">
      <c r="A728" s="121" t="s">
        <v>8</v>
      </c>
      <c r="B728" s="124">
        <v>909</v>
      </c>
      <c r="C728" s="88">
        <v>99</v>
      </c>
      <c r="D728" s="89">
        <v>0.109</v>
      </c>
      <c r="E728" s="88">
        <v>24</v>
      </c>
      <c r="F728" s="89">
        <v>2.5999999999999999E-2</v>
      </c>
      <c r="G728" s="88">
        <v>272</v>
      </c>
      <c r="H728" s="89">
        <v>0.29899999999999999</v>
      </c>
      <c r="I728" s="88">
        <v>74</v>
      </c>
      <c r="J728" s="89">
        <v>8.1000000000000003E-2</v>
      </c>
      <c r="K728" s="88">
        <v>252</v>
      </c>
      <c r="L728" s="89">
        <v>0.27700000000000002</v>
      </c>
      <c r="M728" s="88">
        <v>143</v>
      </c>
      <c r="N728" s="89">
        <v>0.157</v>
      </c>
      <c r="P728" s="166">
        <f t="shared" si="107"/>
        <v>0.51500000000000001</v>
      </c>
      <c r="R728" s="166">
        <f t="shared" si="108"/>
        <v>0.43400000000000005</v>
      </c>
    </row>
    <row r="729" spans="1:18" x14ac:dyDescent="0.25">
      <c r="A729" s="120" t="s">
        <v>9</v>
      </c>
      <c r="B729" s="122">
        <v>1348</v>
      </c>
      <c r="C729" s="85">
        <v>176</v>
      </c>
      <c r="D729" s="86">
        <v>0.13100000000000001</v>
      </c>
      <c r="E729" s="85">
        <v>27</v>
      </c>
      <c r="F729" s="86">
        <v>0.02</v>
      </c>
      <c r="G729" s="85">
        <v>466</v>
      </c>
      <c r="H729" s="86">
        <v>0.34599999999999997</v>
      </c>
      <c r="I729" s="85">
        <v>85</v>
      </c>
      <c r="J729" s="86">
        <v>6.3E-2</v>
      </c>
      <c r="K729" s="85">
        <v>395</v>
      </c>
      <c r="L729" s="86">
        <v>0.29299999999999998</v>
      </c>
      <c r="M729" s="85">
        <v>145</v>
      </c>
      <c r="N729" s="86">
        <v>0.108</v>
      </c>
      <c r="P729" s="166">
        <f t="shared" si="107"/>
        <v>0.56000000000000005</v>
      </c>
      <c r="R729" s="166">
        <f t="shared" si="108"/>
        <v>0.40099999999999997</v>
      </c>
    </row>
    <row r="730" spans="1:18" x14ac:dyDescent="0.25">
      <c r="A730" s="121" t="s">
        <v>10</v>
      </c>
      <c r="B730" s="124">
        <v>1480</v>
      </c>
      <c r="C730" s="88">
        <v>360</v>
      </c>
      <c r="D730" s="89">
        <v>0.24299999999999999</v>
      </c>
      <c r="E730" s="88">
        <v>26</v>
      </c>
      <c r="F730" s="89">
        <v>1.7999999999999999E-2</v>
      </c>
      <c r="G730" s="88">
        <v>495</v>
      </c>
      <c r="H730" s="89">
        <v>0.33400000000000002</v>
      </c>
      <c r="I730" s="88">
        <v>40</v>
      </c>
      <c r="J730" s="89">
        <v>2.7E-2</v>
      </c>
      <c r="K730" s="88">
        <v>426</v>
      </c>
      <c r="L730" s="89">
        <v>0.28799999999999998</v>
      </c>
      <c r="M730" s="88">
        <v>85</v>
      </c>
      <c r="N730" s="89">
        <v>5.7000000000000002E-2</v>
      </c>
      <c r="P730" s="166">
        <f t="shared" si="107"/>
        <v>0.622</v>
      </c>
      <c r="R730" s="166">
        <f t="shared" si="108"/>
        <v>0.34499999999999997</v>
      </c>
    </row>
    <row r="731" spans="1:18" x14ac:dyDescent="0.25">
      <c r="A731" s="120" t="s">
        <v>11</v>
      </c>
      <c r="B731" s="122">
        <v>1682</v>
      </c>
      <c r="C731" s="85">
        <v>678</v>
      </c>
      <c r="D731" s="86">
        <v>0.40300000000000002</v>
      </c>
      <c r="E731" s="85">
        <v>43</v>
      </c>
      <c r="F731" s="86">
        <v>2.5999999999999999E-2</v>
      </c>
      <c r="G731" s="85">
        <v>478</v>
      </c>
      <c r="H731" s="86">
        <v>0.28399999999999997</v>
      </c>
      <c r="I731" s="85">
        <v>25</v>
      </c>
      <c r="J731" s="86">
        <v>1.4999999999999999E-2</v>
      </c>
      <c r="K731" s="85">
        <v>362</v>
      </c>
      <c r="L731" s="86">
        <v>0.215</v>
      </c>
      <c r="M731" s="85">
        <v>49</v>
      </c>
      <c r="N731" s="86">
        <v>2.9000000000000001E-2</v>
      </c>
      <c r="P731" s="166">
        <f t="shared" si="107"/>
        <v>0.72800000000000009</v>
      </c>
      <c r="R731" s="166">
        <f t="shared" si="108"/>
        <v>0.24399999999999999</v>
      </c>
    </row>
    <row r="732" spans="1:18" x14ac:dyDescent="0.25">
      <c r="A732" s="120" t="s">
        <v>12</v>
      </c>
      <c r="B732" s="85">
        <v>2</v>
      </c>
      <c r="C732" s="85">
        <v>0</v>
      </c>
      <c r="D732" s="85" t="s">
        <v>841</v>
      </c>
      <c r="E732" s="85">
        <v>0</v>
      </c>
      <c r="F732" s="86" t="s">
        <v>841</v>
      </c>
      <c r="G732" s="85">
        <v>0</v>
      </c>
      <c r="H732" s="85" t="s">
        <v>841</v>
      </c>
      <c r="I732" s="85">
        <v>0</v>
      </c>
      <c r="J732" s="86" t="s">
        <v>841</v>
      </c>
      <c r="K732" s="85">
        <v>0</v>
      </c>
      <c r="L732" s="85" t="s">
        <v>841</v>
      </c>
      <c r="M732" s="85">
        <v>1</v>
      </c>
      <c r="N732" s="86">
        <v>0.5</v>
      </c>
      <c r="P732" s="125"/>
      <c r="R732" s="125"/>
    </row>
    <row r="733" spans="1:18" x14ac:dyDescent="0.25">
      <c r="P733" s="173">
        <f>SUMPRODUCT(B725:B731,P725:P731)/B734</f>
        <v>0.59624518860662046</v>
      </c>
      <c r="R733" s="126">
        <f>SUMPRODUCT(B725:B731,R725:R731)/B734</f>
        <v>0.35803836284321272</v>
      </c>
    </row>
    <row r="734" spans="1:18" x14ac:dyDescent="0.25">
      <c r="A734" s="121" t="s">
        <v>925</v>
      </c>
      <c r="B734" s="12">
        <f>SUM(B725:B731)</f>
        <v>7794</v>
      </c>
    </row>
    <row r="736" spans="1:18" x14ac:dyDescent="0.25">
      <c r="A736" s="81" t="s">
        <v>924</v>
      </c>
    </row>
    <row r="737" spans="1:18" ht="15.75" customHeight="1" x14ac:dyDescent="0.25">
      <c r="A737" s="114"/>
      <c r="B737" s="114"/>
      <c r="C737" s="275" t="s">
        <v>962</v>
      </c>
      <c r="D737" s="275"/>
      <c r="E737" s="275"/>
      <c r="F737" s="275"/>
      <c r="G737" s="275" t="s">
        <v>963</v>
      </c>
      <c r="H737" s="275"/>
      <c r="I737" s="275"/>
      <c r="J737" s="275"/>
      <c r="K737" s="275" t="s">
        <v>835</v>
      </c>
      <c r="L737" s="275"/>
      <c r="M737" s="275"/>
      <c r="N737" s="275"/>
    </row>
    <row r="738" spans="1:18" ht="15.75" customHeight="1" x14ac:dyDescent="0.25">
      <c r="A738" s="123">
        <v>44626</v>
      </c>
      <c r="B738" s="94">
        <f>A738-120</f>
        <v>44506</v>
      </c>
      <c r="C738" s="272" t="s">
        <v>920</v>
      </c>
      <c r="D738" s="272"/>
      <c r="E738" s="272" t="s">
        <v>921</v>
      </c>
      <c r="F738" s="272"/>
      <c r="G738" s="272" t="s">
        <v>920</v>
      </c>
      <c r="H738" s="272"/>
      <c r="I738" s="272" t="s">
        <v>921</v>
      </c>
      <c r="J738" s="272"/>
      <c r="K738" s="272" t="s">
        <v>920</v>
      </c>
      <c r="L738" s="272"/>
      <c r="M738" s="272" t="s">
        <v>921</v>
      </c>
      <c r="N738" s="272"/>
    </row>
    <row r="739" spans="1:18" ht="30" x14ac:dyDescent="0.25">
      <c r="A739" s="119" t="s">
        <v>104</v>
      </c>
      <c r="B739" s="62" t="s">
        <v>1026</v>
      </c>
      <c r="C739" s="62" t="s">
        <v>839</v>
      </c>
      <c r="D739" s="62" t="s">
        <v>840</v>
      </c>
      <c r="E739" s="62" t="s">
        <v>839</v>
      </c>
      <c r="F739" s="62" t="s">
        <v>840</v>
      </c>
      <c r="G739" s="62" t="s">
        <v>839</v>
      </c>
      <c r="H739" s="62" t="s">
        <v>840</v>
      </c>
      <c r="I739" s="62" t="s">
        <v>839</v>
      </c>
      <c r="J739" s="62" t="s">
        <v>840</v>
      </c>
      <c r="K739" s="62" t="s">
        <v>839</v>
      </c>
      <c r="L739" s="62" t="s">
        <v>840</v>
      </c>
      <c r="M739" s="62" t="s">
        <v>839</v>
      </c>
      <c r="N739" s="62" t="s">
        <v>840</v>
      </c>
      <c r="P739" s="62" t="s">
        <v>833</v>
      </c>
      <c r="R739" s="62" t="s">
        <v>923</v>
      </c>
    </row>
    <row r="740" spans="1:18" x14ac:dyDescent="0.25">
      <c r="A740" s="120" t="s">
        <v>964</v>
      </c>
      <c r="B740" s="122">
        <v>343</v>
      </c>
      <c r="C740" s="85">
        <v>0</v>
      </c>
      <c r="D740" s="85" t="s">
        <v>841</v>
      </c>
      <c r="E740" s="85">
        <v>0</v>
      </c>
      <c r="F740" s="85" t="s">
        <v>841</v>
      </c>
      <c r="G740" s="85">
        <v>0</v>
      </c>
      <c r="H740" s="85" t="s">
        <v>841</v>
      </c>
      <c r="I740" s="85">
        <v>0</v>
      </c>
      <c r="J740" s="85" t="s">
        <v>841</v>
      </c>
      <c r="K740" s="85">
        <v>47</v>
      </c>
      <c r="L740" s="86">
        <v>0.13700000000000001</v>
      </c>
      <c r="M740" s="122">
        <v>296</v>
      </c>
      <c r="N740" s="86">
        <v>0.86299999999999999</v>
      </c>
    </row>
    <row r="741" spans="1:18" x14ac:dyDescent="0.25">
      <c r="A741" s="121" t="s">
        <v>965</v>
      </c>
      <c r="B741" s="88">
        <v>124</v>
      </c>
      <c r="C741" s="88">
        <v>0</v>
      </c>
      <c r="D741" s="89" t="s">
        <v>841</v>
      </c>
      <c r="E741" s="88">
        <v>0</v>
      </c>
      <c r="F741" s="89" t="s">
        <v>841</v>
      </c>
      <c r="G741" s="88">
        <v>0</v>
      </c>
      <c r="H741" s="89" t="s">
        <v>841</v>
      </c>
      <c r="I741" s="88">
        <v>1</v>
      </c>
      <c r="J741" s="89">
        <v>8.0000000000000002E-3</v>
      </c>
      <c r="K741" s="88">
        <v>39</v>
      </c>
      <c r="L741" s="89">
        <v>0.315</v>
      </c>
      <c r="M741" s="88">
        <v>53</v>
      </c>
      <c r="N741" s="89">
        <v>0.42699999999999999</v>
      </c>
    </row>
    <row r="742" spans="1:18" x14ac:dyDescent="0.25">
      <c r="A742" s="120" t="s">
        <v>809</v>
      </c>
      <c r="B742" s="85">
        <v>746</v>
      </c>
      <c r="C742" s="85">
        <v>13</v>
      </c>
      <c r="D742" s="86">
        <v>1.7000000000000001E-2</v>
      </c>
      <c r="E742" s="85">
        <v>13</v>
      </c>
      <c r="F742" s="86">
        <v>1.7000000000000001E-2</v>
      </c>
      <c r="G742" s="85">
        <v>119</v>
      </c>
      <c r="H742" s="86">
        <v>0.16</v>
      </c>
      <c r="I742" s="85">
        <v>273</v>
      </c>
      <c r="J742" s="86">
        <v>0.36599999999999999</v>
      </c>
      <c r="K742" s="85">
        <v>93</v>
      </c>
      <c r="L742" s="86">
        <v>0.125</v>
      </c>
      <c r="M742" s="85">
        <v>178</v>
      </c>
      <c r="N742" s="86">
        <v>0.23899999999999999</v>
      </c>
      <c r="P742" s="166">
        <f>D742+F742+H742+J742</f>
        <v>0.56000000000000005</v>
      </c>
      <c r="R742" s="166">
        <f>L742+N742</f>
        <v>0.36399999999999999</v>
      </c>
    </row>
    <row r="743" spans="1:18" x14ac:dyDescent="0.25">
      <c r="A743" s="121" t="s">
        <v>6</v>
      </c>
      <c r="B743" s="88">
        <v>898</v>
      </c>
      <c r="C743" s="88">
        <v>32</v>
      </c>
      <c r="D743" s="89">
        <v>3.5999999999999997E-2</v>
      </c>
      <c r="E743" s="88">
        <v>37</v>
      </c>
      <c r="F743" s="89">
        <v>4.1000000000000002E-2</v>
      </c>
      <c r="G743" s="88">
        <v>156</v>
      </c>
      <c r="H743" s="89">
        <v>0.17399999999999999</v>
      </c>
      <c r="I743" s="88">
        <v>301</v>
      </c>
      <c r="J743" s="89">
        <v>0.33500000000000002</v>
      </c>
      <c r="K743" s="88">
        <v>120</v>
      </c>
      <c r="L743" s="89">
        <v>0.13400000000000001</v>
      </c>
      <c r="M743" s="88">
        <v>195</v>
      </c>
      <c r="N743" s="89">
        <v>0.217</v>
      </c>
      <c r="P743" s="166">
        <f t="shared" ref="P743:P748" si="109">D743+F743+H743+J743</f>
        <v>0.58600000000000008</v>
      </c>
      <c r="R743" s="166">
        <f t="shared" ref="R743:R748" si="110">L743+N743</f>
        <v>0.35099999999999998</v>
      </c>
    </row>
    <row r="744" spans="1:18" x14ac:dyDescent="0.25">
      <c r="A744" s="120" t="s">
        <v>7</v>
      </c>
      <c r="B744" s="85">
        <v>712</v>
      </c>
      <c r="C744" s="85">
        <v>44</v>
      </c>
      <c r="D744" s="86">
        <v>6.2E-2</v>
      </c>
      <c r="E744" s="85">
        <v>19</v>
      </c>
      <c r="F744" s="86">
        <v>2.7E-2</v>
      </c>
      <c r="G744" s="85">
        <v>167</v>
      </c>
      <c r="H744" s="86">
        <v>0.23499999999999999</v>
      </c>
      <c r="I744" s="85">
        <v>128</v>
      </c>
      <c r="J744" s="86">
        <v>0.18</v>
      </c>
      <c r="K744" s="85">
        <v>167</v>
      </c>
      <c r="L744" s="86">
        <v>0.23499999999999999</v>
      </c>
      <c r="M744" s="85">
        <v>139</v>
      </c>
      <c r="N744" s="86">
        <v>0.19500000000000001</v>
      </c>
      <c r="P744" s="166">
        <f t="shared" si="109"/>
        <v>0.504</v>
      </c>
      <c r="R744" s="166">
        <f t="shared" si="110"/>
        <v>0.43</v>
      </c>
    </row>
    <row r="745" spans="1:18" x14ac:dyDescent="0.25">
      <c r="A745" s="121" t="s">
        <v>8</v>
      </c>
      <c r="B745" s="124">
        <v>905</v>
      </c>
      <c r="C745" s="88">
        <v>101</v>
      </c>
      <c r="D745" s="89">
        <v>0.112</v>
      </c>
      <c r="E745" s="88">
        <v>30</v>
      </c>
      <c r="F745" s="89">
        <v>3.3000000000000002E-2</v>
      </c>
      <c r="G745" s="88">
        <v>275</v>
      </c>
      <c r="H745" s="89">
        <v>0.30399999999999999</v>
      </c>
      <c r="I745" s="88">
        <v>76</v>
      </c>
      <c r="J745" s="89">
        <v>8.4000000000000005E-2</v>
      </c>
      <c r="K745" s="88">
        <v>241</v>
      </c>
      <c r="L745" s="89">
        <v>0.26600000000000001</v>
      </c>
      <c r="M745" s="88">
        <v>139</v>
      </c>
      <c r="N745" s="89">
        <v>0.154</v>
      </c>
      <c r="P745" s="166">
        <f t="shared" si="109"/>
        <v>0.53300000000000003</v>
      </c>
      <c r="R745" s="166">
        <f t="shared" si="110"/>
        <v>0.42000000000000004</v>
      </c>
    </row>
    <row r="746" spans="1:18" x14ac:dyDescent="0.25">
      <c r="A746" s="120" t="s">
        <v>9</v>
      </c>
      <c r="B746" s="122">
        <v>1337</v>
      </c>
      <c r="C746" s="85">
        <v>182</v>
      </c>
      <c r="D746" s="86">
        <v>0.13600000000000001</v>
      </c>
      <c r="E746" s="85">
        <v>28</v>
      </c>
      <c r="F746" s="86">
        <v>2.1000000000000001E-2</v>
      </c>
      <c r="G746" s="85">
        <v>468</v>
      </c>
      <c r="H746" s="86">
        <v>0.35</v>
      </c>
      <c r="I746" s="85">
        <v>85</v>
      </c>
      <c r="J746" s="86">
        <v>6.4000000000000001E-2</v>
      </c>
      <c r="K746" s="85">
        <v>379</v>
      </c>
      <c r="L746" s="86">
        <v>0.28299999999999997</v>
      </c>
      <c r="M746" s="85">
        <v>143</v>
      </c>
      <c r="N746" s="86">
        <v>0.107</v>
      </c>
      <c r="P746" s="166">
        <f t="shared" si="109"/>
        <v>0.57099999999999995</v>
      </c>
      <c r="R746" s="166">
        <f t="shared" si="110"/>
        <v>0.38999999999999996</v>
      </c>
    </row>
    <row r="747" spans="1:18" x14ac:dyDescent="0.25">
      <c r="A747" s="121" t="s">
        <v>10</v>
      </c>
      <c r="B747" s="124">
        <v>1482</v>
      </c>
      <c r="C747" s="88">
        <v>369</v>
      </c>
      <c r="D747" s="89">
        <v>0.249</v>
      </c>
      <c r="E747" s="88">
        <v>33</v>
      </c>
      <c r="F747" s="89">
        <v>2.1999999999999999E-2</v>
      </c>
      <c r="G747" s="88">
        <v>488</v>
      </c>
      <c r="H747" s="89">
        <v>0.32900000000000001</v>
      </c>
      <c r="I747" s="88">
        <v>49</v>
      </c>
      <c r="J747" s="89">
        <v>3.3000000000000002E-2</v>
      </c>
      <c r="K747" s="88">
        <v>414</v>
      </c>
      <c r="L747" s="89">
        <v>0.27900000000000003</v>
      </c>
      <c r="M747" s="88">
        <v>81</v>
      </c>
      <c r="N747" s="89">
        <v>5.5E-2</v>
      </c>
      <c r="P747" s="166">
        <f t="shared" si="109"/>
        <v>0.63300000000000012</v>
      </c>
      <c r="R747" s="166">
        <f t="shared" si="110"/>
        <v>0.33400000000000002</v>
      </c>
    </row>
    <row r="748" spans="1:18" x14ac:dyDescent="0.25">
      <c r="A748" s="120" t="s">
        <v>11</v>
      </c>
      <c r="B748" s="122">
        <v>1713</v>
      </c>
      <c r="C748" s="85">
        <v>698</v>
      </c>
      <c r="D748" s="86">
        <v>0.40699999999999997</v>
      </c>
      <c r="E748" s="85">
        <v>51</v>
      </c>
      <c r="F748" s="86">
        <v>0.03</v>
      </c>
      <c r="G748" s="85">
        <v>480</v>
      </c>
      <c r="H748" s="86">
        <v>0.28000000000000003</v>
      </c>
      <c r="I748" s="85">
        <v>27</v>
      </c>
      <c r="J748" s="86">
        <v>1.6E-2</v>
      </c>
      <c r="K748" s="85">
        <v>360</v>
      </c>
      <c r="L748" s="86">
        <v>0.21</v>
      </c>
      <c r="M748" s="85">
        <v>51</v>
      </c>
      <c r="N748" s="86">
        <v>0.03</v>
      </c>
      <c r="P748" s="166">
        <f t="shared" si="109"/>
        <v>0.73299999999999998</v>
      </c>
      <c r="R748" s="166">
        <f t="shared" si="110"/>
        <v>0.24</v>
      </c>
    </row>
    <row r="749" spans="1:18" x14ac:dyDescent="0.25">
      <c r="A749" s="120" t="s">
        <v>12</v>
      </c>
      <c r="B749" s="85">
        <v>2</v>
      </c>
      <c r="C749" s="85">
        <v>0</v>
      </c>
      <c r="D749" s="85" t="s">
        <v>841</v>
      </c>
      <c r="E749" s="85">
        <v>0</v>
      </c>
      <c r="F749" s="86" t="s">
        <v>841</v>
      </c>
      <c r="G749" s="85">
        <v>0</v>
      </c>
      <c r="H749" s="85" t="s">
        <v>841</v>
      </c>
      <c r="I749" s="85">
        <v>0</v>
      </c>
      <c r="J749" s="86" t="s">
        <v>841</v>
      </c>
      <c r="K749" s="85">
        <v>0</v>
      </c>
      <c r="L749" s="85" t="s">
        <v>841</v>
      </c>
      <c r="M749" s="85">
        <v>1</v>
      </c>
      <c r="N749" s="86">
        <v>0.5</v>
      </c>
      <c r="P749" s="125"/>
      <c r="R749" s="125"/>
    </row>
    <row r="750" spans="1:18" x14ac:dyDescent="0.25">
      <c r="P750" s="173">
        <f>SUMPRODUCT(B742:B748,P742:P748)/B751</f>
        <v>0.60854138329269847</v>
      </c>
      <c r="R750" s="126">
        <f>SUMPRODUCT(B742:B748,R742:R748)/B751</f>
        <v>0.34653406903631462</v>
      </c>
    </row>
    <row r="751" spans="1:18" x14ac:dyDescent="0.25">
      <c r="A751" s="121" t="s">
        <v>925</v>
      </c>
      <c r="B751" s="12">
        <f>SUM(B742:B748)</f>
        <v>7793</v>
      </c>
    </row>
    <row r="753" spans="1:18" x14ac:dyDescent="0.25">
      <c r="A753" s="81" t="s">
        <v>924</v>
      </c>
    </row>
    <row r="754" spans="1:18" ht="15.75" customHeight="1" x14ac:dyDescent="0.25">
      <c r="A754" s="114"/>
      <c r="B754" s="114"/>
      <c r="C754" s="275" t="s">
        <v>962</v>
      </c>
      <c r="D754" s="275"/>
      <c r="E754" s="275"/>
      <c r="F754" s="275"/>
      <c r="G754" s="275" t="s">
        <v>963</v>
      </c>
      <c r="H754" s="275"/>
      <c r="I754" s="275"/>
      <c r="J754" s="275"/>
      <c r="K754" s="275" t="s">
        <v>835</v>
      </c>
      <c r="L754" s="275"/>
      <c r="M754" s="275"/>
      <c r="N754" s="275"/>
    </row>
    <row r="755" spans="1:18" ht="15.75" customHeight="1" x14ac:dyDescent="0.25">
      <c r="A755" s="123">
        <v>44627</v>
      </c>
      <c r="B755" s="94">
        <f>A755-120</f>
        <v>44507</v>
      </c>
      <c r="C755" s="272" t="s">
        <v>920</v>
      </c>
      <c r="D755" s="272"/>
      <c r="E755" s="272" t="s">
        <v>921</v>
      </c>
      <c r="F755" s="272"/>
      <c r="G755" s="272" t="s">
        <v>920</v>
      </c>
      <c r="H755" s="272"/>
      <c r="I755" s="272" t="s">
        <v>921</v>
      </c>
      <c r="J755" s="272"/>
      <c r="K755" s="272" t="s">
        <v>920</v>
      </c>
      <c r="L755" s="272"/>
      <c r="M755" s="272" t="s">
        <v>921</v>
      </c>
      <c r="N755" s="272"/>
    </row>
    <row r="756" spans="1:18" ht="30" x14ac:dyDescent="0.25">
      <c r="A756" s="119" t="s">
        <v>104</v>
      </c>
      <c r="B756" s="62" t="s">
        <v>1026</v>
      </c>
      <c r="C756" s="62" t="s">
        <v>839</v>
      </c>
      <c r="D756" s="62" t="s">
        <v>840</v>
      </c>
      <c r="E756" s="62" t="s">
        <v>839</v>
      </c>
      <c r="F756" s="62" t="s">
        <v>840</v>
      </c>
      <c r="G756" s="62" t="s">
        <v>839</v>
      </c>
      <c r="H756" s="62" t="s">
        <v>840</v>
      </c>
      <c r="I756" s="62" t="s">
        <v>839</v>
      </c>
      <c r="J756" s="62" t="s">
        <v>840</v>
      </c>
      <c r="K756" s="62" t="s">
        <v>839</v>
      </c>
      <c r="L756" s="62" t="s">
        <v>840</v>
      </c>
      <c r="M756" s="62" t="s">
        <v>839</v>
      </c>
      <c r="N756" s="62" t="s">
        <v>840</v>
      </c>
      <c r="P756" s="62" t="s">
        <v>833</v>
      </c>
      <c r="R756" s="62" t="s">
        <v>923</v>
      </c>
    </row>
    <row r="757" spans="1:18" x14ac:dyDescent="0.25">
      <c r="A757" s="120" t="s">
        <v>964</v>
      </c>
      <c r="B757" s="122">
        <v>345</v>
      </c>
      <c r="C757" s="85">
        <v>0</v>
      </c>
      <c r="D757" s="85" t="s">
        <v>841</v>
      </c>
      <c r="E757" s="85">
        <v>0</v>
      </c>
      <c r="F757" s="85" t="s">
        <v>841</v>
      </c>
      <c r="G757" s="85">
        <v>0</v>
      </c>
      <c r="H757" s="85" t="s">
        <v>841</v>
      </c>
      <c r="I757" s="85">
        <v>0</v>
      </c>
      <c r="J757" s="85" t="s">
        <v>841</v>
      </c>
      <c r="K757" s="85">
        <v>48</v>
      </c>
      <c r="L757" s="86">
        <v>0.13900000000000001</v>
      </c>
      <c r="M757" s="122">
        <v>297</v>
      </c>
      <c r="N757" s="86">
        <v>0.86099999999999999</v>
      </c>
    </row>
    <row r="758" spans="1:18" x14ac:dyDescent="0.25">
      <c r="A758" s="121" t="s">
        <v>965</v>
      </c>
      <c r="B758" s="88">
        <v>124</v>
      </c>
      <c r="C758" s="88">
        <v>0</v>
      </c>
      <c r="D758" s="89" t="s">
        <v>841</v>
      </c>
      <c r="E758" s="88">
        <v>0</v>
      </c>
      <c r="F758" s="89" t="s">
        <v>841</v>
      </c>
      <c r="G758" s="88">
        <v>0</v>
      </c>
      <c r="H758" s="89" t="s">
        <v>841</v>
      </c>
      <c r="I758" s="88">
        <v>1</v>
      </c>
      <c r="J758" s="89">
        <v>8.0000000000000002E-3</v>
      </c>
      <c r="K758" s="88">
        <v>40</v>
      </c>
      <c r="L758" s="89">
        <v>0.32300000000000001</v>
      </c>
      <c r="M758" s="88">
        <v>52</v>
      </c>
      <c r="N758" s="89">
        <v>0.41899999999999998</v>
      </c>
    </row>
    <row r="759" spans="1:18" x14ac:dyDescent="0.25">
      <c r="A759" s="120" t="s">
        <v>809</v>
      </c>
      <c r="B759" s="85">
        <v>745</v>
      </c>
      <c r="C759" s="85">
        <v>13</v>
      </c>
      <c r="D759" s="86">
        <v>1.7000000000000001E-2</v>
      </c>
      <c r="E759" s="85">
        <v>13</v>
      </c>
      <c r="F759" s="86">
        <v>1.7000000000000001E-2</v>
      </c>
      <c r="G759" s="85">
        <v>121</v>
      </c>
      <c r="H759" s="86">
        <v>0.16200000000000001</v>
      </c>
      <c r="I759" s="85">
        <v>271</v>
      </c>
      <c r="J759" s="86">
        <v>0.36399999999999999</v>
      </c>
      <c r="K759" s="85">
        <v>92</v>
      </c>
      <c r="L759" s="86">
        <v>0.123</v>
      </c>
      <c r="M759" s="85">
        <v>177</v>
      </c>
      <c r="N759" s="86">
        <v>0.23799999999999999</v>
      </c>
      <c r="P759" s="166">
        <f>D759+F759+H759+J759</f>
        <v>0.56000000000000005</v>
      </c>
      <c r="R759" s="166">
        <f>L759+N759</f>
        <v>0.36099999999999999</v>
      </c>
    </row>
    <row r="760" spans="1:18" x14ac:dyDescent="0.25">
      <c r="A760" s="121" t="s">
        <v>6</v>
      </c>
      <c r="B760" s="88">
        <v>897</v>
      </c>
      <c r="C760" s="88">
        <v>33</v>
      </c>
      <c r="D760" s="89">
        <v>3.6999999999999998E-2</v>
      </c>
      <c r="E760" s="88">
        <v>36</v>
      </c>
      <c r="F760" s="89">
        <v>0.04</v>
      </c>
      <c r="G760" s="88">
        <v>158</v>
      </c>
      <c r="H760" s="89">
        <v>0.17599999999999999</v>
      </c>
      <c r="I760" s="88">
        <v>300</v>
      </c>
      <c r="J760" s="89">
        <v>0.33400000000000002</v>
      </c>
      <c r="K760" s="88">
        <v>122</v>
      </c>
      <c r="L760" s="89">
        <v>0.13600000000000001</v>
      </c>
      <c r="M760" s="88">
        <v>192</v>
      </c>
      <c r="N760" s="89">
        <v>0.214</v>
      </c>
      <c r="P760" s="166">
        <f t="shared" ref="P760:P765" si="111">D760+F760+H760+J760</f>
        <v>0.58699999999999997</v>
      </c>
      <c r="R760" s="166">
        <f t="shared" ref="R760:R765" si="112">L760+N760</f>
        <v>0.35</v>
      </c>
    </row>
    <row r="761" spans="1:18" x14ac:dyDescent="0.25">
      <c r="A761" s="120" t="s">
        <v>7</v>
      </c>
      <c r="B761" s="85">
        <v>711</v>
      </c>
      <c r="C761" s="85">
        <v>47</v>
      </c>
      <c r="D761" s="86">
        <v>6.6000000000000003E-2</v>
      </c>
      <c r="E761" s="85">
        <v>16</v>
      </c>
      <c r="F761" s="86">
        <v>2.3E-2</v>
      </c>
      <c r="G761" s="85">
        <v>170</v>
      </c>
      <c r="H761" s="86">
        <v>0.23899999999999999</v>
      </c>
      <c r="I761" s="85">
        <v>126</v>
      </c>
      <c r="J761" s="86">
        <v>0.17699999999999999</v>
      </c>
      <c r="K761" s="85">
        <v>166</v>
      </c>
      <c r="L761" s="86">
        <v>0.23300000000000001</v>
      </c>
      <c r="M761" s="85">
        <v>138</v>
      </c>
      <c r="N761" s="86">
        <v>0.19400000000000001</v>
      </c>
      <c r="P761" s="166">
        <f t="shared" si="111"/>
        <v>0.50499999999999989</v>
      </c>
      <c r="R761" s="166">
        <f t="shared" si="112"/>
        <v>0.42700000000000005</v>
      </c>
    </row>
    <row r="762" spans="1:18" x14ac:dyDescent="0.25">
      <c r="A762" s="121" t="s">
        <v>8</v>
      </c>
      <c r="B762" s="124">
        <v>903</v>
      </c>
      <c r="C762" s="88">
        <v>107</v>
      </c>
      <c r="D762" s="89">
        <v>0.11799999999999999</v>
      </c>
      <c r="E762" s="88">
        <v>25</v>
      </c>
      <c r="F762" s="89">
        <v>2.8000000000000001E-2</v>
      </c>
      <c r="G762" s="88">
        <v>277</v>
      </c>
      <c r="H762" s="89">
        <v>0.307</v>
      </c>
      <c r="I762" s="88">
        <v>76</v>
      </c>
      <c r="J762" s="89">
        <v>8.4000000000000005E-2</v>
      </c>
      <c r="K762" s="88">
        <v>241</v>
      </c>
      <c r="L762" s="89">
        <v>0.26700000000000002</v>
      </c>
      <c r="M762" s="88">
        <v>134</v>
      </c>
      <c r="N762" s="89">
        <v>0.14799999999999999</v>
      </c>
      <c r="P762" s="166">
        <f t="shared" si="111"/>
        <v>0.53699999999999992</v>
      </c>
      <c r="R762" s="166">
        <f t="shared" si="112"/>
        <v>0.41500000000000004</v>
      </c>
    </row>
    <row r="763" spans="1:18" x14ac:dyDescent="0.25">
      <c r="A763" s="120" t="s">
        <v>9</v>
      </c>
      <c r="B763" s="122">
        <v>1338</v>
      </c>
      <c r="C763" s="85">
        <v>184</v>
      </c>
      <c r="D763" s="86">
        <v>0.13800000000000001</v>
      </c>
      <c r="E763" s="85">
        <v>29</v>
      </c>
      <c r="F763" s="86">
        <v>2.1999999999999999E-2</v>
      </c>
      <c r="G763" s="85">
        <v>470</v>
      </c>
      <c r="H763" s="86">
        <v>0.35099999999999998</v>
      </c>
      <c r="I763" s="85">
        <v>84</v>
      </c>
      <c r="J763" s="86">
        <v>6.3E-2</v>
      </c>
      <c r="K763" s="85">
        <v>382</v>
      </c>
      <c r="L763" s="86">
        <v>0.28599999999999998</v>
      </c>
      <c r="M763" s="85">
        <v>138</v>
      </c>
      <c r="N763" s="86">
        <v>0.10299999999999999</v>
      </c>
      <c r="P763" s="166">
        <f t="shared" si="111"/>
        <v>0.57400000000000007</v>
      </c>
      <c r="R763" s="166">
        <f t="shared" si="112"/>
        <v>0.38899999999999996</v>
      </c>
    </row>
    <row r="764" spans="1:18" x14ac:dyDescent="0.25">
      <c r="A764" s="121" t="s">
        <v>10</v>
      </c>
      <c r="B764" s="124">
        <v>1484</v>
      </c>
      <c r="C764" s="88">
        <v>379</v>
      </c>
      <c r="D764" s="89">
        <v>0.255</v>
      </c>
      <c r="E764" s="88">
        <v>25</v>
      </c>
      <c r="F764" s="89">
        <v>1.7000000000000001E-2</v>
      </c>
      <c r="G764" s="88">
        <v>493</v>
      </c>
      <c r="H764" s="89">
        <v>0.33200000000000002</v>
      </c>
      <c r="I764" s="88">
        <v>42</v>
      </c>
      <c r="J764" s="89">
        <v>2.8000000000000001E-2</v>
      </c>
      <c r="K764" s="88">
        <v>416</v>
      </c>
      <c r="L764" s="89">
        <v>0.28000000000000003</v>
      </c>
      <c r="M764" s="88">
        <v>81</v>
      </c>
      <c r="N764" s="89">
        <v>5.5E-2</v>
      </c>
      <c r="P764" s="166">
        <f t="shared" si="111"/>
        <v>0.63200000000000012</v>
      </c>
      <c r="R764" s="166">
        <f t="shared" si="112"/>
        <v>0.33500000000000002</v>
      </c>
    </row>
    <row r="765" spans="1:18" x14ac:dyDescent="0.25">
      <c r="A765" s="120" t="s">
        <v>11</v>
      </c>
      <c r="B765" s="122">
        <v>1726</v>
      </c>
      <c r="C765" s="85">
        <v>709</v>
      </c>
      <c r="D765" s="86">
        <v>0.41099999999999998</v>
      </c>
      <c r="E765" s="85">
        <v>48</v>
      </c>
      <c r="F765" s="86">
        <v>2.8000000000000001E-2</v>
      </c>
      <c r="G765" s="85">
        <v>482</v>
      </c>
      <c r="H765" s="86">
        <v>0.27900000000000003</v>
      </c>
      <c r="I765" s="85">
        <v>24</v>
      </c>
      <c r="J765" s="86">
        <v>1.4E-2</v>
      </c>
      <c r="K765" s="85">
        <v>367</v>
      </c>
      <c r="L765" s="86">
        <v>0.21299999999999999</v>
      </c>
      <c r="M765" s="85">
        <v>50</v>
      </c>
      <c r="N765" s="86">
        <v>2.9000000000000001E-2</v>
      </c>
      <c r="P765" s="166">
        <f t="shared" si="111"/>
        <v>0.73199999999999998</v>
      </c>
      <c r="R765" s="166">
        <f t="shared" si="112"/>
        <v>0.24199999999999999</v>
      </c>
    </row>
    <row r="766" spans="1:18" x14ac:dyDescent="0.25">
      <c r="A766" s="120" t="s">
        <v>12</v>
      </c>
      <c r="B766" s="85">
        <v>2</v>
      </c>
      <c r="C766" s="85">
        <v>0</v>
      </c>
      <c r="D766" s="85" t="s">
        <v>841</v>
      </c>
      <c r="E766" s="85">
        <v>0</v>
      </c>
      <c r="F766" s="86" t="s">
        <v>841</v>
      </c>
      <c r="G766" s="85">
        <v>0</v>
      </c>
      <c r="H766" s="85" t="s">
        <v>841</v>
      </c>
      <c r="I766" s="85">
        <v>0</v>
      </c>
      <c r="J766" s="86" t="s">
        <v>841</v>
      </c>
      <c r="K766" s="85">
        <v>0</v>
      </c>
      <c r="L766" s="85" t="s">
        <v>841</v>
      </c>
      <c r="M766" s="85">
        <v>1</v>
      </c>
      <c r="N766" s="86">
        <v>0.5</v>
      </c>
      <c r="P766" s="125"/>
      <c r="R766" s="125"/>
    </row>
    <row r="767" spans="1:18" x14ac:dyDescent="0.25">
      <c r="P767" s="173">
        <f>SUMPRODUCT(B759:B765,P759:P765)/B768</f>
        <v>0.60956394156842653</v>
      </c>
      <c r="R767" s="126">
        <f>SUMPRODUCT(B759:B765,R759:R765)/B768</f>
        <v>0.34553446950281907</v>
      </c>
    </row>
    <row r="768" spans="1:18" x14ac:dyDescent="0.25">
      <c r="A768" s="121" t="s">
        <v>925</v>
      </c>
      <c r="B768" s="12">
        <f>SUM(B759:B765)</f>
        <v>7804</v>
      </c>
    </row>
    <row r="770" spans="1:18" x14ac:dyDescent="0.25">
      <c r="A770" s="81" t="s">
        <v>924</v>
      </c>
    </row>
    <row r="771" spans="1:18" ht="15.75" customHeight="1" x14ac:dyDescent="0.25">
      <c r="A771" s="114"/>
      <c r="B771" s="114"/>
      <c r="C771" s="275" t="s">
        <v>962</v>
      </c>
      <c r="D771" s="275"/>
      <c r="E771" s="275"/>
      <c r="F771" s="275"/>
      <c r="G771" s="275" t="s">
        <v>963</v>
      </c>
      <c r="H771" s="275"/>
      <c r="I771" s="275"/>
      <c r="J771" s="275"/>
      <c r="K771" s="275" t="s">
        <v>835</v>
      </c>
      <c r="L771" s="275"/>
      <c r="M771" s="275"/>
      <c r="N771" s="275"/>
    </row>
    <row r="772" spans="1:18" ht="15.75" customHeight="1" x14ac:dyDescent="0.25">
      <c r="A772" s="123">
        <v>44628</v>
      </c>
      <c r="B772" s="94">
        <f>A772-120</f>
        <v>44508</v>
      </c>
      <c r="C772" s="272" t="s">
        <v>920</v>
      </c>
      <c r="D772" s="272"/>
      <c r="E772" s="272" t="s">
        <v>921</v>
      </c>
      <c r="F772" s="272"/>
      <c r="G772" s="272" t="s">
        <v>920</v>
      </c>
      <c r="H772" s="272"/>
      <c r="I772" s="272" t="s">
        <v>921</v>
      </c>
      <c r="J772" s="272"/>
      <c r="K772" s="272" t="s">
        <v>920</v>
      </c>
      <c r="L772" s="272"/>
      <c r="M772" s="272" t="s">
        <v>921</v>
      </c>
      <c r="N772" s="272"/>
    </row>
    <row r="773" spans="1:18" ht="30" x14ac:dyDescent="0.25">
      <c r="A773" s="119" t="s">
        <v>104</v>
      </c>
      <c r="B773" s="62" t="s">
        <v>1026</v>
      </c>
      <c r="C773" s="62" t="s">
        <v>839</v>
      </c>
      <c r="D773" s="62" t="s">
        <v>840</v>
      </c>
      <c r="E773" s="62" t="s">
        <v>839</v>
      </c>
      <c r="F773" s="62" t="s">
        <v>840</v>
      </c>
      <c r="G773" s="62" t="s">
        <v>839</v>
      </c>
      <c r="H773" s="62" t="s">
        <v>840</v>
      </c>
      <c r="I773" s="62" t="s">
        <v>839</v>
      </c>
      <c r="J773" s="62" t="s">
        <v>840</v>
      </c>
      <c r="K773" s="62" t="s">
        <v>839</v>
      </c>
      <c r="L773" s="62" t="s">
        <v>840</v>
      </c>
      <c r="M773" s="62" t="s">
        <v>839</v>
      </c>
      <c r="N773" s="62" t="s">
        <v>840</v>
      </c>
      <c r="P773" s="62" t="s">
        <v>833</v>
      </c>
      <c r="R773" s="62" t="s">
        <v>923</v>
      </c>
    </row>
    <row r="774" spans="1:18" x14ac:dyDescent="0.25">
      <c r="A774" s="120" t="s">
        <v>964</v>
      </c>
      <c r="B774" s="122">
        <v>344</v>
      </c>
      <c r="C774" s="85">
        <v>0</v>
      </c>
      <c r="D774" s="85" t="s">
        <v>841</v>
      </c>
      <c r="E774" s="85">
        <v>0</v>
      </c>
      <c r="F774" s="85" t="s">
        <v>841</v>
      </c>
      <c r="G774" s="85">
        <v>0</v>
      </c>
      <c r="H774" s="85" t="s">
        <v>841</v>
      </c>
      <c r="I774" s="85">
        <v>0</v>
      </c>
      <c r="J774" s="85" t="s">
        <v>841</v>
      </c>
      <c r="K774" s="85">
        <v>49</v>
      </c>
      <c r="L774" s="86">
        <v>0.14199999999999999</v>
      </c>
      <c r="M774" s="122">
        <v>295</v>
      </c>
      <c r="N774" s="86">
        <v>0.85799999999999998</v>
      </c>
    </row>
    <row r="775" spans="1:18" x14ac:dyDescent="0.25">
      <c r="A775" s="121" t="s">
        <v>965</v>
      </c>
      <c r="B775" s="88">
        <v>125</v>
      </c>
      <c r="C775" s="88">
        <v>0</v>
      </c>
      <c r="D775" s="89" t="s">
        <v>841</v>
      </c>
      <c r="E775" s="88">
        <v>0</v>
      </c>
      <c r="F775" s="89" t="s">
        <v>841</v>
      </c>
      <c r="G775" s="88">
        <v>0</v>
      </c>
      <c r="H775" s="89" t="s">
        <v>841</v>
      </c>
      <c r="I775" s="88">
        <v>1</v>
      </c>
      <c r="J775" s="89">
        <v>8.0000000000000002E-3</v>
      </c>
      <c r="K775" s="88">
        <v>40</v>
      </c>
      <c r="L775" s="89">
        <v>0.32</v>
      </c>
      <c r="M775" s="88">
        <v>53</v>
      </c>
      <c r="N775" s="89">
        <v>0.42399999999999999</v>
      </c>
    </row>
    <row r="776" spans="1:18" x14ac:dyDescent="0.25">
      <c r="A776" s="120" t="s">
        <v>809</v>
      </c>
      <c r="B776" s="85">
        <v>756</v>
      </c>
      <c r="C776" s="85">
        <v>13</v>
      </c>
      <c r="D776" s="86">
        <v>1.7000000000000001E-2</v>
      </c>
      <c r="E776" s="85">
        <v>15</v>
      </c>
      <c r="F776" s="86">
        <v>0.02</v>
      </c>
      <c r="G776" s="85">
        <v>123</v>
      </c>
      <c r="H776" s="86">
        <v>0.16300000000000001</v>
      </c>
      <c r="I776" s="85">
        <v>277</v>
      </c>
      <c r="J776" s="86">
        <v>0.36599999999999999</v>
      </c>
      <c r="K776" s="85">
        <v>92</v>
      </c>
      <c r="L776" s="86">
        <v>0.122</v>
      </c>
      <c r="M776" s="85">
        <v>178</v>
      </c>
      <c r="N776" s="86">
        <v>0.23499999999999999</v>
      </c>
      <c r="P776" s="166">
        <f>D776+F776+H776+J776</f>
        <v>0.56600000000000006</v>
      </c>
      <c r="R776" s="166">
        <f>L776+N776</f>
        <v>0.35699999999999998</v>
      </c>
    </row>
    <row r="777" spans="1:18" x14ac:dyDescent="0.25">
      <c r="A777" s="121" t="s">
        <v>6</v>
      </c>
      <c r="B777" s="88">
        <v>895</v>
      </c>
      <c r="C777" s="88">
        <v>33</v>
      </c>
      <c r="D777" s="89">
        <v>3.6999999999999998E-2</v>
      </c>
      <c r="E777" s="88">
        <v>37</v>
      </c>
      <c r="F777" s="89">
        <v>4.1000000000000002E-2</v>
      </c>
      <c r="G777" s="88">
        <v>158</v>
      </c>
      <c r="H777" s="89">
        <v>0.17699999999999999</v>
      </c>
      <c r="I777" s="88">
        <v>301</v>
      </c>
      <c r="J777" s="89">
        <v>0.33600000000000002</v>
      </c>
      <c r="K777" s="88">
        <v>120</v>
      </c>
      <c r="L777" s="89">
        <v>0.13400000000000001</v>
      </c>
      <c r="M777" s="88">
        <v>190</v>
      </c>
      <c r="N777" s="89">
        <v>0.21199999999999999</v>
      </c>
      <c r="P777" s="166">
        <f t="shared" ref="P777:P782" si="113">D777+F777+H777+J777</f>
        <v>0.59099999999999997</v>
      </c>
      <c r="R777" s="166">
        <f t="shared" ref="R777:R782" si="114">L777+N777</f>
        <v>0.34599999999999997</v>
      </c>
    </row>
    <row r="778" spans="1:18" x14ac:dyDescent="0.25">
      <c r="A778" s="120" t="s">
        <v>7</v>
      </c>
      <c r="B778" s="85">
        <v>700</v>
      </c>
      <c r="C778" s="85">
        <v>47</v>
      </c>
      <c r="D778" s="86">
        <v>6.7000000000000004E-2</v>
      </c>
      <c r="E778" s="85">
        <v>16</v>
      </c>
      <c r="F778" s="86">
        <v>2.3E-2</v>
      </c>
      <c r="G778" s="85">
        <v>171</v>
      </c>
      <c r="H778" s="86">
        <v>0.24399999999999999</v>
      </c>
      <c r="I778" s="85">
        <v>124</v>
      </c>
      <c r="J778" s="86">
        <v>0.17699999999999999</v>
      </c>
      <c r="K778" s="85">
        <v>158</v>
      </c>
      <c r="L778" s="86">
        <v>0.22600000000000001</v>
      </c>
      <c r="M778" s="85">
        <v>136</v>
      </c>
      <c r="N778" s="86">
        <v>0.19400000000000001</v>
      </c>
      <c r="P778" s="166">
        <f t="shared" si="113"/>
        <v>0.5109999999999999</v>
      </c>
      <c r="R778" s="166">
        <f t="shared" si="114"/>
        <v>0.42000000000000004</v>
      </c>
    </row>
    <row r="779" spans="1:18" x14ac:dyDescent="0.25">
      <c r="A779" s="121" t="s">
        <v>8</v>
      </c>
      <c r="B779" s="124">
        <v>903</v>
      </c>
      <c r="C779" s="88">
        <v>107</v>
      </c>
      <c r="D779" s="89">
        <v>0.11799999999999999</v>
      </c>
      <c r="E779" s="88">
        <v>25</v>
      </c>
      <c r="F779" s="89">
        <v>2.8000000000000001E-2</v>
      </c>
      <c r="G779" s="88">
        <v>280</v>
      </c>
      <c r="H779" s="89">
        <v>0.31</v>
      </c>
      <c r="I779" s="88">
        <v>74</v>
      </c>
      <c r="J779" s="89">
        <v>8.2000000000000003E-2</v>
      </c>
      <c r="K779" s="88">
        <v>241</v>
      </c>
      <c r="L779" s="89">
        <v>0.26700000000000002</v>
      </c>
      <c r="M779" s="88">
        <v>133</v>
      </c>
      <c r="N779" s="89">
        <v>0.14699999999999999</v>
      </c>
      <c r="P779" s="166">
        <f t="shared" si="113"/>
        <v>0.53799999999999992</v>
      </c>
      <c r="R779" s="166">
        <f t="shared" si="114"/>
        <v>0.41400000000000003</v>
      </c>
    </row>
    <row r="780" spans="1:18" x14ac:dyDescent="0.25">
      <c r="A780" s="120" t="s">
        <v>9</v>
      </c>
      <c r="B780" s="122">
        <v>1333</v>
      </c>
      <c r="C780" s="85">
        <v>187</v>
      </c>
      <c r="D780" s="86">
        <v>0.14000000000000001</v>
      </c>
      <c r="E780" s="85">
        <v>30</v>
      </c>
      <c r="F780" s="86">
        <v>2.3E-2</v>
      </c>
      <c r="G780" s="85">
        <v>472</v>
      </c>
      <c r="H780" s="86">
        <v>0.35399999999999998</v>
      </c>
      <c r="I780" s="85">
        <v>83</v>
      </c>
      <c r="J780" s="86">
        <v>6.2E-2</v>
      </c>
      <c r="K780" s="85">
        <v>379</v>
      </c>
      <c r="L780" s="86">
        <v>0.28399999999999997</v>
      </c>
      <c r="M780" s="85">
        <v>131</v>
      </c>
      <c r="N780" s="86">
        <v>9.8000000000000004E-2</v>
      </c>
      <c r="P780" s="166">
        <f t="shared" si="113"/>
        <v>0.57899999999999996</v>
      </c>
      <c r="R780" s="166">
        <f t="shared" si="114"/>
        <v>0.38200000000000001</v>
      </c>
    </row>
    <row r="781" spans="1:18" x14ac:dyDescent="0.25">
      <c r="A781" s="121" t="s">
        <v>10</v>
      </c>
      <c r="B781" s="124">
        <v>1484</v>
      </c>
      <c r="C781" s="88">
        <v>381</v>
      </c>
      <c r="D781" s="89">
        <v>0.25700000000000001</v>
      </c>
      <c r="E781" s="88">
        <v>25</v>
      </c>
      <c r="F781" s="89">
        <v>1.7000000000000001E-2</v>
      </c>
      <c r="G781" s="88">
        <v>494</v>
      </c>
      <c r="H781" s="89">
        <v>0.33300000000000002</v>
      </c>
      <c r="I781" s="88">
        <v>42</v>
      </c>
      <c r="J781" s="89">
        <v>2.8000000000000001E-2</v>
      </c>
      <c r="K781" s="88">
        <v>414</v>
      </c>
      <c r="L781" s="89">
        <v>0.27900000000000003</v>
      </c>
      <c r="M781" s="88">
        <v>80</v>
      </c>
      <c r="N781" s="89">
        <v>5.3999999999999999E-2</v>
      </c>
      <c r="P781" s="166">
        <f t="shared" si="113"/>
        <v>0.63500000000000001</v>
      </c>
      <c r="R781" s="166">
        <f t="shared" si="114"/>
        <v>0.33300000000000002</v>
      </c>
    </row>
    <row r="782" spans="1:18" x14ac:dyDescent="0.25">
      <c r="A782" s="120" t="s">
        <v>11</v>
      </c>
      <c r="B782" s="122">
        <v>1733</v>
      </c>
      <c r="C782" s="85">
        <v>719</v>
      </c>
      <c r="D782" s="86">
        <v>0.41499999999999998</v>
      </c>
      <c r="E782" s="85">
        <v>44</v>
      </c>
      <c r="F782" s="86">
        <v>2.5000000000000001E-2</v>
      </c>
      <c r="G782" s="85">
        <v>480</v>
      </c>
      <c r="H782" s="86">
        <v>0.27700000000000002</v>
      </c>
      <c r="I782" s="85">
        <v>28</v>
      </c>
      <c r="J782" s="86">
        <v>1.6E-2</v>
      </c>
      <c r="K782" s="85">
        <v>368</v>
      </c>
      <c r="L782" s="86">
        <v>0.21199999999999999</v>
      </c>
      <c r="M782" s="85">
        <v>48</v>
      </c>
      <c r="N782" s="86">
        <v>2.8000000000000001E-2</v>
      </c>
      <c r="P782" s="166">
        <f t="shared" si="113"/>
        <v>0.7330000000000001</v>
      </c>
      <c r="R782" s="166">
        <f t="shared" si="114"/>
        <v>0.24</v>
      </c>
    </row>
    <row r="783" spans="1:18" x14ac:dyDescent="0.25">
      <c r="A783" s="120" t="s">
        <v>12</v>
      </c>
      <c r="B783" s="85">
        <v>2</v>
      </c>
      <c r="C783" s="85">
        <v>0</v>
      </c>
      <c r="D783" s="85" t="s">
        <v>841</v>
      </c>
      <c r="E783" s="85">
        <v>0</v>
      </c>
      <c r="F783" s="86" t="s">
        <v>841</v>
      </c>
      <c r="G783" s="85">
        <v>0</v>
      </c>
      <c r="H783" s="85" t="s">
        <v>841</v>
      </c>
      <c r="I783" s="85">
        <v>0</v>
      </c>
      <c r="J783" s="86" t="s">
        <v>841</v>
      </c>
      <c r="K783" s="85">
        <v>0</v>
      </c>
      <c r="L783" s="85" t="s">
        <v>841</v>
      </c>
      <c r="M783" s="85">
        <v>1</v>
      </c>
      <c r="N783" s="86">
        <v>0.5</v>
      </c>
      <c r="P783" s="125"/>
      <c r="R783" s="125"/>
    </row>
    <row r="784" spans="1:18" x14ac:dyDescent="0.25">
      <c r="P784" s="173">
        <f>SUMPRODUCT(B776:B782,P776:P782)/B785</f>
        <v>0.61312032291132756</v>
      </c>
      <c r="R784" s="126">
        <f>SUMPRODUCT(B776:B782,R776:R782)/B785</f>
        <v>0.34170963608405946</v>
      </c>
    </row>
    <row r="785" spans="1:18" x14ac:dyDescent="0.25">
      <c r="A785" s="121" t="s">
        <v>925</v>
      </c>
      <c r="B785" s="12">
        <f>SUM(B776:B782)</f>
        <v>7804</v>
      </c>
    </row>
    <row r="787" spans="1:18" x14ac:dyDescent="0.25">
      <c r="A787" s="81" t="s">
        <v>924</v>
      </c>
    </row>
    <row r="788" spans="1:18" ht="15.75" customHeight="1" x14ac:dyDescent="0.25">
      <c r="A788" s="114"/>
      <c r="B788" s="114"/>
      <c r="C788" s="275" t="s">
        <v>962</v>
      </c>
      <c r="D788" s="275"/>
      <c r="E788" s="275"/>
      <c r="F788" s="275"/>
      <c r="G788" s="275" t="s">
        <v>963</v>
      </c>
      <c r="H788" s="275"/>
      <c r="I788" s="275"/>
      <c r="J788" s="275"/>
      <c r="K788" s="275" t="s">
        <v>835</v>
      </c>
      <c r="L788" s="275"/>
      <c r="M788" s="275"/>
      <c r="N788" s="275"/>
    </row>
    <row r="789" spans="1:18" ht="15.75" customHeight="1" x14ac:dyDescent="0.25">
      <c r="A789" s="123">
        <v>44629</v>
      </c>
      <c r="B789" s="94">
        <f>A789-120</f>
        <v>44509</v>
      </c>
      <c r="C789" s="272" t="s">
        <v>920</v>
      </c>
      <c r="D789" s="272"/>
      <c r="E789" s="272" t="s">
        <v>921</v>
      </c>
      <c r="F789" s="272"/>
      <c r="G789" s="272" t="s">
        <v>920</v>
      </c>
      <c r="H789" s="272"/>
      <c r="I789" s="272" t="s">
        <v>921</v>
      </c>
      <c r="J789" s="272"/>
      <c r="K789" s="272" t="s">
        <v>920</v>
      </c>
      <c r="L789" s="272"/>
      <c r="M789" s="272" t="s">
        <v>921</v>
      </c>
      <c r="N789" s="272"/>
    </row>
    <row r="790" spans="1:18" ht="30" x14ac:dyDescent="0.25">
      <c r="A790" s="119" t="s">
        <v>104</v>
      </c>
      <c r="B790" s="62" t="s">
        <v>1026</v>
      </c>
      <c r="C790" s="62" t="s">
        <v>839</v>
      </c>
      <c r="D790" s="62" t="s">
        <v>840</v>
      </c>
      <c r="E790" s="62" t="s">
        <v>839</v>
      </c>
      <c r="F790" s="62" t="s">
        <v>840</v>
      </c>
      <c r="G790" s="62" t="s">
        <v>839</v>
      </c>
      <c r="H790" s="62" t="s">
        <v>840</v>
      </c>
      <c r="I790" s="62" t="s">
        <v>839</v>
      </c>
      <c r="J790" s="62" t="s">
        <v>840</v>
      </c>
      <c r="K790" s="62" t="s">
        <v>839</v>
      </c>
      <c r="L790" s="62" t="s">
        <v>840</v>
      </c>
      <c r="M790" s="62" t="s">
        <v>839</v>
      </c>
      <c r="N790" s="62" t="s">
        <v>840</v>
      </c>
      <c r="P790" s="62" t="s">
        <v>833</v>
      </c>
      <c r="R790" s="62" t="s">
        <v>923</v>
      </c>
    </row>
    <row r="791" spans="1:18" x14ac:dyDescent="0.25">
      <c r="A791" s="120" t="s">
        <v>964</v>
      </c>
      <c r="B791" s="122">
        <v>345</v>
      </c>
      <c r="C791" s="85">
        <v>0</v>
      </c>
      <c r="D791" s="85" t="s">
        <v>841</v>
      </c>
      <c r="E791" s="85">
        <v>0</v>
      </c>
      <c r="F791" s="85" t="s">
        <v>841</v>
      </c>
      <c r="G791" s="85">
        <v>0</v>
      </c>
      <c r="H791" s="85" t="s">
        <v>841</v>
      </c>
      <c r="I791" s="85">
        <v>0</v>
      </c>
      <c r="J791" s="85" t="s">
        <v>841</v>
      </c>
      <c r="K791" s="85">
        <v>49</v>
      </c>
      <c r="L791" s="86">
        <v>0.14199999999999999</v>
      </c>
      <c r="M791" s="122">
        <v>296</v>
      </c>
      <c r="N791" s="86">
        <v>0.85799999999999998</v>
      </c>
    </row>
    <row r="792" spans="1:18" x14ac:dyDescent="0.25">
      <c r="A792" s="121" t="s">
        <v>965</v>
      </c>
      <c r="B792" s="88">
        <v>124</v>
      </c>
      <c r="C792" s="88">
        <v>0</v>
      </c>
      <c r="D792" s="89" t="s">
        <v>841</v>
      </c>
      <c r="E792" s="88">
        <v>0</v>
      </c>
      <c r="F792" s="89" t="s">
        <v>841</v>
      </c>
      <c r="G792" s="88">
        <v>0</v>
      </c>
      <c r="H792" s="89" t="s">
        <v>841</v>
      </c>
      <c r="I792" s="88">
        <v>1</v>
      </c>
      <c r="J792" s="89">
        <v>8.0000000000000002E-3</v>
      </c>
      <c r="K792" s="88">
        <v>40</v>
      </c>
      <c r="L792" s="89">
        <v>0.32300000000000001</v>
      </c>
      <c r="M792" s="88">
        <v>52</v>
      </c>
      <c r="N792" s="89">
        <v>0.41899999999999998</v>
      </c>
    </row>
    <row r="793" spans="1:18" x14ac:dyDescent="0.25">
      <c r="A793" s="120" t="s">
        <v>809</v>
      </c>
      <c r="B793" s="85">
        <v>760</v>
      </c>
      <c r="C793" s="85">
        <v>13</v>
      </c>
      <c r="D793" s="86">
        <v>1.7000000000000001E-2</v>
      </c>
      <c r="E793" s="85">
        <v>15</v>
      </c>
      <c r="F793" s="86">
        <v>0.02</v>
      </c>
      <c r="G793" s="85">
        <v>125</v>
      </c>
      <c r="H793" s="86">
        <v>0.16400000000000001</v>
      </c>
      <c r="I793" s="85">
        <v>275</v>
      </c>
      <c r="J793" s="86">
        <v>0.36199999999999999</v>
      </c>
      <c r="K793" s="85">
        <v>93</v>
      </c>
      <c r="L793" s="86">
        <v>0.122</v>
      </c>
      <c r="M793" s="85">
        <v>180</v>
      </c>
      <c r="N793" s="86">
        <v>0.23699999999999999</v>
      </c>
      <c r="P793" s="166">
        <f>D793+F793+H793+J793</f>
        <v>0.56299999999999994</v>
      </c>
      <c r="R793" s="166">
        <f>L793+N793</f>
        <v>0.35899999999999999</v>
      </c>
    </row>
    <row r="794" spans="1:18" x14ac:dyDescent="0.25">
      <c r="A794" s="121" t="s">
        <v>6</v>
      </c>
      <c r="B794" s="88">
        <v>898</v>
      </c>
      <c r="C794" s="88">
        <v>33</v>
      </c>
      <c r="D794" s="89">
        <v>3.6999999999999998E-2</v>
      </c>
      <c r="E794" s="88">
        <v>38</v>
      </c>
      <c r="F794" s="89">
        <v>4.2000000000000003E-2</v>
      </c>
      <c r="G794" s="88">
        <v>158</v>
      </c>
      <c r="H794" s="89">
        <v>0.17599999999999999</v>
      </c>
      <c r="I794" s="88">
        <v>302</v>
      </c>
      <c r="J794" s="89">
        <v>0.33600000000000002</v>
      </c>
      <c r="K794" s="88">
        <v>119</v>
      </c>
      <c r="L794" s="89">
        <v>0.13300000000000001</v>
      </c>
      <c r="M794" s="88">
        <v>192</v>
      </c>
      <c r="N794" s="89">
        <v>0.214</v>
      </c>
      <c r="P794" s="166">
        <f t="shared" ref="P794:P799" si="115">D794+F794+H794+J794</f>
        <v>0.59099999999999997</v>
      </c>
      <c r="R794" s="166">
        <f t="shared" ref="R794:R799" si="116">L794+N794</f>
        <v>0.34699999999999998</v>
      </c>
    </row>
    <row r="795" spans="1:18" x14ac:dyDescent="0.25">
      <c r="A795" s="120" t="s">
        <v>7</v>
      </c>
      <c r="B795" s="85">
        <v>702</v>
      </c>
      <c r="C795" s="85">
        <v>47</v>
      </c>
      <c r="D795" s="86">
        <v>6.7000000000000004E-2</v>
      </c>
      <c r="E795" s="85">
        <v>18</v>
      </c>
      <c r="F795" s="86">
        <v>2.5999999999999999E-2</v>
      </c>
      <c r="G795" s="85">
        <v>170</v>
      </c>
      <c r="H795" s="86">
        <v>0.24199999999999999</v>
      </c>
      <c r="I795" s="85">
        <v>126</v>
      </c>
      <c r="J795" s="86">
        <v>0.17899999999999999</v>
      </c>
      <c r="K795" s="85">
        <v>157</v>
      </c>
      <c r="L795" s="86">
        <v>0.224</v>
      </c>
      <c r="M795" s="85">
        <v>136</v>
      </c>
      <c r="N795" s="86">
        <v>0.19400000000000001</v>
      </c>
      <c r="P795" s="166">
        <f t="shared" si="115"/>
        <v>0.51400000000000001</v>
      </c>
      <c r="R795" s="166">
        <f t="shared" si="116"/>
        <v>0.41800000000000004</v>
      </c>
    </row>
    <row r="796" spans="1:18" x14ac:dyDescent="0.25">
      <c r="A796" s="121" t="s">
        <v>8</v>
      </c>
      <c r="B796" s="124">
        <v>897</v>
      </c>
      <c r="C796" s="88">
        <v>108</v>
      </c>
      <c r="D796" s="89">
        <v>0.12</v>
      </c>
      <c r="E796" s="88">
        <v>25</v>
      </c>
      <c r="F796" s="89">
        <v>2.8000000000000001E-2</v>
      </c>
      <c r="G796" s="88">
        <v>276</v>
      </c>
      <c r="H796" s="89">
        <v>0.308</v>
      </c>
      <c r="I796" s="88">
        <v>76</v>
      </c>
      <c r="J796" s="89">
        <v>8.5000000000000006E-2</v>
      </c>
      <c r="K796" s="88">
        <v>238</v>
      </c>
      <c r="L796" s="89">
        <v>0.26500000000000001</v>
      </c>
      <c r="M796" s="88">
        <v>133</v>
      </c>
      <c r="N796" s="89">
        <v>0.14799999999999999</v>
      </c>
      <c r="P796" s="166">
        <f t="shared" si="115"/>
        <v>0.54099999999999993</v>
      </c>
      <c r="R796" s="166">
        <f t="shared" si="116"/>
        <v>0.41300000000000003</v>
      </c>
    </row>
    <row r="797" spans="1:18" x14ac:dyDescent="0.25">
      <c r="A797" s="120" t="s">
        <v>9</v>
      </c>
      <c r="B797" s="122">
        <v>1332</v>
      </c>
      <c r="C797" s="85">
        <v>193</v>
      </c>
      <c r="D797" s="86">
        <v>0.14499999999999999</v>
      </c>
      <c r="E797" s="85">
        <v>28</v>
      </c>
      <c r="F797" s="86">
        <v>2.1000000000000001E-2</v>
      </c>
      <c r="G797" s="85">
        <v>472</v>
      </c>
      <c r="H797" s="86">
        <v>0.35399999999999998</v>
      </c>
      <c r="I797" s="85">
        <v>83</v>
      </c>
      <c r="J797" s="86">
        <v>6.2E-2</v>
      </c>
      <c r="K797" s="85">
        <v>375</v>
      </c>
      <c r="L797" s="86">
        <v>0.28199999999999997</v>
      </c>
      <c r="M797" s="85">
        <v>130</v>
      </c>
      <c r="N797" s="86">
        <v>9.8000000000000004E-2</v>
      </c>
      <c r="P797" s="166">
        <f t="shared" si="115"/>
        <v>0.58200000000000007</v>
      </c>
      <c r="R797" s="166">
        <f t="shared" si="116"/>
        <v>0.38</v>
      </c>
    </row>
    <row r="798" spans="1:18" x14ac:dyDescent="0.25">
      <c r="A798" s="121" t="s">
        <v>10</v>
      </c>
      <c r="B798" s="124">
        <v>1486</v>
      </c>
      <c r="C798" s="88">
        <v>383</v>
      </c>
      <c r="D798" s="89">
        <v>0.25800000000000001</v>
      </c>
      <c r="E798" s="88">
        <v>24</v>
      </c>
      <c r="F798" s="89">
        <v>1.6E-2</v>
      </c>
      <c r="G798" s="88">
        <v>493</v>
      </c>
      <c r="H798" s="89">
        <v>0.33200000000000002</v>
      </c>
      <c r="I798" s="88">
        <v>41</v>
      </c>
      <c r="J798" s="89">
        <v>2.8000000000000001E-2</v>
      </c>
      <c r="K798" s="88">
        <v>413</v>
      </c>
      <c r="L798" s="89">
        <v>0.27800000000000002</v>
      </c>
      <c r="M798" s="88">
        <v>84</v>
      </c>
      <c r="N798" s="89">
        <v>5.7000000000000002E-2</v>
      </c>
      <c r="P798" s="166">
        <f t="shared" si="115"/>
        <v>0.63400000000000012</v>
      </c>
      <c r="R798" s="166">
        <f t="shared" si="116"/>
        <v>0.33500000000000002</v>
      </c>
    </row>
    <row r="799" spans="1:18" x14ac:dyDescent="0.25">
      <c r="A799" s="120" t="s">
        <v>11</v>
      </c>
      <c r="B799" s="122">
        <v>1732</v>
      </c>
      <c r="C799" s="85">
        <v>724</v>
      </c>
      <c r="D799" s="86">
        <v>0.41799999999999998</v>
      </c>
      <c r="E799" s="85">
        <v>46</v>
      </c>
      <c r="F799" s="86">
        <v>2.7E-2</v>
      </c>
      <c r="G799" s="85">
        <v>481</v>
      </c>
      <c r="H799" s="86">
        <v>0.27800000000000002</v>
      </c>
      <c r="I799" s="85">
        <v>23</v>
      </c>
      <c r="J799" s="86">
        <v>1.2999999999999999E-2</v>
      </c>
      <c r="K799" s="85">
        <v>365</v>
      </c>
      <c r="L799" s="86">
        <v>0.21099999999999999</v>
      </c>
      <c r="M799" s="85">
        <v>47</v>
      </c>
      <c r="N799" s="86">
        <v>2.7E-2</v>
      </c>
      <c r="P799" s="166">
        <f t="shared" si="115"/>
        <v>0.7360000000000001</v>
      </c>
      <c r="R799" s="166">
        <f t="shared" si="116"/>
        <v>0.23799999999999999</v>
      </c>
    </row>
    <row r="800" spans="1:18" x14ac:dyDescent="0.25">
      <c r="A800" s="120" t="s">
        <v>12</v>
      </c>
      <c r="B800" s="85">
        <v>2</v>
      </c>
      <c r="C800" s="85">
        <v>0</v>
      </c>
      <c r="D800" s="85" t="s">
        <v>841</v>
      </c>
      <c r="E800" s="85">
        <v>0</v>
      </c>
      <c r="F800" s="86" t="s">
        <v>841</v>
      </c>
      <c r="G800" s="85">
        <v>0</v>
      </c>
      <c r="H800" s="85" t="s">
        <v>841</v>
      </c>
      <c r="I800" s="85">
        <v>0</v>
      </c>
      <c r="J800" s="86" t="s">
        <v>841</v>
      </c>
      <c r="K800" s="85">
        <v>0</v>
      </c>
      <c r="L800" s="85" t="s">
        <v>841</v>
      </c>
      <c r="M800" s="85">
        <v>1</v>
      </c>
      <c r="N800" s="86">
        <v>0.5</v>
      </c>
      <c r="P800" s="125"/>
      <c r="R800" s="125"/>
    </row>
    <row r="801" spans="1:18" x14ac:dyDescent="0.25">
      <c r="P801" s="173">
        <f>SUMPRODUCT(B793:B799,P793:P799)/B802</f>
        <v>0.61442333802997318</v>
      </c>
      <c r="R801" s="126">
        <f>SUMPRODUCT(B793:B799,R793:R799)/B802</f>
        <v>0.34129998719098242</v>
      </c>
    </row>
    <row r="802" spans="1:18" x14ac:dyDescent="0.25">
      <c r="A802" s="121" t="s">
        <v>925</v>
      </c>
      <c r="B802" s="12">
        <f>SUM(B793:B799)</f>
        <v>7807</v>
      </c>
    </row>
    <row r="804" spans="1:18" x14ac:dyDescent="0.25">
      <c r="A804" s="81" t="s">
        <v>924</v>
      </c>
    </row>
    <row r="805" spans="1:18" ht="15.75" customHeight="1" x14ac:dyDescent="0.25">
      <c r="A805" s="114"/>
      <c r="B805" s="114"/>
      <c r="C805" s="275" t="s">
        <v>962</v>
      </c>
      <c r="D805" s="275"/>
      <c r="E805" s="275"/>
      <c r="F805" s="275"/>
      <c r="G805" s="275" t="s">
        <v>963</v>
      </c>
      <c r="H805" s="275"/>
      <c r="I805" s="275"/>
      <c r="J805" s="275"/>
      <c r="K805" s="275" t="s">
        <v>835</v>
      </c>
      <c r="L805" s="275"/>
      <c r="M805" s="275"/>
      <c r="N805" s="275"/>
    </row>
    <row r="806" spans="1:18" ht="15.75" customHeight="1" x14ac:dyDescent="0.25">
      <c r="A806" s="123">
        <v>44630</v>
      </c>
      <c r="B806" s="94">
        <f>A806-120</f>
        <v>44510</v>
      </c>
      <c r="C806" s="272" t="s">
        <v>920</v>
      </c>
      <c r="D806" s="272"/>
      <c r="E806" s="272" t="s">
        <v>921</v>
      </c>
      <c r="F806" s="272"/>
      <c r="G806" s="272" t="s">
        <v>920</v>
      </c>
      <c r="H806" s="272"/>
      <c r="I806" s="272" t="s">
        <v>921</v>
      </c>
      <c r="J806" s="272"/>
      <c r="K806" s="272" t="s">
        <v>920</v>
      </c>
      <c r="L806" s="272"/>
      <c r="M806" s="272" t="s">
        <v>921</v>
      </c>
      <c r="N806" s="272"/>
    </row>
    <row r="807" spans="1:18" ht="30" x14ac:dyDescent="0.25">
      <c r="A807" s="119" t="s">
        <v>104</v>
      </c>
      <c r="B807" s="62" t="s">
        <v>1026</v>
      </c>
      <c r="C807" s="62" t="s">
        <v>839</v>
      </c>
      <c r="D807" s="62" t="s">
        <v>840</v>
      </c>
      <c r="E807" s="62" t="s">
        <v>839</v>
      </c>
      <c r="F807" s="62" t="s">
        <v>840</v>
      </c>
      <c r="G807" s="62" t="s">
        <v>839</v>
      </c>
      <c r="H807" s="62" t="s">
        <v>840</v>
      </c>
      <c r="I807" s="62" t="s">
        <v>839</v>
      </c>
      <c r="J807" s="62" t="s">
        <v>840</v>
      </c>
      <c r="K807" s="62" t="s">
        <v>839</v>
      </c>
      <c r="L807" s="62" t="s">
        <v>840</v>
      </c>
      <c r="M807" s="62" t="s">
        <v>839</v>
      </c>
      <c r="N807" s="62" t="s">
        <v>840</v>
      </c>
      <c r="P807" s="62" t="s">
        <v>833</v>
      </c>
      <c r="R807" s="62" t="s">
        <v>923</v>
      </c>
    </row>
    <row r="808" spans="1:18" x14ac:dyDescent="0.25">
      <c r="A808" s="120" t="s">
        <v>964</v>
      </c>
      <c r="B808" s="122">
        <v>348</v>
      </c>
      <c r="C808" s="85">
        <v>0</v>
      </c>
      <c r="D808" s="85" t="s">
        <v>841</v>
      </c>
      <c r="E808" s="85">
        <v>0</v>
      </c>
      <c r="F808" s="85" t="s">
        <v>841</v>
      </c>
      <c r="G808" s="85">
        <v>0</v>
      </c>
      <c r="H808" s="85" t="s">
        <v>841</v>
      </c>
      <c r="I808" s="85">
        <v>0</v>
      </c>
      <c r="J808" s="85" t="s">
        <v>841</v>
      </c>
      <c r="K808" s="85">
        <v>49</v>
      </c>
      <c r="L808" s="86">
        <v>0.14099999999999999</v>
      </c>
      <c r="M808" s="122">
        <v>299</v>
      </c>
      <c r="N808" s="86">
        <v>0.85899999999999999</v>
      </c>
    </row>
    <row r="809" spans="1:18" x14ac:dyDescent="0.25">
      <c r="A809" s="121" t="s">
        <v>965</v>
      </c>
      <c r="B809" s="88">
        <v>125</v>
      </c>
      <c r="C809" s="88">
        <v>0</v>
      </c>
      <c r="D809" s="89" t="s">
        <v>841</v>
      </c>
      <c r="E809" s="88">
        <v>0</v>
      </c>
      <c r="F809" s="89" t="s">
        <v>841</v>
      </c>
      <c r="G809" s="88">
        <v>0</v>
      </c>
      <c r="H809" s="89" t="s">
        <v>841</v>
      </c>
      <c r="I809" s="88">
        <v>1</v>
      </c>
      <c r="J809" s="89">
        <v>8.0000000000000002E-3</v>
      </c>
      <c r="K809" s="88">
        <v>41</v>
      </c>
      <c r="L809" s="89">
        <v>0.32800000000000001</v>
      </c>
      <c r="M809" s="88">
        <v>52</v>
      </c>
      <c r="N809" s="89">
        <v>0.41599999999999998</v>
      </c>
    </row>
    <row r="810" spans="1:18" x14ac:dyDescent="0.25">
      <c r="A810" s="120" t="s">
        <v>809</v>
      </c>
      <c r="B810" s="85">
        <v>759</v>
      </c>
      <c r="C810" s="85">
        <v>14</v>
      </c>
      <c r="D810" s="86">
        <v>1.7999999999999999E-2</v>
      </c>
      <c r="E810" s="85">
        <v>15</v>
      </c>
      <c r="F810" s="86">
        <v>0.02</v>
      </c>
      <c r="G810" s="85">
        <v>128</v>
      </c>
      <c r="H810" s="86">
        <v>0.16900000000000001</v>
      </c>
      <c r="I810" s="85">
        <v>273</v>
      </c>
      <c r="J810" s="86">
        <v>0.36</v>
      </c>
      <c r="K810" s="85">
        <v>92</v>
      </c>
      <c r="L810" s="86">
        <v>0.121</v>
      </c>
      <c r="M810" s="85">
        <v>179</v>
      </c>
      <c r="N810" s="86">
        <v>0.23599999999999999</v>
      </c>
      <c r="P810" s="166">
        <f>D810+F810+H810+J810</f>
        <v>0.56699999999999995</v>
      </c>
      <c r="R810" s="166">
        <f>L810+N810</f>
        <v>0.35699999999999998</v>
      </c>
    </row>
    <row r="811" spans="1:18" x14ac:dyDescent="0.25">
      <c r="A811" s="121" t="s">
        <v>6</v>
      </c>
      <c r="B811" s="88">
        <v>897</v>
      </c>
      <c r="C811" s="88">
        <v>33</v>
      </c>
      <c r="D811" s="89">
        <v>3.6999999999999998E-2</v>
      </c>
      <c r="E811" s="88">
        <v>39</v>
      </c>
      <c r="F811" s="89">
        <v>4.2999999999999997E-2</v>
      </c>
      <c r="G811" s="88">
        <v>158</v>
      </c>
      <c r="H811" s="89">
        <v>0.17599999999999999</v>
      </c>
      <c r="I811" s="88">
        <v>305</v>
      </c>
      <c r="J811" s="89">
        <v>0.34</v>
      </c>
      <c r="K811" s="88">
        <v>117</v>
      </c>
      <c r="L811" s="89">
        <v>0.13</v>
      </c>
      <c r="M811" s="88">
        <v>190</v>
      </c>
      <c r="N811" s="89">
        <v>0.21199999999999999</v>
      </c>
      <c r="P811" s="166">
        <f t="shared" ref="P811:P816" si="117">D811+F811+H811+J811</f>
        <v>0.59600000000000009</v>
      </c>
      <c r="R811" s="166">
        <f t="shared" ref="R811:R816" si="118">L811+N811</f>
        <v>0.34199999999999997</v>
      </c>
    </row>
    <row r="812" spans="1:18" x14ac:dyDescent="0.25">
      <c r="A812" s="120" t="s">
        <v>7</v>
      </c>
      <c r="B812" s="85">
        <v>701</v>
      </c>
      <c r="C812" s="85">
        <v>48</v>
      </c>
      <c r="D812" s="86">
        <v>6.8000000000000005E-2</v>
      </c>
      <c r="E812" s="85">
        <v>17</v>
      </c>
      <c r="F812" s="86">
        <v>2.4E-2</v>
      </c>
      <c r="G812" s="85">
        <v>171</v>
      </c>
      <c r="H812" s="86">
        <v>0.24399999999999999</v>
      </c>
      <c r="I812" s="85">
        <v>127</v>
      </c>
      <c r="J812" s="86">
        <v>0.18099999999999999</v>
      </c>
      <c r="K812" s="85">
        <v>156</v>
      </c>
      <c r="L812" s="86">
        <v>0.223</v>
      </c>
      <c r="M812" s="85">
        <v>134</v>
      </c>
      <c r="N812" s="86">
        <v>0.191</v>
      </c>
      <c r="P812" s="166">
        <f t="shared" si="117"/>
        <v>0.5169999999999999</v>
      </c>
      <c r="R812" s="166">
        <f t="shared" si="118"/>
        <v>0.41400000000000003</v>
      </c>
    </row>
    <row r="813" spans="1:18" x14ac:dyDescent="0.25">
      <c r="A813" s="121" t="s">
        <v>8</v>
      </c>
      <c r="B813" s="124">
        <v>900</v>
      </c>
      <c r="C813" s="88">
        <v>110</v>
      </c>
      <c r="D813" s="89">
        <v>0.122</v>
      </c>
      <c r="E813" s="88">
        <v>25</v>
      </c>
      <c r="F813" s="89">
        <v>2.8000000000000001E-2</v>
      </c>
      <c r="G813" s="88">
        <v>279</v>
      </c>
      <c r="H813" s="89">
        <v>0.31</v>
      </c>
      <c r="I813" s="88">
        <v>75</v>
      </c>
      <c r="J813" s="89">
        <v>8.3000000000000004E-2</v>
      </c>
      <c r="K813" s="88">
        <v>239</v>
      </c>
      <c r="L813" s="89">
        <v>0.26600000000000001</v>
      </c>
      <c r="M813" s="88">
        <v>131</v>
      </c>
      <c r="N813" s="89">
        <v>0.14599999999999999</v>
      </c>
      <c r="P813" s="166">
        <f t="shared" si="117"/>
        <v>0.54299999999999993</v>
      </c>
      <c r="R813" s="166">
        <f t="shared" si="118"/>
        <v>0.41200000000000003</v>
      </c>
    </row>
    <row r="814" spans="1:18" x14ac:dyDescent="0.25">
      <c r="A814" s="120" t="s">
        <v>9</v>
      </c>
      <c r="B814" s="122">
        <v>1333</v>
      </c>
      <c r="C814" s="85">
        <v>197</v>
      </c>
      <c r="D814" s="86">
        <v>0.14799999999999999</v>
      </c>
      <c r="E814" s="85">
        <v>27</v>
      </c>
      <c r="F814" s="86">
        <v>0.02</v>
      </c>
      <c r="G814" s="85">
        <v>472</v>
      </c>
      <c r="H814" s="86">
        <v>0.35399999999999998</v>
      </c>
      <c r="I814" s="85">
        <v>84</v>
      </c>
      <c r="J814" s="86">
        <v>6.3E-2</v>
      </c>
      <c r="K814" s="85">
        <v>374</v>
      </c>
      <c r="L814" s="86">
        <v>0.28100000000000003</v>
      </c>
      <c r="M814" s="85">
        <v>128</v>
      </c>
      <c r="N814" s="86">
        <v>9.6000000000000002E-2</v>
      </c>
      <c r="P814" s="166">
        <f t="shared" si="117"/>
        <v>0.58499999999999996</v>
      </c>
      <c r="R814" s="166">
        <f t="shared" si="118"/>
        <v>0.377</v>
      </c>
    </row>
    <row r="815" spans="1:18" x14ac:dyDescent="0.25">
      <c r="A815" s="121" t="s">
        <v>10</v>
      </c>
      <c r="B815" s="124">
        <v>1481</v>
      </c>
      <c r="C815" s="88">
        <v>385</v>
      </c>
      <c r="D815" s="89">
        <v>0.26</v>
      </c>
      <c r="E815" s="88">
        <v>26</v>
      </c>
      <c r="F815" s="89">
        <v>1.7999999999999999E-2</v>
      </c>
      <c r="G815" s="88">
        <v>490</v>
      </c>
      <c r="H815" s="89">
        <v>0.33100000000000002</v>
      </c>
      <c r="I815" s="88">
        <v>43</v>
      </c>
      <c r="J815" s="89">
        <v>2.9000000000000001E-2</v>
      </c>
      <c r="K815" s="88">
        <v>410</v>
      </c>
      <c r="L815" s="89">
        <v>0.27700000000000002</v>
      </c>
      <c r="M815" s="88">
        <v>79</v>
      </c>
      <c r="N815" s="89">
        <v>5.2999999999999999E-2</v>
      </c>
      <c r="P815" s="166">
        <f t="shared" si="117"/>
        <v>0.63800000000000001</v>
      </c>
      <c r="R815" s="166">
        <f t="shared" si="118"/>
        <v>0.33</v>
      </c>
    </row>
    <row r="816" spans="1:18" x14ac:dyDescent="0.25">
      <c r="A816" s="120" t="s">
        <v>11</v>
      </c>
      <c r="B816" s="122">
        <v>1742</v>
      </c>
      <c r="C816" s="85">
        <v>733</v>
      </c>
      <c r="D816" s="86">
        <v>0.42099999999999999</v>
      </c>
      <c r="E816" s="85">
        <v>46</v>
      </c>
      <c r="F816" s="86">
        <v>2.5999999999999999E-2</v>
      </c>
      <c r="G816" s="85">
        <v>482</v>
      </c>
      <c r="H816" s="86">
        <v>0.27700000000000002</v>
      </c>
      <c r="I816" s="85">
        <v>23</v>
      </c>
      <c r="J816" s="86">
        <v>1.2999999999999999E-2</v>
      </c>
      <c r="K816" s="85">
        <v>365</v>
      </c>
      <c r="L816" s="86">
        <v>0.21</v>
      </c>
      <c r="M816" s="85">
        <v>47</v>
      </c>
      <c r="N816" s="86">
        <v>2.7E-2</v>
      </c>
      <c r="P816" s="166">
        <f t="shared" si="117"/>
        <v>0.73699999999999999</v>
      </c>
      <c r="R816" s="166">
        <f t="shared" si="118"/>
        <v>0.23699999999999999</v>
      </c>
    </row>
    <row r="817" spans="1:18" x14ac:dyDescent="0.25">
      <c r="A817" s="120" t="s">
        <v>12</v>
      </c>
      <c r="B817" s="85">
        <v>1</v>
      </c>
      <c r="C817" s="85">
        <v>0</v>
      </c>
      <c r="D817" s="85" t="s">
        <v>841</v>
      </c>
      <c r="E817" s="85">
        <v>0</v>
      </c>
      <c r="F817" s="86" t="s">
        <v>841</v>
      </c>
      <c r="G817" s="85">
        <v>0</v>
      </c>
      <c r="H817" s="85" t="s">
        <v>841</v>
      </c>
      <c r="I817" s="85">
        <v>0</v>
      </c>
      <c r="J817" s="86" t="s">
        <v>841</v>
      </c>
      <c r="K817" s="85">
        <v>0</v>
      </c>
      <c r="L817" s="85" t="s">
        <v>841</v>
      </c>
      <c r="M817" s="85">
        <v>1</v>
      </c>
      <c r="N817" s="86">
        <v>1</v>
      </c>
      <c r="P817" s="125"/>
      <c r="R817" s="125"/>
    </row>
    <row r="818" spans="1:18" x14ac:dyDescent="0.25">
      <c r="P818" s="173">
        <f>SUMPRODUCT(B810:B816,P810:P816)/B819</f>
        <v>0.61751171125047988</v>
      </c>
      <c r="R818" s="126">
        <f>SUMPRODUCT(B810:B816,R810:R816)/B819</f>
        <v>0.33826647894534745</v>
      </c>
    </row>
    <row r="819" spans="1:18" x14ac:dyDescent="0.25">
      <c r="A819" s="121" t="s">
        <v>925</v>
      </c>
      <c r="B819" s="12">
        <f>SUM(B810:B816)</f>
        <v>7813</v>
      </c>
    </row>
    <row r="821" spans="1:18" x14ac:dyDescent="0.25">
      <c r="A821" s="81" t="s">
        <v>924</v>
      </c>
    </row>
    <row r="822" spans="1:18" ht="15.75" customHeight="1" x14ac:dyDescent="0.25">
      <c r="A822" s="114"/>
      <c r="B822" s="114"/>
      <c r="C822" s="275" t="s">
        <v>962</v>
      </c>
      <c r="D822" s="275"/>
      <c r="E822" s="275"/>
      <c r="F822" s="275"/>
      <c r="G822" s="275" t="s">
        <v>963</v>
      </c>
      <c r="H822" s="275"/>
      <c r="I822" s="275"/>
      <c r="J822" s="275"/>
      <c r="K822" s="275" t="s">
        <v>835</v>
      </c>
      <c r="L822" s="275"/>
      <c r="M822" s="275"/>
      <c r="N822" s="275"/>
    </row>
    <row r="823" spans="1:18" ht="15.75" customHeight="1" x14ac:dyDescent="0.25">
      <c r="A823" s="123">
        <v>44633</v>
      </c>
      <c r="B823" s="94">
        <f>A823-120</f>
        <v>44513</v>
      </c>
      <c r="C823" s="272" t="s">
        <v>920</v>
      </c>
      <c r="D823" s="272"/>
      <c r="E823" s="272" t="s">
        <v>921</v>
      </c>
      <c r="F823" s="272"/>
      <c r="G823" s="272" t="s">
        <v>920</v>
      </c>
      <c r="H823" s="272"/>
      <c r="I823" s="272" t="s">
        <v>921</v>
      </c>
      <c r="J823" s="272"/>
      <c r="K823" s="272" t="s">
        <v>920</v>
      </c>
      <c r="L823" s="272"/>
      <c r="M823" s="272" t="s">
        <v>921</v>
      </c>
      <c r="N823" s="272"/>
    </row>
    <row r="824" spans="1:18" ht="30" x14ac:dyDescent="0.25">
      <c r="A824" s="119" t="s">
        <v>104</v>
      </c>
      <c r="B824" s="62" t="s">
        <v>1026</v>
      </c>
      <c r="C824" s="62" t="s">
        <v>839</v>
      </c>
      <c r="D824" s="62" t="s">
        <v>840</v>
      </c>
      <c r="E824" s="62" t="s">
        <v>839</v>
      </c>
      <c r="F824" s="62" t="s">
        <v>840</v>
      </c>
      <c r="G824" s="62" t="s">
        <v>839</v>
      </c>
      <c r="H824" s="62" t="s">
        <v>840</v>
      </c>
      <c r="I824" s="62" t="s">
        <v>839</v>
      </c>
      <c r="J824" s="62" t="s">
        <v>840</v>
      </c>
      <c r="K824" s="62" t="s">
        <v>839</v>
      </c>
      <c r="L824" s="62" t="s">
        <v>840</v>
      </c>
      <c r="M824" s="62" t="s">
        <v>839</v>
      </c>
      <c r="N824" s="62" t="s">
        <v>840</v>
      </c>
      <c r="P824" s="62" t="s">
        <v>833</v>
      </c>
    </row>
    <row r="825" spans="1:18" x14ac:dyDescent="0.25">
      <c r="A825" s="120" t="s">
        <v>964</v>
      </c>
      <c r="B825" s="122">
        <v>354</v>
      </c>
      <c r="C825" s="85">
        <v>0</v>
      </c>
      <c r="D825" s="85" t="s">
        <v>841</v>
      </c>
      <c r="E825" s="85">
        <v>0</v>
      </c>
      <c r="F825" s="85" t="s">
        <v>841</v>
      </c>
      <c r="G825" s="85">
        <v>0</v>
      </c>
      <c r="H825" s="85" t="s">
        <v>841</v>
      </c>
      <c r="I825" s="85">
        <v>0</v>
      </c>
      <c r="J825" s="85" t="s">
        <v>841</v>
      </c>
      <c r="K825" s="85">
        <v>49</v>
      </c>
      <c r="L825" s="86">
        <v>0.13800000000000001</v>
      </c>
      <c r="M825" s="122">
        <v>305</v>
      </c>
      <c r="N825" s="86">
        <v>0.86199999999999999</v>
      </c>
    </row>
    <row r="826" spans="1:18" x14ac:dyDescent="0.25">
      <c r="A826" s="121" t="s">
        <v>965</v>
      </c>
      <c r="B826" s="88">
        <v>126</v>
      </c>
      <c r="C826" s="88">
        <v>0</v>
      </c>
      <c r="D826" s="89" t="s">
        <v>841</v>
      </c>
      <c r="E826" s="88">
        <v>0</v>
      </c>
      <c r="F826" s="89" t="s">
        <v>841</v>
      </c>
      <c r="G826" s="88">
        <v>0</v>
      </c>
      <c r="H826" s="89" t="s">
        <v>841</v>
      </c>
      <c r="I826" s="88">
        <v>1</v>
      </c>
      <c r="J826" s="89">
        <v>8.0000000000000002E-3</v>
      </c>
      <c r="K826" s="88">
        <v>41</v>
      </c>
      <c r="L826" s="89">
        <v>0.32500000000000001</v>
      </c>
      <c r="M826" s="88">
        <v>53</v>
      </c>
      <c r="N826" s="89">
        <v>0.42099999999999999</v>
      </c>
    </row>
    <row r="827" spans="1:18" x14ac:dyDescent="0.25">
      <c r="A827" s="120" t="s">
        <v>809</v>
      </c>
      <c r="B827" s="85">
        <v>760</v>
      </c>
      <c r="C827" s="85">
        <v>14</v>
      </c>
      <c r="D827" s="86">
        <v>1.7999999999999999E-2</v>
      </c>
      <c r="E827" s="85">
        <v>15</v>
      </c>
      <c r="F827" s="86">
        <v>0.02</v>
      </c>
      <c r="G827" s="85">
        <v>128</v>
      </c>
      <c r="H827" s="86">
        <v>0.16800000000000001</v>
      </c>
      <c r="I827" s="85">
        <v>278</v>
      </c>
      <c r="J827" s="86">
        <v>0.36599999999999999</v>
      </c>
      <c r="K827" s="85">
        <v>91</v>
      </c>
      <c r="L827" s="86">
        <v>0.12</v>
      </c>
      <c r="M827" s="85">
        <v>175</v>
      </c>
      <c r="N827" s="86">
        <v>0.23</v>
      </c>
      <c r="P827" s="166">
        <f>D827+F827+H827+J827</f>
        <v>0.57200000000000006</v>
      </c>
    </row>
    <row r="828" spans="1:18" x14ac:dyDescent="0.25">
      <c r="A828" s="121" t="s">
        <v>6</v>
      </c>
      <c r="B828" s="88">
        <v>904</v>
      </c>
      <c r="C828" s="88">
        <v>33</v>
      </c>
      <c r="D828" s="89">
        <v>3.6999999999999998E-2</v>
      </c>
      <c r="E828" s="88">
        <v>41</v>
      </c>
      <c r="F828" s="89">
        <v>4.4999999999999998E-2</v>
      </c>
      <c r="G828" s="88">
        <v>159</v>
      </c>
      <c r="H828" s="89">
        <v>0.17599999999999999</v>
      </c>
      <c r="I828" s="88">
        <v>311</v>
      </c>
      <c r="J828" s="89">
        <v>0.34399999999999997</v>
      </c>
      <c r="K828" s="88">
        <v>112</v>
      </c>
      <c r="L828" s="89">
        <v>0.124</v>
      </c>
      <c r="M828" s="88">
        <v>192</v>
      </c>
      <c r="N828" s="89">
        <v>0.21199999999999999</v>
      </c>
      <c r="P828" s="166">
        <f t="shared" ref="P828:P833" si="119">D828+F828+H828+J828</f>
        <v>0.60199999999999998</v>
      </c>
    </row>
    <row r="829" spans="1:18" x14ac:dyDescent="0.25">
      <c r="A829" s="120" t="s">
        <v>7</v>
      </c>
      <c r="B829" s="85">
        <v>701</v>
      </c>
      <c r="C829" s="85">
        <v>48</v>
      </c>
      <c r="D829" s="86">
        <v>6.8000000000000005E-2</v>
      </c>
      <c r="E829" s="85">
        <v>18</v>
      </c>
      <c r="F829" s="86">
        <v>2.5999999999999999E-2</v>
      </c>
      <c r="G829" s="85">
        <v>171</v>
      </c>
      <c r="H829" s="86">
        <v>0.24399999999999999</v>
      </c>
      <c r="I829" s="85">
        <v>130</v>
      </c>
      <c r="J829" s="86">
        <v>0.185</v>
      </c>
      <c r="K829" s="85">
        <v>153</v>
      </c>
      <c r="L829" s="86">
        <v>0.218</v>
      </c>
      <c r="M829" s="85">
        <v>132</v>
      </c>
      <c r="N829" s="86">
        <v>0.188</v>
      </c>
      <c r="P829" s="166">
        <f t="shared" si="119"/>
        <v>0.52299999999999991</v>
      </c>
    </row>
    <row r="830" spans="1:18" x14ac:dyDescent="0.25">
      <c r="A830" s="121" t="s">
        <v>8</v>
      </c>
      <c r="B830" s="124">
        <v>891</v>
      </c>
      <c r="C830" s="88">
        <v>111</v>
      </c>
      <c r="D830" s="89">
        <v>0.125</v>
      </c>
      <c r="E830" s="88">
        <v>25</v>
      </c>
      <c r="F830" s="89">
        <v>2.8000000000000001E-2</v>
      </c>
      <c r="G830" s="88">
        <v>280</v>
      </c>
      <c r="H830" s="89">
        <v>0.314</v>
      </c>
      <c r="I830" s="88">
        <v>84</v>
      </c>
      <c r="J830" s="89">
        <v>9.4E-2</v>
      </c>
      <c r="K830" s="88">
        <v>221</v>
      </c>
      <c r="L830" s="89">
        <v>0.248</v>
      </c>
      <c r="M830" s="88">
        <v>129</v>
      </c>
      <c r="N830" s="89">
        <v>0.14499999999999999</v>
      </c>
      <c r="P830" s="166">
        <f t="shared" si="119"/>
        <v>0.56099999999999994</v>
      </c>
    </row>
    <row r="831" spans="1:18" x14ac:dyDescent="0.25">
      <c r="A831" s="120" t="s">
        <v>9</v>
      </c>
      <c r="B831" s="122">
        <v>1339</v>
      </c>
      <c r="C831" s="85">
        <v>201</v>
      </c>
      <c r="D831" s="86">
        <v>0.15</v>
      </c>
      <c r="E831" s="85">
        <v>31</v>
      </c>
      <c r="F831" s="86">
        <v>2.3E-2</v>
      </c>
      <c r="G831" s="85">
        <v>472</v>
      </c>
      <c r="H831" s="86">
        <v>0.35299999999999998</v>
      </c>
      <c r="I831" s="85">
        <v>87</v>
      </c>
      <c r="J831" s="86">
        <v>6.5000000000000002E-2</v>
      </c>
      <c r="K831" s="85">
        <v>364</v>
      </c>
      <c r="L831" s="86">
        <v>0.27200000000000002</v>
      </c>
      <c r="M831" s="85">
        <v>134</v>
      </c>
      <c r="N831" s="86">
        <v>0.1</v>
      </c>
      <c r="P831" s="166">
        <f t="shared" si="119"/>
        <v>0.59099999999999997</v>
      </c>
    </row>
    <row r="832" spans="1:18" x14ac:dyDescent="0.25">
      <c r="A832" s="121" t="s">
        <v>10</v>
      </c>
      <c r="B832" s="124">
        <v>1492</v>
      </c>
      <c r="C832" s="88">
        <v>387</v>
      </c>
      <c r="D832" s="89">
        <v>0.25900000000000001</v>
      </c>
      <c r="E832" s="88">
        <v>33</v>
      </c>
      <c r="F832" s="89">
        <v>2.1999999999999999E-2</v>
      </c>
      <c r="G832" s="88">
        <v>492</v>
      </c>
      <c r="H832" s="89">
        <v>0.33</v>
      </c>
      <c r="I832" s="88">
        <v>45</v>
      </c>
      <c r="J832" s="89">
        <v>0.03</v>
      </c>
      <c r="K832" s="88">
        <v>399</v>
      </c>
      <c r="L832" s="89">
        <v>0.26700000000000002</v>
      </c>
      <c r="M832" s="88">
        <v>89</v>
      </c>
      <c r="N832" s="89">
        <v>0.06</v>
      </c>
      <c r="P832" s="166">
        <f t="shared" si="119"/>
        <v>0.64100000000000001</v>
      </c>
    </row>
    <row r="833" spans="1:16" x14ac:dyDescent="0.25">
      <c r="A833" s="120" t="s">
        <v>11</v>
      </c>
      <c r="B833" s="122">
        <v>1754</v>
      </c>
      <c r="C833" s="85">
        <v>738</v>
      </c>
      <c r="D833" s="86">
        <v>0.42099999999999999</v>
      </c>
      <c r="E833" s="85">
        <v>58</v>
      </c>
      <c r="F833" s="86">
        <v>3.3000000000000002E-2</v>
      </c>
      <c r="G833" s="85">
        <v>477</v>
      </c>
      <c r="H833" s="86">
        <v>0.27200000000000002</v>
      </c>
      <c r="I833" s="85">
        <v>27</v>
      </c>
      <c r="J833" s="86">
        <v>1.4999999999999999E-2</v>
      </c>
      <c r="K833" s="85">
        <v>360</v>
      </c>
      <c r="L833" s="86">
        <v>0.20499999999999999</v>
      </c>
      <c r="M833" s="85">
        <v>49</v>
      </c>
      <c r="N833" s="86">
        <v>2.8000000000000001E-2</v>
      </c>
      <c r="P833" s="166">
        <f t="shared" si="119"/>
        <v>0.74099999999999999</v>
      </c>
    </row>
    <row r="834" spans="1:16" x14ac:dyDescent="0.25">
      <c r="A834" s="120" t="s">
        <v>12</v>
      </c>
      <c r="B834" s="85">
        <v>1</v>
      </c>
      <c r="C834" s="85">
        <v>0</v>
      </c>
      <c r="D834" s="85" t="s">
        <v>841</v>
      </c>
      <c r="E834" s="85">
        <v>0</v>
      </c>
      <c r="F834" s="86" t="s">
        <v>841</v>
      </c>
      <c r="G834" s="85">
        <v>0</v>
      </c>
      <c r="H834" s="85" t="s">
        <v>841</v>
      </c>
      <c r="I834" s="85">
        <v>0</v>
      </c>
      <c r="J834" s="86" t="s">
        <v>841</v>
      </c>
      <c r="K834" s="85">
        <v>0</v>
      </c>
      <c r="L834" s="85" t="s">
        <v>841</v>
      </c>
      <c r="M834" s="85">
        <v>1</v>
      </c>
      <c r="N834" s="86">
        <v>1</v>
      </c>
      <c r="P834" s="125"/>
    </row>
    <row r="835" spans="1:16" x14ac:dyDescent="0.25">
      <c r="P835" s="173">
        <f>SUMPRODUCT(B827:B833,P827:P833)/B836</f>
        <v>0.62400675934192062</v>
      </c>
    </row>
    <row r="836" spans="1:16" x14ac:dyDescent="0.25">
      <c r="A836" s="121" t="s">
        <v>925</v>
      </c>
      <c r="B836" s="12">
        <f>SUM(B827:B833)</f>
        <v>7841</v>
      </c>
    </row>
    <row r="838" spans="1:16" x14ac:dyDescent="0.25">
      <c r="A838" s="81" t="s">
        <v>924</v>
      </c>
    </row>
    <row r="839" spans="1:16" ht="15.75" customHeight="1" x14ac:dyDescent="0.25">
      <c r="A839" s="114"/>
      <c r="B839" s="114"/>
      <c r="C839" s="275" t="s">
        <v>962</v>
      </c>
      <c r="D839" s="275"/>
      <c r="E839" s="275"/>
      <c r="F839" s="275"/>
      <c r="G839" s="275" t="s">
        <v>963</v>
      </c>
      <c r="H839" s="275"/>
      <c r="I839" s="275"/>
      <c r="J839" s="275"/>
      <c r="K839" s="275" t="s">
        <v>835</v>
      </c>
      <c r="L839" s="275"/>
      <c r="M839" s="275"/>
      <c r="N839" s="275"/>
    </row>
    <row r="840" spans="1:16" ht="15.75" customHeight="1" x14ac:dyDescent="0.25">
      <c r="A840" s="123">
        <v>44635</v>
      </c>
      <c r="B840" s="94">
        <f>A840-120</f>
        <v>44515</v>
      </c>
      <c r="C840" s="272" t="s">
        <v>920</v>
      </c>
      <c r="D840" s="272"/>
      <c r="E840" s="272" t="s">
        <v>921</v>
      </c>
      <c r="F840" s="272"/>
      <c r="G840" s="272" t="s">
        <v>920</v>
      </c>
      <c r="H840" s="272"/>
      <c r="I840" s="272" t="s">
        <v>921</v>
      </c>
      <c r="J840" s="272"/>
      <c r="K840" s="272" t="s">
        <v>920</v>
      </c>
      <c r="L840" s="272"/>
      <c r="M840" s="272" t="s">
        <v>921</v>
      </c>
      <c r="N840" s="272"/>
    </row>
    <row r="841" spans="1:16" ht="30" x14ac:dyDescent="0.25">
      <c r="A841" s="119" t="s">
        <v>104</v>
      </c>
      <c r="B841" s="62" t="s">
        <v>1026</v>
      </c>
      <c r="C841" s="62" t="s">
        <v>839</v>
      </c>
      <c r="D841" s="62" t="s">
        <v>840</v>
      </c>
      <c r="E841" s="62" t="s">
        <v>839</v>
      </c>
      <c r="F841" s="62" t="s">
        <v>840</v>
      </c>
      <c r="G841" s="62" t="s">
        <v>839</v>
      </c>
      <c r="H841" s="62" t="s">
        <v>840</v>
      </c>
      <c r="I841" s="62" t="s">
        <v>839</v>
      </c>
      <c r="J841" s="62" t="s">
        <v>840</v>
      </c>
      <c r="K841" s="62" t="s">
        <v>839</v>
      </c>
      <c r="L841" s="62" t="s">
        <v>840</v>
      </c>
      <c r="M841" s="62" t="s">
        <v>839</v>
      </c>
      <c r="N841" s="62" t="s">
        <v>840</v>
      </c>
      <c r="P841" s="62" t="s">
        <v>833</v>
      </c>
    </row>
    <row r="842" spans="1:16" x14ac:dyDescent="0.25">
      <c r="A842" s="120" t="s">
        <v>964</v>
      </c>
      <c r="B842" s="122">
        <v>358</v>
      </c>
      <c r="C842" s="85">
        <v>0</v>
      </c>
      <c r="D842" s="85" t="s">
        <v>841</v>
      </c>
      <c r="E842" s="85">
        <v>0</v>
      </c>
      <c r="F842" s="85" t="s">
        <v>841</v>
      </c>
      <c r="G842" s="85">
        <v>0</v>
      </c>
      <c r="H842" s="85" t="s">
        <v>841</v>
      </c>
      <c r="I842" s="85">
        <v>0</v>
      </c>
      <c r="J842" s="85" t="s">
        <v>841</v>
      </c>
      <c r="K842" s="85">
        <v>52</v>
      </c>
      <c r="L842" s="86">
        <v>0.14499999999999999</v>
      </c>
      <c r="M842" s="122">
        <v>306</v>
      </c>
      <c r="N842" s="86">
        <v>0.85499999999999998</v>
      </c>
    </row>
    <row r="843" spans="1:16" x14ac:dyDescent="0.25">
      <c r="A843" s="121" t="s">
        <v>965</v>
      </c>
      <c r="B843" s="88">
        <v>126</v>
      </c>
      <c r="C843" s="88">
        <v>0</v>
      </c>
      <c r="D843" s="89" t="s">
        <v>841</v>
      </c>
      <c r="E843" s="88">
        <v>0</v>
      </c>
      <c r="F843" s="89" t="s">
        <v>841</v>
      </c>
      <c r="G843" s="88">
        <v>0</v>
      </c>
      <c r="H843" s="89" t="s">
        <v>841</v>
      </c>
      <c r="I843" s="88">
        <v>1</v>
      </c>
      <c r="J843" s="89">
        <v>8.0000000000000002E-3</v>
      </c>
      <c r="K843" s="88">
        <v>42</v>
      </c>
      <c r="L843" s="89">
        <v>0.33300000000000002</v>
      </c>
      <c r="M843" s="88">
        <v>52</v>
      </c>
      <c r="N843" s="89">
        <v>0.41299999999999998</v>
      </c>
    </row>
    <row r="844" spans="1:16" x14ac:dyDescent="0.25">
      <c r="A844" s="120" t="s">
        <v>809</v>
      </c>
      <c r="B844" s="85">
        <v>755</v>
      </c>
      <c r="C844" s="85">
        <v>14</v>
      </c>
      <c r="D844" s="86">
        <v>1.9E-2</v>
      </c>
      <c r="E844" s="85">
        <v>16</v>
      </c>
      <c r="F844" s="86">
        <v>2.1000000000000001E-2</v>
      </c>
      <c r="G844" s="85">
        <v>128</v>
      </c>
      <c r="H844" s="86">
        <v>0.17</v>
      </c>
      <c r="I844" s="85">
        <v>278</v>
      </c>
      <c r="J844" s="86">
        <v>0.36799999999999999</v>
      </c>
      <c r="K844" s="85">
        <v>92</v>
      </c>
      <c r="L844" s="86">
        <v>0.122</v>
      </c>
      <c r="M844" s="85">
        <v>169</v>
      </c>
      <c r="N844" s="86">
        <v>0.224</v>
      </c>
      <c r="P844" s="166">
        <f>D844+F844+H844+J844</f>
        <v>0.57800000000000007</v>
      </c>
    </row>
    <row r="845" spans="1:16" x14ac:dyDescent="0.25">
      <c r="A845" s="121" t="s">
        <v>6</v>
      </c>
      <c r="B845" s="88">
        <v>909</v>
      </c>
      <c r="C845" s="88">
        <v>34</v>
      </c>
      <c r="D845" s="89">
        <v>3.6999999999999998E-2</v>
      </c>
      <c r="E845" s="88">
        <v>43</v>
      </c>
      <c r="F845" s="89">
        <v>4.7E-2</v>
      </c>
      <c r="G845" s="88">
        <v>162</v>
      </c>
      <c r="H845" s="89">
        <v>0.17799999999999999</v>
      </c>
      <c r="I845" s="88">
        <v>313</v>
      </c>
      <c r="J845" s="89">
        <v>0.34399999999999997</v>
      </c>
      <c r="K845" s="88">
        <v>111</v>
      </c>
      <c r="L845" s="89">
        <v>0.122</v>
      </c>
      <c r="M845" s="88">
        <v>189</v>
      </c>
      <c r="N845" s="89">
        <v>0.20799999999999999</v>
      </c>
      <c r="P845" s="166">
        <f t="shared" ref="P845:P850" si="120">D845+F845+H845+J845</f>
        <v>0.60599999999999998</v>
      </c>
    </row>
    <row r="846" spans="1:16" x14ac:dyDescent="0.25">
      <c r="A846" s="120" t="s">
        <v>7</v>
      </c>
      <c r="B846" s="85">
        <v>702</v>
      </c>
      <c r="C846" s="85">
        <v>49</v>
      </c>
      <c r="D846" s="86">
        <v>7.0000000000000007E-2</v>
      </c>
      <c r="E846" s="85">
        <v>17</v>
      </c>
      <c r="F846" s="86">
        <v>2.4E-2</v>
      </c>
      <c r="G846" s="85">
        <v>175</v>
      </c>
      <c r="H846" s="86">
        <v>0.249</v>
      </c>
      <c r="I846" s="85">
        <v>129</v>
      </c>
      <c r="J846" s="86">
        <v>0.184</v>
      </c>
      <c r="K846" s="85">
        <v>153</v>
      </c>
      <c r="L846" s="86">
        <v>0.218</v>
      </c>
      <c r="M846" s="85">
        <v>130</v>
      </c>
      <c r="N846" s="86">
        <v>0.185</v>
      </c>
      <c r="P846" s="166">
        <f t="shared" si="120"/>
        <v>0.52699999999999991</v>
      </c>
    </row>
    <row r="847" spans="1:16" x14ac:dyDescent="0.25">
      <c r="A847" s="121" t="s">
        <v>8</v>
      </c>
      <c r="B847" s="124">
        <v>884</v>
      </c>
      <c r="C847" s="88">
        <v>112</v>
      </c>
      <c r="D847" s="89">
        <v>0.127</v>
      </c>
      <c r="E847" s="88">
        <v>25</v>
      </c>
      <c r="F847" s="89">
        <v>2.8000000000000001E-2</v>
      </c>
      <c r="G847" s="88">
        <v>284</v>
      </c>
      <c r="H847" s="89">
        <v>0.32100000000000001</v>
      </c>
      <c r="I847" s="88">
        <v>79</v>
      </c>
      <c r="J847" s="89">
        <v>8.8999999999999996E-2</v>
      </c>
      <c r="K847" s="88">
        <v>220</v>
      </c>
      <c r="L847" s="89">
        <v>0.249</v>
      </c>
      <c r="M847" s="88">
        <v>124</v>
      </c>
      <c r="N847" s="89">
        <v>0.14000000000000001</v>
      </c>
      <c r="P847" s="166">
        <f t="shared" si="120"/>
        <v>0.56499999999999995</v>
      </c>
    </row>
    <row r="848" spans="1:16" x14ac:dyDescent="0.25">
      <c r="A848" s="120" t="s">
        <v>9</v>
      </c>
      <c r="B848" s="122">
        <v>1342</v>
      </c>
      <c r="C848" s="85">
        <v>210</v>
      </c>
      <c r="D848" s="86">
        <v>0.156</v>
      </c>
      <c r="E848" s="85">
        <v>29</v>
      </c>
      <c r="F848" s="86">
        <v>2.1999999999999999E-2</v>
      </c>
      <c r="G848" s="85">
        <v>472</v>
      </c>
      <c r="H848" s="86">
        <v>0.35199999999999998</v>
      </c>
      <c r="I848" s="85">
        <v>86</v>
      </c>
      <c r="J848" s="86">
        <v>6.4000000000000001E-2</v>
      </c>
      <c r="K848" s="85">
        <v>367</v>
      </c>
      <c r="L848" s="86">
        <v>0.27300000000000002</v>
      </c>
      <c r="M848" s="85">
        <v>128</v>
      </c>
      <c r="N848" s="86">
        <v>9.5000000000000001E-2</v>
      </c>
      <c r="P848" s="166">
        <f t="shared" si="120"/>
        <v>0.59400000000000008</v>
      </c>
    </row>
    <row r="849" spans="1:16" x14ac:dyDescent="0.25">
      <c r="A849" s="121" t="s">
        <v>10</v>
      </c>
      <c r="B849" s="124">
        <v>1498</v>
      </c>
      <c r="C849" s="88">
        <v>398</v>
      </c>
      <c r="D849" s="89">
        <v>0.26600000000000001</v>
      </c>
      <c r="E849" s="88">
        <v>27</v>
      </c>
      <c r="F849" s="89">
        <v>1.7999999999999999E-2</v>
      </c>
      <c r="G849" s="88">
        <v>494</v>
      </c>
      <c r="H849" s="89">
        <v>0.33</v>
      </c>
      <c r="I849" s="88">
        <v>43</v>
      </c>
      <c r="J849" s="89">
        <v>2.9000000000000001E-2</v>
      </c>
      <c r="K849" s="88">
        <v>407</v>
      </c>
      <c r="L849" s="89">
        <v>0.27200000000000002</v>
      </c>
      <c r="M849" s="88">
        <v>83</v>
      </c>
      <c r="N849" s="89">
        <v>5.5E-2</v>
      </c>
      <c r="P849" s="166">
        <f t="shared" si="120"/>
        <v>0.64300000000000013</v>
      </c>
    </row>
    <row r="850" spans="1:16" x14ac:dyDescent="0.25">
      <c r="A850" s="120" t="s">
        <v>11</v>
      </c>
      <c r="B850" s="122">
        <v>1784</v>
      </c>
      <c r="C850" s="85">
        <v>767</v>
      </c>
      <c r="D850" s="86">
        <v>0.43</v>
      </c>
      <c r="E850" s="85">
        <v>49</v>
      </c>
      <c r="F850" s="86">
        <v>2.7E-2</v>
      </c>
      <c r="G850" s="85">
        <v>479</v>
      </c>
      <c r="H850" s="86">
        <v>0.26800000000000002</v>
      </c>
      <c r="I850" s="85">
        <v>26</v>
      </c>
      <c r="J850" s="86">
        <v>1.4999999999999999E-2</v>
      </c>
      <c r="K850" s="85">
        <v>362</v>
      </c>
      <c r="L850" s="86">
        <v>0.20300000000000001</v>
      </c>
      <c r="M850" s="85">
        <v>56</v>
      </c>
      <c r="N850" s="86">
        <v>3.1E-2</v>
      </c>
      <c r="P850" s="166">
        <f t="shared" si="120"/>
        <v>0.7400000000000001</v>
      </c>
    </row>
    <row r="851" spans="1:16" x14ac:dyDescent="0.25">
      <c r="A851" s="120" t="s">
        <v>12</v>
      </c>
      <c r="B851" s="85">
        <v>1</v>
      </c>
      <c r="C851" s="85">
        <v>0</v>
      </c>
      <c r="D851" s="85" t="s">
        <v>841</v>
      </c>
      <c r="E851" s="85">
        <v>0</v>
      </c>
      <c r="F851" s="86" t="s">
        <v>841</v>
      </c>
      <c r="G851" s="85">
        <v>0</v>
      </c>
      <c r="H851" s="85" t="s">
        <v>841</v>
      </c>
      <c r="I851" s="85">
        <v>0</v>
      </c>
      <c r="J851" s="86" t="s">
        <v>841</v>
      </c>
      <c r="K851" s="85">
        <v>0</v>
      </c>
      <c r="L851" s="85" t="s">
        <v>841</v>
      </c>
      <c r="M851" s="85">
        <v>1</v>
      </c>
      <c r="N851" s="86">
        <v>1</v>
      </c>
      <c r="P851" s="125"/>
    </row>
    <row r="852" spans="1:16" x14ac:dyDescent="0.25">
      <c r="P852" s="173">
        <f>SUMPRODUCT(B844:B850,P844:P850)/B853</f>
        <v>0.62702311404622812</v>
      </c>
    </row>
    <row r="853" spans="1:16" x14ac:dyDescent="0.25">
      <c r="A853" s="121" t="s">
        <v>925</v>
      </c>
      <c r="B853" s="12">
        <f>SUM(B844:B850)</f>
        <v>7874</v>
      </c>
    </row>
    <row r="855" spans="1:16" x14ac:dyDescent="0.25">
      <c r="A855" s="81" t="s">
        <v>924</v>
      </c>
    </row>
    <row r="856" spans="1:16" x14ac:dyDescent="0.25">
      <c r="A856" s="114"/>
      <c r="B856" s="114"/>
      <c r="C856" s="275" t="s">
        <v>962</v>
      </c>
      <c r="D856" s="275"/>
      <c r="E856" s="275"/>
      <c r="F856" s="275"/>
      <c r="G856" s="275" t="s">
        <v>963</v>
      </c>
      <c r="H856" s="275"/>
      <c r="I856" s="275"/>
      <c r="J856" s="275"/>
      <c r="K856" s="275" t="s">
        <v>835</v>
      </c>
      <c r="L856" s="275"/>
      <c r="M856" s="275"/>
      <c r="N856" s="275"/>
    </row>
    <row r="857" spans="1:16" x14ac:dyDescent="0.25">
      <c r="A857" s="123">
        <v>44636</v>
      </c>
      <c r="B857" s="94">
        <f>A857-120</f>
        <v>44516</v>
      </c>
      <c r="C857" s="272" t="s">
        <v>920</v>
      </c>
      <c r="D857" s="272"/>
      <c r="E857" s="272" t="s">
        <v>921</v>
      </c>
      <c r="F857" s="272"/>
      <c r="G857" s="272" t="s">
        <v>920</v>
      </c>
      <c r="H857" s="272"/>
      <c r="I857" s="272" t="s">
        <v>921</v>
      </c>
      <c r="J857" s="272"/>
      <c r="K857" s="272" t="s">
        <v>920</v>
      </c>
      <c r="L857" s="272"/>
      <c r="M857" s="272" t="s">
        <v>921</v>
      </c>
      <c r="N857" s="272"/>
    </row>
    <row r="858" spans="1:16" ht="30" x14ac:dyDescent="0.25">
      <c r="A858" s="119" t="s">
        <v>104</v>
      </c>
      <c r="B858" s="62" t="s">
        <v>1026</v>
      </c>
      <c r="C858" s="62" t="s">
        <v>839</v>
      </c>
      <c r="D858" s="62" t="s">
        <v>840</v>
      </c>
      <c r="E858" s="62" t="s">
        <v>839</v>
      </c>
      <c r="F858" s="62" t="s">
        <v>840</v>
      </c>
      <c r="G858" s="62" t="s">
        <v>839</v>
      </c>
      <c r="H858" s="62" t="s">
        <v>840</v>
      </c>
      <c r="I858" s="62" t="s">
        <v>839</v>
      </c>
      <c r="J858" s="62" t="s">
        <v>840</v>
      </c>
      <c r="K858" s="62" t="s">
        <v>839</v>
      </c>
      <c r="L858" s="62" t="s">
        <v>840</v>
      </c>
      <c r="M858" s="62" t="s">
        <v>839</v>
      </c>
      <c r="N858" s="62" t="s">
        <v>840</v>
      </c>
      <c r="P858" s="62" t="s">
        <v>833</v>
      </c>
    </row>
    <row r="859" spans="1:16" x14ac:dyDescent="0.25">
      <c r="A859" s="120" t="s">
        <v>964</v>
      </c>
      <c r="B859" s="122">
        <v>358</v>
      </c>
      <c r="C859" s="85">
        <v>0</v>
      </c>
      <c r="D859" s="85" t="s">
        <v>841</v>
      </c>
      <c r="E859" s="85">
        <v>0</v>
      </c>
      <c r="F859" s="85" t="s">
        <v>841</v>
      </c>
      <c r="G859" s="85">
        <v>0</v>
      </c>
      <c r="H859" s="85" t="s">
        <v>841</v>
      </c>
      <c r="I859" s="85">
        <v>0</v>
      </c>
      <c r="J859" s="85" t="s">
        <v>841</v>
      </c>
      <c r="K859" s="85">
        <v>52</v>
      </c>
      <c r="L859" s="86">
        <v>0.14499999999999999</v>
      </c>
      <c r="M859" s="122">
        <v>306</v>
      </c>
      <c r="N859" s="86">
        <v>0.85499999999999998</v>
      </c>
    </row>
    <row r="860" spans="1:16" x14ac:dyDescent="0.25">
      <c r="A860" s="121" t="s">
        <v>965</v>
      </c>
      <c r="B860" s="88">
        <v>126</v>
      </c>
      <c r="C860" s="88">
        <v>0</v>
      </c>
      <c r="D860" s="89" t="s">
        <v>841</v>
      </c>
      <c r="E860" s="88">
        <v>0</v>
      </c>
      <c r="F860" s="89" t="s">
        <v>841</v>
      </c>
      <c r="G860" s="88">
        <v>0</v>
      </c>
      <c r="H860" s="89" t="s">
        <v>841</v>
      </c>
      <c r="I860" s="88">
        <v>1</v>
      </c>
      <c r="J860" s="89">
        <v>8.0000000000000002E-3</v>
      </c>
      <c r="K860" s="88">
        <v>41</v>
      </c>
      <c r="L860" s="89">
        <v>0.32500000000000001</v>
      </c>
      <c r="M860" s="88">
        <v>52</v>
      </c>
      <c r="N860" s="89">
        <v>0.41299999999999998</v>
      </c>
    </row>
    <row r="861" spans="1:16" x14ac:dyDescent="0.25">
      <c r="A861" s="120" t="s">
        <v>809</v>
      </c>
      <c r="B861" s="85">
        <v>757</v>
      </c>
      <c r="C861" s="85">
        <v>14</v>
      </c>
      <c r="D861" s="86">
        <v>1.7999999999999999E-2</v>
      </c>
      <c r="E861" s="85">
        <v>16</v>
      </c>
      <c r="F861" s="86">
        <v>2.1000000000000001E-2</v>
      </c>
      <c r="G861" s="85">
        <v>130</v>
      </c>
      <c r="H861" s="86">
        <v>0.17199999999999999</v>
      </c>
      <c r="I861" s="85">
        <v>277</v>
      </c>
      <c r="J861" s="86">
        <v>0.36599999999999999</v>
      </c>
      <c r="K861" s="85">
        <v>92</v>
      </c>
      <c r="L861" s="86">
        <v>0.122</v>
      </c>
      <c r="M861" s="85">
        <v>169</v>
      </c>
      <c r="N861" s="86">
        <v>0.223</v>
      </c>
      <c r="P861" s="166">
        <f>D861+F861+H861+J861</f>
        <v>0.57699999999999996</v>
      </c>
    </row>
    <row r="862" spans="1:16" x14ac:dyDescent="0.25">
      <c r="A862" s="121" t="s">
        <v>6</v>
      </c>
      <c r="B862" s="88">
        <v>907</v>
      </c>
      <c r="C862" s="88">
        <v>35</v>
      </c>
      <c r="D862" s="89">
        <v>3.9E-2</v>
      </c>
      <c r="E862" s="88">
        <v>42</v>
      </c>
      <c r="F862" s="89">
        <v>4.5999999999999999E-2</v>
      </c>
      <c r="G862" s="88">
        <v>162</v>
      </c>
      <c r="H862" s="89">
        <v>0.17899999999999999</v>
      </c>
      <c r="I862" s="88">
        <v>313</v>
      </c>
      <c r="J862" s="89">
        <v>0.34499999999999997</v>
      </c>
      <c r="K862" s="88">
        <v>109</v>
      </c>
      <c r="L862" s="89">
        <v>0.12</v>
      </c>
      <c r="M862" s="88">
        <v>188</v>
      </c>
      <c r="N862" s="89">
        <v>0.20699999999999999</v>
      </c>
      <c r="P862" s="166">
        <f t="shared" ref="P862:P867" si="121">D862+F862+H862+J862</f>
        <v>0.60899999999999999</v>
      </c>
    </row>
    <row r="863" spans="1:16" x14ac:dyDescent="0.25">
      <c r="A863" s="120" t="s">
        <v>7</v>
      </c>
      <c r="B863" s="85">
        <v>701</v>
      </c>
      <c r="C863" s="85">
        <v>49</v>
      </c>
      <c r="D863" s="86">
        <v>7.0000000000000007E-2</v>
      </c>
      <c r="E863" s="85">
        <v>17</v>
      </c>
      <c r="F863" s="86">
        <v>2.4E-2</v>
      </c>
      <c r="G863" s="85">
        <v>176</v>
      </c>
      <c r="H863" s="86">
        <v>0.251</v>
      </c>
      <c r="I863" s="85">
        <v>128</v>
      </c>
      <c r="J863" s="86">
        <v>0.183</v>
      </c>
      <c r="K863" s="85">
        <v>152</v>
      </c>
      <c r="L863" s="86">
        <v>0.217</v>
      </c>
      <c r="M863" s="85">
        <v>131</v>
      </c>
      <c r="N863" s="86">
        <v>0.187</v>
      </c>
      <c r="P863" s="166">
        <f t="shared" si="121"/>
        <v>0.52800000000000002</v>
      </c>
    </row>
    <row r="864" spans="1:16" x14ac:dyDescent="0.25">
      <c r="A864" s="121" t="s">
        <v>8</v>
      </c>
      <c r="B864" s="124">
        <v>881</v>
      </c>
      <c r="C864" s="88">
        <v>113</v>
      </c>
      <c r="D864" s="89">
        <v>0.128</v>
      </c>
      <c r="E864" s="88">
        <v>25</v>
      </c>
      <c r="F864" s="89">
        <v>2.8000000000000001E-2</v>
      </c>
      <c r="G864" s="88">
        <v>284</v>
      </c>
      <c r="H864" s="89">
        <v>0.32200000000000001</v>
      </c>
      <c r="I864" s="88">
        <v>79</v>
      </c>
      <c r="J864" s="89">
        <v>0.09</v>
      </c>
      <c r="K864" s="88">
        <v>218</v>
      </c>
      <c r="L864" s="89">
        <v>0.247</v>
      </c>
      <c r="M864" s="88">
        <v>121</v>
      </c>
      <c r="N864" s="89">
        <v>0.13700000000000001</v>
      </c>
      <c r="P864" s="166">
        <f t="shared" si="121"/>
        <v>0.56799999999999995</v>
      </c>
    </row>
    <row r="865" spans="1:16" x14ac:dyDescent="0.25">
      <c r="A865" s="120" t="s">
        <v>9</v>
      </c>
      <c r="B865" s="122">
        <v>1344</v>
      </c>
      <c r="C865" s="85">
        <v>214</v>
      </c>
      <c r="D865" s="86">
        <v>0.159</v>
      </c>
      <c r="E865" s="85">
        <v>27</v>
      </c>
      <c r="F865" s="86">
        <v>0.02</v>
      </c>
      <c r="G865" s="85">
        <v>474</v>
      </c>
      <c r="H865" s="86">
        <v>0.35299999999999998</v>
      </c>
      <c r="I865" s="85">
        <v>88</v>
      </c>
      <c r="J865" s="86">
        <v>6.5000000000000002E-2</v>
      </c>
      <c r="K865" s="85">
        <v>368</v>
      </c>
      <c r="L865" s="86">
        <v>0.27400000000000002</v>
      </c>
      <c r="M865" s="85">
        <v>123</v>
      </c>
      <c r="N865" s="86">
        <v>9.1999999999999998E-2</v>
      </c>
      <c r="P865" s="166">
        <f t="shared" si="121"/>
        <v>0.59699999999999998</v>
      </c>
    </row>
    <row r="866" spans="1:16" x14ac:dyDescent="0.25">
      <c r="A866" s="121" t="s">
        <v>10</v>
      </c>
      <c r="B866" s="124">
        <v>1498</v>
      </c>
      <c r="C866" s="88">
        <v>402</v>
      </c>
      <c r="D866" s="89">
        <v>0.26800000000000002</v>
      </c>
      <c r="E866" s="88">
        <v>27</v>
      </c>
      <c r="F866" s="89">
        <v>1.7999999999999999E-2</v>
      </c>
      <c r="G866" s="88">
        <v>494</v>
      </c>
      <c r="H866" s="89">
        <v>0.33</v>
      </c>
      <c r="I866" s="88">
        <v>42</v>
      </c>
      <c r="J866" s="89">
        <v>2.8000000000000001E-2</v>
      </c>
      <c r="K866" s="88">
        <v>407</v>
      </c>
      <c r="L866" s="89">
        <v>0.27200000000000002</v>
      </c>
      <c r="M866" s="88">
        <v>80</v>
      </c>
      <c r="N866" s="89">
        <v>5.2999999999999999E-2</v>
      </c>
      <c r="P866" s="166">
        <f t="shared" si="121"/>
        <v>0.64400000000000013</v>
      </c>
    </row>
    <row r="867" spans="1:16" x14ac:dyDescent="0.25">
      <c r="A867" s="120" t="s">
        <v>11</v>
      </c>
      <c r="B867" s="122">
        <v>1788</v>
      </c>
      <c r="C867" s="85">
        <v>774</v>
      </c>
      <c r="D867" s="86">
        <v>0.433</v>
      </c>
      <c r="E867" s="85">
        <v>49</v>
      </c>
      <c r="F867" s="86">
        <v>2.7E-2</v>
      </c>
      <c r="G867" s="85">
        <v>479</v>
      </c>
      <c r="H867" s="86">
        <v>0.26800000000000002</v>
      </c>
      <c r="I867" s="85">
        <v>28</v>
      </c>
      <c r="J867" s="86">
        <v>1.6E-2</v>
      </c>
      <c r="K867" s="85">
        <v>363</v>
      </c>
      <c r="L867" s="86">
        <v>0.20300000000000001</v>
      </c>
      <c r="M867" s="85">
        <v>52</v>
      </c>
      <c r="N867" s="86">
        <v>2.9000000000000001E-2</v>
      </c>
      <c r="P867" s="166">
        <f t="shared" si="121"/>
        <v>0.74399999999999999</v>
      </c>
    </row>
    <row r="868" spans="1:16" x14ac:dyDescent="0.25">
      <c r="A868" s="120" t="s">
        <v>12</v>
      </c>
      <c r="B868" s="85">
        <v>1</v>
      </c>
      <c r="C868" s="85">
        <v>0</v>
      </c>
      <c r="D868" s="85" t="s">
        <v>841</v>
      </c>
      <c r="E868" s="85">
        <v>0</v>
      </c>
      <c r="F868" s="86" t="s">
        <v>841</v>
      </c>
      <c r="G868" s="85">
        <v>0</v>
      </c>
      <c r="H868" s="85" t="s">
        <v>841</v>
      </c>
      <c r="I868" s="85">
        <v>0</v>
      </c>
      <c r="J868" s="86" t="s">
        <v>841</v>
      </c>
      <c r="K868" s="85">
        <v>0</v>
      </c>
      <c r="L868" s="85" t="s">
        <v>841</v>
      </c>
      <c r="M868" s="85">
        <v>1</v>
      </c>
      <c r="N868" s="86">
        <v>1</v>
      </c>
      <c r="P868" s="125"/>
    </row>
    <row r="869" spans="1:16" x14ac:dyDescent="0.25">
      <c r="P869" s="173">
        <f>SUMPRODUCT(B861:B867,P861:P867)/B870</f>
        <v>0.62938547486033514</v>
      </c>
    </row>
    <row r="870" spans="1:16" x14ac:dyDescent="0.25">
      <c r="A870" s="121" t="s">
        <v>925</v>
      </c>
      <c r="B870" s="12">
        <f>SUM(B861:B867)</f>
        <v>7876</v>
      </c>
    </row>
    <row r="872" spans="1:16" x14ac:dyDescent="0.25">
      <c r="A872" s="81" t="s">
        <v>924</v>
      </c>
    </row>
    <row r="873" spans="1:16" ht="15.75" customHeight="1" x14ac:dyDescent="0.25">
      <c r="A873" s="114"/>
      <c r="B873" s="114"/>
      <c r="C873" s="275" t="s">
        <v>962</v>
      </c>
      <c r="D873" s="275"/>
      <c r="E873" s="275"/>
      <c r="F873" s="275"/>
      <c r="G873" s="275" t="s">
        <v>963</v>
      </c>
      <c r="H873" s="275"/>
      <c r="I873" s="275"/>
      <c r="J873" s="275"/>
      <c r="K873" s="275" t="s">
        <v>835</v>
      </c>
      <c r="L873" s="275"/>
      <c r="M873" s="275"/>
      <c r="N873" s="275"/>
    </row>
    <row r="874" spans="1:16" ht="15.75" customHeight="1" x14ac:dyDescent="0.25">
      <c r="A874" s="123">
        <v>44637</v>
      </c>
      <c r="B874" s="94">
        <f>A874-120</f>
        <v>44517</v>
      </c>
      <c r="C874" s="272" t="s">
        <v>920</v>
      </c>
      <c r="D874" s="272"/>
      <c r="E874" s="272" t="s">
        <v>921</v>
      </c>
      <c r="F874" s="272"/>
      <c r="G874" s="272" t="s">
        <v>920</v>
      </c>
      <c r="H874" s="272"/>
      <c r="I874" s="272" t="s">
        <v>921</v>
      </c>
      <c r="J874" s="272"/>
      <c r="K874" s="272" t="s">
        <v>920</v>
      </c>
      <c r="L874" s="272"/>
      <c r="M874" s="272" t="s">
        <v>921</v>
      </c>
      <c r="N874" s="272"/>
    </row>
    <row r="875" spans="1:16" ht="30" x14ac:dyDescent="0.25">
      <c r="A875" s="119" t="s">
        <v>104</v>
      </c>
      <c r="B875" s="62" t="s">
        <v>1026</v>
      </c>
      <c r="C875" s="62" t="s">
        <v>839</v>
      </c>
      <c r="D875" s="62" t="s">
        <v>840</v>
      </c>
      <c r="E875" s="62" t="s">
        <v>839</v>
      </c>
      <c r="F875" s="62" t="s">
        <v>840</v>
      </c>
      <c r="G875" s="62" t="s">
        <v>839</v>
      </c>
      <c r="H875" s="62" t="s">
        <v>840</v>
      </c>
      <c r="I875" s="62" t="s">
        <v>839</v>
      </c>
      <c r="J875" s="62" t="s">
        <v>840</v>
      </c>
      <c r="K875" s="62" t="s">
        <v>839</v>
      </c>
      <c r="L875" s="62" t="s">
        <v>840</v>
      </c>
      <c r="M875" s="62" t="s">
        <v>839</v>
      </c>
      <c r="N875" s="62" t="s">
        <v>840</v>
      </c>
      <c r="P875" s="62" t="s">
        <v>833</v>
      </c>
    </row>
    <row r="876" spans="1:16" x14ac:dyDescent="0.25">
      <c r="A876" s="120" t="s">
        <v>964</v>
      </c>
      <c r="B876" s="122">
        <v>360</v>
      </c>
      <c r="C876" s="85">
        <v>0</v>
      </c>
      <c r="D876" s="85" t="s">
        <v>841</v>
      </c>
      <c r="E876" s="85">
        <v>0</v>
      </c>
      <c r="F876" s="85" t="s">
        <v>841</v>
      </c>
      <c r="G876" s="85">
        <v>0</v>
      </c>
      <c r="H876" s="85" t="s">
        <v>841</v>
      </c>
      <c r="I876" s="85">
        <v>0</v>
      </c>
      <c r="J876" s="85" t="s">
        <v>841</v>
      </c>
      <c r="K876" s="85">
        <v>52</v>
      </c>
      <c r="L876" s="86">
        <v>0.14399999999999999</v>
      </c>
      <c r="M876" s="122">
        <v>308</v>
      </c>
      <c r="N876" s="86">
        <v>0.85599999999999998</v>
      </c>
    </row>
    <row r="877" spans="1:16" x14ac:dyDescent="0.25">
      <c r="A877" s="121" t="s">
        <v>965</v>
      </c>
      <c r="B877" s="88">
        <v>127</v>
      </c>
      <c r="C877" s="88">
        <v>0</v>
      </c>
      <c r="D877" s="89" t="s">
        <v>841</v>
      </c>
      <c r="E877" s="88">
        <v>0</v>
      </c>
      <c r="F877" s="89" t="s">
        <v>841</v>
      </c>
      <c r="G877" s="88">
        <v>0</v>
      </c>
      <c r="H877" s="89" t="s">
        <v>841</v>
      </c>
      <c r="I877" s="88">
        <v>1</v>
      </c>
      <c r="J877" s="89">
        <v>8.0000000000000002E-3</v>
      </c>
      <c r="K877" s="88">
        <v>42</v>
      </c>
      <c r="L877" s="89">
        <v>0.33100000000000002</v>
      </c>
      <c r="M877" s="88">
        <v>52</v>
      </c>
      <c r="N877" s="89">
        <v>0.40899999999999997</v>
      </c>
    </row>
    <row r="878" spans="1:16" x14ac:dyDescent="0.25">
      <c r="A878" s="120" t="s">
        <v>809</v>
      </c>
      <c r="B878" s="85">
        <v>756</v>
      </c>
      <c r="C878" s="85">
        <v>14</v>
      </c>
      <c r="D878" s="86">
        <v>1.9E-2</v>
      </c>
      <c r="E878" s="85">
        <v>16</v>
      </c>
      <c r="F878" s="86">
        <v>2.1000000000000001E-2</v>
      </c>
      <c r="G878" s="85">
        <v>130</v>
      </c>
      <c r="H878" s="86">
        <v>0.17199999999999999</v>
      </c>
      <c r="I878" s="85">
        <v>277</v>
      </c>
      <c r="J878" s="86">
        <v>0.36599999999999999</v>
      </c>
      <c r="K878" s="85">
        <v>91</v>
      </c>
      <c r="L878" s="86">
        <v>0.12</v>
      </c>
      <c r="M878" s="85">
        <v>169</v>
      </c>
      <c r="N878" s="86">
        <v>0.224</v>
      </c>
      <c r="P878" s="166">
        <f>D878+F878+H878+J878</f>
        <v>0.57799999999999996</v>
      </c>
    </row>
    <row r="879" spans="1:16" x14ac:dyDescent="0.25">
      <c r="A879" s="121" t="s">
        <v>6</v>
      </c>
      <c r="B879" s="88">
        <v>907</v>
      </c>
      <c r="C879" s="88">
        <v>35</v>
      </c>
      <c r="D879" s="89">
        <v>3.9E-2</v>
      </c>
      <c r="E879" s="88">
        <v>42</v>
      </c>
      <c r="F879" s="89">
        <v>4.5999999999999999E-2</v>
      </c>
      <c r="G879" s="88">
        <v>162</v>
      </c>
      <c r="H879" s="89">
        <v>0.17899999999999999</v>
      </c>
      <c r="I879" s="88">
        <v>313</v>
      </c>
      <c r="J879" s="89">
        <v>0.34499999999999997</v>
      </c>
      <c r="K879" s="88">
        <v>109</v>
      </c>
      <c r="L879" s="89">
        <v>0.12</v>
      </c>
      <c r="M879" s="88">
        <v>188</v>
      </c>
      <c r="N879" s="89">
        <v>0.20699999999999999</v>
      </c>
      <c r="P879" s="166">
        <f t="shared" ref="P879:P884" si="122">D879+F879+H879+J879</f>
        <v>0.60899999999999999</v>
      </c>
    </row>
    <row r="880" spans="1:16" x14ac:dyDescent="0.25">
      <c r="A880" s="120" t="s">
        <v>7</v>
      </c>
      <c r="B880" s="85">
        <v>701</v>
      </c>
      <c r="C880" s="85">
        <v>49</v>
      </c>
      <c r="D880" s="86">
        <v>7.0000000000000007E-2</v>
      </c>
      <c r="E880" s="85">
        <v>17</v>
      </c>
      <c r="F880" s="86">
        <v>2.4E-2</v>
      </c>
      <c r="G880" s="85">
        <v>175</v>
      </c>
      <c r="H880" s="86">
        <v>0.25</v>
      </c>
      <c r="I880" s="85">
        <v>129</v>
      </c>
      <c r="J880" s="86">
        <v>0.184</v>
      </c>
      <c r="K880" s="85">
        <v>151</v>
      </c>
      <c r="L880" s="86">
        <v>0.215</v>
      </c>
      <c r="M880" s="85">
        <v>132</v>
      </c>
      <c r="N880" s="86">
        <v>0.188</v>
      </c>
      <c r="P880" s="166">
        <f t="shared" si="122"/>
        <v>0.52800000000000002</v>
      </c>
    </row>
    <row r="881" spans="1:16" x14ac:dyDescent="0.25">
      <c r="A881" s="121" t="s">
        <v>8</v>
      </c>
      <c r="B881" s="124">
        <v>878</v>
      </c>
      <c r="C881" s="88">
        <v>113</v>
      </c>
      <c r="D881" s="89">
        <v>0.129</v>
      </c>
      <c r="E881" s="88">
        <v>26</v>
      </c>
      <c r="F881" s="89">
        <v>0.03</v>
      </c>
      <c r="G881" s="88">
        <v>283</v>
      </c>
      <c r="H881" s="89">
        <v>0.32200000000000001</v>
      </c>
      <c r="I881" s="88">
        <v>79</v>
      </c>
      <c r="J881" s="89">
        <v>0.09</v>
      </c>
      <c r="K881" s="88">
        <v>217</v>
      </c>
      <c r="L881" s="89">
        <v>0.247</v>
      </c>
      <c r="M881" s="88">
        <v>119</v>
      </c>
      <c r="N881" s="89">
        <v>0.13600000000000001</v>
      </c>
      <c r="P881" s="166">
        <f t="shared" si="122"/>
        <v>0.57099999999999995</v>
      </c>
    </row>
    <row r="882" spans="1:16" x14ac:dyDescent="0.25">
      <c r="A882" s="120" t="s">
        <v>9</v>
      </c>
      <c r="B882" s="122">
        <v>1343</v>
      </c>
      <c r="C882" s="85">
        <v>216</v>
      </c>
      <c r="D882" s="86">
        <v>0.161</v>
      </c>
      <c r="E882" s="85">
        <v>26</v>
      </c>
      <c r="F882" s="86">
        <v>1.9E-2</v>
      </c>
      <c r="G882" s="85">
        <v>477</v>
      </c>
      <c r="H882" s="86">
        <v>0.35499999999999998</v>
      </c>
      <c r="I882" s="85">
        <v>85</v>
      </c>
      <c r="J882" s="86">
        <v>6.3E-2</v>
      </c>
      <c r="K882" s="85">
        <v>367</v>
      </c>
      <c r="L882" s="86">
        <v>0.27300000000000002</v>
      </c>
      <c r="M882" s="85">
        <v>122</v>
      </c>
      <c r="N882" s="86">
        <v>9.0999999999999998E-2</v>
      </c>
      <c r="P882" s="166">
        <f t="shared" si="122"/>
        <v>0.59799999999999986</v>
      </c>
    </row>
    <row r="883" spans="1:16" x14ac:dyDescent="0.25">
      <c r="A883" s="121" t="s">
        <v>10</v>
      </c>
      <c r="B883" s="124">
        <v>1502</v>
      </c>
      <c r="C883" s="88">
        <v>405</v>
      </c>
      <c r="D883" s="89">
        <v>0.27</v>
      </c>
      <c r="E883" s="88">
        <v>30</v>
      </c>
      <c r="F883" s="89">
        <v>0.02</v>
      </c>
      <c r="G883" s="88">
        <v>493</v>
      </c>
      <c r="H883" s="89">
        <v>0.32800000000000001</v>
      </c>
      <c r="I883" s="88">
        <v>41</v>
      </c>
      <c r="J883" s="89">
        <v>2.7E-2</v>
      </c>
      <c r="K883" s="88">
        <v>403</v>
      </c>
      <c r="L883" s="89">
        <v>0.26800000000000002</v>
      </c>
      <c r="M883" s="88">
        <v>84</v>
      </c>
      <c r="N883" s="89">
        <v>5.6000000000000001E-2</v>
      </c>
      <c r="P883" s="166">
        <f t="shared" si="122"/>
        <v>0.64500000000000013</v>
      </c>
    </row>
    <row r="884" spans="1:16" x14ac:dyDescent="0.25">
      <c r="A884" s="120" t="s">
        <v>11</v>
      </c>
      <c r="B884" s="122">
        <v>1800</v>
      </c>
      <c r="C884" s="85">
        <v>782</v>
      </c>
      <c r="D884" s="86">
        <v>0.434</v>
      </c>
      <c r="E884" s="85">
        <v>53</v>
      </c>
      <c r="F884" s="86">
        <v>2.9000000000000001E-2</v>
      </c>
      <c r="G884" s="85">
        <v>482</v>
      </c>
      <c r="H884" s="86">
        <v>0.26800000000000002</v>
      </c>
      <c r="I884" s="85">
        <v>27</v>
      </c>
      <c r="J884" s="86">
        <v>1.4999999999999999E-2</v>
      </c>
      <c r="K884" s="85">
        <v>362</v>
      </c>
      <c r="L884" s="86">
        <v>0.20100000000000001</v>
      </c>
      <c r="M884" s="85">
        <v>51</v>
      </c>
      <c r="N884" s="86">
        <v>2.8000000000000001E-2</v>
      </c>
      <c r="P884" s="166">
        <f t="shared" si="122"/>
        <v>0.74600000000000011</v>
      </c>
    </row>
    <row r="885" spans="1:16" x14ac:dyDescent="0.25">
      <c r="A885" s="120" t="s">
        <v>12</v>
      </c>
      <c r="B885" s="85">
        <v>1</v>
      </c>
      <c r="C885" s="85">
        <v>0</v>
      </c>
      <c r="D885" s="85" t="s">
        <v>841</v>
      </c>
      <c r="E885" s="85">
        <v>0</v>
      </c>
      <c r="F885" s="86" t="s">
        <v>841</v>
      </c>
      <c r="G885" s="85">
        <v>0</v>
      </c>
      <c r="H885" s="85" t="s">
        <v>841</v>
      </c>
      <c r="I885" s="85">
        <v>0</v>
      </c>
      <c r="J885" s="86" t="s">
        <v>841</v>
      </c>
      <c r="K885" s="85">
        <v>0</v>
      </c>
      <c r="L885" s="85" t="s">
        <v>841</v>
      </c>
      <c r="M885" s="85">
        <v>1</v>
      </c>
      <c r="N885" s="86">
        <v>1</v>
      </c>
      <c r="P885" s="125"/>
    </row>
    <row r="886" spans="1:16" x14ac:dyDescent="0.25">
      <c r="P886" s="173">
        <f>SUMPRODUCT(B878:B884,P878:P884)/B887</f>
        <v>0.63084835805756312</v>
      </c>
    </row>
    <row r="887" spans="1:16" x14ac:dyDescent="0.25">
      <c r="A887" s="121" t="s">
        <v>925</v>
      </c>
      <c r="B887" s="12">
        <f>SUM(B878:B884)</f>
        <v>7887</v>
      </c>
    </row>
    <row r="889" spans="1:16" x14ac:dyDescent="0.25">
      <c r="A889" s="228" t="s">
        <v>1123</v>
      </c>
      <c r="B889" s="229"/>
      <c r="C889" s="229"/>
      <c r="D889" s="229"/>
      <c r="E889" s="229"/>
      <c r="F889" s="229"/>
      <c r="G889" s="229"/>
      <c r="H889" s="229"/>
      <c r="I889" s="229"/>
    </row>
    <row r="890" spans="1:16" ht="15.75" customHeight="1" x14ac:dyDescent="0.25">
      <c r="A890" s="114"/>
      <c r="B890" s="114"/>
      <c r="C890" s="275" t="s">
        <v>962</v>
      </c>
      <c r="D890" s="275"/>
      <c r="E890" s="275"/>
      <c r="F890" s="275"/>
      <c r="G890" s="275" t="s">
        <v>963</v>
      </c>
      <c r="H890" s="275"/>
      <c r="I890" s="275"/>
      <c r="J890" s="275"/>
      <c r="K890" s="275" t="s">
        <v>835</v>
      </c>
      <c r="L890" s="275"/>
      <c r="M890" s="275"/>
      <c r="N890" s="275"/>
    </row>
    <row r="891" spans="1:16" ht="15.75" customHeight="1" x14ac:dyDescent="0.25">
      <c r="A891" s="123">
        <v>44641</v>
      </c>
      <c r="B891" s="94">
        <f>A891-120</f>
        <v>44521</v>
      </c>
      <c r="C891" s="272" t="s">
        <v>920</v>
      </c>
      <c r="D891" s="272"/>
      <c r="E891" s="272" t="s">
        <v>921</v>
      </c>
      <c r="F891" s="272"/>
      <c r="G891" s="272" t="s">
        <v>920</v>
      </c>
      <c r="H891" s="272"/>
      <c r="I891" s="272" t="s">
        <v>921</v>
      </c>
      <c r="J891" s="272"/>
      <c r="K891" s="272" t="s">
        <v>920</v>
      </c>
      <c r="L891" s="272"/>
      <c r="M891" s="272" t="s">
        <v>921</v>
      </c>
      <c r="N891" s="272"/>
    </row>
    <row r="892" spans="1:16" ht="30" x14ac:dyDescent="0.25">
      <c r="A892" s="119" t="s">
        <v>104</v>
      </c>
      <c r="B892" s="62" t="s">
        <v>1026</v>
      </c>
      <c r="C892" s="62" t="s">
        <v>839</v>
      </c>
      <c r="D892" s="62" t="s">
        <v>840</v>
      </c>
      <c r="E892" s="62" t="s">
        <v>839</v>
      </c>
      <c r="F892" s="62" t="s">
        <v>840</v>
      </c>
      <c r="G892" s="62" t="s">
        <v>839</v>
      </c>
      <c r="H892" s="62" t="s">
        <v>840</v>
      </c>
      <c r="I892" s="62" t="s">
        <v>839</v>
      </c>
      <c r="J892" s="62" t="s">
        <v>840</v>
      </c>
      <c r="K892" s="62" t="s">
        <v>839</v>
      </c>
      <c r="L892" s="62" t="s">
        <v>840</v>
      </c>
      <c r="M892" s="62" t="s">
        <v>839</v>
      </c>
      <c r="N892" s="62" t="s">
        <v>840</v>
      </c>
      <c r="P892" s="62" t="s">
        <v>833</v>
      </c>
    </row>
    <row r="893" spans="1:16" x14ac:dyDescent="0.25">
      <c r="A893" s="120" t="s">
        <v>964</v>
      </c>
      <c r="B893" s="122">
        <v>371</v>
      </c>
      <c r="C893" s="85">
        <v>0</v>
      </c>
      <c r="D893" s="85" t="s">
        <v>841</v>
      </c>
      <c r="E893" s="85">
        <v>0</v>
      </c>
      <c r="F893" s="85" t="s">
        <v>841</v>
      </c>
      <c r="G893" s="85">
        <v>0</v>
      </c>
      <c r="H893" s="85" t="s">
        <v>841</v>
      </c>
      <c r="I893" s="85">
        <v>0</v>
      </c>
      <c r="J893" s="85" t="s">
        <v>841</v>
      </c>
      <c r="K893" s="85">
        <v>56</v>
      </c>
      <c r="L893" s="86">
        <v>0.151</v>
      </c>
      <c r="M893" s="122">
        <v>315</v>
      </c>
      <c r="N893" s="86">
        <v>0.84899999999999998</v>
      </c>
    </row>
    <row r="894" spans="1:16" x14ac:dyDescent="0.25">
      <c r="A894" s="121" t="s">
        <v>965</v>
      </c>
      <c r="B894" s="88">
        <v>130</v>
      </c>
      <c r="C894" s="88">
        <v>0</v>
      </c>
      <c r="D894" s="89" t="s">
        <v>841</v>
      </c>
      <c r="E894" s="88">
        <v>0</v>
      </c>
      <c r="F894" s="89" t="s">
        <v>841</v>
      </c>
      <c r="G894" s="88">
        <v>0</v>
      </c>
      <c r="H894" s="89" t="s">
        <v>841</v>
      </c>
      <c r="I894" s="88">
        <v>1</v>
      </c>
      <c r="J894" s="89">
        <v>8.0000000000000002E-3</v>
      </c>
      <c r="K894" s="88">
        <v>42</v>
      </c>
      <c r="L894" s="89">
        <v>0.32300000000000001</v>
      </c>
      <c r="M894" s="88">
        <v>55</v>
      </c>
      <c r="N894" s="89">
        <v>0.42299999999999999</v>
      </c>
    </row>
    <row r="895" spans="1:16" x14ac:dyDescent="0.25">
      <c r="A895" s="120" t="s">
        <v>809</v>
      </c>
      <c r="B895" s="85">
        <v>759</v>
      </c>
      <c r="C895" s="85">
        <v>14</v>
      </c>
      <c r="D895" s="86">
        <v>1.7999999999999999E-2</v>
      </c>
      <c r="E895" s="85">
        <v>16</v>
      </c>
      <c r="F895" s="86">
        <v>2.1000000000000001E-2</v>
      </c>
      <c r="G895" s="85">
        <v>132</v>
      </c>
      <c r="H895" s="86">
        <v>0.17399999999999999</v>
      </c>
      <c r="I895" s="85">
        <v>281</v>
      </c>
      <c r="J895" s="86">
        <v>0.37</v>
      </c>
      <c r="K895" s="85">
        <v>88</v>
      </c>
      <c r="L895" s="86">
        <v>0.11600000000000001</v>
      </c>
      <c r="M895" s="85">
        <v>168</v>
      </c>
      <c r="N895" s="86">
        <v>0.221</v>
      </c>
      <c r="P895" s="166">
        <f>D895+F895+H895+J895</f>
        <v>0.58299999999999996</v>
      </c>
    </row>
    <row r="896" spans="1:16" x14ac:dyDescent="0.25">
      <c r="A896" s="121" t="s">
        <v>6</v>
      </c>
      <c r="B896" s="88">
        <v>912</v>
      </c>
      <c r="C896" s="88">
        <v>35</v>
      </c>
      <c r="D896" s="89">
        <v>3.7999999999999999E-2</v>
      </c>
      <c r="E896" s="88">
        <v>43</v>
      </c>
      <c r="F896" s="89">
        <v>4.7E-2</v>
      </c>
      <c r="G896" s="88">
        <v>165</v>
      </c>
      <c r="H896" s="89">
        <v>0.18099999999999999</v>
      </c>
      <c r="I896" s="88">
        <v>315</v>
      </c>
      <c r="J896" s="89">
        <v>0.34499999999999997</v>
      </c>
      <c r="K896" s="88">
        <v>107</v>
      </c>
      <c r="L896" s="89">
        <v>0.11700000000000001</v>
      </c>
      <c r="M896" s="88">
        <v>187</v>
      </c>
      <c r="N896" s="89">
        <v>0.20499999999999999</v>
      </c>
      <c r="P896" s="166">
        <f t="shared" ref="P896:P901" si="123">D896+F896+H896+J896</f>
        <v>0.61099999999999999</v>
      </c>
    </row>
    <row r="897" spans="1:16" x14ac:dyDescent="0.25">
      <c r="A897" s="120" t="s">
        <v>7</v>
      </c>
      <c r="B897" s="85">
        <v>701</v>
      </c>
      <c r="C897" s="85">
        <v>53</v>
      </c>
      <c r="D897" s="86">
        <v>7.5999999999999998E-2</v>
      </c>
      <c r="E897" s="85">
        <v>18</v>
      </c>
      <c r="F897" s="86">
        <v>2.5999999999999999E-2</v>
      </c>
      <c r="G897" s="85">
        <v>178</v>
      </c>
      <c r="H897" s="86">
        <v>0.254</v>
      </c>
      <c r="I897" s="85">
        <v>132</v>
      </c>
      <c r="J897" s="86">
        <v>0.188</v>
      </c>
      <c r="K897" s="85">
        <v>149</v>
      </c>
      <c r="L897" s="86">
        <v>0.21299999999999999</v>
      </c>
      <c r="M897" s="85">
        <v>124</v>
      </c>
      <c r="N897" s="86">
        <v>0.17699999999999999</v>
      </c>
      <c r="P897" s="166">
        <f t="shared" si="123"/>
        <v>0.54400000000000004</v>
      </c>
    </row>
    <row r="898" spans="1:16" x14ac:dyDescent="0.25">
      <c r="A898" s="121" t="s">
        <v>8</v>
      </c>
      <c r="B898" s="124">
        <v>878</v>
      </c>
      <c r="C898" s="88">
        <v>115</v>
      </c>
      <c r="D898" s="89">
        <v>0.13100000000000001</v>
      </c>
      <c r="E898" s="88">
        <v>29</v>
      </c>
      <c r="F898" s="89">
        <v>3.3000000000000002E-2</v>
      </c>
      <c r="G898" s="88">
        <v>286</v>
      </c>
      <c r="H898" s="89">
        <v>0.32600000000000001</v>
      </c>
      <c r="I898" s="88">
        <v>79</v>
      </c>
      <c r="J898" s="89">
        <v>0.09</v>
      </c>
      <c r="K898" s="88">
        <v>209</v>
      </c>
      <c r="L898" s="89">
        <v>0.23799999999999999</v>
      </c>
      <c r="M898" s="88">
        <v>118</v>
      </c>
      <c r="N898" s="89">
        <v>0.13400000000000001</v>
      </c>
      <c r="P898" s="166">
        <f t="shared" si="123"/>
        <v>0.57999999999999996</v>
      </c>
    </row>
    <row r="899" spans="1:16" x14ac:dyDescent="0.25">
      <c r="A899" s="120" t="s">
        <v>9</v>
      </c>
      <c r="B899" s="122">
        <v>1336</v>
      </c>
      <c r="C899" s="85">
        <v>220</v>
      </c>
      <c r="D899" s="86">
        <v>0.16500000000000001</v>
      </c>
      <c r="E899" s="85">
        <v>27</v>
      </c>
      <c r="F899" s="86">
        <v>0.02</v>
      </c>
      <c r="G899" s="85">
        <v>479</v>
      </c>
      <c r="H899" s="86">
        <v>0.35899999999999999</v>
      </c>
      <c r="I899" s="85">
        <v>83</v>
      </c>
      <c r="J899" s="86">
        <v>6.2E-2</v>
      </c>
      <c r="K899" s="85">
        <v>361</v>
      </c>
      <c r="L899" s="86">
        <v>0.27</v>
      </c>
      <c r="M899" s="85">
        <v>118</v>
      </c>
      <c r="N899" s="86">
        <v>8.7999999999999995E-2</v>
      </c>
      <c r="P899" s="166">
        <f t="shared" si="123"/>
        <v>0.60600000000000009</v>
      </c>
    </row>
    <row r="900" spans="1:16" x14ac:dyDescent="0.25">
      <c r="A900" s="121" t="s">
        <v>10</v>
      </c>
      <c r="B900" s="124">
        <v>1515</v>
      </c>
      <c r="C900" s="88">
        <v>422</v>
      </c>
      <c r="D900" s="89">
        <v>0.27900000000000003</v>
      </c>
      <c r="E900" s="88">
        <v>27</v>
      </c>
      <c r="F900" s="89">
        <v>1.7999999999999999E-2</v>
      </c>
      <c r="G900" s="88">
        <v>492</v>
      </c>
      <c r="H900" s="89">
        <v>0.32500000000000001</v>
      </c>
      <c r="I900" s="88">
        <v>44</v>
      </c>
      <c r="J900" s="89">
        <v>2.9000000000000001E-2</v>
      </c>
      <c r="K900" s="88">
        <v>402</v>
      </c>
      <c r="L900" s="89">
        <v>0.26500000000000001</v>
      </c>
      <c r="M900" s="88">
        <v>82</v>
      </c>
      <c r="N900" s="89">
        <v>5.3999999999999999E-2</v>
      </c>
      <c r="P900" s="166">
        <f t="shared" si="123"/>
        <v>0.65100000000000013</v>
      </c>
    </row>
    <row r="901" spans="1:16" x14ac:dyDescent="0.25">
      <c r="A901" s="120" t="s">
        <v>11</v>
      </c>
      <c r="B901" s="122">
        <v>1826</v>
      </c>
      <c r="C901" s="85">
        <v>809</v>
      </c>
      <c r="D901" s="86">
        <v>0.443</v>
      </c>
      <c r="E901" s="85">
        <v>52</v>
      </c>
      <c r="F901" s="86">
        <v>2.8000000000000001E-2</v>
      </c>
      <c r="G901" s="85">
        <v>483</v>
      </c>
      <c r="H901" s="86">
        <v>0.26500000000000001</v>
      </c>
      <c r="I901" s="85">
        <v>27</v>
      </c>
      <c r="J901" s="86">
        <v>1.4999999999999999E-2</v>
      </c>
      <c r="K901" s="85">
        <v>365</v>
      </c>
      <c r="L901" s="86">
        <v>0.2</v>
      </c>
      <c r="M901" s="85">
        <v>47</v>
      </c>
      <c r="N901" s="86">
        <v>2.5999999999999999E-2</v>
      </c>
      <c r="P901" s="166">
        <f t="shared" si="123"/>
        <v>0.751</v>
      </c>
    </row>
    <row r="902" spans="1:16" x14ac:dyDescent="0.25">
      <c r="A902" s="120" t="s">
        <v>12</v>
      </c>
      <c r="B902" s="85">
        <v>1</v>
      </c>
      <c r="C902" s="85">
        <v>0</v>
      </c>
      <c r="D902" s="85" t="s">
        <v>841</v>
      </c>
      <c r="E902" s="85">
        <v>0</v>
      </c>
      <c r="F902" s="86" t="s">
        <v>841</v>
      </c>
      <c r="G902" s="85">
        <v>0</v>
      </c>
      <c r="H902" s="85" t="s">
        <v>841</v>
      </c>
      <c r="I902" s="85">
        <v>0</v>
      </c>
      <c r="J902" s="86" t="s">
        <v>841</v>
      </c>
      <c r="K902" s="85">
        <v>0</v>
      </c>
      <c r="L902" s="85" t="s">
        <v>841</v>
      </c>
      <c r="M902" s="85">
        <v>1</v>
      </c>
      <c r="N902" s="86">
        <v>1</v>
      </c>
      <c r="P902" s="125"/>
    </row>
    <row r="903" spans="1:16" x14ac:dyDescent="0.25">
      <c r="P903" s="173">
        <f>SUMPRODUCT(B895:B901,P895:P901)/B904</f>
        <v>0.63801185820613104</v>
      </c>
    </row>
    <row r="904" spans="1:16" x14ac:dyDescent="0.25">
      <c r="A904" s="121" t="s">
        <v>925</v>
      </c>
      <c r="B904" s="12">
        <f>SUM(B895:B901)</f>
        <v>7927</v>
      </c>
    </row>
    <row r="906" spans="1:16" x14ac:dyDescent="0.25">
      <c r="A906" s="228" t="s">
        <v>1123</v>
      </c>
      <c r="B906" s="229"/>
      <c r="C906" s="229"/>
      <c r="D906" s="229"/>
      <c r="E906" s="229"/>
      <c r="F906" s="229"/>
      <c r="G906" s="229"/>
      <c r="H906" s="229"/>
      <c r="I906" s="229"/>
    </row>
    <row r="907" spans="1:16" ht="15.75" customHeight="1" x14ac:dyDescent="0.25">
      <c r="A907" s="114"/>
      <c r="B907" s="114"/>
      <c r="C907" s="275" t="s">
        <v>962</v>
      </c>
      <c r="D907" s="275"/>
      <c r="E907" s="275"/>
      <c r="F907" s="275"/>
      <c r="G907" s="275" t="s">
        <v>963</v>
      </c>
      <c r="H907" s="275"/>
      <c r="I907" s="275"/>
      <c r="J907" s="275"/>
      <c r="K907" s="275" t="s">
        <v>835</v>
      </c>
      <c r="L907" s="275"/>
      <c r="M907" s="275"/>
      <c r="N907" s="275"/>
    </row>
    <row r="908" spans="1:16" ht="15.75" customHeight="1" x14ac:dyDescent="0.25">
      <c r="A908" s="123">
        <v>44648</v>
      </c>
      <c r="B908" s="94">
        <f>A908-120</f>
        <v>44528</v>
      </c>
      <c r="C908" s="272" t="s">
        <v>920</v>
      </c>
      <c r="D908" s="272"/>
      <c r="E908" s="272" t="s">
        <v>921</v>
      </c>
      <c r="F908" s="272"/>
      <c r="G908" s="272" t="s">
        <v>920</v>
      </c>
      <c r="H908" s="272"/>
      <c r="I908" s="272" t="s">
        <v>921</v>
      </c>
      <c r="J908" s="272"/>
      <c r="K908" s="272" t="s">
        <v>920</v>
      </c>
      <c r="L908" s="272"/>
      <c r="M908" s="272" t="s">
        <v>921</v>
      </c>
      <c r="N908" s="272"/>
    </row>
    <row r="909" spans="1:16" ht="30" x14ac:dyDescent="0.25">
      <c r="A909" s="119" t="s">
        <v>104</v>
      </c>
      <c r="B909" s="62" t="s">
        <v>1026</v>
      </c>
      <c r="C909" s="62" t="s">
        <v>839</v>
      </c>
      <c r="D909" s="62" t="s">
        <v>840</v>
      </c>
      <c r="E909" s="62" t="s">
        <v>839</v>
      </c>
      <c r="F909" s="62" t="s">
        <v>840</v>
      </c>
      <c r="G909" s="62" t="s">
        <v>839</v>
      </c>
      <c r="H909" s="62" t="s">
        <v>840</v>
      </c>
      <c r="I909" s="62" t="s">
        <v>839</v>
      </c>
      <c r="J909" s="62" t="s">
        <v>840</v>
      </c>
      <c r="K909" s="62" t="s">
        <v>839</v>
      </c>
      <c r="L909" s="62" t="s">
        <v>840</v>
      </c>
      <c r="M909" s="62" t="s">
        <v>839</v>
      </c>
      <c r="N909" s="62" t="s">
        <v>840</v>
      </c>
      <c r="P909" s="62" t="s">
        <v>833</v>
      </c>
    </row>
    <row r="910" spans="1:16" x14ac:dyDescent="0.25">
      <c r="A910" s="120" t="s">
        <v>964</v>
      </c>
      <c r="B910" s="122">
        <v>386</v>
      </c>
      <c r="C910" s="85">
        <v>0</v>
      </c>
      <c r="D910" s="85" t="s">
        <v>841</v>
      </c>
      <c r="E910" s="85">
        <v>0</v>
      </c>
      <c r="F910" s="85" t="s">
        <v>841</v>
      </c>
      <c r="G910" s="85">
        <v>0</v>
      </c>
      <c r="H910" s="85" t="s">
        <v>841</v>
      </c>
      <c r="I910" s="85">
        <v>0</v>
      </c>
      <c r="J910" s="85" t="s">
        <v>841</v>
      </c>
      <c r="K910" s="85">
        <v>59</v>
      </c>
      <c r="L910" s="86">
        <v>0.153</v>
      </c>
      <c r="M910" s="122">
        <v>327</v>
      </c>
      <c r="N910" s="86">
        <v>0.84699999999999998</v>
      </c>
    </row>
    <row r="911" spans="1:16" x14ac:dyDescent="0.25">
      <c r="A911" s="121" t="s">
        <v>965</v>
      </c>
      <c r="B911" s="88">
        <v>131</v>
      </c>
      <c r="C911" s="88">
        <v>0</v>
      </c>
      <c r="D911" s="89" t="s">
        <v>841</v>
      </c>
      <c r="E911" s="88">
        <v>0</v>
      </c>
      <c r="F911" s="89" t="s">
        <v>841</v>
      </c>
      <c r="G911" s="88">
        <v>1</v>
      </c>
      <c r="H911" s="89">
        <v>8.0000000000000002E-3</v>
      </c>
      <c r="I911" s="88">
        <v>1</v>
      </c>
      <c r="J911" s="89">
        <v>8.0000000000000002E-3</v>
      </c>
      <c r="K911" s="88">
        <v>40</v>
      </c>
      <c r="L911" s="89">
        <v>0.30499999999999999</v>
      </c>
      <c r="M911" s="88">
        <v>57</v>
      </c>
      <c r="N911" s="89">
        <v>0.435</v>
      </c>
    </row>
    <row r="912" spans="1:16" x14ac:dyDescent="0.25">
      <c r="A912" s="120" t="s">
        <v>809</v>
      </c>
      <c r="B912" s="85">
        <v>774</v>
      </c>
      <c r="C912" s="85">
        <v>17</v>
      </c>
      <c r="D912" s="86">
        <v>2.1999999999999999E-2</v>
      </c>
      <c r="E912" s="85">
        <v>17</v>
      </c>
      <c r="F912" s="86">
        <v>2.1999999999999999E-2</v>
      </c>
      <c r="G912" s="85">
        <v>141</v>
      </c>
      <c r="H912" s="86">
        <v>0.182</v>
      </c>
      <c r="I912" s="85">
        <v>285</v>
      </c>
      <c r="J912" s="86">
        <v>0.36799999999999999</v>
      </c>
      <c r="K912" s="85">
        <v>84</v>
      </c>
      <c r="L912" s="86">
        <v>0.109</v>
      </c>
      <c r="M912" s="85">
        <v>166</v>
      </c>
      <c r="N912" s="86">
        <v>0.214</v>
      </c>
      <c r="P912" s="166">
        <f>D912+F912+H912+J912</f>
        <v>0.59399999999999997</v>
      </c>
    </row>
    <row r="913" spans="1:16" x14ac:dyDescent="0.25">
      <c r="A913" s="121" t="s">
        <v>6</v>
      </c>
      <c r="B913" s="88">
        <v>915</v>
      </c>
      <c r="C913" s="88">
        <v>38</v>
      </c>
      <c r="D913" s="89">
        <v>4.2000000000000003E-2</v>
      </c>
      <c r="E913" s="88">
        <v>45</v>
      </c>
      <c r="F913" s="89">
        <v>4.9000000000000002E-2</v>
      </c>
      <c r="G913" s="88">
        <v>166</v>
      </c>
      <c r="H913" s="89">
        <v>0.18099999999999999</v>
      </c>
      <c r="I913" s="88">
        <v>328</v>
      </c>
      <c r="J913" s="89">
        <v>0.35799999999999998</v>
      </c>
      <c r="K913" s="88">
        <v>100</v>
      </c>
      <c r="L913" s="89">
        <v>0.109</v>
      </c>
      <c r="M913" s="88">
        <v>178</v>
      </c>
      <c r="N913" s="89">
        <v>0.19500000000000001</v>
      </c>
      <c r="P913" s="166">
        <f t="shared" ref="P913:P918" si="124">D913+F913+H913+J913</f>
        <v>0.63</v>
      </c>
    </row>
    <row r="914" spans="1:16" x14ac:dyDescent="0.25">
      <c r="A914" s="120" t="s">
        <v>7</v>
      </c>
      <c r="B914" s="85">
        <v>702</v>
      </c>
      <c r="C914" s="85">
        <v>59</v>
      </c>
      <c r="D914" s="86">
        <v>8.4000000000000005E-2</v>
      </c>
      <c r="E914" s="85">
        <v>19</v>
      </c>
      <c r="F914" s="86">
        <v>2.7E-2</v>
      </c>
      <c r="G914" s="85">
        <v>181</v>
      </c>
      <c r="H914" s="86">
        <v>0.25800000000000001</v>
      </c>
      <c r="I914" s="85">
        <v>132</v>
      </c>
      <c r="J914" s="86">
        <v>0.188</v>
      </c>
      <c r="K914" s="85">
        <v>141</v>
      </c>
      <c r="L914" s="86">
        <v>0.20100000000000001</v>
      </c>
      <c r="M914" s="85">
        <v>119</v>
      </c>
      <c r="N914" s="86">
        <v>0.17</v>
      </c>
      <c r="P914" s="166">
        <f t="shared" si="124"/>
        <v>0.55699999999999994</v>
      </c>
    </row>
    <row r="915" spans="1:16" x14ac:dyDescent="0.25">
      <c r="A915" s="121" t="s">
        <v>8</v>
      </c>
      <c r="B915" s="124">
        <v>882</v>
      </c>
      <c r="C915" s="88">
        <v>127</v>
      </c>
      <c r="D915" s="89">
        <v>0.14399999999999999</v>
      </c>
      <c r="E915" s="88">
        <v>27</v>
      </c>
      <c r="F915" s="89">
        <v>3.1E-2</v>
      </c>
      <c r="G915" s="88">
        <v>288</v>
      </c>
      <c r="H915" s="89">
        <v>0.32700000000000001</v>
      </c>
      <c r="I915" s="88">
        <v>84</v>
      </c>
      <c r="J915" s="89">
        <v>9.5000000000000001E-2</v>
      </c>
      <c r="K915" s="88">
        <v>203</v>
      </c>
      <c r="L915" s="89">
        <v>0.23</v>
      </c>
      <c r="M915" s="88">
        <v>111</v>
      </c>
      <c r="N915" s="89">
        <v>0.126</v>
      </c>
      <c r="P915" s="166">
        <f t="shared" si="124"/>
        <v>0.59699999999999998</v>
      </c>
    </row>
    <row r="916" spans="1:16" x14ac:dyDescent="0.25">
      <c r="A916" s="120" t="s">
        <v>9</v>
      </c>
      <c r="B916" s="122">
        <v>1341</v>
      </c>
      <c r="C916" s="85">
        <v>238</v>
      </c>
      <c r="D916" s="86">
        <v>0.17699999999999999</v>
      </c>
      <c r="E916" s="85">
        <v>27</v>
      </c>
      <c r="F916" s="86">
        <v>0.02</v>
      </c>
      <c r="G916" s="85">
        <v>482</v>
      </c>
      <c r="H916" s="86">
        <v>0.35899999999999999</v>
      </c>
      <c r="I916" s="85">
        <v>84</v>
      </c>
      <c r="J916" s="86">
        <v>6.3E-2</v>
      </c>
      <c r="K916" s="85">
        <v>353</v>
      </c>
      <c r="L916" s="86">
        <v>0.26300000000000001</v>
      </c>
      <c r="M916" s="85">
        <v>108</v>
      </c>
      <c r="N916" s="86">
        <v>8.1000000000000003E-2</v>
      </c>
      <c r="P916" s="166">
        <f t="shared" si="124"/>
        <v>0.61899999999999999</v>
      </c>
    </row>
    <row r="917" spans="1:16" x14ac:dyDescent="0.25">
      <c r="A917" s="121" t="s">
        <v>10</v>
      </c>
      <c r="B917" s="124">
        <v>1560</v>
      </c>
      <c r="C917" s="88">
        <v>463</v>
      </c>
      <c r="D917" s="89">
        <v>0.29699999999999999</v>
      </c>
      <c r="E917" s="88">
        <v>22</v>
      </c>
      <c r="F917" s="89">
        <v>1.4E-2</v>
      </c>
      <c r="G917" s="88">
        <v>505</v>
      </c>
      <c r="H917" s="89">
        <v>0.32400000000000001</v>
      </c>
      <c r="I917" s="88">
        <v>42</v>
      </c>
      <c r="J917" s="89">
        <v>2.7E-2</v>
      </c>
      <c r="K917" s="88">
        <v>404</v>
      </c>
      <c r="L917" s="89">
        <v>0.25900000000000001</v>
      </c>
      <c r="M917" s="88">
        <v>80</v>
      </c>
      <c r="N917" s="89">
        <v>5.0999999999999997E-2</v>
      </c>
      <c r="P917" s="166">
        <f t="shared" si="124"/>
        <v>0.66200000000000003</v>
      </c>
    </row>
    <row r="918" spans="1:16" x14ac:dyDescent="0.25">
      <c r="A918" s="120" t="s">
        <v>11</v>
      </c>
      <c r="B918" s="122">
        <v>1945</v>
      </c>
      <c r="C918" s="85">
        <v>905</v>
      </c>
      <c r="D918" s="86">
        <v>0.46500000000000002</v>
      </c>
      <c r="E918" s="85">
        <v>45</v>
      </c>
      <c r="F918" s="86">
        <v>2.3E-2</v>
      </c>
      <c r="G918" s="85">
        <v>511</v>
      </c>
      <c r="H918" s="86">
        <v>0.26300000000000001</v>
      </c>
      <c r="I918" s="85">
        <v>24</v>
      </c>
      <c r="J918" s="86">
        <v>1.2E-2</v>
      </c>
      <c r="K918" s="85">
        <v>369</v>
      </c>
      <c r="L918" s="86">
        <v>0.19</v>
      </c>
      <c r="M918" s="85">
        <v>45</v>
      </c>
      <c r="N918" s="86">
        <v>2.3E-2</v>
      </c>
      <c r="P918" s="166">
        <f t="shared" si="124"/>
        <v>0.76300000000000012</v>
      </c>
    </row>
    <row r="919" spans="1:16" x14ac:dyDescent="0.25">
      <c r="A919" s="120" t="s">
        <v>12</v>
      </c>
      <c r="B919" s="85">
        <v>1</v>
      </c>
      <c r="C919" s="85">
        <v>0</v>
      </c>
      <c r="D919" s="85" t="s">
        <v>841</v>
      </c>
      <c r="E919" s="85">
        <v>0</v>
      </c>
      <c r="F919" s="86" t="s">
        <v>841</v>
      </c>
      <c r="G919" s="85">
        <v>0</v>
      </c>
      <c r="H919" s="85" t="s">
        <v>841</v>
      </c>
      <c r="I919" s="85">
        <v>0</v>
      </c>
      <c r="J919" s="86" t="s">
        <v>841</v>
      </c>
      <c r="K919" s="85">
        <v>0</v>
      </c>
      <c r="L919" s="85" t="s">
        <v>841</v>
      </c>
      <c r="M919" s="85">
        <v>1</v>
      </c>
      <c r="N919" s="86">
        <v>1</v>
      </c>
      <c r="P919" s="125"/>
    </row>
    <row r="920" spans="1:16" x14ac:dyDescent="0.25">
      <c r="P920" s="173">
        <f>SUMPRODUCT(B912:B918,P912:P918)/B921</f>
        <v>0.6528646385022786</v>
      </c>
    </row>
    <row r="921" spans="1:16" x14ac:dyDescent="0.25">
      <c r="A921" s="121" t="s">
        <v>925</v>
      </c>
      <c r="B921" s="12">
        <f>SUM(B912:B918)</f>
        <v>8119</v>
      </c>
    </row>
    <row r="923" spans="1:16" x14ac:dyDescent="0.25">
      <c r="A923" s="228" t="s">
        <v>1123</v>
      </c>
      <c r="B923" s="229"/>
      <c r="C923" s="229"/>
      <c r="D923" s="229"/>
      <c r="E923" s="229"/>
      <c r="F923" s="229"/>
      <c r="G923" s="229"/>
      <c r="H923" s="229"/>
      <c r="I923" s="229"/>
    </row>
    <row r="924" spans="1:16" ht="15.75" customHeight="1" x14ac:dyDescent="0.25">
      <c r="A924" s="114"/>
      <c r="B924" s="114"/>
      <c r="C924" s="275" t="s">
        <v>962</v>
      </c>
      <c r="D924" s="275"/>
      <c r="E924" s="275"/>
      <c r="F924" s="275"/>
      <c r="G924" s="275" t="s">
        <v>963</v>
      </c>
      <c r="H924" s="275"/>
      <c r="I924" s="275"/>
      <c r="J924" s="275"/>
      <c r="K924" s="275" t="s">
        <v>835</v>
      </c>
      <c r="L924" s="275"/>
      <c r="M924" s="275"/>
      <c r="N924" s="275"/>
    </row>
    <row r="925" spans="1:16" ht="15.75" customHeight="1" x14ac:dyDescent="0.25">
      <c r="A925" s="123">
        <v>44655</v>
      </c>
      <c r="B925" s="94">
        <f>A925-120</f>
        <v>44535</v>
      </c>
      <c r="C925" s="272" t="s">
        <v>920</v>
      </c>
      <c r="D925" s="272"/>
      <c r="E925" s="272" t="s">
        <v>921</v>
      </c>
      <c r="F925" s="272"/>
      <c r="G925" s="272" t="s">
        <v>920</v>
      </c>
      <c r="H925" s="272"/>
      <c r="I925" s="272" t="s">
        <v>921</v>
      </c>
      <c r="J925" s="272"/>
      <c r="K925" s="272" t="s">
        <v>920</v>
      </c>
      <c r="L925" s="272"/>
      <c r="M925" s="272" t="s">
        <v>921</v>
      </c>
      <c r="N925" s="272"/>
    </row>
    <row r="926" spans="1:16" ht="30" x14ac:dyDescent="0.25">
      <c r="A926" s="119" t="s">
        <v>104</v>
      </c>
      <c r="B926" s="62" t="s">
        <v>1026</v>
      </c>
      <c r="C926" s="62" t="s">
        <v>839</v>
      </c>
      <c r="D926" s="62" t="s">
        <v>840</v>
      </c>
      <c r="E926" s="62" t="s">
        <v>839</v>
      </c>
      <c r="F926" s="62" t="s">
        <v>840</v>
      </c>
      <c r="G926" s="62" t="s">
        <v>839</v>
      </c>
      <c r="H926" s="62" t="s">
        <v>840</v>
      </c>
      <c r="I926" s="62" t="s">
        <v>839</v>
      </c>
      <c r="J926" s="62" t="s">
        <v>840</v>
      </c>
      <c r="K926" s="62" t="s">
        <v>839</v>
      </c>
      <c r="L926" s="62" t="s">
        <v>840</v>
      </c>
      <c r="M926" s="62" t="s">
        <v>839</v>
      </c>
      <c r="N926" s="62" t="s">
        <v>840</v>
      </c>
      <c r="P926" s="62" t="s">
        <v>833</v>
      </c>
    </row>
    <row r="927" spans="1:16" x14ac:dyDescent="0.25">
      <c r="A927" s="120" t="s">
        <v>964</v>
      </c>
      <c r="B927" s="122">
        <v>400</v>
      </c>
      <c r="C927" s="85">
        <v>0</v>
      </c>
      <c r="D927" s="85" t="s">
        <v>841</v>
      </c>
      <c r="E927" s="85">
        <v>0</v>
      </c>
      <c r="F927" s="85" t="s">
        <v>841</v>
      </c>
      <c r="G927" s="85">
        <v>0</v>
      </c>
      <c r="H927" s="85" t="s">
        <v>841</v>
      </c>
      <c r="I927" s="85">
        <v>0</v>
      </c>
      <c r="J927" s="85" t="s">
        <v>841</v>
      </c>
      <c r="K927" s="85">
        <v>60</v>
      </c>
      <c r="L927" s="86">
        <v>0.15</v>
      </c>
      <c r="M927" s="122">
        <v>340</v>
      </c>
      <c r="N927" s="86">
        <v>0.85</v>
      </c>
    </row>
    <row r="928" spans="1:16" x14ac:dyDescent="0.25">
      <c r="A928" s="121" t="s">
        <v>965</v>
      </c>
      <c r="B928" s="88">
        <v>132</v>
      </c>
      <c r="C928" s="88">
        <v>0</v>
      </c>
      <c r="D928" s="89" t="s">
        <v>841</v>
      </c>
      <c r="E928" s="88">
        <v>0</v>
      </c>
      <c r="F928" s="89" t="s">
        <v>841</v>
      </c>
      <c r="G928" s="88">
        <v>2</v>
      </c>
      <c r="H928" s="89">
        <v>1.4999999999999999E-2</v>
      </c>
      <c r="I928" s="88">
        <v>1</v>
      </c>
      <c r="J928" s="89">
        <v>8.0000000000000002E-3</v>
      </c>
      <c r="K928" s="88">
        <v>40</v>
      </c>
      <c r="L928" s="89">
        <v>0.30299999999999999</v>
      </c>
      <c r="M928" s="88">
        <v>57</v>
      </c>
      <c r="N928" s="89">
        <v>0.432</v>
      </c>
    </row>
    <row r="929" spans="1:16" x14ac:dyDescent="0.25">
      <c r="A929" s="120" t="s">
        <v>809</v>
      </c>
      <c r="B929" s="85">
        <v>787</v>
      </c>
      <c r="C929" s="85">
        <v>17</v>
      </c>
      <c r="D929" s="86">
        <v>2.1999999999999999E-2</v>
      </c>
      <c r="E929" s="85">
        <v>19</v>
      </c>
      <c r="F929" s="86">
        <v>2.4E-2</v>
      </c>
      <c r="G929" s="85">
        <v>146</v>
      </c>
      <c r="H929" s="86">
        <v>0.186</v>
      </c>
      <c r="I929" s="85">
        <v>287</v>
      </c>
      <c r="J929" s="86">
        <v>0.36499999999999999</v>
      </c>
      <c r="K929" s="85">
        <v>83</v>
      </c>
      <c r="L929" s="86">
        <v>0.105</v>
      </c>
      <c r="M929" s="85">
        <v>167</v>
      </c>
      <c r="N929" s="86">
        <v>0.21199999999999999</v>
      </c>
      <c r="P929" s="166">
        <f>D929+F929+H929+J929</f>
        <v>0.59699999999999998</v>
      </c>
    </row>
    <row r="930" spans="1:16" x14ac:dyDescent="0.25">
      <c r="A930" s="121" t="s">
        <v>6</v>
      </c>
      <c r="B930" s="88">
        <v>929</v>
      </c>
      <c r="C930" s="88">
        <v>39</v>
      </c>
      <c r="D930" s="89">
        <v>4.2000000000000003E-2</v>
      </c>
      <c r="E930" s="88">
        <v>49</v>
      </c>
      <c r="F930" s="89">
        <v>5.2999999999999999E-2</v>
      </c>
      <c r="G930" s="88">
        <v>169</v>
      </c>
      <c r="H930" s="89">
        <v>0.182</v>
      </c>
      <c r="I930" s="88">
        <v>337</v>
      </c>
      <c r="J930" s="89">
        <v>0.36299999999999999</v>
      </c>
      <c r="K930" s="88">
        <v>101</v>
      </c>
      <c r="L930" s="89">
        <v>0.109</v>
      </c>
      <c r="M930" s="88">
        <v>174</v>
      </c>
      <c r="N930" s="89">
        <v>0.187</v>
      </c>
      <c r="P930" s="166">
        <f t="shared" ref="P930:P935" si="125">D930+F930+H930+J930</f>
        <v>0.64</v>
      </c>
    </row>
    <row r="931" spans="1:16" x14ac:dyDescent="0.25">
      <c r="A931" s="120" t="s">
        <v>7</v>
      </c>
      <c r="B931" s="85">
        <v>690</v>
      </c>
      <c r="C931" s="85">
        <v>61</v>
      </c>
      <c r="D931" s="86">
        <v>8.7999999999999995E-2</v>
      </c>
      <c r="E931" s="85">
        <v>20</v>
      </c>
      <c r="F931" s="86">
        <v>2.9000000000000001E-2</v>
      </c>
      <c r="G931" s="85">
        <v>183</v>
      </c>
      <c r="H931" s="86">
        <v>0.26500000000000001</v>
      </c>
      <c r="I931" s="85">
        <v>134</v>
      </c>
      <c r="J931" s="86">
        <v>0.19400000000000001</v>
      </c>
      <c r="K931" s="85">
        <v>128</v>
      </c>
      <c r="L931" s="86">
        <v>0.186</v>
      </c>
      <c r="M931" s="85">
        <v>116</v>
      </c>
      <c r="N931" s="86">
        <v>0.16800000000000001</v>
      </c>
      <c r="P931" s="166">
        <f t="shared" si="125"/>
        <v>0.57600000000000007</v>
      </c>
    </row>
    <row r="932" spans="1:16" x14ac:dyDescent="0.25">
      <c r="A932" s="121" t="s">
        <v>8</v>
      </c>
      <c r="B932" s="124">
        <v>894</v>
      </c>
      <c r="C932" s="88">
        <v>134</v>
      </c>
      <c r="D932" s="89">
        <v>0.15</v>
      </c>
      <c r="E932" s="88">
        <v>28</v>
      </c>
      <c r="F932" s="89">
        <v>3.1E-2</v>
      </c>
      <c r="G932" s="88">
        <v>296</v>
      </c>
      <c r="H932" s="89">
        <v>0.33100000000000002</v>
      </c>
      <c r="I932" s="88">
        <v>86</v>
      </c>
      <c r="J932" s="89">
        <v>9.6000000000000002E-2</v>
      </c>
      <c r="K932" s="88">
        <v>203</v>
      </c>
      <c r="L932" s="89">
        <v>0.22700000000000001</v>
      </c>
      <c r="M932" s="88">
        <v>106</v>
      </c>
      <c r="N932" s="89">
        <v>0.11899999999999999</v>
      </c>
      <c r="P932" s="166">
        <f t="shared" si="125"/>
        <v>0.60799999999999998</v>
      </c>
    </row>
    <row r="933" spans="1:16" x14ac:dyDescent="0.25">
      <c r="A933" s="120" t="s">
        <v>9</v>
      </c>
      <c r="B933" s="122">
        <v>1358</v>
      </c>
      <c r="C933" s="85">
        <v>259</v>
      </c>
      <c r="D933" s="86">
        <v>0.191</v>
      </c>
      <c r="E933" s="85">
        <v>28</v>
      </c>
      <c r="F933" s="86">
        <v>2.1000000000000001E-2</v>
      </c>
      <c r="G933" s="85">
        <v>491</v>
      </c>
      <c r="H933" s="86">
        <v>0.36199999999999999</v>
      </c>
      <c r="I933" s="85">
        <v>86</v>
      </c>
      <c r="J933" s="86">
        <v>6.3E-2</v>
      </c>
      <c r="K933" s="85">
        <v>342</v>
      </c>
      <c r="L933" s="86">
        <v>0.252</v>
      </c>
      <c r="M933" s="85">
        <v>102</v>
      </c>
      <c r="N933" s="86">
        <v>7.4999999999999997E-2</v>
      </c>
      <c r="P933" s="166">
        <f t="shared" si="125"/>
        <v>0.63700000000000001</v>
      </c>
    </row>
    <row r="934" spans="1:16" x14ac:dyDescent="0.25">
      <c r="A934" s="121" t="s">
        <v>10</v>
      </c>
      <c r="B934" s="124">
        <v>1607</v>
      </c>
      <c r="C934" s="88">
        <v>505</v>
      </c>
      <c r="D934" s="89">
        <v>0.314</v>
      </c>
      <c r="E934" s="88">
        <v>25</v>
      </c>
      <c r="F934" s="89">
        <v>1.6E-2</v>
      </c>
      <c r="G934" s="88">
        <v>516</v>
      </c>
      <c r="H934" s="89">
        <v>0.32100000000000001</v>
      </c>
      <c r="I934" s="88">
        <v>44</v>
      </c>
      <c r="J934" s="89">
        <v>2.7E-2</v>
      </c>
      <c r="K934" s="88">
        <v>391</v>
      </c>
      <c r="L934" s="89">
        <v>0.24299999999999999</v>
      </c>
      <c r="M934" s="88">
        <v>81</v>
      </c>
      <c r="N934" s="89">
        <v>0.05</v>
      </c>
      <c r="P934" s="166">
        <f t="shared" si="125"/>
        <v>0.67800000000000005</v>
      </c>
    </row>
    <row r="935" spans="1:16" x14ac:dyDescent="0.25">
      <c r="A935" s="120" t="s">
        <v>11</v>
      </c>
      <c r="B935" s="122">
        <v>2058</v>
      </c>
      <c r="C935" s="85">
        <v>999</v>
      </c>
      <c r="D935" s="86">
        <v>0.48499999999999999</v>
      </c>
      <c r="E935" s="85">
        <v>46</v>
      </c>
      <c r="F935" s="86">
        <v>2.1999999999999999E-2</v>
      </c>
      <c r="G935" s="85">
        <v>526</v>
      </c>
      <c r="H935" s="86">
        <v>0.25600000000000001</v>
      </c>
      <c r="I935" s="85">
        <v>21</v>
      </c>
      <c r="J935" s="86">
        <v>0.01</v>
      </c>
      <c r="K935" s="85">
        <v>372</v>
      </c>
      <c r="L935" s="86">
        <v>0.18099999999999999</v>
      </c>
      <c r="M935" s="85">
        <v>48</v>
      </c>
      <c r="N935" s="86">
        <v>2.3E-2</v>
      </c>
      <c r="P935" s="166">
        <f t="shared" si="125"/>
        <v>0.77300000000000002</v>
      </c>
    </row>
    <row r="936" spans="1:16" x14ac:dyDescent="0.25">
      <c r="A936" s="120" t="s">
        <v>12</v>
      </c>
      <c r="B936" s="85">
        <v>1</v>
      </c>
      <c r="C936" s="85">
        <v>0</v>
      </c>
      <c r="D936" s="85" t="s">
        <v>841</v>
      </c>
      <c r="E936" s="85">
        <v>0</v>
      </c>
      <c r="F936" s="86" t="s">
        <v>841</v>
      </c>
      <c r="G936" s="85">
        <v>0</v>
      </c>
      <c r="H936" s="85" t="s">
        <v>841</v>
      </c>
      <c r="I936" s="85">
        <v>0</v>
      </c>
      <c r="J936" s="86" t="s">
        <v>841</v>
      </c>
      <c r="K936" s="85">
        <v>0</v>
      </c>
      <c r="L936" s="85" t="s">
        <v>841</v>
      </c>
      <c r="M936" s="85">
        <v>1</v>
      </c>
      <c r="N936" s="86">
        <v>1</v>
      </c>
      <c r="P936" s="125"/>
    </row>
    <row r="937" spans="1:16" x14ac:dyDescent="0.25">
      <c r="P937" s="173">
        <f>SUMPRODUCT(B929:B935,P929:P935)/B938</f>
        <v>0.66692502703352152</v>
      </c>
    </row>
    <row r="938" spans="1:16" x14ac:dyDescent="0.25">
      <c r="A938" s="121" t="s">
        <v>925</v>
      </c>
      <c r="B938" s="12">
        <f>SUM(B929:B935)</f>
        <v>8323</v>
      </c>
    </row>
    <row r="940" spans="1:16" x14ac:dyDescent="0.25">
      <c r="A940" s="228" t="s">
        <v>1123</v>
      </c>
      <c r="B940" s="229"/>
      <c r="C940" s="229"/>
      <c r="D940" s="229"/>
      <c r="E940" s="229"/>
      <c r="F940" s="229"/>
      <c r="G940" s="229"/>
      <c r="H940" s="229"/>
      <c r="I940" s="229"/>
    </row>
    <row r="941" spans="1:16" ht="15.75" customHeight="1" x14ac:dyDescent="0.25">
      <c r="A941" s="114"/>
      <c r="B941" s="114"/>
      <c r="C941" s="275" t="s">
        <v>962</v>
      </c>
      <c r="D941" s="275"/>
      <c r="E941" s="275"/>
      <c r="F941" s="275"/>
      <c r="G941" s="275" t="s">
        <v>963</v>
      </c>
      <c r="H941" s="275"/>
      <c r="I941" s="275"/>
      <c r="J941" s="275"/>
      <c r="K941" s="275" t="s">
        <v>835</v>
      </c>
      <c r="L941" s="275"/>
      <c r="M941" s="275"/>
      <c r="N941" s="275"/>
    </row>
    <row r="942" spans="1:16" ht="15.75" customHeight="1" x14ac:dyDescent="0.25">
      <c r="A942" s="123">
        <v>44662</v>
      </c>
      <c r="B942" s="94">
        <f>A942-120</f>
        <v>44542</v>
      </c>
      <c r="C942" s="272" t="s">
        <v>920</v>
      </c>
      <c r="D942" s="272"/>
      <c r="E942" s="272" t="s">
        <v>921</v>
      </c>
      <c r="F942" s="272"/>
      <c r="G942" s="272" t="s">
        <v>920</v>
      </c>
      <c r="H942" s="272"/>
      <c r="I942" s="272" t="s">
        <v>921</v>
      </c>
      <c r="J942" s="272"/>
      <c r="K942" s="272" t="s">
        <v>920</v>
      </c>
      <c r="L942" s="272"/>
      <c r="M942" s="272" t="s">
        <v>921</v>
      </c>
      <c r="N942" s="272"/>
    </row>
    <row r="943" spans="1:16" ht="30" x14ac:dyDescent="0.25">
      <c r="A943" s="119" t="s">
        <v>104</v>
      </c>
      <c r="B943" s="62" t="s">
        <v>1026</v>
      </c>
      <c r="C943" s="62" t="s">
        <v>839</v>
      </c>
      <c r="D943" s="62" t="s">
        <v>840</v>
      </c>
      <c r="E943" s="62" t="s">
        <v>839</v>
      </c>
      <c r="F943" s="62" t="s">
        <v>840</v>
      </c>
      <c r="G943" s="62" t="s">
        <v>839</v>
      </c>
      <c r="H943" s="62" t="s">
        <v>840</v>
      </c>
      <c r="I943" s="62" t="s">
        <v>839</v>
      </c>
      <c r="J943" s="62" t="s">
        <v>840</v>
      </c>
      <c r="K943" s="62" t="s">
        <v>839</v>
      </c>
      <c r="L943" s="62" t="s">
        <v>840</v>
      </c>
      <c r="M943" s="62" t="s">
        <v>839</v>
      </c>
      <c r="N943" s="62" t="s">
        <v>840</v>
      </c>
      <c r="P943" s="62" t="s">
        <v>833</v>
      </c>
    </row>
    <row r="944" spans="1:16" x14ac:dyDescent="0.25">
      <c r="A944" s="120" t="s">
        <v>964</v>
      </c>
      <c r="B944" s="122">
        <v>421</v>
      </c>
      <c r="C944" s="85">
        <v>0</v>
      </c>
      <c r="D944" s="85" t="s">
        <v>841</v>
      </c>
      <c r="E944" s="85">
        <v>0</v>
      </c>
      <c r="F944" s="85" t="s">
        <v>841</v>
      </c>
      <c r="G944" s="85">
        <v>0</v>
      </c>
      <c r="H944" s="85" t="s">
        <v>841</v>
      </c>
      <c r="I944" s="85">
        <v>0</v>
      </c>
      <c r="J944" s="85" t="s">
        <v>841</v>
      </c>
      <c r="K944" s="85">
        <v>74</v>
      </c>
      <c r="L944" s="86">
        <v>0.17599999999999999</v>
      </c>
      <c r="M944" s="122">
        <v>347</v>
      </c>
      <c r="N944" s="86">
        <v>0.82399999999999995</v>
      </c>
    </row>
    <row r="945" spans="1:16" x14ac:dyDescent="0.25">
      <c r="A945" s="121" t="s">
        <v>965</v>
      </c>
      <c r="B945" s="88">
        <v>137</v>
      </c>
      <c r="C945" s="88">
        <v>0</v>
      </c>
      <c r="D945" s="89" t="s">
        <v>841</v>
      </c>
      <c r="E945" s="88">
        <v>0</v>
      </c>
      <c r="F945" s="89" t="s">
        <v>841</v>
      </c>
      <c r="G945" s="88">
        <v>2</v>
      </c>
      <c r="H945" s="89">
        <v>1.4999999999999999E-2</v>
      </c>
      <c r="I945" s="88">
        <v>2</v>
      </c>
      <c r="J945" s="89">
        <v>1.4999999999999999E-2</v>
      </c>
      <c r="K945" s="88">
        <v>44</v>
      </c>
      <c r="L945" s="89">
        <v>0.32100000000000001</v>
      </c>
      <c r="M945" s="88">
        <v>56</v>
      </c>
      <c r="N945" s="89">
        <v>0.40899999999999997</v>
      </c>
    </row>
    <row r="946" spans="1:16" x14ac:dyDescent="0.25">
      <c r="A946" s="120" t="s">
        <v>809</v>
      </c>
      <c r="B946" s="85">
        <v>814</v>
      </c>
      <c r="C946" s="85">
        <v>22</v>
      </c>
      <c r="D946" s="86">
        <v>2.7E-2</v>
      </c>
      <c r="E946" s="85">
        <v>24</v>
      </c>
      <c r="F946" s="86">
        <v>2.9000000000000001E-2</v>
      </c>
      <c r="G946" s="85">
        <v>152</v>
      </c>
      <c r="H946" s="86">
        <v>0.187</v>
      </c>
      <c r="I946" s="85">
        <v>292</v>
      </c>
      <c r="J946" s="86">
        <v>0.35899999999999999</v>
      </c>
      <c r="K946" s="85">
        <v>89</v>
      </c>
      <c r="L946" s="86">
        <v>0.109</v>
      </c>
      <c r="M946" s="85">
        <v>161</v>
      </c>
      <c r="N946" s="86">
        <v>0.19800000000000001</v>
      </c>
      <c r="P946" s="166">
        <f>D946+F946+H946+J946</f>
        <v>0.60199999999999998</v>
      </c>
    </row>
    <row r="947" spans="1:16" x14ac:dyDescent="0.25">
      <c r="A947" s="121" t="s">
        <v>6</v>
      </c>
      <c r="B947" s="88">
        <v>951</v>
      </c>
      <c r="C947" s="88">
        <v>44</v>
      </c>
      <c r="D947" s="89">
        <v>4.5999999999999999E-2</v>
      </c>
      <c r="E947" s="88">
        <v>58</v>
      </c>
      <c r="F947" s="89">
        <v>6.0999999999999999E-2</v>
      </c>
      <c r="G947" s="88">
        <v>188</v>
      </c>
      <c r="H947" s="89">
        <v>0.19800000000000001</v>
      </c>
      <c r="I947" s="88">
        <v>332</v>
      </c>
      <c r="J947" s="89">
        <v>0.34899999999999998</v>
      </c>
      <c r="K947" s="88">
        <v>106</v>
      </c>
      <c r="L947" s="89">
        <v>0.111</v>
      </c>
      <c r="M947" s="88">
        <v>162</v>
      </c>
      <c r="N947" s="89">
        <v>0.17</v>
      </c>
      <c r="P947" s="166">
        <f t="shared" ref="P947:P952" si="126">D947+F947+H947+J947</f>
        <v>0.65399999999999991</v>
      </c>
    </row>
    <row r="948" spans="1:16" x14ac:dyDescent="0.25">
      <c r="A948" s="120" t="s">
        <v>7</v>
      </c>
      <c r="B948" s="85">
        <v>697</v>
      </c>
      <c r="C948" s="85">
        <v>70</v>
      </c>
      <c r="D948" s="86">
        <v>0.1</v>
      </c>
      <c r="E948" s="85">
        <v>18</v>
      </c>
      <c r="F948" s="86">
        <v>2.5999999999999999E-2</v>
      </c>
      <c r="G948" s="85">
        <v>208</v>
      </c>
      <c r="H948" s="86">
        <v>0.29799999999999999</v>
      </c>
      <c r="I948" s="85">
        <v>122</v>
      </c>
      <c r="J948" s="86">
        <v>0.17499999999999999</v>
      </c>
      <c r="K948" s="85">
        <v>141</v>
      </c>
      <c r="L948" s="86">
        <v>0.20200000000000001</v>
      </c>
      <c r="M948" s="85">
        <v>90</v>
      </c>
      <c r="N948" s="86">
        <v>0.129</v>
      </c>
      <c r="P948" s="166">
        <f t="shared" si="126"/>
        <v>0.59899999999999998</v>
      </c>
    </row>
    <row r="949" spans="1:16" x14ac:dyDescent="0.25">
      <c r="A949" s="121" t="s">
        <v>8</v>
      </c>
      <c r="B949" s="124">
        <v>914</v>
      </c>
      <c r="C949" s="88">
        <v>155</v>
      </c>
      <c r="D949" s="89">
        <v>0.17</v>
      </c>
      <c r="E949" s="88">
        <v>21</v>
      </c>
      <c r="F949" s="89">
        <v>2.3E-2</v>
      </c>
      <c r="G949" s="88">
        <v>318</v>
      </c>
      <c r="H949" s="89">
        <v>0.34799999999999998</v>
      </c>
      <c r="I949" s="88">
        <v>74</v>
      </c>
      <c r="J949" s="89">
        <v>8.1000000000000003E-2</v>
      </c>
      <c r="K949" s="88">
        <v>224</v>
      </c>
      <c r="L949" s="89">
        <v>0.245</v>
      </c>
      <c r="M949" s="88">
        <v>79</v>
      </c>
      <c r="N949" s="89">
        <v>8.5999999999999993E-2</v>
      </c>
      <c r="P949" s="166">
        <f t="shared" si="126"/>
        <v>0.62199999999999989</v>
      </c>
    </row>
    <row r="950" spans="1:16" x14ac:dyDescent="0.25">
      <c r="A950" s="120" t="s">
        <v>9</v>
      </c>
      <c r="B950" s="122">
        <v>1400</v>
      </c>
      <c r="C950" s="85">
        <v>285</v>
      </c>
      <c r="D950" s="86">
        <v>0.20399999999999999</v>
      </c>
      <c r="E950" s="85">
        <v>27</v>
      </c>
      <c r="F950" s="86">
        <v>1.9E-2</v>
      </c>
      <c r="G950" s="85">
        <v>528</v>
      </c>
      <c r="H950" s="86">
        <v>0.377</v>
      </c>
      <c r="I950" s="85">
        <v>62</v>
      </c>
      <c r="J950" s="86">
        <v>4.3999999999999997E-2</v>
      </c>
      <c r="K950" s="85">
        <v>363</v>
      </c>
      <c r="L950" s="86">
        <v>0.25900000000000001</v>
      </c>
      <c r="M950" s="85">
        <v>84</v>
      </c>
      <c r="N950" s="86">
        <v>0.06</v>
      </c>
      <c r="P950" s="166">
        <f t="shared" si="126"/>
        <v>0.64400000000000002</v>
      </c>
    </row>
    <row r="951" spans="1:16" x14ac:dyDescent="0.25">
      <c r="A951" s="121" t="s">
        <v>10</v>
      </c>
      <c r="B951" s="124">
        <v>1675</v>
      </c>
      <c r="C951" s="88">
        <v>559</v>
      </c>
      <c r="D951" s="89">
        <v>0.33400000000000002</v>
      </c>
      <c r="E951" s="88">
        <v>26</v>
      </c>
      <c r="F951" s="89">
        <v>1.6E-2</v>
      </c>
      <c r="G951" s="88">
        <v>539</v>
      </c>
      <c r="H951" s="89">
        <v>0.32200000000000001</v>
      </c>
      <c r="I951" s="88">
        <v>34</v>
      </c>
      <c r="J951" s="89">
        <v>0.02</v>
      </c>
      <c r="K951" s="88">
        <v>404</v>
      </c>
      <c r="L951" s="89">
        <v>0.24099999999999999</v>
      </c>
      <c r="M951" s="88">
        <v>68</v>
      </c>
      <c r="N951" s="89">
        <v>4.1000000000000002E-2</v>
      </c>
      <c r="P951" s="166">
        <f t="shared" si="126"/>
        <v>0.69200000000000006</v>
      </c>
    </row>
    <row r="952" spans="1:16" x14ac:dyDescent="0.25">
      <c r="A952" s="120" t="s">
        <v>11</v>
      </c>
      <c r="B952" s="122">
        <v>2224</v>
      </c>
      <c r="C952" s="85">
        <v>1125</v>
      </c>
      <c r="D952" s="86">
        <v>0.50600000000000001</v>
      </c>
      <c r="E952" s="85">
        <v>48</v>
      </c>
      <c r="F952" s="86">
        <v>2.1999999999999999E-2</v>
      </c>
      <c r="G952" s="85">
        <v>554</v>
      </c>
      <c r="H952" s="86">
        <v>0.249</v>
      </c>
      <c r="I952" s="85">
        <v>14</v>
      </c>
      <c r="J952" s="86">
        <v>6.0000000000000001E-3</v>
      </c>
      <c r="K952" s="85">
        <v>393</v>
      </c>
      <c r="L952" s="86">
        <v>0.17699999999999999</v>
      </c>
      <c r="M952" s="85">
        <v>41</v>
      </c>
      <c r="N952" s="86">
        <v>1.7999999999999999E-2</v>
      </c>
      <c r="P952" s="166">
        <f t="shared" si="126"/>
        <v>0.78300000000000003</v>
      </c>
    </row>
    <row r="953" spans="1:16" x14ac:dyDescent="0.25">
      <c r="A953" s="120" t="s">
        <v>12</v>
      </c>
      <c r="B953" s="85">
        <v>1</v>
      </c>
      <c r="C953" s="85">
        <v>0</v>
      </c>
      <c r="D953" s="85" t="s">
        <v>841</v>
      </c>
      <c r="E953" s="85">
        <v>0</v>
      </c>
      <c r="F953" s="86" t="s">
        <v>841</v>
      </c>
      <c r="G953" s="85">
        <v>0</v>
      </c>
      <c r="H953" s="85" t="s">
        <v>841</v>
      </c>
      <c r="I953" s="85">
        <v>0</v>
      </c>
      <c r="J953" s="86" t="s">
        <v>841</v>
      </c>
      <c r="K953" s="85">
        <v>0</v>
      </c>
      <c r="L953" s="85" t="s">
        <v>841</v>
      </c>
      <c r="M953" s="85">
        <v>1</v>
      </c>
      <c r="N953" s="86">
        <v>1</v>
      </c>
      <c r="P953" s="125"/>
    </row>
    <row r="954" spans="1:16" x14ac:dyDescent="0.25">
      <c r="P954" s="173">
        <f>SUMPRODUCT(B946:B952,P946:P952)/B955</f>
        <v>0.6801250720461095</v>
      </c>
    </row>
    <row r="955" spans="1:16" x14ac:dyDescent="0.25">
      <c r="A955" s="121" t="s">
        <v>925</v>
      </c>
      <c r="B955" s="12">
        <f>SUM(B946:B952)</f>
        <v>8675</v>
      </c>
    </row>
    <row r="957" spans="1:16" x14ac:dyDescent="0.25">
      <c r="A957" s="228" t="s">
        <v>1123</v>
      </c>
      <c r="B957" s="229"/>
      <c r="C957" s="229"/>
      <c r="D957" s="229"/>
      <c r="E957" s="229"/>
      <c r="F957" s="229"/>
      <c r="G957" s="229"/>
      <c r="H957" s="229"/>
      <c r="I957" s="229"/>
    </row>
    <row r="958" spans="1:16" ht="15.75" customHeight="1" x14ac:dyDescent="0.25">
      <c r="A958" s="114"/>
      <c r="B958" s="114"/>
      <c r="C958" s="275" t="s">
        <v>962</v>
      </c>
      <c r="D958" s="275"/>
      <c r="E958" s="275"/>
      <c r="F958" s="275"/>
      <c r="G958" s="275" t="s">
        <v>963</v>
      </c>
      <c r="H958" s="275"/>
      <c r="I958" s="275"/>
      <c r="J958" s="275"/>
      <c r="K958" s="275" t="s">
        <v>835</v>
      </c>
      <c r="L958" s="275"/>
      <c r="M958" s="275"/>
      <c r="N958" s="275"/>
    </row>
    <row r="959" spans="1:16" ht="15.75" customHeight="1" x14ac:dyDescent="0.25">
      <c r="A959" s="123">
        <v>44669</v>
      </c>
      <c r="B959" s="94">
        <f>A959-120</f>
        <v>44549</v>
      </c>
      <c r="C959" s="272" t="s">
        <v>920</v>
      </c>
      <c r="D959" s="272"/>
      <c r="E959" s="272" t="s">
        <v>921</v>
      </c>
      <c r="F959" s="272"/>
      <c r="G959" s="272" t="s">
        <v>920</v>
      </c>
      <c r="H959" s="272"/>
      <c r="I959" s="272" t="s">
        <v>921</v>
      </c>
      <c r="J959" s="272"/>
      <c r="K959" s="272" t="s">
        <v>920</v>
      </c>
      <c r="L959" s="272"/>
      <c r="M959" s="272" t="s">
        <v>921</v>
      </c>
      <c r="N959" s="272"/>
    </row>
    <row r="960" spans="1:16" ht="30" x14ac:dyDescent="0.25">
      <c r="A960" s="119" t="s">
        <v>104</v>
      </c>
      <c r="B960" s="62" t="s">
        <v>1026</v>
      </c>
      <c r="C960" s="62" t="s">
        <v>839</v>
      </c>
      <c r="D960" s="62" t="s">
        <v>840</v>
      </c>
      <c r="E960" s="62" t="s">
        <v>839</v>
      </c>
      <c r="F960" s="62" t="s">
        <v>840</v>
      </c>
      <c r="G960" s="62" t="s">
        <v>839</v>
      </c>
      <c r="H960" s="62" t="s">
        <v>840</v>
      </c>
      <c r="I960" s="62" t="s">
        <v>839</v>
      </c>
      <c r="J960" s="62" t="s">
        <v>840</v>
      </c>
      <c r="K960" s="62" t="s">
        <v>839</v>
      </c>
      <c r="L960" s="62" t="s">
        <v>840</v>
      </c>
      <c r="M960" s="62" t="s">
        <v>839</v>
      </c>
      <c r="N960" s="62" t="s">
        <v>840</v>
      </c>
      <c r="P960" s="62" t="s">
        <v>833</v>
      </c>
    </row>
    <row r="961" spans="1:16" x14ac:dyDescent="0.25">
      <c r="A961" s="120" t="s">
        <v>964</v>
      </c>
      <c r="B961" s="122">
        <v>434</v>
      </c>
      <c r="C961" s="85">
        <v>0</v>
      </c>
      <c r="D961" s="85" t="s">
        <v>841</v>
      </c>
      <c r="E961" s="85">
        <v>0</v>
      </c>
      <c r="F961" s="85" t="s">
        <v>841</v>
      </c>
      <c r="G961" s="85">
        <v>0</v>
      </c>
      <c r="H961" s="85" t="s">
        <v>841</v>
      </c>
      <c r="I961" s="85">
        <v>0</v>
      </c>
      <c r="J961" s="85" t="s">
        <v>841</v>
      </c>
      <c r="K961" s="85">
        <v>75</v>
      </c>
      <c r="L961" s="86">
        <v>0.17299999999999999</v>
      </c>
      <c r="M961" s="122">
        <v>359</v>
      </c>
      <c r="N961" s="86">
        <v>0.82699999999999996</v>
      </c>
    </row>
    <row r="962" spans="1:16" x14ac:dyDescent="0.25">
      <c r="A962" s="121" t="s">
        <v>965</v>
      </c>
      <c r="B962" s="88">
        <v>141</v>
      </c>
      <c r="C962" s="88">
        <v>0</v>
      </c>
      <c r="D962" s="89" t="s">
        <v>841</v>
      </c>
      <c r="E962" s="88">
        <v>0</v>
      </c>
      <c r="F962" s="89" t="s">
        <v>841</v>
      </c>
      <c r="G962" s="88">
        <v>2</v>
      </c>
      <c r="H962" s="89">
        <v>1.4E-2</v>
      </c>
      <c r="I962" s="88">
        <v>4</v>
      </c>
      <c r="J962" s="89">
        <v>2.8000000000000001E-2</v>
      </c>
      <c r="K962" s="88">
        <v>46</v>
      </c>
      <c r="L962" s="89">
        <v>0.32600000000000001</v>
      </c>
      <c r="M962" s="88">
        <v>56</v>
      </c>
      <c r="N962" s="89">
        <v>0.39700000000000002</v>
      </c>
    </row>
    <row r="963" spans="1:16" x14ac:dyDescent="0.25">
      <c r="A963" s="120" t="s">
        <v>809</v>
      </c>
      <c r="B963" s="85">
        <v>836</v>
      </c>
      <c r="C963" s="85">
        <v>24</v>
      </c>
      <c r="D963" s="86">
        <v>2.9000000000000001E-2</v>
      </c>
      <c r="E963" s="85">
        <v>25</v>
      </c>
      <c r="F963" s="86">
        <v>0.03</v>
      </c>
      <c r="G963" s="85">
        <v>154</v>
      </c>
      <c r="H963" s="86">
        <v>0.184</v>
      </c>
      <c r="I963" s="85">
        <v>304</v>
      </c>
      <c r="J963" s="86">
        <v>0.36399999999999999</v>
      </c>
      <c r="K963" s="85">
        <v>90</v>
      </c>
      <c r="L963" s="86">
        <v>0.108</v>
      </c>
      <c r="M963" s="85">
        <v>164</v>
      </c>
      <c r="N963" s="86">
        <v>0.19600000000000001</v>
      </c>
      <c r="P963" s="166">
        <f>D963+F963+H963+J963</f>
        <v>0.60699999999999998</v>
      </c>
    </row>
    <row r="964" spans="1:16" x14ac:dyDescent="0.25">
      <c r="A964" s="121" t="s">
        <v>6</v>
      </c>
      <c r="B964" s="88">
        <v>969</v>
      </c>
      <c r="C964" s="88">
        <v>46</v>
      </c>
      <c r="D964" s="89">
        <v>4.7E-2</v>
      </c>
      <c r="E964" s="88">
        <v>66</v>
      </c>
      <c r="F964" s="89">
        <v>6.8000000000000005E-2</v>
      </c>
      <c r="G964" s="88">
        <v>191</v>
      </c>
      <c r="H964" s="89">
        <v>0.19700000000000001</v>
      </c>
      <c r="I964" s="88">
        <v>337</v>
      </c>
      <c r="J964" s="89">
        <v>0.34799999999999998</v>
      </c>
      <c r="K964" s="88">
        <v>107</v>
      </c>
      <c r="L964" s="89">
        <v>0.11</v>
      </c>
      <c r="M964" s="88">
        <v>161</v>
      </c>
      <c r="N964" s="89">
        <v>0.16600000000000001</v>
      </c>
      <c r="P964" s="166">
        <f t="shared" ref="P964:P969" si="127">D964+F964+H964+J964</f>
        <v>0.65999999999999992</v>
      </c>
    </row>
    <row r="965" spans="1:16" x14ac:dyDescent="0.25">
      <c r="A965" s="120" t="s">
        <v>7</v>
      </c>
      <c r="B965" s="85">
        <v>710</v>
      </c>
      <c r="C965" s="85">
        <v>76</v>
      </c>
      <c r="D965" s="86">
        <v>0.107</v>
      </c>
      <c r="E965" s="85">
        <v>21</v>
      </c>
      <c r="F965" s="86">
        <v>0.03</v>
      </c>
      <c r="G965" s="85">
        <v>215</v>
      </c>
      <c r="H965" s="86">
        <v>0.30299999999999999</v>
      </c>
      <c r="I965" s="85">
        <v>126</v>
      </c>
      <c r="J965" s="86">
        <v>0.17699999999999999</v>
      </c>
      <c r="K965" s="85">
        <v>139</v>
      </c>
      <c r="L965" s="86">
        <v>0.19600000000000001</v>
      </c>
      <c r="M965" s="85">
        <v>85</v>
      </c>
      <c r="N965" s="86">
        <v>0.12</v>
      </c>
      <c r="P965" s="166">
        <f t="shared" si="127"/>
        <v>0.61699999999999999</v>
      </c>
    </row>
    <row r="966" spans="1:16" x14ac:dyDescent="0.25">
      <c r="A966" s="121" t="s">
        <v>8</v>
      </c>
      <c r="B966" s="124">
        <v>944</v>
      </c>
      <c r="C966" s="88">
        <v>173</v>
      </c>
      <c r="D966" s="89">
        <v>0.183</v>
      </c>
      <c r="E966" s="88">
        <v>27</v>
      </c>
      <c r="F966" s="89">
        <v>2.9000000000000001E-2</v>
      </c>
      <c r="G966" s="88">
        <v>326</v>
      </c>
      <c r="H966" s="89">
        <v>0.34499999999999997</v>
      </c>
      <c r="I966" s="88">
        <v>77</v>
      </c>
      <c r="J966" s="89">
        <v>8.2000000000000003E-2</v>
      </c>
      <c r="K966" s="88">
        <v>222</v>
      </c>
      <c r="L966" s="89">
        <v>0.23499999999999999</v>
      </c>
      <c r="M966" s="88">
        <v>75</v>
      </c>
      <c r="N966" s="89">
        <v>7.9000000000000001E-2</v>
      </c>
      <c r="P966" s="166">
        <f t="shared" si="127"/>
        <v>0.6389999999999999</v>
      </c>
    </row>
    <row r="967" spans="1:16" x14ac:dyDescent="0.25">
      <c r="A967" s="120" t="s">
        <v>9</v>
      </c>
      <c r="B967" s="122">
        <v>1451</v>
      </c>
      <c r="C967" s="85">
        <v>315</v>
      </c>
      <c r="D967" s="86">
        <v>0.217</v>
      </c>
      <c r="E967" s="85">
        <v>32</v>
      </c>
      <c r="F967" s="86">
        <v>2.1999999999999999E-2</v>
      </c>
      <c r="G967" s="85">
        <v>538</v>
      </c>
      <c r="H967" s="86">
        <v>0.371</v>
      </c>
      <c r="I967" s="85">
        <v>62</v>
      </c>
      <c r="J967" s="86">
        <v>4.2999999999999997E-2</v>
      </c>
      <c r="K967" s="85">
        <v>372</v>
      </c>
      <c r="L967" s="86">
        <v>0.25600000000000001</v>
      </c>
      <c r="M967" s="85">
        <v>82</v>
      </c>
      <c r="N967" s="86">
        <v>5.7000000000000002E-2</v>
      </c>
      <c r="P967" s="166">
        <f t="shared" si="127"/>
        <v>0.65300000000000002</v>
      </c>
    </row>
    <row r="968" spans="1:16" x14ac:dyDescent="0.25">
      <c r="A968" s="121" t="s">
        <v>10</v>
      </c>
      <c r="B968" s="124">
        <v>1748</v>
      </c>
      <c r="C968" s="88">
        <v>619</v>
      </c>
      <c r="D968" s="89">
        <v>0.35399999999999998</v>
      </c>
      <c r="E968" s="88">
        <v>29</v>
      </c>
      <c r="F968" s="89">
        <v>1.7000000000000001E-2</v>
      </c>
      <c r="G968" s="88">
        <v>546</v>
      </c>
      <c r="H968" s="89">
        <v>0.312</v>
      </c>
      <c r="I968" s="88">
        <v>35</v>
      </c>
      <c r="J968" s="89">
        <v>0.02</v>
      </c>
      <c r="K968" s="88">
        <v>403</v>
      </c>
      <c r="L968" s="89">
        <v>0.23100000000000001</v>
      </c>
      <c r="M968" s="88">
        <v>69</v>
      </c>
      <c r="N968" s="89">
        <v>3.9E-2</v>
      </c>
      <c r="P968" s="166">
        <f t="shared" si="127"/>
        <v>0.70300000000000007</v>
      </c>
    </row>
    <row r="969" spans="1:16" x14ac:dyDescent="0.25">
      <c r="A969" s="120" t="s">
        <v>11</v>
      </c>
      <c r="B969" s="122">
        <v>2389</v>
      </c>
      <c r="C969" s="85">
        <v>1242</v>
      </c>
      <c r="D969" s="86">
        <v>0.52</v>
      </c>
      <c r="E969" s="85">
        <v>59</v>
      </c>
      <c r="F969" s="86">
        <v>2.5000000000000001E-2</v>
      </c>
      <c r="G969" s="85">
        <v>575</v>
      </c>
      <c r="H969" s="86">
        <v>0.24099999999999999</v>
      </c>
      <c r="I969" s="85">
        <v>15</v>
      </c>
      <c r="J969" s="86">
        <v>6.0000000000000001E-3</v>
      </c>
      <c r="K969" s="85">
        <v>404</v>
      </c>
      <c r="L969" s="86">
        <v>0.16900000000000001</v>
      </c>
      <c r="M969" s="85">
        <v>44</v>
      </c>
      <c r="N969" s="86">
        <v>1.7999999999999999E-2</v>
      </c>
      <c r="P969" s="166">
        <f t="shared" si="127"/>
        <v>0.79200000000000004</v>
      </c>
    </row>
    <row r="970" spans="1:16" x14ac:dyDescent="0.25">
      <c r="A970" s="120" t="s">
        <v>12</v>
      </c>
      <c r="B970" s="85">
        <v>1</v>
      </c>
      <c r="C970" s="85">
        <v>0</v>
      </c>
      <c r="D970" s="85" t="s">
        <v>841</v>
      </c>
      <c r="E970" s="85">
        <v>0</v>
      </c>
      <c r="F970" s="86" t="s">
        <v>841</v>
      </c>
      <c r="G970" s="85">
        <v>0</v>
      </c>
      <c r="H970" s="85" t="s">
        <v>841</v>
      </c>
      <c r="I970" s="85">
        <v>0</v>
      </c>
      <c r="J970" s="86" t="s">
        <v>841</v>
      </c>
      <c r="K970" s="85">
        <v>0</v>
      </c>
      <c r="L970" s="85" t="s">
        <v>841</v>
      </c>
      <c r="M970" s="85">
        <v>1</v>
      </c>
      <c r="N970" s="86">
        <v>1</v>
      </c>
      <c r="P970" s="125"/>
    </row>
    <row r="971" spans="1:16" x14ac:dyDescent="0.25">
      <c r="P971" s="173">
        <f>SUMPRODUCT(B963:B969,P963:P969)/B972</f>
        <v>0.69157875538852653</v>
      </c>
    </row>
    <row r="972" spans="1:16" x14ac:dyDescent="0.25">
      <c r="A972" s="121" t="s">
        <v>925</v>
      </c>
      <c r="B972" s="12">
        <f>SUM(B963:B969)</f>
        <v>9047</v>
      </c>
    </row>
    <row r="974" spans="1:16" x14ac:dyDescent="0.25">
      <c r="A974" s="228" t="s">
        <v>1123</v>
      </c>
      <c r="B974" s="229"/>
      <c r="C974" s="229"/>
      <c r="D974" s="229"/>
      <c r="E974" s="229"/>
      <c r="F974" s="229"/>
      <c r="G974" s="229"/>
      <c r="H974" s="229"/>
      <c r="I974" s="229"/>
    </row>
    <row r="975" spans="1:16" ht="15.75" customHeight="1" x14ac:dyDescent="0.25">
      <c r="A975" s="114"/>
      <c r="B975" s="114"/>
      <c r="C975" s="275" t="s">
        <v>962</v>
      </c>
      <c r="D975" s="275"/>
      <c r="E975" s="275"/>
      <c r="F975" s="275"/>
      <c r="G975" s="275" t="s">
        <v>963</v>
      </c>
      <c r="H975" s="275"/>
      <c r="I975" s="275"/>
      <c r="J975" s="275"/>
      <c r="K975" s="275" t="s">
        <v>835</v>
      </c>
      <c r="L975" s="275"/>
      <c r="M975" s="275"/>
      <c r="N975" s="275"/>
    </row>
    <row r="976" spans="1:16" ht="15.75" customHeight="1" x14ac:dyDescent="0.25">
      <c r="A976" s="123">
        <v>44676</v>
      </c>
      <c r="B976" s="94">
        <f>A976-120</f>
        <v>44556</v>
      </c>
      <c r="C976" s="272" t="s">
        <v>920</v>
      </c>
      <c r="D976" s="272"/>
      <c r="E976" s="272" t="s">
        <v>921</v>
      </c>
      <c r="F976" s="272"/>
      <c r="G976" s="272" t="s">
        <v>920</v>
      </c>
      <c r="H976" s="272"/>
      <c r="I976" s="272" t="s">
        <v>921</v>
      </c>
      <c r="J976" s="272"/>
      <c r="K976" s="272" t="s">
        <v>920</v>
      </c>
      <c r="L976" s="272"/>
      <c r="M976" s="272" t="s">
        <v>921</v>
      </c>
      <c r="N976" s="272"/>
    </row>
    <row r="977" spans="1:16" ht="30" x14ac:dyDescent="0.25">
      <c r="A977" s="119" t="s">
        <v>104</v>
      </c>
      <c r="B977" s="62" t="s">
        <v>1026</v>
      </c>
      <c r="C977" s="62" t="s">
        <v>839</v>
      </c>
      <c r="D977" s="62" t="s">
        <v>840</v>
      </c>
      <c r="E977" s="62" t="s">
        <v>839</v>
      </c>
      <c r="F977" s="62" t="s">
        <v>840</v>
      </c>
      <c r="G977" s="62" t="s">
        <v>839</v>
      </c>
      <c r="H977" s="62" t="s">
        <v>840</v>
      </c>
      <c r="I977" s="62" t="s">
        <v>839</v>
      </c>
      <c r="J977" s="62" t="s">
        <v>840</v>
      </c>
      <c r="K977" s="62" t="s">
        <v>839</v>
      </c>
      <c r="L977" s="62" t="s">
        <v>840</v>
      </c>
      <c r="M977" s="62" t="s">
        <v>839</v>
      </c>
      <c r="N977" s="62" t="s">
        <v>840</v>
      </c>
      <c r="P977" s="62" t="s">
        <v>833</v>
      </c>
    </row>
    <row r="978" spans="1:16" x14ac:dyDescent="0.25">
      <c r="A978" s="120" t="s">
        <v>964</v>
      </c>
      <c r="B978" s="122">
        <v>442</v>
      </c>
      <c r="C978" s="85">
        <v>0</v>
      </c>
      <c r="D978" s="85" t="s">
        <v>841</v>
      </c>
      <c r="E978" s="85">
        <v>0</v>
      </c>
      <c r="F978" s="85" t="s">
        <v>841</v>
      </c>
      <c r="G978" s="85">
        <v>0</v>
      </c>
      <c r="H978" s="85" t="s">
        <v>841</v>
      </c>
      <c r="I978" s="85">
        <v>0</v>
      </c>
      <c r="J978" s="85" t="s">
        <v>841</v>
      </c>
      <c r="K978" s="85">
        <v>78</v>
      </c>
      <c r="L978" s="86">
        <v>0.17599999999999999</v>
      </c>
      <c r="M978" s="122">
        <v>364</v>
      </c>
      <c r="N978" s="86">
        <v>0.82399999999999995</v>
      </c>
    </row>
    <row r="979" spans="1:16" x14ac:dyDescent="0.25">
      <c r="A979" s="121" t="s">
        <v>965</v>
      </c>
      <c r="B979" s="88">
        <v>144</v>
      </c>
      <c r="C979" s="88">
        <v>0</v>
      </c>
      <c r="D979" s="89" t="s">
        <v>841</v>
      </c>
      <c r="E979" s="88">
        <v>0</v>
      </c>
      <c r="F979" s="89" t="s">
        <v>841</v>
      </c>
      <c r="G979" s="88">
        <v>3</v>
      </c>
      <c r="H979" s="89">
        <v>2.1000000000000001E-2</v>
      </c>
      <c r="I979" s="88">
        <v>5</v>
      </c>
      <c r="J979" s="89">
        <v>3.5000000000000003E-2</v>
      </c>
      <c r="K979" s="88">
        <v>46</v>
      </c>
      <c r="L979" s="89">
        <v>0.31900000000000001</v>
      </c>
      <c r="M979" s="88">
        <v>56</v>
      </c>
      <c r="N979" s="89">
        <v>0.38900000000000001</v>
      </c>
    </row>
    <row r="980" spans="1:16" x14ac:dyDescent="0.25">
      <c r="A980" s="120" t="s">
        <v>809</v>
      </c>
      <c r="B980" s="85">
        <v>863</v>
      </c>
      <c r="C980" s="85">
        <v>28</v>
      </c>
      <c r="D980" s="86">
        <v>3.2000000000000001E-2</v>
      </c>
      <c r="E980" s="85">
        <v>27</v>
      </c>
      <c r="F980" s="86">
        <v>3.1E-2</v>
      </c>
      <c r="G980" s="85">
        <v>160</v>
      </c>
      <c r="H980" s="86">
        <v>0.185</v>
      </c>
      <c r="I980" s="85">
        <v>312</v>
      </c>
      <c r="J980" s="86">
        <v>0.36199999999999999</v>
      </c>
      <c r="K980" s="85">
        <v>92</v>
      </c>
      <c r="L980" s="86">
        <v>0.107</v>
      </c>
      <c r="M980" s="85">
        <v>166</v>
      </c>
      <c r="N980" s="86">
        <v>0.192</v>
      </c>
      <c r="P980" s="166">
        <f>D980+F980+H980+J980</f>
        <v>0.61</v>
      </c>
    </row>
    <row r="981" spans="1:16" x14ac:dyDescent="0.25">
      <c r="A981" s="121" t="s">
        <v>6</v>
      </c>
      <c r="B981" s="88">
        <v>1002</v>
      </c>
      <c r="C981" s="88">
        <v>53</v>
      </c>
      <c r="D981" s="89">
        <v>5.2999999999999999E-2</v>
      </c>
      <c r="E981" s="88">
        <v>73</v>
      </c>
      <c r="F981" s="89">
        <v>7.2999999999999995E-2</v>
      </c>
      <c r="G981" s="88">
        <v>201</v>
      </c>
      <c r="H981" s="89">
        <v>0.20100000000000001</v>
      </c>
      <c r="I981" s="88">
        <v>342</v>
      </c>
      <c r="J981" s="89">
        <v>0.34100000000000003</v>
      </c>
      <c r="K981" s="88">
        <v>108</v>
      </c>
      <c r="L981" s="89">
        <v>0.108</v>
      </c>
      <c r="M981" s="88">
        <v>163</v>
      </c>
      <c r="N981" s="89">
        <v>0.16300000000000001</v>
      </c>
      <c r="P981" s="166">
        <f t="shared" ref="P981:P986" si="128">D981+F981+H981+J981</f>
        <v>0.66800000000000004</v>
      </c>
    </row>
    <row r="982" spans="1:16" x14ac:dyDescent="0.25">
      <c r="A982" s="120" t="s">
        <v>7</v>
      </c>
      <c r="B982" s="85">
        <v>719</v>
      </c>
      <c r="C982" s="85">
        <v>83</v>
      </c>
      <c r="D982" s="86">
        <v>0.115</v>
      </c>
      <c r="E982" s="85">
        <v>21</v>
      </c>
      <c r="F982" s="86">
        <v>2.9000000000000001E-2</v>
      </c>
      <c r="G982" s="85">
        <v>217</v>
      </c>
      <c r="H982" s="86">
        <v>0.30199999999999999</v>
      </c>
      <c r="I982" s="85">
        <v>132</v>
      </c>
      <c r="J982" s="86">
        <v>0.184</v>
      </c>
      <c r="K982" s="85">
        <v>134</v>
      </c>
      <c r="L982" s="86">
        <v>0.186</v>
      </c>
      <c r="M982" s="85">
        <v>84</v>
      </c>
      <c r="N982" s="86">
        <v>0.11700000000000001</v>
      </c>
      <c r="P982" s="166">
        <f t="shared" si="128"/>
        <v>0.63</v>
      </c>
    </row>
    <row r="983" spans="1:16" x14ac:dyDescent="0.25">
      <c r="A983" s="121" t="s">
        <v>8</v>
      </c>
      <c r="B983" s="124">
        <v>981</v>
      </c>
      <c r="C983" s="88">
        <v>189</v>
      </c>
      <c r="D983" s="89">
        <v>0.193</v>
      </c>
      <c r="E983" s="88">
        <v>33</v>
      </c>
      <c r="F983" s="89">
        <v>3.4000000000000002E-2</v>
      </c>
      <c r="G983" s="88">
        <v>341</v>
      </c>
      <c r="H983" s="89">
        <v>0.34799999999999998</v>
      </c>
      <c r="I983" s="88">
        <v>78</v>
      </c>
      <c r="J983" s="89">
        <v>0.08</v>
      </c>
      <c r="K983" s="88">
        <v>222</v>
      </c>
      <c r="L983" s="89">
        <v>0.22600000000000001</v>
      </c>
      <c r="M983" s="88">
        <v>72</v>
      </c>
      <c r="N983" s="89">
        <v>7.2999999999999995E-2</v>
      </c>
      <c r="P983" s="166">
        <f t="shared" si="128"/>
        <v>0.65499999999999992</v>
      </c>
    </row>
    <row r="984" spans="1:16" x14ac:dyDescent="0.25">
      <c r="A984" s="120" t="s">
        <v>9</v>
      </c>
      <c r="B984" s="122">
        <v>1505</v>
      </c>
      <c r="C984" s="85">
        <v>354</v>
      </c>
      <c r="D984" s="86">
        <v>0.23499999999999999</v>
      </c>
      <c r="E984" s="85">
        <v>34</v>
      </c>
      <c r="F984" s="86">
        <v>2.3E-2</v>
      </c>
      <c r="G984" s="85">
        <v>545</v>
      </c>
      <c r="H984" s="86">
        <v>0.36199999999999999</v>
      </c>
      <c r="I984" s="85">
        <v>69</v>
      </c>
      <c r="J984" s="86">
        <v>4.5999999999999999E-2</v>
      </c>
      <c r="K984" s="85">
        <v>375</v>
      </c>
      <c r="L984" s="86">
        <v>0.249</v>
      </c>
      <c r="M984" s="85">
        <v>78</v>
      </c>
      <c r="N984" s="86">
        <v>5.1999999999999998E-2</v>
      </c>
      <c r="P984" s="166">
        <f t="shared" si="128"/>
        <v>0.66600000000000004</v>
      </c>
    </row>
    <row r="985" spans="1:16" x14ac:dyDescent="0.25">
      <c r="A985" s="121" t="s">
        <v>10</v>
      </c>
      <c r="B985" s="124">
        <v>1853</v>
      </c>
      <c r="C985" s="88">
        <v>690</v>
      </c>
      <c r="D985" s="89">
        <v>0.372</v>
      </c>
      <c r="E985" s="88">
        <v>33</v>
      </c>
      <c r="F985" s="89">
        <v>1.7999999999999999E-2</v>
      </c>
      <c r="G985" s="88">
        <v>567</v>
      </c>
      <c r="H985" s="89">
        <v>0.30599999999999999</v>
      </c>
      <c r="I985" s="88">
        <v>36</v>
      </c>
      <c r="J985" s="89">
        <v>1.9E-2</v>
      </c>
      <c r="K985" s="88">
        <v>407</v>
      </c>
      <c r="L985" s="89">
        <v>0.22</v>
      </c>
      <c r="M985" s="88">
        <v>69</v>
      </c>
      <c r="N985" s="89">
        <v>3.6999999999999998E-2</v>
      </c>
      <c r="P985" s="166">
        <f t="shared" si="128"/>
        <v>0.71499999999999997</v>
      </c>
    </row>
    <row r="986" spans="1:16" x14ac:dyDescent="0.25">
      <c r="A986" s="120" t="s">
        <v>11</v>
      </c>
      <c r="B986" s="122">
        <v>2577</v>
      </c>
      <c r="C986" s="85">
        <v>1379</v>
      </c>
      <c r="D986" s="86">
        <v>0.53500000000000003</v>
      </c>
      <c r="E986" s="85">
        <v>63</v>
      </c>
      <c r="F986" s="86">
        <v>2.4E-2</v>
      </c>
      <c r="G986" s="85">
        <v>603</v>
      </c>
      <c r="H986" s="86">
        <v>0.23400000000000001</v>
      </c>
      <c r="I986" s="85">
        <v>16</v>
      </c>
      <c r="J986" s="86">
        <v>6.0000000000000001E-3</v>
      </c>
      <c r="K986" s="85">
        <v>418</v>
      </c>
      <c r="L986" s="86">
        <v>0.16200000000000001</v>
      </c>
      <c r="M986" s="85">
        <v>46</v>
      </c>
      <c r="N986" s="86">
        <v>1.7999999999999999E-2</v>
      </c>
      <c r="P986" s="166">
        <f t="shared" si="128"/>
        <v>0.79900000000000004</v>
      </c>
    </row>
    <row r="987" spans="1:16" x14ac:dyDescent="0.25">
      <c r="A987" s="120" t="s">
        <v>12</v>
      </c>
      <c r="B987" s="85">
        <v>1</v>
      </c>
      <c r="C987" s="85">
        <v>0</v>
      </c>
      <c r="D987" s="85" t="s">
        <v>841</v>
      </c>
      <c r="E987" s="85">
        <v>0</v>
      </c>
      <c r="F987" s="86" t="s">
        <v>841</v>
      </c>
      <c r="G987" s="85">
        <v>0</v>
      </c>
      <c r="H987" s="85" t="s">
        <v>841</v>
      </c>
      <c r="I987" s="85">
        <v>0</v>
      </c>
      <c r="J987" s="86" t="s">
        <v>841</v>
      </c>
      <c r="K987" s="85">
        <v>0</v>
      </c>
      <c r="L987" s="85" t="s">
        <v>841</v>
      </c>
      <c r="M987" s="85">
        <v>1</v>
      </c>
      <c r="N987" s="86">
        <v>1</v>
      </c>
      <c r="P987" s="125"/>
    </row>
    <row r="988" spans="1:16" x14ac:dyDescent="0.25">
      <c r="P988" s="173">
        <f>SUMPRODUCT(B980:B986,P980:P986)/B989</f>
        <v>0.7028988421052631</v>
      </c>
    </row>
    <row r="989" spans="1:16" x14ac:dyDescent="0.25">
      <c r="A989" s="121" t="s">
        <v>925</v>
      </c>
      <c r="B989" s="12">
        <f>SUM(B980:B986)</f>
        <v>9500</v>
      </c>
    </row>
    <row r="991" spans="1:16" x14ac:dyDescent="0.25">
      <c r="A991" s="228" t="s">
        <v>1123</v>
      </c>
      <c r="B991" s="229"/>
      <c r="C991" s="229"/>
      <c r="D991" s="229"/>
      <c r="E991" s="229"/>
      <c r="F991" s="229"/>
      <c r="G991" s="229"/>
      <c r="H991" s="229"/>
      <c r="I991" s="229"/>
    </row>
    <row r="992" spans="1:16" ht="15.75" customHeight="1" x14ac:dyDescent="0.25">
      <c r="A992" s="114"/>
      <c r="B992" s="114"/>
      <c r="C992" s="275" t="s">
        <v>962</v>
      </c>
      <c r="D992" s="275"/>
      <c r="E992" s="275"/>
      <c r="F992" s="275"/>
      <c r="G992" s="275" t="s">
        <v>963</v>
      </c>
      <c r="H992" s="275"/>
      <c r="I992" s="275"/>
      <c r="J992" s="275"/>
      <c r="K992" s="275" t="s">
        <v>835</v>
      </c>
      <c r="L992" s="275"/>
      <c r="M992" s="275"/>
      <c r="N992" s="275"/>
    </row>
    <row r="993" spans="1:16" ht="15.75" customHeight="1" x14ac:dyDescent="0.25">
      <c r="A993" s="123">
        <v>44683</v>
      </c>
      <c r="B993" s="94">
        <f>A993-120</f>
        <v>44563</v>
      </c>
      <c r="C993" s="272" t="s">
        <v>920</v>
      </c>
      <c r="D993" s="272"/>
      <c r="E993" s="272" t="s">
        <v>921</v>
      </c>
      <c r="F993" s="272"/>
      <c r="G993" s="272" t="s">
        <v>920</v>
      </c>
      <c r="H993" s="272"/>
      <c r="I993" s="272" t="s">
        <v>921</v>
      </c>
      <c r="J993" s="272"/>
      <c r="K993" s="272" t="s">
        <v>920</v>
      </c>
      <c r="L993" s="272"/>
      <c r="M993" s="272" t="s">
        <v>921</v>
      </c>
      <c r="N993" s="272"/>
    </row>
    <row r="994" spans="1:16" ht="30" x14ac:dyDescent="0.25">
      <c r="A994" s="119" t="s">
        <v>104</v>
      </c>
      <c r="B994" s="62" t="s">
        <v>1026</v>
      </c>
      <c r="C994" s="62" t="s">
        <v>839</v>
      </c>
      <c r="D994" s="62" t="s">
        <v>840</v>
      </c>
      <c r="E994" s="62" t="s">
        <v>839</v>
      </c>
      <c r="F994" s="62" t="s">
        <v>840</v>
      </c>
      <c r="G994" s="62" t="s">
        <v>839</v>
      </c>
      <c r="H994" s="62" t="s">
        <v>840</v>
      </c>
      <c r="I994" s="62" t="s">
        <v>839</v>
      </c>
      <c r="J994" s="62" t="s">
        <v>840</v>
      </c>
      <c r="K994" s="62" t="s">
        <v>839</v>
      </c>
      <c r="L994" s="62" t="s">
        <v>840</v>
      </c>
      <c r="M994" s="62" t="s">
        <v>839</v>
      </c>
      <c r="N994" s="62" t="s">
        <v>840</v>
      </c>
      <c r="P994" s="62" t="s">
        <v>833</v>
      </c>
    </row>
    <row r="995" spans="1:16" x14ac:dyDescent="0.25">
      <c r="A995" s="120" t="s">
        <v>964</v>
      </c>
      <c r="B995" s="122">
        <v>452</v>
      </c>
      <c r="C995" s="85">
        <v>0</v>
      </c>
      <c r="D995" s="85" t="s">
        <v>841</v>
      </c>
      <c r="E995" s="85">
        <v>0</v>
      </c>
      <c r="F995" s="85" t="s">
        <v>841</v>
      </c>
      <c r="G995" s="85">
        <v>0</v>
      </c>
      <c r="H995" s="85" t="s">
        <v>841</v>
      </c>
      <c r="I995" s="85">
        <v>0</v>
      </c>
      <c r="J995" s="85" t="s">
        <v>841</v>
      </c>
      <c r="K995" s="85">
        <v>81</v>
      </c>
      <c r="L995" s="86">
        <v>0.17899999999999999</v>
      </c>
      <c r="M995" s="122">
        <v>371</v>
      </c>
      <c r="N995" s="86">
        <v>0.82099999999999995</v>
      </c>
    </row>
    <row r="996" spans="1:16" x14ac:dyDescent="0.25">
      <c r="A996" s="121" t="s">
        <v>965</v>
      </c>
      <c r="B996" s="88">
        <v>142</v>
      </c>
      <c r="C996" s="88">
        <v>0</v>
      </c>
      <c r="D996" s="89" t="s">
        <v>841</v>
      </c>
      <c r="E996" s="88">
        <v>0</v>
      </c>
      <c r="F996" s="89" t="s">
        <v>841</v>
      </c>
      <c r="G996" s="88">
        <v>3</v>
      </c>
      <c r="H996" s="89">
        <v>2.1000000000000001E-2</v>
      </c>
      <c r="I996" s="88">
        <v>5</v>
      </c>
      <c r="J996" s="89">
        <v>3.5000000000000003E-2</v>
      </c>
      <c r="K996" s="88">
        <v>44</v>
      </c>
      <c r="L996" s="89">
        <v>0.31</v>
      </c>
      <c r="M996" s="88">
        <v>56</v>
      </c>
      <c r="N996" s="89">
        <v>0.39400000000000002</v>
      </c>
    </row>
    <row r="997" spans="1:16" x14ac:dyDescent="0.25">
      <c r="A997" s="120" t="s">
        <v>809</v>
      </c>
      <c r="B997" s="85">
        <v>874</v>
      </c>
      <c r="C997" s="85">
        <v>29</v>
      </c>
      <c r="D997" s="86">
        <v>3.3000000000000002E-2</v>
      </c>
      <c r="E997" s="85">
        <v>29</v>
      </c>
      <c r="F997" s="86">
        <v>3.3000000000000002E-2</v>
      </c>
      <c r="G997" s="85">
        <v>157</v>
      </c>
      <c r="H997" s="86">
        <v>0.18</v>
      </c>
      <c r="I997" s="85">
        <v>317</v>
      </c>
      <c r="J997" s="86">
        <v>0.36299999999999999</v>
      </c>
      <c r="K997" s="85">
        <v>93</v>
      </c>
      <c r="L997" s="86">
        <v>0.106</v>
      </c>
      <c r="M997" s="85">
        <v>168</v>
      </c>
      <c r="N997" s="86">
        <v>0.192</v>
      </c>
      <c r="P997" s="166">
        <f>D997+F997+H997+J997</f>
        <v>0.60899999999999999</v>
      </c>
    </row>
    <row r="998" spans="1:16" x14ac:dyDescent="0.25">
      <c r="A998" s="121" t="s">
        <v>6</v>
      </c>
      <c r="B998" s="88">
        <v>1015</v>
      </c>
      <c r="C998" s="88">
        <v>57</v>
      </c>
      <c r="D998" s="89">
        <v>5.6000000000000001E-2</v>
      </c>
      <c r="E998" s="88">
        <v>78</v>
      </c>
      <c r="F998" s="89">
        <v>7.6999999999999999E-2</v>
      </c>
      <c r="G998" s="88">
        <v>206</v>
      </c>
      <c r="H998" s="89">
        <v>0.20300000000000001</v>
      </c>
      <c r="I998" s="88">
        <v>343</v>
      </c>
      <c r="J998" s="89">
        <v>0.33800000000000002</v>
      </c>
      <c r="K998" s="88">
        <v>109</v>
      </c>
      <c r="L998" s="89">
        <v>0.107</v>
      </c>
      <c r="M998" s="88">
        <v>158</v>
      </c>
      <c r="N998" s="89">
        <v>0.156</v>
      </c>
      <c r="P998" s="166">
        <f t="shared" ref="P998:P1003" si="129">D998+F998+H998+J998</f>
        <v>0.67400000000000004</v>
      </c>
    </row>
    <row r="999" spans="1:16" x14ac:dyDescent="0.25">
      <c r="A999" s="120" t="s">
        <v>7</v>
      </c>
      <c r="B999" s="85">
        <v>724</v>
      </c>
      <c r="C999" s="85">
        <v>90</v>
      </c>
      <c r="D999" s="86">
        <v>0.124</v>
      </c>
      <c r="E999" s="85">
        <v>23</v>
      </c>
      <c r="F999" s="86">
        <v>3.2000000000000001E-2</v>
      </c>
      <c r="G999" s="85">
        <v>218</v>
      </c>
      <c r="H999" s="86">
        <v>0.30099999999999999</v>
      </c>
      <c r="I999" s="85">
        <v>134</v>
      </c>
      <c r="J999" s="86">
        <v>0.185</v>
      </c>
      <c r="K999" s="85">
        <v>129</v>
      </c>
      <c r="L999" s="86">
        <v>0.17799999999999999</v>
      </c>
      <c r="M999" s="85">
        <v>83</v>
      </c>
      <c r="N999" s="86">
        <v>0.115</v>
      </c>
      <c r="P999" s="166">
        <f t="shared" si="129"/>
        <v>0.6419999999999999</v>
      </c>
    </row>
    <row r="1000" spans="1:16" x14ac:dyDescent="0.25">
      <c r="A1000" s="121" t="s">
        <v>8</v>
      </c>
      <c r="B1000" s="124">
        <v>1014</v>
      </c>
      <c r="C1000" s="88">
        <v>211</v>
      </c>
      <c r="D1000" s="89">
        <v>0.20799999999999999</v>
      </c>
      <c r="E1000" s="88">
        <v>33</v>
      </c>
      <c r="F1000" s="89">
        <v>3.3000000000000002E-2</v>
      </c>
      <c r="G1000" s="88">
        <v>348</v>
      </c>
      <c r="H1000" s="89">
        <v>0.34300000000000003</v>
      </c>
      <c r="I1000" s="88">
        <v>79</v>
      </c>
      <c r="J1000" s="89">
        <v>7.8E-2</v>
      </c>
      <c r="K1000" s="88">
        <v>229</v>
      </c>
      <c r="L1000" s="89">
        <v>0.22600000000000001</v>
      </c>
      <c r="M1000" s="88">
        <v>68</v>
      </c>
      <c r="N1000" s="89">
        <v>6.7000000000000004E-2</v>
      </c>
      <c r="P1000" s="166">
        <f t="shared" si="129"/>
        <v>0.66200000000000003</v>
      </c>
    </row>
    <row r="1001" spans="1:16" x14ac:dyDescent="0.25">
      <c r="A1001" s="120" t="s">
        <v>9</v>
      </c>
      <c r="B1001" s="122">
        <v>1568</v>
      </c>
      <c r="C1001" s="85">
        <v>390</v>
      </c>
      <c r="D1001" s="86">
        <v>0.249</v>
      </c>
      <c r="E1001" s="85">
        <v>40</v>
      </c>
      <c r="F1001" s="86">
        <v>2.5999999999999999E-2</v>
      </c>
      <c r="G1001" s="85">
        <v>559</v>
      </c>
      <c r="H1001" s="86">
        <v>0.35699999999999998</v>
      </c>
      <c r="I1001" s="85">
        <v>70</v>
      </c>
      <c r="J1001" s="86">
        <v>4.4999999999999998E-2</v>
      </c>
      <c r="K1001" s="85">
        <v>376</v>
      </c>
      <c r="L1001" s="86">
        <v>0.24</v>
      </c>
      <c r="M1001" s="85">
        <v>81</v>
      </c>
      <c r="N1001" s="86">
        <v>5.1999999999999998E-2</v>
      </c>
      <c r="P1001" s="166">
        <f t="shared" si="129"/>
        <v>0.67700000000000005</v>
      </c>
    </row>
    <row r="1002" spans="1:16" x14ac:dyDescent="0.25">
      <c r="A1002" s="121" t="s">
        <v>10</v>
      </c>
      <c r="B1002" s="124">
        <v>1936</v>
      </c>
      <c r="C1002" s="88">
        <v>748</v>
      </c>
      <c r="D1002" s="89">
        <v>0.38600000000000001</v>
      </c>
      <c r="E1002" s="88">
        <v>41</v>
      </c>
      <c r="F1002" s="89">
        <v>2.1000000000000001E-2</v>
      </c>
      <c r="G1002" s="88">
        <v>583</v>
      </c>
      <c r="H1002" s="89">
        <v>0.30099999999999999</v>
      </c>
      <c r="I1002" s="88">
        <v>39</v>
      </c>
      <c r="J1002" s="89">
        <v>0.02</v>
      </c>
      <c r="K1002" s="88">
        <v>404</v>
      </c>
      <c r="L1002" s="89">
        <v>0.20899999999999999</v>
      </c>
      <c r="M1002" s="88">
        <v>69</v>
      </c>
      <c r="N1002" s="89">
        <v>3.5999999999999997E-2</v>
      </c>
      <c r="P1002" s="166">
        <f t="shared" si="129"/>
        <v>0.72799999999999998</v>
      </c>
    </row>
    <row r="1003" spans="1:16" x14ac:dyDescent="0.25">
      <c r="A1003" s="120" t="s">
        <v>11</v>
      </c>
      <c r="B1003" s="122">
        <v>2777</v>
      </c>
      <c r="C1003" s="85">
        <v>1515</v>
      </c>
      <c r="D1003" s="86">
        <v>0.54600000000000004</v>
      </c>
      <c r="E1003" s="85">
        <v>78</v>
      </c>
      <c r="F1003" s="86">
        <v>2.8000000000000001E-2</v>
      </c>
      <c r="G1003" s="85">
        <v>617</v>
      </c>
      <c r="H1003" s="86">
        <v>0.222</v>
      </c>
      <c r="I1003" s="85">
        <v>16</v>
      </c>
      <c r="J1003" s="86">
        <v>6.0000000000000001E-3</v>
      </c>
      <c r="K1003" s="85">
        <v>448</v>
      </c>
      <c r="L1003" s="86">
        <v>0.161</v>
      </c>
      <c r="M1003" s="85">
        <v>49</v>
      </c>
      <c r="N1003" s="86">
        <v>1.7999999999999999E-2</v>
      </c>
      <c r="P1003" s="166">
        <f t="shared" si="129"/>
        <v>0.80200000000000005</v>
      </c>
    </row>
    <row r="1004" spans="1:16" x14ac:dyDescent="0.25">
      <c r="A1004" s="120" t="s">
        <v>12</v>
      </c>
      <c r="B1004" s="85">
        <v>1</v>
      </c>
      <c r="C1004" s="85">
        <v>0</v>
      </c>
      <c r="D1004" s="85" t="s">
        <v>841</v>
      </c>
      <c r="E1004" s="85">
        <v>0</v>
      </c>
      <c r="F1004" s="86" t="s">
        <v>841</v>
      </c>
      <c r="G1004" s="85">
        <v>0</v>
      </c>
      <c r="H1004" s="85" t="s">
        <v>841</v>
      </c>
      <c r="I1004" s="85">
        <v>0</v>
      </c>
      <c r="J1004" s="86" t="s">
        <v>841</v>
      </c>
      <c r="K1004" s="85">
        <v>0</v>
      </c>
      <c r="L1004" s="85" t="s">
        <v>841</v>
      </c>
      <c r="M1004" s="85">
        <v>1</v>
      </c>
      <c r="N1004" s="86">
        <v>1</v>
      </c>
      <c r="P1004" s="125"/>
    </row>
    <row r="1005" spans="1:16" x14ac:dyDescent="0.25">
      <c r="P1005" s="173">
        <f>SUMPRODUCT(B997:B1003,P997:P1003)/B1006</f>
        <v>0.71160173597093268</v>
      </c>
    </row>
    <row r="1006" spans="1:16" x14ac:dyDescent="0.25">
      <c r="A1006" s="121" t="s">
        <v>925</v>
      </c>
      <c r="B1006" s="12">
        <f>SUM(B997:B1003)</f>
        <v>9908</v>
      </c>
    </row>
    <row r="1008" spans="1:16" x14ac:dyDescent="0.25">
      <c r="A1008" s="228" t="s">
        <v>1123</v>
      </c>
      <c r="B1008" s="229"/>
      <c r="C1008" s="229"/>
      <c r="D1008" s="229"/>
      <c r="E1008" s="229"/>
      <c r="F1008" s="229"/>
      <c r="G1008" s="229"/>
      <c r="H1008" s="229"/>
      <c r="I1008" s="229"/>
    </row>
    <row r="1009" spans="1:16" ht="15.75" customHeight="1" x14ac:dyDescent="0.25">
      <c r="A1009" s="114"/>
      <c r="B1009" s="114"/>
      <c r="C1009" s="275" t="s">
        <v>962</v>
      </c>
      <c r="D1009" s="275"/>
      <c r="E1009" s="275"/>
      <c r="F1009" s="275"/>
      <c r="G1009" s="275" t="s">
        <v>963</v>
      </c>
      <c r="H1009" s="275"/>
      <c r="I1009" s="275"/>
      <c r="J1009" s="275"/>
      <c r="K1009" s="275" t="s">
        <v>835</v>
      </c>
      <c r="L1009" s="275"/>
      <c r="M1009" s="275"/>
      <c r="N1009" s="275"/>
    </row>
    <row r="1010" spans="1:16" ht="15.75" customHeight="1" x14ac:dyDescent="0.25">
      <c r="A1010" s="123">
        <v>44690</v>
      </c>
      <c r="B1010" s="94">
        <f>A1010-120</f>
        <v>44570</v>
      </c>
      <c r="C1010" s="272" t="s">
        <v>920</v>
      </c>
      <c r="D1010" s="272"/>
      <c r="E1010" s="272" t="s">
        <v>921</v>
      </c>
      <c r="F1010" s="272"/>
      <c r="G1010" s="272" t="s">
        <v>920</v>
      </c>
      <c r="H1010" s="272"/>
      <c r="I1010" s="272" t="s">
        <v>921</v>
      </c>
      <c r="J1010" s="272"/>
      <c r="K1010" s="272" t="s">
        <v>920</v>
      </c>
      <c r="L1010" s="272"/>
      <c r="M1010" s="272" t="s">
        <v>921</v>
      </c>
      <c r="N1010" s="272"/>
    </row>
    <row r="1011" spans="1:16" ht="30" x14ac:dyDescent="0.25">
      <c r="A1011" s="119" t="s">
        <v>104</v>
      </c>
      <c r="B1011" s="62" t="s">
        <v>1026</v>
      </c>
      <c r="C1011" s="62" t="s">
        <v>839</v>
      </c>
      <c r="D1011" s="62" t="s">
        <v>840</v>
      </c>
      <c r="E1011" s="62" t="s">
        <v>839</v>
      </c>
      <c r="F1011" s="62" t="s">
        <v>840</v>
      </c>
      <c r="G1011" s="62" t="s">
        <v>839</v>
      </c>
      <c r="H1011" s="62" t="s">
        <v>840</v>
      </c>
      <c r="I1011" s="62" t="s">
        <v>839</v>
      </c>
      <c r="J1011" s="62" t="s">
        <v>840</v>
      </c>
      <c r="K1011" s="62" t="s">
        <v>839</v>
      </c>
      <c r="L1011" s="62" t="s">
        <v>840</v>
      </c>
      <c r="M1011" s="62" t="s">
        <v>839</v>
      </c>
      <c r="N1011" s="62" t="s">
        <v>840</v>
      </c>
      <c r="P1011" s="62" t="s">
        <v>833</v>
      </c>
    </row>
    <row r="1012" spans="1:16" x14ac:dyDescent="0.25">
      <c r="A1012" s="120" t="s">
        <v>964</v>
      </c>
      <c r="B1012" s="122">
        <v>451</v>
      </c>
      <c r="C1012" s="85">
        <v>0</v>
      </c>
      <c r="D1012" s="85" t="s">
        <v>841</v>
      </c>
      <c r="E1012" s="85">
        <v>0</v>
      </c>
      <c r="F1012" s="85" t="s">
        <v>841</v>
      </c>
      <c r="G1012" s="85">
        <v>0</v>
      </c>
      <c r="H1012" s="85" t="s">
        <v>841</v>
      </c>
      <c r="I1012" s="85">
        <v>0</v>
      </c>
      <c r="J1012" s="85" t="s">
        <v>841</v>
      </c>
      <c r="K1012" s="85">
        <v>100</v>
      </c>
      <c r="L1012" s="86">
        <v>0.222</v>
      </c>
      <c r="M1012" s="122">
        <v>351</v>
      </c>
      <c r="N1012" s="86">
        <v>0.77800000000000002</v>
      </c>
    </row>
    <row r="1013" spans="1:16" x14ac:dyDescent="0.25">
      <c r="A1013" s="121" t="s">
        <v>965</v>
      </c>
      <c r="B1013" s="88">
        <v>141</v>
      </c>
      <c r="C1013" s="88">
        <v>0</v>
      </c>
      <c r="D1013" s="89" t="s">
        <v>841</v>
      </c>
      <c r="E1013" s="88">
        <v>0</v>
      </c>
      <c r="F1013" s="89" t="s">
        <v>841</v>
      </c>
      <c r="G1013" s="88">
        <v>3</v>
      </c>
      <c r="H1013" s="89">
        <v>2.1000000000000001E-2</v>
      </c>
      <c r="I1013" s="88">
        <v>5</v>
      </c>
      <c r="J1013" s="89">
        <v>3.5000000000000003E-2</v>
      </c>
      <c r="K1013" s="88">
        <v>50</v>
      </c>
      <c r="L1013" s="89">
        <v>0.35499999999999998</v>
      </c>
      <c r="M1013" s="88">
        <v>50</v>
      </c>
      <c r="N1013" s="89">
        <v>0.35499999999999998</v>
      </c>
    </row>
    <row r="1014" spans="1:16" x14ac:dyDescent="0.25">
      <c r="A1014" s="120" t="s">
        <v>809</v>
      </c>
      <c r="B1014" s="85">
        <v>889</v>
      </c>
      <c r="C1014" s="85">
        <v>28</v>
      </c>
      <c r="D1014" s="86">
        <v>3.1E-2</v>
      </c>
      <c r="E1014" s="85">
        <v>33</v>
      </c>
      <c r="F1014" s="86">
        <v>3.6999999999999998E-2</v>
      </c>
      <c r="G1014" s="85">
        <v>164</v>
      </c>
      <c r="H1014" s="86">
        <v>0.184</v>
      </c>
      <c r="I1014" s="85">
        <v>321</v>
      </c>
      <c r="J1014" s="86">
        <v>0.36099999999999999</v>
      </c>
      <c r="K1014" s="85">
        <v>98</v>
      </c>
      <c r="L1014" s="86">
        <v>0.11</v>
      </c>
      <c r="M1014" s="85">
        <v>163</v>
      </c>
      <c r="N1014" s="86">
        <v>0.183</v>
      </c>
      <c r="P1014" s="166">
        <f>D1014+F1014+H1014+J1014</f>
        <v>0.61299999999999999</v>
      </c>
    </row>
    <row r="1015" spans="1:16" x14ac:dyDescent="0.25">
      <c r="A1015" s="121" t="s">
        <v>6</v>
      </c>
      <c r="B1015" s="88">
        <v>1013</v>
      </c>
      <c r="C1015" s="88">
        <v>57</v>
      </c>
      <c r="D1015" s="89">
        <v>5.6000000000000001E-2</v>
      </c>
      <c r="E1015" s="88">
        <v>82</v>
      </c>
      <c r="F1015" s="89">
        <v>8.1000000000000003E-2</v>
      </c>
      <c r="G1015" s="88">
        <v>213</v>
      </c>
      <c r="H1015" s="89">
        <v>0.21</v>
      </c>
      <c r="I1015" s="88">
        <v>339</v>
      </c>
      <c r="J1015" s="89">
        <v>0.33500000000000002</v>
      </c>
      <c r="K1015" s="88">
        <v>107</v>
      </c>
      <c r="L1015" s="89">
        <v>0.106</v>
      </c>
      <c r="M1015" s="88">
        <v>150</v>
      </c>
      <c r="N1015" s="89">
        <v>0.14799999999999999</v>
      </c>
      <c r="P1015" s="166">
        <f t="shared" ref="P1015:P1020" si="130">D1015+F1015+H1015+J1015</f>
        <v>0.68199999999999994</v>
      </c>
    </row>
    <row r="1016" spans="1:16" x14ac:dyDescent="0.25">
      <c r="A1016" s="120" t="s">
        <v>7</v>
      </c>
      <c r="B1016" s="85">
        <v>720</v>
      </c>
      <c r="C1016" s="85">
        <v>95</v>
      </c>
      <c r="D1016" s="86">
        <v>0.13200000000000001</v>
      </c>
      <c r="E1016" s="85">
        <v>24</v>
      </c>
      <c r="F1016" s="86">
        <v>3.3000000000000002E-2</v>
      </c>
      <c r="G1016" s="85">
        <v>222</v>
      </c>
      <c r="H1016" s="86">
        <v>0.308</v>
      </c>
      <c r="I1016" s="85">
        <v>126</v>
      </c>
      <c r="J1016" s="86">
        <v>0.17499999999999999</v>
      </c>
      <c r="K1016" s="85">
        <v>134</v>
      </c>
      <c r="L1016" s="86">
        <v>0.186</v>
      </c>
      <c r="M1016" s="85">
        <v>71</v>
      </c>
      <c r="N1016" s="86">
        <v>9.9000000000000005E-2</v>
      </c>
      <c r="P1016" s="166">
        <f t="shared" si="130"/>
        <v>0.64799999999999991</v>
      </c>
    </row>
    <row r="1017" spans="1:16" x14ac:dyDescent="0.25">
      <c r="A1017" s="121" t="s">
        <v>8</v>
      </c>
      <c r="B1017" s="124">
        <v>1018</v>
      </c>
      <c r="C1017" s="88">
        <v>220</v>
      </c>
      <c r="D1017" s="89">
        <v>0.216</v>
      </c>
      <c r="E1017" s="88">
        <v>34</v>
      </c>
      <c r="F1017" s="89">
        <v>3.3000000000000002E-2</v>
      </c>
      <c r="G1017" s="88">
        <v>355</v>
      </c>
      <c r="H1017" s="89">
        <v>0.34899999999999998</v>
      </c>
      <c r="I1017" s="88">
        <v>74</v>
      </c>
      <c r="J1017" s="89">
        <v>7.2999999999999995E-2</v>
      </c>
      <c r="K1017" s="88">
        <v>228</v>
      </c>
      <c r="L1017" s="89">
        <v>0.224</v>
      </c>
      <c r="M1017" s="88">
        <v>61</v>
      </c>
      <c r="N1017" s="89">
        <v>0.06</v>
      </c>
      <c r="P1017" s="166">
        <f t="shared" si="130"/>
        <v>0.67099999999999993</v>
      </c>
    </row>
    <row r="1018" spans="1:16" x14ac:dyDescent="0.25">
      <c r="A1018" s="120" t="s">
        <v>9</v>
      </c>
      <c r="B1018" s="122">
        <v>1624</v>
      </c>
      <c r="C1018" s="85">
        <v>431</v>
      </c>
      <c r="D1018" s="86">
        <v>0.26500000000000001</v>
      </c>
      <c r="E1018" s="85">
        <v>44</v>
      </c>
      <c r="F1018" s="86">
        <v>2.7E-2</v>
      </c>
      <c r="G1018" s="85">
        <v>566</v>
      </c>
      <c r="H1018" s="86">
        <v>0.34899999999999998</v>
      </c>
      <c r="I1018" s="85">
        <v>62</v>
      </c>
      <c r="J1018" s="86">
        <v>3.7999999999999999E-2</v>
      </c>
      <c r="K1018" s="85">
        <v>394</v>
      </c>
      <c r="L1018" s="86">
        <v>0.24299999999999999</v>
      </c>
      <c r="M1018" s="85">
        <v>71</v>
      </c>
      <c r="N1018" s="86">
        <v>4.3999999999999997E-2</v>
      </c>
      <c r="P1018" s="166">
        <f t="shared" si="130"/>
        <v>0.67900000000000005</v>
      </c>
    </row>
    <row r="1019" spans="1:16" x14ac:dyDescent="0.25">
      <c r="A1019" s="121" t="s">
        <v>10</v>
      </c>
      <c r="B1019" s="124">
        <v>1978</v>
      </c>
      <c r="C1019" s="88">
        <v>798</v>
      </c>
      <c r="D1019" s="89">
        <v>0.40300000000000002</v>
      </c>
      <c r="E1019" s="88">
        <v>36</v>
      </c>
      <c r="F1019" s="89">
        <v>1.7999999999999999E-2</v>
      </c>
      <c r="G1019" s="88">
        <v>586</v>
      </c>
      <c r="H1019" s="89">
        <v>0.29599999999999999</v>
      </c>
      <c r="I1019" s="88">
        <v>37</v>
      </c>
      <c r="J1019" s="89">
        <v>1.9E-2</v>
      </c>
      <c r="K1019" s="88">
        <v>407</v>
      </c>
      <c r="L1019" s="89">
        <v>0.20599999999999999</v>
      </c>
      <c r="M1019" s="88">
        <v>57</v>
      </c>
      <c r="N1019" s="89">
        <v>2.9000000000000001E-2</v>
      </c>
      <c r="P1019" s="166">
        <f t="shared" si="130"/>
        <v>0.7360000000000001</v>
      </c>
    </row>
    <row r="1020" spans="1:16" x14ac:dyDescent="0.25">
      <c r="A1020" s="120" t="s">
        <v>11</v>
      </c>
      <c r="B1020" s="122">
        <v>2896</v>
      </c>
      <c r="C1020" s="85">
        <v>1621</v>
      </c>
      <c r="D1020" s="86">
        <v>0.56000000000000005</v>
      </c>
      <c r="E1020" s="85">
        <v>72</v>
      </c>
      <c r="F1020" s="86">
        <v>2.5000000000000001E-2</v>
      </c>
      <c r="G1020" s="85">
        <v>624</v>
      </c>
      <c r="H1020" s="86">
        <v>0.215</v>
      </c>
      <c r="I1020" s="85">
        <v>14</v>
      </c>
      <c r="J1020" s="86">
        <v>5.0000000000000001E-3</v>
      </c>
      <c r="K1020" s="85">
        <v>467</v>
      </c>
      <c r="L1020" s="86">
        <v>0.161</v>
      </c>
      <c r="M1020" s="85">
        <v>42</v>
      </c>
      <c r="N1020" s="86">
        <v>1.4999999999999999E-2</v>
      </c>
      <c r="P1020" s="166">
        <f t="shared" si="130"/>
        <v>0.80500000000000005</v>
      </c>
    </row>
    <row r="1021" spans="1:16" x14ac:dyDescent="0.25">
      <c r="A1021" s="120" t="s">
        <v>12</v>
      </c>
      <c r="B1021" s="85">
        <v>1</v>
      </c>
      <c r="C1021" s="85">
        <v>0</v>
      </c>
      <c r="D1021" s="85" t="s">
        <v>841</v>
      </c>
      <c r="E1021" s="85">
        <v>0</v>
      </c>
      <c r="F1021" s="86" t="s">
        <v>841</v>
      </c>
      <c r="G1021" s="85">
        <v>0</v>
      </c>
      <c r="H1021" s="85" t="s">
        <v>841</v>
      </c>
      <c r="I1021" s="85">
        <v>0</v>
      </c>
      <c r="J1021" s="86" t="s">
        <v>841</v>
      </c>
      <c r="K1021" s="85">
        <v>0</v>
      </c>
      <c r="L1021" s="85" t="s">
        <v>841</v>
      </c>
      <c r="M1021" s="85">
        <v>1</v>
      </c>
      <c r="N1021" s="86">
        <v>1</v>
      </c>
      <c r="P1021" s="125"/>
    </row>
    <row r="1022" spans="1:16" x14ac:dyDescent="0.25">
      <c r="P1022" s="173">
        <f>SUMPRODUCT(B1014:B1020,P1014:P1020)/B1023</f>
        <v>0.71762132570526738</v>
      </c>
    </row>
    <row r="1023" spans="1:16" x14ac:dyDescent="0.25">
      <c r="A1023" s="121" t="s">
        <v>925</v>
      </c>
      <c r="B1023" s="12">
        <f>SUM(B1014:B1020)</f>
        <v>10138</v>
      </c>
    </row>
    <row r="1025" spans="1:16" x14ac:dyDescent="0.25">
      <c r="A1025" s="228" t="s">
        <v>1123</v>
      </c>
      <c r="B1025" s="229"/>
      <c r="C1025" s="229"/>
      <c r="D1025" s="229"/>
      <c r="E1025" s="229"/>
      <c r="F1025" s="229"/>
      <c r="G1025" s="229"/>
      <c r="H1025" s="229"/>
      <c r="I1025" s="229"/>
    </row>
    <row r="1026" spans="1:16" ht="15.75" customHeight="1" x14ac:dyDescent="0.25">
      <c r="A1026" s="114"/>
      <c r="B1026" s="114"/>
      <c r="C1026" s="275" t="s">
        <v>962</v>
      </c>
      <c r="D1026" s="275"/>
      <c r="E1026" s="275"/>
      <c r="F1026" s="275"/>
      <c r="G1026" s="275" t="s">
        <v>963</v>
      </c>
      <c r="H1026" s="275"/>
      <c r="I1026" s="275"/>
      <c r="J1026" s="275"/>
      <c r="K1026" s="275" t="s">
        <v>835</v>
      </c>
      <c r="L1026" s="275"/>
      <c r="M1026" s="275"/>
      <c r="N1026" s="275"/>
    </row>
    <row r="1027" spans="1:16" ht="15.75" customHeight="1" x14ac:dyDescent="0.25">
      <c r="A1027" s="123">
        <v>44697</v>
      </c>
      <c r="B1027" s="94">
        <f>A1027-120</f>
        <v>44577</v>
      </c>
      <c r="C1027" s="272" t="s">
        <v>920</v>
      </c>
      <c r="D1027" s="272"/>
      <c r="E1027" s="272" t="s">
        <v>921</v>
      </c>
      <c r="F1027" s="272"/>
      <c r="G1027" s="272" t="s">
        <v>920</v>
      </c>
      <c r="H1027" s="272"/>
      <c r="I1027" s="272" t="s">
        <v>921</v>
      </c>
      <c r="J1027" s="272"/>
      <c r="K1027" s="272" t="s">
        <v>920</v>
      </c>
      <c r="L1027" s="272"/>
      <c r="M1027" s="272" t="s">
        <v>921</v>
      </c>
      <c r="N1027" s="272"/>
    </row>
    <row r="1028" spans="1:16" ht="30" x14ac:dyDescent="0.25">
      <c r="A1028" s="119" t="s">
        <v>104</v>
      </c>
      <c r="B1028" s="62" t="s">
        <v>1026</v>
      </c>
      <c r="C1028" s="62" t="s">
        <v>839</v>
      </c>
      <c r="D1028" s="62" t="s">
        <v>840</v>
      </c>
      <c r="E1028" s="62" t="s">
        <v>839</v>
      </c>
      <c r="F1028" s="62" t="s">
        <v>840</v>
      </c>
      <c r="G1028" s="62" t="s">
        <v>839</v>
      </c>
      <c r="H1028" s="62" t="s">
        <v>840</v>
      </c>
      <c r="I1028" s="62" t="s">
        <v>839</v>
      </c>
      <c r="J1028" s="62" t="s">
        <v>840</v>
      </c>
      <c r="K1028" s="62" t="s">
        <v>839</v>
      </c>
      <c r="L1028" s="62" t="s">
        <v>840</v>
      </c>
      <c r="M1028" s="62" t="s">
        <v>839</v>
      </c>
      <c r="N1028" s="62" t="s">
        <v>840</v>
      </c>
      <c r="P1028" s="62" t="s">
        <v>833</v>
      </c>
    </row>
    <row r="1029" spans="1:16" x14ac:dyDescent="0.25">
      <c r="A1029" s="120" t="s">
        <v>964</v>
      </c>
      <c r="B1029" s="122">
        <v>432</v>
      </c>
      <c r="C1029" s="85">
        <v>0</v>
      </c>
      <c r="D1029" s="85" t="s">
        <v>841</v>
      </c>
      <c r="E1029" s="85">
        <v>0</v>
      </c>
      <c r="F1029" s="85" t="s">
        <v>841</v>
      </c>
      <c r="G1029" s="85">
        <v>0</v>
      </c>
      <c r="H1029" s="85" t="s">
        <v>841</v>
      </c>
      <c r="I1029" s="85">
        <v>0</v>
      </c>
      <c r="J1029" s="85" t="s">
        <v>841</v>
      </c>
      <c r="K1029" s="85">
        <v>97</v>
      </c>
      <c r="L1029" s="86">
        <v>0.22500000000000001</v>
      </c>
      <c r="M1029" s="122">
        <v>335</v>
      </c>
      <c r="N1029" s="86">
        <v>0.77500000000000002</v>
      </c>
    </row>
    <row r="1030" spans="1:16" x14ac:dyDescent="0.25">
      <c r="A1030" s="121" t="s">
        <v>965</v>
      </c>
      <c r="B1030" s="88">
        <v>134</v>
      </c>
      <c r="C1030" s="88">
        <v>0</v>
      </c>
      <c r="D1030" s="89" t="s">
        <v>841</v>
      </c>
      <c r="E1030" s="88">
        <v>0</v>
      </c>
      <c r="F1030" s="89" t="s">
        <v>841</v>
      </c>
      <c r="G1030" s="88">
        <v>3</v>
      </c>
      <c r="H1030" s="89">
        <v>2.1999999999999999E-2</v>
      </c>
      <c r="I1030" s="88">
        <v>5</v>
      </c>
      <c r="J1030" s="89">
        <v>3.6999999999999998E-2</v>
      </c>
      <c r="K1030" s="88">
        <v>48</v>
      </c>
      <c r="L1030" s="89">
        <v>0.35799999999999998</v>
      </c>
      <c r="M1030" s="88">
        <v>47</v>
      </c>
      <c r="N1030" s="89">
        <v>0.35099999999999998</v>
      </c>
    </row>
    <row r="1031" spans="1:16" x14ac:dyDescent="0.25">
      <c r="A1031" s="120" t="s">
        <v>809</v>
      </c>
      <c r="B1031" s="85">
        <v>859</v>
      </c>
      <c r="C1031" s="85">
        <v>28</v>
      </c>
      <c r="D1031" s="86">
        <v>3.3000000000000002E-2</v>
      </c>
      <c r="E1031" s="85">
        <v>31</v>
      </c>
      <c r="F1031" s="86">
        <v>3.5999999999999997E-2</v>
      </c>
      <c r="G1031" s="85">
        <v>155</v>
      </c>
      <c r="H1031" s="86">
        <v>0.18</v>
      </c>
      <c r="I1031" s="85">
        <v>311</v>
      </c>
      <c r="J1031" s="86">
        <v>0.36199999999999999</v>
      </c>
      <c r="K1031" s="85">
        <v>96</v>
      </c>
      <c r="L1031" s="86">
        <v>0.112</v>
      </c>
      <c r="M1031" s="85">
        <v>158</v>
      </c>
      <c r="N1031" s="86">
        <v>0.184</v>
      </c>
      <c r="P1031" s="166">
        <f>D1031+F1031+H1031+J1031</f>
        <v>0.61099999999999999</v>
      </c>
    </row>
    <row r="1032" spans="1:16" x14ac:dyDescent="0.25">
      <c r="A1032" s="121" t="s">
        <v>6</v>
      </c>
      <c r="B1032" s="88">
        <v>993</v>
      </c>
      <c r="C1032" s="88">
        <v>58</v>
      </c>
      <c r="D1032" s="89">
        <v>5.8000000000000003E-2</v>
      </c>
      <c r="E1032" s="88">
        <v>90</v>
      </c>
      <c r="F1032" s="89">
        <v>9.0999999999999998E-2</v>
      </c>
      <c r="G1032" s="88">
        <v>213</v>
      </c>
      <c r="H1032" s="89">
        <v>0.215</v>
      </c>
      <c r="I1032" s="88">
        <v>317</v>
      </c>
      <c r="J1032" s="89">
        <v>0.31900000000000001</v>
      </c>
      <c r="K1032" s="88">
        <v>106</v>
      </c>
      <c r="L1032" s="89">
        <v>0.107</v>
      </c>
      <c r="M1032" s="88">
        <v>145</v>
      </c>
      <c r="N1032" s="89">
        <v>0.14599999999999999</v>
      </c>
      <c r="P1032" s="166">
        <f t="shared" ref="P1032:P1037" si="131">D1032+F1032+H1032+J1032</f>
        <v>0.68300000000000005</v>
      </c>
    </row>
    <row r="1033" spans="1:16" x14ac:dyDescent="0.25">
      <c r="A1033" s="120" t="s">
        <v>7</v>
      </c>
      <c r="B1033" s="85">
        <v>685</v>
      </c>
      <c r="C1033" s="85">
        <v>93</v>
      </c>
      <c r="D1033" s="86">
        <v>0.13600000000000001</v>
      </c>
      <c r="E1033" s="85">
        <v>25</v>
      </c>
      <c r="F1033" s="86">
        <v>3.5999999999999997E-2</v>
      </c>
      <c r="G1033" s="85">
        <v>213</v>
      </c>
      <c r="H1033" s="86">
        <v>0.311</v>
      </c>
      <c r="I1033" s="85">
        <v>119</v>
      </c>
      <c r="J1033" s="86">
        <v>0.17399999999999999</v>
      </c>
      <c r="K1033" s="85">
        <v>125</v>
      </c>
      <c r="L1033" s="86">
        <v>0.182</v>
      </c>
      <c r="M1033" s="85">
        <v>62</v>
      </c>
      <c r="N1033" s="86">
        <v>9.0999999999999998E-2</v>
      </c>
      <c r="P1033" s="166">
        <f t="shared" si="131"/>
        <v>0.65700000000000003</v>
      </c>
    </row>
    <row r="1034" spans="1:16" x14ac:dyDescent="0.25">
      <c r="A1034" s="121" t="s">
        <v>8</v>
      </c>
      <c r="B1034" s="124">
        <v>1013</v>
      </c>
      <c r="C1034" s="88">
        <v>227</v>
      </c>
      <c r="D1034" s="89">
        <v>0.224</v>
      </c>
      <c r="E1034" s="88">
        <v>37</v>
      </c>
      <c r="F1034" s="89">
        <v>3.6999999999999998E-2</v>
      </c>
      <c r="G1034" s="88">
        <v>350</v>
      </c>
      <c r="H1034" s="89">
        <v>0.34599999999999997</v>
      </c>
      <c r="I1034" s="88">
        <v>74</v>
      </c>
      <c r="J1034" s="89">
        <v>7.2999999999999995E-2</v>
      </c>
      <c r="K1034" s="88">
        <v>222</v>
      </c>
      <c r="L1034" s="89">
        <v>0.219</v>
      </c>
      <c r="M1034" s="88">
        <v>60</v>
      </c>
      <c r="N1034" s="89">
        <v>5.8999999999999997E-2</v>
      </c>
      <c r="P1034" s="166">
        <f t="shared" si="131"/>
        <v>0.67999999999999994</v>
      </c>
    </row>
    <row r="1035" spans="1:16" x14ac:dyDescent="0.25">
      <c r="A1035" s="120" t="s">
        <v>9</v>
      </c>
      <c r="B1035" s="122">
        <v>1649</v>
      </c>
      <c r="C1035" s="85">
        <v>471</v>
      </c>
      <c r="D1035" s="86">
        <v>0.28599999999999998</v>
      </c>
      <c r="E1035" s="85">
        <v>45</v>
      </c>
      <c r="F1035" s="86">
        <v>2.7E-2</v>
      </c>
      <c r="G1035" s="85">
        <v>562</v>
      </c>
      <c r="H1035" s="86">
        <v>0.34100000000000003</v>
      </c>
      <c r="I1035" s="85">
        <v>59</v>
      </c>
      <c r="J1035" s="86">
        <v>3.5999999999999997E-2</v>
      </c>
      <c r="K1035" s="85">
        <v>386</v>
      </c>
      <c r="L1035" s="86">
        <v>0.23400000000000001</v>
      </c>
      <c r="M1035" s="85">
        <v>71</v>
      </c>
      <c r="N1035" s="86">
        <v>4.2999999999999997E-2</v>
      </c>
      <c r="P1035" s="166">
        <f t="shared" si="131"/>
        <v>0.69000000000000006</v>
      </c>
    </row>
    <row r="1036" spans="1:16" x14ac:dyDescent="0.25">
      <c r="A1036" s="121" t="s">
        <v>10</v>
      </c>
      <c r="B1036" s="124">
        <v>2006</v>
      </c>
      <c r="C1036" s="88">
        <v>842</v>
      </c>
      <c r="D1036" s="89">
        <v>0.42</v>
      </c>
      <c r="E1036" s="88">
        <v>44</v>
      </c>
      <c r="F1036" s="89">
        <v>2.1999999999999999E-2</v>
      </c>
      <c r="G1036" s="88">
        <v>572</v>
      </c>
      <c r="H1036" s="89">
        <v>0.28499999999999998</v>
      </c>
      <c r="I1036" s="88">
        <v>38</v>
      </c>
      <c r="J1036" s="89">
        <v>1.9E-2</v>
      </c>
      <c r="K1036" s="88">
        <v>401</v>
      </c>
      <c r="L1036" s="89">
        <v>0.2</v>
      </c>
      <c r="M1036" s="88">
        <v>55</v>
      </c>
      <c r="N1036" s="89">
        <v>2.7E-2</v>
      </c>
      <c r="P1036" s="166">
        <f t="shared" si="131"/>
        <v>0.746</v>
      </c>
    </row>
    <row r="1037" spans="1:16" x14ac:dyDescent="0.25">
      <c r="A1037" s="120" t="s">
        <v>11</v>
      </c>
      <c r="B1037" s="122">
        <v>2964</v>
      </c>
      <c r="C1037" s="85">
        <v>1682</v>
      </c>
      <c r="D1037" s="86">
        <v>0.56699999999999995</v>
      </c>
      <c r="E1037" s="85">
        <v>79</v>
      </c>
      <c r="F1037" s="86">
        <v>2.7E-2</v>
      </c>
      <c r="G1037" s="85">
        <v>618</v>
      </c>
      <c r="H1037" s="86">
        <v>0.20899999999999999</v>
      </c>
      <c r="I1037" s="85">
        <v>16</v>
      </c>
      <c r="J1037" s="86">
        <v>5.0000000000000001E-3</v>
      </c>
      <c r="K1037" s="85">
        <v>467</v>
      </c>
      <c r="L1037" s="86">
        <v>0.158</v>
      </c>
      <c r="M1037" s="85">
        <v>45</v>
      </c>
      <c r="N1037" s="86">
        <v>1.4999999999999999E-2</v>
      </c>
      <c r="P1037" s="166">
        <f t="shared" si="131"/>
        <v>0.80799999999999994</v>
      </c>
    </row>
    <row r="1038" spans="1:16" x14ac:dyDescent="0.25">
      <c r="A1038" s="120" t="s">
        <v>12</v>
      </c>
      <c r="B1038" s="85">
        <v>1</v>
      </c>
      <c r="C1038" s="85">
        <v>0</v>
      </c>
      <c r="D1038" s="85" t="s">
        <v>841</v>
      </c>
      <c r="E1038" s="85">
        <v>0</v>
      </c>
      <c r="F1038" s="86" t="s">
        <v>841</v>
      </c>
      <c r="G1038" s="85">
        <v>0</v>
      </c>
      <c r="H1038" s="85" t="s">
        <v>841</v>
      </c>
      <c r="I1038" s="85">
        <v>0</v>
      </c>
      <c r="J1038" s="86" t="s">
        <v>841</v>
      </c>
      <c r="K1038" s="85">
        <v>0</v>
      </c>
      <c r="L1038" s="85" t="s">
        <v>841</v>
      </c>
      <c r="M1038" s="85">
        <v>1</v>
      </c>
      <c r="N1038" s="86">
        <v>1</v>
      </c>
      <c r="P1038" s="125"/>
    </row>
    <row r="1039" spans="1:16" x14ac:dyDescent="0.25">
      <c r="P1039" s="173">
        <f>SUMPRODUCT(B1031:B1037,P1031:P1037)/B1040</f>
        <v>0.72486488346936762</v>
      </c>
    </row>
    <row r="1040" spans="1:16" x14ac:dyDescent="0.25">
      <c r="A1040" s="121" t="s">
        <v>925</v>
      </c>
      <c r="B1040" s="12">
        <f>SUM(B1031:B1037)</f>
        <v>10169</v>
      </c>
    </row>
    <row r="1042" spans="1:16" x14ac:dyDescent="0.25">
      <c r="A1042" s="228" t="s">
        <v>1123</v>
      </c>
      <c r="B1042" s="229"/>
      <c r="C1042" s="229"/>
      <c r="D1042" s="229"/>
      <c r="E1042" s="229"/>
      <c r="F1042" s="229"/>
      <c r="G1042" s="229"/>
      <c r="H1042" s="229"/>
      <c r="I1042" s="229"/>
    </row>
    <row r="1043" spans="1:16" ht="15.75" customHeight="1" x14ac:dyDescent="0.25">
      <c r="A1043" s="114"/>
      <c r="B1043" s="114"/>
      <c r="C1043" s="275" t="s">
        <v>962</v>
      </c>
      <c r="D1043" s="275"/>
      <c r="E1043" s="275"/>
      <c r="F1043" s="275"/>
      <c r="G1043" s="275" t="s">
        <v>963</v>
      </c>
      <c r="H1043" s="275"/>
      <c r="I1043" s="275"/>
      <c r="J1043" s="275"/>
      <c r="K1043" s="275" t="s">
        <v>835</v>
      </c>
      <c r="L1043" s="275"/>
      <c r="M1043" s="275"/>
      <c r="N1043" s="275"/>
    </row>
    <row r="1044" spans="1:16" ht="15.75" customHeight="1" x14ac:dyDescent="0.25">
      <c r="A1044" s="123">
        <v>44704</v>
      </c>
      <c r="B1044" s="94">
        <f>A1044-120</f>
        <v>44584</v>
      </c>
      <c r="C1044" s="272" t="s">
        <v>920</v>
      </c>
      <c r="D1044" s="272"/>
      <c r="E1044" s="272" t="s">
        <v>921</v>
      </c>
      <c r="F1044" s="272"/>
      <c r="G1044" s="272" t="s">
        <v>920</v>
      </c>
      <c r="H1044" s="272"/>
      <c r="I1044" s="272" t="s">
        <v>921</v>
      </c>
      <c r="J1044" s="272"/>
      <c r="K1044" s="272" t="s">
        <v>920</v>
      </c>
      <c r="L1044" s="272"/>
      <c r="M1044" s="272" t="s">
        <v>921</v>
      </c>
      <c r="N1044" s="272"/>
    </row>
    <row r="1045" spans="1:16" ht="30" x14ac:dyDescent="0.25">
      <c r="A1045" s="119" t="s">
        <v>104</v>
      </c>
      <c r="B1045" s="62" t="s">
        <v>1026</v>
      </c>
      <c r="C1045" s="62" t="s">
        <v>839</v>
      </c>
      <c r="D1045" s="62" t="s">
        <v>840</v>
      </c>
      <c r="E1045" s="62" t="s">
        <v>839</v>
      </c>
      <c r="F1045" s="62" t="s">
        <v>840</v>
      </c>
      <c r="G1045" s="62" t="s">
        <v>839</v>
      </c>
      <c r="H1045" s="62" t="s">
        <v>840</v>
      </c>
      <c r="I1045" s="62" t="s">
        <v>839</v>
      </c>
      <c r="J1045" s="62" t="s">
        <v>840</v>
      </c>
      <c r="K1045" s="62" t="s">
        <v>839</v>
      </c>
      <c r="L1045" s="62" t="s">
        <v>840</v>
      </c>
      <c r="M1045" s="62" t="s">
        <v>839</v>
      </c>
      <c r="N1045" s="62" t="s">
        <v>840</v>
      </c>
      <c r="P1045" s="62" t="s">
        <v>833</v>
      </c>
    </row>
    <row r="1046" spans="1:16" x14ac:dyDescent="0.25">
      <c r="A1046" s="120" t="s">
        <v>964</v>
      </c>
      <c r="B1046" s="122">
        <v>409</v>
      </c>
      <c r="C1046" s="85">
        <v>0</v>
      </c>
      <c r="D1046" s="85" t="s">
        <v>841</v>
      </c>
      <c r="E1046" s="85">
        <v>0</v>
      </c>
      <c r="F1046" s="85" t="s">
        <v>841</v>
      </c>
      <c r="G1046" s="85">
        <v>0</v>
      </c>
      <c r="H1046" s="85" t="s">
        <v>841</v>
      </c>
      <c r="I1046" s="85">
        <v>0</v>
      </c>
      <c r="J1046" s="85" t="s">
        <v>841</v>
      </c>
      <c r="K1046" s="85">
        <v>97</v>
      </c>
      <c r="L1046" s="86">
        <v>0.23699999999999999</v>
      </c>
      <c r="M1046" s="122">
        <v>312</v>
      </c>
      <c r="N1046" s="86">
        <v>0.76300000000000001</v>
      </c>
    </row>
    <row r="1047" spans="1:16" x14ac:dyDescent="0.25">
      <c r="A1047" s="121" t="s">
        <v>965</v>
      </c>
      <c r="B1047" s="88">
        <v>124</v>
      </c>
      <c r="C1047" s="88">
        <v>0</v>
      </c>
      <c r="D1047" s="89" t="s">
        <v>841</v>
      </c>
      <c r="E1047" s="88">
        <v>0</v>
      </c>
      <c r="F1047" s="89" t="s">
        <v>841</v>
      </c>
      <c r="G1047" s="88">
        <v>3</v>
      </c>
      <c r="H1047" s="89">
        <v>2.4E-2</v>
      </c>
      <c r="I1047" s="88">
        <v>5</v>
      </c>
      <c r="J1047" s="89">
        <v>0.04</v>
      </c>
      <c r="K1047" s="88">
        <v>47</v>
      </c>
      <c r="L1047" s="89">
        <v>0.379</v>
      </c>
      <c r="M1047" s="88">
        <v>43</v>
      </c>
      <c r="N1047" s="89">
        <v>0.34699999999999998</v>
      </c>
    </row>
    <row r="1048" spans="1:16" x14ac:dyDescent="0.25">
      <c r="A1048" s="120" t="s">
        <v>809</v>
      </c>
      <c r="B1048" s="85">
        <v>802</v>
      </c>
      <c r="C1048" s="85">
        <v>29</v>
      </c>
      <c r="D1048" s="86">
        <v>3.5999999999999997E-2</v>
      </c>
      <c r="E1048" s="85">
        <v>32</v>
      </c>
      <c r="F1048" s="86">
        <v>0.04</v>
      </c>
      <c r="G1048" s="85">
        <v>149</v>
      </c>
      <c r="H1048" s="86">
        <v>0.186</v>
      </c>
      <c r="I1048" s="85">
        <v>277</v>
      </c>
      <c r="J1048" s="86">
        <v>0.34499999999999997</v>
      </c>
      <c r="K1048" s="85">
        <v>91</v>
      </c>
      <c r="L1048" s="86">
        <v>0.113</v>
      </c>
      <c r="M1048" s="85">
        <v>146</v>
      </c>
      <c r="N1048" s="86">
        <v>0.182</v>
      </c>
      <c r="P1048" s="166">
        <f>D1048+F1048+H1048+J1048</f>
        <v>0.60699999999999998</v>
      </c>
    </row>
    <row r="1049" spans="1:16" x14ac:dyDescent="0.25">
      <c r="A1049" s="121" t="s">
        <v>6</v>
      </c>
      <c r="B1049" s="88">
        <v>915</v>
      </c>
      <c r="C1049" s="88">
        <v>56</v>
      </c>
      <c r="D1049" s="89">
        <v>6.0999999999999999E-2</v>
      </c>
      <c r="E1049" s="88">
        <v>91</v>
      </c>
      <c r="F1049" s="89">
        <v>9.9000000000000005E-2</v>
      </c>
      <c r="G1049" s="88">
        <v>200</v>
      </c>
      <c r="H1049" s="89">
        <v>0.219</v>
      </c>
      <c r="I1049" s="88">
        <v>285</v>
      </c>
      <c r="J1049" s="89">
        <v>0.311</v>
      </c>
      <c r="K1049" s="88">
        <v>95</v>
      </c>
      <c r="L1049" s="89">
        <v>0.104</v>
      </c>
      <c r="M1049" s="88">
        <v>131</v>
      </c>
      <c r="N1049" s="89">
        <v>0.14299999999999999</v>
      </c>
      <c r="P1049" s="166">
        <f t="shared" ref="P1049:P1054" si="132">D1049+F1049+H1049+J1049</f>
        <v>0.69</v>
      </c>
    </row>
    <row r="1050" spans="1:16" x14ac:dyDescent="0.25">
      <c r="A1050" s="120" t="s">
        <v>7</v>
      </c>
      <c r="B1050" s="85">
        <v>633</v>
      </c>
      <c r="C1050" s="85">
        <v>94</v>
      </c>
      <c r="D1050" s="86">
        <v>0.14799999999999999</v>
      </c>
      <c r="E1050" s="85">
        <v>24</v>
      </c>
      <c r="F1050" s="86">
        <v>3.7999999999999999E-2</v>
      </c>
      <c r="G1050" s="85">
        <v>201</v>
      </c>
      <c r="H1050" s="86">
        <v>0.318</v>
      </c>
      <c r="I1050" s="85">
        <v>111</v>
      </c>
      <c r="J1050" s="86">
        <v>0.17499999999999999</v>
      </c>
      <c r="K1050" s="85">
        <v>108</v>
      </c>
      <c r="L1050" s="86">
        <v>0.17100000000000001</v>
      </c>
      <c r="M1050" s="85">
        <v>55</v>
      </c>
      <c r="N1050" s="86">
        <v>8.6999999999999994E-2</v>
      </c>
      <c r="P1050" s="166">
        <f t="shared" si="132"/>
        <v>0.67900000000000005</v>
      </c>
    </row>
    <row r="1051" spans="1:16" x14ac:dyDescent="0.25">
      <c r="A1051" s="121" t="s">
        <v>8</v>
      </c>
      <c r="B1051" s="124">
        <v>965</v>
      </c>
      <c r="C1051" s="88">
        <v>226</v>
      </c>
      <c r="D1051" s="89">
        <v>0.23400000000000001</v>
      </c>
      <c r="E1051" s="88">
        <v>42</v>
      </c>
      <c r="F1051" s="89">
        <v>4.3999999999999997E-2</v>
      </c>
      <c r="G1051" s="88">
        <v>333</v>
      </c>
      <c r="H1051" s="89">
        <v>0.34499999999999997</v>
      </c>
      <c r="I1051" s="88">
        <v>69</v>
      </c>
      <c r="J1051" s="89">
        <v>7.1999999999999995E-2</v>
      </c>
      <c r="K1051" s="88">
        <v>201</v>
      </c>
      <c r="L1051" s="89">
        <v>0.20799999999999999</v>
      </c>
      <c r="M1051" s="88">
        <v>53</v>
      </c>
      <c r="N1051" s="89">
        <v>5.5E-2</v>
      </c>
      <c r="P1051" s="166">
        <f t="shared" si="132"/>
        <v>0.69499999999999995</v>
      </c>
    </row>
    <row r="1052" spans="1:16" x14ac:dyDescent="0.25">
      <c r="A1052" s="120" t="s">
        <v>9</v>
      </c>
      <c r="B1052" s="122">
        <v>1600</v>
      </c>
      <c r="C1052" s="85">
        <v>485</v>
      </c>
      <c r="D1052" s="86">
        <v>0.30299999999999999</v>
      </c>
      <c r="E1052" s="85">
        <v>45</v>
      </c>
      <c r="F1052" s="86">
        <v>2.8000000000000001E-2</v>
      </c>
      <c r="G1052" s="85">
        <v>531</v>
      </c>
      <c r="H1052" s="86">
        <v>0.33200000000000002</v>
      </c>
      <c r="I1052" s="85">
        <v>53</v>
      </c>
      <c r="J1052" s="86">
        <v>3.3000000000000002E-2</v>
      </c>
      <c r="K1052" s="85">
        <v>366</v>
      </c>
      <c r="L1052" s="86">
        <v>0.22900000000000001</v>
      </c>
      <c r="M1052" s="85">
        <v>67</v>
      </c>
      <c r="N1052" s="86">
        <v>4.2000000000000003E-2</v>
      </c>
      <c r="P1052" s="166">
        <f t="shared" si="132"/>
        <v>0.69600000000000006</v>
      </c>
    </row>
    <row r="1053" spans="1:16" x14ac:dyDescent="0.25">
      <c r="A1053" s="121" t="s">
        <v>10</v>
      </c>
      <c r="B1053" s="124">
        <v>1979</v>
      </c>
      <c r="C1053" s="88">
        <v>861</v>
      </c>
      <c r="D1053" s="89">
        <v>0.435</v>
      </c>
      <c r="E1053" s="88">
        <v>46</v>
      </c>
      <c r="F1053" s="89">
        <v>2.3E-2</v>
      </c>
      <c r="G1053" s="88">
        <v>542</v>
      </c>
      <c r="H1053" s="89">
        <v>0.27400000000000002</v>
      </c>
      <c r="I1053" s="88">
        <v>38</v>
      </c>
      <c r="J1053" s="89">
        <v>1.9E-2</v>
      </c>
      <c r="K1053" s="88">
        <v>385</v>
      </c>
      <c r="L1053" s="89">
        <v>0.19500000000000001</v>
      </c>
      <c r="M1053" s="88">
        <v>53</v>
      </c>
      <c r="N1053" s="89">
        <v>2.7E-2</v>
      </c>
      <c r="P1053" s="166">
        <f t="shared" si="132"/>
        <v>0.751</v>
      </c>
    </row>
    <row r="1054" spans="1:16" x14ac:dyDescent="0.25">
      <c r="A1054" s="120" t="s">
        <v>11</v>
      </c>
      <c r="B1054" s="122">
        <v>2942</v>
      </c>
      <c r="C1054" s="85">
        <v>1701</v>
      </c>
      <c r="D1054" s="86">
        <v>0.57799999999999996</v>
      </c>
      <c r="E1054" s="85">
        <v>84</v>
      </c>
      <c r="F1054" s="86">
        <v>2.9000000000000001E-2</v>
      </c>
      <c r="G1054" s="85">
        <v>592</v>
      </c>
      <c r="H1054" s="86">
        <v>0.20100000000000001</v>
      </c>
      <c r="I1054" s="85">
        <v>17</v>
      </c>
      <c r="J1054" s="86">
        <v>6.0000000000000001E-3</v>
      </c>
      <c r="K1054" s="85">
        <v>450</v>
      </c>
      <c r="L1054" s="86">
        <v>0.153</v>
      </c>
      <c r="M1054" s="85">
        <v>45</v>
      </c>
      <c r="N1054" s="86">
        <v>1.4999999999999999E-2</v>
      </c>
      <c r="P1054" s="166">
        <f t="shared" si="132"/>
        <v>0.81400000000000006</v>
      </c>
    </row>
    <row r="1055" spans="1:16" x14ac:dyDescent="0.25">
      <c r="A1055" s="120" t="s">
        <v>12</v>
      </c>
      <c r="B1055" s="85">
        <v>1</v>
      </c>
      <c r="C1055" s="85">
        <v>0</v>
      </c>
      <c r="D1055" s="85" t="s">
        <v>841</v>
      </c>
      <c r="E1055" s="85">
        <v>0</v>
      </c>
      <c r="F1055" s="86" t="s">
        <v>841</v>
      </c>
      <c r="G1055" s="85">
        <v>0</v>
      </c>
      <c r="H1055" s="85" t="s">
        <v>841</v>
      </c>
      <c r="I1055" s="85">
        <v>0</v>
      </c>
      <c r="J1055" s="86" t="s">
        <v>841</v>
      </c>
      <c r="K1055" s="85">
        <v>0</v>
      </c>
      <c r="L1055" s="85" t="s">
        <v>841</v>
      </c>
      <c r="M1055" s="85">
        <v>1</v>
      </c>
      <c r="N1055" s="86">
        <v>1</v>
      </c>
      <c r="P1055" s="125"/>
    </row>
    <row r="1056" spans="1:16" x14ac:dyDescent="0.25">
      <c r="P1056" s="173">
        <f>SUMPRODUCT(B1048:B1054,P1048:P1054)/B1057</f>
        <v>0.73335329402196026</v>
      </c>
    </row>
    <row r="1057" spans="1:16" x14ac:dyDescent="0.25">
      <c r="A1057" s="121" t="s">
        <v>925</v>
      </c>
      <c r="B1057" s="12">
        <f>SUM(B1048:B1054)</f>
        <v>9836</v>
      </c>
    </row>
    <row r="1059" spans="1:16" x14ac:dyDescent="0.25">
      <c r="A1059" s="228" t="s">
        <v>1123</v>
      </c>
      <c r="B1059" s="229"/>
      <c r="C1059" s="229"/>
      <c r="D1059" s="229"/>
      <c r="E1059" s="229"/>
      <c r="F1059" s="229"/>
      <c r="G1059" s="229"/>
      <c r="H1059" s="229"/>
      <c r="I1059" s="229"/>
    </row>
    <row r="1060" spans="1:16" ht="15.75" customHeight="1" x14ac:dyDescent="0.25">
      <c r="A1060" s="114"/>
      <c r="B1060" s="114"/>
      <c r="C1060" s="275" t="s">
        <v>962</v>
      </c>
      <c r="D1060" s="275"/>
      <c r="E1060" s="275"/>
      <c r="F1060" s="275"/>
      <c r="G1060" s="275" t="s">
        <v>963</v>
      </c>
      <c r="H1060" s="275"/>
      <c r="I1060" s="275"/>
      <c r="J1060" s="275"/>
      <c r="K1060" s="275" t="s">
        <v>835</v>
      </c>
      <c r="L1060" s="275"/>
      <c r="M1060" s="275"/>
      <c r="N1060" s="275"/>
    </row>
    <row r="1061" spans="1:16" ht="15.75" customHeight="1" x14ac:dyDescent="0.25">
      <c r="A1061" s="123">
        <v>44711</v>
      </c>
      <c r="B1061" s="94">
        <f>A1061-120</f>
        <v>44591</v>
      </c>
      <c r="C1061" s="272" t="s">
        <v>920</v>
      </c>
      <c r="D1061" s="272"/>
      <c r="E1061" s="272" t="s">
        <v>921</v>
      </c>
      <c r="F1061" s="272"/>
      <c r="G1061" s="272" t="s">
        <v>920</v>
      </c>
      <c r="H1061" s="272"/>
      <c r="I1061" s="272" t="s">
        <v>921</v>
      </c>
      <c r="J1061" s="272"/>
      <c r="K1061" s="272" t="s">
        <v>920</v>
      </c>
      <c r="L1061" s="272"/>
      <c r="M1061" s="272" t="s">
        <v>921</v>
      </c>
      <c r="N1061" s="272"/>
    </row>
    <row r="1062" spans="1:16" ht="30" x14ac:dyDescent="0.25">
      <c r="A1062" s="119" t="s">
        <v>104</v>
      </c>
      <c r="B1062" s="62" t="s">
        <v>1026</v>
      </c>
      <c r="C1062" s="62" t="s">
        <v>839</v>
      </c>
      <c r="D1062" s="62" t="s">
        <v>840</v>
      </c>
      <c r="E1062" s="62" t="s">
        <v>839</v>
      </c>
      <c r="F1062" s="62" t="s">
        <v>840</v>
      </c>
      <c r="G1062" s="62" t="s">
        <v>839</v>
      </c>
      <c r="H1062" s="62" t="s">
        <v>840</v>
      </c>
      <c r="I1062" s="62" t="s">
        <v>839</v>
      </c>
      <c r="J1062" s="62" t="s">
        <v>840</v>
      </c>
      <c r="K1062" s="62" t="s">
        <v>839</v>
      </c>
      <c r="L1062" s="62" t="s">
        <v>840</v>
      </c>
      <c r="M1062" s="62" t="s">
        <v>839</v>
      </c>
      <c r="N1062" s="62" t="s">
        <v>840</v>
      </c>
      <c r="P1062" s="62" t="s">
        <v>833</v>
      </c>
    </row>
    <row r="1063" spans="1:16" x14ac:dyDescent="0.25">
      <c r="A1063" s="120" t="s">
        <v>964</v>
      </c>
      <c r="B1063" s="122">
        <v>373</v>
      </c>
      <c r="C1063" s="85">
        <v>0</v>
      </c>
      <c r="D1063" s="85" t="s">
        <v>841</v>
      </c>
      <c r="E1063" s="85">
        <v>0</v>
      </c>
      <c r="F1063" s="85" t="s">
        <v>841</v>
      </c>
      <c r="G1063" s="85">
        <v>0</v>
      </c>
      <c r="H1063" s="85" t="s">
        <v>841</v>
      </c>
      <c r="I1063" s="85">
        <v>0</v>
      </c>
      <c r="J1063" s="85" t="s">
        <v>841</v>
      </c>
      <c r="K1063" s="85">
        <v>89</v>
      </c>
      <c r="L1063" s="86">
        <v>0.23899999999999999</v>
      </c>
      <c r="M1063" s="122">
        <v>284</v>
      </c>
      <c r="N1063" s="86">
        <v>0.76100000000000001</v>
      </c>
    </row>
    <row r="1064" spans="1:16" x14ac:dyDescent="0.25">
      <c r="A1064" s="121" t="s">
        <v>965</v>
      </c>
      <c r="B1064" s="88">
        <v>108</v>
      </c>
      <c r="C1064" s="88">
        <v>0</v>
      </c>
      <c r="D1064" s="89" t="s">
        <v>841</v>
      </c>
      <c r="E1064" s="88">
        <v>0</v>
      </c>
      <c r="F1064" s="89" t="s">
        <v>841</v>
      </c>
      <c r="G1064" s="88">
        <v>3</v>
      </c>
      <c r="H1064" s="89">
        <v>2.8000000000000001E-2</v>
      </c>
      <c r="I1064" s="88">
        <v>5</v>
      </c>
      <c r="J1064" s="89">
        <v>4.5999999999999999E-2</v>
      </c>
      <c r="K1064" s="88">
        <v>39</v>
      </c>
      <c r="L1064" s="89">
        <v>0.36099999999999999</v>
      </c>
      <c r="M1064" s="88">
        <v>39</v>
      </c>
      <c r="N1064" s="89">
        <v>0.36099999999999999</v>
      </c>
    </row>
    <row r="1065" spans="1:16" x14ac:dyDescent="0.25">
      <c r="A1065" s="120" t="s">
        <v>809</v>
      </c>
      <c r="B1065" s="85">
        <v>719</v>
      </c>
      <c r="C1065" s="85">
        <v>27</v>
      </c>
      <c r="D1065" s="86">
        <v>3.7999999999999999E-2</v>
      </c>
      <c r="E1065" s="85">
        <v>33</v>
      </c>
      <c r="F1065" s="86">
        <v>4.5999999999999999E-2</v>
      </c>
      <c r="G1065" s="85">
        <v>138</v>
      </c>
      <c r="H1065" s="86">
        <v>0.192</v>
      </c>
      <c r="I1065" s="85">
        <v>240</v>
      </c>
      <c r="J1065" s="86">
        <v>0.33400000000000002</v>
      </c>
      <c r="K1065" s="85">
        <v>82</v>
      </c>
      <c r="L1065" s="86">
        <v>0.114</v>
      </c>
      <c r="M1065" s="85">
        <v>127</v>
      </c>
      <c r="N1065" s="86">
        <v>0.17699999999999999</v>
      </c>
      <c r="P1065" s="166">
        <f>D1065+F1065+H1065+J1065</f>
        <v>0.6100000000000001</v>
      </c>
    </row>
    <row r="1066" spans="1:16" x14ac:dyDescent="0.25">
      <c r="A1066" s="121" t="s">
        <v>6</v>
      </c>
      <c r="B1066" s="88">
        <v>826</v>
      </c>
      <c r="C1066" s="88">
        <v>55</v>
      </c>
      <c r="D1066" s="89">
        <v>6.7000000000000004E-2</v>
      </c>
      <c r="E1066" s="88">
        <v>92</v>
      </c>
      <c r="F1066" s="89">
        <v>0.111</v>
      </c>
      <c r="G1066" s="88">
        <v>181</v>
      </c>
      <c r="H1066" s="89">
        <v>0.219</v>
      </c>
      <c r="I1066" s="88">
        <v>245</v>
      </c>
      <c r="J1066" s="89">
        <v>0.29699999999999999</v>
      </c>
      <c r="K1066" s="88">
        <v>89</v>
      </c>
      <c r="L1066" s="89">
        <v>0.108</v>
      </c>
      <c r="M1066" s="88">
        <v>115</v>
      </c>
      <c r="N1066" s="89">
        <v>0.13900000000000001</v>
      </c>
      <c r="P1066" s="166">
        <f t="shared" ref="P1066:P1071" si="133">D1066+F1066+H1066+J1066</f>
        <v>0.69399999999999995</v>
      </c>
    </row>
    <row r="1067" spans="1:16" x14ac:dyDescent="0.25">
      <c r="A1067" s="120" t="s">
        <v>7</v>
      </c>
      <c r="B1067" s="85">
        <v>585</v>
      </c>
      <c r="C1067" s="85">
        <v>94</v>
      </c>
      <c r="D1067" s="86">
        <v>0.161</v>
      </c>
      <c r="E1067" s="85">
        <v>29</v>
      </c>
      <c r="F1067" s="86">
        <v>0.05</v>
      </c>
      <c r="G1067" s="85">
        <v>184</v>
      </c>
      <c r="H1067" s="86">
        <v>0.315</v>
      </c>
      <c r="I1067" s="85">
        <v>96</v>
      </c>
      <c r="J1067" s="86">
        <v>0.16400000000000001</v>
      </c>
      <c r="K1067" s="85">
        <v>98</v>
      </c>
      <c r="L1067" s="86">
        <v>0.16800000000000001</v>
      </c>
      <c r="M1067" s="85">
        <v>52</v>
      </c>
      <c r="N1067" s="86">
        <v>8.8999999999999996E-2</v>
      </c>
      <c r="P1067" s="166">
        <f t="shared" si="133"/>
        <v>0.69000000000000006</v>
      </c>
    </row>
    <row r="1068" spans="1:16" x14ac:dyDescent="0.25">
      <c r="A1068" s="121" t="s">
        <v>8</v>
      </c>
      <c r="B1068" s="124">
        <v>906</v>
      </c>
      <c r="C1068" s="88">
        <v>223</v>
      </c>
      <c r="D1068" s="89">
        <v>0.246</v>
      </c>
      <c r="E1068" s="88">
        <v>44</v>
      </c>
      <c r="F1068" s="89">
        <v>4.9000000000000002E-2</v>
      </c>
      <c r="G1068" s="88">
        <v>297</v>
      </c>
      <c r="H1068" s="89">
        <v>0.32800000000000001</v>
      </c>
      <c r="I1068" s="88">
        <v>60</v>
      </c>
      <c r="J1068" s="89">
        <v>6.6000000000000003E-2</v>
      </c>
      <c r="K1068" s="88">
        <v>188</v>
      </c>
      <c r="L1068" s="89">
        <v>0.20799999999999999</v>
      </c>
      <c r="M1068" s="88">
        <v>52</v>
      </c>
      <c r="N1068" s="89">
        <v>5.7000000000000002E-2</v>
      </c>
      <c r="P1068" s="166">
        <f t="shared" si="133"/>
        <v>0.68900000000000006</v>
      </c>
    </row>
    <row r="1069" spans="1:16" x14ac:dyDescent="0.25">
      <c r="A1069" s="120" t="s">
        <v>9</v>
      </c>
      <c r="B1069" s="122">
        <v>1517</v>
      </c>
      <c r="C1069" s="85">
        <v>485</v>
      </c>
      <c r="D1069" s="86">
        <v>0.32</v>
      </c>
      <c r="E1069" s="85">
        <v>51</v>
      </c>
      <c r="F1069" s="86">
        <v>3.4000000000000002E-2</v>
      </c>
      <c r="G1069" s="85">
        <v>477</v>
      </c>
      <c r="H1069" s="86">
        <v>0.314</v>
      </c>
      <c r="I1069" s="85">
        <v>48</v>
      </c>
      <c r="J1069" s="86">
        <v>3.2000000000000001E-2</v>
      </c>
      <c r="K1069" s="85">
        <v>344</v>
      </c>
      <c r="L1069" s="86">
        <v>0.22700000000000001</v>
      </c>
      <c r="M1069" s="85">
        <v>61</v>
      </c>
      <c r="N1069" s="86">
        <v>0.04</v>
      </c>
      <c r="P1069" s="166">
        <f t="shared" si="133"/>
        <v>0.7</v>
      </c>
    </row>
    <row r="1070" spans="1:16" x14ac:dyDescent="0.25">
      <c r="A1070" s="121" t="s">
        <v>10</v>
      </c>
      <c r="B1070" s="124">
        <v>1904</v>
      </c>
      <c r="C1070" s="88">
        <v>858</v>
      </c>
      <c r="D1070" s="89">
        <v>0.45100000000000001</v>
      </c>
      <c r="E1070" s="88">
        <v>44</v>
      </c>
      <c r="F1070" s="89">
        <v>2.3E-2</v>
      </c>
      <c r="G1070" s="88">
        <v>501</v>
      </c>
      <c r="H1070" s="89">
        <v>0.26300000000000001</v>
      </c>
      <c r="I1070" s="88">
        <v>38</v>
      </c>
      <c r="J1070" s="89">
        <v>0.02</v>
      </c>
      <c r="K1070" s="88">
        <v>364</v>
      </c>
      <c r="L1070" s="89">
        <v>0.191</v>
      </c>
      <c r="M1070" s="88">
        <v>48</v>
      </c>
      <c r="N1070" s="89">
        <v>2.5000000000000001E-2</v>
      </c>
      <c r="P1070" s="166">
        <f t="shared" si="133"/>
        <v>0.75700000000000012</v>
      </c>
    </row>
    <row r="1071" spans="1:16" x14ac:dyDescent="0.25">
      <c r="A1071" s="120" t="s">
        <v>11</v>
      </c>
      <c r="B1071" s="122">
        <v>2912</v>
      </c>
      <c r="C1071" s="85">
        <v>1727</v>
      </c>
      <c r="D1071" s="86">
        <v>0.59299999999999997</v>
      </c>
      <c r="E1071" s="85">
        <v>86</v>
      </c>
      <c r="F1071" s="86">
        <v>0.03</v>
      </c>
      <c r="G1071" s="85">
        <v>551</v>
      </c>
      <c r="H1071" s="86">
        <v>0.189</v>
      </c>
      <c r="I1071" s="85">
        <v>17</v>
      </c>
      <c r="J1071" s="86">
        <v>6.0000000000000001E-3</v>
      </c>
      <c r="K1071" s="85">
        <v>437</v>
      </c>
      <c r="L1071" s="86">
        <v>0.15</v>
      </c>
      <c r="M1071" s="85">
        <v>44</v>
      </c>
      <c r="N1071" s="86">
        <v>1.4999999999999999E-2</v>
      </c>
      <c r="P1071" s="166">
        <f t="shared" si="133"/>
        <v>0.81800000000000006</v>
      </c>
    </row>
    <row r="1072" spans="1:16" x14ac:dyDescent="0.25">
      <c r="A1072" s="120"/>
      <c r="B1072" s="85"/>
      <c r="C1072" s="85"/>
      <c r="D1072" s="85"/>
      <c r="E1072" s="85"/>
      <c r="F1072" s="86"/>
      <c r="G1072" s="85"/>
      <c r="H1072" s="85"/>
      <c r="I1072" s="85"/>
      <c r="J1072" s="86"/>
      <c r="K1072" s="85"/>
      <c r="L1072" s="85"/>
      <c r="M1072" s="85"/>
      <c r="N1072" s="86"/>
      <c r="P1072" s="125"/>
    </row>
    <row r="1073" spans="1:16" x14ac:dyDescent="0.25">
      <c r="A1073" s="121" t="s">
        <v>925</v>
      </c>
      <c r="B1073" s="12">
        <f>SUM(B1065:B1071)</f>
        <v>9369</v>
      </c>
      <c r="P1073" s="173">
        <f>SUMPRODUCT(B1065:B1071,P1065:P1071)/B1073</f>
        <v>0.73913566015583321</v>
      </c>
    </row>
    <row r="1075" spans="1:16" x14ac:dyDescent="0.25">
      <c r="A1075" s="228" t="s">
        <v>1123</v>
      </c>
      <c r="B1075" s="229"/>
      <c r="C1075" s="229"/>
      <c r="D1075" s="229"/>
      <c r="E1075" s="229"/>
      <c r="F1075" s="229"/>
      <c r="G1075" s="229"/>
      <c r="H1075" s="229"/>
      <c r="I1075" s="229"/>
    </row>
    <row r="1076" spans="1:16" ht="15.75" customHeight="1" x14ac:dyDescent="0.25">
      <c r="A1076" s="114"/>
      <c r="B1076" s="114"/>
      <c r="C1076" s="275" t="s">
        <v>962</v>
      </c>
      <c r="D1076" s="275"/>
      <c r="E1076" s="275"/>
      <c r="F1076" s="275"/>
      <c r="G1076" s="275" t="s">
        <v>963</v>
      </c>
      <c r="H1076" s="275"/>
      <c r="I1076" s="275"/>
      <c r="J1076" s="275"/>
      <c r="K1076" s="275" t="s">
        <v>835</v>
      </c>
      <c r="L1076" s="275"/>
      <c r="M1076" s="275"/>
      <c r="N1076" s="275"/>
    </row>
    <row r="1077" spans="1:16" ht="15.75" customHeight="1" x14ac:dyDescent="0.25">
      <c r="A1077" s="123">
        <v>44718</v>
      </c>
      <c r="B1077" s="94">
        <f>A1077-120</f>
        <v>44598</v>
      </c>
      <c r="C1077" s="272" t="s">
        <v>920</v>
      </c>
      <c r="D1077" s="272"/>
      <c r="E1077" s="272" t="s">
        <v>921</v>
      </c>
      <c r="F1077" s="272"/>
      <c r="G1077" s="272" t="s">
        <v>920</v>
      </c>
      <c r="H1077" s="272"/>
      <c r="I1077" s="272" t="s">
        <v>921</v>
      </c>
      <c r="J1077" s="272"/>
      <c r="K1077" s="272" t="s">
        <v>920</v>
      </c>
      <c r="L1077" s="272"/>
      <c r="M1077" s="272" t="s">
        <v>921</v>
      </c>
      <c r="N1077" s="272"/>
    </row>
    <row r="1078" spans="1:16" ht="30" x14ac:dyDescent="0.25">
      <c r="A1078" s="119" t="s">
        <v>104</v>
      </c>
      <c r="B1078" s="62" t="s">
        <v>1026</v>
      </c>
      <c r="C1078" s="62" t="s">
        <v>839</v>
      </c>
      <c r="D1078" s="62" t="s">
        <v>840</v>
      </c>
      <c r="E1078" s="62" t="s">
        <v>839</v>
      </c>
      <c r="F1078" s="62" t="s">
        <v>840</v>
      </c>
      <c r="G1078" s="62" t="s">
        <v>839</v>
      </c>
      <c r="H1078" s="62" t="s">
        <v>840</v>
      </c>
      <c r="I1078" s="62" t="s">
        <v>839</v>
      </c>
      <c r="J1078" s="62" t="s">
        <v>840</v>
      </c>
      <c r="K1078" s="62" t="s">
        <v>839</v>
      </c>
      <c r="L1078" s="62" t="s">
        <v>840</v>
      </c>
      <c r="M1078" s="62" t="s">
        <v>839</v>
      </c>
      <c r="N1078" s="62" t="s">
        <v>840</v>
      </c>
      <c r="P1078" s="62" t="s">
        <v>833</v>
      </c>
    </row>
    <row r="1079" spans="1:16" x14ac:dyDescent="0.25">
      <c r="A1079" s="120" t="s">
        <v>964</v>
      </c>
      <c r="B1079" s="122">
        <v>353</v>
      </c>
      <c r="C1079" s="85">
        <v>0</v>
      </c>
      <c r="D1079" s="85" t="s">
        <v>841</v>
      </c>
      <c r="E1079" s="85">
        <v>0</v>
      </c>
      <c r="F1079" s="85" t="s">
        <v>841</v>
      </c>
      <c r="G1079" s="85">
        <v>0</v>
      </c>
      <c r="H1079" s="85" t="s">
        <v>841</v>
      </c>
      <c r="I1079" s="85">
        <v>0</v>
      </c>
      <c r="J1079" s="85" t="s">
        <v>841</v>
      </c>
      <c r="K1079" s="85">
        <v>87</v>
      </c>
      <c r="L1079" s="86">
        <v>0.246</v>
      </c>
      <c r="M1079" s="122">
        <v>266</v>
      </c>
      <c r="N1079" s="86">
        <v>0.754</v>
      </c>
    </row>
    <row r="1080" spans="1:16" x14ac:dyDescent="0.25">
      <c r="A1080" s="121" t="s">
        <v>965</v>
      </c>
      <c r="B1080" s="88">
        <v>96</v>
      </c>
      <c r="C1080" s="88">
        <v>0</v>
      </c>
      <c r="D1080" s="89" t="s">
        <v>841</v>
      </c>
      <c r="E1080" s="88">
        <v>0</v>
      </c>
      <c r="F1080" s="89" t="s">
        <v>841</v>
      </c>
      <c r="G1080" s="88">
        <v>4</v>
      </c>
      <c r="H1080" s="89">
        <v>4.2000000000000003E-2</v>
      </c>
      <c r="I1080" s="88">
        <v>5</v>
      </c>
      <c r="J1080" s="89">
        <v>5.1999999999999998E-2</v>
      </c>
      <c r="K1080" s="88">
        <v>31</v>
      </c>
      <c r="L1080" s="89">
        <v>0.32300000000000001</v>
      </c>
      <c r="M1080" s="88">
        <v>34</v>
      </c>
      <c r="N1080" s="89">
        <v>0.35399999999999998</v>
      </c>
    </row>
    <row r="1081" spans="1:16" x14ac:dyDescent="0.25">
      <c r="A1081" s="120" t="s">
        <v>809</v>
      </c>
      <c r="B1081" s="85">
        <v>640</v>
      </c>
      <c r="C1081" s="85">
        <v>24</v>
      </c>
      <c r="D1081" s="86">
        <v>3.7999999999999999E-2</v>
      </c>
      <c r="E1081" s="85">
        <v>34</v>
      </c>
      <c r="F1081" s="86">
        <v>5.2999999999999999E-2</v>
      </c>
      <c r="G1081" s="85">
        <v>123</v>
      </c>
      <c r="H1081" s="86">
        <v>0.192</v>
      </c>
      <c r="I1081" s="85">
        <v>210</v>
      </c>
      <c r="J1081" s="86">
        <v>0.32800000000000001</v>
      </c>
      <c r="K1081" s="85">
        <v>73</v>
      </c>
      <c r="L1081" s="86">
        <v>0.114</v>
      </c>
      <c r="M1081" s="85">
        <v>112</v>
      </c>
      <c r="N1081" s="86">
        <v>0.17499999999999999</v>
      </c>
      <c r="P1081" s="166">
        <f>D1081+F1081+H1081+J1081</f>
        <v>0.61099999999999999</v>
      </c>
    </row>
    <row r="1082" spans="1:16" x14ac:dyDescent="0.25">
      <c r="A1082" s="121" t="s">
        <v>6</v>
      </c>
      <c r="B1082" s="88">
        <v>741</v>
      </c>
      <c r="C1082" s="88">
        <v>52</v>
      </c>
      <c r="D1082" s="89">
        <v>7.0000000000000007E-2</v>
      </c>
      <c r="E1082" s="88">
        <v>92</v>
      </c>
      <c r="F1082" s="89">
        <v>0.124</v>
      </c>
      <c r="G1082" s="88">
        <v>153</v>
      </c>
      <c r="H1082" s="89">
        <v>0.20599999999999999</v>
      </c>
      <c r="I1082" s="88">
        <v>218</v>
      </c>
      <c r="J1082" s="89">
        <v>0.29399999999999998</v>
      </c>
      <c r="K1082" s="88">
        <v>79</v>
      </c>
      <c r="L1082" s="89">
        <v>0.107</v>
      </c>
      <c r="M1082" s="88">
        <v>102</v>
      </c>
      <c r="N1082" s="89">
        <v>0.13800000000000001</v>
      </c>
      <c r="P1082" s="166">
        <f t="shared" ref="P1082:P1087" si="134">D1082+F1082+H1082+J1082</f>
        <v>0.69399999999999995</v>
      </c>
    </row>
    <row r="1083" spans="1:16" x14ac:dyDescent="0.25">
      <c r="A1083" s="120" t="s">
        <v>7</v>
      </c>
      <c r="B1083" s="85">
        <v>524</v>
      </c>
      <c r="C1083" s="85">
        <v>91</v>
      </c>
      <c r="D1083" s="86">
        <v>0.17399999999999999</v>
      </c>
      <c r="E1083" s="85">
        <v>27</v>
      </c>
      <c r="F1083" s="86">
        <v>5.1999999999999998E-2</v>
      </c>
      <c r="G1083" s="85">
        <v>166</v>
      </c>
      <c r="H1083" s="86">
        <v>0.317</v>
      </c>
      <c r="I1083" s="85">
        <v>84</v>
      </c>
      <c r="J1083" s="86">
        <v>0.16</v>
      </c>
      <c r="K1083" s="85">
        <v>84</v>
      </c>
      <c r="L1083" s="86">
        <v>0.16</v>
      </c>
      <c r="M1083" s="85">
        <v>46</v>
      </c>
      <c r="N1083" s="86">
        <v>8.7999999999999995E-2</v>
      </c>
      <c r="P1083" s="166">
        <f t="shared" si="134"/>
        <v>0.70299999999999996</v>
      </c>
    </row>
    <row r="1084" spans="1:16" x14ac:dyDescent="0.25">
      <c r="A1084" s="121" t="s">
        <v>8</v>
      </c>
      <c r="B1084" s="124">
        <v>831</v>
      </c>
      <c r="C1084" s="88">
        <v>214</v>
      </c>
      <c r="D1084" s="89">
        <v>0.25800000000000001</v>
      </c>
      <c r="E1084" s="88">
        <v>45</v>
      </c>
      <c r="F1084" s="89">
        <v>5.3999999999999999E-2</v>
      </c>
      <c r="G1084" s="88">
        <v>269</v>
      </c>
      <c r="H1084" s="89">
        <v>0.32400000000000001</v>
      </c>
      <c r="I1084" s="88">
        <v>51</v>
      </c>
      <c r="J1084" s="89">
        <v>6.0999999999999999E-2</v>
      </c>
      <c r="K1084" s="88">
        <v>172</v>
      </c>
      <c r="L1084" s="89">
        <v>0.20699999999999999</v>
      </c>
      <c r="M1084" s="88">
        <v>44</v>
      </c>
      <c r="N1084" s="89">
        <v>5.2999999999999999E-2</v>
      </c>
      <c r="P1084" s="166">
        <f t="shared" si="134"/>
        <v>0.69700000000000006</v>
      </c>
    </row>
    <row r="1085" spans="1:16" x14ac:dyDescent="0.25">
      <c r="A1085" s="120" t="s">
        <v>9</v>
      </c>
      <c r="B1085" s="122">
        <v>1423</v>
      </c>
      <c r="C1085" s="85">
        <v>480</v>
      </c>
      <c r="D1085" s="86">
        <v>0.33700000000000002</v>
      </c>
      <c r="E1085" s="85">
        <v>48</v>
      </c>
      <c r="F1085" s="86">
        <v>3.4000000000000002E-2</v>
      </c>
      <c r="G1085" s="85">
        <v>427</v>
      </c>
      <c r="H1085" s="86">
        <v>0.3</v>
      </c>
      <c r="I1085" s="85">
        <v>49</v>
      </c>
      <c r="J1085" s="86">
        <v>3.4000000000000002E-2</v>
      </c>
      <c r="K1085" s="85">
        <v>316</v>
      </c>
      <c r="L1085" s="86">
        <v>0.222</v>
      </c>
      <c r="M1085" s="85">
        <v>57</v>
      </c>
      <c r="N1085" s="86">
        <v>0.04</v>
      </c>
      <c r="P1085" s="166">
        <f t="shared" si="134"/>
        <v>0.70500000000000007</v>
      </c>
    </row>
    <row r="1086" spans="1:16" x14ac:dyDescent="0.25">
      <c r="A1086" s="121" t="s">
        <v>10</v>
      </c>
      <c r="B1086" s="124">
        <v>1815</v>
      </c>
      <c r="C1086" s="88">
        <v>855</v>
      </c>
      <c r="D1086" s="89">
        <v>0.47099999999999997</v>
      </c>
      <c r="E1086" s="88">
        <v>45</v>
      </c>
      <c r="F1086" s="89">
        <v>2.5000000000000001E-2</v>
      </c>
      <c r="G1086" s="88">
        <v>451</v>
      </c>
      <c r="H1086" s="89">
        <v>0.248</v>
      </c>
      <c r="I1086" s="88">
        <v>33</v>
      </c>
      <c r="J1086" s="89">
        <v>1.7999999999999999E-2</v>
      </c>
      <c r="K1086" s="88">
        <v>337</v>
      </c>
      <c r="L1086" s="89">
        <v>0.186</v>
      </c>
      <c r="M1086" s="88">
        <v>43</v>
      </c>
      <c r="N1086" s="89">
        <v>2.4E-2</v>
      </c>
      <c r="P1086" s="166">
        <f t="shared" si="134"/>
        <v>0.76200000000000001</v>
      </c>
    </row>
    <row r="1087" spans="1:16" x14ac:dyDescent="0.25">
      <c r="A1087" s="120" t="s">
        <v>11</v>
      </c>
      <c r="B1087" s="122">
        <v>2799</v>
      </c>
      <c r="C1087" s="85">
        <v>1697</v>
      </c>
      <c r="D1087" s="86">
        <v>0.60599999999999998</v>
      </c>
      <c r="E1087" s="85">
        <v>88</v>
      </c>
      <c r="F1087" s="86">
        <v>3.1E-2</v>
      </c>
      <c r="G1087" s="85">
        <v>505</v>
      </c>
      <c r="H1087" s="86">
        <v>0.18</v>
      </c>
      <c r="I1087" s="85">
        <v>17</v>
      </c>
      <c r="J1087" s="86">
        <v>6.0000000000000001E-3</v>
      </c>
      <c r="K1087" s="85">
        <v>402</v>
      </c>
      <c r="L1087" s="86">
        <v>0.14399999999999999</v>
      </c>
      <c r="M1087" s="85">
        <v>40</v>
      </c>
      <c r="N1087" s="86">
        <v>1.4E-2</v>
      </c>
      <c r="P1087" s="166">
        <f t="shared" si="134"/>
        <v>0.82299999999999995</v>
      </c>
    </row>
    <row r="1088" spans="1:16" x14ac:dyDescent="0.25">
      <c r="A1088" s="120"/>
      <c r="B1088" s="85"/>
      <c r="C1088" s="85"/>
      <c r="D1088" s="85"/>
      <c r="E1088" s="85"/>
      <c r="F1088" s="86"/>
      <c r="G1088" s="85"/>
      <c r="H1088" s="85"/>
      <c r="I1088" s="85"/>
      <c r="J1088" s="86"/>
      <c r="K1088" s="85"/>
      <c r="L1088" s="85"/>
      <c r="M1088" s="85"/>
      <c r="N1088" s="86"/>
      <c r="P1088" s="125"/>
    </row>
    <row r="1089" spans="1:16" x14ac:dyDescent="0.25">
      <c r="A1089" s="121" t="s">
        <v>925</v>
      </c>
      <c r="B1089" s="12">
        <f>SUM(B1081:B1087)</f>
        <v>8773</v>
      </c>
      <c r="P1089" s="173">
        <f>SUMPRODUCT(B1081:B1087,P1081:P1087)/B1089</f>
        <v>0.74577624529807363</v>
      </c>
    </row>
    <row r="1091" spans="1:16" x14ac:dyDescent="0.25">
      <c r="A1091" s="228" t="s">
        <v>1123</v>
      </c>
      <c r="B1091" s="229"/>
      <c r="C1091" s="229"/>
      <c r="D1091" s="229"/>
      <c r="E1091" s="229"/>
      <c r="F1091" s="229"/>
      <c r="G1091" s="229"/>
      <c r="H1091" s="229"/>
      <c r="I1091" s="229"/>
    </row>
    <row r="1092" spans="1:16" ht="15.75" customHeight="1" x14ac:dyDescent="0.25">
      <c r="A1092" s="114"/>
      <c r="B1092" s="114"/>
      <c r="C1092" s="275" t="s">
        <v>962</v>
      </c>
      <c r="D1092" s="275"/>
      <c r="E1092" s="275"/>
      <c r="F1092" s="275"/>
      <c r="G1092" s="275" t="s">
        <v>963</v>
      </c>
      <c r="H1092" s="275"/>
      <c r="I1092" s="275"/>
      <c r="J1092" s="275"/>
      <c r="K1092" s="275" t="s">
        <v>835</v>
      </c>
      <c r="L1092" s="275"/>
      <c r="M1092" s="275"/>
      <c r="N1092" s="275"/>
    </row>
    <row r="1093" spans="1:16" ht="15.75" customHeight="1" x14ac:dyDescent="0.25">
      <c r="A1093" s="123">
        <v>44725</v>
      </c>
      <c r="B1093" s="94">
        <f>A1093-120</f>
        <v>44605</v>
      </c>
      <c r="C1093" s="272" t="s">
        <v>920</v>
      </c>
      <c r="D1093" s="272"/>
      <c r="E1093" s="272" t="s">
        <v>921</v>
      </c>
      <c r="F1093" s="272"/>
      <c r="G1093" s="272" t="s">
        <v>920</v>
      </c>
      <c r="H1093" s="272"/>
      <c r="I1093" s="272" t="s">
        <v>921</v>
      </c>
      <c r="J1093" s="272"/>
      <c r="K1093" s="272" t="s">
        <v>920</v>
      </c>
      <c r="L1093" s="272"/>
      <c r="M1093" s="272" t="s">
        <v>921</v>
      </c>
      <c r="N1093" s="272"/>
    </row>
    <row r="1094" spans="1:16" ht="30" x14ac:dyDescent="0.25">
      <c r="A1094" s="119" t="s">
        <v>104</v>
      </c>
      <c r="B1094" s="62" t="s">
        <v>1026</v>
      </c>
      <c r="C1094" s="62" t="s">
        <v>839</v>
      </c>
      <c r="D1094" s="62" t="s">
        <v>840</v>
      </c>
      <c r="E1094" s="62" t="s">
        <v>839</v>
      </c>
      <c r="F1094" s="62" t="s">
        <v>840</v>
      </c>
      <c r="G1094" s="62" t="s">
        <v>839</v>
      </c>
      <c r="H1094" s="62" t="s">
        <v>840</v>
      </c>
      <c r="I1094" s="62" t="s">
        <v>839</v>
      </c>
      <c r="J1094" s="62" t="s">
        <v>840</v>
      </c>
      <c r="K1094" s="62" t="s">
        <v>839</v>
      </c>
      <c r="L1094" s="62" t="s">
        <v>840</v>
      </c>
      <c r="M1094" s="62" t="s">
        <v>839</v>
      </c>
      <c r="N1094" s="62" t="s">
        <v>840</v>
      </c>
      <c r="P1094" s="62" t="s">
        <v>833</v>
      </c>
    </row>
    <row r="1095" spans="1:16" x14ac:dyDescent="0.25">
      <c r="A1095" s="120" t="s">
        <v>964</v>
      </c>
      <c r="B1095" s="122">
        <v>329</v>
      </c>
      <c r="C1095" s="85">
        <v>0</v>
      </c>
      <c r="D1095" s="85" t="s">
        <v>841</v>
      </c>
      <c r="E1095" s="85">
        <v>0</v>
      </c>
      <c r="F1095" s="85" t="s">
        <v>841</v>
      </c>
      <c r="G1095" s="85">
        <v>0</v>
      </c>
      <c r="H1095" s="85" t="s">
        <v>841</v>
      </c>
      <c r="I1095" s="85">
        <v>0</v>
      </c>
      <c r="J1095" s="85" t="s">
        <v>841</v>
      </c>
      <c r="K1095" s="85">
        <v>87</v>
      </c>
      <c r="L1095" s="86">
        <v>0.26400000000000001</v>
      </c>
      <c r="M1095" s="122">
        <v>242</v>
      </c>
      <c r="N1095" s="86">
        <v>0.73599999999999999</v>
      </c>
    </row>
    <row r="1096" spans="1:16" x14ac:dyDescent="0.25">
      <c r="A1096" s="121" t="s">
        <v>965</v>
      </c>
      <c r="B1096" s="88">
        <v>82</v>
      </c>
      <c r="C1096" s="88">
        <v>0</v>
      </c>
      <c r="D1096" s="89" t="s">
        <v>841</v>
      </c>
      <c r="E1096" s="88">
        <v>0</v>
      </c>
      <c r="F1096" s="89" t="s">
        <v>841</v>
      </c>
      <c r="G1096" s="88">
        <v>4</v>
      </c>
      <c r="H1096" s="89">
        <v>4.9000000000000002E-2</v>
      </c>
      <c r="I1096" s="88">
        <v>5</v>
      </c>
      <c r="J1096" s="89">
        <v>6.0999999999999999E-2</v>
      </c>
      <c r="K1096" s="88">
        <v>26</v>
      </c>
      <c r="L1096" s="89">
        <v>0.317</v>
      </c>
      <c r="M1096" s="88">
        <v>33</v>
      </c>
      <c r="N1096" s="89">
        <v>0.40200000000000002</v>
      </c>
    </row>
    <row r="1097" spans="1:16" x14ac:dyDescent="0.25">
      <c r="A1097" s="120" t="s">
        <v>809</v>
      </c>
      <c r="B1097" s="85">
        <v>583</v>
      </c>
      <c r="C1097" s="85">
        <v>26</v>
      </c>
      <c r="D1097" s="86">
        <v>4.4999999999999998E-2</v>
      </c>
      <c r="E1097" s="85">
        <v>37</v>
      </c>
      <c r="F1097" s="86">
        <v>6.3E-2</v>
      </c>
      <c r="G1097" s="85">
        <v>119</v>
      </c>
      <c r="H1097" s="86">
        <v>0.20399999999999999</v>
      </c>
      <c r="I1097" s="85">
        <v>178</v>
      </c>
      <c r="J1097" s="86">
        <v>0.30499999999999999</v>
      </c>
      <c r="K1097" s="85">
        <v>66</v>
      </c>
      <c r="L1097" s="86">
        <v>0.113</v>
      </c>
      <c r="M1097" s="85">
        <v>100</v>
      </c>
      <c r="N1097" s="86">
        <v>0.17199999999999999</v>
      </c>
      <c r="P1097" s="166">
        <f>D1097+F1097+H1097+J1097</f>
        <v>0.61699999999999999</v>
      </c>
    </row>
    <row r="1098" spans="1:16" x14ac:dyDescent="0.25">
      <c r="A1098" s="121" t="s">
        <v>6</v>
      </c>
      <c r="B1098" s="88">
        <v>655</v>
      </c>
      <c r="C1098" s="88">
        <v>54</v>
      </c>
      <c r="D1098" s="89">
        <v>8.2000000000000003E-2</v>
      </c>
      <c r="E1098" s="88">
        <v>90</v>
      </c>
      <c r="F1098" s="89">
        <v>0.13700000000000001</v>
      </c>
      <c r="G1098" s="88">
        <v>135</v>
      </c>
      <c r="H1098" s="89">
        <v>0.20599999999999999</v>
      </c>
      <c r="I1098" s="88">
        <v>184</v>
      </c>
      <c r="J1098" s="89">
        <v>0.28100000000000003</v>
      </c>
      <c r="K1098" s="88">
        <v>63</v>
      </c>
      <c r="L1098" s="89">
        <v>9.6000000000000002E-2</v>
      </c>
      <c r="M1098" s="88">
        <v>93</v>
      </c>
      <c r="N1098" s="89">
        <v>0.14199999999999999</v>
      </c>
      <c r="P1098" s="166">
        <f t="shared" ref="P1098:P1103" si="135">D1098+F1098+H1098+J1098</f>
        <v>0.70600000000000007</v>
      </c>
    </row>
    <row r="1099" spans="1:16" x14ac:dyDescent="0.25">
      <c r="A1099" s="120" t="s">
        <v>7</v>
      </c>
      <c r="B1099" s="85">
        <v>463</v>
      </c>
      <c r="C1099" s="85">
        <v>87</v>
      </c>
      <c r="D1099" s="86">
        <v>0.188</v>
      </c>
      <c r="E1099" s="85">
        <v>24</v>
      </c>
      <c r="F1099" s="86">
        <v>5.1999999999999998E-2</v>
      </c>
      <c r="G1099" s="85">
        <v>144</v>
      </c>
      <c r="H1099" s="86">
        <v>0.311</v>
      </c>
      <c r="I1099" s="85">
        <v>68</v>
      </c>
      <c r="J1099" s="86">
        <v>0.14699999999999999</v>
      </c>
      <c r="K1099" s="85">
        <v>73</v>
      </c>
      <c r="L1099" s="86">
        <v>0.158</v>
      </c>
      <c r="M1099" s="85">
        <v>43</v>
      </c>
      <c r="N1099" s="86">
        <v>9.2999999999999999E-2</v>
      </c>
      <c r="P1099" s="166">
        <f t="shared" si="135"/>
        <v>0.69799999999999995</v>
      </c>
    </row>
    <row r="1100" spans="1:16" x14ac:dyDescent="0.25">
      <c r="A1100" s="121" t="s">
        <v>8</v>
      </c>
      <c r="B1100" s="124">
        <v>785</v>
      </c>
      <c r="C1100" s="88">
        <v>221</v>
      </c>
      <c r="D1100" s="89">
        <v>0.28199999999999997</v>
      </c>
      <c r="E1100" s="88">
        <v>46</v>
      </c>
      <c r="F1100" s="89">
        <v>5.8999999999999997E-2</v>
      </c>
      <c r="G1100" s="88">
        <v>246</v>
      </c>
      <c r="H1100" s="89">
        <v>0.313</v>
      </c>
      <c r="I1100" s="88">
        <v>43</v>
      </c>
      <c r="J1100" s="89">
        <v>5.5E-2</v>
      </c>
      <c r="K1100" s="88">
        <v>158</v>
      </c>
      <c r="L1100" s="89">
        <v>0.20100000000000001</v>
      </c>
      <c r="M1100" s="88">
        <v>38</v>
      </c>
      <c r="N1100" s="89">
        <v>4.8000000000000001E-2</v>
      </c>
      <c r="P1100" s="166">
        <f t="shared" si="135"/>
        <v>0.70899999999999996</v>
      </c>
    </row>
    <row r="1101" spans="1:16" x14ac:dyDescent="0.25">
      <c r="A1101" s="120" t="s">
        <v>9</v>
      </c>
      <c r="B1101" s="122">
        <v>1308</v>
      </c>
      <c r="C1101" s="85">
        <v>467</v>
      </c>
      <c r="D1101" s="86">
        <v>0.35699999999999998</v>
      </c>
      <c r="E1101" s="85">
        <v>41</v>
      </c>
      <c r="F1101" s="86">
        <v>3.1E-2</v>
      </c>
      <c r="G1101" s="85">
        <v>376</v>
      </c>
      <c r="H1101" s="86">
        <v>0.28699999999999998</v>
      </c>
      <c r="I1101" s="85">
        <v>43</v>
      </c>
      <c r="J1101" s="86">
        <v>3.3000000000000002E-2</v>
      </c>
      <c r="K1101" s="85">
        <v>288</v>
      </c>
      <c r="L1101" s="86">
        <v>0.22</v>
      </c>
      <c r="M1101" s="85">
        <v>49</v>
      </c>
      <c r="N1101" s="86">
        <v>3.6999999999999998E-2</v>
      </c>
      <c r="P1101" s="166">
        <f t="shared" si="135"/>
        <v>0.70800000000000007</v>
      </c>
    </row>
    <row r="1102" spans="1:16" x14ac:dyDescent="0.25">
      <c r="A1102" s="121" t="s">
        <v>10</v>
      </c>
      <c r="B1102" s="124">
        <v>1712</v>
      </c>
      <c r="C1102" s="88">
        <v>841</v>
      </c>
      <c r="D1102" s="89">
        <v>0.49099999999999999</v>
      </c>
      <c r="E1102" s="88">
        <v>42</v>
      </c>
      <c r="F1102" s="89">
        <v>2.5000000000000001E-2</v>
      </c>
      <c r="G1102" s="88">
        <v>415</v>
      </c>
      <c r="H1102" s="89">
        <v>0.24199999999999999</v>
      </c>
      <c r="I1102" s="88">
        <v>27</v>
      </c>
      <c r="J1102" s="89">
        <v>1.6E-2</v>
      </c>
      <c r="K1102" s="88">
        <v>303</v>
      </c>
      <c r="L1102" s="89">
        <v>0.17699999999999999</v>
      </c>
      <c r="M1102" s="88">
        <v>37</v>
      </c>
      <c r="N1102" s="89">
        <v>2.1999999999999999E-2</v>
      </c>
      <c r="P1102" s="166">
        <f t="shared" si="135"/>
        <v>0.77400000000000002</v>
      </c>
    </row>
    <row r="1103" spans="1:16" x14ac:dyDescent="0.25">
      <c r="A1103" s="120" t="s">
        <v>11</v>
      </c>
      <c r="B1103" s="122">
        <v>2692</v>
      </c>
      <c r="C1103" s="85">
        <v>1663</v>
      </c>
      <c r="D1103" s="86">
        <v>0.61799999999999999</v>
      </c>
      <c r="E1103" s="85">
        <v>82</v>
      </c>
      <c r="F1103" s="86">
        <v>0.03</v>
      </c>
      <c r="G1103" s="85">
        <v>469</v>
      </c>
      <c r="H1103" s="86">
        <v>0.17399999999999999</v>
      </c>
      <c r="I1103" s="85">
        <v>10</v>
      </c>
      <c r="J1103" s="86">
        <v>4.0000000000000001E-3</v>
      </c>
      <c r="K1103" s="85">
        <v>383</v>
      </c>
      <c r="L1103" s="86">
        <v>0.14199999999999999</v>
      </c>
      <c r="M1103" s="85">
        <v>36</v>
      </c>
      <c r="N1103" s="86">
        <v>1.2999999999999999E-2</v>
      </c>
      <c r="P1103" s="166">
        <f t="shared" si="135"/>
        <v>0.82600000000000007</v>
      </c>
    </row>
    <row r="1104" spans="1:16" x14ac:dyDescent="0.25">
      <c r="A1104" s="120"/>
      <c r="B1104" s="85"/>
      <c r="C1104" s="85"/>
      <c r="D1104" s="85"/>
      <c r="E1104" s="85"/>
      <c r="F1104" s="86"/>
      <c r="G1104" s="85"/>
      <c r="H1104" s="85"/>
      <c r="I1104" s="85"/>
      <c r="J1104" s="86"/>
      <c r="K1104" s="85"/>
      <c r="L1104" s="85"/>
      <c r="M1104" s="85"/>
      <c r="N1104" s="86"/>
      <c r="P1104" s="125"/>
    </row>
    <row r="1105" spans="1:16" x14ac:dyDescent="0.25">
      <c r="A1105" s="121" t="s">
        <v>925</v>
      </c>
      <c r="B1105" s="12">
        <f>SUM(B1097:B1103)</f>
        <v>8198</v>
      </c>
      <c r="P1105" s="173">
        <f>SUMPRODUCT(B1097:B1103,P1097:P1103)/B1105</f>
        <v>0.7534305928275189</v>
      </c>
    </row>
    <row r="1107" spans="1:16" x14ac:dyDescent="0.25">
      <c r="A1107" s="228" t="s">
        <v>1123</v>
      </c>
      <c r="B1107" s="229"/>
      <c r="C1107" s="229"/>
      <c r="D1107" s="229"/>
      <c r="E1107" s="229"/>
      <c r="F1107" s="229"/>
      <c r="G1107" s="229"/>
      <c r="H1107" s="229"/>
      <c r="I1107" s="229"/>
    </row>
    <row r="1108" spans="1:16" ht="15.75" customHeight="1" x14ac:dyDescent="0.25">
      <c r="A1108" s="114"/>
      <c r="B1108" s="114"/>
      <c r="C1108" s="275" t="s">
        <v>962</v>
      </c>
      <c r="D1108" s="275"/>
      <c r="E1108" s="275"/>
      <c r="F1108" s="275"/>
      <c r="G1108" s="275" t="s">
        <v>963</v>
      </c>
      <c r="H1108" s="275"/>
      <c r="I1108" s="275"/>
      <c r="J1108" s="275"/>
      <c r="K1108" s="275" t="s">
        <v>835</v>
      </c>
      <c r="L1108" s="275"/>
      <c r="M1108" s="275"/>
      <c r="N1108" s="275"/>
    </row>
    <row r="1109" spans="1:16" ht="15.75" customHeight="1" x14ac:dyDescent="0.25">
      <c r="A1109" s="123">
        <v>44732</v>
      </c>
      <c r="B1109" s="94">
        <f>A1109-120</f>
        <v>44612</v>
      </c>
      <c r="C1109" s="272" t="s">
        <v>920</v>
      </c>
      <c r="D1109" s="272"/>
      <c r="E1109" s="272" t="s">
        <v>921</v>
      </c>
      <c r="F1109" s="272"/>
      <c r="G1109" s="272" t="s">
        <v>920</v>
      </c>
      <c r="H1109" s="272"/>
      <c r="I1109" s="272" t="s">
        <v>921</v>
      </c>
      <c r="J1109" s="272"/>
      <c r="K1109" s="272" t="s">
        <v>920</v>
      </c>
      <c r="L1109" s="272"/>
      <c r="M1109" s="272" t="s">
        <v>921</v>
      </c>
      <c r="N1109" s="272"/>
    </row>
    <row r="1110" spans="1:16" ht="30" x14ac:dyDescent="0.25">
      <c r="A1110" s="119" t="s">
        <v>104</v>
      </c>
      <c r="B1110" s="62" t="s">
        <v>1026</v>
      </c>
      <c r="C1110" s="62" t="s">
        <v>839</v>
      </c>
      <c r="D1110" s="62" t="s">
        <v>840</v>
      </c>
      <c r="E1110" s="62" t="s">
        <v>839</v>
      </c>
      <c r="F1110" s="62" t="s">
        <v>840</v>
      </c>
      <c r="G1110" s="62" t="s">
        <v>839</v>
      </c>
      <c r="H1110" s="62" t="s">
        <v>840</v>
      </c>
      <c r="I1110" s="62" t="s">
        <v>839</v>
      </c>
      <c r="J1110" s="62" t="s">
        <v>840</v>
      </c>
      <c r="K1110" s="62" t="s">
        <v>839</v>
      </c>
      <c r="L1110" s="62" t="s">
        <v>840</v>
      </c>
      <c r="M1110" s="62" t="s">
        <v>839</v>
      </c>
      <c r="N1110" s="62" t="s">
        <v>840</v>
      </c>
      <c r="P1110" s="62" t="s">
        <v>833</v>
      </c>
    </row>
    <row r="1111" spans="1:16" x14ac:dyDescent="0.25">
      <c r="A1111" s="120" t="s">
        <v>964</v>
      </c>
      <c r="B1111" s="122">
        <v>304</v>
      </c>
      <c r="C1111" s="85">
        <v>0</v>
      </c>
      <c r="D1111" s="85" t="s">
        <v>841</v>
      </c>
      <c r="E1111" s="85">
        <v>0</v>
      </c>
      <c r="F1111" s="85" t="s">
        <v>841</v>
      </c>
      <c r="G1111" s="85">
        <v>0</v>
      </c>
      <c r="H1111" s="85" t="s">
        <v>841</v>
      </c>
      <c r="I1111" s="85">
        <v>0</v>
      </c>
      <c r="J1111" s="85" t="s">
        <v>841</v>
      </c>
      <c r="K1111" s="85">
        <v>79</v>
      </c>
      <c r="L1111" s="86">
        <v>0.26</v>
      </c>
      <c r="M1111" s="122">
        <v>225</v>
      </c>
      <c r="N1111" s="86">
        <v>0.74</v>
      </c>
    </row>
    <row r="1112" spans="1:16" x14ac:dyDescent="0.25">
      <c r="A1112" s="121" t="s">
        <v>965</v>
      </c>
      <c r="B1112" s="88">
        <v>77</v>
      </c>
      <c r="C1112" s="88">
        <v>0</v>
      </c>
      <c r="D1112" s="89" t="s">
        <v>841</v>
      </c>
      <c r="E1112" s="88">
        <v>0</v>
      </c>
      <c r="F1112" s="89" t="s">
        <v>841</v>
      </c>
      <c r="G1112" s="88">
        <v>5</v>
      </c>
      <c r="H1112" s="89">
        <v>6.5000000000000002E-2</v>
      </c>
      <c r="I1112" s="88">
        <v>6</v>
      </c>
      <c r="J1112" s="89">
        <v>7.8E-2</v>
      </c>
      <c r="K1112" s="88">
        <v>24</v>
      </c>
      <c r="L1112" s="89">
        <v>0.312</v>
      </c>
      <c r="M1112" s="88">
        <v>30</v>
      </c>
      <c r="N1112" s="89">
        <v>0.39</v>
      </c>
    </row>
    <row r="1113" spans="1:16" x14ac:dyDescent="0.25">
      <c r="A1113" s="120" t="s">
        <v>809</v>
      </c>
      <c r="B1113" s="85">
        <v>535</v>
      </c>
      <c r="C1113" s="85">
        <v>28</v>
      </c>
      <c r="D1113" s="86">
        <v>5.1999999999999998E-2</v>
      </c>
      <c r="E1113" s="85">
        <v>41</v>
      </c>
      <c r="F1113" s="86">
        <v>7.6999999999999999E-2</v>
      </c>
      <c r="G1113" s="85">
        <v>107</v>
      </c>
      <c r="H1113" s="86">
        <v>0.2</v>
      </c>
      <c r="I1113" s="85">
        <v>158</v>
      </c>
      <c r="J1113" s="86">
        <v>0.29499999999999998</v>
      </c>
      <c r="K1113" s="85">
        <v>55</v>
      </c>
      <c r="L1113" s="86">
        <v>0.10299999999999999</v>
      </c>
      <c r="M1113" s="85">
        <v>96</v>
      </c>
      <c r="N1113" s="86">
        <v>0.17899999999999999</v>
      </c>
      <c r="P1113" s="166">
        <f>D1113+F1113+H1113+J1113</f>
        <v>0.624</v>
      </c>
    </row>
    <row r="1114" spans="1:16" x14ac:dyDescent="0.25">
      <c r="A1114" s="121" t="s">
        <v>6</v>
      </c>
      <c r="B1114" s="88">
        <v>589</v>
      </c>
      <c r="C1114" s="88">
        <v>51</v>
      </c>
      <c r="D1114" s="89">
        <v>8.6999999999999994E-2</v>
      </c>
      <c r="E1114" s="88">
        <v>88</v>
      </c>
      <c r="F1114" s="89">
        <v>0.14899999999999999</v>
      </c>
      <c r="G1114" s="88">
        <v>124</v>
      </c>
      <c r="H1114" s="89">
        <v>0.21099999999999999</v>
      </c>
      <c r="I1114" s="88">
        <v>158</v>
      </c>
      <c r="J1114" s="89">
        <v>0.26800000000000002</v>
      </c>
      <c r="K1114" s="88">
        <v>55</v>
      </c>
      <c r="L1114" s="89">
        <v>9.2999999999999999E-2</v>
      </c>
      <c r="M1114" s="88">
        <v>83</v>
      </c>
      <c r="N1114" s="89">
        <v>0.14099999999999999</v>
      </c>
      <c r="P1114" s="166">
        <f t="shared" ref="P1114:P1119" si="136">D1114+F1114+H1114+J1114</f>
        <v>0.71499999999999997</v>
      </c>
    </row>
    <row r="1115" spans="1:16" x14ac:dyDescent="0.25">
      <c r="A1115" s="120" t="s">
        <v>7</v>
      </c>
      <c r="B1115" s="85">
        <v>415</v>
      </c>
      <c r="C1115" s="85">
        <v>87</v>
      </c>
      <c r="D1115" s="86">
        <v>0.21</v>
      </c>
      <c r="E1115" s="85">
        <v>20</v>
      </c>
      <c r="F1115" s="86">
        <v>4.8000000000000001E-2</v>
      </c>
      <c r="G1115" s="85">
        <v>130</v>
      </c>
      <c r="H1115" s="86">
        <v>0.313</v>
      </c>
      <c r="I1115" s="85">
        <v>57</v>
      </c>
      <c r="J1115" s="86">
        <v>0.13700000000000001</v>
      </c>
      <c r="K1115" s="85">
        <v>63</v>
      </c>
      <c r="L1115" s="86">
        <v>0.152</v>
      </c>
      <c r="M1115" s="85">
        <v>35</v>
      </c>
      <c r="N1115" s="86">
        <v>8.4000000000000005E-2</v>
      </c>
      <c r="P1115" s="166">
        <f t="shared" si="136"/>
        <v>0.70799999999999996</v>
      </c>
    </row>
    <row r="1116" spans="1:16" x14ac:dyDescent="0.25">
      <c r="A1116" s="121" t="s">
        <v>8</v>
      </c>
      <c r="B1116" s="124">
        <v>713</v>
      </c>
      <c r="C1116" s="88">
        <v>215</v>
      </c>
      <c r="D1116" s="89">
        <v>0.30199999999999999</v>
      </c>
      <c r="E1116" s="88">
        <v>41</v>
      </c>
      <c r="F1116" s="89">
        <v>5.8000000000000003E-2</v>
      </c>
      <c r="G1116" s="88">
        <v>225</v>
      </c>
      <c r="H1116" s="89">
        <v>0.316</v>
      </c>
      <c r="I1116" s="88">
        <v>40</v>
      </c>
      <c r="J1116" s="89">
        <v>5.6000000000000001E-2</v>
      </c>
      <c r="K1116" s="88">
        <v>131</v>
      </c>
      <c r="L1116" s="89">
        <v>0.184</v>
      </c>
      <c r="M1116" s="88">
        <v>33</v>
      </c>
      <c r="N1116" s="89">
        <v>4.5999999999999999E-2</v>
      </c>
      <c r="P1116" s="166">
        <f t="shared" si="136"/>
        <v>0.73199999999999998</v>
      </c>
    </row>
    <row r="1117" spans="1:16" x14ac:dyDescent="0.25">
      <c r="A1117" s="120" t="s">
        <v>9</v>
      </c>
      <c r="B1117" s="122">
        <v>1238</v>
      </c>
      <c r="C1117" s="85">
        <v>457</v>
      </c>
      <c r="D1117" s="86">
        <v>0.36899999999999999</v>
      </c>
      <c r="E1117" s="85">
        <v>43</v>
      </c>
      <c r="F1117" s="86">
        <v>3.5000000000000003E-2</v>
      </c>
      <c r="G1117" s="85">
        <v>345</v>
      </c>
      <c r="H1117" s="86">
        <v>0.27900000000000003</v>
      </c>
      <c r="I1117" s="85">
        <v>42</v>
      </c>
      <c r="J1117" s="86">
        <v>3.4000000000000002E-2</v>
      </c>
      <c r="K1117" s="85">
        <v>268</v>
      </c>
      <c r="L1117" s="86">
        <v>0.216</v>
      </c>
      <c r="M1117" s="85">
        <v>42</v>
      </c>
      <c r="N1117" s="86">
        <v>3.4000000000000002E-2</v>
      </c>
      <c r="P1117" s="166">
        <f t="shared" si="136"/>
        <v>0.71700000000000008</v>
      </c>
    </row>
    <row r="1118" spans="1:16" x14ac:dyDescent="0.25">
      <c r="A1118" s="121" t="s">
        <v>10</v>
      </c>
      <c r="B1118" s="124">
        <v>1637</v>
      </c>
      <c r="C1118" s="88">
        <v>827</v>
      </c>
      <c r="D1118" s="89">
        <v>0.505</v>
      </c>
      <c r="E1118" s="88">
        <v>42</v>
      </c>
      <c r="F1118" s="89">
        <v>2.5999999999999999E-2</v>
      </c>
      <c r="G1118" s="88">
        <v>390</v>
      </c>
      <c r="H1118" s="89">
        <v>0.23799999999999999</v>
      </c>
      <c r="I1118" s="88">
        <v>23</v>
      </c>
      <c r="J1118" s="89">
        <v>1.4E-2</v>
      </c>
      <c r="K1118" s="88">
        <v>273</v>
      </c>
      <c r="L1118" s="89">
        <v>0.16700000000000001</v>
      </c>
      <c r="M1118" s="88">
        <v>35</v>
      </c>
      <c r="N1118" s="89">
        <v>2.1000000000000001E-2</v>
      </c>
      <c r="P1118" s="166">
        <f t="shared" si="136"/>
        <v>0.78300000000000003</v>
      </c>
    </row>
    <row r="1119" spans="1:16" x14ac:dyDescent="0.25">
      <c r="A1119" s="120" t="s">
        <v>11</v>
      </c>
      <c r="B1119" s="122">
        <v>2573</v>
      </c>
      <c r="C1119" s="85">
        <v>1621</v>
      </c>
      <c r="D1119" s="86">
        <v>0.63</v>
      </c>
      <c r="E1119" s="85">
        <v>76</v>
      </c>
      <c r="F1119" s="86">
        <v>0.03</v>
      </c>
      <c r="G1119" s="85">
        <v>425</v>
      </c>
      <c r="H1119" s="86">
        <v>0.16500000000000001</v>
      </c>
      <c r="I1119" s="85">
        <v>8</v>
      </c>
      <c r="J1119" s="86">
        <v>3.0000000000000001E-3</v>
      </c>
      <c r="K1119" s="85">
        <v>362</v>
      </c>
      <c r="L1119" s="86">
        <v>0.14099999999999999</v>
      </c>
      <c r="M1119" s="85">
        <v>37</v>
      </c>
      <c r="N1119" s="86">
        <v>1.4E-2</v>
      </c>
      <c r="P1119" s="166">
        <f t="shared" si="136"/>
        <v>0.82800000000000007</v>
      </c>
    </row>
    <row r="1120" spans="1:16" x14ac:dyDescent="0.25">
      <c r="A1120" s="120"/>
      <c r="B1120" s="85"/>
      <c r="C1120" s="85"/>
      <c r="D1120" s="85"/>
      <c r="E1120" s="85"/>
      <c r="F1120" s="86"/>
      <c r="G1120" s="85"/>
      <c r="H1120" s="85"/>
      <c r="I1120" s="85"/>
      <c r="J1120" s="86"/>
      <c r="K1120" s="85"/>
      <c r="L1120" s="85"/>
      <c r="M1120" s="85"/>
      <c r="N1120" s="86"/>
      <c r="P1120" s="125"/>
    </row>
    <row r="1121" spans="1:16" x14ac:dyDescent="0.25">
      <c r="A1121" s="121" t="s">
        <v>925</v>
      </c>
      <c r="B1121" s="12">
        <f>SUM(B1113:B1119)</f>
        <v>7700</v>
      </c>
      <c r="P1121" s="173">
        <f>SUMPRODUCT(B1113:B1119,P1113:P1119)/B1121</f>
        <v>0.76241194805194812</v>
      </c>
    </row>
    <row r="1123" spans="1:16" x14ac:dyDescent="0.25">
      <c r="A1123" s="228" t="s">
        <v>1123</v>
      </c>
      <c r="B1123" s="229"/>
      <c r="C1123" s="229"/>
      <c r="D1123" s="229"/>
      <c r="E1123" s="229"/>
      <c r="F1123" s="229"/>
      <c r="G1123" s="229"/>
      <c r="H1123" s="229"/>
      <c r="I1123" s="229"/>
    </row>
    <row r="1124" spans="1:16" ht="15.75" customHeight="1" x14ac:dyDescent="0.25">
      <c r="A1124" s="114"/>
      <c r="B1124" s="114"/>
      <c r="C1124" s="275" t="s">
        <v>962</v>
      </c>
      <c r="D1124" s="275"/>
      <c r="E1124" s="275"/>
      <c r="F1124" s="275"/>
      <c r="G1124" s="275" t="s">
        <v>963</v>
      </c>
      <c r="H1124" s="275"/>
      <c r="I1124" s="275"/>
      <c r="J1124" s="275"/>
      <c r="K1124" s="275" t="s">
        <v>835</v>
      </c>
      <c r="L1124" s="275"/>
      <c r="M1124" s="275"/>
      <c r="N1124" s="275"/>
    </row>
    <row r="1125" spans="1:16" ht="15.75" customHeight="1" x14ac:dyDescent="0.25">
      <c r="A1125" s="123">
        <v>44739</v>
      </c>
      <c r="B1125" s="94">
        <f>A1125-120</f>
        <v>44619</v>
      </c>
      <c r="C1125" s="272" t="s">
        <v>920</v>
      </c>
      <c r="D1125" s="272"/>
      <c r="E1125" s="272" t="s">
        <v>921</v>
      </c>
      <c r="F1125" s="272"/>
      <c r="G1125" s="272" t="s">
        <v>920</v>
      </c>
      <c r="H1125" s="272"/>
      <c r="I1125" s="272" t="s">
        <v>921</v>
      </c>
      <c r="J1125" s="272"/>
      <c r="K1125" s="272" t="s">
        <v>920</v>
      </c>
      <c r="L1125" s="272"/>
      <c r="M1125" s="272" t="s">
        <v>921</v>
      </c>
      <c r="N1125" s="272"/>
    </row>
    <row r="1126" spans="1:16" ht="30" x14ac:dyDescent="0.25">
      <c r="A1126" s="119" t="s">
        <v>104</v>
      </c>
      <c r="B1126" s="62" t="s">
        <v>1026</v>
      </c>
      <c r="C1126" s="62" t="s">
        <v>839</v>
      </c>
      <c r="D1126" s="62" t="s">
        <v>840</v>
      </c>
      <c r="E1126" s="62" t="s">
        <v>839</v>
      </c>
      <c r="F1126" s="62" t="s">
        <v>840</v>
      </c>
      <c r="G1126" s="62" t="s">
        <v>839</v>
      </c>
      <c r="H1126" s="62" t="s">
        <v>840</v>
      </c>
      <c r="I1126" s="62" t="s">
        <v>839</v>
      </c>
      <c r="J1126" s="62" t="s">
        <v>840</v>
      </c>
      <c r="K1126" s="62" t="s">
        <v>839</v>
      </c>
      <c r="L1126" s="62" t="s">
        <v>840</v>
      </c>
      <c r="M1126" s="62" t="s">
        <v>839</v>
      </c>
      <c r="N1126" s="62" t="s">
        <v>840</v>
      </c>
      <c r="P1126" s="62" t="s">
        <v>833</v>
      </c>
    </row>
    <row r="1127" spans="1:16" x14ac:dyDescent="0.25">
      <c r="A1127" s="120" t="s">
        <v>964</v>
      </c>
      <c r="B1127" s="122">
        <v>282</v>
      </c>
      <c r="C1127" s="85">
        <v>0</v>
      </c>
      <c r="D1127" s="85" t="s">
        <v>841</v>
      </c>
      <c r="E1127" s="85">
        <v>0</v>
      </c>
      <c r="F1127" s="85" t="s">
        <v>841</v>
      </c>
      <c r="G1127" s="85">
        <v>0</v>
      </c>
      <c r="H1127" s="85" t="s">
        <v>841</v>
      </c>
      <c r="I1127" s="85">
        <v>0</v>
      </c>
      <c r="J1127" s="85" t="s">
        <v>841</v>
      </c>
      <c r="K1127" s="85">
        <v>68</v>
      </c>
      <c r="L1127" s="86">
        <v>0.24099999999999999</v>
      </c>
      <c r="M1127" s="122">
        <v>214</v>
      </c>
      <c r="N1127" s="86">
        <v>0.75900000000000001</v>
      </c>
    </row>
    <row r="1128" spans="1:16" x14ac:dyDescent="0.25">
      <c r="A1128" s="121" t="s">
        <v>965</v>
      </c>
      <c r="B1128" s="88">
        <v>72</v>
      </c>
      <c r="C1128" s="88">
        <v>0</v>
      </c>
      <c r="D1128" s="89" t="s">
        <v>841</v>
      </c>
      <c r="E1128" s="88">
        <v>0</v>
      </c>
      <c r="F1128" s="89" t="s">
        <v>841</v>
      </c>
      <c r="G1128" s="88">
        <v>5</v>
      </c>
      <c r="H1128" s="89">
        <v>6.9000000000000006E-2</v>
      </c>
      <c r="I1128" s="88">
        <v>6</v>
      </c>
      <c r="J1128" s="89">
        <v>8.3000000000000004E-2</v>
      </c>
      <c r="K1128" s="88">
        <v>22</v>
      </c>
      <c r="L1128" s="89">
        <v>0.30599999999999999</v>
      </c>
      <c r="M1128" s="88">
        <v>29</v>
      </c>
      <c r="N1128" s="89">
        <v>0.40300000000000002</v>
      </c>
    </row>
    <row r="1129" spans="1:16" x14ac:dyDescent="0.25">
      <c r="A1129" s="120" t="s">
        <v>809</v>
      </c>
      <c r="B1129" s="85">
        <v>497</v>
      </c>
      <c r="C1129" s="85">
        <v>28</v>
      </c>
      <c r="D1129" s="86">
        <v>5.6000000000000001E-2</v>
      </c>
      <c r="E1129" s="85">
        <v>39</v>
      </c>
      <c r="F1129" s="86">
        <v>7.8E-2</v>
      </c>
      <c r="G1129" s="85">
        <v>105</v>
      </c>
      <c r="H1129" s="86">
        <v>0.21099999999999999</v>
      </c>
      <c r="I1129" s="85">
        <v>147</v>
      </c>
      <c r="J1129" s="86">
        <v>0.29599999999999999</v>
      </c>
      <c r="K1129" s="85">
        <v>49</v>
      </c>
      <c r="L1129" s="86">
        <v>9.9000000000000005E-2</v>
      </c>
      <c r="M1129" s="85">
        <v>84</v>
      </c>
      <c r="N1129" s="86">
        <v>0.16900000000000001</v>
      </c>
      <c r="P1129" s="166">
        <f>D1129+F1129+H1129+J1129</f>
        <v>0.64100000000000001</v>
      </c>
    </row>
    <row r="1130" spans="1:16" x14ac:dyDescent="0.25">
      <c r="A1130" s="121" t="s">
        <v>6</v>
      </c>
      <c r="B1130" s="88">
        <v>550</v>
      </c>
      <c r="C1130" s="88">
        <v>48</v>
      </c>
      <c r="D1130" s="89">
        <v>8.6999999999999994E-2</v>
      </c>
      <c r="E1130" s="88">
        <v>84</v>
      </c>
      <c r="F1130" s="89">
        <v>0.153</v>
      </c>
      <c r="G1130" s="88">
        <v>110</v>
      </c>
      <c r="H1130" s="89">
        <v>0.2</v>
      </c>
      <c r="I1130" s="88">
        <v>148</v>
      </c>
      <c r="J1130" s="89">
        <v>0.26900000000000002</v>
      </c>
      <c r="K1130" s="88">
        <v>55</v>
      </c>
      <c r="L1130" s="89">
        <v>0.1</v>
      </c>
      <c r="M1130" s="88">
        <v>78</v>
      </c>
      <c r="N1130" s="89">
        <v>0.14199999999999999</v>
      </c>
      <c r="P1130" s="166">
        <f t="shared" ref="P1130:P1135" si="137">D1130+F1130+H1130+J1130</f>
        <v>0.70900000000000007</v>
      </c>
    </row>
    <row r="1131" spans="1:16" x14ac:dyDescent="0.25">
      <c r="A1131" s="120" t="s">
        <v>7</v>
      </c>
      <c r="B1131" s="85">
        <v>387</v>
      </c>
      <c r="C1131" s="85">
        <v>81</v>
      </c>
      <c r="D1131" s="86">
        <v>0.20899999999999999</v>
      </c>
      <c r="E1131" s="85">
        <v>22</v>
      </c>
      <c r="F1131" s="86">
        <v>5.7000000000000002E-2</v>
      </c>
      <c r="G1131" s="85">
        <v>126</v>
      </c>
      <c r="H1131" s="86">
        <v>0.32600000000000001</v>
      </c>
      <c r="I1131" s="85">
        <v>52</v>
      </c>
      <c r="J1131" s="86">
        <v>0.13400000000000001</v>
      </c>
      <c r="K1131" s="85">
        <v>52</v>
      </c>
      <c r="L1131" s="86">
        <v>0.13400000000000001</v>
      </c>
      <c r="M1131" s="85">
        <v>32</v>
      </c>
      <c r="N1131" s="86">
        <v>8.3000000000000004E-2</v>
      </c>
      <c r="P1131" s="166">
        <f t="shared" si="137"/>
        <v>0.72600000000000009</v>
      </c>
    </row>
    <row r="1132" spans="1:16" x14ac:dyDescent="0.25">
      <c r="A1132" s="121" t="s">
        <v>8</v>
      </c>
      <c r="B1132" s="124">
        <v>689</v>
      </c>
      <c r="C1132" s="88">
        <v>211</v>
      </c>
      <c r="D1132" s="89">
        <v>0.30599999999999999</v>
      </c>
      <c r="E1132" s="88">
        <v>44</v>
      </c>
      <c r="F1132" s="89">
        <v>6.4000000000000001E-2</v>
      </c>
      <c r="G1132" s="88">
        <v>214</v>
      </c>
      <c r="H1132" s="89">
        <v>0.311</v>
      </c>
      <c r="I1132" s="88">
        <v>38</v>
      </c>
      <c r="J1132" s="89">
        <v>5.5E-2</v>
      </c>
      <c r="K1132" s="88">
        <v>123</v>
      </c>
      <c r="L1132" s="89">
        <v>0.17899999999999999</v>
      </c>
      <c r="M1132" s="88">
        <v>33</v>
      </c>
      <c r="N1132" s="89">
        <v>4.8000000000000001E-2</v>
      </c>
      <c r="P1132" s="166">
        <f t="shared" si="137"/>
        <v>0.7360000000000001</v>
      </c>
    </row>
    <row r="1133" spans="1:16" x14ac:dyDescent="0.25">
      <c r="A1133" s="120" t="s">
        <v>9</v>
      </c>
      <c r="B1133" s="122">
        <v>1168</v>
      </c>
      <c r="C1133" s="85">
        <v>453</v>
      </c>
      <c r="D1133" s="86">
        <v>0.38800000000000001</v>
      </c>
      <c r="E1133" s="85">
        <v>46</v>
      </c>
      <c r="F1133" s="86">
        <v>3.9E-2</v>
      </c>
      <c r="G1133" s="85">
        <v>316</v>
      </c>
      <c r="H1133" s="86">
        <v>0.27100000000000002</v>
      </c>
      <c r="I1133" s="85">
        <v>41</v>
      </c>
      <c r="J1133" s="86">
        <v>3.5000000000000003E-2</v>
      </c>
      <c r="K1133" s="85">
        <v>242</v>
      </c>
      <c r="L1133" s="86">
        <v>0.20699999999999999</v>
      </c>
      <c r="M1133" s="85">
        <v>33</v>
      </c>
      <c r="N1133" s="86">
        <v>2.8000000000000001E-2</v>
      </c>
      <c r="P1133" s="166">
        <f t="shared" si="137"/>
        <v>0.73299999999999998</v>
      </c>
    </row>
    <row r="1134" spans="1:16" x14ac:dyDescent="0.25">
      <c r="A1134" s="121" t="s">
        <v>10</v>
      </c>
      <c r="B1134" s="124">
        <v>1549</v>
      </c>
      <c r="C1134" s="88">
        <v>799</v>
      </c>
      <c r="D1134" s="89">
        <v>0.51600000000000001</v>
      </c>
      <c r="E1134" s="88">
        <v>41</v>
      </c>
      <c r="F1134" s="89">
        <v>2.5999999999999999E-2</v>
      </c>
      <c r="G1134" s="88">
        <v>361</v>
      </c>
      <c r="H1134" s="89">
        <v>0.23300000000000001</v>
      </c>
      <c r="I1134" s="88">
        <v>20</v>
      </c>
      <c r="J1134" s="89">
        <v>1.2999999999999999E-2</v>
      </c>
      <c r="K1134" s="88">
        <v>254</v>
      </c>
      <c r="L1134" s="89">
        <v>0.16400000000000001</v>
      </c>
      <c r="M1134" s="88">
        <v>31</v>
      </c>
      <c r="N1134" s="89">
        <v>0.02</v>
      </c>
      <c r="P1134" s="166">
        <f t="shared" si="137"/>
        <v>0.78800000000000003</v>
      </c>
    </row>
    <row r="1135" spans="1:16" x14ac:dyDescent="0.25">
      <c r="A1135" s="120" t="s">
        <v>11</v>
      </c>
      <c r="B1135" s="122">
        <v>2472</v>
      </c>
      <c r="C1135" s="85">
        <v>1580</v>
      </c>
      <c r="D1135" s="86">
        <v>0.63900000000000001</v>
      </c>
      <c r="E1135" s="85">
        <v>75</v>
      </c>
      <c r="F1135" s="86">
        <v>0.03</v>
      </c>
      <c r="G1135" s="85">
        <v>394</v>
      </c>
      <c r="H1135" s="86">
        <v>0.159</v>
      </c>
      <c r="I1135" s="85">
        <v>9</v>
      </c>
      <c r="J1135" s="86">
        <v>4.0000000000000001E-3</v>
      </c>
      <c r="K1135" s="85">
        <v>335</v>
      </c>
      <c r="L1135" s="86">
        <v>0.13600000000000001</v>
      </c>
      <c r="M1135" s="85">
        <v>38</v>
      </c>
      <c r="N1135" s="86">
        <v>1.4999999999999999E-2</v>
      </c>
      <c r="P1135" s="166">
        <f t="shared" si="137"/>
        <v>0.83200000000000007</v>
      </c>
    </row>
    <row r="1136" spans="1:16" x14ac:dyDescent="0.25">
      <c r="A1136" s="120"/>
      <c r="B1136" s="85"/>
      <c r="C1136" s="85"/>
      <c r="D1136" s="85"/>
      <c r="E1136" s="85"/>
      <c r="F1136" s="86"/>
      <c r="G1136" s="85"/>
      <c r="H1136" s="85"/>
      <c r="I1136" s="85"/>
      <c r="J1136" s="86"/>
      <c r="K1136" s="85"/>
      <c r="L1136" s="85"/>
      <c r="M1136" s="85"/>
      <c r="N1136" s="86"/>
      <c r="P1136" s="125"/>
    </row>
    <row r="1137" spans="1:16" x14ac:dyDescent="0.25">
      <c r="A1137" s="121" t="s">
        <v>925</v>
      </c>
      <c r="B1137" s="12">
        <f>SUM(B1129:B1135)</f>
        <v>7312</v>
      </c>
      <c r="P1137" s="173">
        <f>SUMPRODUCT(B1129:B1135,P1129:P1135)/B1137</f>
        <v>0.76997442560175056</v>
      </c>
    </row>
    <row r="1139" spans="1:16" x14ac:dyDescent="0.25">
      <c r="A1139" s="228" t="s">
        <v>1123</v>
      </c>
      <c r="B1139" s="229"/>
      <c r="C1139" s="229"/>
      <c r="D1139" s="229"/>
      <c r="E1139" s="229"/>
      <c r="F1139" s="229"/>
      <c r="G1139" s="229"/>
      <c r="H1139" s="229"/>
      <c r="I1139" s="229"/>
    </row>
    <row r="1140" spans="1:16" ht="15.75" customHeight="1" x14ac:dyDescent="0.25">
      <c r="A1140" s="114"/>
      <c r="B1140" s="114"/>
      <c r="C1140" s="275" t="s">
        <v>962</v>
      </c>
      <c r="D1140" s="275"/>
      <c r="E1140" s="275"/>
      <c r="F1140" s="275"/>
      <c r="G1140" s="275" t="s">
        <v>963</v>
      </c>
      <c r="H1140" s="275"/>
      <c r="I1140" s="275"/>
      <c r="J1140" s="275"/>
      <c r="K1140" s="275" t="s">
        <v>835</v>
      </c>
      <c r="L1140" s="275"/>
      <c r="M1140" s="275"/>
      <c r="N1140" s="275"/>
    </row>
    <row r="1141" spans="1:16" ht="15.75" customHeight="1" x14ac:dyDescent="0.25">
      <c r="A1141" s="123">
        <v>44746</v>
      </c>
      <c r="B1141" s="94">
        <f>A1141-120</f>
        <v>44626</v>
      </c>
      <c r="C1141" s="272" t="s">
        <v>920</v>
      </c>
      <c r="D1141" s="272"/>
      <c r="E1141" s="272" t="s">
        <v>921</v>
      </c>
      <c r="F1141" s="272"/>
      <c r="G1141" s="272" t="s">
        <v>920</v>
      </c>
      <c r="H1141" s="272"/>
      <c r="I1141" s="272" t="s">
        <v>921</v>
      </c>
      <c r="J1141" s="272"/>
      <c r="K1141" s="272" t="s">
        <v>920</v>
      </c>
      <c r="L1141" s="272"/>
      <c r="M1141" s="272" t="s">
        <v>921</v>
      </c>
      <c r="N1141" s="272"/>
    </row>
    <row r="1142" spans="1:16" ht="30" x14ac:dyDescent="0.25">
      <c r="A1142" s="119" t="s">
        <v>104</v>
      </c>
      <c r="B1142" s="62" t="s">
        <v>1026</v>
      </c>
      <c r="C1142" s="62" t="s">
        <v>839</v>
      </c>
      <c r="D1142" s="62" t="s">
        <v>840</v>
      </c>
      <c r="E1142" s="62" t="s">
        <v>839</v>
      </c>
      <c r="F1142" s="62" t="s">
        <v>840</v>
      </c>
      <c r="G1142" s="62" t="s">
        <v>839</v>
      </c>
      <c r="H1142" s="62" t="s">
        <v>840</v>
      </c>
      <c r="I1142" s="62" t="s">
        <v>839</v>
      </c>
      <c r="J1142" s="62" t="s">
        <v>840</v>
      </c>
      <c r="K1142" s="62" t="s">
        <v>839</v>
      </c>
      <c r="L1142" s="62" t="s">
        <v>840</v>
      </c>
      <c r="M1142" s="62" t="s">
        <v>839</v>
      </c>
      <c r="N1142" s="62" t="s">
        <v>840</v>
      </c>
      <c r="P1142" s="62" t="s">
        <v>833</v>
      </c>
    </row>
    <row r="1143" spans="1:16" x14ac:dyDescent="0.25">
      <c r="A1143" s="120" t="s">
        <v>964</v>
      </c>
      <c r="B1143" s="122">
        <v>267</v>
      </c>
      <c r="C1143" s="85">
        <v>0</v>
      </c>
      <c r="D1143" s="85" t="s">
        <v>841</v>
      </c>
      <c r="E1143" s="85">
        <v>0</v>
      </c>
      <c r="F1143" s="85" t="s">
        <v>841</v>
      </c>
      <c r="G1143" s="85">
        <v>0</v>
      </c>
      <c r="H1143" s="85" t="s">
        <v>841</v>
      </c>
      <c r="I1143" s="85">
        <v>0</v>
      </c>
      <c r="J1143" s="85" t="s">
        <v>841</v>
      </c>
      <c r="K1143" s="85">
        <v>65</v>
      </c>
      <c r="L1143" s="86">
        <v>0.24299999999999999</v>
      </c>
      <c r="M1143" s="122">
        <v>202</v>
      </c>
      <c r="N1143" s="86">
        <v>0.75700000000000001</v>
      </c>
    </row>
    <row r="1144" spans="1:16" x14ac:dyDescent="0.25">
      <c r="A1144" s="121" t="s">
        <v>965</v>
      </c>
      <c r="B1144" s="88">
        <v>69</v>
      </c>
      <c r="C1144" s="88">
        <v>0</v>
      </c>
      <c r="D1144" s="89" t="s">
        <v>841</v>
      </c>
      <c r="E1144" s="88">
        <v>0</v>
      </c>
      <c r="F1144" s="89" t="s">
        <v>841</v>
      </c>
      <c r="G1144" s="88">
        <v>7</v>
      </c>
      <c r="H1144" s="89">
        <v>0.10100000000000001</v>
      </c>
      <c r="I1144" s="88">
        <v>4</v>
      </c>
      <c r="J1144" s="89">
        <v>5.8000000000000003E-2</v>
      </c>
      <c r="K1144" s="88">
        <v>21</v>
      </c>
      <c r="L1144" s="89">
        <v>0.30399999999999999</v>
      </c>
      <c r="M1144" s="88">
        <v>27</v>
      </c>
      <c r="N1144" s="89">
        <v>0.39100000000000001</v>
      </c>
    </row>
    <row r="1145" spans="1:16" x14ac:dyDescent="0.25">
      <c r="A1145" s="120" t="s">
        <v>809</v>
      </c>
      <c r="B1145" s="85">
        <v>468</v>
      </c>
      <c r="C1145" s="85">
        <v>31</v>
      </c>
      <c r="D1145" s="86">
        <v>6.6000000000000003E-2</v>
      </c>
      <c r="E1145" s="85">
        <v>37</v>
      </c>
      <c r="F1145" s="86">
        <v>7.9000000000000001E-2</v>
      </c>
      <c r="G1145" s="85">
        <v>97</v>
      </c>
      <c r="H1145" s="86">
        <v>0.20699999999999999</v>
      </c>
      <c r="I1145" s="85">
        <v>136</v>
      </c>
      <c r="J1145" s="86">
        <v>0.29099999999999998</v>
      </c>
      <c r="K1145" s="85">
        <v>47</v>
      </c>
      <c r="L1145" s="86">
        <v>0.1</v>
      </c>
      <c r="M1145" s="85">
        <v>78</v>
      </c>
      <c r="N1145" s="86">
        <v>0.16700000000000001</v>
      </c>
      <c r="P1145" s="166">
        <f>D1145+F1145+H1145+J1145</f>
        <v>0.64300000000000002</v>
      </c>
    </row>
    <row r="1146" spans="1:16" x14ac:dyDescent="0.25">
      <c r="A1146" s="121" t="s">
        <v>6</v>
      </c>
      <c r="B1146" s="88">
        <v>514</v>
      </c>
      <c r="C1146" s="88">
        <v>46</v>
      </c>
      <c r="D1146" s="89">
        <v>8.8999999999999996E-2</v>
      </c>
      <c r="E1146" s="88">
        <v>79</v>
      </c>
      <c r="F1146" s="89">
        <v>0.154</v>
      </c>
      <c r="G1146" s="88">
        <v>106</v>
      </c>
      <c r="H1146" s="89">
        <v>0.20599999999999999</v>
      </c>
      <c r="I1146" s="88">
        <v>137</v>
      </c>
      <c r="J1146" s="89">
        <v>0.26700000000000002</v>
      </c>
      <c r="K1146" s="88">
        <v>49</v>
      </c>
      <c r="L1146" s="89">
        <v>9.5000000000000001E-2</v>
      </c>
      <c r="M1146" s="88">
        <v>72</v>
      </c>
      <c r="N1146" s="89">
        <v>0.14000000000000001</v>
      </c>
      <c r="P1146" s="166">
        <f t="shared" ref="P1146:P1151" si="138">D1146+F1146+H1146+J1146</f>
        <v>0.71599999999999997</v>
      </c>
    </row>
    <row r="1147" spans="1:16" x14ac:dyDescent="0.25">
      <c r="A1147" s="120" t="s">
        <v>7</v>
      </c>
      <c r="B1147" s="85">
        <v>360</v>
      </c>
      <c r="C1147" s="85">
        <v>81</v>
      </c>
      <c r="D1147" s="86">
        <v>0.22500000000000001</v>
      </c>
      <c r="E1147" s="85">
        <v>24</v>
      </c>
      <c r="F1147" s="86">
        <v>6.7000000000000004E-2</v>
      </c>
      <c r="G1147" s="85">
        <v>114</v>
      </c>
      <c r="H1147" s="86">
        <v>0.317</v>
      </c>
      <c r="I1147" s="85">
        <v>47</v>
      </c>
      <c r="J1147" s="86">
        <v>0.13100000000000001</v>
      </c>
      <c r="K1147" s="85">
        <v>45</v>
      </c>
      <c r="L1147" s="86">
        <v>0.125</v>
      </c>
      <c r="M1147" s="85">
        <v>29</v>
      </c>
      <c r="N1147" s="86">
        <v>8.1000000000000003E-2</v>
      </c>
      <c r="P1147" s="166">
        <f t="shared" si="138"/>
        <v>0.74</v>
      </c>
    </row>
    <row r="1148" spans="1:16" x14ac:dyDescent="0.25">
      <c r="A1148" s="121" t="s">
        <v>8</v>
      </c>
      <c r="B1148" s="124">
        <v>661</v>
      </c>
      <c r="C1148" s="88">
        <v>210</v>
      </c>
      <c r="D1148" s="89">
        <v>0.318</v>
      </c>
      <c r="E1148" s="88">
        <v>42</v>
      </c>
      <c r="F1148" s="89">
        <v>6.4000000000000001E-2</v>
      </c>
      <c r="G1148" s="88">
        <v>200</v>
      </c>
      <c r="H1148" s="89">
        <v>0.30299999999999999</v>
      </c>
      <c r="I1148" s="88">
        <v>37</v>
      </c>
      <c r="J1148" s="89">
        <v>5.6000000000000001E-2</v>
      </c>
      <c r="K1148" s="88">
        <v>117</v>
      </c>
      <c r="L1148" s="89">
        <v>0.17699999999999999</v>
      </c>
      <c r="M1148" s="88">
        <v>29</v>
      </c>
      <c r="N1148" s="89">
        <v>4.3999999999999997E-2</v>
      </c>
      <c r="P1148" s="166">
        <f t="shared" si="138"/>
        <v>0.7410000000000001</v>
      </c>
    </row>
    <row r="1149" spans="1:16" x14ac:dyDescent="0.25">
      <c r="A1149" s="120" t="s">
        <v>9</v>
      </c>
      <c r="B1149" s="122">
        <v>1118</v>
      </c>
      <c r="C1149" s="85">
        <v>455</v>
      </c>
      <c r="D1149" s="86">
        <v>0.40699999999999997</v>
      </c>
      <c r="E1149" s="85">
        <v>45</v>
      </c>
      <c r="F1149" s="86">
        <v>0.04</v>
      </c>
      <c r="G1149" s="85">
        <v>295</v>
      </c>
      <c r="H1149" s="86">
        <v>0.26400000000000001</v>
      </c>
      <c r="I1149" s="85">
        <v>39</v>
      </c>
      <c r="J1149" s="86">
        <v>3.5000000000000003E-2</v>
      </c>
      <c r="K1149" s="85">
        <v>221</v>
      </c>
      <c r="L1149" s="86">
        <v>0.19800000000000001</v>
      </c>
      <c r="M1149" s="85">
        <v>28</v>
      </c>
      <c r="N1149" s="86">
        <v>2.5000000000000001E-2</v>
      </c>
      <c r="P1149" s="166">
        <f t="shared" si="138"/>
        <v>0.746</v>
      </c>
    </row>
    <row r="1150" spans="1:16" x14ac:dyDescent="0.25">
      <c r="A1150" s="121" t="s">
        <v>10</v>
      </c>
      <c r="B1150" s="124">
        <v>1497</v>
      </c>
      <c r="C1150" s="88">
        <v>784</v>
      </c>
      <c r="D1150" s="89">
        <v>0.52400000000000002</v>
      </c>
      <c r="E1150" s="88">
        <v>45</v>
      </c>
      <c r="F1150" s="89">
        <v>0.03</v>
      </c>
      <c r="G1150" s="88">
        <v>340</v>
      </c>
      <c r="H1150" s="89">
        <v>0.22700000000000001</v>
      </c>
      <c r="I1150" s="88">
        <v>20</v>
      </c>
      <c r="J1150" s="89">
        <v>1.2999999999999999E-2</v>
      </c>
      <c r="K1150" s="88">
        <v>235</v>
      </c>
      <c r="L1150" s="89">
        <v>0.157</v>
      </c>
      <c r="M1150" s="88">
        <v>31</v>
      </c>
      <c r="N1150" s="89">
        <v>2.1000000000000001E-2</v>
      </c>
      <c r="P1150" s="166">
        <f t="shared" si="138"/>
        <v>0.79400000000000004</v>
      </c>
    </row>
    <row r="1151" spans="1:16" x14ac:dyDescent="0.25">
      <c r="A1151" s="120" t="s">
        <v>11</v>
      </c>
      <c r="B1151" s="122">
        <v>2390</v>
      </c>
      <c r="C1151" s="85">
        <v>1538</v>
      </c>
      <c r="D1151" s="86">
        <v>0.64400000000000002</v>
      </c>
      <c r="E1151" s="85">
        <v>73</v>
      </c>
      <c r="F1151" s="86">
        <v>3.1E-2</v>
      </c>
      <c r="G1151" s="85">
        <v>380</v>
      </c>
      <c r="H1151" s="86">
        <v>0.159</v>
      </c>
      <c r="I1151" s="85">
        <v>9</v>
      </c>
      <c r="J1151" s="86">
        <v>4.0000000000000001E-3</v>
      </c>
      <c r="K1151" s="85">
        <v>318</v>
      </c>
      <c r="L1151" s="86">
        <v>0.13300000000000001</v>
      </c>
      <c r="M1151" s="85">
        <v>35</v>
      </c>
      <c r="N1151" s="86">
        <v>1.4999999999999999E-2</v>
      </c>
      <c r="P1151" s="166">
        <f t="shared" si="138"/>
        <v>0.83800000000000008</v>
      </c>
    </row>
    <row r="1152" spans="1:16" x14ac:dyDescent="0.25">
      <c r="A1152" s="125"/>
      <c r="B1152" s="125"/>
      <c r="C1152" s="125"/>
      <c r="D1152" s="125"/>
      <c r="E1152" s="125"/>
      <c r="F1152" s="125"/>
      <c r="G1152" s="125"/>
      <c r="H1152" s="125"/>
      <c r="I1152" s="125"/>
      <c r="J1152" s="125"/>
      <c r="K1152" s="125"/>
      <c r="L1152" s="125"/>
      <c r="M1152" s="125"/>
      <c r="N1152" s="125"/>
      <c r="O1152" s="125"/>
      <c r="P1152" s="125"/>
    </row>
    <row r="1153" spans="1:16" x14ac:dyDescent="0.25">
      <c r="A1153" s="121" t="s">
        <v>925</v>
      </c>
      <c r="B1153" s="12">
        <f>SUM(B1145:B1151)</f>
        <v>7008</v>
      </c>
      <c r="P1153" s="173">
        <f>SUMPRODUCT(B1145:B1151,P1145:P1151)/B1153</f>
        <v>0.77777040525114149</v>
      </c>
    </row>
    <row r="1155" spans="1:16" x14ac:dyDescent="0.25">
      <c r="A1155" s="228" t="s">
        <v>1123</v>
      </c>
      <c r="B1155" s="229"/>
      <c r="C1155" s="229"/>
      <c r="D1155" s="229"/>
      <c r="E1155" s="229"/>
      <c r="F1155" s="229"/>
      <c r="G1155" s="229"/>
      <c r="H1155" s="229"/>
      <c r="I1155" s="229"/>
    </row>
    <row r="1156" spans="1:16" ht="15.75" customHeight="1" x14ac:dyDescent="0.25">
      <c r="A1156" s="114"/>
      <c r="B1156" s="114"/>
      <c r="C1156" s="275" t="s">
        <v>962</v>
      </c>
      <c r="D1156" s="275"/>
      <c r="E1156" s="275"/>
      <c r="F1156" s="275"/>
      <c r="G1156" s="275" t="s">
        <v>963</v>
      </c>
      <c r="H1156" s="275"/>
      <c r="I1156" s="275"/>
      <c r="J1156" s="275"/>
      <c r="K1156" s="275" t="s">
        <v>835</v>
      </c>
      <c r="L1156" s="275"/>
      <c r="M1156" s="275"/>
      <c r="N1156" s="275"/>
    </row>
    <row r="1157" spans="1:16" ht="15.75" customHeight="1" x14ac:dyDescent="0.25">
      <c r="A1157" s="123">
        <v>44753</v>
      </c>
      <c r="B1157" s="94">
        <f>A1157-120</f>
        <v>44633</v>
      </c>
      <c r="C1157" s="272" t="s">
        <v>920</v>
      </c>
      <c r="D1157" s="272"/>
      <c r="E1157" s="272" t="s">
        <v>921</v>
      </c>
      <c r="F1157" s="272"/>
      <c r="G1157" s="272" t="s">
        <v>920</v>
      </c>
      <c r="H1157" s="272"/>
      <c r="I1157" s="272" t="s">
        <v>921</v>
      </c>
      <c r="J1157" s="272"/>
      <c r="K1157" s="272" t="s">
        <v>920</v>
      </c>
      <c r="L1157" s="272"/>
      <c r="M1157" s="272" t="s">
        <v>921</v>
      </c>
      <c r="N1157" s="272"/>
    </row>
    <row r="1158" spans="1:16" ht="30" x14ac:dyDescent="0.25">
      <c r="A1158" s="119" t="s">
        <v>104</v>
      </c>
      <c r="B1158" s="62" t="s">
        <v>1026</v>
      </c>
      <c r="C1158" s="62" t="s">
        <v>839</v>
      </c>
      <c r="D1158" s="62" t="s">
        <v>840</v>
      </c>
      <c r="E1158" s="62" t="s">
        <v>839</v>
      </c>
      <c r="F1158" s="62" t="s">
        <v>840</v>
      </c>
      <c r="G1158" s="62" t="s">
        <v>839</v>
      </c>
      <c r="H1158" s="62" t="s">
        <v>840</v>
      </c>
      <c r="I1158" s="62" t="s">
        <v>839</v>
      </c>
      <c r="J1158" s="62" t="s">
        <v>840</v>
      </c>
      <c r="K1158" s="62" t="s">
        <v>839</v>
      </c>
      <c r="L1158" s="62" t="s">
        <v>840</v>
      </c>
      <c r="M1158" s="62" t="s">
        <v>839</v>
      </c>
      <c r="N1158" s="62" t="s">
        <v>840</v>
      </c>
      <c r="P1158" s="62" t="s">
        <v>833</v>
      </c>
    </row>
    <row r="1159" spans="1:16" x14ac:dyDescent="0.25">
      <c r="A1159" s="120" t="s">
        <v>964</v>
      </c>
      <c r="B1159" s="122">
        <v>257</v>
      </c>
      <c r="C1159" s="85">
        <v>0</v>
      </c>
      <c r="D1159" s="85" t="s">
        <v>841</v>
      </c>
      <c r="E1159" s="85">
        <v>0</v>
      </c>
      <c r="F1159" s="85" t="s">
        <v>841</v>
      </c>
      <c r="G1159" s="85">
        <v>0</v>
      </c>
      <c r="H1159" s="85" t="s">
        <v>841</v>
      </c>
      <c r="I1159" s="85">
        <v>0</v>
      </c>
      <c r="J1159" s="85" t="s">
        <v>841</v>
      </c>
      <c r="K1159" s="85">
        <v>59</v>
      </c>
      <c r="L1159" s="86">
        <v>0.23</v>
      </c>
      <c r="M1159" s="122">
        <v>198</v>
      </c>
      <c r="N1159" s="86">
        <v>0.77</v>
      </c>
    </row>
    <row r="1160" spans="1:16" x14ac:dyDescent="0.25">
      <c r="A1160" s="121" t="s">
        <v>965</v>
      </c>
      <c r="B1160" s="88">
        <v>65</v>
      </c>
      <c r="C1160" s="88">
        <v>1</v>
      </c>
      <c r="D1160" s="89">
        <v>1.4999999999999999E-2</v>
      </c>
      <c r="E1160" s="88">
        <v>0</v>
      </c>
      <c r="F1160" s="89" t="s">
        <v>841</v>
      </c>
      <c r="G1160" s="88">
        <v>7</v>
      </c>
      <c r="H1160" s="89">
        <v>0.108</v>
      </c>
      <c r="I1160" s="88">
        <v>4</v>
      </c>
      <c r="J1160" s="89">
        <v>6.2E-2</v>
      </c>
      <c r="K1160" s="88">
        <v>21</v>
      </c>
      <c r="L1160" s="89">
        <v>0.32300000000000001</v>
      </c>
      <c r="M1160" s="88">
        <v>24</v>
      </c>
      <c r="N1160" s="89">
        <v>0.36899999999999999</v>
      </c>
    </row>
    <row r="1161" spans="1:16" x14ac:dyDescent="0.25">
      <c r="A1161" s="120" t="s">
        <v>809</v>
      </c>
      <c r="B1161" s="85">
        <v>442</v>
      </c>
      <c r="C1161" s="85">
        <v>32</v>
      </c>
      <c r="D1161" s="86">
        <v>7.1999999999999995E-2</v>
      </c>
      <c r="E1161" s="85">
        <v>35</v>
      </c>
      <c r="F1161" s="86">
        <v>7.9000000000000001E-2</v>
      </c>
      <c r="G1161" s="85">
        <v>90</v>
      </c>
      <c r="H1161" s="86">
        <v>0.20399999999999999</v>
      </c>
      <c r="I1161" s="85">
        <v>126</v>
      </c>
      <c r="J1161" s="86">
        <v>0.28499999999999998</v>
      </c>
      <c r="K1161" s="85">
        <v>46</v>
      </c>
      <c r="L1161" s="86">
        <v>0.104</v>
      </c>
      <c r="M1161" s="85">
        <v>70</v>
      </c>
      <c r="N1161" s="86">
        <v>0.158</v>
      </c>
      <c r="P1161" s="166">
        <f>D1161+F1161+H1161+J1161</f>
        <v>0.6399999999999999</v>
      </c>
    </row>
    <row r="1162" spans="1:16" x14ac:dyDescent="0.25">
      <c r="A1162" s="121" t="s">
        <v>6</v>
      </c>
      <c r="B1162" s="88">
        <v>503</v>
      </c>
      <c r="C1162" s="88">
        <v>48</v>
      </c>
      <c r="D1162" s="89">
        <v>9.5000000000000001E-2</v>
      </c>
      <c r="E1162" s="88">
        <v>78</v>
      </c>
      <c r="F1162" s="89">
        <v>0.155</v>
      </c>
      <c r="G1162" s="88">
        <v>108</v>
      </c>
      <c r="H1162" s="89">
        <v>0.215</v>
      </c>
      <c r="I1162" s="88">
        <v>131</v>
      </c>
      <c r="J1162" s="89">
        <v>0.26</v>
      </c>
      <c r="K1162" s="88">
        <v>46</v>
      </c>
      <c r="L1162" s="89">
        <v>9.0999999999999998E-2</v>
      </c>
      <c r="M1162" s="88">
        <v>69</v>
      </c>
      <c r="N1162" s="89">
        <v>0.13700000000000001</v>
      </c>
      <c r="P1162" s="166">
        <f t="shared" ref="P1162:P1167" si="139">D1162+F1162+H1162+J1162</f>
        <v>0.72499999999999998</v>
      </c>
    </row>
    <row r="1163" spans="1:16" x14ac:dyDescent="0.25">
      <c r="A1163" s="120" t="s">
        <v>7</v>
      </c>
      <c r="B1163" s="85">
        <v>338</v>
      </c>
      <c r="C1163" s="85">
        <v>79</v>
      </c>
      <c r="D1163" s="86">
        <v>0.23400000000000001</v>
      </c>
      <c r="E1163" s="85">
        <v>23</v>
      </c>
      <c r="F1163" s="86">
        <v>6.8000000000000005E-2</v>
      </c>
      <c r="G1163" s="85">
        <v>103</v>
      </c>
      <c r="H1163" s="86">
        <v>0.30499999999999999</v>
      </c>
      <c r="I1163" s="85">
        <v>44</v>
      </c>
      <c r="J1163" s="86">
        <v>0.13</v>
      </c>
      <c r="K1163" s="85">
        <v>41</v>
      </c>
      <c r="L1163" s="86">
        <v>0.121</v>
      </c>
      <c r="M1163" s="85">
        <v>28</v>
      </c>
      <c r="N1163" s="86">
        <v>8.3000000000000004E-2</v>
      </c>
      <c r="P1163" s="166">
        <f t="shared" si="139"/>
        <v>0.73699999999999999</v>
      </c>
    </row>
    <row r="1164" spans="1:16" x14ac:dyDescent="0.25">
      <c r="A1164" s="121" t="s">
        <v>8</v>
      </c>
      <c r="B1164" s="124">
        <v>634</v>
      </c>
      <c r="C1164" s="88">
        <v>206</v>
      </c>
      <c r="D1164" s="89">
        <v>0.32500000000000001</v>
      </c>
      <c r="E1164" s="88">
        <v>43</v>
      </c>
      <c r="F1164" s="89">
        <v>6.8000000000000005E-2</v>
      </c>
      <c r="G1164" s="88">
        <v>186</v>
      </c>
      <c r="H1164" s="89">
        <v>0.29299999999999998</v>
      </c>
      <c r="I1164" s="88">
        <v>36</v>
      </c>
      <c r="J1164" s="89">
        <v>5.7000000000000002E-2</v>
      </c>
      <c r="K1164" s="88">
        <v>110</v>
      </c>
      <c r="L1164" s="89">
        <v>0.17399999999999999</v>
      </c>
      <c r="M1164" s="88">
        <v>28</v>
      </c>
      <c r="N1164" s="89">
        <v>4.3999999999999997E-2</v>
      </c>
      <c r="P1164" s="166">
        <f t="shared" si="139"/>
        <v>0.74299999999999999</v>
      </c>
    </row>
    <row r="1165" spans="1:16" x14ac:dyDescent="0.25">
      <c r="A1165" s="120" t="s">
        <v>9</v>
      </c>
      <c r="B1165" s="122">
        <v>1074</v>
      </c>
      <c r="C1165" s="85">
        <v>450</v>
      </c>
      <c r="D1165" s="86">
        <v>0.41899999999999998</v>
      </c>
      <c r="E1165" s="85">
        <v>47</v>
      </c>
      <c r="F1165" s="86">
        <v>4.3999999999999997E-2</v>
      </c>
      <c r="G1165" s="85">
        <v>283</v>
      </c>
      <c r="H1165" s="86">
        <v>0.26400000000000001</v>
      </c>
      <c r="I1165" s="85">
        <v>36</v>
      </c>
      <c r="J1165" s="86">
        <v>3.4000000000000002E-2</v>
      </c>
      <c r="K1165" s="85">
        <v>199</v>
      </c>
      <c r="L1165" s="86">
        <v>0.185</v>
      </c>
      <c r="M1165" s="85">
        <v>25</v>
      </c>
      <c r="N1165" s="86">
        <v>2.3E-2</v>
      </c>
      <c r="P1165" s="166">
        <f t="shared" si="139"/>
        <v>0.76100000000000001</v>
      </c>
    </row>
    <row r="1166" spans="1:16" x14ac:dyDescent="0.25">
      <c r="A1166" s="121" t="s">
        <v>10</v>
      </c>
      <c r="B1166" s="124">
        <v>1463</v>
      </c>
      <c r="C1166" s="88">
        <v>787</v>
      </c>
      <c r="D1166" s="89">
        <v>0.53800000000000003</v>
      </c>
      <c r="E1166" s="88">
        <v>44</v>
      </c>
      <c r="F1166" s="89">
        <v>0.03</v>
      </c>
      <c r="G1166" s="88">
        <v>322</v>
      </c>
      <c r="H1166" s="89">
        <v>0.22</v>
      </c>
      <c r="I1166" s="88">
        <v>20</v>
      </c>
      <c r="J1166" s="89">
        <v>1.4E-2</v>
      </c>
      <c r="K1166" s="88">
        <v>218</v>
      </c>
      <c r="L1166" s="89">
        <v>0.14899999999999999</v>
      </c>
      <c r="M1166" s="88">
        <v>32</v>
      </c>
      <c r="N1166" s="89">
        <v>2.1999999999999999E-2</v>
      </c>
      <c r="P1166" s="166">
        <f t="shared" si="139"/>
        <v>0.80200000000000005</v>
      </c>
    </row>
    <row r="1167" spans="1:16" x14ac:dyDescent="0.25">
      <c r="A1167" s="120" t="s">
        <v>11</v>
      </c>
      <c r="B1167" s="122">
        <v>2359</v>
      </c>
      <c r="C1167" s="85">
        <v>1533</v>
      </c>
      <c r="D1167" s="86">
        <v>0.65</v>
      </c>
      <c r="E1167" s="85">
        <v>72</v>
      </c>
      <c r="F1167" s="86">
        <v>3.1E-2</v>
      </c>
      <c r="G1167" s="85">
        <v>363</v>
      </c>
      <c r="H1167" s="86">
        <v>0.154</v>
      </c>
      <c r="I1167" s="85">
        <v>9</v>
      </c>
      <c r="J1167" s="86">
        <v>4.0000000000000001E-3</v>
      </c>
      <c r="K1167" s="85">
        <v>307</v>
      </c>
      <c r="L1167" s="86">
        <v>0.13</v>
      </c>
      <c r="M1167" s="85">
        <v>36</v>
      </c>
      <c r="N1167" s="86">
        <v>1.4999999999999999E-2</v>
      </c>
      <c r="P1167" s="166">
        <f t="shared" si="139"/>
        <v>0.83900000000000008</v>
      </c>
    </row>
    <row r="1168" spans="1:16" x14ac:dyDescent="0.25">
      <c r="A1168" s="125"/>
      <c r="B1168" s="125"/>
      <c r="C1168" s="125"/>
      <c r="D1168" s="125"/>
      <c r="E1168" s="125"/>
      <c r="F1168" s="125"/>
      <c r="G1168" s="125"/>
      <c r="H1168" s="125"/>
      <c r="I1168" s="125"/>
      <c r="J1168" s="125"/>
      <c r="K1168" s="125"/>
      <c r="L1168" s="125"/>
      <c r="M1168" s="125"/>
      <c r="N1168" s="125"/>
      <c r="O1168" s="125"/>
      <c r="P1168" s="125"/>
    </row>
    <row r="1169" spans="1:16" x14ac:dyDescent="0.25">
      <c r="A1169" s="121" t="s">
        <v>925</v>
      </c>
      <c r="B1169" s="12">
        <f>SUM(B1161:B1167)</f>
        <v>6813</v>
      </c>
      <c r="P1169" s="173">
        <f>SUMPRODUCT(B1161:B1167,P1161:P1167)/B1169</f>
        <v>0.78343813298106568</v>
      </c>
    </row>
  </sheetData>
  <mergeCells count="648">
    <mergeCell ref="C1156:F1156"/>
    <mergeCell ref="G1156:J1156"/>
    <mergeCell ref="K1156:N1156"/>
    <mergeCell ref="C1157:D1157"/>
    <mergeCell ref="E1157:F1157"/>
    <mergeCell ref="G1157:H1157"/>
    <mergeCell ref="I1157:J1157"/>
    <mergeCell ref="K1157:L1157"/>
    <mergeCell ref="M1157:N1157"/>
    <mergeCell ref="C1124:F1124"/>
    <mergeCell ref="G1124:J1124"/>
    <mergeCell ref="K1124:N1124"/>
    <mergeCell ref="C1125:D1125"/>
    <mergeCell ref="E1125:F1125"/>
    <mergeCell ref="G1125:H1125"/>
    <mergeCell ref="I1125:J1125"/>
    <mergeCell ref="K1125:L1125"/>
    <mergeCell ref="M1125:N1125"/>
    <mergeCell ref="C1108:F1108"/>
    <mergeCell ref="G1108:J1108"/>
    <mergeCell ref="K1108:N1108"/>
    <mergeCell ref="C1109:D1109"/>
    <mergeCell ref="E1109:F1109"/>
    <mergeCell ref="G1109:H1109"/>
    <mergeCell ref="I1109:J1109"/>
    <mergeCell ref="K1109:L1109"/>
    <mergeCell ref="M1109:N1109"/>
    <mergeCell ref="C1092:F1092"/>
    <mergeCell ref="G1092:J1092"/>
    <mergeCell ref="K1092:N1092"/>
    <mergeCell ref="C1093:D1093"/>
    <mergeCell ref="E1093:F1093"/>
    <mergeCell ref="G1093:H1093"/>
    <mergeCell ref="I1093:J1093"/>
    <mergeCell ref="K1093:L1093"/>
    <mergeCell ref="M1093:N1093"/>
    <mergeCell ref="C1043:F1043"/>
    <mergeCell ref="G1043:J1043"/>
    <mergeCell ref="K1043:N1043"/>
    <mergeCell ref="C1044:D1044"/>
    <mergeCell ref="E1044:F1044"/>
    <mergeCell ref="G1044:H1044"/>
    <mergeCell ref="I1044:J1044"/>
    <mergeCell ref="K1044:L1044"/>
    <mergeCell ref="M1044:N1044"/>
    <mergeCell ref="C958:F958"/>
    <mergeCell ref="G958:J958"/>
    <mergeCell ref="K958:N958"/>
    <mergeCell ref="C959:D959"/>
    <mergeCell ref="E959:F959"/>
    <mergeCell ref="G959:H959"/>
    <mergeCell ref="I959:J959"/>
    <mergeCell ref="K959:L959"/>
    <mergeCell ref="M959:N959"/>
    <mergeCell ref="C924:F924"/>
    <mergeCell ref="G924:J924"/>
    <mergeCell ref="K924:N924"/>
    <mergeCell ref="C925:D925"/>
    <mergeCell ref="E925:F925"/>
    <mergeCell ref="G925:H925"/>
    <mergeCell ref="I925:J925"/>
    <mergeCell ref="K925:L925"/>
    <mergeCell ref="M925:N925"/>
    <mergeCell ref="C907:F907"/>
    <mergeCell ref="G907:J907"/>
    <mergeCell ref="K907:N907"/>
    <mergeCell ref="C908:D908"/>
    <mergeCell ref="E908:F908"/>
    <mergeCell ref="G908:H908"/>
    <mergeCell ref="I908:J908"/>
    <mergeCell ref="K908:L908"/>
    <mergeCell ref="M908:N908"/>
    <mergeCell ref="C873:F873"/>
    <mergeCell ref="G873:J873"/>
    <mergeCell ref="K873:N873"/>
    <mergeCell ref="C874:D874"/>
    <mergeCell ref="E874:F874"/>
    <mergeCell ref="G874:H874"/>
    <mergeCell ref="I874:J874"/>
    <mergeCell ref="K874:L874"/>
    <mergeCell ref="M874:N874"/>
    <mergeCell ref="C839:F839"/>
    <mergeCell ref="G839:J839"/>
    <mergeCell ref="K839:N839"/>
    <mergeCell ref="C840:D840"/>
    <mergeCell ref="E840:F840"/>
    <mergeCell ref="G840:H840"/>
    <mergeCell ref="I840:J840"/>
    <mergeCell ref="K840:L840"/>
    <mergeCell ref="M840:N840"/>
    <mergeCell ref="C822:F822"/>
    <mergeCell ref="G822:J822"/>
    <mergeCell ref="K822:N822"/>
    <mergeCell ref="C823:D823"/>
    <mergeCell ref="E823:F823"/>
    <mergeCell ref="G823:H823"/>
    <mergeCell ref="I823:J823"/>
    <mergeCell ref="K823:L823"/>
    <mergeCell ref="M823:N823"/>
    <mergeCell ref="C788:F788"/>
    <mergeCell ref="G788:J788"/>
    <mergeCell ref="K788:N788"/>
    <mergeCell ref="C789:D789"/>
    <mergeCell ref="E789:F789"/>
    <mergeCell ref="G789:H789"/>
    <mergeCell ref="I789:J789"/>
    <mergeCell ref="K789:L789"/>
    <mergeCell ref="M789:N789"/>
    <mergeCell ref="C754:F754"/>
    <mergeCell ref="G754:J754"/>
    <mergeCell ref="K754:N754"/>
    <mergeCell ref="C755:D755"/>
    <mergeCell ref="E755:F755"/>
    <mergeCell ref="G755:H755"/>
    <mergeCell ref="I755:J755"/>
    <mergeCell ref="K755:L755"/>
    <mergeCell ref="M755:N755"/>
    <mergeCell ref="C669:F669"/>
    <mergeCell ref="G669:J669"/>
    <mergeCell ref="K669:N669"/>
    <mergeCell ref="C670:D670"/>
    <mergeCell ref="E670:F670"/>
    <mergeCell ref="G670:H670"/>
    <mergeCell ref="I670:J670"/>
    <mergeCell ref="K670:L670"/>
    <mergeCell ref="M670:N670"/>
    <mergeCell ref="C601:F601"/>
    <mergeCell ref="G601:J601"/>
    <mergeCell ref="K601:N601"/>
    <mergeCell ref="C602:D602"/>
    <mergeCell ref="E602:F602"/>
    <mergeCell ref="G602:H602"/>
    <mergeCell ref="I602:J602"/>
    <mergeCell ref="K602:L602"/>
    <mergeCell ref="M602:N602"/>
    <mergeCell ref="C567:F567"/>
    <mergeCell ref="G567:J567"/>
    <mergeCell ref="K567:N567"/>
    <mergeCell ref="C568:D568"/>
    <mergeCell ref="E568:F568"/>
    <mergeCell ref="G568:H568"/>
    <mergeCell ref="I568:J568"/>
    <mergeCell ref="K568:L568"/>
    <mergeCell ref="M568:N568"/>
    <mergeCell ref="C499:F499"/>
    <mergeCell ref="G499:J499"/>
    <mergeCell ref="K499:N499"/>
    <mergeCell ref="C500:D500"/>
    <mergeCell ref="E500:F500"/>
    <mergeCell ref="G500:H500"/>
    <mergeCell ref="I500:J500"/>
    <mergeCell ref="K500:L500"/>
    <mergeCell ref="M500:N500"/>
    <mergeCell ref="C482:F482"/>
    <mergeCell ref="G482:J482"/>
    <mergeCell ref="K482:N482"/>
    <mergeCell ref="C483:D483"/>
    <mergeCell ref="E483:F483"/>
    <mergeCell ref="G483:H483"/>
    <mergeCell ref="I483:J483"/>
    <mergeCell ref="K483:L483"/>
    <mergeCell ref="M483:N483"/>
    <mergeCell ref="C450:F450"/>
    <mergeCell ref="G450:J450"/>
    <mergeCell ref="K450:N450"/>
    <mergeCell ref="C451:D451"/>
    <mergeCell ref="E451:F451"/>
    <mergeCell ref="G451:H451"/>
    <mergeCell ref="I451:J451"/>
    <mergeCell ref="K451:L451"/>
    <mergeCell ref="M451:N451"/>
    <mergeCell ref="C418:F418"/>
    <mergeCell ref="G418:J418"/>
    <mergeCell ref="K418:N418"/>
    <mergeCell ref="C419:D419"/>
    <mergeCell ref="E419:F419"/>
    <mergeCell ref="G419:H419"/>
    <mergeCell ref="I419:J419"/>
    <mergeCell ref="K419:L419"/>
    <mergeCell ref="M419:N419"/>
    <mergeCell ref="C386:F386"/>
    <mergeCell ref="G386:J386"/>
    <mergeCell ref="K386:N386"/>
    <mergeCell ref="C387:D387"/>
    <mergeCell ref="E387:F387"/>
    <mergeCell ref="G387:H387"/>
    <mergeCell ref="I387:J387"/>
    <mergeCell ref="K387:L387"/>
    <mergeCell ref="M387:N387"/>
    <mergeCell ref="C338:F338"/>
    <mergeCell ref="G338:J338"/>
    <mergeCell ref="K338:N338"/>
    <mergeCell ref="C339:D339"/>
    <mergeCell ref="E339:F339"/>
    <mergeCell ref="G339:H339"/>
    <mergeCell ref="I339:J339"/>
    <mergeCell ref="K339:L339"/>
    <mergeCell ref="M339:N339"/>
    <mergeCell ref="C306:F306"/>
    <mergeCell ref="G306:J306"/>
    <mergeCell ref="K306:N306"/>
    <mergeCell ref="C307:D307"/>
    <mergeCell ref="E307:F307"/>
    <mergeCell ref="G307:H307"/>
    <mergeCell ref="I307:J307"/>
    <mergeCell ref="K307:L307"/>
    <mergeCell ref="M307:N307"/>
    <mergeCell ref="C274:F274"/>
    <mergeCell ref="G274:J274"/>
    <mergeCell ref="K274:N274"/>
    <mergeCell ref="C275:D275"/>
    <mergeCell ref="E275:F275"/>
    <mergeCell ref="G275:H275"/>
    <mergeCell ref="I275:J275"/>
    <mergeCell ref="K275:L275"/>
    <mergeCell ref="M275:N275"/>
    <mergeCell ref="C243:F243"/>
    <mergeCell ref="G243:J243"/>
    <mergeCell ref="K243:N243"/>
    <mergeCell ref="C244:D244"/>
    <mergeCell ref="E244:F244"/>
    <mergeCell ref="G244:H244"/>
    <mergeCell ref="I244:J244"/>
    <mergeCell ref="K244:L244"/>
    <mergeCell ref="M244:N244"/>
    <mergeCell ref="C213:F213"/>
    <mergeCell ref="G213:J213"/>
    <mergeCell ref="K213:N213"/>
    <mergeCell ref="C214:D214"/>
    <mergeCell ref="E214:F214"/>
    <mergeCell ref="G214:H214"/>
    <mergeCell ref="I214:J214"/>
    <mergeCell ref="K214:L214"/>
    <mergeCell ref="M214:N214"/>
    <mergeCell ref="C183:F183"/>
    <mergeCell ref="G183:J183"/>
    <mergeCell ref="K183:N183"/>
    <mergeCell ref="C184:D184"/>
    <mergeCell ref="E184:F184"/>
    <mergeCell ref="G184:H184"/>
    <mergeCell ref="I184:J184"/>
    <mergeCell ref="K184:L184"/>
    <mergeCell ref="M184:N184"/>
    <mergeCell ref="C153:F153"/>
    <mergeCell ref="G153:J153"/>
    <mergeCell ref="K153:N153"/>
    <mergeCell ref="C154:D154"/>
    <mergeCell ref="E154:F154"/>
    <mergeCell ref="G154:H154"/>
    <mergeCell ref="I154:J154"/>
    <mergeCell ref="K154:L154"/>
    <mergeCell ref="M154:N154"/>
    <mergeCell ref="C123:F123"/>
    <mergeCell ref="G123:J123"/>
    <mergeCell ref="K123:N123"/>
    <mergeCell ref="C124:D124"/>
    <mergeCell ref="E124:F124"/>
    <mergeCell ref="G124:H124"/>
    <mergeCell ref="I124:J124"/>
    <mergeCell ref="K124:L124"/>
    <mergeCell ref="M124:N124"/>
    <mergeCell ref="C93:F93"/>
    <mergeCell ref="G93:J93"/>
    <mergeCell ref="K93:N93"/>
    <mergeCell ref="C94:D94"/>
    <mergeCell ref="E94:F94"/>
    <mergeCell ref="G94:H94"/>
    <mergeCell ref="I94:J94"/>
    <mergeCell ref="K94:L94"/>
    <mergeCell ref="M94:N94"/>
    <mergeCell ref="C78:F78"/>
    <mergeCell ref="G78:J78"/>
    <mergeCell ref="K78:N78"/>
    <mergeCell ref="C79:D79"/>
    <mergeCell ref="E79:F79"/>
    <mergeCell ref="G79:H79"/>
    <mergeCell ref="I79:J79"/>
    <mergeCell ref="K79:L79"/>
    <mergeCell ref="M79:N79"/>
    <mergeCell ref="C63:F63"/>
    <mergeCell ref="G63:J63"/>
    <mergeCell ref="K63:N63"/>
    <mergeCell ref="C64:D64"/>
    <mergeCell ref="E64:F64"/>
    <mergeCell ref="G64:H64"/>
    <mergeCell ref="I64:J64"/>
    <mergeCell ref="K64:L64"/>
    <mergeCell ref="M64:N64"/>
    <mergeCell ref="C33:F33"/>
    <mergeCell ref="G33:J33"/>
    <mergeCell ref="K33:N33"/>
    <mergeCell ref="C34:D34"/>
    <mergeCell ref="E34:F34"/>
    <mergeCell ref="G34:H34"/>
    <mergeCell ref="I34:J34"/>
    <mergeCell ref="K34:L34"/>
    <mergeCell ref="M34:N34"/>
    <mergeCell ref="C3:F3"/>
    <mergeCell ref="G3:J3"/>
    <mergeCell ref="K3:N3"/>
    <mergeCell ref="C4:D4"/>
    <mergeCell ref="E4:F4"/>
    <mergeCell ref="G4:H4"/>
    <mergeCell ref="I4:J4"/>
    <mergeCell ref="K4:L4"/>
    <mergeCell ref="M4:N4"/>
    <mergeCell ref="C18:F18"/>
    <mergeCell ref="G18:J18"/>
    <mergeCell ref="K18:N18"/>
    <mergeCell ref="C19:D19"/>
    <mergeCell ref="E19:F19"/>
    <mergeCell ref="G19:H19"/>
    <mergeCell ref="I19:J19"/>
    <mergeCell ref="K19:L19"/>
    <mergeCell ref="M19:N19"/>
    <mergeCell ref="C48:F48"/>
    <mergeCell ref="G48:J48"/>
    <mergeCell ref="K48:N48"/>
    <mergeCell ref="C49:D49"/>
    <mergeCell ref="E49:F49"/>
    <mergeCell ref="G49:H49"/>
    <mergeCell ref="I49:J49"/>
    <mergeCell ref="K49:L49"/>
    <mergeCell ref="M49:N49"/>
    <mergeCell ref="C108:F108"/>
    <mergeCell ref="G108:J108"/>
    <mergeCell ref="K108:N108"/>
    <mergeCell ref="C109:D109"/>
    <mergeCell ref="E109:F109"/>
    <mergeCell ref="G109:H109"/>
    <mergeCell ref="I109:J109"/>
    <mergeCell ref="K109:L109"/>
    <mergeCell ref="M109:N109"/>
    <mergeCell ref="C138:F138"/>
    <mergeCell ref="G138:J138"/>
    <mergeCell ref="K138:N138"/>
    <mergeCell ref="C139:D139"/>
    <mergeCell ref="E139:F139"/>
    <mergeCell ref="G139:H139"/>
    <mergeCell ref="I139:J139"/>
    <mergeCell ref="K139:L139"/>
    <mergeCell ref="M139:N139"/>
    <mergeCell ref="C168:F168"/>
    <mergeCell ref="G168:J168"/>
    <mergeCell ref="K168:N168"/>
    <mergeCell ref="C169:D169"/>
    <mergeCell ref="E169:F169"/>
    <mergeCell ref="G169:H169"/>
    <mergeCell ref="I169:J169"/>
    <mergeCell ref="K169:L169"/>
    <mergeCell ref="M169:N169"/>
    <mergeCell ref="C198:F198"/>
    <mergeCell ref="G198:J198"/>
    <mergeCell ref="K198:N198"/>
    <mergeCell ref="C199:D199"/>
    <mergeCell ref="E199:F199"/>
    <mergeCell ref="G199:H199"/>
    <mergeCell ref="I199:J199"/>
    <mergeCell ref="K199:L199"/>
    <mergeCell ref="M199:N199"/>
    <mergeCell ref="C228:F228"/>
    <mergeCell ref="G228:J228"/>
    <mergeCell ref="K228:N228"/>
    <mergeCell ref="C229:D229"/>
    <mergeCell ref="E229:F229"/>
    <mergeCell ref="G229:H229"/>
    <mergeCell ref="I229:J229"/>
    <mergeCell ref="K229:L229"/>
    <mergeCell ref="M229:N229"/>
    <mergeCell ref="C258:F258"/>
    <mergeCell ref="G258:J258"/>
    <mergeCell ref="K258:N258"/>
    <mergeCell ref="C259:D259"/>
    <mergeCell ref="E259:F259"/>
    <mergeCell ref="G259:H259"/>
    <mergeCell ref="I259:J259"/>
    <mergeCell ref="K259:L259"/>
    <mergeCell ref="M259:N259"/>
    <mergeCell ref="C290:F290"/>
    <mergeCell ref="G290:J290"/>
    <mergeCell ref="K290:N290"/>
    <mergeCell ref="C291:D291"/>
    <mergeCell ref="E291:F291"/>
    <mergeCell ref="G291:H291"/>
    <mergeCell ref="I291:J291"/>
    <mergeCell ref="K291:L291"/>
    <mergeCell ref="M291:N291"/>
    <mergeCell ref="C322:F322"/>
    <mergeCell ref="G322:J322"/>
    <mergeCell ref="K322:N322"/>
    <mergeCell ref="C323:D323"/>
    <mergeCell ref="E323:F323"/>
    <mergeCell ref="G323:H323"/>
    <mergeCell ref="I323:J323"/>
    <mergeCell ref="K323:L323"/>
    <mergeCell ref="M323:N323"/>
    <mergeCell ref="C354:F354"/>
    <mergeCell ref="G354:J354"/>
    <mergeCell ref="K354:N354"/>
    <mergeCell ref="C355:D355"/>
    <mergeCell ref="E355:F355"/>
    <mergeCell ref="G355:H355"/>
    <mergeCell ref="I355:J355"/>
    <mergeCell ref="K355:L355"/>
    <mergeCell ref="M355:N355"/>
    <mergeCell ref="C370:F370"/>
    <mergeCell ref="G370:J370"/>
    <mergeCell ref="K370:N370"/>
    <mergeCell ref="C371:D371"/>
    <mergeCell ref="E371:F371"/>
    <mergeCell ref="G371:H371"/>
    <mergeCell ref="I371:J371"/>
    <mergeCell ref="K371:L371"/>
    <mergeCell ref="M371:N371"/>
    <mergeCell ref="C402:F402"/>
    <mergeCell ref="G402:J402"/>
    <mergeCell ref="K402:N402"/>
    <mergeCell ref="C403:D403"/>
    <mergeCell ref="E403:F403"/>
    <mergeCell ref="G403:H403"/>
    <mergeCell ref="I403:J403"/>
    <mergeCell ref="K403:L403"/>
    <mergeCell ref="M403:N403"/>
    <mergeCell ref="C434:F434"/>
    <mergeCell ref="G434:J434"/>
    <mergeCell ref="K434:N434"/>
    <mergeCell ref="C435:D435"/>
    <mergeCell ref="E435:F435"/>
    <mergeCell ref="G435:H435"/>
    <mergeCell ref="I435:J435"/>
    <mergeCell ref="K435:L435"/>
    <mergeCell ref="M435:N435"/>
    <mergeCell ref="C466:F466"/>
    <mergeCell ref="G466:J466"/>
    <mergeCell ref="K466:N466"/>
    <mergeCell ref="C467:D467"/>
    <mergeCell ref="E467:F467"/>
    <mergeCell ref="G467:H467"/>
    <mergeCell ref="I467:J467"/>
    <mergeCell ref="K467:L467"/>
    <mergeCell ref="M467:N467"/>
    <mergeCell ref="C516:F516"/>
    <mergeCell ref="G516:J516"/>
    <mergeCell ref="K516:N516"/>
    <mergeCell ref="C517:D517"/>
    <mergeCell ref="E517:F517"/>
    <mergeCell ref="G517:H517"/>
    <mergeCell ref="I517:J517"/>
    <mergeCell ref="K517:L517"/>
    <mergeCell ref="M517:N517"/>
    <mergeCell ref="C533:F533"/>
    <mergeCell ref="G533:J533"/>
    <mergeCell ref="K533:N533"/>
    <mergeCell ref="C534:D534"/>
    <mergeCell ref="E534:F534"/>
    <mergeCell ref="G534:H534"/>
    <mergeCell ref="I534:J534"/>
    <mergeCell ref="K534:L534"/>
    <mergeCell ref="M534:N534"/>
    <mergeCell ref="C550:F550"/>
    <mergeCell ref="G550:J550"/>
    <mergeCell ref="K550:N550"/>
    <mergeCell ref="C551:D551"/>
    <mergeCell ref="E551:F551"/>
    <mergeCell ref="G551:H551"/>
    <mergeCell ref="I551:J551"/>
    <mergeCell ref="K551:L551"/>
    <mergeCell ref="M551:N551"/>
    <mergeCell ref="C584:F584"/>
    <mergeCell ref="G584:J584"/>
    <mergeCell ref="K584:N584"/>
    <mergeCell ref="C585:D585"/>
    <mergeCell ref="E585:F585"/>
    <mergeCell ref="G585:H585"/>
    <mergeCell ref="I585:J585"/>
    <mergeCell ref="K585:L585"/>
    <mergeCell ref="M585:N585"/>
    <mergeCell ref="C618:F618"/>
    <mergeCell ref="G618:J618"/>
    <mergeCell ref="K618:N618"/>
    <mergeCell ref="C619:D619"/>
    <mergeCell ref="E619:F619"/>
    <mergeCell ref="G619:H619"/>
    <mergeCell ref="I619:J619"/>
    <mergeCell ref="K619:L619"/>
    <mergeCell ref="M619:N619"/>
    <mergeCell ref="C635:F635"/>
    <mergeCell ref="G635:J635"/>
    <mergeCell ref="K635:N635"/>
    <mergeCell ref="C636:D636"/>
    <mergeCell ref="E636:F636"/>
    <mergeCell ref="G636:H636"/>
    <mergeCell ref="I636:J636"/>
    <mergeCell ref="K636:L636"/>
    <mergeCell ref="M636:N636"/>
    <mergeCell ref="C652:F652"/>
    <mergeCell ref="G652:J652"/>
    <mergeCell ref="K652:N652"/>
    <mergeCell ref="C653:D653"/>
    <mergeCell ref="E653:F653"/>
    <mergeCell ref="G653:H653"/>
    <mergeCell ref="I653:J653"/>
    <mergeCell ref="K653:L653"/>
    <mergeCell ref="M653:N653"/>
    <mergeCell ref="C686:F686"/>
    <mergeCell ref="G686:J686"/>
    <mergeCell ref="K686:N686"/>
    <mergeCell ref="C687:D687"/>
    <mergeCell ref="E687:F687"/>
    <mergeCell ref="G687:H687"/>
    <mergeCell ref="I687:J687"/>
    <mergeCell ref="K687:L687"/>
    <mergeCell ref="M687:N687"/>
    <mergeCell ref="C703:F703"/>
    <mergeCell ref="G703:J703"/>
    <mergeCell ref="K703:N703"/>
    <mergeCell ref="C704:D704"/>
    <mergeCell ref="E704:F704"/>
    <mergeCell ref="G704:H704"/>
    <mergeCell ref="I704:J704"/>
    <mergeCell ref="K704:L704"/>
    <mergeCell ref="M704:N704"/>
    <mergeCell ref="C720:F720"/>
    <mergeCell ref="G720:J720"/>
    <mergeCell ref="K720:N720"/>
    <mergeCell ref="C721:D721"/>
    <mergeCell ref="E721:F721"/>
    <mergeCell ref="G721:H721"/>
    <mergeCell ref="I721:J721"/>
    <mergeCell ref="K721:L721"/>
    <mergeCell ref="M721:N721"/>
    <mergeCell ref="C737:F737"/>
    <mergeCell ref="G737:J737"/>
    <mergeCell ref="K737:N737"/>
    <mergeCell ref="C738:D738"/>
    <mergeCell ref="E738:F738"/>
    <mergeCell ref="G738:H738"/>
    <mergeCell ref="I738:J738"/>
    <mergeCell ref="K738:L738"/>
    <mergeCell ref="M738:N738"/>
    <mergeCell ref="C771:F771"/>
    <mergeCell ref="G771:J771"/>
    <mergeCell ref="K771:N771"/>
    <mergeCell ref="C772:D772"/>
    <mergeCell ref="E772:F772"/>
    <mergeCell ref="G772:H772"/>
    <mergeCell ref="I772:J772"/>
    <mergeCell ref="K772:L772"/>
    <mergeCell ref="M772:N772"/>
    <mergeCell ref="C805:F805"/>
    <mergeCell ref="G805:J805"/>
    <mergeCell ref="K805:N805"/>
    <mergeCell ref="C806:D806"/>
    <mergeCell ref="E806:F806"/>
    <mergeCell ref="G806:H806"/>
    <mergeCell ref="I806:J806"/>
    <mergeCell ref="K806:L806"/>
    <mergeCell ref="M806:N806"/>
    <mergeCell ref="C856:F856"/>
    <mergeCell ref="G856:J856"/>
    <mergeCell ref="K856:N856"/>
    <mergeCell ref="C857:D857"/>
    <mergeCell ref="E857:F857"/>
    <mergeCell ref="G857:H857"/>
    <mergeCell ref="I857:J857"/>
    <mergeCell ref="K857:L857"/>
    <mergeCell ref="M857:N857"/>
    <mergeCell ref="C890:F890"/>
    <mergeCell ref="G890:J890"/>
    <mergeCell ref="K890:N890"/>
    <mergeCell ref="C891:D891"/>
    <mergeCell ref="E891:F891"/>
    <mergeCell ref="G891:H891"/>
    <mergeCell ref="I891:J891"/>
    <mergeCell ref="K891:L891"/>
    <mergeCell ref="M891:N891"/>
    <mergeCell ref="C941:F941"/>
    <mergeCell ref="G941:J941"/>
    <mergeCell ref="K941:N941"/>
    <mergeCell ref="C942:D942"/>
    <mergeCell ref="E942:F942"/>
    <mergeCell ref="G942:H942"/>
    <mergeCell ref="I942:J942"/>
    <mergeCell ref="K942:L942"/>
    <mergeCell ref="M942:N942"/>
    <mergeCell ref="C975:F975"/>
    <mergeCell ref="G975:J975"/>
    <mergeCell ref="K975:N975"/>
    <mergeCell ref="C976:D976"/>
    <mergeCell ref="E976:F976"/>
    <mergeCell ref="G976:H976"/>
    <mergeCell ref="I976:J976"/>
    <mergeCell ref="K976:L976"/>
    <mergeCell ref="M976:N976"/>
    <mergeCell ref="C992:F992"/>
    <mergeCell ref="G992:J992"/>
    <mergeCell ref="K992:N992"/>
    <mergeCell ref="C993:D993"/>
    <mergeCell ref="E993:F993"/>
    <mergeCell ref="G993:H993"/>
    <mergeCell ref="I993:J993"/>
    <mergeCell ref="K993:L993"/>
    <mergeCell ref="M993:N993"/>
    <mergeCell ref="C1009:F1009"/>
    <mergeCell ref="G1009:J1009"/>
    <mergeCell ref="K1009:N1009"/>
    <mergeCell ref="C1010:D1010"/>
    <mergeCell ref="E1010:F1010"/>
    <mergeCell ref="G1010:H1010"/>
    <mergeCell ref="I1010:J1010"/>
    <mergeCell ref="K1010:L1010"/>
    <mergeCell ref="M1010:N1010"/>
    <mergeCell ref="C1026:F1026"/>
    <mergeCell ref="G1026:J1026"/>
    <mergeCell ref="K1026:N1026"/>
    <mergeCell ref="C1027:D1027"/>
    <mergeCell ref="E1027:F1027"/>
    <mergeCell ref="G1027:H1027"/>
    <mergeCell ref="I1027:J1027"/>
    <mergeCell ref="K1027:L1027"/>
    <mergeCell ref="M1027:N1027"/>
    <mergeCell ref="C1060:F1060"/>
    <mergeCell ref="G1060:J1060"/>
    <mergeCell ref="K1060:N1060"/>
    <mergeCell ref="C1061:D1061"/>
    <mergeCell ref="E1061:F1061"/>
    <mergeCell ref="G1061:H1061"/>
    <mergeCell ref="I1061:J1061"/>
    <mergeCell ref="K1061:L1061"/>
    <mergeCell ref="M1061:N1061"/>
    <mergeCell ref="C1076:F1076"/>
    <mergeCell ref="G1076:J1076"/>
    <mergeCell ref="K1076:N1076"/>
    <mergeCell ref="C1077:D1077"/>
    <mergeCell ref="E1077:F1077"/>
    <mergeCell ref="G1077:H1077"/>
    <mergeCell ref="I1077:J1077"/>
    <mergeCell ref="K1077:L1077"/>
    <mergeCell ref="M1077:N1077"/>
    <mergeCell ref="C1140:F1140"/>
    <mergeCell ref="G1140:J1140"/>
    <mergeCell ref="K1140:N1140"/>
    <mergeCell ref="C1141:D1141"/>
    <mergeCell ref="E1141:F1141"/>
    <mergeCell ref="G1141:H1141"/>
    <mergeCell ref="I1141:J1141"/>
    <mergeCell ref="K1141:L1141"/>
    <mergeCell ref="M1141:N1141"/>
  </mergeCells>
  <hyperlinks>
    <hyperlink ref="A1" r:id="rId1" location="highlights " xr:uid="{C333680D-8316-42BF-AD90-A1BA8D88AD96}"/>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49B0F-C0A2-4E9F-ABED-F27B190BE48A}">
  <dimension ref="A1:AQ1314"/>
  <sheetViews>
    <sheetView zoomScaleNormal="100" workbookViewId="0">
      <pane ySplit="1" topLeftCell="A1292" activePane="bottomLeft" state="frozen"/>
      <selection pane="bottomLeft"/>
    </sheetView>
  </sheetViews>
  <sheetFormatPr defaultRowHeight="15" x14ac:dyDescent="0.25"/>
  <cols>
    <col min="1" max="1" width="17.42578125" customWidth="1"/>
    <col min="2" max="8" width="9.7109375" customWidth="1"/>
    <col min="9" max="9" width="11.42578125" bestFit="1" customWidth="1"/>
    <col min="10" max="10" width="11.42578125" customWidth="1"/>
    <col min="11" max="11" width="105.7109375" customWidth="1"/>
    <col min="12" max="12" width="16" customWidth="1"/>
    <col min="13" max="13" width="9.7109375" bestFit="1" customWidth="1"/>
    <col min="14" max="14" width="9.42578125" bestFit="1" customWidth="1"/>
    <col min="15" max="15" width="10.7109375" bestFit="1" customWidth="1"/>
    <col min="16" max="16" width="9.7109375" bestFit="1" customWidth="1"/>
    <col min="17" max="17" width="9.28515625" bestFit="1" customWidth="1"/>
    <col min="18" max="18" width="9.7109375" customWidth="1"/>
    <col min="19" max="19" width="8.85546875" bestFit="1" customWidth="1"/>
    <col min="20" max="22" width="9.85546875" bestFit="1" customWidth="1"/>
    <col min="23" max="23" width="8.5703125" bestFit="1" customWidth="1"/>
    <col min="24" max="26" width="9.5703125" bestFit="1" customWidth="1"/>
    <col min="27" max="28" width="9.140625" bestFit="1" customWidth="1"/>
    <col min="29" max="29" width="10.140625" customWidth="1"/>
    <col min="30" max="30" width="10.140625" bestFit="1" customWidth="1"/>
    <col min="31" max="31" width="10.140625" customWidth="1"/>
    <col min="32" max="32" width="8.42578125" bestFit="1" customWidth="1"/>
    <col min="33" max="35" width="9.42578125" bestFit="1" customWidth="1"/>
    <col min="36" max="36" width="7.85546875" bestFit="1" customWidth="1"/>
    <col min="37" max="37" width="8.85546875" bestFit="1" customWidth="1"/>
    <col min="38" max="39" width="10.140625" customWidth="1"/>
    <col min="40" max="40" width="9.7109375" customWidth="1"/>
    <col min="41" max="41" width="28.28515625" customWidth="1"/>
  </cols>
  <sheetData>
    <row r="1" spans="1:11" ht="75" x14ac:dyDescent="0.25">
      <c r="A1" s="269" t="s">
        <v>40</v>
      </c>
      <c r="K1" s="95" t="s">
        <v>915</v>
      </c>
    </row>
    <row r="2" spans="1:11" ht="46.5" customHeight="1" x14ac:dyDescent="0.25">
      <c r="A2" s="81" t="s">
        <v>842</v>
      </c>
    </row>
    <row r="3" spans="1:11" x14ac:dyDescent="0.25">
      <c r="A3" s="93">
        <v>44487</v>
      </c>
      <c r="B3" s="94">
        <f>A3-120</f>
        <v>44367</v>
      </c>
      <c r="C3" s="272" t="s">
        <v>833</v>
      </c>
      <c r="D3" s="272"/>
      <c r="E3" s="272" t="s">
        <v>834</v>
      </c>
      <c r="F3" s="272"/>
      <c r="G3" s="272" t="s">
        <v>835</v>
      </c>
      <c r="H3" s="272"/>
    </row>
    <row r="4" spans="1:11" x14ac:dyDescent="0.25">
      <c r="A4" s="82" t="s">
        <v>104</v>
      </c>
      <c r="B4" s="83" t="s">
        <v>0</v>
      </c>
      <c r="C4" s="83" t="s">
        <v>839</v>
      </c>
      <c r="D4" s="83" t="s">
        <v>840</v>
      </c>
      <c r="E4" s="83" t="s">
        <v>839</v>
      </c>
      <c r="F4" s="83" t="s">
        <v>840</v>
      </c>
      <c r="G4" s="83" t="s">
        <v>839</v>
      </c>
      <c r="H4" s="83" t="s">
        <v>840</v>
      </c>
    </row>
    <row r="5" spans="1:11" x14ac:dyDescent="0.25">
      <c r="A5" s="84" t="s">
        <v>809</v>
      </c>
      <c r="B5" s="85">
        <v>5</v>
      </c>
      <c r="C5" s="85">
        <v>1</v>
      </c>
      <c r="D5" s="86">
        <v>0.2</v>
      </c>
      <c r="E5" s="85">
        <v>0</v>
      </c>
      <c r="F5" s="85" t="s">
        <v>841</v>
      </c>
      <c r="G5" s="85">
        <v>4</v>
      </c>
      <c r="H5" s="86">
        <v>0.8</v>
      </c>
    </row>
    <row r="6" spans="1:11" x14ac:dyDescent="0.25">
      <c r="A6" s="87" t="s">
        <v>6</v>
      </c>
      <c r="B6" s="88">
        <v>12</v>
      </c>
      <c r="C6" s="88">
        <v>0</v>
      </c>
      <c r="D6" s="88" t="s">
        <v>841</v>
      </c>
      <c r="E6" s="88">
        <v>1</v>
      </c>
      <c r="F6" s="89">
        <v>8.3000000000000004E-2</v>
      </c>
      <c r="G6" s="88">
        <v>11</v>
      </c>
      <c r="H6" s="89">
        <v>0.91700000000000004</v>
      </c>
    </row>
    <row r="7" spans="1:11" x14ac:dyDescent="0.25">
      <c r="A7" s="84" t="s">
        <v>7</v>
      </c>
      <c r="B7" s="85">
        <v>22</v>
      </c>
      <c r="C7" s="85">
        <v>7</v>
      </c>
      <c r="D7" s="102">
        <v>0.318</v>
      </c>
      <c r="E7" s="85">
        <v>1</v>
      </c>
      <c r="F7" s="86">
        <v>4.4999999999999998E-2</v>
      </c>
      <c r="G7" s="85">
        <v>14</v>
      </c>
      <c r="H7" s="86">
        <v>0.63600000000000001</v>
      </c>
    </row>
    <row r="8" spans="1:11" x14ac:dyDescent="0.25">
      <c r="A8" s="87" t="s">
        <v>8</v>
      </c>
      <c r="B8" s="88">
        <v>60</v>
      </c>
      <c r="C8" s="88">
        <v>5</v>
      </c>
      <c r="D8" s="89">
        <v>8.3000000000000004E-2</v>
      </c>
      <c r="E8" s="88">
        <v>1</v>
      </c>
      <c r="F8" s="89">
        <v>1.7000000000000001E-2</v>
      </c>
      <c r="G8" s="88">
        <v>54</v>
      </c>
      <c r="H8" s="89">
        <v>0.9</v>
      </c>
    </row>
    <row r="9" spans="1:11" x14ac:dyDescent="0.25">
      <c r="A9" s="84" t="s">
        <v>9</v>
      </c>
      <c r="B9" s="85">
        <v>113</v>
      </c>
      <c r="C9" s="85">
        <v>21</v>
      </c>
      <c r="D9" s="86">
        <v>0.186</v>
      </c>
      <c r="E9" s="85">
        <v>6</v>
      </c>
      <c r="F9" s="86">
        <v>5.2999999999999999E-2</v>
      </c>
      <c r="G9" s="85">
        <v>86</v>
      </c>
      <c r="H9" s="86">
        <v>0.76100000000000001</v>
      </c>
    </row>
    <row r="10" spans="1:11" x14ac:dyDescent="0.25">
      <c r="A10" s="87" t="s">
        <v>10</v>
      </c>
      <c r="B10" s="88">
        <v>192</v>
      </c>
      <c r="C10" s="88">
        <v>45</v>
      </c>
      <c r="D10" s="89">
        <v>0.23400000000000001</v>
      </c>
      <c r="E10" s="88">
        <v>7</v>
      </c>
      <c r="F10" s="89">
        <v>3.5999999999999997E-2</v>
      </c>
      <c r="G10" s="88">
        <v>140</v>
      </c>
      <c r="H10" s="89">
        <v>0.72899999999999998</v>
      </c>
    </row>
    <row r="11" spans="1:11" x14ac:dyDescent="0.25">
      <c r="A11" s="90" t="s">
        <v>11</v>
      </c>
      <c r="B11" s="85">
        <v>291</v>
      </c>
      <c r="C11" s="91">
        <v>137</v>
      </c>
      <c r="D11" s="92">
        <v>0.47099999999999997</v>
      </c>
      <c r="E11" s="88">
        <v>12</v>
      </c>
      <c r="F11" s="89">
        <v>4.1000000000000002E-2</v>
      </c>
      <c r="G11" s="91">
        <v>142</v>
      </c>
      <c r="H11" s="92">
        <v>0.48799999999999999</v>
      </c>
    </row>
    <row r="13" spans="1:11" x14ac:dyDescent="0.25">
      <c r="A13" s="81" t="s">
        <v>842</v>
      </c>
    </row>
    <row r="14" spans="1:11" x14ac:dyDescent="0.25">
      <c r="A14" s="93">
        <v>44488</v>
      </c>
      <c r="B14" s="94">
        <f>A14-120</f>
        <v>44368</v>
      </c>
      <c r="C14" s="272" t="s">
        <v>833</v>
      </c>
      <c r="D14" s="272"/>
      <c r="E14" s="272" t="s">
        <v>834</v>
      </c>
      <c r="F14" s="272"/>
      <c r="G14" s="272" t="s">
        <v>835</v>
      </c>
      <c r="H14" s="272"/>
    </row>
    <row r="15" spans="1:11" x14ac:dyDescent="0.25">
      <c r="A15" s="82" t="s">
        <v>104</v>
      </c>
      <c r="B15" s="83" t="s">
        <v>0</v>
      </c>
      <c r="C15" s="83" t="s">
        <v>839</v>
      </c>
      <c r="D15" s="83" t="s">
        <v>840</v>
      </c>
      <c r="E15" s="83" t="s">
        <v>839</v>
      </c>
      <c r="F15" s="83" t="s">
        <v>840</v>
      </c>
      <c r="G15" s="83" t="s">
        <v>839</v>
      </c>
      <c r="H15" s="83" t="s">
        <v>840</v>
      </c>
    </row>
    <row r="16" spans="1:11" x14ac:dyDescent="0.25">
      <c r="A16" s="84" t="s">
        <v>809</v>
      </c>
      <c r="B16" s="85">
        <v>5</v>
      </c>
      <c r="C16" s="85">
        <v>1</v>
      </c>
      <c r="D16" s="86">
        <v>0.2</v>
      </c>
      <c r="E16" s="85">
        <v>0</v>
      </c>
      <c r="F16" s="85" t="s">
        <v>841</v>
      </c>
      <c r="G16" s="85">
        <v>4</v>
      </c>
      <c r="H16" s="86">
        <v>0.8</v>
      </c>
    </row>
    <row r="17" spans="1:8" x14ac:dyDescent="0.25">
      <c r="A17" s="87" t="s">
        <v>6</v>
      </c>
      <c r="B17" s="88">
        <v>13</v>
      </c>
      <c r="C17" s="88">
        <v>0</v>
      </c>
      <c r="D17" s="88" t="s">
        <v>841</v>
      </c>
      <c r="E17" s="88">
        <v>1</v>
      </c>
      <c r="F17" s="89">
        <v>7.6999999999999999E-2</v>
      </c>
      <c r="G17" s="88">
        <v>12</v>
      </c>
      <c r="H17" s="89">
        <v>0.92300000000000004</v>
      </c>
    </row>
    <row r="18" spans="1:8" x14ac:dyDescent="0.25">
      <c r="A18" s="84" t="s">
        <v>7</v>
      </c>
      <c r="B18" s="85">
        <v>23</v>
      </c>
      <c r="C18" s="85">
        <v>7</v>
      </c>
      <c r="D18" s="102">
        <v>0.30399999999999999</v>
      </c>
      <c r="E18" s="85">
        <v>1</v>
      </c>
      <c r="F18" s="86">
        <v>4.2999999999999997E-2</v>
      </c>
      <c r="G18" s="85">
        <v>15</v>
      </c>
      <c r="H18" s="86">
        <v>0.65200000000000002</v>
      </c>
    </row>
    <row r="19" spans="1:8" x14ac:dyDescent="0.25">
      <c r="A19" s="87" t="s">
        <v>8</v>
      </c>
      <c r="B19" s="88">
        <v>61</v>
      </c>
      <c r="C19" s="88">
        <v>5</v>
      </c>
      <c r="D19" s="89">
        <v>8.2000000000000003E-2</v>
      </c>
      <c r="E19" s="88">
        <v>1</v>
      </c>
      <c r="F19" s="89">
        <v>1.6E-2</v>
      </c>
      <c r="G19" s="88">
        <v>55</v>
      </c>
      <c r="H19" s="89">
        <v>0.90200000000000002</v>
      </c>
    </row>
    <row r="20" spans="1:8" x14ac:dyDescent="0.25">
      <c r="A20" s="84" t="s">
        <v>9</v>
      </c>
      <c r="B20" s="85">
        <v>116</v>
      </c>
      <c r="C20" s="85">
        <v>21</v>
      </c>
      <c r="D20" s="86">
        <v>0.18099999999999999</v>
      </c>
      <c r="E20" s="85">
        <v>6</v>
      </c>
      <c r="F20" s="86">
        <v>5.1999999999999998E-2</v>
      </c>
      <c r="G20" s="85">
        <v>89</v>
      </c>
      <c r="H20" s="86">
        <v>0.76700000000000002</v>
      </c>
    </row>
    <row r="21" spans="1:8" x14ac:dyDescent="0.25">
      <c r="A21" s="87" t="s">
        <v>10</v>
      </c>
      <c r="B21" s="88">
        <v>198</v>
      </c>
      <c r="C21" s="88">
        <v>46</v>
      </c>
      <c r="D21" s="89">
        <v>0.23200000000000001</v>
      </c>
      <c r="E21" s="88">
        <v>7</v>
      </c>
      <c r="F21" s="89">
        <v>3.5000000000000003E-2</v>
      </c>
      <c r="G21" s="88">
        <v>145</v>
      </c>
      <c r="H21" s="89">
        <v>0.73199999999999998</v>
      </c>
    </row>
    <row r="22" spans="1:8" x14ac:dyDescent="0.25">
      <c r="A22" s="90" t="s">
        <v>11</v>
      </c>
      <c r="B22" s="85">
        <v>297</v>
      </c>
      <c r="C22" s="91">
        <v>140</v>
      </c>
      <c r="D22" s="92">
        <v>0.47099999999999997</v>
      </c>
      <c r="E22" s="88">
        <v>12</v>
      </c>
      <c r="F22" s="89">
        <v>0.04</v>
      </c>
      <c r="G22" s="91">
        <v>145</v>
      </c>
      <c r="H22" s="92">
        <v>0.48799999999999999</v>
      </c>
    </row>
    <row r="24" spans="1:8" x14ac:dyDescent="0.25">
      <c r="A24" s="81" t="s">
        <v>850</v>
      </c>
    </row>
    <row r="25" spans="1:8" x14ac:dyDescent="0.25">
      <c r="A25" s="93">
        <v>44491</v>
      </c>
      <c r="B25" s="94">
        <f>A25-120</f>
        <v>44371</v>
      </c>
      <c r="C25" s="272" t="s">
        <v>833</v>
      </c>
      <c r="D25" s="272"/>
      <c r="E25" s="272" t="s">
        <v>834</v>
      </c>
      <c r="F25" s="272"/>
      <c r="G25" s="272" t="s">
        <v>835</v>
      </c>
      <c r="H25" s="272"/>
    </row>
    <row r="26" spans="1:8" x14ac:dyDescent="0.25">
      <c r="A26" s="82" t="s">
        <v>104</v>
      </c>
      <c r="B26" s="83" t="s">
        <v>0</v>
      </c>
      <c r="C26" s="83" t="s">
        <v>839</v>
      </c>
      <c r="D26" s="83" t="s">
        <v>840</v>
      </c>
      <c r="E26" s="83" t="s">
        <v>839</v>
      </c>
      <c r="F26" s="83" t="s">
        <v>840</v>
      </c>
      <c r="G26" s="83" t="s">
        <v>839</v>
      </c>
      <c r="H26" s="83" t="s">
        <v>840</v>
      </c>
    </row>
    <row r="27" spans="1:8" x14ac:dyDescent="0.25">
      <c r="A27" s="84" t="s">
        <v>809</v>
      </c>
      <c r="B27" s="85">
        <v>5</v>
      </c>
      <c r="C27" s="85">
        <v>1</v>
      </c>
      <c r="D27" s="86">
        <v>0.2</v>
      </c>
      <c r="E27" s="85">
        <v>0</v>
      </c>
      <c r="F27" s="85" t="s">
        <v>841</v>
      </c>
      <c r="G27" s="85">
        <v>4</v>
      </c>
      <c r="H27" s="86">
        <v>0.8</v>
      </c>
    </row>
    <row r="28" spans="1:8" x14ac:dyDescent="0.25">
      <c r="A28" s="87" t="s">
        <v>6</v>
      </c>
      <c r="B28" s="88">
        <v>14</v>
      </c>
      <c r="C28" s="88">
        <v>0</v>
      </c>
      <c r="D28" s="88" t="s">
        <v>841</v>
      </c>
      <c r="E28" s="88">
        <v>1</v>
      </c>
      <c r="F28" s="89">
        <v>7.0999999999999994E-2</v>
      </c>
      <c r="G28" s="88">
        <v>13</v>
      </c>
      <c r="H28" s="89">
        <v>0.92900000000000005</v>
      </c>
    </row>
    <row r="29" spans="1:8" x14ac:dyDescent="0.25">
      <c r="A29" s="84" t="s">
        <v>7</v>
      </c>
      <c r="B29" s="85">
        <v>23</v>
      </c>
      <c r="C29" s="85">
        <v>7</v>
      </c>
      <c r="D29" s="102">
        <v>0.30399999999999999</v>
      </c>
      <c r="E29" s="85">
        <v>1</v>
      </c>
      <c r="F29" s="86">
        <v>4.2999999999999997E-2</v>
      </c>
      <c r="G29" s="85">
        <v>15</v>
      </c>
      <c r="H29" s="86">
        <v>0.65200000000000002</v>
      </c>
    </row>
    <row r="30" spans="1:8" x14ac:dyDescent="0.25">
      <c r="A30" s="87" t="s">
        <v>8</v>
      </c>
      <c r="B30" s="88">
        <v>64</v>
      </c>
      <c r="C30" s="88">
        <v>5</v>
      </c>
      <c r="D30" s="89">
        <v>7.8E-2</v>
      </c>
      <c r="E30" s="88">
        <v>1</v>
      </c>
      <c r="F30" s="89">
        <v>1.6E-2</v>
      </c>
      <c r="G30" s="88">
        <v>58</v>
      </c>
      <c r="H30" s="89">
        <v>0.90600000000000003</v>
      </c>
    </row>
    <row r="31" spans="1:8" x14ac:dyDescent="0.25">
      <c r="A31" s="84" t="s">
        <v>9</v>
      </c>
      <c r="B31" s="85">
        <v>116</v>
      </c>
      <c r="C31" s="85">
        <v>21</v>
      </c>
      <c r="D31" s="86">
        <v>0.18099999999999999</v>
      </c>
      <c r="E31" s="85">
        <v>6</v>
      </c>
      <c r="F31" s="86">
        <v>5.1999999999999998E-2</v>
      </c>
      <c r="G31" s="85">
        <v>89</v>
      </c>
      <c r="H31" s="86">
        <v>0.76700000000000002</v>
      </c>
    </row>
    <row r="32" spans="1:8" x14ac:dyDescent="0.25">
      <c r="A32" s="87" t="s">
        <v>10</v>
      </c>
      <c r="B32" s="88">
        <v>200</v>
      </c>
      <c r="C32" s="88">
        <v>47</v>
      </c>
      <c r="D32" s="89">
        <v>0.23499999999999999</v>
      </c>
      <c r="E32" s="88">
        <v>7</v>
      </c>
      <c r="F32" s="89">
        <v>3.5000000000000003E-2</v>
      </c>
      <c r="G32" s="88">
        <v>146</v>
      </c>
      <c r="H32" s="89">
        <v>0.73</v>
      </c>
    </row>
    <row r="33" spans="1:8" x14ac:dyDescent="0.25">
      <c r="A33" s="90" t="s">
        <v>11</v>
      </c>
      <c r="B33" s="85">
        <v>299</v>
      </c>
      <c r="C33" s="91">
        <v>140</v>
      </c>
      <c r="D33" s="92">
        <v>0.46800000000000003</v>
      </c>
      <c r="E33" s="88">
        <v>13</v>
      </c>
      <c r="F33" s="89">
        <v>4.2999999999999997E-2</v>
      </c>
      <c r="G33" s="91">
        <v>146</v>
      </c>
      <c r="H33" s="92">
        <v>0.48799999999999999</v>
      </c>
    </row>
    <row r="35" spans="1:8" x14ac:dyDescent="0.25">
      <c r="A35" s="81" t="s">
        <v>850</v>
      </c>
    </row>
    <row r="36" spans="1:8" ht="15.75" customHeight="1" x14ac:dyDescent="0.25">
      <c r="A36" s="93">
        <v>44490</v>
      </c>
      <c r="B36" s="94">
        <f>A36-120</f>
        <v>44370</v>
      </c>
      <c r="C36" s="272" t="s">
        <v>833</v>
      </c>
      <c r="D36" s="272"/>
      <c r="E36" s="272" t="s">
        <v>834</v>
      </c>
      <c r="F36" s="272"/>
      <c r="G36" s="272" t="s">
        <v>835</v>
      </c>
      <c r="H36" s="272"/>
    </row>
    <row r="37" spans="1:8" x14ac:dyDescent="0.25">
      <c r="A37" s="82" t="s">
        <v>104</v>
      </c>
      <c r="B37" s="83" t="s">
        <v>0</v>
      </c>
      <c r="C37" s="83" t="s">
        <v>839</v>
      </c>
      <c r="D37" s="83" t="s">
        <v>840</v>
      </c>
      <c r="E37" s="83" t="s">
        <v>839</v>
      </c>
      <c r="F37" s="83" t="s">
        <v>840</v>
      </c>
      <c r="G37" s="83" t="s">
        <v>839</v>
      </c>
      <c r="H37" s="83" t="s">
        <v>840</v>
      </c>
    </row>
    <row r="38" spans="1:8" x14ac:dyDescent="0.25">
      <c r="A38" s="84" t="s">
        <v>809</v>
      </c>
      <c r="B38" s="85">
        <v>5</v>
      </c>
      <c r="C38" s="85">
        <v>1</v>
      </c>
      <c r="D38" s="86">
        <v>0.2</v>
      </c>
      <c r="E38" s="85">
        <v>0</v>
      </c>
      <c r="F38" s="85" t="s">
        <v>841</v>
      </c>
      <c r="G38" s="85">
        <v>4</v>
      </c>
      <c r="H38" s="86">
        <v>0.8</v>
      </c>
    </row>
    <row r="39" spans="1:8" x14ac:dyDescent="0.25">
      <c r="A39" s="87" t="s">
        <v>6</v>
      </c>
      <c r="B39" s="88">
        <v>14</v>
      </c>
      <c r="C39" s="88">
        <v>0</v>
      </c>
      <c r="D39" s="88" t="s">
        <v>841</v>
      </c>
      <c r="E39" s="88">
        <v>1</v>
      </c>
      <c r="F39" s="89">
        <v>7.0999999999999994E-2</v>
      </c>
      <c r="G39" s="88">
        <v>13</v>
      </c>
      <c r="H39" s="89">
        <v>0.92900000000000005</v>
      </c>
    </row>
    <row r="40" spans="1:8" x14ac:dyDescent="0.25">
      <c r="A40" s="84" t="s">
        <v>7</v>
      </c>
      <c r="B40" s="85">
        <v>23</v>
      </c>
      <c r="C40" s="85">
        <v>7</v>
      </c>
      <c r="D40" s="102">
        <v>0.30399999999999999</v>
      </c>
      <c r="E40" s="85">
        <v>1</v>
      </c>
      <c r="F40" s="86">
        <v>4.2999999999999997E-2</v>
      </c>
      <c r="G40" s="85">
        <v>15</v>
      </c>
      <c r="H40" s="86">
        <v>0.65200000000000002</v>
      </c>
    </row>
    <row r="41" spans="1:8" x14ac:dyDescent="0.25">
      <c r="A41" s="87" t="s">
        <v>8</v>
      </c>
      <c r="B41" s="88">
        <v>67</v>
      </c>
      <c r="C41" s="88">
        <v>5</v>
      </c>
      <c r="D41" s="89">
        <v>7.4999999999999997E-2</v>
      </c>
      <c r="E41" s="88">
        <v>1</v>
      </c>
      <c r="F41" s="89">
        <v>1.4999999999999999E-2</v>
      </c>
      <c r="G41" s="88">
        <v>61</v>
      </c>
      <c r="H41" s="89">
        <v>0.91</v>
      </c>
    </row>
    <row r="42" spans="1:8" x14ac:dyDescent="0.25">
      <c r="A42" s="84" t="s">
        <v>9</v>
      </c>
      <c r="B42" s="85">
        <v>118</v>
      </c>
      <c r="C42" s="85">
        <v>21</v>
      </c>
      <c r="D42" s="86">
        <v>0.17799999999999999</v>
      </c>
      <c r="E42" s="85">
        <v>6</v>
      </c>
      <c r="F42" s="86">
        <v>5.0999999999999997E-2</v>
      </c>
      <c r="G42" s="85">
        <v>91</v>
      </c>
      <c r="H42" s="86">
        <v>0.77100000000000002</v>
      </c>
    </row>
    <row r="43" spans="1:8" x14ac:dyDescent="0.25">
      <c r="A43" s="87" t="s">
        <v>10</v>
      </c>
      <c r="B43" s="88">
        <v>201</v>
      </c>
      <c r="C43" s="88">
        <v>47</v>
      </c>
      <c r="D43" s="89">
        <v>0.23400000000000001</v>
      </c>
      <c r="E43" s="88">
        <v>7</v>
      </c>
      <c r="F43" s="89">
        <v>3.5000000000000003E-2</v>
      </c>
      <c r="G43" s="88">
        <v>147</v>
      </c>
      <c r="H43" s="89">
        <v>0.73099999999999998</v>
      </c>
    </row>
    <row r="44" spans="1:8" x14ac:dyDescent="0.25">
      <c r="A44" s="90" t="s">
        <v>11</v>
      </c>
      <c r="B44" s="85">
        <v>305</v>
      </c>
      <c r="C44" s="91">
        <v>144</v>
      </c>
      <c r="D44" s="92">
        <v>0.47199999999999998</v>
      </c>
      <c r="E44" s="88">
        <v>13</v>
      </c>
      <c r="F44" s="89">
        <v>4.2999999999999997E-2</v>
      </c>
      <c r="G44" s="91">
        <v>148</v>
      </c>
      <c r="H44" s="92">
        <v>0.48499999999999999</v>
      </c>
    </row>
    <row r="46" spans="1:8" x14ac:dyDescent="0.25">
      <c r="A46" s="81" t="s">
        <v>850</v>
      </c>
    </row>
    <row r="47" spans="1:8" ht="15.75" customHeight="1" x14ac:dyDescent="0.25">
      <c r="A47" s="93">
        <v>44493</v>
      </c>
      <c r="B47" s="94">
        <f>A47-120</f>
        <v>44373</v>
      </c>
      <c r="C47" s="272" t="s">
        <v>833</v>
      </c>
      <c r="D47" s="272"/>
      <c r="E47" s="272" t="s">
        <v>834</v>
      </c>
      <c r="F47" s="272"/>
      <c r="G47" s="272" t="s">
        <v>835</v>
      </c>
      <c r="H47" s="272"/>
    </row>
    <row r="48" spans="1:8" x14ac:dyDescent="0.25">
      <c r="A48" s="82" t="s">
        <v>104</v>
      </c>
      <c r="B48" s="83" t="s">
        <v>0</v>
      </c>
      <c r="C48" s="83" t="s">
        <v>839</v>
      </c>
      <c r="D48" s="83" t="s">
        <v>840</v>
      </c>
      <c r="E48" s="83" t="s">
        <v>839</v>
      </c>
      <c r="F48" s="83" t="s">
        <v>840</v>
      </c>
      <c r="G48" s="83" t="s">
        <v>839</v>
      </c>
      <c r="H48" s="83" t="s">
        <v>840</v>
      </c>
    </row>
    <row r="49" spans="1:8" x14ac:dyDescent="0.25">
      <c r="A49" s="84" t="s">
        <v>809</v>
      </c>
      <c r="B49" s="85">
        <v>5</v>
      </c>
      <c r="C49" s="85">
        <v>1</v>
      </c>
      <c r="D49" s="86">
        <v>0.2</v>
      </c>
      <c r="E49" s="85">
        <v>0</v>
      </c>
      <c r="F49" s="85" t="s">
        <v>841</v>
      </c>
      <c r="G49" s="85">
        <v>4</v>
      </c>
      <c r="H49" s="86">
        <v>0.8</v>
      </c>
    </row>
    <row r="50" spans="1:8" x14ac:dyDescent="0.25">
      <c r="A50" s="87" t="s">
        <v>6</v>
      </c>
      <c r="B50" s="88">
        <v>16</v>
      </c>
      <c r="C50" s="88">
        <v>0</v>
      </c>
      <c r="D50" s="88" t="s">
        <v>841</v>
      </c>
      <c r="E50" s="88">
        <v>1</v>
      </c>
      <c r="F50" s="89">
        <v>6.2E-2</v>
      </c>
      <c r="G50" s="88">
        <v>15</v>
      </c>
      <c r="H50" s="89">
        <v>0.93799999999999994</v>
      </c>
    </row>
    <row r="51" spans="1:8" x14ac:dyDescent="0.25">
      <c r="A51" s="84" t="s">
        <v>7</v>
      </c>
      <c r="B51" s="85">
        <v>23</v>
      </c>
      <c r="C51" s="85">
        <v>7</v>
      </c>
      <c r="D51" s="102">
        <v>0.30399999999999999</v>
      </c>
      <c r="E51" s="85">
        <v>1</v>
      </c>
      <c r="F51" s="86">
        <v>4.2999999999999997E-2</v>
      </c>
      <c r="G51" s="85">
        <v>15</v>
      </c>
      <c r="H51" s="86">
        <v>0.65200000000000002</v>
      </c>
    </row>
    <row r="52" spans="1:8" x14ac:dyDescent="0.25">
      <c r="A52" s="87" t="s">
        <v>8</v>
      </c>
      <c r="B52" s="88">
        <v>71</v>
      </c>
      <c r="C52" s="88">
        <v>5</v>
      </c>
      <c r="D52" s="89">
        <v>7.0000000000000007E-2</v>
      </c>
      <c r="E52" s="88">
        <v>1</v>
      </c>
      <c r="F52" s="89">
        <v>1.4E-2</v>
      </c>
      <c r="G52" s="88">
        <v>65</v>
      </c>
      <c r="H52" s="89">
        <v>0.91500000000000004</v>
      </c>
    </row>
    <row r="53" spans="1:8" x14ac:dyDescent="0.25">
      <c r="A53" s="84" t="s">
        <v>9</v>
      </c>
      <c r="B53" s="85">
        <v>121</v>
      </c>
      <c r="C53" s="85">
        <v>22</v>
      </c>
      <c r="D53" s="86">
        <v>0.182</v>
      </c>
      <c r="E53" s="85">
        <v>7</v>
      </c>
      <c r="F53" s="86">
        <v>5.8000000000000003E-2</v>
      </c>
      <c r="G53" s="85">
        <v>92</v>
      </c>
      <c r="H53" s="86">
        <v>0.76</v>
      </c>
    </row>
    <row r="54" spans="1:8" x14ac:dyDescent="0.25">
      <c r="A54" s="87" t="s">
        <v>10</v>
      </c>
      <c r="B54" s="88">
        <v>207</v>
      </c>
      <c r="C54" s="88">
        <v>50</v>
      </c>
      <c r="D54" s="89">
        <v>0.24199999999999999</v>
      </c>
      <c r="E54" s="88">
        <v>7</v>
      </c>
      <c r="F54" s="89">
        <v>3.4000000000000002E-2</v>
      </c>
      <c r="G54" s="88">
        <v>150</v>
      </c>
      <c r="H54" s="89">
        <v>0.72499999999999998</v>
      </c>
    </row>
    <row r="55" spans="1:8" x14ac:dyDescent="0.25">
      <c r="A55" s="90" t="s">
        <v>11</v>
      </c>
      <c r="B55" s="85">
        <v>311</v>
      </c>
      <c r="C55" s="91">
        <v>149</v>
      </c>
      <c r="D55" s="92">
        <v>0.47899999999999998</v>
      </c>
      <c r="E55" s="88">
        <v>13</v>
      </c>
      <c r="F55" s="89">
        <v>4.2000000000000003E-2</v>
      </c>
      <c r="G55" s="91">
        <v>149</v>
      </c>
      <c r="H55" s="92">
        <v>0.47899999999999998</v>
      </c>
    </row>
    <row r="57" spans="1:8" x14ac:dyDescent="0.25">
      <c r="A57" s="81" t="s">
        <v>850</v>
      </c>
    </row>
    <row r="58" spans="1:8" ht="15.75" customHeight="1" x14ac:dyDescent="0.25">
      <c r="A58" s="93">
        <v>44494</v>
      </c>
      <c r="B58" s="94">
        <f>A58-120</f>
        <v>44374</v>
      </c>
      <c r="C58" s="272" t="s">
        <v>833</v>
      </c>
      <c r="D58" s="272"/>
      <c r="E58" s="272" t="s">
        <v>834</v>
      </c>
      <c r="F58" s="272"/>
      <c r="G58" s="272" t="s">
        <v>835</v>
      </c>
      <c r="H58" s="272"/>
    </row>
    <row r="59" spans="1:8" x14ac:dyDescent="0.25">
      <c r="A59" s="82" t="s">
        <v>104</v>
      </c>
      <c r="B59" s="83" t="s">
        <v>0</v>
      </c>
      <c r="C59" s="83" t="s">
        <v>839</v>
      </c>
      <c r="D59" s="83" t="s">
        <v>840</v>
      </c>
      <c r="E59" s="83" t="s">
        <v>839</v>
      </c>
      <c r="F59" s="83" t="s">
        <v>840</v>
      </c>
      <c r="G59" s="83" t="s">
        <v>839</v>
      </c>
      <c r="H59" s="83" t="s">
        <v>840</v>
      </c>
    </row>
    <row r="60" spans="1:8" x14ac:dyDescent="0.25">
      <c r="A60" s="84" t="s">
        <v>809</v>
      </c>
      <c r="B60" s="85">
        <v>5</v>
      </c>
      <c r="C60" s="85">
        <v>1</v>
      </c>
      <c r="D60" s="86">
        <v>0.2</v>
      </c>
      <c r="E60" s="85">
        <v>0</v>
      </c>
      <c r="F60" s="85" t="s">
        <v>841</v>
      </c>
      <c r="G60" s="85">
        <v>4</v>
      </c>
      <c r="H60" s="86">
        <v>0.8</v>
      </c>
    </row>
    <row r="61" spans="1:8" x14ac:dyDescent="0.25">
      <c r="A61" s="87" t="s">
        <v>6</v>
      </c>
      <c r="B61" s="88">
        <v>16</v>
      </c>
      <c r="C61" s="88">
        <v>0</v>
      </c>
      <c r="D61" s="88" t="s">
        <v>841</v>
      </c>
      <c r="E61" s="88">
        <v>1</v>
      </c>
      <c r="F61" s="89">
        <v>6.2E-2</v>
      </c>
      <c r="G61" s="88">
        <v>15</v>
      </c>
      <c r="H61" s="89">
        <v>0.93799999999999994</v>
      </c>
    </row>
    <row r="62" spans="1:8" x14ac:dyDescent="0.25">
      <c r="A62" s="84" t="s">
        <v>7</v>
      </c>
      <c r="B62" s="85">
        <v>23</v>
      </c>
      <c r="C62" s="85">
        <v>7</v>
      </c>
      <c r="D62" s="86">
        <v>0.30399999999999999</v>
      </c>
      <c r="E62" s="85">
        <v>1</v>
      </c>
      <c r="F62" s="86">
        <v>4.2999999999999997E-2</v>
      </c>
      <c r="G62" s="85">
        <v>15</v>
      </c>
      <c r="H62" s="86">
        <v>0.65200000000000002</v>
      </c>
    </row>
    <row r="63" spans="1:8" x14ac:dyDescent="0.25">
      <c r="A63" s="87" t="s">
        <v>8</v>
      </c>
      <c r="B63" s="88">
        <v>72</v>
      </c>
      <c r="C63" s="88">
        <v>5</v>
      </c>
      <c r="D63" s="89">
        <v>6.9000000000000006E-2</v>
      </c>
      <c r="E63" s="88">
        <v>2</v>
      </c>
      <c r="F63" s="89">
        <v>2.8000000000000001E-2</v>
      </c>
      <c r="G63" s="88">
        <v>65</v>
      </c>
      <c r="H63" s="89">
        <v>0.90300000000000002</v>
      </c>
    </row>
    <row r="64" spans="1:8" x14ac:dyDescent="0.25">
      <c r="A64" s="84" t="s">
        <v>9</v>
      </c>
      <c r="B64" s="85">
        <v>122</v>
      </c>
      <c r="C64" s="85">
        <v>22</v>
      </c>
      <c r="D64" s="86">
        <v>0.18</v>
      </c>
      <c r="E64" s="85">
        <v>7</v>
      </c>
      <c r="F64" s="86">
        <v>5.7000000000000002E-2</v>
      </c>
      <c r="G64" s="85">
        <v>93</v>
      </c>
      <c r="H64" s="86">
        <v>0.76200000000000001</v>
      </c>
    </row>
    <row r="65" spans="1:8" x14ac:dyDescent="0.25">
      <c r="A65" s="87" t="s">
        <v>10</v>
      </c>
      <c r="B65" s="88">
        <v>210</v>
      </c>
      <c r="C65" s="88">
        <v>51</v>
      </c>
      <c r="D65" s="89">
        <v>0.24299999999999999</v>
      </c>
      <c r="E65" s="88">
        <v>7</v>
      </c>
      <c r="F65" s="89">
        <v>3.3000000000000002E-2</v>
      </c>
      <c r="G65" s="88">
        <v>152</v>
      </c>
      <c r="H65" s="89">
        <v>0.72399999999999998</v>
      </c>
    </row>
    <row r="66" spans="1:8" x14ac:dyDescent="0.25">
      <c r="A66" s="90" t="s">
        <v>11</v>
      </c>
      <c r="B66" s="85">
        <v>314</v>
      </c>
      <c r="C66" s="91">
        <v>151</v>
      </c>
      <c r="D66" s="92">
        <v>0.48099999999999998</v>
      </c>
      <c r="E66" s="88">
        <v>13</v>
      </c>
      <c r="F66" s="89">
        <v>4.1000000000000002E-2</v>
      </c>
      <c r="G66" s="91">
        <v>150</v>
      </c>
      <c r="H66" s="92">
        <v>0.47799999999999998</v>
      </c>
    </row>
    <row r="68" spans="1:8" x14ac:dyDescent="0.25">
      <c r="A68" s="81" t="s">
        <v>850</v>
      </c>
    </row>
    <row r="69" spans="1:8" ht="15.75" customHeight="1" x14ac:dyDescent="0.25">
      <c r="A69" s="93">
        <v>44495</v>
      </c>
      <c r="B69" s="94">
        <f>A69-120</f>
        <v>44375</v>
      </c>
      <c r="C69" s="272" t="s">
        <v>833</v>
      </c>
      <c r="D69" s="272"/>
      <c r="E69" s="272" t="s">
        <v>834</v>
      </c>
      <c r="F69" s="272"/>
      <c r="G69" s="272" t="s">
        <v>835</v>
      </c>
      <c r="H69" s="272"/>
    </row>
    <row r="70" spans="1:8" x14ac:dyDescent="0.25">
      <c r="A70" s="82" t="s">
        <v>104</v>
      </c>
      <c r="B70" s="83" t="s">
        <v>0</v>
      </c>
      <c r="C70" s="83" t="s">
        <v>839</v>
      </c>
      <c r="D70" s="83" t="s">
        <v>840</v>
      </c>
      <c r="E70" s="83" t="s">
        <v>839</v>
      </c>
      <c r="F70" s="83" t="s">
        <v>840</v>
      </c>
      <c r="G70" s="83" t="s">
        <v>839</v>
      </c>
      <c r="H70" s="83" t="s">
        <v>840</v>
      </c>
    </row>
    <row r="71" spans="1:8" x14ac:dyDescent="0.25">
      <c r="A71" s="84" t="s">
        <v>809</v>
      </c>
      <c r="B71" s="85">
        <v>5</v>
      </c>
      <c r="C71" s="85">
        <v>1</v>
      </c>
      <c r="D71" s="86">
        <v>0.2</v>
      </c>
      <c r="E71" s="85">
        <v>0</v>
      </c>
      <c r="F71" s="85" t="s">
        <v>841</v>
      </c>
      <c r="G71" s="85">
        <v>4</v>
      </c>
      <c r="H71" s="86">
        <v>0.8</v>
      </c>
    </row>
    <row r="72" spans="1:8" x14ac:dyDescent="0.25">
      <c r="A72" s="87" t="s">
        <v>6</v>
      </c>
      <c r="B72" s="88">
        <v>17</v>
      </c>
      <c r="C72" s="88">
        <v>0</v>
      </c>
      <c r="D72" s="88" t="s">
        <v>841</v>
      </c>
      <c r="E72" s="88">
        <v>1</v>
      </c>
      <c r="F72" s="89">
        <v>5.8999999999999997E-2</v>
      </c>
      <c r="G72" s="88">
        <v>16</v>
      </c>
      <c r="H72" s="89">
        <v>0.94099999999999995</v>
      </c>
    </row>
    <row r="73" spans="1:8" x14ac:dyDescent="0.25">
      <c r="A73" s="84" t="s">
        <v>7</v>
      </c>
      <c r="B73" s="85">
        <v>23</v>
      </c>
      <c r="C73" s="85">
        <v>7</v>
      </c>
      <c r="D73" s="102">
        <v>0.30399999999999999</v>
      </c>
      <c r="E73" s="85">
        <v>1</v>
      </c>
      <c r="F73" s="86">
        <v>4.2999999999999997E-2</v>
      </c>
      <c r="G73" s="85">
        <v>15</v>
      </c>
      <c r="H73" s="86">
        <v>0.65200000000000002</v>
      </c>
    </row>
    <row r="74" spans="1:8" x14ac:dyDescent="0.25">
      <c r="A74" s="87" t="s">
        <v>8</v>
      </c>
      <c r="B74" s="88">
        <v>75</v>
      </c>
      <c r="C74" s="88">
        <v>5</v>
      </c>
      <c r="D74" s="89">
        <v>6.7000000000000004E-2</v>
      </c>
      <c r="E74" s="88">
        <v>2</v>
      </c>
      <c r="F74" s="89">
        <v>2.7E-2</v>
      </c>
      <c r="G74" s="88">
        <v>68</v>
      </c>
      <c r="H74" s="89">
        <v>0.90700000000000003</v>
      </c>
    </row>
    <row r="75" spans="1:8" x14ac:dyDescent="0.25">
      <c r="A75" s="84" t="s">
        <v>9</v>
      </c>
      <c r="B75" s="85">
        <v>123</v>
      </c>
      <c r="C75" s="85">
        <v>22</v>
      </c>
      <c r="D75" s="86">
        <v>0.17899999999999999</v>
      </c>
      <c r="E75" s="85">
        <v>7</v>
      </c>
      <c r="F75" s="86">
        <v>5.7000000000000002E-2</v>
      </c>
      <c r="G75" s="85">
        <v>94</v>
      </c>
      <c r="H75" s="86">
        <v>0.76400000000000001</v>
      </c>
    </row>
    <row r="76" spans="1:8" x14ac:dyDescent="0.25">
      <c r="A76" s="87" t="s">
        <v>10</v>
      </c>
      <c r="B76" s="88">
        <v>212</v>
      </c>
      <c r="C76" s="88">
        <v>52</v>
      </c>
      <c r="D76" s="89">
        <v>0.245</v>
      </c>
      <c r="E76" s="88">
        <v>7</v>
      </c>
      <c r="F76" s="89">
        <v>3.3000000000000002E-2</v>
      </c>
      <c r="G76" s="88">
        <v>153</v>
      </c>
      <c r="H76" s="89">
        <v>0.72199999999999998</v>
      </c>
    </row>
    <row r="77" spans="1:8" x14ac:dyDescent="0.25">
      <c r="A77" s="90" t="s">
        <v>11</v>
      </c>
      <c r="B77" s="85">
        <v>317</v>
      </c>
      <c r="C77" s="91">
        <v>154</v>
      </c>
      <c r="D77" s="92">
        <v>0.48599999999999999</v>
      </c>
      <c r="E77" s="88">
        <v>13</v>
      </c>
      <c r="F77" s="89">
        <v>4.1000000000000002E-2</v>
      </c>
      <c r="G77" s="91">
        <v>150</v>
      </c>
      <c r="H77" s="92">
        <v>0.47299999999999998</v>
      </c>
    </row>
    <row r="79" spans="1:8" x14ac:dyDescent="0.25">
      <c r="A79" s="81" t="s">
        <v>850</v>
      </c>
    </row>
    <row r="80" spans="1:8" ht="15.75" customHeight="1" x14ac:dyDescent="0.25">
      <c r="A80" s="93">
        <v>44496</v>
      </c>
      <c r="B80" s="94">
        <f>A80-120</f>
        <v>44376</v>
      </c>
      <c r="C80" s="272" t="s">
        <v>833</v>
      </c>
      <c r="D80" s="272"/>
      <c r="E80" s="272" t="s">
        <v>834</v>
      </c>
      <c r="F80" s="272"/>
      <c r="G80" s="272" t="s">
        <v>835</v>
      </c>
      <c r="H80" s="272"/>
    </row>
    <row r="81" spans="1:8" x14ac:dyDescent="0.25">
      <c r="A81" s="82" t="s">
        <v>104</v>
      </c>
      <c r="B81" s="83" t="s">
        <v>0</v>
      </c>
      <c r="C81" s="83" t="s">
        <v>839</v>
      </c>
      <c r="D81" s="83" t="s">
        <v>840</v>
      </c>
      <c r="E81" s="83" t="s">
        <v>839</v>
      </c>
      <c r="F81" s="83" t="s">
        <v>840</v>
      </c>
      <c r="G81" s="83" t="s">
        <v>839</v>
      </c>
      <c r="H81" s="83" t="s">
        <v>840</v>
      </c>
    </row>
    <row r="82" spans="1:8" x14ac:dyDescent="0.25">
      <c r="A82" s="84" t="s">
        <v>809</v>
      </c>
      <c r="B82" s="85">
        <v>5</v>
      </c>
      <c r="C82" s="85">
        <v>1</v>
      </c>
      <c r="D82" s="86">
        <v>0.2</v>
      </c>
      <c r="E82" s="85">
        <v>0</v>
      </c>
      <c r="F82" s="85" t="s">
        <v>841</v>
      </c>
      <c r="G82" s="85">
        <v>4</v>
      </c>
      <c r="H82" s="86">
        <v>0.8</v>
      </c>
    </row>
    <row r="83" spans="1:8" x14ac:dyDescent="0.25">
      <c r="A83" s="87" t="s">
        <v>6</v>
      </c>
      <c r="B83" s="88">
        <v>17</v>
      </c>
      <c r="C83" s="88">
        <v>0</v>
      </c>
      <c r="D83" s="88" t="s">
        <v>841</v>
      </c>
      <c r="E83" s="88">
        <v>1</v>
      </c>
      <c r="F83" s="89">
        <v>5.8999999999999997E-2</v>
      </c>
      <c r="G83" s="88">
        <v>16</v>
      </c>
      <c r="H83" s="89">
        <v>0.94099999999999995</v>
      </c>
    </row>
    <row r="84" spans="1:8" x14ac:dyDescent="0.25">
      <c r="A84" s="84" t="s">
        <v>7</v>
      </c>
      <c r="B84" s="85">
        <v>24</v>
      </c>
      <c r="C84" s="85">
        <v>7</v>
      </c>
      <c r="D84" s="102">
        <v>0.29199999999999998</v>
      </c>
      <c r="E84" s="85">
        <v>1</v>
      </c>
      <c r="F84" s="86">
        <v>4.2000000000000003E-2</v>
      </c>
      <c r="G84" s="85">
        <v>16</v>
      </c>
      <c r="H84" s="86">
        <v>0.66700000000000004</v>
      </c>
    </row>
    <row r="85" spans="1:8" x14ac:dyDescent="0.25">
      <c r="A85" s="87" t="s">
        <v>8</v>
      </c>
      <c r="B85" s="88">
        <v>76</v>
      </c>
      <c r="C85" s="88">
        <v>5</v>
      </c>
      <c r="D85" s="89">
        <v>6.6000000000000003E-2</v>
      </c>
      <c r="E85" s="88">
        <v>2</v>
      </c>
      <c r="F85" s="89">
        <v>2.5999999999999999E-2</v>
      </c>
      <c r="G85" s="88">
        <v>69</v>
      </c>
      <c r="H85" s="89">
        <v>0.90800000000000003</v>
      </c>
    </row>
    <row r="86" spans="1:8" x14ac:dyDescent="0.25">
      <c r="A86" s="84" t="s">
        <v>9</v>
      </c>
      <c r="B86" s="85">
        <v>126</v>
      </c>
      <c r="C86" s="85">
        <v>22</v>
      </c>
      <c r="D86" s="86">
        <v>0.17499999999999999</v>
      </c>
      <c r="E86" s="85">
        <v>8</v>
      </c>
      <c r="F86" s="86">
        <v>6.3E-2</v>
      </c>
      <c r="G86" s="85">
        <v>96</v>
      </c>
      <c r="H86" s="86">
        <v>0.76200000000000001</v>
      </c>
    </row>
    <row r="87" spans="1:8" x14ac:dyDescent="0.25">
      <c r="A87" s="87" t="s">
        <v>10</v>
      </c>
      <c r="B87" s="88">
        <v>216</v>
      </c>
      <c r="C87" s="88">
        <v>53</v>
      </c>
      <c r="D87" s="89">
        <v>0.245</v>
      </c>
      <c r="E87" s="88">
        <v>7</v>
      </c>
      <c r="F87" s="89">
        <v>3.2000000000000001E-2</v>
      </c>
      <c r="G87" s="88">
        <v>156</v>
      </c>
      <c r="H87" s="89">
        <v>0.72199999999999998</v>
      </c>
    </row>
    <row r="88" spans="1:8" x14ac:dyDescent="0.25">
      <c r="A88" s="90" t="s">
        <v>11</v>
      </c>
      <c r="B88" s="85">
        <v>320</v>
      </c>
      <c r="C88" s="91">
        <v>154</v>
      </c>
      <c r="D88" s="92">
        <v>0.48099999999999998</v>
      </c>
      <c r="E88" s="88">
        <v>13</v>
      </c>
      <c r="F88" s="89">
        <v>4.1000000000000002E-2</v>
      </c>
      <c r="G88" s="91">
        <v>153</v>
      </c>
      <c r="H88" s="92">
        <v>0.47799999999999998</v>
      </c>
    </row>
    <row r="90" spans="1:8" x14ac:dyDescent="0.25">
      <c r="A90" s="81" t="s">
        <v>850</v>
      </c>
    </row>
    <row r="91" spans="1:8" ht="15.75" customHeight="1" x14ac:dyDescent="0.25">
      <c r="A91" s="93">
        <v>44497</v>
      </c>
      <c r="B91" s="94">
        <f>A91-120</f>
        <v>44377</v>
      </c>
      <c r="C91" s="272" t="s">
        <v>833</v>
      </c>
      <c r="D91" s="272"/>
      <c r="E91" s="272" t="s">
        <v>834</v>
      </c>
      <c r="F91" s="272"/>
      <c r="G91" s="272" t="s">
        <v>835</v>
      </c>
      <c r="H91" s="272"/>
    </row>
    <row r="92" spans="1:8" x14ac:dyDescent="0.25">
      <c r="A92" s="82" t="s">
        <v>104</v>
      </c>
      <c r="B92" s="83" t="s">
        <v>0</v>
      </c>
      <c r="C92" s="83" t="s">
        <v>839</v>
      </c>
      <c r="D92" s="83" t="s">
        <v>840</v>
      </c>
      <c r="E92" s="83" t="s">
        <v>839</v>
      </c>
      <c r="F92" s="83" t="s">
        <v>840</v>
      </c>
      <c r="G92" s="83" t="s">
        <v>839</v>
      </c>
      <c r="H92" s="83" t="s">
        <v>840</v>
      </c>
    </row>
    <row r="93" spans="1:8" x14ac:dyDescent="0.25">
      <c r="A93" s="84" t="s">
        <v>809</v>
      </c>
      <c r="B93" s="85">
        <v>5</v>
      </c>
      <c r="C93" s="85">
        <v>1</v>
      </c>
      <c r="D93" s="86">
        <v>0.2</v>
      </c>
      <c r="E93" s="85">
        <v>0</v>
      </c>
      <c r="F93" s="85" t="s">
        <v>841</v>
      </c>
      <c r="G93" s="85">
        <v>4</v>
      </c>
      <c r="H93" s="86">
        <v>0.8</v>
      </c>
    </row>
    <row r="94" spans="1:8" x14ac:dyDescent="0.25">
      <c r="A94" s="87" t="s">
        <v>6</v>
      </c>
      <c r="B94" s="88">
        <v>17</v>
      </c>
      <c r="C94" s="88">
        <v>0</v>
      </c>
      <c r="D94" s="88" t="s">
        <v>841</v>
      </c>
      <c r="E94" s="88">
        <v>1</v>
      </c>
      <c r="F94" s="89">
        <v>5.8999999999999997E-2</v>
      </c>
      <c r="G94" s="88">
        <v>16</v>
      </c>
      <c r="H94" s="89">
        <v>0.94099999999999995</v>
      </c>
    </row>
    <row r="95" spans="1:8" x14ac:dyDescent="0.25">
      <c r="A95" s="84" t="s">
        <v>7</v>
      </c>
      <c r="B95" s="85">
        <v>24</v>
      </c>
      <c r="C95" s="85">
        <v>7</v>
      </c>
      <c r="D95" s="102">
        <v>0.29199999999999998</v>
      </c>
      <c r="E95" s="85">
        <v>1</v>
      </c>
      <c r="F95" s="86">
        <v>4.2000000000000003E-2</v>
      </c>
      <c r="G95" s="85">
        <v>16</v>
      </c>
      <c r="H95" s="86">
        <v>0.66700000000000004</v>
      </c>
    </row>
    <row r="96" spans="1:8" x14ac:dyDescent="0.25">
      <c r="A96" s="87" t="s">
        <v>8</v>
      </c>
      <c r="B96" s="88">
        <v>76</v>
      </c>
      <c r="C96" s="88">
        <v>5</v>
      </c>
      <c r="D96" s="89">
        <v>6.6000000000000003E-2</v>
      </c>
      <c r="E96" s="88">
        <v>2</v>
      </c>
      <c r="F96" s="89">
        <v>2.5999999999999999E-2</v>
      </c>
      <c r="G96" s="88">
        <v>69</v>
      </c>
      <c r="H96" s="89">
        <v>0.90800000000000003</v>
      </c>
    </row>
    <row r="97" spans="1:8" x14ac:dyDescent="0.25">
      <c r="A97" s="84" t="s">
        <v>9</v>
      </c>
      <c r="B97" s="85">
        <v>128</v>
      </c>
      <c r="C97" s="85">
        <v>23</v>
      </c>
      <c r="D97" s="86">
        <v>0.18</v>
      </c>
      <c r="E97" s="85">
        <v>8</v>
      </c>
      <c r="F97" s="86">
        <v>6.2E-2</v>
      </c>
      <c r="G97" s="85">
        <v>97</v>
      </c>
      <c r="H97" s="86">
        <v>0.75800000000000001</v>
      </c>
    </row>
    <row r="98" spans="1:8" x14ac:dyDescent="0.25">
      <c r="A98" s="87" t="s">
        <v>10</v>
      </c>
      <c r="B98" s="88">
        <v>219</v>
      </c>
      <c r="C98" s="88">
        <v>53</v>
      </c>
      <c r="D98" s="89">
        <v>0.24199999999999999</v>
      </c>
      <c r="E98" s="88">
        <v>7</v>
      </c>
      <c r="F98" s="89">
        <v>3.2000000000000001E-2</v>
      </c>
      <c r="G98" s="88">
        <v>159</v>
      </c>
      <c r="H98" s="89">
        <v>0.72599999999999998</v>
      </c>
    </row>
    <row r="99" spans="1:8" x14ac:dyDescent="0.25">
      <c r="A99" s="90" t="s">
        <v>11</v>
      </c>
      <c r="B99" s="85">
        <v>323</v>
      </c>
      <c r="C99" s="91">
        <v>156</v>
      </c>
      <c r="D99" s="92">
        <v>0.48299999999999998</v>
      </c>
      <c r="E99" s="88">
        <v>13</v>
      </c>
      <c r="F99" s="89">
        <v>0.04</v>
      </c>
      <c r="G99" s="91">
        <v>154</v>
      </c>
      <c r="H99" s="92">
        <v>0.47699999999999998</v>
      </c>
    </row>
    <row r="101" spans="1:8" x14ac:dyDescent="0.25">
      <c r="A101" s="81" t="s">
        <v>850</v>
      </c>
    </row>
    <row r="102" spans="1:8" ht="15.75" customHeight="1" x14ac:dyDescent="0.25">
      <c r="A102" s="93">
        <v>44500</v>
      </c>
      <c r="B102" s="94">
        <f>A102-120</f>
        <v>44380</v>
      </c>
      <c r="C102" s="272" t="s">
        <v>833</v>
      </c>
      <c r="D102" s="272"/>
      <c r="E102" s="272" t="s">
        <v>834</v>
      </c>
      <c r="F102" s="272"/>
      <c r="G102" s="272" t="s">
        <v>835</v>
      </c>
      <c r="H102" s="272"/>
    </row>
    <row r="103" spans="1:8" x14ac:dyDescent="0.25">
      <c r="A103" s="82" t="s">
        <v>104</v>
      </c>
      <c r="B103" s="83" t="s">
        <v>0</v>
      </c>
      <c r="C103" s="83" t="s">
        <v>839</v>
      </c>
      <c r="D103" s="83" t="s">
        <v>840</v>
      </c>
      <c r="E103" s="83" t="s">
        <v>839</v>
      </c>
      <c r="F103" s="83" t="s">
        <v>840</v>
      </c>
      <c r="G103" s="83" t="s">
        <v>839</v>
      </c>
      <c r="H103" s="83" t="s">
        <v>840</v>
      </c>
    </row>
    <row r="104" spans="1:8" x14ac:dyDescent="0.25">
      <c r="A104" s="84" t="s">
        <v>809</v>
      </c>
      <c r="B104" s="85">
        <v>5</v>
      </c>
      <c r="C104" s="85">
        <v>1</v>
      </c>
      <c r="D104" s="86">
        <v>0.2</v>
      </c>
      <c r="E104" s="85">
        <v>0</v>
      </c>
      <c r="F104" s="85" t="s">
        <v>841</v>
      </c>
      <c r="G104" s="85">
        <v>4</v>
      </c>
      <c r="H104" s="86">
        <v>0.8</v>
      </c>
    </row>
    <row r="105" spans="1:8" x14ac:dyDescent="0.25">
      <c r="A105" s="87" t="s">
        <v>6</v>
      </c>
      <c r="B105" s="88">
        <v>17</v>
      </c>
      <c r="C105" s="88">
        <v>0</v>
      </c>
      <c r="D105" s="88" t="s">
        <v>841</v>
      </c>
      <c r="E105" s="88">
        <v>1</v>
      </c>
      <c r="F105" s="89">
        <v>5.8999999999999997E-2</v>
      </c>
      <c r="G105" s="88">
        <v>16</v>
      </c>
      <c r="H105" s="89">
        <v>0.94099999999999995</v>
      </c>
    </row>
    <row r="106" spans="1:8" x14ac:dyDescent="0.25">
      <c r="A106" s="84" t="s">
        <v>7</v>
      </c>
      <c r="B106" s="85">
        <v>25</v>
      </c>
      <c r="C106" s="85">
        <v>6</v>
      </c>
      <c r="D106" s="102">
        <v>0.24</v>
      </c>
      <c r="E106" s="85">
        <v>1</v>
      </c>
      <c r="F106" s="86">
        <v>0.04</v>
      </c>
      <c r="G106" s="85">
        <v>18</v>
      </c>
      <c r="H106" s="86">
        <v>0.72</v>
      </c>
    </row>
    <row r="107" spans="1:8" x14ac:dyDescent="0.25">
      <c r="A107" s="87" t="s">
        <v>8</v>
      </c>
      <c r="B107" s="88">
        <v>77</v>
      </c>
      <c r="C107" s="88">
        <v>5</v>
      </c>
      <c r="D107" s="89">
        <v>6.5000000000000002E-2</v>
      </c>
      <c r="E107" s="88">
        <v>2</v>
      </c>
      <c r="F107" s="89">
        <v>2.5999999999999999E-2</v>
      </c>
      <c r="G107" s="88">
        <v>70</v>
      </c>
      <c r="H107" s="89">
        <v>0.90900000000000003</v>
      </c>
    </row>
    <row r="108" spans="1:8" x14ac:dyDescent="0.25">
      <c r="A108" s="84" t="s">
        <v>9</v>
      </c>
      <c r="B108" s="85">
        <v>128</v>
      </c>
      <c r="C108" s="85">
        <v>23</v>
      </c>
      <c r="D108" s="86">
        <v>0.18</v>
      </c>
      <c r="E108" s="85">
        <v>8</v>
      </c>
      <c r="F108" s="86">
        <v>6.2E-2</v>
      </c>
      <c r="G108" s="85">
        <v>97</v>
      </c>
      <c r="H108" s="86">
        <v>0.75800000000000001</v>
      </c>
    </row>
    <row r="109" spans="1:8" x14ac:dyDescent="0.25">
      <c r="A109" s="87" t="s">
        <v>10</v>
      </c>
      <c r="B109" s="88">
        <v>222</v>
      </c>
      <c r="C109" s="88">
        <v>54</v>
      </c>
      <c r="D109" s="89">
        <v>0.24299999999999999</v>
      </c>
      <c r="E109" s="88">
        <v>6</v>
      </c>
      <c r="F109" s="89">
        <v>2.7E-2</v>
      </c>
      <c r="G109" s="88">
        <v>162</v>
      </c>
      <c r="H109" s="89">
        <v>0.73</v>
      </c>
    </row>
    <row r="110" spans="1:8" x14ac:dyDescent="0.25">
      <c r="A110" s="90" t="s">
        <v>11</v>
      </c>
      <c r="B110" s="85">
        <v>333</v>
      </c>
      <c r="C110" s="91">
        <v>159</v>
      </c>
      <c r="D110" s="92">
        <v>0.47699999999999998</v>
      </c>
      <c r="E110" s="88">
        <v>14</v>
      </c>
      <c r="F110" s="89">
        <v>4.2000000000000003E-2</v>
      </c>
      <c r="G110" s="91">
        <v>160</v>
      </c>
      <c r="H110" s="92">
        <v>0.48</v>
      </c>
    </row>
    <row r="112" spans="1:8" x14ac:dyDescent="0.25">
      <c r="A112" s="81" t="s">
        <v>850</v>
      </c>
    </row>
    <row r="113" spans="1:8" ht="15.75" customHeight="1" x14ac:dyDescent="0.25">
      <c r="A113" s="93">
        <v>44501</v>
      </c>
      <c r="B113" s="94">
        <f>A113-120</f>
        <v>44381</v>
      </c>
      <c r="C113" s="272" t="s">
        <v>833</v>
      </c>
      <c r="D113" s="272"/>
      <c r="E113" s="272" t="s">
        <v>834</v>
      </c>
      <c r="F113" s="272"/>
      <c r="G113" s="272" t="s">
        <v>835</v>
      </c>
      <c r="H113" s="272"/>
    </row>
    <row r="114" spans="1:8" x14ac:dyDescent="0.25">
      <c r="A114" s="82" t="s">
        <v>104</v>
      </c>
      <c r="B114" s="83" t="s">
        <v>0</v>
      </c>
      <c r="C114" s="83" t="s">
        <v>839</v>
      </c>
      <c r="D114" s="83" t="s">
        <v>840</v>
      </c>
      <c r="E114" s="83" t="s">
        <v>839</v>
      </c>
      <c r="F114" s="83" t="s">
        <v>840</v>
      </c>
      <c r="G114" s="83" t="s">
        <v>839</v>
      </c>
      <c r="H114" s="83" t="s">
        <v>840</v>
      </c>
    </row>
    <row r="115" spans="1:8" x14ac:dyDescent="0.25">
      <c r="A115" s="84" t="s">
        <v>809</v>
      </c>
      <c r="B115" s="85">
        <v>5</v>
      </c>
      <c r="C115" s="85">
        <v>1</v>
      </c>
      <c r="D115" s="86">
        <v>0.2</v>
      </c>
      <c r="E115" s="85">
        <v>0</v>
      </c>
      <c r="F115" s="85" t="s">
        <v>841</v>
      </c>
      <c r="G115" s="85">
        <v>4</v>
      </c>
      <c r="H115" s="86">
        <v>0.8</v>
      </c>
    </row>
    <row r="116" spans="1:8" x14ac:dyDescent="0.25">
      <c r="A116" s="87" t="s">
        <v>6</v>
      </c>
      <c r="B116" s="88">
        <v>17</v>
      </c>
      <c r="C116" s="88">
        <v>0</v>
      </c>
      <c r="D116" s="88" t="s">
        <v>841</v>
      </c>
      <c r="E116" s="88">
        <v>1</v>
      </c>
      <c r="F116" s="89">
        <v>5.8999999999999997E-2</v>
      </c>
      <c r="G116" s="88">
        <v>16</v>
      </c>
      <c r="H116" s="89">
        <v>0.94099999999999995</v>
      </c>
    </row>
    <row r="117" spans="1:8" x14ac:dyDescent="0.25">
      <c r="A117" s="84" t="s">
        <v>7</v>
      </c>
      <c r="B117" s="85">
        <v>25</v>
      </c>
      <c r="C117" s="85">
        <v>6</v>
      </c>
      <c r="D117" s="102">
        <v>0.24</v>
      </c>
      <c r="E117" s="85">
        <v>1</v>
      </c>
      <c r="F117" s="86">
        <v>0.04</v>
      </c>
      <c r="G117" s="85">
        <v>18</v>
      </c>
      <c r="H117" s="86">
        <v>0.72</v>
      </c>
    </row>
    <row r="118" spans="1:8" x14ac:dyDescent="0.25">
      <c r="A118" s="87" t="s">
        <v>8</v>
      </c>
      <c r="B118" s="88">
        <v>77</v>
      </c>
      <c r="C118" s="88">
        <v>5</v>
      </c>
      <c r="D118" s="89">
        <v>6.5000000000000002E-2</v>
      </c>
      <c r="E118" s="88">
        <v>2</v>
      </c>
      <c r="F118" s="89">
        <v>2.5999999999999999E-2</v>
      </c>
      <c r="G118" s="88">
        <v>70</v>
      </c>
      <c r="H118" s="89">
        <v>0.90900000000000003</v>
      </c>
    </row>
    <row r="119" spans="1:8" x14ac:dyDescent="0.25">
      <c r="A119" s="84" t="s">
        <v>9</v>
      </c>
      <c r="B119" s="85">
        <v>130</v>
      </c>
      <c r="C119" s="85">
        <v>23</v>
      </c>
      <c r="D119" s="86">
        <v>0.17699999999999999</v>
      </c>
      <c r="E119" s="85">
        <v>7</v>
      </c>
      <c r="F119" s="86">
        <v>5.3999999999999999E-2</v>
      </c>
      <c r="G119" s="85">
        <v>100</v>
      </c>
      <c r="H119" s="86">
        <v>0.76900000000000002</v>
      </c>
    </row>
    <row r="120" spans="1:8" x14ac:dyDescent="0.25">
      <c r="A120" s="87" t="s">
        <v>10</v>
      </c>
      <c r="B120" s="88">
        <v>226</v>
      </c>
      <c r="C120" s="88">
        <v>54</v>
      </c>
      <c r="D120" s="89">
        <v>0.23899999999999999</v>
      </c>
      <c r="E120" s="88">
        <v>6</v>
      </c>
      <c r="F120" s="89">
        <v>2.7E-2</v>
      </c>
      <c r="G120" s="88">
        <v>166</v>
      </c>
      <c r="H120" s="89">
        <v>0.73499999999999999</v>
      </c>
    </row>
    <row r="121" spans="1:8" x14ac:dyDescent="0.25">
      <c r="A121" s="90" t="s">
        <v>11</v>
      </c>
      <c r="B121" s="85">
        <v>334</v>
      </c>
      <c r="C121" s="91">
        <v>159</v>
      </c>
      <c r="D121" s="92">
        <v>0.47599999999999998</v>
      </c>
      <c r="E121" s="88">
        <v>14</v>
      </c>
      <c r="F121" s="89">
        <v>4.2000000000000003E-2</v>
      </c>
      <c r="G121" s="91">
        <v>161</v>
      </c>
      <c r="H121" s="92">
        <v>0.48199999999999998</v>
      </c>
    </row>
    <row r="123" spans="1:8" x14ac:dyDescent="0.25">
      <c r="A123" s="81" t="s">
        <v>850</v>
      </c>
    </row>
    <row r="124" spans="1:8" ht="15.75" customHeight="1" x14ac:dyDescent="0.25">
      <c r="A124" s="93">
        <v>44502</v>
      </c>
      <c r="B124" s="94">
        <f>A124-120</f>
        <v>44382</v>
      </c>
      <c r="C124" s="272" t="s">
        <v>833</v>
      </c>
      <c r="D124" s="272"/>
      <c r="E124" s="272" t="s">
        <v>834</v>
      </c>
      <c r="F124" s="272"/>
      <c r="G124" s="272" t="s">
        <v>835</v>
      </c>
      <c r="H124" s="272"/>
    </row>
    <row r="125" spans="1:8" x14ac:dyDescent="0.25">
      <c r="A125" s="82" t="s">
        <v>104</v>
      </c>
      <c r="B125" s="83" t="s">
        <v>0</v>
      </c>
      <c r="C125" s="83" t="s">
        <v>839</v>
      </c>
      <c r="D125" s="83" t="s">
        <v>840</v>
      </c>
      <c r="E125" s="83" t="s">
        <v>839</v>
      </c>
      <c r="F125" s="83" t="s">
        <v>840</v>
      </c>
      <c r="G125" s="83" t="s">
        <v>839</v>
      </c>
      <c r="H125" s="83" t="s">
        <v>840</v>
      </c>
    </row>
    <row r="126" spans="1:8" x14ac:dyDescent="0.25">
      <c r="A126" s="84" t="s">
        <v>809</v>
      </c>
      <c r="B126" s="85">
        <v>5</v>
      </c>
      <c r="C126" s="85">
        <v>0</v>
      </c>
      <c r="D126" s="86" t="s">
        <v>841</v>
      </c>
      <c r="E126" s="85">
        <v>0</v>
      </c>
      <c r="F126" s="85" t="s">
        <v>841</v>
      </c>
      <c r="G126" s="85">
        <v>5</v>
      </c>
      <c r="H126" s="86">
        <v>1</v>
      </c>
    </row>
    <row r="127" spans="1:8" x14ac:dyDescent="0.25">
      <c r="A127" s="87" t="s">
        <v>6</v>
      </c>
      <c r="B127" s="88">
        <v>17</v>
      </c>
      <c r="C127" s="88">
        <v>0</v>
      </c>
      <c r="D127" s="88" t="s">
        <v>841</v>
      </c>
      <c r="E127" s="88">
        <v>1</v>
      </c>
      <c r="F127" s="89">
        <v>5.8999999999999997E-2</v>
      </c>
      <c r="G127" s="88">
        <v>16</v>
      </c>
      <c r="H127" s="89">
        <v>0.94099999999999995</v>
      </c>
    </row>
    <row r="128" spans="1:8" x14ac:dyDescent="0.25">
      <c r="A128" s="84" t="s">
        <v>7</v>
      </c>
      <c r="B128" s="85">
        <v>25</v>
      </c>
      <c r="C128" s="85">
        <v>6</v>
      </c>
      <c r="D128" s="102">
        <v>0.24</v>
      </c>
      <c r="E128" s="85">
        <v>1</v>
      </c>
      <c r="F128" s="86">
        <v>0.04</v>
      </c>
      <c r="G128" s="85">
        <v>18</v>
      </c>
      <c r="H128" s="86">
        <v>0.72</v>
      </c>
    </row>
    <row r="129" spans="1:8" x14ac:dyDescent="0.25">
      <c r="A129" s="87" t="s">
        <v>8</v>
      </c>
      <c r="B129" s="88">
        <v>79</v>
      </c>
      <c r="C129" s="88">
        <v>5</v>
      </c>
      <c r="D129" s="89">
        <v>6.3E-2</v>
      </c>
      <c r="E129" s="88">
        <v>2</v>
      </c>
      <c r="F129" s="89">
        <v>2.5000000000000001E-2</v>
      </c>
      <c r="G129" s="88">
        <v>72</v>
      </c>
      <c r="H129" s="89">
        <v>0.91100000000000003</v>
      </c>
    </row>
    <row r="130" spans="1:8" x14ac:dyDescent="0.25">
      <c r="A130" s="84" t="s">
        <v>9</v>
      </c>
      <c r="B130" s="85">
        <v>131</v>
      </c>
      <c r="C130" s="85">
        <v>23</v>
      </c>
      <c r="D130" s="86">
        <v>0.17599999999999999</v>
      </c>
      <c r="E130" s="85">
        <v>7</v>
      </c>
      <c r="F130" s="86">
        <v>5.2999999999999999E-2</v>
      </c>
      <c r="G130" s="85">
        <v>101</v>
      </c>
      <c r="H130" s="86">
        <v>0.77100000000000002</v>
      </c>
    </row>
    <row r="131" spans="1:8" x14ac:dyDescent="0.25">
      <c r="A131" s="87" t="s">
        <v>10</v>
      </c>
      <c r="B131" s="88">
        <v>231</v>
      </c>
      <c r="C131" s="88">
        <v>54</v>
      </c>
      <c r="D131" s="89">
        <v>0.23400000000000001</v>
      </c>
      <c r="E131" s="88">
        <v>6</v>
      </c>
      <c r="F131" s="89">
        <v>2.5999999999999999E-2</v>
      </c>
      <c r="G131" s="88">
        <v>171</v>
      </c>
      <c r="H131" s="89">
        <v>0.74</v>
      </c>
    </row>
    <row r="132" spans="1:8" x14ac:dyDescent="0.25">
      <c r="A132" s="90" t="s">
        <v>11</v>
      </c>
      <c r="B132" s="85">
        <v>339</v>
      </c>
      <c r="C132" s="91">
        <v>160</v>
      </c>
      <c r="D132" s="92">
        <v>0.47199999999999998</v>
      </c>
      <c r="E132" s="88">
        <v>14</v>
      </c>
      <c r="F132" s="89">
        <v>4.1000000000000002E-2</v>
      </c>
      <c r="G132" s="91">
        <v>165</v>
      </c>
      <c r="H132" s="92">
        <v>0.48699999999999999</v>
      </c>
    </row>
    <row r="133" spans="1:8" x14ac:dyDescent="0.25">
      <c r="A133" s="105" t="s">
        <v>12</v>
      </c>
      <c r="B133" s="50">
        <v>1</v>
      </c>
      <c r="C133" s="50">
        <v>1</v>
      </c>
      <c r="D133" s="50">
        <v>1</v>
      </c>
      <c r="E133" s="50">
        <v>0</v>
      </c>
      <c r="F133" s="50" t="s">
        <v>841</v>
      </c>
      <c r="G133" s="50">
        <v>0</v>
      </c>
      <c r="H133" s="50" t="s">
        <v>841</v>
      </c>
    </row>
    <row r="135" spans="1:8" x14ac:dyDescent="0.25">
      <c r="A135" s="81" t="s">
        <v>850</v>
      </c>
    </row>
    <row r="136" spans="1:8" ht="15.75" customHeight="1" x14ac:dyDescent="0.25">
      <c r="A136" s="93">
        <v>44503</v>
      </c>
      <c r="B136" s="94">
        <f>A136-120</f>
        <v>44383</v>
      </c>
      <c r="C136" s="272" t="s">
        <v>833</v>
      </c>
      <c r="D136" s="272"/>
      <c r="E136" s="272" t="s">
        <v>834</v>
      </c>
      <c r="F136" s="272"/>
      <c r="G136" s="272" t="s">
        <v>835</v>
      </c>
      <c r="H136" s="272"/>
    </row>
    <row r="137" spans="1:8" x14ac:dyDescent="0.25">
      <c r="A137" s="82" t="s">
        <v>104</v>
      </c>
      <c r="B137" s="83" t="s">
        <v>0</v>
      </c>
      <c r="C137" s="83" t="s">
        <v>839</v>
      </c>
      <c r="D137" s="83" t="s">
        <v>840</v>
      </c>
      <c r="E137" s="83" t="s">
        <v>839</v>
      </c>
      <c r="F137" s="83" t="s">
        <v>840</v>
      </c>
      <c r="G137" s="83" t="s">
        <v>839</v>
      </c>
      <c r="H137" s="83" t="s">
        <v>840</v>
      </c>
    </row>
    <row r="138" spans="1:8" x14ac:dyDescent="0.25">
      <c r="A138" s="84" t="s">
        <v>809</v>
      </c>
      <c r="B138" s="85">
        <v>5</v>
      </c>
      <c r="C138" s="85">
        <v>0</v>
      </c>
      <c r="D138" s="86" t="s">
        <v>841</v>
      </c>
      <c r="E138" s="85">
        <v>0</v>
      </c>
      <c r="F138" s="85" t="s">
        <v>841</v>
      </c>
      <c r="G138" s="85">
        <v>5</v>
      </c>
      <c r="H138" s="86">
        <v>1</v>
      </c>
    </row>
    <row r="139" spans="1:8" x14ac:dyDescent="0.25">
      <c r="A139" s="87" t="s">
        <v>6</v>
      </c>
      <c r="B139" s="88">
        <v>17</v>
      </c>
      <c r="C139" s="88">
        <v>0</v>
      </c>
      <c r="D139" s="88" t="s">
        <v>841</v>
      </c>
      <c r="E139" s="88">
        <v>1</v>
      </c>
      <c r="F139" s="89">
        <v>5.8999999999999997E-2</v>
      </c>
      <c r="G139" s="88">
        <v>16</v>
      </c>
      <c r="H139" s="89">
        <v>0.94099999999999995</v>
      </c>
    </row>
    <row r="140" spans="1:8" x14ac:dyDescent="0.25">
      <c r="A140" s="84" t="s">
        <v>7</v>
      </c>
      <c r="B140" s="85">
        <v>25</v>
      </c>
      <c r="C140" s="85">
        <v>6</v>
      </c>
      <c r="D140" s="102">
        <v>0.24</v>
      </c>
      <c r="E140" s="85">
        <v>1</v>
      </c>
      <c r="F140" s="86">
        <v>0.04</v>
      </c>
      <c r="G140" s="85">
        <v>18</v>
      </c>
      <c r="H140" s="86">
        <v>0.72</v>
      </c>
    </row>
    <row r="141" spans="1:8" x14ac:dyDescent="0.25">
      <c r="A141" s="87" t="s">
        <v>8</v>
      </c>
      <c r="B141" s="88">
        <v>80</v>
      </c>
      <c r="C141" s="88">
        <v>5</v>
      </c>
      <c r="D141" s="89">
        <v>6.2E-2</v>
      </c>
      <c r="E141" s="88">
        <v>2</v>
      </c>
      <c r="F141" s="89">
        <v>2.5000000000000001E-2</v>
      </c>
      <c r="G141" s="88">
        <v>73</v>
      </c>
      <c r="H141" s="89">
        <v>0.91200000000000003</v>
      </c>
    </row>
    <row r="142" spans="1:8" x14ac:dyDescent="0.25">
      <c r="A142" s="84" t="s">
        <v>9</v>
      </c>
      <c r="B142" s="85">
        <v>132</v>
      </c>
      <c r="C142" s="85">
        <v>23</v>
      </c>
      <c r="D142" s="86">
        <v>0.17399999999999999</v>
      </c>
      <c r="E142" s="85">
        <v>7</v>
      </c>
      <c r="F142" s="86">
        <v>5.2999999999999999E-2</v>
      </c>
      <c r="G142" s="85">
        <v>102</v>
      </c>
      <c r="H142" s="86">
        <v>0.77300000000000002</v>
      </c>
    </row>
    <row r="143" spans="1:8" x14ac:dyDescent="0.25">
      <c r="A143" s="87" t="s">
        <v>10</v>
      </c>
      <c r="B143" s="88">
        <v>231</v>
      </c>
      <c r="C143" s="88">
        <v>54</v>
      </c>
      <c r="D143" s="102">
        <v>0.23400000000000001</v>
      </c>
      <c r="E143" s="88">
        <v>5</v>
      </c>
      <c r="F143" s="89">
        <v>2.1999999999999999E-2</v>
      </c>
      <c r="G143" s="88">
        <v>172</v>
      </c>
      <c r="H143" s="89">
        <v>0.745</v>
      </c>
    </row>
    <row r="144" spans="1:8" x14ac:dyDescent="0.25">
      <c r="A144" s="90" t="s">
        <v>11</v>
      </c>
      <c r="B144" s="85">
        <v>340</v>
      </c>
      <c r="C144" s="91">
        <v>161</v>
      </c>
      <c r="D144" s="92">
        <v>0.47399999999999998</v>
      </c>
      <c r="E144" s="88">
        <v>14</v>
      </c>
      <c r="F144" s="89">
        <v>4.1000000000000002E-2</v>
      </c>
      <c r="G144" s="91">
        <v>165</v>
      </c>
      <c r="H144" s="92">
        <v>0.48499999999999999</v>
      </c>
    </row>
    <row r="145" spans="1:8" x14ac:dyDescent="0.25">
      <c r="A145" s="105" t="s">
        <v>12</v>
      </c>
      <c r="B145" s="50">
        <v>1</v>
      </c>
      <c r="C145" s="50">
        <v>1</v>
      </c>
      <c r="D145" s="50">
        <v>1</v>
      </c>
      <c r="E145" s="50">
        <v>0</v>
      </c>
      <c r="F145" s="50" t="s">
        <v>841</v>
      </c>
      <c r="G145" s="50">
        <v>0</v>
      </c>
      <c r="H145" s="50" t="s">
        <v>841</v>
      </c>
    </row>
    <row r="147" spans="1:8" x14ac:dyDescent="0.25">
      <c r="A147" s="81" t="s">
        <v>850</v>
      </c>
    </row>
    <row r="148" spans="1:8" ht="15.75" customHeight="1" x14ac:dyDescent="0.25">
      <c r="A148" s="93">
        <v>44504</v>
      </c>
      <c r="B148" s="94">
        <f>A148-120</f>
        <v>44384</v>
      </c>
      <c r="C148" s="272" t="s">
        <v>833</v>
      </c>
      <c r="D148" s="272"/>
      <c r="E148" s="272" t="s">
        <v>834</v>
      </c>
      <c r="F148" s="272"/>
      <c r="G148" s="272" t="s">
        <v>835</v>
      </c>
      <c r="H148" s="272"/>
    </row>
    <row r="149" spans="1:8" x14ac:dyDescent="0.25">
      <c r="A149" s="82" t="s">
        <v>104</v>
      </c>
      <c r="B149" s="83" t="s">
        <v>0</v>
      </c>
      <c r="C149" s="83" t="s">
        <v>839</v>
      </c>
      <c r="D149" s="83" t="s">
        <v>840</v>
      </c>
      <c r="E149" s="83" t="s">
        <v>839</v>
      </c>
      <c r="F149" s="83" t="s">
        <v>840</v>
      </c>
      <c r="G149" s="83" t="s">
        <v>839</v>
      </c>
      <c r="H149" s="83" t="s">
        <v>840</v>
      </c>
    </row>
    <row r="150" spans="1:8" x14ac:dyDescent="0.25">
      <c r="A150" s="84" t="s">
        <v>809</v>
      </c>
      <c r="B150" s="85">
        <v>6</v>
      </c>
      <c r="C150" s="85">
        <v>1</v>
      </c>
      <c r="D150" s="86">
        <v>0.16700000000000001</v>
      </c>
      <c r="E150" s="85">
        <v>0</v>
      </c>
      <c r="F150" s="85" t="s">
        <v>841</v>
      </c>
      <c r="G150" s="85">
        <v>5</v>
      </c>
      <c r="H150" s="86">
        <v>0.83299999999999996</v>
      </c>
    </row>
    <row r="151" spans="1:8" x14ac:dyDescent="0.25">
      <c r="A151" s="87" t="s">
        <v>6</v>
      </c>
      <c r="B151" s="88">
        <v>17</v>
      </c>
      <c r="C151" s="88">
        <v>0</v>
      </c>
      <c r="D151" s="88" t="s">
        <v>841</v>
      </c>
      <c r="E151" s="88">
        <v>1</v>
      </c>
      <c r="F151" s="89">
        <v>5.8999999999999997E-2</v>
      </c>
      <c r="G151" s="88">
        <v>16</v>
      </c>
      <c r="H151" s="89">
        <v>0.94099999999999995</v>
      </c>
    </row>
    <row r="152" spans="1:8" x14ac:dyDescent="0.25">
      <c r="A152" s="84" t="s">
        <v>7</v>
      </c>
      <c r="B152" s="85">
        <v>26</v>
      </c>
      <c r="C152" s="85">
        <v>6</v>
      </c>
      <c r="D152" s="102">
        <v>0.23100000000000001</v>
      </c>
      <c r="E152" s="85">
        <v>1</v>
      </c>
      <c r="F152" s="86">
        <v>3.7999999999999999E-2</v>
      </c>
      <c r="G152" s="85">
        <v>19</v>
      </c>
      <c r="H152" s="86">
        <v>0.73099999999999998</v>
      </c>
    </row>
    <row r="153" spans="1:8" x14ac:dyDescent="0.25">
      <c r="A153" s="87" t="s">
        <v>8</v>
      </c>
      <c r="B153" s="88">
        <v>80</v>
      </c>
      <c r="C153" s="88">
        <v>5</v>
      </c>
      <c r="D153" s="89">
        <v>6.2E-2</v>
      </c>
      <c r="E153" s="88">
        <v>2</v>
      </c>
      <c r="F153" s="89">
        <v>2.5000000000000001E-2</v>
      </c>
      <c r="G153" s="88">
        <v>73</v>
      </c>
      <c r="H153" s="89">
        <v>0.91200000000000003</v>
      </c>
    </row>
    <row r="154" spans="1:8" x14ac:dyDescent="0.25">
      <c r="A154" s="84" t="s">
        <v>9</v>
      </c>
      <c r="B154" s="85">
        <v>133</v>
      </c>
      <c r="C154" s="85">
        <v>23</v>
      </c>
      <c r="D154" s="86">
        <v>0.17299999999999999</v>
      </c>
      <c r="E154" s="85">
        <v>7</v>
      </c>
      <c r="F154" s="86">
        <v>5.2999999999999999E-2</v>
      </c>
      <c r="G154" s="85">
        <v>103</v>
      </c>
      <c r="H154" s="86">
        <v>0.77400000000000002</v>
      </c>
    </row>
    <row r="155" spans="1:8" x14ac:dyDescent="0.25">
      <c r="A155" s="87" t="s">
        <v>10</v>
      </c>
      <c r="B155" s="88">
        <v>231</v>
      </c>
      <c r="C155" s="88">
        <v>54</v>
      </c>
      <c r="D155" s="102">
        <v>0.23400000000000001</v>
      </c>
      <c r="E155" s="88">
        <v>5</v>
      </c>
      <c r="F155" s="89">
        <v>2.1999999999999999E-2</v>
      </c>
      <c r="G155" s="88">
        <v>172</v>
      </c>
      <c r="H155" s="89">
        <v>0.745</v>
      </c>
    </row>
    <row r="156" spans="1:8" x14ac:dyDescent="0.25">
      <c r="A156" s="90" t="s">
        <v>11</v>
      </c>
      <c r="B156" s="85">
        <v>342</v>
      </c>
      <c r="C156" s="91">
        <v>161</v>
      </c>
      <c r="D156" s="92">
        <v>0.47099999999999997</v>
      </c>
      <c r="E156" s="88">
        <v>14</v>
      </c>
      <c r="F156" s="89">
        <v>4.1000000000000002E-2</v>
      </c>
      <c r="G156" s="91">
        <v>167</v>
      </c>
      <c r="H156" s="92">
        <v>0.48799999999999999</v>
      </c>
    </row>
    <row r="157" spans="1:8" x14ac:dyDescent="0.25">
      <c r="A157" s="105" t="s">
        <v>12</v>
      </c>
      <c r="B157" s="50">
        <v>1</v>
      </c>
      <c r="C157" s="50">
        <v>1</v>
      </c>
      <c r="D157" s="50">
        <v>1</v>
      </c>
      <c r="E157" s="50">
        <v>0</v>
      </c>
      <c r="F157" s="50" t="s">
        <v>841</v>
      </c>
      <c r="G157" s="50">
        <v>0</v>
      </c>
      <c r="H157" s="50" t="s">
        <v>841</v>
      </c>
    </row>
    <row r="159" spans="1:8" x14ac:dyDescent="0.25">
      <c r="A159" s="81" t="s">
        <v>850</v>
      </c>
    </row>
    <row r="160" spans="1:8" ht="15.75" customHeight="1" x14ac:dyDescent="0.25">
      <c r="A160" s="93">
        <v>44507</v>
      </c>
      <c r="B160" s="94">
        <f>A160-120</f>
        <v>44387</v>
      </c>
      <c r="C160" s="272" t="s">
        <v>833</v>
      </c>
      <c r="D160" s="272"/>
      <c r="E160" s="272" t="s">
        <v>834</v>
      </c>
      <c r="F160" s="272"/>
      <c r="G160" s="272" t="s">
        <v>835</v>
      </c>
      <c r="H160" s="272"/>
    </row>
    <row r="161" spans="1:8" x14ac:dyDescent="0.25">
      <c r="A161" s="82" t="s">
        <v>104</v>
      </c>
      <c r="B161" s="83" t="s">
        <v>0</v>
      </c>
      <c r="C161" s="83" t="s">
        <v>839</v>
      </c>
      <c r="D161" s="83" t="s">
        <v>840</v>
      </c>
      <c r="E161" s="83" t="s">
        <v>839</v>
      </c>
      <c r="F161" s="83" t="s">
        <v>840</v>
      </c>
      <c r="G161" s="83" t="s">
        <v>839</v>
      </c>
      <c r="H161" s="83" t="s">
        <v>840</v>
      </c>
    </row>
    <row r="162" spans="1:8" x14ac:dyDescent="0.25">
      <c r="A162" s="84" t="s">
        <v>809</v>
      </c>
      <c r="B162" s="85">
        <v>6</v>
      </c>
      <c r="C162" s="85">
        <v>1</v>
      </c>
      <c r="D162" s="86">
        <v>0.16700000000000001</v>
      </c>
      <c r="E162" s="85">
        <v>0</v>
      </c>
      <c r="F162" s="85" t="s">
        <v>841</v>
      </c>
      <c r="G162" s="85">
        <v>5</v>
      </c>
      <c r="H162" s="86">
        <v>0.83299999999999996</v>
      </c>
    </row>
    <row r="163" spans="1:8" x14ac:dyDescent="0.25">
      <c r="A163" s="87" t="s">
        <v>6</v>
      </c>
      <c r="B163" s="88">
        <v>17</v>
      </c>
      <c r="C163" s="88">
        <v>0</v>
      </c>
      <c r="D163" s="88" t="s">
        <v>841</v>
      </c>
      <c r="E163" s="88">
        <v>1</v>
      </c>
      <c r="F163" s="89">
        <v>5.8999999999999997E-2</v>
      </c>
      <c r="G163" s="88">
        <v>16</v>
      </c>
      <c r="H163" s="89">
        <v>0.94099999999999995</v>
      </c>
    </row>
    <row r="164" spans="1:8" x14ac:dyDescent="0.25">
      <c r="A164" s="84" t="s">
        <v>7</v>
      </c>
      <c r="B164" s="85">
        <v>27</v>
      </c>
      <c r="C164" s="85">
        <v>6</v>
      </c>
      <c r="D164" s="102">
        <v>0.222</v>
      </c>
      <c r="E164" s="85">
        <v>1</v>
      </c>
      <c r="F164" s="86">
        <v>3.6999999999999998E-2</v>
      </c>
      <c r="G164" s="85">
        <v>20</v>
      </c>
      <c r="H164" s="86">
        <v>0.74099999999999999</v>
      </c>
    </row>
    <row r="165" spans="1:8" x14ac:dyDescent="0.25">
      <c r="A165" s="87" t="s">
        <v>8</v>
      </c>
      <c r="B165" s="88">
        <v>82</v>
      </c>
      <c r="C165" s="88">
        <v>5</v>
      </c>
      <c r="D165" s="89">
        <v>6.0999999999999999E-2</v>
      </c>
      <c r="E165" s="88">
        <v>2</v>
      </c>
      <c r="F165" s="89">
        <v>2.4E-2</v>
      </c>
      <c r="G165" s="88">
        <v>75</v>
      </c>
      <c r="H165" s="89">
        <v>0.91500000000000004</v>
      </c>
    </row>
    <row r="166" spans="1:8" x14ac:dyDescent="0.25">
      <c r="A166" s="84" t="s">
        <v>9</v>
      </c>
      <c r="B166" s="85">
        <v>136</v>
      </c>
      <c r="C166" s="85">
        <v>23</v>
      </c>
      <c r="D166" s="86">
        <v>0.16900000000000001</v>
      </c>
      <c r="E166" s="85">
        <v>8</v>
      </c>
      <c r="F166" s="86">
        <v>5.8999999999999997E-2</v>
      </c>
      <c r="G166" s="85">
        <v>105</v>
      </c>
      <c r="H166" s="86">
        <v>0.77200000000000002</v>
      </c>
    </row>
    <row r="167" spans="1:8" x14ac:dyDescent="0.25">
      <c r="A167" s="87" t="s">
        <v>10</v>
      </c>
      <c r="B167" s="88">
        <v>236</v>
      </c>
      <c r="C167" s="88">
        <v>56</v>
      </c>
      <c r="D167" s="102">
        <v>0.23699999999999999</v>
      </c>
      <c r="E167" s="88">
        <v>6</v>
      </c>
      <c r="F167" s="89">
        <v>2.5000000000000001E-2</v>
      </c>
      <c r="G167" s="88">
        <v>174</v>
      </c>
      <c r="H167" s="89">
        <v>0.73699999999999999</v>
      </c>
    </row>
    <row r="168" spans="1:8" x14ac:dyDescent="0.25">
      <c r="A168" s="90" t="s">
        <v>11</v>
      </c>
      <c r="B168" s="85">
        <v>344</v>
      </c>
      <c r="C168" s="91">
        <v>163</v>
      </c>
      <c r="D168" s="92">
        <v>0.47399999999999998</v>
      </c>
      <c r="E168" s="88">
        <v>14</v>
      </c>
      <c r="F168" s="89">
        <v>4.1000000000000002E-2</v>
      </c>
      <c r="G168" s="91">
        <v>167</v>
      </c>
      <c r="H168" s="92">
        <v>0.48499999999999999</v>
      </c>
    </row>
    <row r="169" spans="1:8" x14ac:dyDescent="0.25">
      <c r="A169" s="105" t="s">
        <v>12</v>
      </c>
      <c r="B169" s="50">
        <v>1</v>
      </c>
      <c r="C169" s="50">
        <v>1</v>
      </c>
      <c r="D169" s="50">
        <v>1</v>
      </c>
      <c r="E169" s="50">
        <v>0</v>
      </c>
      <c r="F169" s="50" t="s">
        <v>841</v>
      </c>
      <c r="G169" s="50">
        <v>0</v>
      </c>
      <c r="H169" s="50" t="s">
        <v>841</v>
      </c>
    </row>
    <row r="171" spans="1:8" x14ac:dyDescent="0.25">
      <c r="A171" s="81" t="s">
        <v>850</v>
      </c>
    </row>
    <row r="172" spans="1:8" ht="15.75" customHeight="1" x14ac:dyDescent="0.25">
      <c r="A172" s="93">
        <v>44508</v>
      </c>
      <c r="B172" s="94">
        <f>A172-120</f>
        <v>44388</v>
      </c>
      <c r="C172" s="272" t="s">
        <v>833</v>
      </c>
      <c r="D172" s="272"/>
      <c r="E172" s="272" t="s">
        <v>834</v>
      </c>
      <c r="F172" s="272"/>
      <c r="G172" s="272" t="s">
        <v>835</v>
      </c>
      <c r="H172" s="272"/>
    </row>
    <row r="173" spans="1:8" x14ac:dyDescent="0.25">
      <c r="A173" s="82" t="s">
        <v>104</v>
      </c>
      <c r="B173" s="83" t="s">
        <v>0</v>
      </c>
      <c r="C173" s="83" t="s">
        <v>839</v>
      </c>
      <c r="D173" s="83" t="s">
        <v>840</v>
      </c>
      <c r="E173" s="83" t="s">
        <v>839</v>
      </c>
      <c r="F173" s="83" t="s">
        <v>840</v>
      </c>
      <c r="G173" s="83" t="s">
        <v>839</v>
      </c>
      <c r="H173" s="83" t="s">
        <v>840</v>
      </c>
    </row>
    <row r="174" spans="1:8" x14ac:dyDescent="0.25">
      <c r="A174" s="84" t="s">
        <v>809</v>
      </c>
      <c r="B174" s="85">
        <v>6</v>
      </c>
      <c r="C174" s="85">
        <v>1</v>
      </c>
      <c r="D174" s="86">
        <v>0.16700000000000001</v>
      </c>
      <c r="E174" s="85">
        <v>0</v>
      </c>
      <c r="F174" s="85" t="s">
        <v>841</v>
      </c>
      <c r="G174" s="85">
        <v>5</v>
      </c>
      <c r="H174" s="86">
        <v>0.83299999999999996</v>
      </c>
    </row>
    <row r="175" spans="1:8" x14ac:dyDescent="0.25">
      <c r="A175" s="87" t="s">
        <v>6</v>
      </c>
      <c r="B175" s="88">
        <v>17</v>
      </c>
      <c r="C175" s="88">
        <v>0</v>
      </c>
      <c r="D175" s="88" t="s">
        <v>841</v>
      </c>
      <c r="E175" s="88">
        <v>1</v>
      </c>
      <c r="F175" s="89">
        <v>5.8999999999999997E-2</v>
      </c>
      <c r="G175" s="88">
        <v>16</v>
      </c>
      <c r="H175" s="89">
        <v>0.94099999999999995</v>
      </c>
    </row>
    <row r="176" spans="1:8" x14ac:dyDescent="0.25">
      <c r="A176" s="84" t="s">
        <v>7</v>
      </c>
      <c r="B176" s="85">
        <v>27</v>
      </c>
      <c r="C176" s="85">
        <v>6</v>
      </c>
      <c r="D176" s="102">
        <v>0.222</v>
      </c>
      <c r="E176" s="85">
        <v>1</v>
      </c>
      <c r="F176" s="86">
        <v>3.6999999999999998E-2</v>
      </c>
      <c r="G176" s="85">
        <v>20</v>
      </c>
      <c r="H176" s="86">
        <v>0.74099999999999999</v>
      </c>
    </row>
    <row r="177" spans="1:8" x14ac:dyDescent="0.25">
      <c r="A177" s="87" t="s">
        <v>8</v>
      </c>
      <c r="B177" s="88">
        <v>81</v>
      </c>
      <c r="C177" s="88">
        <v>5</v>
      </c>
      <c r="D177" s="89">
        <v>6.2E-2</v>
      </c>
      <c r="E177" s="88">
        <v>2</v>
      </c>
      <c r="F177" s="89">
        <v>2.5000000000000001E-2</v>
      </c>
      <c r="G177" s="88">
        <v>74</v>
      </c>
      <c r="H177" s="89">
        <v>0.91400000000000003</v>
      </c>
    </row>
    <row r="178" spans="1:8" x14ac:dyDescent="0.25">
      <c r="A178" s="84" t="s">
        <v>9</v>
      </c>
      <c r="B178" s="85">
        <v>139</v>
      </c>
      <c r="C178" s="85">
        <v>23</v>
      </c>
      <c r="D178" s="86">
        <v>0.16500000000000001</v>
      </c>
      <c r="E178" s="85">
        <v>7</v>
      </c>
      <c r="F178" s="86">
        <v>0.05</v>
      </c>
      <c r="G178" s="85">
        <v>109</v>
      </c>
      <c r="H178" s="86">
        <v>0.78400000000000003</v>
      </c>
    </row>
    <row r="179" spans="1:8" x14ac:dyDescent="0.25">
      <c r="A179" s="87" t="s">
        <v>10</v>
      </c>
      <c r="B179" s="88">
        <v>237</v>
      </c>
      <c r="C179" s="88">
        <v>57</v>
      </c>
      <c r="D179" s="102">
        <v>0.24099999999999999</v>
      </c>
      <c r="E179" s="88">
        <v>6</v>
      </c>
      <c r="F179" s="89">
        <v>2.5000000000000001E-2</v>
      </c>
      <c r="G179" s="88">
        <v>174</v>
      </c>
      <c r="H179" s="89">
        <v>0.73399999999999999</v>
      </c>
    </row>
    <row r="180" spans="1:8" x14ac:dyDescent="0.25">
      <c r="A180" s="90" t="s">
        <v>11</v>
      </c>
      <c r="B180" s="85">
        <v>342</v>
      </c>
      <c r="C180" s="91">
        <v>162</v>
      </c>
      <c r="D180" s="92">
        <v>0.47399999999999998</v>
      </c>
      <c r="E180" s="88">
        <v>14</v>
      </c>
      <c r="F180" s="89">
        <v>4.1000000000000002E-2</v>
      </c>
      <c r="G180" s="91">
        <v>166</v>
      </c>
      <c r="H180" s="92">
        <v>0.48499999999999999</v>
      </c>
    </row>
    <row r="181" spans="1:8" x14ac:dyDescent="0.25">
      <c r="A181" s="105" t="s">
        <v>12</v>
      </c>
      <c r="B181" s="50">
        <v>2</v>
      </c>
      <c r="C181" s="50">
        <v>1</v>
      </c>
      <c r="D181" s="50">
        <v>0.5</v>
      </c>
      <c r="E181" s="50">
        <v>0</v>
      </c>
      <c r="F181" s="50" t="s">
        <v>841</v>
      </c>
      <c r="G181" s="50">
        <v>1</v>
      </c>
      <c r="H181" s="50">
        <v>0.5</v>
      </c>
    </row>
    <row r="183" spans="1:8" x14ac:dyDescent="0.25">
      <c r="A183" s="81" t="s">
        <v>850</v>
      </c>
    </row>
    <row r="184" spans="1:8" ht="15.75" customHeight="1" x14ac:dyDescent="0.25">
      <c r="A184" s="93">
        <v>44509</v>
      </c>
      <c r="B184" s="94">
        <f>A184-120</f>
        <v>44389</v>
      </c>
      <c r="C184" s="272" t="s">
        <v>833</v>
      </c>
      <c r="D184" s="272"/>
      <c r="E184" s="272" t="s">
        <v>834</v>
      </c>
      <c r="F184" s="272"/>
      <c r="G184" s="272" t="s">
        <v>835</v>
      </c>
      <c r="H184" s="272"/>
    </row>
    <row r="185" spans="1:8" x14ac:dyDescent="0.25">
      <c r="A185" s="82" t="s">
        <v>104</v>
      </c>
      <c r="B185" s="83" t="s">
        <v>0</v>
      </c>
      <c r="C185" s="83" t="s">
        <v>839</v>
      </c>
      <c r="D185" s="83" t="s">
        <v>840</v>
      </c>
      <c r="E185" s="83" t="s">
        <v>839</v>
      </c>
      <c r="F185" s="83" t="s">
        <v>840</v>
      </c>
      <c r="G185" s="83" t="s">
        <v>839</v>
      </c>
      <c r="H185" s="83" t="s">
        <v>840</v>
      </c>
    </row>
    <row r="186" spans="1:8" x14ac:dyDescent="0.25">
      <c r="A186" s="84" t="s">
        <v>809</v>
      </c>
      <c r="B186" s="85">
        <v>6</v>
      </c>
      <c r="C186" s="85">
        <v>1</v>
      </c>
      <c r="D186" s="86">
        <v>0.16700000000000001</v>
      </c>
      <c r="E186" s="85">
        <v>0</v>
      </c>
      <c r="F186" s="85" t="s">
        <v>841</v>
      </c>
      <c r="G186" s="85">
        <v>5</v>
      </c>
      <c r="H186" s="86">
        <v>0.83299999999999996</v>
      </c>
    </row>
    <row r="187" spans="1:8" x14ac:dyDescent="0.25">
      <c r="A187" s="87" t="s">
        <v>6</v>
      </c>
      <c r="B187" s="88">
        <v>17</v>
      </c>
      <c r="C187" s="88">
        <v>0</v>
      </c>
      <c r="D187" s="88" t="s">
        <v>841</v>
      </c>
      <c r="E187" s="88">
        <v>1</v>
      </c>
      <c r="F187" s="89">
        <v>5.8999999999999997E-2</v>
      </c>
      <c r="G187" s="88">
        <v>16</v>
      </c>
      <c r="H187" s="89">
        <v>0.94099999999999995</v>
      </c>
    </row>
    <row r="188" spans="1:8" x14ac:dyDescent="0.25">
      <c r="A188" s="84" t="s">
        <v>7</v>
      </c>
      <c r="B188" s="85">
        <v>28</v>
      </c>
      <c r="C188" s="85">
        <v>6</v>
      </c>
      <c r="D188" s="102">
        <v>0.214</v>
      </c>
      <c r="E188" s="85">
        <v>1</v>
      </c>
      <c r="F188" s="86">
        <v>3.5999999999999997E-2</v>
      </c>
      <c r="G188" s="85">
        <v>21</v>
      </c>
      <c r="H188" s="86">
        <v>0.75</v>
      </c>
    </row>
    <row r="189" spans="1:8" x14ac:dyDescent="0.25">
      <c r="A189" s="87" t="s">
        <v>8</v>
      </c>
      <c r="B189" s="88">
        <v>81</v>
      </c>
      <c r="C189" s="88">
        <v>5</v>
      </c>
      <c r="D189" s="89">
        <v>6.2E-2</v>
      </c>
      <c r="E189" s="88">
        <v>2</v>
      </c>
      <c r="F189" s="89">
        <v>2.5000000000000001E-2</v>
      </c>
      <c r="G189" s="88">
        <v>74</v>
      </c>
      <c r="H189" s="89">
        <v>0.91400000000000003</v>
      </c>
    </row>
    <row r="190" spans="1:8" x14ac:dyDescent="0.25">
      <c r="A190" s="84" t="s">
        <v>9</v>
      </c>
      <c r="B190" s="85">
        <v>140</v>
      </c>
      <c r="C190" s="85">
        <v>23</v>
      </c>
      <c r="D190" s="86">
        <v>0.16400000000000001</v>
      </c>
      <c r="E190" s="85">
        <v>7</v>
      </c>
      <c r="F190" s="86">
        <v>0.05</v>
      </c>
      <c r="G190" s="85">
        <v>110</v>
      </c>
      <c r="H190" s="86">
        <v>0.78600000000000003</v>
      </c>
    </row>
    <row r="191" spans="1:8" x14ac:dyDescent="0.25">
      <c r="A191" s="87" t="s">
        <v>10</v>
      </c>
      <c r="B191" s="88">
        <v>239</v>
      </c>
      <c r="C191" s="88">
        <v>57</v>
      </c>
      <c r="D191" s="102">
        <v>0.23799999999999999</v>
      </c>
      <c r="E191" s="88">
        <v>6</v>
      </c>
      <c r="F191" s="89">
        <v>2.5000000000000001E-2</v>
      </c>
      <c r="G191" s="88">
        <v>176</v>
      </c>
      <c r="H191" s="89">
        <v>0.73599999999999999</v>
      </c>
    </row>
    <row r="192" spans="1:8" x14ac:dyDescent="0.25">
      <c r="A192" s="90" t="s">
        <v>11</v>
      </c>
      <c r="B192" s="85">
        <v>344</v>
      </c>
      <c r="C192" s="91">
        <v>163</v>
      </c>
      <c r="D192" s="92">
        <v>0.47399999999999998</v>
      </c>
      <c r="E192" s="88">
        <v>14</v>
      </c>
      <c r="F192" s="89">
        <v>4.1000000000000002E-2</v>
      </c>
      <c r="G192" s="91">
        <v>167</v>
      </c>
      <c r="H192" s="92">
        <v>0.48499999999999999</v>
      </c>
    </row>
    <row r="193" spans="1:8" x14ac:dyDescent="0.25">
      <c r="A193" s="105" t="s">
        <v>12</v>
      </c>
      <c r="B193" s="50">
        <v>1</v>
      </c>
      <c r="C193" s="50">
        <v>1</v>
      </c>
      <c r="D193" s="50">
        <v>1</v>
      </c>
      <c r="E193" s="50">
        <v>0</v>
      </c>
      <c r="F193" s="50" t="s">
        <v>841</v>
      </c>
      <c r="G193" s="50">
        <v>0</v>
      </c>
      <c r="H193" s="50" t="s">
        <v>841</v>
      </c>
    </row>
    <row r="195" spans="1:8" x14ac:dyDescent="0.25">
      <c r="A195" s="81" t="s">
        <v>850</v>
      </c>
    </row>
    <row r="196" spans="1:8" ht="15.75" customHeight="1" x14ac:dyDescent="0.25">
      <c r="A196" s="93">
        <v>44511</v>
      </c>
      <c r="B196" s="94">
        <f>A196-120</f>
        <v>44391</v>
      </c>
      <c r="C196" s="272" t="s">
        <v>833</v>
      </c>
      <c r="D196" s="272"/>
      <c r="E196" s="272" t="s">
        <v>834</v>
      </c>
      <c r="F196" s="272"/>
      <c r="G196" s="272" t="s">
        <v>835</v>
      </c>
      <c r="H196" s="272"/>
    </row>
    <row r="197" spans="1:8" x14ac:dyDescent="0.25">
      <c r="A197" s="82" t="s">
        <v>104</v>
      </c>
      <c r="B197" s="83" t="s">
        <v>0</v>
      </c>
      <c r="C197" s="83" t="s">
        <v>839</v>
      </c>
      <c r="D197" s="83" t="s">
        <v>840</v>
      </c>
      <c r="E197" s="83" t="s">
        <v>839</v>
      </c>
      <c r="F197" s="83" t="s">
        <v>840</v>
      </c>
      <c r="G197" s="83" t="s">
        <v>839</v>
      </c>
      <c r="H197" s="83" t="s">
        <v>840</v>
      </c>
    </row>
    <row r="198" spans="1:8" x14ac:dyDescent="0.25">
      <c r="A198" s="84" t="s">
        <v>809</v>
      </c>
      <c r="B198" s="85">
        <v>6</v>
      </c>
      <c r="C198" s="85">
        <v>1</v>
      </c>
      <c r="D198" s="86">
        <v>0.16700000000000001</v>
      </c>
      <c r="E198" s="85">
        <v>0</v>
      </c>
      <c r="F198" s="85" t="s">
        <v>841</v>
      </c>
      <c r="G198" s="85">
        <v>5</v>
      </c>
      <c r="H198" s="86">
        <v>0.83299999999999996</v>
      </c>
    </row>
    <row r="199" spans="1:8" x14ac:dyDescent="0.25">
      <c r="A199" s="87" t="s">
        <v>6</v>
      </c>
      <c r="B199" s="88">
        <v>17</v>
      </c>
      <c r="C199" s="88">
        <v>0</v>
      </c>
      <c r="D199" s="88" t="s">
        <v>841</v>
      </c>
      <c r="E199" s="88">
        <v>1</v>
      </c>
      <c r="F199" s="89">
        <v>5.8999999999999997E-2</v>
      </c>
      <c r="G199" s="88">
        <v>16</v>
      </c>
      <c r="H199" s="89">
        <v>0.94099999999999995</v>
      </c>
    </row>
    <row r="200" spans="1:8" x14ac:dyDescent="0.25">
      <c r="A200" s="84" t="s">
        <v>7</v>
      </c>
      <c r="B200" s="85">
        <v>29</v>
      </c>
      <c r="C200" s="85">
        <v>7</v>
      </c>
      <c r="D200" s="102">
        <v>0.24099999999999999</v>
      </c>
      <c r="E200" s="85">
        <v>1</v>
      </c>
      <c r="F200" s="86">
        <v>3.4000000000000002E-2</v>
      </c>
      <c r="G200" s="85">
        <v>21</v>
      </c>
      <c r="H200" s="86">
        <v>0.72399999999999998</v>
      </c>
    </row>
    <row r="201" spans="1:8" x14ac:dyDescent="0.25">
      <c r="A201" s="87" t="s">
        <v>8</v>
      </c>
      <c r="B201" s="88">
        <v>81</v>
      </c>
      <c r="C201" s="88">
        <v>5</v>
      </c>
      <c r="D201" s="89">
        <v>6.2E-2</v>
      </c>
      <c r="E201" s="88">
        <v>2</v>
      </c>
      <c r="F201" s="89">
        <v>2.5000000000000001E-2</v>
      </c>
      <c r="G201" s="88">
        <v>74</v>
      </c>
      <c r="H201" s="89">
        <v>0.91400000000000003</v>
      </c>
    </row>
    <row r="202" spans="1:8" x14ac:dyDescent="0.25">
      <c r="A202" s="84" t="s">
        <v>9</v>
      </c>
      <c r="B202" s="85">
        <v>140</v>
      </c>
      <c r="C202" s="85">
        <v>23</v>
      </c>
      <c r="D202" s="86">
        <v>0.16400000000000001</v>
      </c>
      <c r="E202" s="85">
        <v>7</v>
      </c>
      <c r="F202" s="86">
        <v>0.05</v>
      </c>
      <c r="G202" s="85">
        <v>110</v>
      </c>
      <c r="H202" s="86">
        <v>0.78600000000000003</v>
      </c>
    </row>
    <row r="203" spans="1:8" x14ac:dyDescent="0.25">
      <c r="A203" s="87" t="s">
        <v>10</v>
      </c>
      <c r="B203" s="88">
        <v>240</v>
      </c>
      <c r="C203" s="88">
        <v>58</v>
      </c>
      <c r="D203" s="102">
        <v>0.24199999999999999</v>
      </c>
      <c r="E203" s="88">
        <v>6</v>
      </c>
      <c r="F203" s="89">
        <v>2.5000000000000001E-2</v>
      </c>
      <c r="G203" s="88">
        <v>176</v>
      </c>
      <c r="H203" s="89">
        <v>0.73299999999999998</v>
      </c>
    </row>
    <row r="204" spans="1:8" x14ac:dyDescent="0.25">
      <c r="A204" s="90" t="s">
        <v>11</v>
      </c>
      <c r="B204" s="85">
        <v>346</v>
      </c>
      <c r="C204" s="91">
        <v>163</v>
      </c>
      <c r="D204" s="92">
        <v>0.47099999999999997</v>
      </c>
      <c r="E204" s="88">
        <v>14</v>
      </c>
      <c r="F204" s="89">
        <v>0.04</v>
      </c>
      <c r="G204" s="91">
        <v>169</v>
      </c>
      <c r="H204" s="92">
        <v>0.48799999999999999</v>
      </c>
    </row>
    <row r="205" spans="1:8" x14ac:dyDescent="0.25">
      <c r="A205" s="105" t="s">
        <v>12</v>
      </c>
      <c r="B205" s="50">
        <v>1</v>
      </c>
      <c r="C205" s="50">
        <v>1</v>
      </c>
      <c r="D205" s="50">
        <v>1</v>
      </c>
      <c r="E205" s="50">
        <v>0</v>
      </c>
      <c r="F205" s="50" t="s">
        <v>841</v>
      </c>
      <c r="G205" s="50">
        <v>0</v>
      </c>
      <c r="H205" s="50" t="s">
        <v>841</v>
      </c>
    </row>
    <row r="207" spans="1:8" x14ac:dyDescent="0.25">
      <c r="A207" s="81" t="s">
        <v>850</v>
      </c>
    </row>
    <row r="208" spans="1:8" ht="15.75" customHeight="1" x14ac:dyDescent="0.25">
      <c r="A208" s="93">
        <v>44514</v>
      </c>
      <c r="B208" s="94">
        <f>A208-120</f>
        <v>44394</v>
      </c>
      <c r="C208" s="272" t="s">
        <v>833</v>
      </c>
      <c r="D208" s="272"/>
      <c r="E208" s="272" t="s">
        <v>834</v>
      </c>
      <c r="F208" s="272"/>
      <c r="G208" s="272" t="s">
        <v>835</v>
      </c>
      <c r="H208" s="272"/>
    </row>
    <row r="209" spans="1:8" x14ac:dyDescent="0.25">
      <c r="A209" s="82" t="s">
        <v>104</v>
      </c>
      <c r="B209" s="83" t="s">
        <v>0</v>
      </c>
      <c r="C209" s="83" t="s">
        <v>839</v>
      </c>
      <c r="D209" s="83" t="s">
        <v>840</v>
      </c>
      <c r="E209" s="83" t="s">
        <v>839</v>
      </c>
      <c r="F209" s="83" t="s">
        <v>840</v>
      </c>
      <c r="G209" s="83" t="s">
        <v>839</v>
      </c>
      <c r="H209" s="83" t="s">
        <v>840</v>
      </c>
    </row>
    <row r="210" spans="1:8" x14ac:dyDescent="0.25">
      <c r="A210" s="84" t="s">
        <v>809</v>
      </c>
      <c r="B210" s="85">
        <v>6</v>
      </c>
      <c r="C210" s="85">
        <v>1</v>
      </c>
      <c r="D210" s="86">
        <v>0.16700000000000001</v>
      </c>
      <c r="E210" s="85">
        <v>0</v>
      </c>
      <c r="F210" s="85" t="s">
        <v>841</v>
      </c>
      <c r="G210" s="85">
        <v>5</v>
      </c>
      <c r="H210" s="86">
        <v>0.83299999999999996</v>
      </c>
    </row>
    <row r="211" spans="1:8" x14ac:dyDescent="0.25">
      <c r="A211" s="87" t="s">
        <v>6</v>
      </c>
      <c r="B211" s="88">
        <v>18</v>
      </c>
      <c r="C211" s="88">
        <v>0</v>
      </c>
      <c r="D211" s="88" t="s">
        <v>841</v>
      </c>
      <c r="E211" s="88">
        <v>1</v>
      </c>
      <c r="F211" s="89">
        <v>5.6000000000000001E-2</v>
      </c>
      <c r="G211" s="88">
        <v>17</v>
      </c>
      <c r="H211" s="89">
        <v>0.94399999999999995</v>
      </c>
    </row>
    <row r="212" spans="1:8" x14ac:dyDescent="0.25">
      <c r="A212" s="84" t="s">
        <v>7</v>
      </c>
      <c r="B212" s="85">
        <v>30</v>
      </c>
      <c r="C212" s="85">
        <v>7</v>
      </c>
      <c r="D212" s="102">
        <v>0.23300000000000001</v>
      </c>
      <c r="E212" s="85">
        <v>1</v>
      </c>
      <c r="F212" s="86">
        <v>3.3000000000000002E-2</v>
      </c>
      <c r="G212" s="85">
        <v>22</v>
      </c>
      <c r="H212" s="86">
        <v>0.73299999999999998</v>
      </c>
    </row>
    <row r="213" spans="1:8" x14ac:dyDescent="0.25">
      <c r="A213" s="87" t="s">
        <v>8</v>
      </c>
      <c r="B213" s="88">
        <v>83</v>
      </c>
      <c r="C213" s="88">
        <v>5</v>
      </c>
      <c r="D213" s="89">
        <v>0.06</v>
      </c>
      <c r="E213" s="88">
        <v>2</v>
      </c>
      <c r="F213" s="89">
        <v>2.4E-2</v>
      </c>
      <c r="G213" s="88">
        <v>76</v>
      </c>
      <c r="H213" s="89">
        <v>0.91600000000000004</v>
      </c>
    </row>
    <row r="214" spans="1:8" x14ac:dyDescent="0.25">
      <c r="A214" s="84" t="s">
        <v>9</v>
      </c>
      <c r="B214" s="85">
        <v>141</v>
      </c>
      <c r="C214" s="85">
        <v>23</v>
      </c>
      <c r="D214" s="86">
        <v>0.16300000000000001</v>
      </c>
      <c r="E214" s="85">
        <v>7</v>
      </c>
      <c r="F214" s="86">
        <v>0.05</v>
      </c>
      <c r="G214" s="85">
        <v>111</v>
      </c>
      <c r="H214" s="86">
        <v>0.78700000000000003</v>
      </c>
    </row>
    <row r="215" spans="1:8" x14ac:dyDescent="0.25">
      <c r="A215" s="87" t="s">
        <v>10</v>
      </c>
      <c r="B215" s="88">
        <v>245</v>
      </c>
      <c r="C215" s="88">
        <v>59</v>
      </c>
      <c r="D215" s="102">
        <v>0.24099999999999999</v>
      </c>
      <c r="E215" s="88">
        <v>6</v>
      </c>
      <c r="F215" s="89">
        <v>2.4E-2</v>
      </c>
      <c r="G215" s="88">
        <v>180</v>
      </c>
      <c r="H215" s="89">
        <v>0.73499999999999999</v>
      </c>
    </row>
    <row r="216" spans="1:8" x14ac:dyDescent="0.25">
      <c r="A216" s="90" t="s">
        <v>11</v>
      </c>
      <c r="B216" s="85">
        <v>350</v>
      </c>
      <c r="C216" s="91">
        <v>163</v>
      </c>
      <c r="D216" s="92">
        <v>0.46600000000000003</v>
      </c>
      <c r="E216" s="88">
        <v>14</v>
      </c>
      <c r="F216" s="89">
        <v>0.04</v>
      </c>
      <c r="G216" s="91">
        <v>173</v>
      </c>
      <c r="H216" s="92">
        <v>0.49399999999999999</v>
      </c>
    </row>
    <row r="217" spans="1:8" x14ac:dyDescent="0.25">
      <c r="A217" s="105" t="s">
        <v>12</v>
      </c>
      <c r="B217" s="50">
        <v>1</v>
      </c>
      <c r="C217" s="50">
        <v>1</v>
      </c>
      <c r="D217" s="50">
        <v>1</v>
      </c>
      <c r="E217" s="50">
        <v>0</v>
      </c>
      <c r="F217" s="50" t="s">
        <v>841</v>
      </c>
      <c r="G217" s="50">
        <v>0</v>
      </c>
      <c r="H217" s="50" t="s">
        <v>841</v>
      </c>
    </row>
    <row r="219" spans="1:8" x14ac:dyDescent="0.25">
      <c r="A219" s="81" t="s">
        <v>850</v>
      </c>
    </row>
    <row r="220" spans="1:8" ht="15.75" customHeight="1" x14ac:dyDescent="0.25">
      <c r="A220" s="93">
        <v>44515</v>
      </c>
      <c r="B220" s="94">
        <f>A220-120</f>
        <v>44395</v>
      </c>
      <c r="C220" s="272" t="s">
        <v>833</v>
      </c>
      <c r="D220" s="272"/>
      <c r="E220" s="272" t="s">
        <v>834</v>
      </c>
      <c r="F220" s="272"/>
      <c r="G220" s="272" t="s">
        <v>835</v>
      </c>
      <c r="H220" s="272"/>
    </row>
    <row r="221" spans="1:8" x14ac:dyDescent="0.25">
      <c r="A221" s="82" t="s">
        <v>104</v>
      </c>
      <c r="B221" s="83" t="s">
        <v>0</v>
      </c>
      <c r="C221" s="83" t="s">
        <v>839</v>
      </c>
      <c r="D221" s="83" t="s">
        <v>840</v>
      </c>
      <c r="E221" s="83" t="s">
        <v>839</v>
      </c>
      <c r="F221" s="83" t="s">
        <v>840</v>
      </c>
      <c r="G221" s="83" t="s">
        <v>839</v>
      </c>
      <c r="H221" s="83" t="s">
        <v>840</v>
      </c>
    </row>
    <row r="222" spans="1:8" x14ac:dyDescent="0.25">
      <c r="A222" s="84" t="s">
        <v>809</v>
      </c>
      <c r="B222" s="85">
        <v>6</v>
      </c>
      <c r="C222" s="85">
        <v>1</v>
      </c>
      <c r="D222" s="86">
        <v>0.16700000000000001</v>
      </c>
      <c r="E222" s="85">
        <v>0</v>
      </c>
      <c r="F222" s="85" t="s">
        <v>841</v>
      </c>
      <c r="G222" s="85">
        <v>5</v>
      </c>
      <c r="H222" s="86">
        <v>0.83299999999999996</v>
      </c>
    </row>
    <row r="223" spans="1:8" x14ac:dyDescent="0.25">
      <c r="A223" s="87" t="s">
        <v>6</v>
      </c>
      <c r="B223" s="88">
        <v>18</v>
      </c>
      <c r="C223" s="88">
        <v>0</v>
      </c>
      <c r="D223" s="88" t="s">
        <v>841</v>
      </c>
      <c r="E223" s="88">
        <v>1</v>
      </c>
      <c r="F223" s="89">
        <v>5.6000000000000001E-2</v>
      </c>
      <c r="G223" s="88">
        <v>17</v>
      </c>
      <c r="H223" s="89">
        <v>0.94399999999999995</v>
      </c>
    </row>
    <row r="224" spans="1:8" x14ac:dyDescent="0.25">
      <c r="A224" s="84" t="s">
        <v>7</v>
      </c>
      <c r="B224" s="85">
        <v>31</v>
      </c>
      <c r="C224" s="85">
        <v>7</v>
      </c>
      <c r="D224" s="102">
        <v>0.22600000000000001</v>
      </c>
      <c r="E224" s="85">
        <v>1</v>
      </c>
      <c r="F224" s="86">
        <v>3.2000000000000001E-2</v>
      </c>
      <c r="G224" s="85">
        <v>23</v>
      </c>
      <c r="H224" s="86">
        <v>0.74199999999999999</v>
      </c>
    </row>
    <row r="225" spans="1:8" x14ac:dyDescent="0.25">
      <c r="A225" s="87" t="s">
        <v>8</v>
      </c>
      <c r="B225" s="88">
        <v>85</v>
      </c>
      <c r="C225" s="88">
        <v>5</v>
      </c>
      <c r="D225" s="89">
        <v>5.8999999999999997E-2</v>
      </c>
      <c r="E225" s="88">
        <v>2</v>
      </c>
      <c r="F225" s="89">
        <v>2.4E-2</v>
      </c>
      <c r="G225" s="88">
        <v>78</v>
      </c>
      <c r="H225" s="89">
        <v>0.91800000000000004</v>
      </c>
    </row>
    <row r="226" spans="1:8" x14ac:dyDescent="0.25">
      <c r="A226" s="84" t="s">
        <v>9</v>
      </c>
      <c r="B226" s="85">
        <v>143</v>
      </c>
      <c r="C226" s="85">
        <v>23</v>
      </c>
      <c r="D226" s="86">
        <v>0.161</v>
      </c>
      <c r="E226" s="85">
        <v>7</v>
      </c>
      <c r="F226" s="86">
        <v>4.9000000000000002E-2</v>
      </c>
      <c r="G226" s="85">
        <v>113</v>
      </c>
      <c r="H226" s="86">
        <v>0.79</v>
      </c>
    </row>
    <row r="227" spans="1:8" x14ac:dyDescent="0.25">
      <c r="A227" s="87" t="s">
        <v>10</v>
      </c>
      <c r="B227" s="88">
        <v>250</v>
      </c>
      <c r="C227" s="88">
        <v>60</v>
      </c>
      <c r="D227" s="102">
        <v>0.24</v>
      </c>
      <c r="E227" s="88">
        <v>6</v>
      </c>
      <c r="F227" s="89">
        <v>2.4E-2</v>
      </c>
      <c r="G227" s="88">
        <v>184</v>
      </c>
      <c r="H227" s="89">
        <v>0.73599999999999999</v>
      </c>
    </row>
    <row r="228" spans="1:8" x14ac:dyDescent="0.25">
      <c r="A228" s="90" t="s">
        <v>11</v>
      </c>
      <c r="B228" s="85">
        <v>352</v>
      </c>
      <c r="C228" s="91">
        <v>165</v>
      </c>
      <c r="D228" s="92">
        <v>0.46899999999999997</v>
      </c>
      <c r="E228" s="88">
        <v>14</v>
      </c>
      <c r="F228" s="89">
        <v>0.04</v>
      </c>
      <c r="G228" s="91">
        <v>173</v>
      </c>
      <c r="H228" s="92">
        <v>0.49099999999999999</v>
      </c>
    </row>
    <row r="229" spans="1:8" x14ac:dyDescent="0.25">
      <c r="A229" s="105" t="s">
        <v>12</v>
      </c>
      <c r="B229" s="50">
        <v>2</v>
      </c>
      <c r="C229" s="50">
        <v>1</v>
      </c>
      <c r="D229" s="28">
        <v>0.5</v>
      </c>
      <c r="E229" s="28">
        <v>0</v>
      </c>
      <c r="F229" s="28" t="s">
        <v>841</v>
      </c>
      <c r="G229" s="117">
        <v>1</v>
      </c>
      <c r="H229" s="28">
        <v>0.5</v>
      </c>
    </row>
    <row r="231" spans="1:8" x14ac:dyDescent="0.25">
      <c r="A231" s="81" t="s">
        <v>850</v>
      </c>
    </row>
    <row r="232" spans="1:8" ht="15.75" customHeight="1" x14ac:dyDescent="0.25">
      <c r="A232" s="93">
        <v>44516</v>
      </c>
      <c r="B232" s="94">
        <f>A232-120</f>
        <v>44396</v>
      </c>
      <c r="C232" s="272" t="s">
        <v>833</v>
      </c>
      <c r="D232" s="272"/>
      <c r="E232" s="272" t="s">
        <v>834</v>
      </c>
      <c r="F232" s="272"/>
      <c r="G232" s="272" t="s">
        <v>835</v>
      </c>
      <c r="H232" s="272"/>
    </row>
    <row r="233" spans="1:8" x14ac:dyDescent="0.25">
      <c r="A233" s="82" t="s">
        <v>104</v>
      </c>
      <c r="B233" s="83" t="s">
        <v>0</v>
      </c>
      <c r="C233" s="83" t="s">
        <v>839</v>
      </c>
      <c r="D233" s="83" t="s">
        <v>840</v>
      </c>
      <c r="E233" s="83" t="s">
        <v>839</v>
      </c>
      <c r="F233" s="83" t="s">
        <v>840</v>
      </c>
      <c r="G233" s="83" t="s">
        <v>839</v>
      </c>
      <c r="H233" s="83" t="s">
        <v>840</v>
      </c>
    </row>
    <row r="234" spans="1:8" x14ac:dyDescent="0.25">
      <c r="A234" s="84" t="s">
        <v>809</v>
      </c>
      <c r="B234" s="85">
        <v>6</v>
      </c>
      <c r="C234" s="85">
        <v>1</v>
      </c>
      <c r="D234" s="86">
        <v>0.16700000000000001</v>
      </c>
      <c r="E234" s="85">
        <v>0</v>
      </c>
      <c r="F234" s="85" t="s">
        <v>841</v>
      </c>
      <c r="G234" s="85">
        <v>5</v>
      </c>
      <c r="H234" s="86">
        <v>0.83299999999999996</v>
      </c>
    </row>
    <row r="235" spans="1:8" x14ac:dyDescent="0.25">
      <c r="A235" s="87" t="s">
        <v>6</v>
      </c>
      <c r="B235" s="88">
        <v>19</v>
      </c>
      <c r="C235" s="88">
        <v>1</v>
      </c>
      <c r="D235" s="88">
        <v>5.2999999999999999E-2</v>
      </c>
      <c r="E235" s="88">
        <v>1</v>
      </c>
      <c r="F235" s="89">
        <v>5.2999999999999999E-2</v>
      </c>
      <c r="G235" s="88">
        <v>17</v>
      </c>
      <c r="H235" s="89">
        <v>0.89500000000000002</v>
      </c>
    </row>
    <row r="236" spans="1:8" x14ac:dyDescent="0.25">
      <c r="A236" s="84" t="s">
        <v>7</v>
      </c>
      <c r="B236" s="85">
        <v>31</v>
      </c>
      <c r="C236" s="85">
        <v>7</v>
      </c>
      <c r="D236" s="102">
        <v>0.22600000000000001</v>
      </c>
      <c r="E236" s="85">
        <v>1</v>
      </c>
      <c r="F236" s="86">
        <v>3.2000000000000001E-2</v>
      </c>
      <c r="G236" s="85">
        <v>23</v>
      </c>
      <c r="H236" s="86">
        <v>0.74199999999999999</v>
      </c>
    </row>
    <row r="237" spans="1:8" x14ac:dyDescent="0.25">
      <c r="A237" s="87" t="s">
        <v>8</v>
      </c>
      <c r="B237" s="88">
        <v>85</v>
      </c>
      <c r="C237" s="88">
        <v>5</v>
      </c>
      <c r="D237" s="89">
        <v>5.8999999999999997E-2</v>
      </c>
      <c r="E237" s="88">
        <v>2</v>
      </c>
      <c r="F237" s="89">
        <v>2.4E-2</v>
      </c>
      <c r="G237" s="88">
        <v>78</v>
      </c>
      <c r="H237" s="89">
        <v>0.91800000000000004</v>
      </c>
    </row>
    <row r="238" spans="1:8" x14ac:dyDescent="0.25">
      <c r="A238" s="84" t="s">
        <v>9</v>
      </c>
      <c r="B238" s="85">
        <v>143</v>
      </c>
      <c r="C238" s="85">
        <v>23</v>
      </c>
      <c r="D238" s="86">
        <v>0.161</v>
      </c>
      <c r="E238" s="85">
        <v>7</v>
      </c>
      <c r="F238" s="86">
        <v>4.9000000000000002E-2</v>
      </c>
      <c r="G238" s="85">
        <v>113</v>
      </c>
      <c r="H238" s="86">
        <v>0.79</v>
      </c>
    </row>
    <row r="239" spans="1:8" x14ac:dyDescent="0.25">
      <c r="A239" s="87" t="s">
        <v>10</v>
      </c>
      <c r="B239" s="88">
        <v>251</v>
      </c>
      <c r="C239" s="88">
        <v>60</v>
      </c>
      <c r="D239" s="102">
        <v>0.23899999999999999</v>
      </c>
      <c r="E239" s="88">
        <v>6</v>
      </c>
      <c r="F239" s="89">
        <v>2.4E-2</v>
      </c>
      <c r="G239" s="88">
        <v>185</v>
      </c>
      <c r="H239" s="89">
        <v>0.73699999999999999</v>
      </c>
    </row>
    <row r="240" spans="1:8" x14ac:dyDescent="0.25">
      <c r="A240" s="90" t="s">
        <v>11</v>
      </c>
      <c r="B240" s="85">
        <v>353</v>
      </c>
      <c r="C240" s="91">
        <v>165</v>
      </c>
      <c r="D240" s="92">
        <v>0.46700000000000003</v>
      </c>
      <c r="E240" s="88">
        <v>14</v>
      </c>
      <c r="F240" s="89">
        <v>0.04</v>
      </c>
      <c r="G240" s="91">
        <v>174</v>
      </c>
      <c r="H240" s="92">
        <v>0.49299999999999999</v>
      </c>
    </row>
    <row r="241" spans="1:8" x14ac:dyDescent="0.25">
      <c r="A241" s="105" t="s">
        <v>12</v>
      </c>
      <c r="B241" s="50">
        <v>2</v>
      </c>
      <c r="C241" s="50">
        <v>1</v>
      </c>
      <c r="D241" s="28">
        <v>0.5</v>
      </c>
      <c r="E241" s="28">
        <v>0</v>
      </c>
      <c r="F241" s="28" t="s">
        <v>841</v>
      </c>
      <c r="G241" s="117">
        <v>1</v>
      </c>
      <c r="H241" s="28">
        <v>0.5</v>
      </c>
    </row>
    <row r="243" spans="1:8" x14ac:dyDescent="0.25">
      <c r="A243" s="81" t="s">
        <v>850</v>
      </c>
    </row>
    <row r="244" spans="1:8" ht="15.75" customHeight="1" x14ac:dyDescent="0.25">
      <c r="A244" s="93">
        <v>44517</v>
      </c>
      <c r="B244" s="94">
        <f>A244-120</f>
        <v>44397</v>
      </c>
      <c r="C244" s="272" t="s">
        <v>833</v>
      </c>
      <c r="D244" s="272"/>
      <c r="E244" s="272" t="s">
        <v>834</v>
      </c>
      <c r="F244" s="272"/>
      <c r="G244" s="272" t="s">
        <v>835</v>
      </c>
      <c r="H244" s="272"/>
    </row>
    <row r="245" spans="1:8" x14ac:dyDescent="0.25">
      <c r="A245" s="82" t="s">
        <v>104</v>
      </c>
      <c r="B245" s="83" t="s">
        <v>0</v>
      </c>
      <c r="C245" s="83" t="s">
        <v>839</v>
      </c>
      <c r="D245" s="83" t="s">
        <v>840</v>
      </c>
      <c r="E245" s="83" t="s">
        <v>839</v>
      </c>
      <c r="F245" s="83" t="s">
        <v>840</v>
      </c>
      <c r="G245" s="83" t="s">
        <v>839</v>
      </c>
      <c r="H245" s="83" t="s">
        <v>840</v>
      </c>
    </row>
    <row r="246" spans="1:8" x14ac:dyDescent="0.25">
      <c r="A246" s="84" t="s">
        <v>809</v>
      </c>
      <c r="B246" s="85">
        <v>6</v>
      </c>
      <c r="C246" s="85">
        <v>1</v>
      </c>
      <c r="D246" s="86">
        <v>0.16700000000000001</v>
      </c>
      <c r="E246" s="85">
        <v>0</v>
      </c>
      <c r="F246" s="85" t="s">
        <v>841</v>
      </c>
      <c r="G246" s="85">
        <v>5</v>
      </c>
      <c r="H246" s="86">
        <v>0.83299999999999996</v>
      </c>
    </row>
    <row r="247" spans="1:8" x14ac:dyDescent="0.25">
      <c r="A247" s="87" t="s">
        <v>6</v>
      </c>
      <c r="B247" s="88">
        <v>19</v>
      </c>
      <c r="C247" s="88">
        <v>1</v>
      </c>
      <c r="D247" s="88">
        <v>5.2999999999999999E-2</v>
      </c>
      <c r="E247" s="88">
        <v>1</v>
      </c>
      <c r="F247" s="89">
        <v>5.2999999999999999E-2</v>
      </c>
      <c r="G247" s="88">
        <v>17</v>
      </c>
      <c r="H247" s="89">
        <v>0.89500000000000002</v>
      </c>
    </row>
    <row r="248" spans="1:8" x14ac:dyDescent="0.25">
      <c r="A248" s="84" t="s">
        <v>7</v>
      </c>
      <c r="B248" s="85">
        <v>32</v>
      </c>
      <c r="C248" s="85">
        <v>7</v>
      </c>
      <c r="D248" s="102">
        <v>0.219</v>
      </c>
      <c r="E248" s="85">
        <v>1</v>
      </c>
      <c r="F248" s="86">
        <v>3.1E-2</v>
      </c>
      <c r="G248" s="85">
        <v>24</v>
      </c>
      <c r="H248" s="86">
        <v>0.75</v>
      </c>
    </row>
    <row r="249" spans="1:8" x14ac:dyDescent="0.25">
      <c r="A249" s="87" t="s">
        <v>8</v>
      </c>
      <c r="B249" s="88">
        <v>84</v>
      </c>
      <c r="C249" s="88">
        <v>5</v>
      </c>
      <c r="D249" s="89">
        <v>0.06</v>
      </c>
      <c r="E249" s="88">
        <v>2</v>
      </c>
      <c r="F249" s="89">
        <v>2.4E-2</v>
      </c>
      <c r="G249" s="88">
        <v>77</v>
      </c>
      <c r="H249" s="89">
        <v>0.91700000000000004</v>
      </c>
    </row>
    <row r="250" spans="1:8" x14ac:dyDescent="0.25">
      <c r="A250" s="84" t="s">
        <v>9</v>
      </c>
      <c r="B250" s="85">
        <v>144</v>
      </c>
      <c r="C250" s="85">
        <v>23</v>
      </c>
      <c r="D250" s="86">
        <v>0.16</v>
      </c>
      <c r="E250" s="85">
        <v>7</v>
      </c>
      <c r="F250" s="86">
        <v>4.9000000000000002E-2</v>
      </c>
      <c r="G250" s="85">
        <v>114</v>
      </c>
      <c r="H250" s="86">
        <v>0.79200000000000004</v>
      </c>
    </row>
    <row r="251" spans="1:8" x14ac:dyDescent="0.25">
      <c r="A251" s="87" t="s">
        <v>10</v>
      </c>
      <c r="B251" s="88">
        <v>252</v>
      </c>
      <c r="C251" s="88">
        <v>61</v>
      </c>
      <c r="D251" s="102">
        <v>0.24199999999999999</v>
      </c>
      <c r="E251" s="88">
        <v>6</v>
      </c>
      <c r="F251" s="89">
        <v>2.4E-2</v>
      </c>
      <c r="G251" s="88">
        <v>185</v>
      </c>
      <c r="H251" s="89">
        <v>0.73399999999999999</v>
      </c>
    </row>
    <row r="252" spans="1:8" x14ac:dyDescent="0.25">
      <c r="A252" s="90" t="s">
        <v>11</v>
      </c>
      <c r="B252" s="85">
        <v>354</v>
      </c>
      <c r="C252" s="91">
        <v>165</v>
      </c>
      <c r="D252" s="92">
        <v>0.46600000000000003</v>
      </c>
      <c r="E252" s="88">
        <v>14</v>
      </c>
      <c r="F252" s="89">
        <v>0.04</v>
      </c>
      <c r="G252" s="91">
        <v>175</v>
      </c>
      <c r="H252" s="92">
        <v>0.49399999999999999</v>
      </c>
    </row>
    <row r="253" spans="1:8" x14ac:dyDescent="0.25">
      <c r="A253" s="105" t="s">
        <v>12</v>
      </c>
      <c r="B253" s="50">
        <v>2</v>
      </c>
      <c r="C253" s="50">
        <v>1</v>
      </c>
      <c r="D253" s="28">
        <v>0.5</v>
      </c>
      <c r="E253" s="28">
        <v>0</v>
      </c>
      <c r="F253" s="28" t="s">
        <v>841</v>
      </c>
      <c r="G253" s="117">
        <v>1</v>
      </c>
      <c r="H253" s="28">
        <v>0.5</v>
      </c>
    </row>
    <row r="255" spans="1:8" x14ac:dyDescent="0.25">
      <c r="A255" s="81" t="s">
        <v>850</v>
      </c>
    </row>
    <row r="256" spans="1:8" ht="15.75" customHeight="1" x14ac:dyDescent="0.25">
      <c r="A256" s="93">
        <v>44518</v>
      </c>
      <c r="B256" s="94">
        <f>A256-120</f>
        <v>44398</v>
      </c>
      <c r="C256" s="272" t="s">
        <v>833</v>
      </c>
      <c r="D256" s="272"/>
      <c r="E256" s="272" t="s">
        <v>834</v>
      </c>
      <c r="F256" s="272"/>
      <c r="G256" s="272" t="s">
        <v>835</v>
      </c>
      <c r="H256" s="272"/>
    </row>
    <row r="257" spans="1:10" x14ac:dyDescent="0.25">
      <c r="A257" s="82" t="s">
        <v>104</v>
      </c>
      <c r="B257" s="83" t="s">
        <v>0</v>
      </c>
      <c r="C257" s="83" t="s">
        <v>839</v>
      </c>
      <c r="D257" s="83" t="s">
        <v>840</v>
      </c>
      <c r="E257" s="83" t="s">
        <v>839</v>
      </c>
      <c r="F257" s="83" t="s">
        <v>840</v>
      </c>
      <c r="G257" s="83" t="s">
        <v>839</v>
      </c>
      <c r="H257" s="83" t="s">
        <v>840</v>
      </c>
    </row>
    <row r="258" spans="1:10" x14ac:dyDescent="0.25">
      <c r="A258" s="84" t="s">
        <v>809</v>
      </c>
      <c r="B258" s="85">
        <v>6</v>
      </c>
      <c r="C258" s="85">
        <v>1</v>
      </c>
      <c r="D258" s="86">
        <v>0.16700000000000001</v>
      </c>
      <c r="E258" s="85">
        <v>0</v>
      </c>
      <c r="F258" s="85" t="s">
        <v>841</v>
      </c>
      <c r="G258" s="85">
        <v>5</v>
      </c>
      <c r="H258" s="86">
        <v>0.83299999999999996</v>
      </c>
    </row>
    <row r="259" spans="1:10" x14ac:dyDescent="0.25">
      <c r="A259" s="87" t="s">
        <v>6</v>
      </c>
      <c r="B259" s="88">
        <v>19</v>
      </c>
      <c r="C259" s="88">
        <v>1</v>
      </c>
      <c r="D259" s="88">
        <v>5.2999999999999999E-2</v>
      </c>
      <c r="E259" s="88">
        <v>1</v>
      </c>
      <c r="F259" s="89">
        <v>5.2999999999999999E-2</v>
      </c>
      <c r="G259" s="88">
        <v>17</v>
      </c>
      <c r="H259" s="89">
        <v>0.89500000000000002</v>
      </c>
    </row>
    <row r="260" spans="1:10" x14ac:dyDescent="0.25">
      <c r="A260" s="84" t="s">
        <v>7</v>
      </c>
      <c r="B260" s="85">
        <v>32</v>
      </c>
      <c r="C260" s="85">
        <v>7</v>
      </c>
      <c r="D260" s="102">
        <v>0.219</v>
      </c>
      <c r="E260" s="85">
        <v>1</v>
      </c>
      <c r="F260" s="86">
        <v>3.1E-2</v>
      </c>
      <c r="G260" s="85">
        <v>24</v>
      </c>
      <c r="H260" s="86">
        <v>0.75</v>
      </c>
    </row>
    <row r="261" spans="1:10" x14ac:dyDescent="0.25">
      <c r="A261" s="87" t="s">
        <v>8</v>
      </c>
      <c r="B261" s="88">
        <v>84</v>
      </c>
      <c r="C261" s="88">
        <v>5</v>
      </c>
      <c r="D261" s="89">
        <v>0.06</v>
      </c>
      <c r="E261" s="88">
        <v>2</v>
      </c>
      <c r="F261" s="89">
        <v>2.4E-2</v>
      </c>
      <c r="G261" s="88">
        <v>77</v>
      </c>
      <c r="H261" s="89">
        <v>0.91700000000000004</v>
      </c>
    </row>
    <row r="262" spans="1:10" x14ac:dyDescent="0.25">
      <c r="A262" s="84" t="s">
        <v>9</v>
      </c>
      <c r="B262" s="85">
        <v>145</v>
      </c>
      <c r="C262" s="85">
        <v>23</v>
      </c>
      <c r="D262" s="86">
        <v>0.159</v>
      </c>
      <c r="E262" s="85">
        <v>7</v>
      </c>
      <c r="F262" s="86">
        <v>4.8000000000000001E-2</v>
      </c>
      <c r="G262" s="85">
        <v>115</v>
      </c>
      <c r="H262" s="86">
        <v>0.79300000000000004</v>
      </c>
    </row>
    <row r="263" spans="1:10" x14ac:dyDescent="0.25">
      <c r="A263" s="87" t="s">
        <v>10</v>
      </c>
      <c r="B263" s="88">
        <v>251</v>
      </c>
      <c r="C263" s="88">
        <v>62</v>
      </c>
      <c r="D263" s="102">
        <v>0.247</v>
      </c>
      <c r="E263" s="88">
        <v>6</v>
      </c>
      <c r="F263" s="89">
        <v>2.4E-2</v>
      </c>
      <c r="G263" s="88">
        <v>183</v>
      </c>
      <c r="H263" s="89">
        <v>0.72899999999999998</v>
      </c>
    </row>
    <row r="264" spans="1:10" x14ac:dyDescent="0.25">
      <c r="A264" s="90" t="s">
        <v>11</v>
      </c>
      <c r="B264" s="85">
        <v>354</v>
      </c>
      <c r="C264" s="91">
        <v>165</v>
      </c>
      <c r="D264" s="92">
        <v>0.46600000000000003</v>
      </c>
      <c r="E264" s="88">
        <v>14</v>
      </c>
      <c r="F264" s="89">
        <v>0.04</v>
      </c>
      <c r="G264" s="91">
        <v>175</v>
      </c>
      <c r="H264" s="92">
        <v>0.49399999999999999</v>
      </c>
    </row>
    <row r="265" spans="1:10" x14ac:dyDescent="0.25">
      <c r="A265" s="105" t="s">
        <v>12</v>
      </c>
      <c r="B265" s="50">
        <v>2</v>
      </c>
      <c r="C265" s="50">
        <v>1</v>
      </c>
      <c r="D265" s="28">
        <v>0.5</v>
      </c>
      <c r="E265" s="28">
        <v>0</v>
      </c>
      <c r="F265" s="28" t="s">
        <v>841</v>
      </c>
      <c r="G265" s="117">
        <v>1</v>
      </c>
      <c r="H265" s="28">
        <v>0.5</v>
      </c>
    </row>
    <row r="267" spans="1:10" x14ac:dyDescent="0.25">
      <c r="A267" s="81" t="s">
        <v>850</v>
      </c>
    </row>
    <row r="268" spans="1:10" ht="15.75" customHeight="1" x14ac:dyDescent="0.25">
      <c r="A268" s="93">
        <v>44521</v>
      </c>
      <c r="B268" s="94">
        <f>A268-120</f>
        <v>44401</v>
      </c>
      <c r="C268" s="272" t="s">
        <v>833</v>
      </c>
      <c r="D268" s="272"/>
      <c r="E268" s="272" t="s">
        <v>834</v>
      </c>
      <c r="F268" s="272"/>
      <c r="G268" s="272" t="s">
        <v>835</v>
      </c>
      <c r="H268" s="272"/>
      <c r="I268" s="14" t="s">
        <v>833</v>
      </c>
      <c r="J268" s="15"/>
    </row>
    <row r="269" spans="1:10" x14ac:dyDescent="0.25">
      <c r="A269" s="82" t="s">
        <v>104</v>
      </c>
      <c r="B269" s="83" t="s">
        <v>0</v>
      </c>
      <c r="C269" s="83" t="s">
        <v>839</v>
      </c>
      <c r="D269" s="83" t="s">
        <v>840</v>
      </c>
      <c r="E269" s="83" t="s">
        <v>839</v>
      </c>
      <c r="F269" s="83" t="s">
        <v>840</v>
      </c>
      <c r="G269" s="83" t="s">
        <v>839</v>
      </c>
      <c r="H269" s="83" t="s">
        <v>840</v>
      </c>
    </row>
    <row r="270" spans="1:10" x14ac:dyDescent="0.25">
      <c r="A270" s="84" t="s">
        <v>809</v>
      </c>
      <c r="B270" s="85">
        <v>6</v>
      </c>
      <c r="C270" s="85">
        <v>1</v>
      </c>
      <c r="D270" s="86">
        <v>0.16700000000000001</v>
      </c>
      <c r="E270" s="85">
        <v>0</v>
      </c>
      <c r="F270" s="85" t="s">
        <v>841</v>
      </c>
      <c r="G270" s="85">
        <v>5</v>
      </c>
      <c r="H270" s="86">
        <v>0.83299999999999996</v>
      </c>
    </row>
    <row r="271" spans="1:10" x14ac:dyDescent="0.25">
      <c r="A271" s="87" t="s">
        <v>6</v>
      </c>
      <c r="B271" s="88">
        <v>19</v>
      </c>
      <c r="C271" s="88">
        <v>1</v>
      </c>
      <c r="D271" s="88">
        <v>5.2999999999999999E-2</v>
      </c>
      <c r="E271" s="88">
        <v>1</v>
      </c>
      <c r="F271" s="89">
        <v>5.2999999999999999E-2</v>
      </c>
      <c r="G271" s="88">
        <v>17</v>
      </c>
      <c r="H271" s="89">
        <v>0.89500000000000002</v>
      </c>
    </row>
    <row r="272" spans="1:10" x14ac:dyDescent="0.25">
      <c r="A272" s="84" t="s">
        <v>7</v>
      </c>
      <c r="B272" s="85">
        <v>33</v>
      </c>
      <c r="C272" s="85">
        <v>7</v>
      </c>
      <c r="D272" s="102">
        <v>0.21199999999999999</v>
      </c>
      <c r="E272" s="85">
        <v>1</v>
      </c>
      <c r="F272" s="86">
        <v>0.03</v>
      </c>
      <c r="G272" s="85">
        <v>25</v>
      </c>
      <c r="H272" s="86">
        <v>0.75800000000000001</v>
      </c>
    </row>
    <row r="273" spans="1:8" x14ac:dyDescent="0.25">
      <c r="A273" s="87" t="s">
        <v>8</v>
      </c>
      <c r="B273" s="88">
        <v>83</v>
      </c>
      <c r="C273" s="88">
        <v>5</v>
      </c>
      <c r="D273" s="89">
        <v>0.06</v>
      </c>
      <c r="E273" s="88">
        <v>2</v>
      </c>
      <c r="F273" s="89">
        <v>2.4E-2</v>
      </c>
      <c r="G273" s="88">
        <v>76</v>
      </c>
      <c r="H273" s="89">
        <v>0.91600000000000004</v>
      </c>
    </row>
    <row r="274" spans="1:8" x14ac:dyDescent="0.25">
      <c r="A274" s="84" t="s">
        <v>9</v>
      </c>
      <c r="B274" s="85">
        <v>146</v>
      </c>
      <c r="C274" s="85">
        <v>23</v>
      </c>
      <c r="D274" s="86">
        <v>0.158</v>
      </c>
      <c r="E274" s="85">
        <v>7</v>
      </c>
      <c r="F274" s="86">
        <v>4.8000000000000001E-2</v>
      </c>
      <c r="G274" s="85">
        <v>116</v>
      </c>
      <c r="H274" s="86">
        <v>0.79500000000000004</v>
      </c>
    </row>
    <row r="275" spans="1:8" x14ac:dyDescent="0.25">
      <c r="A275" s="87" t="s">
        <v>10</v>
      </c>
      <c r="B275" s="88">
        <v>251</v>
      </c>
      <c r="C275" s="88">
        <v>62</v>
      </c>
      <c r="D275" s="102">
        <v>0.247</v>
      </c>
      <c r="E275" s="88">
        <v>6</v>
      </c>
      <c r="F275" s="89">
        <v>2.4E-2</v>
      </c>
      <c r="G275" s="88">
        <v>183</v>
      </c>
      <c r="H275" s="89">
        <v>0.72899999999999998</v>
      </c>
    </row>
    <row r="276" spans="1:8" x14ac:dyDescent="0.25">
      <c r="A276" s="90" t="s">
        <v>11</v>
      </c>
      <c r="B276" s="85">
        <v>358</v>
      </c>
      <c r="C276" s="91">
        <v>165</v>
      </c>
      <c r="D276" s="92">
        <v>0.46100000000000002</v>
      </c>
      <c r="E276" s="88">
        <v>14</v>
      </c>
      <c r="F276" s="89">
        <v>3.9E-2</v>
      </c>
      <c r="G276" s="91">
        <v>179</v>
      </c>
      <c r="H276" s="92">
        <v>0.5</v>
      </c>
    </row>
    <row r="277" spans="1:8" x14ac:dyDescent="0.25">
      <c r="A277" s="105" t="s">
        <v>12</v>
      </c>
      <c r="B277" s="50">
        <v>2</v>
      </c>
      <c r="C277" s="50">
        <v>1</v>
      </c>
      <c r="D277" s="28">
        <v>0.5</v>
      </c>
      <c r="E277" s="28">
        <v>0</v>
      </c>
      <c r="F277" s="28" t="s">
        <v>841</v>
      </c>
      <c r="G277" s="117">
        <v>1</v>
      </c>
      <c r="H277" s="28">
        <v>0.5</v>
      </c>
    </row>
    <row r="279" spans="1:8" x14ac:dyDescent="0.25">
      <c r="A279" s="81" t="s">
        <v>850</v>
      </c>
    </row>
    <row r="280" spans="1:8" ht="15.75" customHeight="1" x14ac:dyDescent="0.25">
      <c r="A280" s="93">
        <v>44522</v>
      </c>
      <c r="B280" s="94">
        <f>A280-120</f>
        <v>44402</v>
      </c>
      <c r="C280" s="272" t="s">
        <v>833</v>
      </c>
      <c r="D280" s="272"/>
      <c r="E280" s="272" t="s">
        <v>834</v>
      </c>
      <c r="F280" s="272"/>
      <c r="G280" s="272" t="s">
        <v>835</v>
      </c>
      <c r="H280" s="272"/>
    </row>
    <row r="281" spans="1:8" x14ac:dyDescent="0.25">
      <c r="A281" s="82" t="s">
        <v>104</v>
      </c>
      <c r="B281" s="83" t="s">
        <v>0</v>
      </c>
      <c r="C281" s="83" t="s">
        <v>839</v>
      </c>
      <c r="D281" s="83" t="s">
        <v>840</v>
      </c>
      <c r="E281" s="83" t="s">
        <v>839</v>
      </c>
      <c r="F281" s="83" t="s">
        <v>840</v>
      </c>
      <c r="G281" s="83" t="s">
        <v>839</v>
      </c>
      <c r="H281" s="83" t="s">
        <v>840</v>
      </c>
    </row>
    <row r="282" spans="1:8" x14ac:dyDescent="0.25">
      <c r="A282" s="84" t="s">
        <v>901</v>
      </c>
      <c r="B282" s="85">
        <v>1</v>
      </c>
      <c r="C282" s="85">
        <v>0</v>
      </c>
      <c r="D282" s="86" t="s">
        <v>841</v>
      </c>
      <c r="E282" s="85">
        <v>0</v>
      </c>
      <c r="F282" s="85" t="s">
        <v>841</v>
      </c>
      <c r="G282" s="85">
        <v>1</v>
      </c>
      <c r="H282" s="86">
        <v>1</v>
      </c>
    </row>
    <row r="283" spans="1:8" x14ac:dyDescent="0.25">
      <c r="A283" s="84" t="s">
        <v>809</v>
      </c>
      <c r="B283" s="85">
        <v>6</v>
      </c>
      <c r="C283" s="85">
        <v>1</v>
      </c>
      <c r="D283" s="86">
        <v>0.16700000000000001</v>
      </c>
      <c r="E283" s="85">
        <v>0</v>
      </c>
      <c r="F283" s="85" t="s">
        <v>841</v>
      </c>
      <c r="G283" s="85">
        <v>5</v>
      </c>
      <c r="H283" s="86">
        <v>0.83299999999999996</v>
      </c>
    </row>
    <row r="284" spans="1:8" x14ac:dyDescent="0.25">
      <c r="A284" s="87" t="s">
        <v>6</v>
      </c>
      <c r="B284" s="88">
        <v>19</v>
      </c>
      <c r="C284" s="88">
        <v>1</v>
      </c>
      <c r="D284" s="88">
        <v>5.2999999999999999E-2</v>
      </c>
      <c r="E284" s="88">
        <v>1</v>
      </c>
      <c r="F284" s="89">
        <v>5.2999999999999999E-2</v>
      </c>
      <c r="G284" s="88">
        <v>17</v>
      </c>
      <c r="H284" s="89">
        <v>0.89500000000000002</v>
      </c>
    </row>
    <row r="285" spans="1:8" x14ac:dyDescent="0.25">
      <c r="A285" s="84" t="s">
        <v>7</v>
      </c>
      <c r="B285" s="85">
        <v>34</v>
      </c>
      <c r="C285" s="85">
        <v>8</v>
      </c>
      <c r="D285" s="102">
        <v>0.23499999999999999</v>
      </c>
      <c r="E285" s="85">
        <v>1</v>
      </c>
      <c r="F285" s="86">
        <v>2.9000000000000001E-2</v>
      </c>
      <c r="G285" s="85">
        <v>25</v>
      </c>
      <c r="H285" s="86">
        <v>0.73499999999999999</v>
      </c>
    </row>
    <row r="286" spans="1:8" x14ac:dyDescent="0.25">
      <c r="A286" s="87" t="s">
        <v>8</v>
      </c>
      <c r="B286" s="88">
        <v>84</v>
      </c>
      <c r="C286" s="88">
        <v>5</v>
      </c>
      <c r="D286" s="89">
        <v>0.06</v>
      </c>
      <c r="E286" s="88">
        <v>2</v>
      </c>
      <c r="F286" s="89">
        <v>2.4E-2</v>
      </c>
      <c r="G286" s="88">
        <v>77</v>
      </c>
      <c r="H286" s="89">
        <v>0.91700000000000004</v>
      </c>
    </row>
    <row r="287" spans="1:8" x14ac:dyDescent="0.25">
      <c r="A287" s="84" t="s">
        <v>9</v>
      </c>
      <c r="B287" s="85">
        <v>148</v>
      </c>
      <c r="C287" s="85">
        <v>24</v>
      </c>
      <c r="D287" s="86">
        <v>0.16200000000000001</v>
      </c>
      <c r="E287" s="85">
        <v>7</v>
      </c>
      <c r="F287" s="86">
        <v>4.7E-2</v>
      </c>
      <c r="G287" s="85">
        <v>117</v>
      </c>
      <c r="H287" s="86">
        <v>0.79100000000000004</v>
      </c>
    </row>
    <row r="288" spans="1:8" x14ac:dyDescent="0.25">
      <c r="A288" s="87" t="s">
        <v>10</v>
      </c>
      <c r="B288" s="88">
        <v>255</v>
      </c>
      <c r="C288" s="88">
        <v>62</v>
      </c>
      <c r="D288" s="102">
        <v>0.24299999999999999</v>
      </c>
      <c r="E288" s="88">
        <v>7</v>
      </c>
      <c r="F288" s="89">
        <v>2.7E-2</v>
      </c>
      <c r="G288" s="88">
        <v>186</v>
      </c>
      <c r="H288" s="89">
        <v>0.72899999999999998</v>
      </c>
    </row>
    <row r="289" spans="1:8" x14ac:dyDescent="0.25">
      <c r="A289" s="90" t="s">
        <v>11</v>
      </c>
      <c r="B289" s="85">
        <v>359</v>
      </c>
      <c r="C289" s="91">
        <v>165</v>
      </c>
      <c r="D289" s="92">
        <v>0.46</v>
      </c>
      <c r="E289" s="88">
        <v>15</v>
      </c>
      <c r="F289" s="89">
        <v>4.2000000000000003E-2</v>
      </c>
      <c r="G289" s="91">
        <v>179</v>
      </c>
      <c r="H289" s="92">
        <v>0.499</v>
      </c>
    </row>
    <row r="290" spans="1:8" x14ac:dyDescent="0.25">
      <c r="A290" s="105" t="s">
        <v>12</v>
      </c>
      <c r="B290" s="50">
        <v>2</v>
      </c>
      <c r="C290" s="50">
        <v>1</v>
      </c>
      <c r="D290" s="28">
        <v>0.5</v>
      </c>
      <c r="E290" s="28">
        <v>0</v>
      </c>
      <c r="F290" s="28" t="s">
        <v>841</v>
      </c>
      <c r="G290" s="117">
        <v>1</v>
      </c>
      <c r="H290" s="28">
        <v>0.5</v>
      </c>
    </row>
    <row r="292" spans="1:8" x14ac:dyDescent="0.25">
      <c r="A292" s="81" t="s">
        <v>850</v>
      </c>
    </row>
    <row r="293" spans="1:8" ht="15.75" customHeight="1" x14ac:dyDescent="0.25">
      <c r="A293" s="93">
        <v>44525</v>
      </c>
      <c r="B293" s="94">
        <f>A293-120</f>
        <v>44405</v>
      </c>
      <c r="C293" s="272" t="s">
        <v>833</v>
      </c>
      <c r="D293" s="272"/>
      <c r="E293" s="272" t="s">
        <v>834</v>
      </c>
      <c r="F293" s="272"/>
      <c r="G293" s="272" t="s">
        <v>835</v>
      </c>
      <c r="H293" s="272"/>
    </row>
    <row r="294" spans="1:8" x14ac:dyDescent="0.25">
      <c r="A294" s="82" t="s">
        <v>104</v>
      </c>
      <c r="B294" s="83" t="s">
        <v>0</v>
      </c>
      <c r="C294" s="83" t="s">
        <v>839</v>
      </c>
      <c r="D294" s="83" t="s">
        <v>840</v>
      </c>
      <c r="E294" s="83" t="s">
        <v>839</v>
      </c>
      <c r="F294" s="83" t="s">
        <v>840</v>
      </c>
      <c r="G294" s="83" t="s">
        <v>839</v>
      </c>
      <c r="H294" s="83" t="s">
        <v>840</v>
      </c>
    </row>
    <row r="295" spans="1:8" x14ac:dyDescent="0.25">
      <c r="A295" s="84" t="s">
        <v>901</v>
      </c>
      <c r="B295" s="85">
        <v>1</v>
      </c>
      <c r="C295" s="85">
        <v>0</v>
      </c>
      <c r="D295" s="86" t="s">
        <v>841</v>
      </c>
      <c r="E295" s="85">
        <v>0</v>
      </c>
      <c r="F295" s="85" t="s">
        <v>841</v>
      </c>
      <c r="G295" s="85">
        <v>1</v>
      </c>
      <c r="H295" s="86">
        <v>1</v>
      </c>
    </row>
    <row r="296" spans="1:8" x14ac:dyDescent="0.25">
      <c r="A296" s="84" t="s">
        <v>809</v>
      </c>
      <c r="B296" s="85">
        <v>6</v>
      </c>
      <c r="C296" s="85">
        <v>1</v>
      </c>
      <c r="D296" s="86">
        <v>0.16700000000000001</v>
      </c>
      <c r="E296" s="85">
        <v>0</v>
      </c>
      <c r="F296" s="85" t="s">
        <v>841</v>
      </c>
      <c r="G296" s="85">
        <v>5</v>
      </c>
      <c r="H296" s="86">
        <v>0.83299999999999996</v>
      </c>
    </row>
    <row r="297" spans="1:8" x14ac:dyDescent="0.25">
      <c r="A297" s="87" t="s">
        <v>6</v>
      </c>
      <c r="B297" s="88">
        <v>19</v>
      </c>
      <c r="C297" s="88">
        <v>1</v>
      </c>
      <c r="D297" s="88">
        <v>5.2999999999999999E-2</v>
      </c>
      <c r="E297" s="88">
        <v>1</v>
      </c>
      <c r="F297" s="89">
        <v>5.2999999999999999E-2</v>
      </c>
      <c r="G297" s="88">
        <v>17</v>
      </c>
      <c r="H297" s="89">
        <v>0.89500000000000002</v>
      </c>
    </row>
    <row r="298" spans="1:8" x14ac:dyDescent="0.25">
      <c r="A298" s="84" t="s">
        <v>7</v>
      </c>
      <c r="B298" s="85">
        <v>33</v>
      </c>
      <c r="C298" s="85">
        <v>8</v>
      </c>
      <c r="D298" s="102">
        <v>0.24199999999999999</v>
      </c>
      <c r="E298" s="85">
        <v>1</v>
      </c>
      <c r="F298" s="86">
        <v>0.03</v>
      </c>
      <c r="G298" s="85">
        <v>24</v>
      </c>
      <c r="H298" s="86">
        <v>0.72699999999999998</v>
      </c>
    </row>
    <row r="299" spans="1:8" x14ac:dyDescent="0.25">
      <c r="A299" s="87" t="s">
        <v>8</v>
      </c>
      <c r="B299" s="88">
        <v>84</v>
      </c>
      <c r="C299" s="88">
        <v>5</v>
      </c>
      <c r="D299" s="89">
        <v>0.06</v>
      </c>
      <c r="E299" s="88">
        <v>2</v>
      </c>
      <c r="F299" s="89">
        <v>2.4E-2</v>
      </c>
      <c r="G299" s="88">
        <v>77</v>
      </c>
      <c r="H299" s="89">
        <v>0.91700000000000004</v>
      </c>
    </row>
    <row r="300" spans="1:8" x14ac:dyDescent="0.25">
      <c r="A300" s="84" t="s">
        <v>9</v>
      </c>
      <c r="B300" s="85">
        <v>149</v>
      </c>
      <c r="C300" s="85">
        <v>26</v>
      </c>
      <c r="D300" s="86">
        <v>0.17399999999999999</v>
      </c>
      <c r="E300" s="85">
        <v>7</v>
      </c>
      <c r="F300" s="86">
        <v>4.7E-2</v>
      </c>
      <c r="G300" s="85">
        <v>116</v>
      </c>
      <c r="H300" s="86">
        <v>0.77900000000000003</v>
      </c>
    </row>
    <row r="301" spans="1:8" x14ac:dyDescent="0.25">
      <c r="A301" s="87" t="s">
        <v>10</v>
      </c>
      <c r="B301" s="88">
        <v>258</v>
      </c>
      <c r="C301" s="88">
        <v>63</v>
      </c>
      <c r="D301" s="102">
        <v>0.24399999999999999</v>
      </c>
      <c r="E301" s="88">
        <v>7</v>
      </c>
      <c r="F301" s="89">
        <v>2.7E-2</v>
      </c>
      <c r="G301" s="88">
        <v>188</v>
      </c>
      <c r="H301" s="89">
        <v>0.72899999999999998</v>
      </c>
    </row>
    <row r="302" spans="1:8" x14ac:dyDescent="0.25">
      <c r="A302" s="90" t="s">
        <v>11</v>
      </c>
      <c r="B302" s="85">
        <v>361</v>
      </c>
      <c r="C302" s="91">
        <v>165</v>
      </c>
      <c r="D302" s="92">
        <v>0.45700000000000002</v>
      </c>
      <c r="E302" s="88">
        <v>15</v>
      </c>
      <c r="F302" s="89">
        <v>4.2000000000000003E-2</v>
      </c>
      <c r="G302" s="91">
        <v>181</v>
      </c>
      <c r="H302" s="92">
        <v>0.501</v>
      </c>
    </row>
    <row r="303" spans="1:8" x14ac:dyDescent="0.25">
      <c r="A303" s="105" t="s">
        <v>12</v>
      </c>
      <c r="B303" s="50">
        <v>2</v>
      </c>
      <c r="C303" s="50">
        <v>1</v>
      </c>
      <c r="D303" s="28">
        <v>0.5</v>
      </c>
      <c r="E303" s="28">
        <v>0</v>
      </c>
      <c r="F303" s="28" t="s">
        <v>841</v>
      </c>
      <c r="G303" s="117">
        <v>1</v>
      </c>
      <c r="H303" s="28">
        <v>0.5</v>
      </c>
    </row>
    <row r="305" spans="1:8" x14ac:dyDescent="0.25">
      <c r="A305" s="81" t="s">
        <v>850</v>
      </c>
    </row>
    <row r="306" spans="1:8" ht="15.75" customHeight="1" x14ac:dyDescent="0.25">
      <c r="A306" s="93">
        <v>44528</v>
      </c>
      <c r="B306" s="94">
        <f>A306-120</f>
        <v>44408</v>
      </c>
      <c r="C306" s="272" t="s">
        <v>833</v>
      </c>
      <c r="D306" s="272"/>
      <c r="E306" s="272" t="s">
        <v>834</v>
      </c>
      <c r="F306" s="272"/>
      <c r="G306" s="272" t="s">
        <v>835</v>
      </c>
      <c r="H306" s="272"/>
    </row>
    <row r="307" spans="1:8" x14ac:dyDescent="0.25">
      <c r="A307" s="82" t="s">
        <v>104</v>
      </c>
      <c r="B307" s="83" t="s">
        <v>0</v>
      </c>
      <c r="C307" s="83" t="s">
        <v>839</v>
      </c>
      <c r="D307" s="83" t="s">
        <v>840</v>
      </c>
      <c r="E307" s="83" t="s">
        <v>839</v>
      </c>
      <c r="F307" s="83" t="s">
        <v>840</v>
      </c>
      <c r="G307" s="83" t="s">
        <v>839</v>
      </c>
      <c r="H307" s="83" t="s">
        <v>840</v>
      </c>
    </row>
    <row r="308" spans="1:8" x14ac:dyDescent="0.25">
      <c r="A308" s="84" t="s">
        <v>901</v>
      </c>
      <c r="B308" s="85">
        <v>1</v>
      </c>
      <c r="C308" s="85">
        <v>0</v>
      </c>
      <c r="D308" s="86" t="s">
        <v>841</v>
      </c>
      <c r="E308" s="85">
        <v>0</v>
      </c>
      <c r="F308" s="85" t="s">
        <v>841</v>
      </c>
      <c r="G308" s="85">
        <v>1</v>
      </c>
      <c r="H308" s="86">
        <v>1</v>
      </c>
    </row>
    <row r="309" spans="1:8" x14ac:dyDescent="0.25">
      <c r="A309" s="84" t="s">
        <v>809</v>
      </c>
      <c r="B309" s="85">
        <v>6</v>
      </c>
      <c r="C309" s="85">
        <v>1</v>
      </c>
      <c r="D309" s="86">
        <v>0.16700000000000001</v>
      </c>
      <c r="E309" s="85">
        <v>0</v>
      </c>
      <c r="F309" s="85" t="s">
        <v>841</v>
      </c>
      <c r="G309" s="85">
        <v>5</v>
      </c>
      <c r="H309" s="86">
        <v>0.83299999999999996</v>
      </c>
    </row>
    <row r="310" spans="1:8" x14ac:dyDescent="0.25">
      <c r="A310" s="87" t="s">
        <v>6</v>
      </c>
      <c r="B310" s="88">
        <v>20</v>
      </c>
      <c r="C310" s="88">
        <v>1</v>
      </c>
      <c r="D310" s="88">
        <v>0.05</v>
      </c>
      <c r="E310" s="88">
        <v>1</v>
      </c>
      <c r="F310" s="89">
        <v>0.05</v>
      </c>
      <c r="G310" s="88">
        <v>18</v>
      </c>
      <c r="H310" s="89">
        <v>0.9</v>
      </c>
    </row>
    <row r="311" spans="1:8" x14ac:dyDescent="0.25">
      <c r="A311" s="84" t="s">
        <v>7</v>
      </c>
      <c r="B311" s="85">
        <v>34</v>
      </c>
      <c r="C311" s="85">
        <v>8</v>
      </c>
      <c r="D311" s="102">
        <v>0.23499999999999999</v>
      </c>
      <c r="E311" s="85">
        <v>1</v>
      </c>
      <c r="F311" s="86">
        <v>2.9000000000000001E-2</v>
      </c>
      <c r="G311" s="85">
        <v>25</v>
      </c>
      <c r="H311" s="86">
        <v>0.73499999999999999</v>
      </c>
    </row>
    <row r="312" spans="1:8" x14ac:dyDescent="0.25">
      <c r="A312" s="87" t="s">
        <v>8</v>
      </c>
      <c r="B312" s="88">
        <v>85</v>
      </c>
      <c r="C312" s="88">
        <v>5</v>
      </c>
      <c r="D312" s="89">
        <v>5.8999999999999997E-2</v>
      </c>
      <c r="E312" s="88">
        <v>2</v>
      </c>
      <c r="F312" s="89">
        <v>2.4E-2</v>
      </c>
      <c r="G312" s="88">
        <v>78</v>
      </c>
      <c r="H312" s="89">
        <v>0.91800000000000004</v>
      </c>
    </row>
    <row r="313" spans="1:8" x14ac:dyDescent="0.25">
      <c r="A313" s="84" t="s">
        <v>9</v>
      </c>
      <c r="B313" s="85">
        <v>151</v>
      </c>
      <c r="C313" s="85">
        <v>27</v>
      </c>
      <c r="D313" s="86">
        <v>0.17899999999999999</v>
      </c>
      <c r="E313" s="85">
        <v>7</v>
      </c>
      <c r="F313" s="86">
        <v>4.5999999999999999E-2</v>
      </c>
      <c r="G313" s="85">
        <v>117</v>
      </c>
      <c r="H313" s="86">
        <v>0.77500000000000002</v>
      </c>
    </row>
    <row r="314" spans="1:8" x14ac:dyDescent="0.25">
      <c r="A314" s="87" t="s">
        <v>10</v>
      </c>
      <c r="B314" s="88">
        <v>258</v>
      </c>
      <c r="C314" s="88">
        <v>63</v>
      </c>
      <c r="D314" s="102">
        <v>0.24399999999999999</v>
      </c>
      <c r="E314" s="88">
        <v>7</v>
      </c>
      <c r="F314" s="89">
        <v>2.7E-2</v>
      </c>
      <c r="G314" s="88">
        <v>188</v>
      </c>
      <c r="H314" s="89">
        <v>0.72899999999999998</v>
      </c>
    </row>
    <row r="315" spans="1:8" x14ac:dyDescent="0.25">
      <c r="A315" s="90" t="s">
        <v>11</v>
      </c>
      <c r="B315" s="85">
        <v>362</v>
      </c>
      <c r="C315" s="91">
        <v>165</v>
      </c>
      <c r="D315" s="92">
        <v>0.45600000000000002</v>
      </c>
      <c r="E315" s="88">
        <v>15</v>
      </c>
      <c r="F315" s="89">
        <v>4.1000000000000002E-2</v>
      </c>
      <c r="G315" s="91">
        <v>182</v>
      </c>
      <c r="H315" s="92">
        <v>0.503</v>
      </c>
    </row>
    <row r="316" spans="1:8" x14ac:dyDescent="0.25">
      <c r="A316" s="105" t="s">
        <v>12</v>
      </c>
      <c r="B316" s="50">
        <v>2</v>
      </c>
      <c r="C316" s="50">
        <v>1</v>
      </c>
      <c r="D316" s="28">
        <v>0.5</v>
      </c>
      <c r="E316" s="28">
        <v>0</v>
      </c>
      <c r="F316" s="28" t="s">
        <v>841</v>
      </c>
      <c r="G316" s="117">
        <v>1</v>
      </c>
      <c r="H316" s="28">
        <v>0.5</v>
      </c>
    </row>
    <row r="318" spans="1:8" x14ac:dyDescent="0.25">
      <c r="A318" s="81" t="s">
        <v>850</v>
      </c>
    </row>
    <row r="319" spans="1:8" ht="15.75" customHeight="1" x14ac:dyDescent="0.25">
      <c r="A319" s="93">
        <v>44531</v>
      </c>
      <c r="B319" s="94">
        <f>A319-120</f>
        <v>44411</v>
      </c>
      <c r="C319" s="272" t="s">
        <v>833</v>
      </c>
      <c r="D319" s="272"/>
      <c r="E319" s="272" t="s">
        <v>834</v>
      </c>
      <c r="F319" s="272"/>
      <c r="G319" s="272" t="s">
        <v>835</v>
      </c>
      <c r="H319" s="272"/>
    </row>
    <row r="320" spans="1:8" x14ac:dyDescent="0.25">
      <c r="A320" s="82" t="s">
        <v>104</v>
      </c>
      <c r="B320" s="83" t="s">
        <v>0</v>
      </c>
      <c r="C320" s="83" t="s">
        <v>839</v>
      </c>
      <c r="D320" s="83" t="s">
        <v>840</v>
      </c>
      <c r="E320" s="83" t="s">
        <v>839</v>
      </c>
      <c r="F320" s="83" t="s">
        <v>840</v>
      </c>
      <c r="G320" s="83" t="s">
        <v>839</v>
      </c>
      <c r="H320" s="83" t="s">
        <v>840</v>
      </c>
    </row>
    <row r="321" spans="1:8" x14ac:dyDescent="0.25">
      <c r="A321" s="84" t="s">
        <v>901</v>
      </c>
      <c r="B321" s="85">
        <v>1</v>
      </c>
      <c r="C321" s="85">
        <v>0</v>
      </c>
      <c r="D321" s="86" t="s">
        <v>841</v>
      </c>
      <c r="E321" s="85">
        <v>0</v>
      </c>
      <c r="F321" s="85" t="s">
        <v>841</v>
      </c>
      <c r="G321" s="85">
        <v>1</v>
      </c>
      <c r="H321" s="86">
        <v>1</v>
      </c>
    </row>
    <row r="322" spans="1:8" x14ac:dyDescent="0.25">
      <c r="A322" s="84" t="s">
        <v>809</v>
      </c>
      <c r="B322" s="85">
        <v>8</v>
      </c>
      <c r="C322" s="85">
        <v>1</v>
      </c>
      <c r="D322" s="86">
        <v>0.125</v>
      </c>
      <c r="E322" s="85">
        <v>0</v>
      </c>
      <c r="F322" s="85" t="s">
        <v>841</v>
      </c>
      <c r="G322" s="85">
        <v>7</v>
      </c>
      <c r="H322" s="86">
        <v>0.875</v>
      </c>
    </row>
    <row r="323" spans="1:8" x14ac:dyDescent="0.25">
      <c r="A323" s="87" t="s">
        <v>6</v>
      </c>
      <c r="B323" s="88">
        <v>20</v>
      </c>
      <c r="C323" s="88">
        <v>1</v>
      </c>
      <c r="D323" s="88">
        <v>0.05</v>
      </c>
      <c r="E323" s="88">
        <v>1</v>
      </c>
      <c r="F323" s="89">
        <v>0.05</v>
      </c>
      <c r="G323" s="88">
        <v>18</v>
      </c>
      <c r="H323" s="89">
        <v>0.9</v>
      </c>
    </row>
    <row r="324" spans="1:8" x14ac:dyDescent="0.25">
      <c r="A324" s="84" t="s">
        <v>7</v>
      </c>
      <c r="B324" s="85">
        <v>34</v>
      </c>
      <c r="C324" s="85">
        <v>8</v>
      </c>
      <c r="D324" s="102">
        <v>0.23499999999999999</v>
      </c>
      <c r="E324" s="85">
        <v>1</v>
      </c>
      <c r="F324" s="86">
        <v>2.9000000000000001E-2</v>
      </c>
      <c r="G324" s="85">
        <v>25</v>
      </c>
      <c r="H324" s="86">
        <v>0.73499999999999999</v>
      </c>
    </row>
    <row r="325" spans="1:8" x14ac:dyDescent="0.25">
      <c r="A325" s="87" t="s">
        <v>8</v>
      </c>
      <c r="B325" s="88">
        <v>88</v>
      </c>
      <c r="C325" s="88">
        <v>7</v>
      </c>
      <c r="D325" s="89">
        <v>0.08</v>
      </c>
      <c r="E325" s="88">
        <v>2</v>
      </c>
      <c r="F325" s="89">
        <v>2.3E-2</v>
      </c>
      <c r="G325" s="88">
        <v>79</v>
      </c>
      <c r="H325" s="89">
        <v>0.89800000000000002</v>
      </c>
    </row>
    <row r="326" spans="1:8" x14ac:dyDescent="0.25">
      <c r="A326" s="84" t="s">
        <v>9</v>
      </c>
      <c r="B326" s="85">
        <v>153</v>
      </c>
      <c r="C326" s="85">
        <v>27</v>
      </c>
      <c r="D326" s="86">
        <v>0.17599999999999999</v>
      </c>
      <c r="E326" s="85">
        <v>8</v>
      </c>
      <c r="F326" s="86">
        <v>5.1999999999999998E-2</v>
      </c>
      <c r="G326" s="85">
        <v>118</v>
      </c>
      <c r="H326" s="86">
        <v>0.77100000000000002</v>
      </c>
    </row>
    <row r="327" spans="1:8" x14ac:dyDescent="0.25">
      <c r="A327" s="87" t="s">
        <v>10</v>
      </c>
      <c r="B327" s="88">
        <v>260</v>
      </c>
      <c r="C327" s="88">
        <v>65</v>
      </c>
      <c r="D327" s="102">
        <v>0.25</v>
      </c>
      <c r="E327" s="88">
        <v>7</v>
      </c>
      <c r="F327" s="89">
        <v>2.7E-2</v>
      </c>
      <c r="G327" s="88">
        <v>188</v>
      </c>
      <c r="H327" s="89">
        <v>0.72299999999999998</v>
      </c>
    </row>
    <row r="328" spans="1:8" x14ac:dyDescent="0.25">
      <c r="A328" s="90" t="s">
        <v>11</v>
      </c>
      <c r="B328" s="85">
        <v>368</v>
      </c>
      <c r="C328" s="91">
        <v>166</v>
      </c>
      <c r="D328" s="92">
        <v>0.45100000000000001</v>
      </c>
      <c r="E328" s="88">
        <v>15</v>
      </c>
      <c r="F328" s="89">
        <v>4.1000000000000002E-2</v>
      </c>
      <c r="G328" s="91">
        <v>187</v>
      </c>
      <c r="H328" s="92">
        <v>0.50800000000000001</v>
      </c>
    </row>
    <row r="329" spans="1:8" x14ac:dyDescent="0.25">
      <c r="A329" s="105" t="s">
        <v>12</v>
      </c>
      <c r="B329" s="50">
        <v>2</v>
      </c>
      <c r="C329" s="50">
        <v>1</v>
      </c>
      <c r="D329" s="28">
        <v>0.5</v>
      </c>
      <c r="E329" s="28">
        <v>0</v>
      </c>
      <c r="F329" s="28" t="s">
        <v>841</v>
      </c>
      <c r="G329" s="117">
        <v>1</v>
      </c>
      <c r="H329" s="28">
        <v>0.5</v>
      </c>
    </row>
    <row r="331" spans="1:8" x14ac:dyDescent="0.25">
      <c r="A331" s="81" t="s">
        <v>850</v>
      </c>
    </row>
    <row r="332" spans="1:8" ht="15.75" customHeight="1" x14ac:dyDescent="0.25">
      <c r="A332" s="93">
        <v>44535</v>
      </c>
      <c r="B332" s="94">
        <f>A332-120</f>
        <v>44415</v>
      </c>
      <c r="C332" s="272" t="s">
        <v>833</v>
      </c>
      <c r="D332" s="272"/>
      <c r="E332" s="272" t="s">
        <v>834</v>
      </c>
      <c r="F332" s="272"/>
      <c r="G332" s="272" t="s">
        <v>835</v>
      </c>
      <c r="H332" s="272"/>
    </row>
    <row r="333" spans="1:8" x14ac:dyDescent="0.25">
      <c r="A333" s="82" t="s">
        <v>104</v>
      </c>
      <c r="B333" s="83" t="s">
        <v>0</v>
      </c>
      <c r="C333" s="83" t="s">
        <v>839</v>
      </c>
      <c r="D333" s="83" t="s">
        <v>840</v>
      </c>
      <c r="E333" s="83" t="s">
        <v>839</v>
      </c>
      <c r="F333" s="83" t="s">
        <v>840</v>
      </c>
      <c r="G333" s="83" t="s">
        <v>839</v>
      </c>
      <c r="H333" s="83" t="s">
        <v>840</v>
      </c>
    </row>
    <row r="334" spans="1:8" x14ac:dyDescent="0.25">
      <c r="A334" s="84" t="s">
        <v>901</v>
      </c>
      <c r="B334" s="85">
        <v>1</v>
      </c>
      <c r="C334" s="85">
        <v>0</v>
      </c>
      <c r="D334" s="86" t="s">
        <v>841</v>
      </c>
      <c r="E334" s="85">
        <v>0</v>
      </c>
      <c r="F334" s="85" t="s">
        <v>841</v>
      </c>
      <c r="G334" s="85">
        <v>1</v>
      </c>
      <c r="H334" s="86">
        <v>1</v>
      </c>
    </row>
    <row r="335" spans="1:8" x14ac:dyDescent="0.25">
      <c r="A335" s="84" t="s">
        <v>809</v>
      </c>
      <c r="B335" s="85">
        <v>8</v>
      </c>
      <c r="C335" s="85">
        <v>1</v>
      </c>
      <c r="D335" s="86">
        <v>0.125</v>
      </c>
      <c r="E335" s="85">
        <v>0</v>
      </c>
      <c r="F335" s="85" t="s">
        <v>841</v>
      </c>
      <c r="G335" s="85">
        <v>7</v>
      </c>
      <c r="H335" s="86">
        <v>0.875</v>
      </c>
    </row>
    <row r="336" spans="1:8" x14ac:dyDescent="0.25">
      <c r="A336" s="87" t="s">
        <v>6</v>
      </c>
      <c r="B336" s="88">
        <v>20</v>
      </c>
      <c r="C336" s="88">
        <v>1</v>
      </c>
      <c r="D336" s="88">
        <v>0.05</v>
      </c>
      <c r="E336" s="88">
        <v>1</v>
      </c>
      <c r="F336" s="89">
        <v>0.05</v>
      </c>
      <c r="G336" s="88">
        <v>18</v>
      </c>
      <c r="H336" s="89">
        <v>0.9</v>
      </c>
    </row>
    <row r="337" spans="1:8" x14ac:dyDescent="0.25">
      <c r="A337" s="84" t="s">
        <v>7</v>
      </c>
      <c r="B337" s="85">
        <v>34</v>
      </c>
      <c r="C337" s="85">
        <v>8</v>
      </c>
      <c r="D337" s="102">
        <v>0.23499999999999999</v>
      </c>
      <c r="E337" s="85">
        <v>1</v>
      </c>
      <c r="F337" s="86">
        <v>2.9000000000000001E-2</v>
      </c>
      <c r="G337" s="85">
        <v>25</v>
      </c>
      <c r="H337" s="86">
        <v>0.73499999999999999</v>
      </c>
    </row>
    <row r="338" spans="1:8" x14ac:dyDescent="0.25">
      <c r="A338" s="87" t="s">
        <v>8</v>
      </c>
      <c r="B338" s="88">
        <v>89</v>
      </c>
      <c r="C338" s="88">
        <v>8</v>
      </c>
      <c r="D338" s="89">
        <v>0.09</v>
      </c>
      <c r="E338" s="88">
        <v>2</v>
      </c>
      <c r="F338" s="89">
        <v>2.1999999999999999E-2</v>
      </c>
      <c r="G338" s="88">
        <v>79</v>
      </c>
      <c r="H338" s="89">
        <v>0.88800000000000001</v>
      </c>
    </row>
    <row r="339" spans="1:8" x14ac:dyDescent="0.25">
      <c r="A339" s="84" t="s">
        <v>9</v>
      </c>
      <c r="B339" s="85">
        <v>152</v>
      </c>
      <c r="C339" s="85">
        <v>27</v>
      </c>
      <c r="D339" s="86">
        <v>0.17799999999999999</v>
      </c>
      <c r="E339" s="85">
        <v>8</v>
      </c>
      <c r="F339" s="86">
        <v>5.2999999999999999E-2</v>
      </c>
      <c r="G339" s="85">
        <v>117</v>
      </c>
      <c r="H339" s="86">
        <v>0.77</v>
      </c>
    </row>
    <row r="340" spans="1:8" x14ac:dyDescent="0.25">
      <c r="A340" s="87" t="s">
        <v>10</v>
      </c>
      <c r="B340" s="88">
        <v>262</v>
      </c>
      <c r="C340" s="88">
        <v>66</v>
      </c>
      <c r="D340" s="102">
        <v>0.252</v>
      </c>
      <c r="E340" s="88">
        <v>7</v>
      </c>
      <c r="F340" s="89">
        <v>2.7E-2</v>
      </c>
      <c r="G340" s="88">
        <v>189</v>
      </c>
      <c r="H340" s="89">
        <v>0.72099999999999997</v>
      </c>
    </row>
    <row r="341" spans="1:8" x14ac:dyDescent="0.25">
      <c r="A341" s="90" t="s">
        <v>11</v>
      </c>
      <c r="B341" s="85">
        <v>367</v>
      </c>
      <c r="C341" s="91">
        <v>164</v>
      </c>
      <c r="D341" s="92">
        <v>0.44700000000000001</v>
      </c>
      <c r="E341" s="88">
        <v>15</v>
      </c>
      <c r="F341" s="89">
        <v>4.1000000000000002E-2</v>
      </c>
      <c r="G341" s="91">
        <v>188</v>
      </c>
      <c r="H341" s="92">
        <v>0.51200000000000001</v>
      </c>
    </row>
    <row r="342" spans="1:8" x14ac:dyDescent="0.25">
      <c r="A342" s="105" t="s">
        <v>12</v>
      </c>
      <c r="B342" s="50">
        <v>2</v>
      </c>
      <c r="C342" s="50">
        <v>1</v>
      </c>
      <c r="D342" s="28">
        <v>0.5</v>
      </c>
      <c r="E342" s="28">
        <v>0</v>
      </c>
      <c r="F342" s="28" t="s">
        <v>841</v>
      </c>
      <c r="G342" s="117">
        <v>1</v>
      </c>
      <c r="H342" s="28">
        <v>0.5</v>
      </c>
    </row>
    <row r="344" spans="1:8" x14ac:dyDescent="0.25">
      <c r="A344" s="81" t="s">
        <v>850</v>
      </c>
    </row>
    <row r="345" spans="1:8" ht="15.75" customHeight="1" x14ac:dyDescent="0.25">
      <c r="A345" s="93">
        <v>44536</v>
      </c>
      <c r="B345" s="94">
        <f>A345-120</f>
        <v>44416</v>
      </c>
      <c r="C345" s="272" t="s">
        <v>833</v>
      </c>
      <c r="D345" s="272"/>
      <c r="E345" s="272" t="s">
        <v>834</v>
      </c>
      <c r="F345" s="272"/>
      <c r="G345" s="272" t="s">
        <v>835</v>
      </c>
      <c r="H345" s="272"/>
    </row>
    <row r="346" spans="1:8" x14ac:dyDescent="0.25">
      <c r="A346" s="82" t="s">
        <v>104</v>
      </c>
      <c r="B346" s="83" t="s">
        <v>0</v>
      </c>
      <c r="C346" s="83" t="s">
        <v>839</v>
      </c>
      <c r="D346" s="83" t="s">
        <v>840</v>
      </c>
      <c r="E346" s="83" t="s">
        <v>839</v>
      </c>
      <c r="F346" s="83" t="s">
        <v>840</v>
      </c>
      <c r="G346" s="83" t="s">
        <v>839</v>
      </c>
      <c r="H346" s="83" t="s">
        <v>840</v>
      </c>
    </row>
    <row r="347" spans="1:8" x14ac:dyDescent="0.25">
      <c r="A347" s="84" t="s">
        <v>901</v>
      </c>
      <c r="B347" s="85">
        <v>1</v>
      </c>
      <c r="C347" s="85">
        <v>0</v>
      </c>
      <c r="D347" s="86" t="s">
        <v>841</v>
      </c>
      <c r="E347" s="85">
        <v>0</v>
      </c>
      <c r="F347" s="85" t="s">
        <v>841</v>
      </c>
      <c r="G347" s="85">
        <v>1</v>
      </c>
      <c r="H347" s="86">
        <v>1</v>
      </c>
    </row>
    <row r="348" spans="1:8" x14ac:dyDescent="0.25">
      <c r="A348" s="84" t="s">
        <v>809</v>
      </c>
      <c r="B348" s="85">
        <v>8</v>
      </c>
      <c r="C348" s="85">
        <v>1</v>
      </c>
      <c r="D348" s="86">
        <v>0.125</v>
      </c>
      <c r="E348" s="85">
        <v>0</v>
      </c>
      <c r="F348" s="85" t="s">
        <v>841</v>
      </c>
      <c r="G348" s="85">
        <v>7</v>
      </c>
      <c r="H348" s="86">
        <v>0.875</v>
      </c>
    </row>
    <row r="349" spans="1:8" x14ac:dyDescent="0.25">
      <c r="A349" s="87" t="s">
        <v>6</v>
      </c>
      <c r="B349" s="88">
        <v>20</v>
      </c>
      <c r="C349" s="88">
        <v>1</v>
      </c>
      <c r="D349" s="88">
        <v>0.05</v>
      </c>
      <c r="E349" s="88">
        <v>1</v>
      </c>
      <c r="F349" s="89">
        <v>0.05</v>
      </c>
      <c r="G349" s="88">
        <v>18</v>
      </c>
      <c r="H349" s="89">
        <v>0.9</v>
      </c>
    </row>
    <row r="350" spans="1:8" x14ac:dyDescent="0.25">
      <c r="A350" s="84" t="s">
        <v>7</v>
      </c>
      <c r="B350" s="85">
        <v>34</v>
      </c>
      <c r="C350" s="85">
        <v>8</v>
      </c>
      <c r="D350" s="102">
        <v>0.23499999999999999</v>
      </c>
      <c r="E350" s="85">
        <v>1</v>
      </c>
      <c r="F350" s="86">
        <v>2.9000000000000001E-2</v>
      </c>
      <c r="G350" s="85">
        <v>25</v>
      </c>
      <c r="H350" s="86">
        <v>0.73499999999999999</v>
      </c>
    </row>
    <row r="351" spans="1:8" x14ac:dyDescent="0.25">
      <c r="A351" s="87" t="s">
        <v>8</v>
      </c>
      <c r="B351" s="88">
        <v>90</v>
      </c>
      <c r="C351" s="88">
        <v>8</v>
      </c>
      <c r="D351" s="89">
        <v>8.8999999999999996E-2</v>
      </c>
      <c r="E351" s="88">
        <v>2</v>
      </c>
      <c r="F351" s="89">
        <v>2.1999999999999999E-2</v>
      </c>
      <c r="G351" s="88">
        <v>80</v>
      </c>
      <c r="H351" s="89">
        <v>0.88900000000000001</v>
      </c>
    </row>
    <row r="352" spans="1:8" x14ac:dyDescent="0.25">
      <c r="A352" s="84" t="s">
        <v>9</v>
      </c>
      <c r="B352" s="85">
        <v>151</v>
      </c>
      <c r="C352" s="85">
        <v>27</v>
      </c>
      <c r="D352" s="86">
        <v>0.17899999999999999</v>
      </c>
      <c r="E352" s="85">
        <v>8</v>
      </c>
      <c r="F352" s="86">
        <v>5.2999999999999999E-2</v>
      </c>
      <c r="G352" s="85">
        <v>116</v>
      </c>
      <c r="H352" s="86">
        <v>0.76800000000000002</v>
      </c>
    </row>
    <row r="353" spans="1:8" x14ac:dyDescent="0.25">
      <c r="A353" s="87" t="s">
        <v>10</v>
      </c>
      <c r="B353" s="88">
        <v>264</v>
      </c>
      <c r="C353" s="88">
        <v>67</v>
      </c>
      <c r="D353" s="102">
        <v>0.254</v>
      </c>
      <c r="E353" s="88">
        <v>7</v>
      </c>
      <c r="F353" s="89">
        <v>2.7E-2</v>
      </c>
      <c r="G353" s="88">
        <v>190</v>
      </c>
      <c r="H353" s="89">
        <v>0.72</v>
      </c>
    </row>
    <row r="354" spans="1:8" x14ac:dyDescent="0.25">
      <c r="A354" s="90" t="s">
        <v>11</v>
      </c>
      <c r="B354" s="85">
        <v>369</v>
      </c>
      <c r="C354" s="91">
        <v>165</v>
      </c>
      <c r="D354" s="92">
        <v>0.44700000000000001</v>
      </c>
      <c r="E354" s="88">
        <v>16</v>
      </c>
      <c r="F354" s="89">
        <v>4.2999999999999997E-2</v>
      </c>
      <c r="G354" s="91">
        <v>188</v>
      </c>
      <c r="H354" s="92">
        <v>0.50900000000000001</v>
      </c>
    </row>
    <row r="355" spans="1:8" x14ac:dyDescent="0.25">
      <c r="A355" s="105" t="s">
        <v>12</v>
      </c>
      <c r="B355" s="50">
        <v>2</v>
      </c>
      <c r="C355" s="50">
        <v>1</v>
      </c>
      <c r="D355" s="28">
        <v>0.5</v>
      </c>
      <c r="E355" s="28">
        <v>0</v>
      </c>
      <c r="F355" s="28" t="s">
        <v>841</v>
      </c>
      <c r="G355" s="117">
        <v>1</v>
      </c>
      <c r="H355" s="28">
        <v>0.5</v>
      </c>
    </row>
    <row r="356" spans="1:8" x14ac:dyDescent="0.25">
      <c r="A356" s="11"/>
    </row>
    <row r="357" spans="1:8" x14ac:dyDescent="0.25">
      <c r="A357" s="81" t="s">
        <v>850</v>
      </c>
    </row>
    <row r="358" spans="1:8" ht="15.75" customHeight="1" x14ac:dyDescent="0.25">
      <c r="A358" s="93">
        <v>44538</v>
      </c>
      <c r="B358" s="94">
        <f>A358-120</f>
        <v>44418</v>
      </c>
      <c r="C358" s="272" t="s">
        <v>833</v>
      </c>
      <c r="D358" s="272"/>
      <c r="E358" s="272" t="s">
        <v>834</v>
      </c>
      <c r="F358" s="272"/>
      <c r="G358" s="272" t="s">
        <v>835</v>
      </c>
      <c r="H358" s="272"/>
    </row>
    <row r="359" spans="1:8" x14ac:dyDescent="0.25">
      <c r="A359" s="82" t="s">
        <v>104</v>
      </c>
      <c r="B359" s="83" t="s">
        <v>0</v>
      </c>
      <c r="C359" s="83" t="s">
        <v>839</v>
      </c>
      <c r="D359" s="83" t="s">
        <v>840</v>
      </c>
      <c r="E359" s="83" t="s">
        <v>839</v>
      </c>
      <c r="F359" s="83" t="s">
        <v>840</v>
      </c>
      <c r="G359" s="83" t="s">
        <v>839</v>
      </c>
      <c r="H359" s="83" t="s">
        <v>840</v>
      </c>
    </row>
    <row r="360" spans="1:8" x14ac:dyDescent="0.25">
      <c r="A360" s="84" t="s">
        <v>901</v>
      </c>
      <c r="B360" s="85">
        <v>1</v>
      </c>
      <c r="C360" s="85">
        <v>0</v>
      </c>
      <c r="D360" s="86" t="s">
        <v>841</v>
      </c>
      <c r="E360" s="85">
        <v>0</v>
      </c>
      <c r="F360" s="85" t="s">
        <v>841</v>
      </c>
      <c r="G360" s="85">
        <v>1</v>
      </c>
      <c r="H360" s="86">
        <v>1</v>
      </c>
    </row>
    <row r="361" spans="1:8" x14ac:dyDescent="0.25">
      <c r="A361" s="84" t="s">
        <v>809</v>
      </c>
      <c r="B361" s="85">
        <v>8</v>
      </c>
      <c r="C361" s="85">
        <v>1</v>
      </c>
      <c r="D361" s="86">
        <v>0.125</v>
      </c>
      <c r="E361" s="85">
        <v>0</v>
      </c>
      <c r="F361" s="85" t="s">
        <v>841</v>
      </c>
      <c r="G361" s="85">
        <v>7</v>
      </c>
      <c r="H361" s="86">
        <v>0.875</v>
      </c>
    </row>
    <row r="362" spans="1:8" x14ac:dyDescent="0.25">
      <c r="A362" s="87" t="s">
        <v>6</v>
      </c>
      <c r="B362" s="88">
        <v>20</v>
      </c>
      <c r="C362" s="88">
        <v>1</v>
      </c>
      <c r="D362" s="88">
        <v>0.05</v>
      </c>
      <c r="E362" s="88">
        <v>1</v>
      </c>
      <c r="F362" s="89">
        <v>0.05</v>
      </c>
      <c r="G362" s="88">
        <v>18</v>
      </c>
      <c r="H362" s="89">
        <v>0.9</v>
      </c>
    </row>
    <row r="363" spans="1:8" x14ac:dyDescent="0.25">
      <c r="A363" s="84" t="s">
        <v>7</v>
      </c>
      <c r="B363" s="85">
        <v>34</v>
      </c>
      <c r="C363" s="85">
        <v>8</v>
      </c>
      <c r="D363" s="102">
        <v>0.23499999999999999</v>
      </c>
      <c r="E363" s="85">
        <v>1</v>
      </c>
      <c r="F363" s="86">
        <v>2.9000000000000001E-2</v>
      </c>
      <c r="G363" s="85">
        <v>25</v>
      </c>
      <c r="H363" s="86">
        <v>0.73499999999999999</v>
      </c>
    </row>
    <row r="364" spans="1:8" x14ac:dyDescent="0.25">
      <c r="A364" s="87" t="s">
        <v>8</v>
      </c>
      <c r="B364" s="88">
        <v>91</v>
      </c>
      <c r="C364" s="88">
        <v>8</v>
      </c>
      <c r="D364" s="89">
        <v>8.7999999999999995E-2</v>
      </c>
      <c r="E364" s="88">
        <v>2</v>
      </c>
      <c r="F364" s="89">
        <v>2.1999999999999999E-2</v>
      </c>
      <c r="G364" s="88">
        <v>81</v>
      </c>
      <c r="H364" s="89">
        <v>0.89</v>
      </c>
    </row>
    <row r="365" spans="1:8" x14ac:dyDescent="0.25">
      <c r="A365" s="84" t="s">
        <v>9</v>
      </c>
      <c r="B365" s="85">
        <v>152</v>
      </c>
      <c r="C365" s="85">
        <v>27</v>
      </c>
      <c r="D365" s="86">
        <v>0.17799999999999999</v>
      </c>
      <c r="E365" s="85">
        <v>8</v>
      </c>
      <c r="F365" s="86">
        <v>5.2999999999999999E-2</v>
      </c>
      <c r="G365" s="85">
        <v>117</v>
      </c>
      <c r="H365" s="86">
        <v>0.77</v>
      </c>
    </row>
    <row r="366" spans="1:8" x14ac:dyDescent="0.25">
      <c r="A366" s="87" t="s">
        <v>10</v>
      </c>
      <c r="B366" s="88">
        <v>264</v>
      </c>
      <c r="C366" s="88">
        <v>67</v>
      </c>
      <c r="D366" s="102">
        <v>0.254</v>
      </c>
      <c r="E366" s="88">
        <v>7</v>
      </c>
      <c r="F366" s="89">
        <v>2.7E-2</v>
      </c>
      <c r="G366" s="88">
        <v>190</v>
      </c>
      <c r="H366" s="89">
        <v>0.72</v>
      </c>
    </row>
    <row r="367" spans="1:8" x14ac:dyDescent="0.25">
      <c r="A367" s="90" t="s">
        <v>11</v>
      </c>
      <c r="B367" s="85">
        <v>370</v>
      </c>
      <c r="C367" s="91">
        <v>166</v>
      </c>
      <c r="D367" s="92">
        <v>0.44900000000000001</v>
      </c>
      <c r="E367" s="88">
        <v>16</v>
      </c>
      <c r="F367" s="89">
        <v>4.2999999999999997E-2</v>
      </c>
      <c r="G367" s="91">
        <v>188</v>
      </c>
      <c r="H367" s="92">
        <v>0.50800000000000001</v>
      </c>
    </row>
    <row r="368" spans="1:8" x14ac:dyDescent="0.25">
      <c r="A368" s="105" t="s">
        <v>12</v>
      </c>
      <c r="B368" s="50">
        <v>2</v>
      </c>
      <c r="C368" s="50">
        <v>1</v>
      </c>
      <c r="D368" s="28">
        <v>0.5</v>
      </c>
      <c r="E368" s="28">
        <v>0</v>
      </c>
      <c r="F368" s="28" t="s">
        <v>841</v>
      </c>
      <c r="G368" s="117">
        <v>1</v>
      </c>
      <c r="H368" s="28">
        <v>0.5</v>
      </c>
    </row>
    <row r="370" spans="1:8" x14ac:dyDescent="0.25">
      <c r="A370" s="81" t="s">
        <v>850</v>
      </c>
    </row>
    <row r="371" spans="1:8" ht="15.75" customHeight="1" x14ac:dyDescent="0.25">
      <c r="A371" s="93">
        <v>44542</v>
      </c>
      <c r="B371" s="94">
        <f>A371-120</f>
        <v>44422</v>
      </c>
      <c r="C371" s="272" t="s">
        <v>833</v>
      </c>
      <c r="D371" s="272"/>
      <c r="E371" s="272" t="s">
        <v>834</v>
      </c>
      <c r="F371" s="272"/>
      <c r="G371" s="272" t="s">
        <v>835</v>
      </c>
      <c r="H371" s="272"/>
    </row>
    <row r="372" spans="1:8" x14ac:dyDescent="0.25">
      <c r="A372" s="82" t="s">
        <v>104</v>
      </c>
      <c r="B372" s="83" t="s">
        <v>0</v>
      </c>
      <c r="C372" s="83" t="s">
        <v>839</v>
      </c>
      <c r="D372" s="83" t="s">
        <v>840</v>
      </c>
      <c r="E372" s="83" t="s">
        <v>839</v>
      </c>
      <c r="F372" s="83" t="s">
        <v>840</v>
      </c>
      <c r="G372" s="83" t="s">
        <v>839</v>
      </c>
      <c r="H372" s="83" t="s">
        <v>840</v>
      </c>
    </row>
    <row r="373" spans="1:8" x14ac:dyDescent="0.25">
      <c r="A373" s="84" t="s">
        <v>901</v>
      </c>
      <c r="B373" s="85">
        <v>1</v>
      </c>
      <c r="C373" s="85">
        <v>0</v>
      </c>
      <c r="D373" s="86" t="s">
        <v>841</v>
      </c>
      <c r="E373" s="85">
        <v>0</v>
      </c>
      <c r="F373" s="85" t="s">
        <v>841</v>
      </c>
      <c r="G373" s="85">
        <v>1</v>
      </c>
      <c r="H373" s="86">
        <v>1</v>
      </c>
    </row>
    <row r="374" spans="1:8" x14ac:dyDescent="0.25">
      <c r="A374" s="84" t="s">
        <v>809</v>
      </c>
      <c r="B374" s="85">
        <v>8</v>
      </c>
      <c r="C374" s="85">
        <v>1</v>
      </c>
      <c r="D374" s="86">
        <v>0.125</v>
      </c>
      <c r="E374" s="85">
        <v>0</v>
      </c>
      <c r="F374" s="85" t="s">
        <v>841</v>
      </c>
      <c r="G374" s="85">
        <v>7</v>
      </c>
      <c r="H374" s="86">
        <v>0.875</v>
      </c>
    </row>
    <row r="375" spans="1:8" x14ac:dyDescent="0.25">
      <c r="A375" s="87" t="s">
        <v>6</v>
      </c>
      <c r="B375" s="88">
        <v>20</v>
      </c>
      <c r="C375" s="88">
        <v>1</v>
      </c>
      <c r="D375" s="88">
        <v>0.05</v>
      </c>
      <c r="E375" s="88">
        <v>1</v>
      </c>
      <c r="F375" s="89">
        <v>0.05</v>
      </c>
      <c r="G375" s="88">
        <v>18</v>
      </c>
      <c r="H375" s="89">
        <v>0.9</v>
      </c>
    </row>
    <row r="376" spans="1:8" x14ac:dyDescent="0.25">
      <c r="A376" s="84" t="s">
        <v>7</v>
      </c>
      <c r="B376" s="85">
        <v>34</v>
      </c>
      <c r="C376" s="85">
        <v>8</v>
      </c>
      <c r="D376" s="102">
        <v>0.23499999999999999</v>
      </c>
      <c r="E376" s="85">
        <v>1</v>
      </c>
      <c r="F376" s="86">
        <v>2.9000000000000001E-2</v>
      </c>
      <c r="G376" s="85">
        <v>25</v>
      </c>
      <c r="H376" s="86">
        <v>0.73499999999999999</v>
      </c>
    </row>
    <row r="377" spans="1:8" x14ac:dyDescent="0.25">
      <c r="A377" s="87" t="s">
        <v>8</v>
      </c>
      <c r="B377" s="88">
        <v>91</v>
      </c>
      <c r="C377" s="88">
        <v>8</v>
      </c>
      <c r="D377" s="89">
        <v>8.7999999999999995E-2</v>
      </c>
      <c r="E377" s="88">
        <v>2</v>
      </c>
      <c r="F377" s="89">
        <v>2.1999999999999999E-2</v>
      </c>
      <c r="G377" s="88">
        <v>81</v>
      </c>
      <c r="H377" s="89">
        <v>0.89</v>
      </c>
    </row>
    <row r="378" spans="1:8" x14ac:dyDescent="0.25">
      <c r="A378" s="84" t="s">
        <v>9</v>
      </c>
      <c r="B378" s="85">
        <v>151</v>
      </c>
      <c r="C378" s="85">
        <v>26</v>
      </c>
      <c r="D378" s="86">
        <v>0.17199999999999999</v>
      </c>
      <c r="E378" s="85">
        <v>8</v>
      </c>
      <c r="F378" s="86">
        <v>5.2999999999999999E-2</v>
      </c>
      <c r="G378" s="85">
        <v>117</v>
      </c>
      <c r="H378" s="86">
        <v>0.77500000000000002</v>
      </c>
    </row>
    <row r="379" spans="1:8" x14ac:dyDescent="0.25">
      <c r="A379" s="87" t="s">
        <v>10</v>
      </c>
      <c r="B379" s="88">
        <v>266</v>
      </c>
      <c r="C379" s="88">
        <v>66</v>
      </c>
      <c r="D379" s="102">
        <v>0.248</v>
      </c>
      <c r="E379" s="88">
        <v>7</v>
      </c>
      <c r="F379" s="89">
        <v>2.5999999999999999E-2</v>
      </c>
      <c r="G379" s="88">
        <v>193</v>
      </c>
      <c r="H379" s="89">
        <v>0.72599999999999998</v>
      </c>
    </row>
    <row r="380" spans="1:8" x14ac:dyDescent="0.25">
      <c r="A380" s="90" t="s">
        <v>11</v>
      </c>
      <c r="B380" s="85">
        <v>371</v>
      </c>
      <c r="C380" s="91">
        <v>166</v>
      </c>
      <c r="D380" s="92">
        <v>0.44700000000000001</v>
      </c>
      <c r="E380" s="88">
        <v>16</v>
      </c>
      <c r="F380" s="89">
        <v>4.2999999999999997E-2</v>
      </c>
      <c r="G380" s="91">
        <v>189</v>
      </c>
      <c r="H380" s="92">
        <v>0.50900000000000001</v>
      </c>
    </row>
    <row r="381" spans="1:8" x14ac:dyDescent="0.25">
      <c r="A381" s="105" t="s">
        <v>12</v>
      </c>
      <c r="B381" s="50">
        <v>2</v>
      </c>
      <c r="C381" s="50">
        <v>1</v>
      </c>
      <c r="D381" s="28">
        <v>0.5</v>
      </c>
      <c r="E381" s="28">
        <v>0</v>
      </c>
      <c r="F381" s="28" t="s">
        <v>841</v>
      </c>
      <c r="G381" s="117">
        <v>1</v>
      </c>
      <c r="H381" s="28">
        <v>0.5</v>
      </c>
    </row>
    <row r="383" spans="1:8" x14ac:dyDescent="0.25">
      <c r="A383" s="81" t="s">
        <v>850</v>
      </c>
    </row>
    <row r="384" spans="1:8" ht="15.75" customHeight="1" x14ac:dyDescent="0.25">
      <c r="A384" s="93">
        <v>44543</v>
      </c>
      <c r="B384" s="94">
        <f>A384-120</f>
        <v>44423</v>
      </c>
      <c r="C384" s="272" t="s">
        <v>833</v>
      </c>
      <c r="D384" s="272"/>
      <c r="E384" s="272" t="s">
        <v>834</v>
      </c>
      <c r="F384" s="272"/>
      <c r="G384" s="272" t="s">
        <v>835</v>
      </c>
      <c r="H384" s="272"/>
    </row>
    <row r="385" spans="1:8" x14ac:dyDescent="0.25">
      <c r="A385" s="82" t="s">
        <v>104</v>
      </c>
      <c r="B385" s="83" t="s">
        <v>0</v>
      </c>
      <c r="C385" s="83" t="s">
        <v>839</v>
      </c>
      <c r="D385" s="83" t="s">
        <v>840</v>
      </c>
      <c r="E385" s="83" t="s">
        <v>839</v>
      </c>
      <c r="F385" s="83" t="s">
        <v>840</v>
      </c>
      <c r="G385" s="83" t="s">
        <v>839</v>
      </c>
      <c r="H385" s="83" t="s">
        <v>840</v>
      </c>
    </row>
    <row r="386" spans="1:8" x14ac:dyDescent="0.25">
      <c r="A386" s="84" t="s">
        <v>901</v>
      </c>
      <c r="B386" s="85">
        <v>1</v>
      </c>
      <c r="C386" s="85">
        <v>0</v>
      </c>
      <c r="D386" s="86" t="s">
        <v>841</v>
      </c>
      <c r="E386" s="85">
        <v>0</v>
      </c>
      <c r="F386" s="85" t="s">
        <v>841</v>
      </c>
      <c r="G386" s="85">
        <v>1</v>
      </c>
      <c r="H386" s="86">
        <v>1</v>
      </c>
    </row>
    <row r="387" spans="1:8" x14ac:dyDescent="0.25">
      <c r="A387" s="84" t="s">
        <v>809</v>
      </c>
      <c r="B387" s="85">
        <v>8</v>
      </c>
      <c r="C387" s="85">
        <v>1</v>
      </c>
      <c r="D387" s="86">
        <v>0.125</v>
      </c>
      <c r="E387" s="85">
        <v>0</v>
      </c>
      <c r="F387" s="85" t="s">
        <v>841</v>
      </c>
      <c r="G387" s="85">
        <v>7</v>
      </c>
      <c r="H387" s="86">
        <v>0.875</v>
      </c>
    </row>
    <row r="388" spans="1:8" x14ac:dyDescent="0.25">
      <c r="A388" s="87" t="s">
        <v>6</v>
      </c>
      <c r="B388" s="88">
        <v>19</v>
      </c>
      <c r="C388" s="88">
        <v>1</v>
      </c>
      <c r="D388" s="88">
        <v>5.2999999999999999E-2</v>
      </c>
      <c r="E388" s="88">
        <v>1</v>
      </c>
      <c r="F388" s="89">
        <v>5.2999999999999999E-2</v>
      </c>
      <c r="G388" s="88">
        <v>17</v>
      </c>
      <c r="H388" s="89">
        <v>0.89500000000000002</v>
      </c>
    </row>
    <row r="389" spans="1:8" x14ac:dyDescent="0.25">
      <c r="A389" s="84" t="s">
        <v>7</v>
      </c>
      <c r="B389" s="85">
        <v>34</v>
      </c>
      <c r="C389" s="85">
        <v>8</v>
      </c>
      <c r="D389" s="102">
        <v>0.23499999999999999</v>
      </c>
      <c r="E389" s="85">
        <v>1</v>
      </c>
      <c r="F389" s="86">
        <v>2.9000000000000001E-2</v>
      </c>
      <c r="G389" s="85">
        <v>25</v>
      </c>
      <c r="H389" s="86">
        <v>0.73499999999999999</v>
      </c>
    </row>
    <row r="390" spans="1:8" x14ac:dyDescent="0.25">
      <c r="A390" s="87" t="s">
        <v>8</v>
      </c>
      <c r="B390" s="88">
        <v>91</v>
      </c>
      <c r="C390" s="88">
        <v>8</v>
      </c>
      <c r="D390" s="89">
        <v>8.7999999999999995E-2</v>
      </c>
      <c r="E390" s="88">
        <v>2</v>
      </c>
      <c r="F390" s="89">
        <v>2.1999999999999999E-2</v>
      </c>
      <c r="G390" s="88">
        <v>81</v>
      </c>
      <c r="H390" s="89">
        <v>0.89</v>
      </c>
    </row>
    <row r="391" spans="1:8" x14ac:dyDescent="0.25">
      <c r="A391" s="84" t="s">
        <v>9</v>
      </c>
      <c r="B391" s="85">
        <v>153</v>
      </c>
      <c r="C391" s="85">
        <v>26</v>
      </c>
      <c r="D391" s="86">
        <v>0.17</v>
      </c>
      <c r="E391" s="85">
        <v>8</v>
      </c>
      <c r="F391" s="86">
        <v>5.1999999999999998E-2</v>
      </c>
      <c r="G391" s="85">
        <v>119</v>
      </c>
      <c r="H391" s="86">
        <v>0.77800000000000002</v>
      </c>
    </row>
    <row r="392" spans="1:8" x14ac:dyDescent="0.25">
      <c r="A392" s="87" t="s">
        <v>10</v>
      </c>
      <c r="B392" s="88">
        <v>269</v>
      </c>
      <c r="C392" s="88">
        <v>67</v>
      </c>
      <c r="D392" s="102">
        <v>0.249</v>
      </c>
      <c r="E392" s="88">
        <v>7</v>
      </c>
      <c r="F392" s="89">
        <v>2.5999999999999999E-2</v>
      </c>
      <c r="G392" s="88">
        <v>195</v>
      </c>
      <c r="H392" s="89">
        <v>0.72499999999999998</v>
      </c>
    </row>
    <row r="393" spans="1:8" x14ac:dyDescent="0.25">
      <c r="A393" s="90" t="s">
        <v>11</v>
      </c>
      <c r="B393" s="85">
        <v>373</v>
      </c>
      <c r="C393" s="91">
        <v>168</v>
      </c>
      <c r="D393" s="92">
        <v>0.45</v>
      </c>
      <c r="E393" s="88">
        <v>16</v>
      </c>
      <c r="F393" s="89">
        <v>4.2999999999999997E-2</v>
      </c>
      <c r="G393" s="91">
        <v>189</v>
      </c>
      <c r="H393" s="92">
        <v>0.50700000000000001</v>
      </c>
    </row>
    <row r="394" spans="1:8" x14ac:dyDescent="0.25">
      <c r="A394" s="105" t="s">
        <v>12</v>
      </c>
      <c r="B394" s="50">
        <v>2</v>
      </c>
      <c r="C394" s="50">
        <v>1</v>
      </c>
      <c r="D394" s="28">
        <v>0.5</v>
      </c>
      <c r="E394" s="28">
        <v>0</v>
      </c>
      <c r="F394" s="28" t="s">
        <v>841</v>
      </c>
      <c r="G394" s="117">
        <v>1</v>
      </c>
      <c r="H394" s="28">
        <v>0.5</v>
      </c>
    </row>
    <row r="396" spans="1:8" x14ac:dyDescent="0.25">
      <c r="A396" s="81" t="s">
        <v>850</v>
      </c>
    </row>
    <row r="397" spans="1:8" ht="15" customHeight="1" x14ac:dyDescent="0.25">
      <c r="A397" s="93">
        <v>44544</v>
      </c>
      <c r="B397" s="94">
        <f>A397-120</f>
        <v>44424</v>
      </c>
      <c r="C397" s="272" t="s">
        <v>833</v>
      </c>
      <c r="D397" s="272"/>
      <c r="E397" s="272" t="s">
        <v>834</v>
      </c>
      <c r="F397" s="272"/>
      <c r="G397" s="272" t="s">
        <v>835</v>
      </c>
      <c r="H397" s="272"/>
    </row>
    <row r="398" spans="1:8" x14ac:dyDescent="0.25">
      <c r="A398" s="82" t="s">
        <v>104</v>
      </c>
      <c r="B398" s="83" t="s">
        <v>0</v>
      </c>
      <c r="C398" s="83" t="s">
        <v>839</v>
      </c>
      <c r="D398" s="83" t="s">
        <v>840</v>
      </c>
      <c r="E398" s="83" t="s">
        <v>839</v>
      </c>
      <c r="F398" s="83" t="s">
        <v>840</v>
      </c>
      <c r="G398" s="83" t="s">
        <v>839</v>
      </c>
      <c r="H398" s="83" t="s">
        <v>840</v>
      </c>
    </row>
    <row r="399" spans="1:8" x14ac:dyDescent="0.25">
      <c r="A399" s="84" t="s">
        <v>901</v>
      </c>
      <c r="B399" s="85">
        <v>1</v>
      </c>
      <c r="C399" s="85">
        <v>0</v>
      </c>
      <c r="D399" s="86" t="s">
        <v>841</v>
      </c>
      <c r="E399" s="85">
        <v>0</v>
      </c>
      <c r="F399" s="85" t="s">
        <v>841</v>
      </c>
      <c r="G399" s="85">
        <v>1</v>
      </c>
      <c r="H399" s="86">
        <v>1</v>
      </c>
    </row>
    <row r="400" spans="1:8" x14ac:dyDescent="0.25">
      <c r="A400" s="84" t="s">
        <v>809</v>
      </c>
      <c r="B400" s="85">
        <v>8</v>
      </c>
      <c r="C400" s="85">
        <v>1</v>
      </c>
      <c r="D400" s="86">
        <v>0.125</v>
      </c>
      <c r="E400" s="85">
        <v>0</v>
      </c>
      <c r="F400" s="85" t="s">
        <v>841</v>
      </c>
      <c r="G400" s="85">
        <v>7</v>
      </c>
      <c r="H400" s="86">
        <v>0.875</v>
      </c>
    </row>
    <row r="401" spans="1:8" x14ac:dyDescent="0.25">
      <c r="A401" s="87" t="s">
        <v>6</v>
      </c>
      <c r="B401" s="88">
        <v>19</v>
      </c>
      <c r="C401" s="88">
        <v>1</v>
      </c>
      <c r="D401" s="89">
        <v>5.2999999999999999E-2</v>
      </c>
      <c r="E401" s="88">
        <v>1</v>
      </c>
      <c r="F401" s="89">
        <v>5.2999999999999999E-2</v>
      </c>
      <c r="G401" s="88">
        <v>17</v>
      </c>
      <c r="H401" s="89">
        <v>0.89500000000000002</v>
      </c>
    </row>
    <row r="402" spans="1:8" x14ac:dyDescent="0.25">
      <c r="A402" s="84" t="s">
        <v>7</v>
      </c>
      <c r="B402" s="85">
        <v>34</v>
      </c>
      <c r="C402" s="85">
        <v>8</v>
      </c>
      <c r="D402" s="102">
        <v>0.23499999999999999</v>
      </c>
      <c r="E402" s="85">
        <v>1</v>
      </c>
      <c r="F402" s="86">
        <v>2.9000000000000001E-2</v>
      </c>
      <c r="G402" s="85">
        <v>25</v>
      </c>
      <c r="H402" s="86">
        <v>0.73499999999999999</v>
      </c>
    </row>
    <row r="403" spans="1:8" x14ac:dyDescent="0.25">
      <c r="A403" s="87" t="s">
        <v>8</v>
      </c>
      <c r="B403" s="88">
        <v>91</v>
      </c>
      <c r="C403" s="88">
        <v>8</v>
      </c>
      <c r="D403" s="89">
        <v>8.7999999999999995E-2</v>
      </c>
      <c r="E403" s="88">
        <v>2</v>
      </c>
      <c r="F403" s="89">
        <v>2.1999999999999999E-2</v>
      </c>
      <c r="G403" s="88">
        <v>81</v>
      </c>
      <c r="H403" s="89">
        <v>0.89</v>
      </c>
    </row>
    <row r="404" spans="1:8" x14ac:dyDescent="0.25">
      <c r="A404" s="84" t="s">
        <v>9</v>
      </c>
      <c r="B404" s="85">
        <v>153</v>
      </c>
      <c r="C404" s="85">
        <v>26</v>
      </c>
      <c r="D404" s="86">
        <v>0.17</v>
      </c>
      <c r="E404" s="85">
        <v>8</v>
      </c>
      <c r="F404" s="86">
        <v>5.1999999999999998E-2</v>
      </c>
      <c r="G404" s="85">
        <v>119</v>
      </c>
      <c r="H404" s="86">
        <v>0.77800000000000002</v>
      </c>
    </row>
    <row r="405" spans="1:8" x14ac:dyDescent="0.25">
      <c r="A405" s="87" t="s">
        <v>10</v>
      </c>
      <c r="B405" s="88">
        <v>270</v>
      </c>
      <c r="C405" s="88">
        <v>67</v>
      </c>
      <c r="D405" s="102">
        <v>0.248</v>
      </c>
      <c r="E405" s="88">
        <v>7</v>
      </c>
      <c r="F405" s="89">
        <v>2.5999999999999999E-2</v>
      </c>
      <c r="G405" s="88">
        <v>196</v>
      </c>
      <c r="H405" s="89">
        <v>0.72599999999999998</v>
      </c>
    </row>
    <row r="406" spans="1:8" x14ac:dyDescent="0.25">
      <c r="A406" s="90" t="s">
        <v>11</v>
      </c>
      <c r="B406" s="85">
        <v>375</v>
      </c>
      <c r="C406" s="91">
        <v>169</v>
      </c>
      <c r="D406" s="92">
        <v>0.45100000000000001</v>
      </c>
      <c r="E406" s="88">
        <v>16</v>
      </c>
      <c r="F406" s="89">
        <v>4.2999999999999997E-2</v>
      </c>
      <c r="G406" s="91">
        <v>190</v>
      </c>
      <c r="H406" s="92">
        <v>0.50700000000000001</v>
      </c>
    </row>
    <row r="407" spans="1:8" x14ac:dyDescent="0.25">
      <c r="A407" s="105" t="s">
        <v>12</v>
      </c>
      <c r="B407" s="50">
        <v>2</v>
      </c>
      <c r="C407" s="50">
        <v>1</v>
      </c>
      <c r="D407" s="28">
        <v>0.5</v>
      </c>
      <c r="E407" s="28">
        <v>0</v>
      </c>
      <c r="F407" s="28" t="s">
        <v>841</v>
      </c>
      <c r="G407" s="117">
        <v>1</v>
      </c>
      <c r="H407" s="28">
        <v>0.5</v>
      </c>
    </row>
    <row r="409" spans="1:8" x14ac:dyDescent="0.25">
      <c r="A409" s="81" t="s">
        <v>850</v>
      </c>
    </row>
    <row r="410" spans="1:8" ht="15.75" customHeight="1" x14ac:dyDescent="0.25">
      <c r="A410" s="93">
        <v>44546</v>
      </c>
      <c r="B410" s="94">
        <f>A410-120</f>
        <v>44426</v>
      </c>
      <c r="C410" s="272" t="s">
        <v>833</v>
      </c>
      <c r="D410" s="272"/>
      <c r="E410" s="272" t="s">
        <v>834</v>
      </c>
      <c r="F410" s="272"/>
      <c r="G410" s="272" t="s">
        <v>835</v>
      </c>
      <c r="H410" s="272"/>
    </row>
    <row r="411" spans="1:8" x14ac:dyDescent="0.25">
      <c r="A411" s="82" t="s">
        <v>104</v>
      </c>
      <c r="B411" s="83" t="s">
        <v>0</v>
      </c>
      <c r="C411" s="83" t="s">
        <v>839</v>
      </c>
      <c r="D411" s="83" t="s">
        <v>840</v>
      </c>
      <c r="E411" s="83" t="s">
        <v>839</v>
      </c>
      <c r="F411" s="83" t="s">
        <v>840</v>
      </c>
      <c r="G411" s="83" t="s">
        <v>839</v>
      </c>
      <c r="H411" s="83" t="s">
        <v>840</v>
      </c>
    </row>
    <row r="412" spans="1:8" x14ac:dyDescent="0.25">
      <c r="A412" s="84" t="s">
        <v>901</v>
      </c>
      <c r="B412" s="85">
        <v>1</v>
      </c>
      <c r="C412" s="85">
        <v>0</v>
      </c>
      <c r="D412" s="86" t="s">
        <v>841</v>
      </c>
      <c r="E412" s="85">
        <v>0</v>
      </c>
      <c r="F412" s="85" t="s">
        <v>841</v>
      </c>
      <c r="G412" s="85">
        <v>1</v>
      </c>
      <c r="H412" s="86">
        <v>1</v>
      </c>
    </row>
    <row r="413" spans="1:8" x14ac:dyDescent="0.25">
      <c r="A413" s="84" t="s">
        <v>809</v>
      </c>
      <c r="B413" s="85">
        <v>8</v>
      </c>
      <c r="C413" s="85">
        <v>1</v>
      </c>
      <c r="D413" s="86">
        <v>0.125</v>
      </c>
      <c r="E413" s="85">
        <v>0</v>
      </c>
      <c r="F413" s="85" t="s">
        <v>841</v>
      </c>
      <c r="G413" s="85">
        <v>7</v>
      </c>
      <c r="H413" s="86">
        <v>0.875</v>
      </c>
    </row>
    <row r="414" spans="1:8" x14ac:dyDescent="0.25">
      <c r="A414" s="87" t="s">
        <v>6</v>
      </c>
      <c r="B414" s="88">
        <v>19</v>
      </c>
      <c r="C414" s="88">
        <v>1</v>
      </c>
      <c r="D414" s="89">
        <v>5.2999999999999999E-2</v>
      </c>
      <c r="E414" s="88">
        <v>1</v>
      </c>
      <c r="F414" s="89">
        <v>5.2999999999999999E-2</v>
      </c>
      <c r="G414" s="88">
        <v>17</v>
      </c>
      <c r="H414" s="89">
        <v>0.89500000000000002</v>
      </c>
    </row>
    <row r="415" spans="1:8" x14ac:dyDescent="0.25">
      <c r="A415" s="84" t="s">
        <v>7</v>
      </c>
      <c r="B415" s="85">
        <v>33</v>
      </c>
      <c r="C415" s="85">
        <v>8</v>
      </c>
      <c r="D415" s="102">
        <v>0.24199999999999999</v>
      </c>
      <c r="E415" s="85">
        <v>1</v>
      </c>
      <c r="F415" s="86">
        <v>0.03</v>
      </c>
      <c r="G415" s="85">
        <v>24</v>
      </c>
      <c r="H415" s="86">
        <v>0.72699999999999998</v>
      </c>
    </row>
    <row r="416" spans="1:8" x14ac:dyDescent="0.25">
      <c r="A416" s="87" t="s">
        <v>8</v>
      </c>
      <c r="B416" s="88">
        <v>91</v>
      </c>
      <c r="C416" s="88">
        <v>8</v>
      </c>
      <c r="D416" s="89">
        <v>8.7999999999999995E-2</v>
      </c>
      <c r="E416" s="88">
        <v>2</v>
      </c>
      <c r="F416" s="89">
        <v>2.1999999999999999E-2</v>
      </c>
      <c r="G416" s="88">
        <v>81</v>
      </c>
      <c r="H416" s="89">
        <v>0.89</v>
      </c>
    </row>
    <row r="417" spans="1:8" x14ac:dyDescent="0.25">
      <c r="A417" s="84" t="s">
        <v>9</v>
      </c>
      <c r="B417" s="85">
        <v>149</v>
      </c>
      <c r="C417" s="85">
        <v>25</v>
      </c>
      <c r="D417" s="86">
        <v>0.16800000000000001</v>
      </c>
      <c r="E417" s="85">
        <v>8</v>
      </c>
      <c r="F417" s="86">
        <v>5.3999999999999999E-2</v>
      </c>
      <c r="G417" s="85">
        <v>116</v>
      </c>
      <c r="H417" s="86">
        <v>0.77900000000000003</v>
      </c>
    </row>
    <row r="418" spans="1:8" x14ac:dyDescent="0.25">
      <c r="A418" s="87" t="s">
        <v>10</v>
      </c>
      <c r="B418" s="88">
        <v>270</v>
      </c>
      <c r="C418" s="88">
        <v>68</v>
      </c>
      <c r="D418" s="102">
        <v>0.252</v>
      </c>
      <c r="E418" s="88">
        <v>7</v>
      </c>
      <c r="F418" s="89">
        <v>2.5999999999999999E-2</v>
      </c>
      <c r="G418" s="88">
        <v>195</v>
      </c>
      <c r="H418" s="89">
        <v>0.72199999999999998</v>
      </c>
    </row>
    <row r="419" spans="1:8" x14ac:dyDescent="0.25">
      <c r="A419" s="90" t="s">
        <v>11</v>
      </c>
      <c r="B419" s="85">
        <v>373</v>
      </c>
      <c r="C419" s="91">
        <v>167</v>
      </c>
      <c r="D419" s="92">
        <v>0.44800000000000001</v>
      </c>
      <c r="E419" s="88">
        <v>16</v>
      </c>
      <c r="F419" s="89">
        <v>4.2999999999999997E-2</v>
      </c>
      <c r="G419" s="91">
        <v>190</v>
      </c>
      <c r="H419" s="92">
        <v>0.50900000000000001</v>
      </c>
    </row>
    <row r="420" spans="1:8" x14ac:dyDescent="0.25">
      <c r="A420" s="105" t="s">
        <v>12</v>
      </c>
      <c r="B420" s="50">
        <v>2</v>
      </c>
      <c r="C420" s="50">
        <v>1</v>
      </c>
      <c r="D420" s="28">
        <v>0.5</v>
      </c>
      <c r="E420" s="28">
        <v>0</v>
      </c>
      <c r="F420" s="28" t="s">
        <v>841</v>
      </c>
      <c r="G420" s="117">
        <v>1</v>
      </c>
      <c r="H420" s="28">
        <v>0.5</v>
      </c>
    </row>
    <row r="422" spans="1:8" x14ac:dyDescent="0.25">
      <c r="A422" s="81" t="s">
        <v>850</v>
      </c>
    </row>
    <row r="423" spans="1:8" ht="15.75" customHeight="1" x14ac:dyDescent="0.25">
      <c r="A423" s="93">
        <v>44549</v>
      </c>
      <c r="B423" s="94">
        <f>A423-120</f>
        <v>44429</v>
      </c>
      <c r="C423" s="272" t="s">
        <v>833</v>
      </c>
      <c r="D423" s="272"/>
      <c r="E423" s="272" t="s">
        <v>834</v>
      </c>
      <c r="F423" s="272"/>
      <c r="G423" s="272" t="s">
        <v>835</v>
      </c>
      <c r="H423" s="272"/>
    </row>
    <row r="424" spans="1:8" x14ac:dyDescent="0.25">
      <c r="A424" s="82" t="s">
        <v>104</v>
      </c>
      <c r="B424" s="83" t="s">
        <v>0</v>
      </c>
      <c r="C424" s="83" t="s">
        <v>839</v>
      </c>
      <c r="D424" s="83" t="s">
        <v>840</v>
      </c>
      <c r="E424" s="83" t="s">
        <v>839</v>
      </c>
      <c r="F424" s="83" t="s">
        <v>840</v>
      </c>
      <c r="G424" s="83" t="s">
        <v>839</v>
      </c>
      <c r="H424" s="83" t="s">
        <v>840</v>
      </c>
    </row>
    <row r="425" spans="1:8" x14ac:dyDescent="0.25">
      <c r="A425" s="84" t="s">
        <v>901</v>
      </c>
      <c r="B425" s="85">
        <v>1</v>
      </c>
      <c r="C425" s="85">
        <v>0</v>
      </c>
      <c r="D425" s="86" t="s">
        <v>841</v>
      </c>
      <c r="E425" s="85">
        <v>0</v>
      </c>
      <c r="F425" s="85" t="s">
        <v>841</v>
      </c>
      <c r="G425" s="85">
        <v>1</v>
      </c>
      <c r="H425" s="86">
        <v>1</v>
      </c>
    </row>
    <row r="426" spans="1:8" x14ac:dyDescent="0.25">
      <c r="A426" s="84" t="s">
        <v>809</v>
      </c>
      <c r="B426" s="85">
        <v>8</v>
      </c>
      <c r="C426" s="85">
        <v>1</v>
      </c>
      <c r="D426" s="86">
        <v>0.125</v>
      </c>
      <c r="E426" s="85">
        <v>0</v>
      </c>
      <c r="F426" s="85" t="s">
        <v>841</v>
      </c>
      <c r="G426" s="85">
        <v>7</v>
      </c>
      <c r="H426" s="86">
        <v>0.875</v>
      </c>
    </row>
    <row r="427" spans="1:8" x14ac:dyDescent="0.25">
      <c r="A427" s="87" t="s">
        <v>6</v>
      </c>
      <c r="B427" s="88">
        <v>19</v>
      </c>
      <c r="C427" s="88">
        <v>1</v>
      </c>
      <c r="D427" s="89">
        <v>5.2999999999999999E-2</v>
      </c>
      <c r="E427" s="88">
        <v>1</v>
      </c>
      <c r="F427" s="89">
        <v>5.2999999999999999E-2</v>
      </c>
      <c r="G427" s="88">
        <v>17</v>
      </c>
      <c r="H427" s="89">
        <v>0.89500000000000002</v>
      </c>
    </row>
    <row r="428" spans="1:8" x14ac:dyDescent="0.25">
      <c r="A428" s="84" t="s">
        <v>7</v>
      </c>
      <c r="B428" s="85">
        <v>34</v>
      </c>
      <c r="C428" s="85">
        <v>8</v>
      </c>
      <c r="D428" s="102">
        <v>0.23499999999999999</v>
      </c>
      <c r="E428" s="85">
        <v>1</v>
      </c>
      <c r="F428" s="86">
        <v>2.9000000000000001E-2</v>
      </c>
      <c r="G428" s="85">
        <v>25</v>
      </c>
      <c r="H428" s="86">
        <v>0.73499999999999999</v>
      </c>
    </row>
    <row r="429" spans="1:8" x14ac:dyDescent="0.25">
      <c r="A429" s="87" t="s">
        <v>8</v>
      </c>
      <c r="B429" s="88">
        <v>90</v>
      </c>
      <c r="C429" s="88">
        <v>8</v>
      </c>
      <c r="D429" s="89">
        <v>8.8999999999999996E-2</v>
      </c>
      <c r="E429" s="88">
        <v>2</v>
      </c>
      <c r="F429" s="89">
        <v>2.1999999999999999E-2</v>
      </c>
      <c r="G429" s="88">
        <v>80</v>
      </c>
      <c r="H429" s="89">
        <v>0.88900000000000001</v>
      </c>
    </row>
    <row r="430" spans="1:8" x14ac:dyDescent="0.25">
      <c r="A430" s="84" t="s">
        <v>9</v>
      </c>
      <c r="B430" s="85">
        <v>150</v>
      </c>
      <c r="C430" s="85">
        <v>26</v>
      </c>
      <c r="D430" s="86">
        <v>0.17299999999999999</v>
      </c>
      <c r="E430" s="85">
        <v>8</v>
      </c>
      <c r="F430" s="86">
        <v>5.2999999999999999E-2</v>
      </c>
      <c r="G430" s="85">
        <v>116</v>
      </c>
      <c r="H430" s="86">
        <v>0.77300000000000002</v>
      </c>
    </row>
    <row r="431" spans="1:8" x14ac:dyDescent="0.25">
      <c r="A431" s="87" t="s">
        <v>10</v>
      </c>
      <c r="B431" s="88">
        <v>270</v>
      </c>
      <c r="C431" s="88">
        <v>68</v>
      </c>
      <c r="D431" s="102">
        <v>0.252</v>
      </c>
      <c r="E431" s="88">
        <v>8</v>
      </c>
      <c r="F431" s="89">
        <v>0.03</v>
      </c>
      <c r="G431" s="88">
        <v>194</v>
      </c>
      <c r="H431" s="89">
        <v>0.71899999999999997</v>
      </c>
    </row>
    <row r="432" spans="1:8" x14ac:dyDescent="0.25">
      <c r="A432" s="90" t="s">
        <v>11</v>
      </c>
      <c r="B432" s="85">
        <v>373</v>
      </c>
      <c r="C432" s="91">
        <v>169</v>
      </c>
      <c r="D432" s="92">
        <v>0.45300000000000001</v>
      </c>
      <c r="E432" s="88">
        <v>16</v>
      </c>
      <c r="F432" s="89">
        <v>4.2999999999999997E-2</v>
      </c>
      <c r="G432" s="91">
        <v>188</v>
      </c>
      <c r="H432" s="92">
        <v>0.504</v>
      </c>
    </row>
    <row r="433" spans="1:8" x14ac:dyDescent="0.25">
      <c r="A433" s="105" t="s">
        <v>12</v>
      </c>
      <c r="B433" s="50">
        <v>2</v>
      </c>
      <c r="C433" s="50">
        <v>1</v>
      </c>
      <c r="D433" s="28">
        <v>0.5</v>
      </c>
      <c r="E433" s="28">
        <v>0</v>
      </c>
      <c r="F433" s="28" t="s">
        <v>841</v>
      </c>
      <c r="G433" s="117">
        <v>1</v>
      </c>
      <c r="H433" s="28">
        <v>0.5</v>
      </c>
    </row>
    <row r="435" spans="1:8" x14ac:dyDescent="0.25">
      <c r="A435" s="81" t="s">
        <v>850</v>
      </c>
    </row>
    <row r="436" spans="1:8" ht="15.75" customHeight="1" x14ac:dyDescent="0.25">
      <c r="A436" s="93">
        <v>44550</v>
      </c>
      <c r="B436" s="94">
        <f>A436-120</f>
        <v>44430</v>
      </c>
      <c r="C436" s="272" t="s">
        <v>833</v>
      </c>
      <c r="D436" s="272"/>
      <c r="E436" s="272" t="s">
        <v>834</v>
      </c>
      <c r="F436" s="272"/>
      <c r="G436" s="272" t="s">
        <v>835</v>
      </c>
      <c r="H436" s="272"/>
    </row>
    <row r="437" spans="1:8" x14ac:dyDescent="0.25">
      <c r="A437" s="82" t="s">
        <v>104</v>
      </c>
      <c r="B437" s="83" t="s">
        <v>0</v>
      </c>
      <c r="C437" s="83" t="s">
        <v>839</v>
      </c>
      <c r="D437" s="83" t="s">
        <v>840</v>
      </c>
      <c r="E437" s="83" t="s">
        <v>839</v>
      </c>
      <c r="F437" s="83" t="s">
        <v>840</v>
      </c>
      <c r="G437" s="83" t="s">
        <v>839</v>
      </c>
      <c r="H437" s="83" t="s">
        <v>840</v>
      </c>
    </row>
    <row r="438" spans="1:8" x14ac:dyDescent="0.25">
      <c r="A438" s="84" t="s">
        <v>901</v>
      </c>
      <c r="B438" s="85">
        <v>1</v>
      </c>
      <c r="C438" s="85">
        <v>0</v>
      </c>
      <c r="D438" s="86" t="s">
        <v>841</v>
      </c>
      <c r="E438" s="85">
        <v>0</v>
      </c>
      <c r="F438" s="85" t="s">
        <v>841</v>
      </c>
      <c r="G438" s="85">
        <v>1</v>
      </c>
      <c r="H438" s="86">
        <v>1</v>
      </c>
    </row>
    <row r="439" spans="1:8" x14ac:dyDescent="0.25">
      <c r="A439" s="84" t="s">
        <v>809</v>
      </c>
      <c r="B439" s="85">
        <v>8</v>
      </c>
      <c r="C439" s="85">
        <v>1</v>
      </c>
      <c r="D439" s="86">
        <v>0.125</v>
      </c>
      <c r="E439" s="85">
        <v>0</v>
      </c>
      <c r="F439" s="85" t="s">
        <v>841</v>
      </c>
      <c r="G439" s="85">
        <v>7</v>
      </c>
      <c r="H439" s="86">
        <v>0.875</v>
      </c>
    </row>
    <row r="440" spans="1:8" x14ac:dyDescent="0.25">
      <c r="A440" s="87" t="s">
        <v>6</v>
      </c>
      <c r="B440" s="88">
        <v>19</v>
      </c>
      <c r="C440" s="88">
        <v>1</v>
      </c>
      <c r="D440" s="89">
        <v>5.2999999999999999E-2</v>
      </c>
      <c r="E440" s="88">
        <v>1</v>
      </c>
      <c r="F440" s="89">
        <v>5.2999999999999999E-2</v>
      </c>
      <c r="G440" s="88">
        <v>17</v>
      </c>
      <c r="H440" s="89">
        <v>0.89500000000000002</v>
      </c>
    </row>
    <row r="441" spans="1:8" x14ac:dyDescent="0.25">
      <c r="A441" s="84" t="s">
        <v>7</v>
      </c>
      <c r="B441" s="85">
        <v>34</v>
      </c>
      <c r="C441" s="85">
        <v>8</v>
      </c>
      <c r="D441" s="102">
        <v>0.23499999999999999</v>
      </c>
      <c r="E441" s="85">
        <v>1</v>
      </c>
      <c r="F441" s="86">
        <v>2.9000000000000001E-2</v>
      </c>
      <c r="G441" s="85">
        <v>25</v>
      </c>
      <c r="H441" s="86">
        <v>0.73499999999999999</v>
      </c>
    </row>
    <row r="442" spans="1:8" x14ac:dyDescent="0.25">
      <c r="A442" s="87" t="s">
        <v>8</v>
      </c>
      <c r="B442" s="88">
        <v>90</v>
      </c>
      <c r="C442" s="88">
        <v>8</v>
      </c>
      <c r="D442" s="89">
        <v>8.8999999999999996E-2</v>
      </c>
      <c r="E442" s="88">
        <v>2</v>
      </c>
      <c r="F442" s="89">
        <v>2.1999999999999999E-2</v>
      </c>
      <c r="G442" s="88">
        <v>80</v>
      </c>
      <c r="H442" s="89">
        <v>0.88900000000000001</v>
      </c>
    </row>
    <row r="443" spans="1:8" x14ac:dyDescent="0.25">
      <c r="A443" s="84" t="s">
        <v>9</v>
      </c>
      <c r="B443" s="85">
        <v>150</v>
      </c>
      <c r="C443" s="85">
        <v>26</v>
      </c>
      <c r="D443" s="86">
        <v>0.17299999999999999</v>
      </c>
      <c r="E443" s="85">
        <v>8</v>
      </c>
      <c r="F443" s="86">
        <v>5.2999999999999999E-2</v>
      </c>
      <c r="G443" s="85">
        <v>116</v>
      </c>
      <c r="H443" s="86">
        <v>0.77300000000000002</v>
      </c>
    </row>
    <row r="444" spans="1:8" x14ac:dyDescent="0.25">
      <c r="A444" s="87" t="s">
        <v>10</v>
      </c>
      <c r="B444" s="88">
        <v>270</v>
      </c>
      <c r="C444" s="88">
        <v>68</v>
      </c>
      <c r="D444" s="102">
        <v>0.252</v>
      </c>
      <c r="E444" s="88">
        <v>8</v>
      </c>
      <c r="F444" s="89">
        <v>0.03</v>
      </c>
      <c r="G444" s="88">
        <v>194</v>
      </c>
      <c r="H444" s="89">
        <v>0.71899999999999997</v>
      </c>
    </row>
    <row r="445" spans="1:8" x14ac:dyDescent="0.25">
      <c r="A445" s="90" t="s">
        <v>11</v>
      </c>
      <c r="B445" s="85">
        <v>371</v>
      </c>
      <c r="C445" s="91">
        <v>169</v>
      </c>
      <c r="D445" s="92">
        <v>0.45600000000000002</v>
      </c>
      <c r="E445" s="88">
        <v>16</v>
      </c>
      <c r="F445" s="89">
        <v>4.2999999999999997E-2</v>
      </c>
      <c r="G445" s="91">
        <v>186</v>
      </c>
      <c r="H445" s="92">
        <v>0.501</v>
      </c>
    </row>
    <row r="446" spans="1:8" x14ac:dyDescent="0.25">
      <c r="A446" s="105" t="s">
        <v>12</v>
      </c>
      <c r="B446" s="50">
        <v>2</v>
      </c>
      <c r="C446" s="50">
        <v>1</v>
      </c>
      <c r="D446" s="28">
        <v>0.5</v>
      </c>
      <c r="E446" s="28">
        <v>0</v>
      </c>
      <c r="F446" s="28" t="s">
        <v>841</v>
      </c>
      <c r="G446" s="117">
        <v>1</v>
      </c>
      <c r="H446" s="28">
        <v>0.5</v>
      </c>
    </row>
    <row r="448" spans="1:8" x14ac:dyDescent="0.25">
      <c r="A448" s="81" t="s">
        <v>850</v>
      </c>
    </row>
    <row r="449" spans="1:8" ht="15.75" customHeight="1" x14ac:dyDescent="0.25">
      <c r="A449" s="93">
        <v>44558</v>
      </c>
      <c r="B449" s="94">
        <f>A449-120</f>
        <v>44438</v>
      </c>
      <c r="C449" s="272" t="s">
        <v>833</v>
      </c>
      <c r="D449" s="272"/>
      <c r="E449" s="272" t="s">
        <v>834</v>
      </c>
      <c r="F449" s="272"/>
      <c r="G449" s="272" t="s">
        <v>835</v>
      </c>
      <c r="H449" s="272"/>
    </row>
    <row r="450" spans="1:8" x14ac:dyDescent="0.25">
      <c r="A450" s="82" t="s">
        <v>104</v>
      </c>
      <c r="B450" s="83" t="s">
        <v>0</v>
      </c>
      <c r="C450" s="83" t="s">
        <v>839</v>
      </c>
      <c r="D450" s="83" t="s">
        <v>840</v>
      </c>
      <c r="E450" s="83" t="s">
        <v>839</v>
      </c>
      <c r="F450" s="83" t="s">
        <v>840</v>
      </c>
      <c r="G450" s="83" t="s">
        <v>839</v>
      </c>
      <c r="H450" s="83" t="s">
        <v>840</v>
      </c>
    </row>
    <row r="451" spans="1:8" x14ac:dyDescent="0.25">
      <c r="A451" s="84" t="s">
        <v>901</v>
      </c>
      <c r="B451" s="85">
        <v>1</v>
      </c>
      <c r="C451" s="85">
        <v>0</v>
      </c>
      <c r="D451" s="86" t="s">
        <v>841</v>
      </c>
      <c r="E451" s="85">
        <v>0</v>
      </c>
      <c r="F451" s="85" t="s">
        <v>841</v>
      </c>
      <c r="G451" s="85">
        <v>1</v>
      </c>
      <c r="H451" s="86">
        <v>1</v>
      </c>
    </row>
    <row r="452" spans="1:8" x14ac:dyDescent="0.25">
      <c r="A452" s="84" t="s">
        <v>809</v>
      </c>
      <c r="B452" s="85">
        <v>8</v>
      </c>
      <c r="C452" s="85">
        <v>1</v>
      </c>
      <c r="D452" s="86">
        <v>0.125</v>
      </c>
      <c r="E452" s="85">
        <v>0</v>
      </c>
      <c r="F452" s="85" t="s">
        <v>841</v>
      </c>
      <c r="G452" s="85">
        <v>7</v>
      </c>
      <c r="H452" s="86">
        <v>0.875</v>
      </c>
    </row>
    <row r="453" spans="1:8" x14ac:dyDescent="0.25">
      <c r="A453" s="87" t="s">
        <v>6</v>
      </c>
      <c r="B453" s="88">
        <v>20</v>
      </c>
      <c r="C453" s="88">
        <v>1</v>
      </c>
      <c r="D453" s="89">
        <v>0.05</v>
      </c>
      <c r="E453" s="88">
        <v>1</v>
      </c>
      <c r="F453" s="89">
        <v>0.05</v>
      </c>
      <c r="G453" s="88">
        <v>18</v>
      </c>
      <c r="H453" s="89">
        <v>0.9</v>
      </c>
    </row>
    <row r="454" spans="1:8" x14ac:dyDescent="0.25">
      <c r="A454" s="84" t="s">
        <v>7</v>
      </c>
      <c r="B454" s="85">
        <v>36</v>
      </c>
      <c r="C454" s="85">
        <v>8</v>
      </c>
      <c r="D454" s="102">
        <v>0.222</v>
      </c>
      <c r="E454" s="85">
        <v>1</v>
      </c>
      <c r="F454" s="86">
        <v>2.8000000000000001E-2</v>
      </c>
      <c r="G454" s="85">
        <v>27</v>
      </c>
      <c r="H454" s="86">
        <v>0.75</v>
      </c>
    </row>
    <row r="455" spans="1:8" x14ac:dyDescent="0.25">
      <c r="A455" s="87" t="s">
        <v>8</v>
      </c>
      <c r="B455" s="88">
        <v>89</v>
      </c>
      <c r="C455" s="88">
        <v>8</v>
      </c>
      <c r="D455" s="89">
        <v>0.09</v>
      </c>
      <c r="E455" s="88">
        <v>2</v>
      </c>
      <c r="F455" s="89">
        <v>2.1999999999999999E-2</v>
      </c>
      <c r="G455" s="88">
        <v>79</v>
      </c>
      <c r="H455" s="89">
        <v>0.88800000000000001</v>
      </c>
    </row>
    <row r="456" spans="1:8" x14ac:dyDescent="0.25">
      <c r="A456" s="84" t="s">
        <v>9</v>
      </c>
      <c r="B456" s="85">
        <v>154</v>
      </c>
      <c r="C456" s="85">
        <v>28</v>
      </c>
      <c r="D456" s="86">
        <v>0.182</v>
      </c>
      <c r="E456" s="85">
        <v>8</v>
      </c>
      <c r="F456" s="86">
        <v>5.1999999999999998E-2</v>
      </c>
      <c r="G456" s="85">
        <v>118</v>
      </c>
      <c r="H456" s="86">
        <v>0.76600000000000001</v>
      </c>
    </row>
    <row r="457" spans="1:8" x14ac:dyDescent="0.25">
      <c r="A457" s="87" t="s">
        <v>10</v>
      </c>
      <c r="B457" s="88">
        <v>261</v>
      </c>
      <c r="C457" s="88">
        <v>63</v>
      </c>
      <c r="D457" s="102">
        <v>0.24099999999999999</v>
      </c>
      <c r="E457" s="88">
        <v>8</v>
      </c>
      <c r="F457" s="89">
        <v>3.1E-2</v>
      </c>
      <c r="G457" s="88">
        <v>190</v>
      </c>
      <c r="H457" s="89">
        <v>0.72799999999999998</v>
      </c>
    </row>
    <row r="458" spans="1:8" x14ac:dyDescent="0.25">
      <c r="A458" s="90" t="s">
        <v>11</v>
      </c>
      <c r="B458" s="85">
        <v>358</v>
      </c>
      <c r="C458" s="91">
        <v>163</v>
      </c>
      <c r="D458" s="92">
        <v>0.45500000000000002</v>
      </c>
      <c r="E458" s="88">
        <v>16</v>
      </c>
      <c r="F458" s="89">
        <v>4.4999999999999998E-2</v>
      </c>
      <c r="G458" s="91">
        <v>179</v>
      </c>
      <c r="H458" s="92">
        <v>0.5</v>
      </c>
    </row>
    <row r="459" spans="1:8" x14ac:dyDescent="0.25">
      <c r="A459" s="105" t="s">
        <v>12</v>
      </c>
      <c r="B459" s="50">
        <v>2</v>
      </c>
      <c r="C459" s="50">
        <v>1</v>
      </c>
      <c r="D459" s="28">
        <v>0.5</v>
      </c>
      <c r="E459" s="28">
        <v>0</v>
      </c>
      <c r="F459" s="28" t="s">
        <v>841</v>
      </c>
      <c r="G459" s="117">
        <v>1</v>
      </c>
      <c r="H459" s="28">
        <v>0.5</v>
      </c>
    </row>
    <row r="461" spans="1:8" x14ac:dyDescent="0.25">
      <c r="A461" s="81" t="s">
        <v>850</v>
      </c>
    </row>
    <row r="462" spans="1:8" ht="15.75" customHeight="1" x14ac:dyDescent="0.25">
      <c r="A462" s="93">
        <v>44564</v>
      </c>
      <c r="B462" s="94">
        <f>A462-120</f>
        <v>44444</v>
      </c>
      <c r="C462" s="272" t="s">
        <v>833</v>
      </c>
      <c r="D462" s="272"/>
      <c r="E462" s="272" t="s">
        <v>834</v>
      </c>
      <c r="F462" s="272"/>
      <c r="G462" s="272" t="s">
        <v>835</v>
      </c>
      <c r="H462" s="272"/>
    </row>
    <row r="463" spans="1:8" x14ac:dyDescent="0.25">
      <c r="A463" s="82" t="s">
        <v>104</v>
      </c>
      <c r="B463" s="83" t="s">
        <v>0</v>
      </c>
      <c r="C463" s="83" t="s">
        <v>839</v>
      </c>
      <c r="D463" s="83" t="s">
        <v>840</v>
      </c>
      <c r="E463" s="83" t="s">
        <v>839</v>
      </c>
      <c r="F463" s="83" t="s">
        <v>840</v>
      </c>
      <c r="G463" s="83" t="s">
        <v>839</v>
      </c>
      <c r="H463" s="83" t="s">
        <v>840</v>
      </c>
    </row>
    <row r="464" spans="1:8" x14ac:dyDescent="0.25">
      <c r="A464" s="84" t="s">
        <v>901</v>
      </c>
      <c r="B464" s="85">
        <v>2</v>
      </c>
      <c r="C464" s="85">
        <v>0</v>
      </c>
      <c r="D464" s="86" t="s">
        <v>841</v>
      </c>
      <c r="E464" s="85">
        <v>0</v>
      </c>
      <c r="F464" s="85" t="s">
        <v>841</v>
      </c>
      <c r="G464" s="85">
        <v>2</v>
      </c>
      <c r="H464" s="86">
        <v>1</v>
      </c>
    </row>
    <row r="465" spans="1:8" x14ac:dyDescent="0.25">
      <c r="A465" s="84" t="s">
        <v>809</v>
      </c>
      <c r="B465" s="85">
        <v>8</v>
      </c>
      <c r="C465" s="85">
        <v>1</v>
      </c>
      <c r="D465" s="86">
        <v>0.125</v>
      </c>
      <c r="E465" s="85">
        <v>0</v>
      </c>
      <c r="F465" s="85" t="s">
        <v>841</v>
      </c>
      <c r="G465" s="85">
        <v>7</v>
      </c>
      <c r="H465" s="86">
        <v>0.875</v>
      </c>
    </row>
    <row r="466" spans="1:8" x14ac:dyDescent="0.25">
      <c r="A466" s="87" t="s">
        <v>6</v>
      </c>
      <c r="B466" s="88">
        <v>19</v>
      </c>
      <c r="C466" s="88">
        <v>1</v>
      </c>
      <c r="D466" s="89">
        <v>5.2999999999999999E-2</v>
      </c>
      <c r="E466" s="88">
        <v>1</v>
      </c>
      <c r="F466" s="89">
        <v>5.2999999999999999E-2</v>
      </c>
      <c r="G466" s="88">
        <v>17</v>
      </c>
      <c r="H466" s="89">
        <v>0.89500000000000002</v>
      </c>
    </row>
    <row r="467" spans="1:8" x14ac:dyDescent="0.25">
      <c r="A467" s="84" t="s">
        <v>7</v>
      </c>
      <c r="B467" s="85">
        <v>35</v>
      </c>
      <c r="C467" s="85">
        <v>9</v>
      </c>
      <c r="D467" s="102">
        <v>0.25700000000000001</v>
      </c>
      <c r="E467" s="85">
        <v>1</v>
      </c>
      <c r="F467" s="86">
        <v>2.9000000000000001E-2</v>
      </c>
      <c r="G467" s="85">
        <v>25</v>
      </c>
      <c r="H467" s="86">
        <v>0.71399999999999997</v>
      </c>
    </row>
    <row r="468" spans="1:8" x14ac:dyDescent="0.25">
      <c r="A468" s="87" t="s">
        <v>8</v>
      </c>
      <c r="B468" s="88">
        <v>86</v>
      </c>
      <c r="C468" s="88">
        <v>7</v>
      </c>
      <c r="D468" s="89">
        <v>8.1000000000000003E-2</v>
      </c>
      <c r="E468" s="88">
        <v>2</v>
      </c>
      <c r="F468" s="89">
        <v>2.3E-2</v>
      </c>
      <c r="G468" s="88">
        <v>77</v>
      </c>
      <c r="H468" s="89">
        <v>0.89500000000000002</v>
      </c>
    </row>
    <row r="469" spans="1:8" x14ac:dyDescent="0.25">
      <c r="A469" s="84" t="s">
        <v>9</v>
      </c>
      <c r="B469" s="85">
        <v>146</v>
      </c>
      <c r="C469" s="85">
        <v>24</v>
      </c>
      <c r="D469" s="86">
        <v>0.16400000000000001</v>
      </c>
      <c r="E469" s="85">
        <v>7</v>
      </c>
      <c r="F469" s="86">
        <v>4.8000000000000001E-2</v>
      </c>
      <c r="G469" s="85">
        <v>115</v>
      </c>
      <c r="H469" s="86">
        <v>0.78800000000000003</v>
      </c>
    </row>
    <row r="470" spans="1:8" x14ac:dyDescent="0.25">
      <c r="A470" s="87" t="s">
        <v>10</v>
      </c>
      <c r="B470" s="88">
        <v>255</v>
      </c>
      <c r="C470" s="88">
        <v>64</v>
      </c>
      <c r="D470" s="102">
        <v>0.251</v>
      </c>
      <c r="E470" s="88">
        <v>8</v>
      </c>
      <c r="F470" s="89">
        <v>3.1E-2</v>
      </c>
      <c r="G470" s="88">
        <v>183</v>
      </c>
      <c r="H470" s="89">
        <v>0.71799999999999997</v>
      </c>
    </row>
    <row r="471" spans="1:8" x14ac:dyDescent="0.25">
      <c r="A471" s="90" t="s">
        <v>11</v>
      </c>
      <c r="B471" s="85">
        <v>346</v>
      </c>
      <c r="C471" s="91">
        <v>158</v>
      </c>
      <c r="D471" s="92">
        <v>0.45700000000000002</v>
      </c>
      <c r="E471" s="88">
        <v>17</v>
      </c>
      <c r="F471" s="89">
        <v>4.9000000000000002E-2</v>
      </c>
      <c r="G471" s="91">
        <v>171</v>
      </c>
      <c r="H471" s="92">
        <v>0.49399999999999999</v>
      </c>
    </row>
    <row r="472" spans="1:8" x14ac:dyDescent="0.25">
      <c r="A472" s="105" t="s">
        <v>12</v>
      </c>
      <c r="B472" s="50">
        <v>2</v>
      </c>
      <c r="C472" s="50">
        <v>1</v>
      </c>
      <c r="D472" s="28">
        <v>0.5</v>
      </c>
      <c r="E472" s="28">
        <v>0</v>
      </c>
      <c r="F472" s="28" t="s">
        <v>841</v>
      </c>
      <c r="G472" s="117">
        <v>1</v>
      </c>
      <c r="H472" s="28">
        <v>0.5</v>
      </c>
    </row>
    <row r="474" spans="1:8" x14ac:dyDescent="0.25">
      <c r="A474" s="81" t="s">
        <v>850</v>
      </c>
    </row>
    <row r="475" spans="1:8" ht="15.75" customHeight="1" x14ac:dyDescent="0.25">
      <c r="A475" s="93">
        <v>44565</v>
      </c>
      <c r="B475" s="94">
        <f>A475-120</f>
        <v>44445</v>
      </c>
      <c r="C475" s="272" t="s">
        <v>833</v>
      </c>
      <c r="D475" s="272"/>
      <c r="E475" s="272" t="s">
        <v>834</v>
      </c>
      <c r="F475" s="272"/>
      <c r="G475" s="272" t="s">
        <v>835</v>
      </c>
      <c r="H475" s="272"/>
    </row>
    <row r="476" spans="1:8" x14ac:dyDescent="0.25">
      <c r="A476" s="82" t="s">
        <v>104</v>
      </c>
      <c r="B476" s="83" t="s">
        <v>0</v>
      </c>
      <c r="C476" s="83" t="s">
        <v>839</v>
      </c>
      <c r="D476" s="83" t="s">
        <v>840</v>
      </c>
      <c r="E476" s="83" t="s">
        <v>839</v>
      </c>
      <c r="F476" s="83" t="s">
        <v>840</v>
      </c>
      <c r="G476" s="83" t="s">
        <v>839</v>
      </c>
      <c r="H476" s="83" t="s">
        <v>840</v>
      </c>
    </row>
    <row r="477" spans="1:8" x14ac:dyDescent="0.25">
      <c r="A477" s="84" t="s">
        <v>901</v>
      </c>
      <c r="B477" s="85">
        <v>2</v>
      </c>
      <c r="C477" s="85">
        <v>0</v>
      </c>
      <c r="D477" s="86" t="s">
        <v>841</v>
      </c>
      <c r="E477" s="85">
        <v>0</v>
      </c>
      <c r="F477" s="85" t="s">
        <v>841</v>
      </c>
      <c r="G477" s="85">
        <v>2</v>
      </c>
      <c r="H477" s="86">
        <v>1</v>
      </c>
    </row>
    <row r="478" spans="1:8" x14ac:dyDescent="0.25">
      <c r="A478" s="84" t="s">
        <v>809</v>
      </c>
      <c r="B478" s="85">
        <v>8</v>
      </c>
      <c r="C478" s="85">
        <v>1</v>
      </c>
      <c r="D478" s="86">
        <v>0.125</v>
      </c>
      <c r="E478" s="85">
        <v>0</v>
      </c>
      <c r="F478" s="85" t="s">
        <v>841</v>
      </c>
      <c r="G478" s="85">
        <v>7</v>
      </c>
      <c r="H478" s="86">
        <v>0.875</v>
      </c>
    </row>
    <row r="479" spans="1:8" x14ac:dyDescent="0.25">
      <c r="A479" s="87" t="s">
        <v>6</v>
      </c>
      <c r="B479" s="88">
        <v>19</v>
      </c>
      <c r="C479" s="88">
        <v>1</v>
      </c>
      <c r="D479" s="89">
        <v>5.2999999999999999E-2</v>
      </c>
      <c r="E479" s="88">
        <v>1</v>
      </c>
      <c r="F479" s="89">
        <v>5.2999999999999999E-2</v>
      </c>
      <c r="G479" s="88">
        <v>17</v>
      </c>
      <c r="H479" s="89">
        <v>0.89500000000000002</v>
      </c>
    </row>
    <row r="480" spans="1:8" x14ac:dyDescent="0.25">
      <c r="A480" s="84" t="s">
        <v>7</v>
      </c>
      <c r="B480" s="85">
        <v>35</v>
      </c>
      <c r="C480" s="85">
        <v>9</v>
      </c>
      <c r="D480" s="102">
        <v>0.25700000000000001</v>
      </c>
      <c r="E480" s="85">
        <v>1</v>
      </c>
      <c r="F480" s="86">
        <v>2.9000000000000001E-2</v>
      </c>
      <c r="G480" s="85">
        <v>25</v>
      </c>
      <c r="H480" s="86">
        <v>0.71399999999999997</v>
      </c>
    </row>
    <row r="481" spans="1:8" x14ac:dyDescent="0.25">
      <c r="A481" s="87" t="s">
        <v>8</v>
      </c>
      <c r="B481" s="88">
        <v>87</v>
      </c>
      <c r="C481" s="88">
        <v>7</v>
      </c>
      <c r="D481" s="89">
        <v>0.08</v>
      </c>
      <c r="E481" s="88">
        <v>2</v>
      </c>
      <c r="F481" s="89">
        <v>2.3E-2</v>
      </c>
      <c r="G481" s="88">
        <v>78</v>
      </c>
      <c r="H481" s="89">
        <v>0.89700000000000002</v>
      </c>
    </row>
    <row r="482" spans="1:8" x14ac:dyDescent="0.25">
      <c r="A482" s="84" t="s">
        <v>9</v>
      </c>
      <c r="B482" s="85">
        <v>145</v>
      </c>
      <c r="C482" s="85">
        <v>25</v>
      </c>
      <c r="D482" s="86">
        <v>0.17199999999999999</v>
      </c>
      <c r="E482" s="85">
        <v>7</v>
      </c>
      <c r="F482" s="86">
        <v>4.8000000000000001E-2</v>
      </c>
      <c r="G482" s="85">
        <v>113</v>
      </c>
      <c r="H482" s="86">
        <v>0.77900000000000003</v>
      </c>
    </row>
    <row r="483" spans="1:8" x14ac:dyDescent="0.25">
      <c r="A483" s="87" t="s">
        <v>10</v>
      </c>
      <c r="B483" s="88">
        <v>257</v>
      </c>
      <c r="C483" s="88">
        <v>65</v>
      </c>
      <c r="D483" s="102">
        <v>0.253</v>
      </c>
      <c r="E483" s="88">
        <v>8</v>
      </c>
      <c r="F483" s="89">
        <v>3.1E-2</v>
      </c>
      <c r="G483" s="88">
        <v>184</v>
      </c>
      <c r="H483" s="89">
        <v>0.71599999999999997</v>
      </c>
    </row>
    <row r="484" spans="1:8" x14ac:dyDescent="0.25">
      <c r="A484" s="90" t="s">
        <v>11</v>
      </c>
      <c r="B484" s="85">
        <v>346</v>
      </c>
      <c r="C484" s="91">
        <v>157</v>
      </c>
      <c r="D484" s="92">
        <v>0.45400000000000001</v>
      </c>
      <c r="E484" s="88">
        <v>17</v>
      </c>
      <c r="F484" s="89">
        <v>4.9000000000000002E-2</v>
      </c>
      <c r="G484" s="91">
        <v>172</v>
      </c>
      <c r="H484" s="92">
        <v>0.497</v>
      </c>
    </row>
    <row r="485" spans="1:8" x14ac:dyDescent="0.25">
      <c r="A485" s="105" t="s">
        <v>12</v>
      </c>
      <c r="B485" s="50">
        <v>2</v>
      </c>
      <c r="C485" s="50">
        <v>1</v>
      </c>
      <c r="D485" s="28">
        <v>0.5</v>
      </c>
      <c r="E485" s="28">
        <v>0</v>
      </c>
      <c r="F485" s="28" t="s">
        <v>841</v>
      </c>
      <c r="G485" s="117">
        <v>1</v>
      </c>
      <c r="H485" s="28">
        <v>0.5</v>
      </c>
    </row>
    <row r="487" spans="1:8" x14ac:dyDescent="0.25">
      <c r="A487" s="81" t="s">
        <v>850</v>
      </c>
    </row>
    <row r="488" spans="1:8" ht="15.75" customHeight="1" x14ac:dyDescent="0.25">
      <c r="A488" s="93">
        <v>44566</v>
      </c>
      <c r="B488" s="94">
        <f>A488-120</f>
        <v>44446</v>
      </c>
      <c r="C488" s="272" t="s">
        <v>833</v>
      </c>
      <c r="D488" s="272"/>
      <c r="E488" s="272" t="s">
        <v>834</v>
      </c>
      <c r="F488" s="272"/>
      <c r="G488" s="272" t="s">
        <v>835</v>
      </c>
      <c r="H488" s="272"/>
    </row>
    <row r="489" spans="1:8" x14ac:dyDescent="0.25">
      <c r="A489" s="82" t="s">
        <v>104</v>
      </c>
      <c r="B489" s="83" t="s">
        <v>0</v>
      </c>
      <c r="C489" s="83" t="s">
        <v>839</v>
      </c>
      <c r="D489" s="83" t="s">
        <v>840</v>
      </c>
      <c r="E489" s="83" t="s">
        <v>839</v>
      </c>
      <c r="F489" s="83" t="s">
        <v>840</v>
      </c>
      <c r="G489" s="83" t="s">
        <v>839</v>
      </c>
      <c r="H489" s="83" t="s">
        <v>840</v>
      </c>
    </row>
    <row r="490" spans="1:8" x14ac:dyDescent="0.25">
      <c r="A490" s="84" t="s">
        <v>901</v>
      </c>
      <c r="B490" s="85">
        <v>2</v>
      </c>
      <c r="C490" s="85">
        <v>0</v>
      </c>
      <c r="D490" s="86" t="s">
        <v>841</v>
      </c>
      <c r="E490" s="85">
        <v>0</v>
      </c>
      <c r="F490" s="85" t="s">
        <v>841</v>
      </c>
      <c r="G490" s="85">
        <v>2</v>
      </c>
      <c r="H490" s="86">
        <v>1</v>
      </c>
    </row>
    <row r="491" spans="1:8" x14ac:dyDescent="0.25">
      <c r="A491" s="84" t="s">
        <v>809</v>
      </c>
      <c r="B491" s="85">
        <v>7</v>
      </c>
      <c r="C491" s="85">
        <v>1</v>
      </c>
      <c r="D491" s="86">
        <v>0.14299999999999999</v>
      </c>
      <c r="E491" s="85">
        <v>0</v>
      </c>
      <c r="F491" s="85" t="s">
        <v>841</v>
      </c>
      <c r="G491" s="85">
        <v>6</v>
      </c>
      <c r="H491" s="86">
        <v>0.85699999999999998</v>
      </c>
    </row>
    <row r="492" spans="1:8" x14ac:dyDescent="0.25">
      <c r="A492" s="87" t="s">
        <v>6</v>
      </c>
      <c r="B492" s="88">
        <v>19</v>
      </c>
      <c r="C492" s="88">
        <v>1</v>
      </c>
      <c r="D492" s="89">
        <v>5.2999999999999999E-2</v>
      </c>
      <c r="E492" s="88">
        <v>1</v>
      </c>
      <c r="F492" s="89">
        <v>5.2999999999999999E-2</v>
      </c>
      <c r="G492" s="88">
        <v>17</v>
      </c>
      <c r="H492" s="89">
        <v>0.89500000000000002</v>
      </c>
    </row>
    <row r="493" spans="1:8" x14ac:dyDescent="0.25">
      <c r="A493" s="84" t="s">
        <v>7</v>
      </c>
      <c r="B493" s="85">
        <v>35</v>
      </c>
      <c r="C493" s="85">
        <v>9</v>
      </c>
      <c r="D493" s="102">
        <v>0.25700000000000001</v>
      </c>
      <c r="E493" s="85">
        <v>1</v>
      </c>
      <c r="F493" s="86">
        <v>2.9000000000000001E-2</v>
      </c>
      <c r="G493" s="85">
        <v>25</v>
      </c>
      <c r="H493" s="86">
        <v>0.71399999999999997</v>
      </c>
    </row>
    <row r="494" spans="1:8" x14ac:dyDescent="0.25">
      <c r="A494" s="87" t="s">
        <v>8</v>
      </c>
      <c r="B494" s="88">
        <v>87</v>
      </c>
      <c r="C494" s="88">
        <v>7</v>
      </c>
      <c r="D494" s="89">
        <v>0.08</v>
      </c>
      <c r="E494" s="88">
        <v>2</v>
      </c>
      <c r="F494" s="89">
        <v>2.3E-2</v>
      </c>
      <c r="G494" s="88">
        <v>78</v>
      </c>
      <c r="H494" s="89">
        <v>0.89700000000000002</v>
      </c>
    </row>
    <row r="495" spans="1:8" x14ac:dyDescent="0.25">
      <c r="A495" s="84" t="s">
        <v>9</v>
      </c>
      <c r="B495" s="85">
        <v>145</v>
      </c>
      <c r="C495" s="85">
        <v>25</v>
      </c>
      <c r="D495" s="86">
        <v>0.17199999999999999</v>
      </c>
      <c r="E495" s="85">
        <v>7</v>
      </c>
      <c r="F495" s="86">
        <v>4.8000000000000001E-2</v>
      </c>
      <c r="G495" s="85">
        <v>113</v>
      </c>
      <c r="H495" s="86">
        <v>0.77900000000000003</v>
      </c>
    </row>
    <row r="496" spans="1:8" x14ac:dyDescent="0.25">
      <c r="A496" s="87" t="s">
        <v>10</v>
      </c>
      <c r="B496" s="88">
        <v>256</v>
      </c>
      <c r="C496" s="88">
        <v>64</v>
      </c>
      <c r="D496" s="102">
        <v>0.25</v>
      </c>
      <c r="E496" s="88">
        <v>8</v>
      </c>
      <c r="F496" s="89">
        <v>3.1E-2</v>
      </c>
      <c r="G496" s="88">
        <v>184</v>
      </c>
      <c r="H496" s="89">
        <v>0.71899999999999997</v>
      </c>
    </row>
    <row r="497" spans="1:8" x14ac:dyDescent="0.25">
      <c r="A497" s="90" t="s">
        <v>11</v>
      </c>
      <c r="B497" s="85">
        <v>344</v>
      </c>
      <c r="C497" s="91">
        <v>158</v>
      </c>
      <c r="D497" s="92">
        <v>0.45900000000000002</v>
      </c>
      <c r="E497" s="88">
        <v>17</v>
      </c>
      <c r="F497" s="89">
        <v>4.9000000000000002E-2</v>
      </c>
      <c r="G497" s="91">
        <v>169</v>
      </c>
      <c r="H497" s="92">
        <v>0.49099999999999999</v>
      </c>
    </row>
    <row r="498" spans="1:8" x14ac:dyDescent="0.25">
      <c r="A498" s="105" t="s">
        <v>12</v>
      </c>
      <c r="B498" s="50">
        <v>2</v>
      </c>
      <c r="C498" s="50">
        <v>1</v>
      </c>
      <c r="D498" s="28">
        <v>0.5</v>
      </c>
      <c r="E498" s="28">
        <v>0</v>
      </c>
      <c r="F498" s="28" t="s">
        <v>841</v>
      </c>
      <c r="G498" s="117">
        <v>1</v>
      </c>
      <c r="H498" s="28">
        <v>0.5</v>
      </c>
    </row>
    <row r="500" spans="1:8" x14ac:dyDescent="0.25">
      <c r="A500" s="81" t="s">
        <v>850</v>
      </c>
    </row>
    <row r="501" spans="1:8" ht="15.75" customHeight="1" x14ac:dyDescent="0.25">
      <c r="A501" s="93">
        <v>44566</v>
      </c>
      <c r="B501" s="94">
        <f>A501-120</f>
        <v>44446</v>
      </c>
      <c r="C501" s="272" t="s">
        <v>833</v>
      </c>
      <c r="D501" s="272"/>
      <c r="E501" s="272" t="s">
        <v>834</v>
      </c>
      <c r="F501" s="272"/>
      <c r="G501" s="272" t="s">
        <v>835</v>
      </c>
      <c r="H501" s="272"/>
    </row>
    <row r="502" spans="1:8" x14ac:dyDescent="0.25">
      <c r="A502" s="82" t="s">
        <v>104</v>
      </c>
      <c r="B502" s="83" t="s">
        <v>0</v>
      </c>
      <c r="C502" s="83" t="s">
        <v>839</v>
      </c>
      <c r="D502" s="83" t="s">
        <v>840</v>
      </c>
      <c r="E502" s="83" t="s">
        <v>839</v>
      </c>
      <c r="F502" s="83" t="s">
        <v>840</v>
      </c>
      <c r="G502" s="83" t="s">
        <v>839</v>
      </c>
      <c r="H502" s="83" t="s">
        <v>840</v>
      </c>
    </row>
    <row r="503" spans="1:8" x14ac:dyDescent="0.25">
      <c r="A503" s="84" t="s">
        <v>901</v>
      </c>
      <c r="B503" s="85">
        <v>2</v>
      </c>
      <c r="C503" s="85">
        <v>0</v>
      </c>
      <c r="D503" s="86" t="s">
        <v>841</v>
      </c>
      <c r="E503" s="85">
        <v>0</v>
      </c>
      <c r="F503" s="85" t="s">
        <v>841</v>
      </c>
      <c r="G503" s="85">
        <v>2</v>
      </c>
      <c r="H503" s="86">
        <v>1</v>
      </c>
    </row>
    <row r="504" spans="1:8" x14ac:dyDescent="0.25">
      <c r="A504" s="84" t="s">
        <v>809</v>
      </c>
      <c r="B504" s="85">
        <v>7</v>
      </c>
      <c r="C504" s="85">
        <v>1</v>
      </c>
      <c r="D504" s="86">
        <v>0.14299999999999999</v>
      </c>
      <c r="E504" s="85">
        <v>0</v>
      </c>
      <c r="F504" s="85" t="s">
        <v>841</v>
      </c>
      <c r="G504" s="85">
        <v>6</v>
      </c>
      <c r="H504" s="86">
        <v>0.85699999999999998</v>
      </c>
    </row>
    <row r="505" spans="1:8" x14ac:dyDescent="0.25">
      <c r="A505" s="87" t="s">
        <v>6</v>
      </c>
      <c r="B505" s="88">
        <v>19</v>
      </c>
      <c r="C505" s="88">
        <v>1</v>
      </c>
      <c r="D505" s="89">
        <v>5.2999999999999999E-2</v>
      </c>
      <c r="E505" s="88">
        <v>1</v>
      </c>
      <c r="F505" s="89">
        <v>5.2999999999999999E-2</v>
      </c>
      <c r="G505" s="88">
        <v>17</v>
      </c>
      <c r="H505" s="89">
        <v>0.89500000000000002</v>
      </c>
    </row>
    <row r="506" spans="1:8" x14ac:dyDescent="0.25">
      <c r="A506" s="84" t="s">
        <v>7</v>
      </c>
      <c r="B506" s="85">
        <v>35</v>
      </c>
      <c r="C506" s="85">
        <v>9</v>
      </c>
      <c r="D506" s="102">
        <v>0.25700000000000001</v>
      </c>
      <c r="E506" s="85">
        <v>1</v>
      </c>
      <c r="F506" s="86">
        <v>2.9000000000000001E-2</v>
      </c>
      <c r="G506" s="85">
        <v>25</v>
      </c>
      <c r="H506" s="86">
        <v>0.71399999999999997</v>
      </c>
    </row>
    <row r="507" spans="1:8" x14ac:dyDescent="0.25">
      <c r="A507" s="87" t="s">
        <v>8</v>
      </c>
      <c r="B507" s="88">
        <v>86</v>
      </c>
      <c r="C507" s="88">
        <v>6</v>
      </c>
      <c r="D507" s="89">
        <v>7.0000000000000007E-2</v>
      </c>
      <c r="E507" s="88">
        <v>2</v>
      </c>
      <c r="F507" s="89">
        <v>2.3E-2</v>
      </c>
      <c r="G507" s="88">
        <v>78</v>
      </c>
      <c r="H507" s="89">
        <v>0.90700000000000003</v>
      </c>
    </row>
    <row r="508" spans="1:8" x14ac:dyDescent="0.25">
      <c r="A508" s="84" t="s">
        <v>9</v>
      </c>
      <c r="B508" s="85">
        <v>144</v>
      </c>
      <c r="C508" s="85">
        <v>25</v>
      </c>
      <c r="D508" s="86">
        <v>0.17399999999999999</v>
      </c>
      <c r="E508" s="85">
        <v>7</v>
      </c>
      <c r="F508" s="86">
        <v>4.9000000000000002E-2</v>
      </c>
      <c r="G508" s="85">
        <v>112</v>
      </c>
      <c r="H508" s="86">
        <v>0.77800000000000002</v>
      </c>
    </row>
    <row r="509" spans="1:8" x14ac:dyDescent="0.25">
      <c r="A509" s="87" t="s">
        <v>10</v>
      </c>
      <c r="B509" s="88">
        <v>257</v>
      </c>
      <c r="C509" s="88">
        <v>64</v>
      </c>
      <c r="D509" s="102">
        <v>0.249</v>
      </c>
      <c r="E509" s="88">
        <v>8</v>
      </c>
      <c r="F509" s="89">
        <v>3.1E-2</v>
      </c>
      <c r="G509" s="88">
        <v>185</v>
      </c>
      <c r="H509" s="89">
        <v>0.72</v>
      </c>
    </row>
    <row r="510" spans="1:8" x14ac:dyDescent="0.25">
      <c r="A510" s="90" t="s">
        <v>11</v>
      </c>
      <c r="B510" s="85">
        <v>340</v>
      </c>
      <c r="C510" s="91">
        <v>156</v>
      </c>
      <c r="D510" s="92">
        <v>0.45900000000000002</v>
      </c>
      <c r="E510" s="88">
        <v>17</v>
      </c>
      <c r="F510" s="89">
        <v>0.05</v>
      </c>
      <c r="G510" s="91">
        <v>167</v>
      </c>
      <c r="H510" s="92">
        <v>0.49099999999999999</v>
      </c>
    </row>
    <row r="511" spans="1:8" x14ac:dyDescent="0.25">
      <c r="A511" s="105" t="s">
        <v>12</v>
      </c>
      <c r="B511" s="50">
        <v>2</v>
      </c>
      <c r="C511" s="50">
        <v>1</v>
      </c>
      <c r="D511" s="28">
        <v>0.5</v>
      </c>
      <c r="E511" s="28">
        <v>0</v>
      </c>
      <c r="F511" s="28" t="s">
        <v>841</v>
      </c>
      <c r="G511" s="117">
        <v>1</v>
      </c>
      <c r="H511" s="28">
        <v>0.5</v>
      </c>
    </row>
    <row r="513" spans="1:8" x14ac:dyDescent="0.25">
      <c r="A513" s="81" t="s">
        <v>850</v>
      </c>
    </row>
    <row r="514" spans="1:8" ht="15.75" customHeight="1" x14ac:dyDescent="0.25">
      <c r="A514" s="93">
        <v>44570</v>
      </c>
      <c r="B514" s="94">
        <f>A514-120</f>
        <v>44450</v>
      </c>
      <c r="C514" s="272" t="s">
        <v>833</v>
      </c>
      <c r="D514" s="272"/>
      <c r="E514" s="272" t="s">
        <v>834</v>
      </c>
      <c r="F514" s="272"/>
      <c r="G514" s="272" t="s">
        <v>835</v>
      </c>
      <c r="H514" s="272"/>
    </row>
    <row r="515" spans="1:8" x14ac:dyDescent="0.25">
      <c r="A515" s="82" t="s">
        <v>104</v>
      </c>
      <c r="B515" s="83" t="s">
        <v>0</v>
      </c>
      <c r="C515" s="83" t="s">
        <v>839</v>
      </c>
      <c r="D515" s="83" t="s">
        <v>840</v>
      </c>
      <c r="E515" s="83" t="s">
        <v>839</v>
      </c>
      <c r="F515" s="83" t="s">
        <v>840</v>
      </c>
      <c r="G515" s="83" t="s">
        <v>839</v>
      </c>
      <c r="H515" s="83" t="s">
        <v>840</v>
      </c>
    </row>
    <row r="516" spans="1:8" x14ac:dyDescent="0.25">
      <c r="A516" s="84" t="s">
        <v>901</v>
      </c>
      <c r="B516" s="85">
        <v>2</v>
      </c>
      <c r="C516" s="85">
        <v>0</v>
      </c>
      <c r="D516" s="86" t="s">
        <v>841</v>
      </c>
      <c r="E516" s="85">
        <v>0</v>
      </c>
      <c r="F516" s="85" t="s">
        <v>841</v>
      </c>
      <c r="G516" s="85">
        <v>2</v>
      </c>
      <c r="H516" s="86">
        <v>1</v>
      </c>
    </row>
    <row r="517" spans="1:8" x14ac:dyDescent="0.25">
      <c r="A517" s="84" t="s">
        <v>809</v>
      </c>
      <c r="B517" s="85">
        <v>8</v>
      </c>
      <c r="C517" s="85">
        <v>1</v>
      </c>
      <c r="D517" s="86">
        <v>0.125</v>
      </c>
      <c r="E517" s="85">
        <v>0</v>
      </c>
      <c r="F517" s="85" t="s">
        <v>841</v>
      </c>
      <c r="G517" s="85">
        <v>7</v>
      </c>
      <c r="H517" s="86">
        <v>0.875</v>
      </c>
    </row>
    <row r="518" spans="1:8" x14ac:dyDescent="0.25">
      <c r="A518" s="87" t="s">
        <v>6</v>
      </c>
      <c r="B518" s="88">
        <v>19</v>
      </c>
      <c r="C518" s="88">
        <v>1</v>
      </c>
      <c r="D518" s="89">
        <v>5.2999999999999999E-2</v>
      </c>
      <c r="E518" s="88">
        <v>1</v>
      </c>
      <c r="F518" s="89">
        <v>5.2999999999999999E-2</v>
      </c>
      <c r="G518" s="88">
        <v>17</v>
      </c>
      <c r="H518" s="89">
        <v>0.89500000000000002</v>
      </c>
    </row>
    <row r="519" spans="1:8" x14ac:dyDescent="0.25">
      <c r="A519" s="84" t="s">
        <v>7</v>
      </c>
      <c r="B519" s="85">
        <v>33</v>
      </c>
      <c r="C519" s="85">
        <v>8</v>
      </c>
      <c r="D519" s="102">
        <v>0.24199999999999999</v>
      </c>
      <c r="E519" s="85">
        <v>1</v>
      </c>
      <c r="F519" s="86">
        <v>0.03</v>
      </c>
      <c r="G519" s="85">
        <v>24</v>
      </c>
      <c r="H519" s="86">
        <v>0.72699999999999998</v>
      </c>
    </row>
    <row r="520" spans="1:8" x14ac:dyDescent="0.25">
      <c r="A520" s="87" t="s">
        <v>8</v>
      </c>
      <c r="B520" s="88">
        <v>87</v>
      </c>
      <c r="C520" s="88">
        <v>7</v>
      </c>
      <c r="D520" s="89">
        <v>0.08</v>
      </c>
      <c r="E520" s="88">
        <v>2</v>
      </c>
      <c r="F520" s="89">
        <v>2.3E-2</v>
      </c>
      <c r="G520" s="88">
        <v>78</v>
      </c>
      <c r="H520" s="89">
        <v>0.89700000000000002</v>
      </c>
    </row>
    <row r="521" spans="1:8" x14ac:dyDescent="0.25">
      <c r="A521" s="84" t="s">
        <v>9</v>
      </c>
      <c r="B521" s="85">
        <v>142</v>
      </c>
      <c r="C521" s="85">
        <v>23</v>
      </c>
      <c r="D521" s="86">
        <v>0.16200000000000001</v>
      </c>
      <c r="E521" s="85">
        <v>7</v>
      </c>
      <c r="F521" s="86">
        <v>4.9000000000000002E-2</v>
      </c>
      <c r="G521" s="85">
        <v>112</v>
      </c>
      <c r="H521" s="86">
        <v>0.78900000000000003</v>
      </c>
    </row>
    <row r="522" spans="1:8" x14ac:dyDescent="0.25">
      <c r="A522" s="87" t="s">
        <v>10</v>
      </c>
      <c r="B522" s="88">
        <v>251</v>
      </c>
      <c r="C522" s="88">
        <v>64</v>
      </c>
      <c r="D522" s="102">
        <v>0.255</v>
      </c>
      <c r="E522" s="88">
        <v>7</v>
      </c>
      <c r="F522" s="89">
        <v>2.8000000000000001E-2</v>
      </c>
      <c r="G522" s="88">
        <v>180</v>
      </c>
      <c r="H522" s="89">
        <v>0.71699999999999997</v>
      </c>
    </row>
    <row r="523" spans="1:8" x14ac:dyDescent="0.25">
      <c r="A523" s="90" t="s">
        <v>11</v>
      </c>
      <c r="B523" s="85">
        <v>330</v>
      </c>
      <c r="C523" s="91">
        <v>151</v>
      </c>
      <c r="D523" s="92">
        <v>0.45800000000000002</v>
      </c>
      <c r="E523" s="88">
        <v>16</v>
      </c>
      <c r="F523" s="89">
        <v>4.8000000000000001E-2</v>
      </c>
      <c r="G523" s="91">
        <v>163</v>
      </c>
      <c r="H523" s="92">
        <v>0.49399999999999999</v>
      </c>
    </row>
    <row r="524" spans="1:8" x14ac:dyDescent="0.25">
      <c r="A524" s="105" t="s">
        <v>12</v>
      </c>
      <c r="B524" s="50">
        <v>2</v>
      </c>
      <c r="C524" s="50">
        <v>1</v>
      </c>
      <c r="D524" s="28">
        <v>0.5</v>
      </c>
      <c r="E524" s="28">
        <v>0</v>
      </c>
      <c r="F524" s="28" t="s">
        <v>841</v>
      </c>
      <c r="G524" s="117">
        <v>1</v>
      </c>
      <c r="H524" s="28">
        <v>0.5</v>
      </c>
    </row>
    <row r="526" spans="1:8" x14ac:dyDescent="0.25">
      <c r="A526" s="81" t="s">
        <v>850</v>
      </c>
    </row>
    <row r="527" spans="1:8" ht="15.75" customHeight="1" x14ac:dyDescent="0.25">
      <c r="A527" s="93">
        <v>44571</v>
      </c>
      <c r="B527" s="94">
        <f>A527-120</f>
        <v>44451</v>
      </c>
      <c r="C527" s="272" t="s">
        <v>833</v>
      </c>
      <c r="D527" s="272"/>
      <c r="E527" s="272" t="s">
        <v>834</v>
      </c>
      <c r="F527" s="272"/>
      <c r="G527" s="272" t="s">
        <v>835</v>
      </c>
      <c r="H527" s="272"/>
    </row>
    <row r="528" spans="1:8" x14ac:dyDescent="0.25">
      <c r="A528" s="82" t="s">
        <v>104</v>
      </c>
      <c r="B528" s="83" t="s">
        <v>0</v>
      </c>
      <c r="C528" s="83" t="s">
        <v>839</v>
      </c>
      <c r="D528" s="83" t="s">
        <v>840</v>
      </c>
      <c r="E528" s="83" t="s">
        <v>839</v>
      </c>
      <c r="F528" s="83" t="s">
        <v>840</v>
      </c>
      <c r="G528" s="83" t="s">
        <v>839</v>
      </c>
      <c r="H528" s="83" t="s">
        <v>840</v>
      </c>
    </row>
    <row r="529" spans="1:8" x14ac:dyDescent="0.25">
      <c r="A529" s="84" t="s">
        <v>901</v>
      </c>
      <c r="B529" s="85">
        <v>2</v>
      </c>
      <c r="C529" s="85">
        <v>0</v>
      </c>
      <c r="D529" s="86" t="s">
        <v>841</v>
      </c>
      <c r="E529" s="85">
        <v>0</v>
      </c>
      <c r="F529" s="85" t="s">
        <v>841</v>
      </c>
      <c r="G529" s="85">
        <v>2</v>
      </c>
      <c r="H529" s="86">
        <v>1</v>
      </c>
    </row>
    <row r="530" spans="1:8" x14ac:dyDescent="0.25">
      <c r="A530" s="84" t="s">
        <v>809</v>
      </c>
      <c r="B530" s="85">
        <v>8</v>
      </c>
      <c r="C530" s="85">
        <v>1</v>
      </c>
      <c r="D530" s="86">
        <v>0.125</v>
      </c>
      <c r="E530" s="85">
        <v>0</v>
      </c>
      <c r="F530" s="85" t="s">
        <v>841</v>
      </c>
      <c r="G530" s="85">
        <v>7</v>
      </c>
      <c r="H530" s="86">
        <v>0.875</v>
      </c>
    </row>
    <row r="531" spans="1:8" x14ac:dyDescent="0.25">
      <c r="A531" s="87" t="s">
        <v>6</v>
      </c>
      <c r="B531" s="88">
        <v>19</v>
      </c>
      <c r="C531" s="88">
        <v>1</v>
      </c>
      <c r="D531" s="89">
        <v>5.2999999999999999E-2</v>
      </c>
      <c r="E531" s="88">
        <v>1</v>
      </c>
      <c r="F531" s="89">
        <v>5.2999999999999999E-2</v>
      </c>
      <c r="G531" s="88">
        <v>17</v>
      </c>
      <c r="H531" s="89">
        <v>0.89500000000000002</v>
      </c>
    </row>
    <row r="532" spans="1:8" x14ac:dyDescent="0.25">
      <c r="A532" s="84" t="s">
        <v>7</v>
      </c>
      <c r="B532" s="85">
        <v>32</v>
      </c>
      <c r="C532" s="85">
        <v>8</v>
      </c>
      <c r="D532" s="102">
        <v>0.25</v>
      </c>
      <c r="E532" s="85">
        <v>1</v>
      </c>
      <c r="F532" s="86">
        <v>3.1E-2</v>
      </c>
      <c r="G532" s="85">
        <v>23</v>
      </c>
      <c r="H532" s="86">
        <v>0.71899999999999997</v>
      </c>
    </row>
    <row r="533" spans="1:8" x14ac:dyDescent="0.25">
      <c r="A533" s="87" t="s">
        <v>8</v>
      </c>
      <c r="B533" s="88">
        <v>87</v>
      </c>
      <c r="C533" s="88">
        <v>7</v>
      </c>
      <c r="D533" s="89">
        <v>0.08</v>
      </c>
      <c r="E533" s="88">
        <v>2</v>
      </c>
      <c r="F533" s="89">
        <v>2.3E-2</v>
      </c>
      <c r="G533" s="88">
        <v>78</v>
      </c>
      <c r="H533" s="89">
        <v>0.89700000000000002</v>
      </c>
    </row>
    <row r="534" spans="1:8" x14ac:dyDescent="0.25">
      <c r="A534" s="84" t="s">
        <v>9</v>
      </c>
      <c r="B534" s="85">
        <v>140</v>
      </c>
      <c r="C534" s="85">
        <v>23</v>
      </c>
      <c r="D534" s="86">
        <v>0.16400000000000001</v>
      </c>
      <c r="E534" s="85">
        <v>7</v>
      </c>
      <c r="F534" s="86">
        <v>0.05</v>
      </c>
      <c r="G534" s="85">
        <v>110</v>
      </c>
      <c r="H534" s="86">
        <v>0.78600000000000003</v>
      </c>
    </row>
    <row r="535" spans="1:8" x14ac:dyDescent="0.25">
      <c r="A535" s="87" t="s">
        <v>10</v>
      </c>
      <c r="B535" s="88">
        <v>251</v>
      </c>
      <c r="C535" s="88">
        <v>66</v>
      </c>
      <c r="D535" s="102">
        <v>0.26300000000000001</v>
      </c>
      <c r="E535" s="88">
        <v>7</v>
      </c>
      <c r="F535" s="89">
        <v>2.8000000000000001E-2</v>
      </c>
      <c r="G535" s="88">
        <v>178</v>
      </c>
      <c r="H535" s="89">
        <v>0.70899999999999996</v>
      </c>
    </row>
    <row r="536" spans="1:8" x14ac:dyDescent="0.25">
      <c r="A536" s="90" t="s">
        <v>11</v>
      </c>
      <c r="B536" s="85">
        <v>330</v>
      </c>
      <c r="C536" s="91">
        <v>151</v>
      </c>
      <c r="D536" s="92">
        <v>0.45800000000000002</v>
      </c>
      <c r="E536" s="88">
        <v>16</v>
      </c>
      <c r="F536" s="89">
        <v>4.8000000000000001E-2</v>
      </c>
      <c r="G536" s="91">
        <v>163</v>
      </c>
      <c r="H536" s="92">
        <v>0.49399999999999999</v>
      </c>
    </row>
    <row r="537" spans="1:8" x14ac:dyDescent="0.25">
      <c r="A537" s="105" t="s">
        <v>12</v>
      </c>
      <c r="B537" s="50">
        <v>2</v>
      </c>
      <c r="C537" s="50">
        <v>1</v>
      </c>
      <c r="D537" s="28">
        <v>0.5</v>
      </c>
      <c r="E537" s="28">
        <v>0</v>
      </c>
      <c r="F537" s="28" t="s">
        <v>841</v>
      </c>
      <c r="G537" s="117">
        <v>1</v>
      </c>
      <c r="H537" s="28">
        <v>0.5</v>
      </c>
    </row>
    <row r="539" spans="1:8" x14ac:dyDescent="0.25">
      <c r="A539" s="81" t="s">
        <v>850</v>
      </c>
    </row>
    <row r="540" spans="1:8" ht="15.75" customHeight="1" x14ac:dyDescent="0.25">
      <c r="A540" s="93">
        <v>44572</v>
      </c>
      <c r="B540" s="94">
        <f>A540-120</f>
        <v>44452</v>
      </c>
      <c r="C540" s="272" t="s">
        <v>833</v>
      </c>
      <c r="D540" s="272"/>
      <c r="E540" s="272" t="s">
        <v>834</v>
      </c>
      <c r="F540" s="272"/>
      <c r="G540" s="272" t="s">
        <v>835</v>
      </c>
      <c r="H540" s="272"/>
    </row>
    <row r="541" spans="1:8" x14ac:dyDescent="0.25">
      <c r="A541" s="82" t="s">
        <v>104</v>
      </c>
      <c r="B541" s="83" t="s">
        <v>0</v>
      </c>
      <c r="C541" s="83" t="s">
        <v>839</v>
      </c>
      <c r="D541" s="83" t="s">
        <v>840</v>
      </c>
      <c r="E541" s="83" t="s">
        <v>839</v>
      </c>
      <c r="F541" s="83" t="s">
        <v>840</v>
      </c>
      <c r="G541" s="83" t="s">
        <v>839</v>
      </c>
      <c r="H541" s="83" t="s">
        <v>840</v>
      </c>
    </row>
    <row r="542" spans="1:8" x14ac:dyDescent="0.25">
      <c r="A542" s="84" t="s">
        <v>901</v>
      </c>
      <c r="B542" s="85">
        <v>2</v>
      </c>
      <c r="C542" s="85">
        <v>0</v>
      </c>
      <c r="D542" s="86" t="s">
        <v>841</v>
      </c>
      <c r="E542" s="85">
        <v>0</v>
      </c>
      <c r="F542" s="85" t="s">
        <v>841</v>
      </c>
      <c r="G542" s="85">
        <v>2</v>
      </c>
      <c r="H542" s="86">
        <v>1</v>
      </c>
    </row>
    <row r="543" spans="1:8" x14ac:dyDescent="0.25">
      <c r="A543" s="84" t="s">
        <v>809</v>
      </c>
      <c r="B543" s="85">
        <v>8</v>
      </c>
      <c r="C543" s="85">
        <v>1</v>
      </c>
      <c r="D543" s="86">
        <v>0.125</v>
      </c>
      <c r="E543" s="85">
        <v>0</v>
      </c>
      <c r="F543" s="85" t="s">
        <v>841</v>
      </c>
      <c r="G543" s="85">
        <v>7</v>
      </c>
      <c r="H543" s="86">
        <v>0.875</v>
      </c>
    </row>
    <row r="544" spans="1:8" x14ac:dyDescent="0.25">
      <c r="A544" s="87" t="s">
        <v>6</v>
      </c>
      <c r="B544" s="88">
        <v>19</v>
      </c>
      <c r="C544" s="88">
        <v>1</v>
      </c>
      <c r="D544" s="89">
        <v>5.2999999999999999E-2</v>
      </c>
      <c r="E544" s="88">
        <v>1</v>
      </c>
      <c r="F544" s="89">
        <v>5.2999999999999999E-2</v>
      </c>
      <c r="G544" s="88">
        <v>17</v>
      </c>
      <c r="H544" s="89">
        <v>0.89500000000000002</v>
      </c>
    </row>
    <row r="545" spans="1:8" x14ac:dyDescent="0.25">
      <c r="A545" s="84" t="s">
        <v>7</v>
      </c>
      <c r="B545" s="85">
        <v>33</v>
      </c>
      <c r="C545" s="85">
        <v>9</v>
      </c>
      <c r="D545" s="102">
        <v>0.27300000000000002</v>
      </c>
      <c r="E545" s="85">
        <v>1</v>
      </c>
      <c r="F545" s="86">
        <v>0.03</v>
      </c>
      <c r="G545" s="85">
        <v>23</v>
      </c>
      <c r="H545" s="86">
        <v>0.69699999999999995</v>
      </c>
    </row>
    <row r="546" spans="1:8" x14ac:dyDescent="0.25">
      <c r="A546" s="87" t="s">
        <v>8</v>
      </c>
      <c r="B546" s="88">
        <v>88</v>
      </c>
      <c r="C546" s="88">
        <v>8</v>
      </c>
      <c r="D546" s="89">
        <v>9.0999999999999998E-2</v>
      </c>
      <c r="E546" s="88">
        <v>2</v>
      </c>
      <c r="F546" s="89">
        <v>2.3E-2</v>
      </c>
      <c r="G546" s="88">
        <v>78</v>
      </c>
      <c r="H546" s="89">
        <v>0.88600000000000001</v>
      </c>
    </row>
    <row r="547" spans="1:8" x14ac:dyDescent="0.25">
      <c r="A547" s="84" t="s">
        <v>9</v>
      </c>
      <c r="B547" s="85">
        <v>136</v>
      </c>
      <c r="C547" s="85">
        <v>23</v>
      </c>
      <c r="D547" s="86">
        <v>0.16900000000000001</v>
      </c>
      <c r="E547" s="85">
        <v>7</v>
      </c>
      <c r="F547" s="86">
        <v>5.0999999999999997E-2</v>
      </c>
      <c r="G547" s="85">
        <v>106</v>
      </c>
      <c r="H547" s="86">
        <v>0.77900000000000003</v>
      </c>
    </row>
    <row r="548" spans="1:8" x14ac:dyDescent="0.25">
      <c r="A548" s="87" t="s">
        <v>10</v>
      </c>
      <c r="B548" s="88">
        <v>252</v>
      </c>
      <c r="C548" s="88">
        <v>65</v>
      </c>
      <c r="D548" s="102">
        <v>0.25800000000000001</v>
      </c>
      <c r="E548" s="88">
        <v>8</v>
      </c>
      <c r="F548" s="89">
        <v>3.2000000000000001E-2</v>
      </c>
      <c r="G548" s="88">
        <v>179</v>
      </c>
      <c r="H548" s="89">
        <v>0.71</v>
      </c>
    </row>
    <row r="549" spans="1:8" x14ac:dyDescent="0.25">
      <c r="A549" s="90" t="s">
        <v>11</v>
      </c>
      <c r="B549" s="85">
        <v>333</v>
      </c>
      <c r="C549" s="91">
        <v>155</v>
      </c>
      <c r="D549" s="92">
        <v>0.46500000000000002</v>
      </c>
      <c r="E549" s="88">
        <v>16</v>
      </c>
      <c r="F549" s="89">
        <v>4.8000000000000001E-2</v>
      </c>
      <c r="G549" s="91">
        <v>162</v>
      </c>
      <c r="H549" s="92">
        <v>0.48599999999999999</v>
      </c>
    </row>
    <row r="550" spans="1:8" x14ac:dyDescent="0.25">
      <c r="A550" s="105" t="s">
        <v>12</v>
      </c>
      <c r="B550" s="50">
        <v>2</v>
      </c>
      <c r="C550" s="50">
        <v>1</v>
      </c>
      <c r="D550" s="28">
        <v>0.5</v>
      </c>
      <c r="E550" s="28">
        <v>0</v>
      </c>
      <c r="F550" s="28" t="s">
        <v>841</v>
      </c>
      <c r="G550" s="117">
        <v>1</v>
      </c>
      <c r="H550" s="28">
        <v>0.5</v>
      </c>
    </row>
    <row r="552" spans="1:8" x14ac:dyDescent="0.25">
      <c r="A552" s="81" t="s">
        <v>850</v>
      </c>
    </row>
    <row r="553" spans="1:8" ht="15.75" customHeight="1" x14ac:dyDescent="0.25">
      <c r="A553" s="93">
        <v>44573</v>
      </c>
      <c r="B553" s="94">
        <f>A553-120</f>
        <v>44453</v>
      </c>
      <c r="C553" s="272" t="s">
        <v>833</v>
      </c>
      <c r="D553" s="272"/>
      <c r="E553" s="272" t="s">
        <v>834</v>
      </c>
      <c r="F553" s="272"/>
      <c r="G553" s="272" t="s">
        <v>835</v>
      </c>
      <c r="H553" s="272"/>
    </row>
    <row r="554" spans="1:8" x14ac:dyDescent="0.25">
      <c r="A554" s="82" t="s">
        <v>104</v>
      </c>
      <c r="B554" s="83" t="s">
        <v>0</v>
      </c>
      <c r="C554" s="83" t="s">
        <v>839</v>
      </c>
      <c r="D554" s="83" t="s">
        <v>840</v>
      </c>
      <c r="E554" s="83" t="s">
        <v>839</v>
      </c>
      <c r="F554" s="83" t="s">
        <v>840</v>
      </c>
      <c r="G554" s="83" t="s">
        <v>839</v>
      </c>
      <c r="H554" s="83" t="s">
        <v>840</v>
      </c>
    </row>
    <row r="555" spans="1:8" x14ac:dyDescent="0.25">
      <c r="A555" s="84" t="s">
        <v>901</v>
      </c>
      <c r="B555" s="85">
        <v>2</v>
      </c>
      <c r="C555" s="85">
        <v>0</v>
      </c>
      <c r="D555" s="86" t="s">
        <v>841</v>
      </c>
      <c r="E555" s="85">
        <v>0</v>
      </c>
      <c r="F555" s="85" t="s">
        <v>841</v>
      </c>
      <c r="G555" s="85">
        <v>2</v>
      </c>
      <c r="H555" s="86">
        <v>1</v>
      </c>
    </row>
    <row r="556" spans="1:8" x14ac:dyDescent="0.25">
      <c r="A556" s="84" t="s">
        <v>809</v>
      </c>
      <c r="B556" s="85">
        <v>8</v>
      </c>
      <c r="C556" s="85">
        <v>1</v>
      </c>
      <c r="D556" s="86">
        <v>0.125</v>
      </c>
      <c r="E556" s="85">
        <v>0</v>
      </c>
      <c r="F556" s="85" t="s">
        <v>841</v>
      </c>
      <c r="G556" s="85">
        <v>7</v>
      </c>
      <c r="H556" s="86">
        <v>0.875</v>
      </c>
    </row>
    <row r="557" spans="1:8" x14ac:dyDescent="0.25">
      <c r="A557" s="87" t="s">
        <v>6</v>
      </c>
      <c r="B557" s="88">
        <v>19</v>
      </c>
      <c r="C557" s="88">
        <v>1</v>
      </c>
      <c r="D557" s="89">
        <v>5.2999999999999999E-2</v>
      </c>
      <c r="E557" s="88">
        <v>1</v>
      </c>
      <c r="F557" s="89">
        <v>5.2999999999999999E-2</v>
      </c>
      <c r="G557" s="88">
        <v>17</v>
      </c>
      <c r="H557" s="89">
        <v>0.89500000000000002</v>
      </c>
    </row>
    <row r="558" spans="1:8" x14ac:dyDescent="0.25">
      <c r="A558" s="84" t="s">
        <v>7</v>
      </c>
      <c r="B558" s="85">
        <v>32</v>
      </c>
      <c r="C558" s="85">
        <v>9</v>
      </c>
      <c r="D558" s="102">
        <v>0.28100000000000003</v>
      </c>
      <c r="E558" s="85">
        <v>1</v>
      </c>
      <c r="F558" s="86">
        <v>3.1E-2</v>
      </c>
      <c r="G558" s="85">
        <v>22</v>
      </c>
      <c r="H558" s="86">
        <v>0.68799999999999994</v>
      </c>
    </row>
    <row r="559" spans="1:8" x14ac:dyDescent="0.25">
      <c r="A559" s="87" t="s">
        <v>8</v>
      </c>
      <c r="B559" s="88">
        <v>87</v>
      </c>
      <c r="C559" s="88">
        <v>8</v>
      </c>
      <c r="D559" s="89">
        <v>9.1999999999999998E-2</v>
      </c>
      <c r="E559" s="88">
        <v>2</v>
      </c>
      <c r="F559" s="89">
        <v>2.3E-2</v>
      </c>
      <c r="G559" s="88">
        <v>77</v>
      </c>
      <c r="H559" s="89">
        <v>0.88500000000000001</v>
      </c>
    </row>
    <row r="560" spans="1:8" x14ac:dyDescent="0.25">
      <c r="A560" s="84" t="s">
        <v>9</v>
      </c>
      <c r="B560" s="85">
        <v>133</v>
      </c>
      <c r="C560" s="85">
        <v>22</v>
      </c>
      <c r="D560" s="86">
        <v>0.16500000000000001</v>
      </c>
      <c r="E560" s="85">
        <v>7</v>
      </c>
      <c r="F560" s="86">
        <v>5.2999999999999999E-2</v>
      </c>
      <c r="G560" s="85">
        <v>104</v>
      </c>
      <c r="H560" s="86">
        <v>0.78200000000000003</v>
      </c>
    </row>
    <row r="561" spans="1:8" x14ac:dyDescent="0.25">
      <c r="A561" s="87" t="s">
        <v>10</v>
      </c>
      <c r="B561" s="88">
        <v>251</v>
      </c>
      <c r="C561" s="88">
        <v>65</v>
      </c>
      <c r="D561" s="102">
        <v>0.25900000000000001</v>
      </c>
      <c r="E561" s="88">
        <v>10</v>
      </c>
      <c r="F561" s="89">
        <v>0.04</v>
      </c>
      <c r="G561" s="88">
        <v>176</v>
      </c>
      <c r="H561" s="89">
        <v>0.70099999999999996</v>
      </c>
    </row>
    <row r="562" spans="1:8" x14ac:dyDescent="0.25">
      <c r="A562" s="90" t="s">
        <v>11</v>
      </c>
      <c r="B562" s="85">
        <v>335</v>
      </c>
      <c r="C562" s="91">
        <v>158</v>
      </c>
      <c r="D562" s="92">
        <v>0.47199999999999998</v>
      </c>
      <c r="E562" s="88">
        <v>16</v>
      </c>
      <c r="F562" s="89">
        <v>4.8000000000000001E-2</v>
      </c>
      <c r="G562" s="91">
        <v>161</v>
      </c>
      <c r="H562" s="92">
        <v>0.48099999999999998</v>
      </c>
    </row>
    <row r="563" spans="1:8" x14ac:dyDescent="0.25">
      <c r="A563" s="105" t="s">
        <v>12</v>
      </c>
      <c r="B563" s="50">
        <v>2</v>
      </c>
      <c r="C563" s="50">
        <v>1</v>
      </c>
      <c r="D563" s="28">
        <v>0.5</v>
      </c>
      <c r="E563" s="28">
        <v>0</v>
      </c>
      <c r="F563" s="28" t="s">
        <v>841</v>
      </c>
      <c r="G563" s="117">
        <v>1</v>
      </c>
      <c r="H563" s="28">
        <v>0.5</v>
      </c>
    </row>
    <row r="565" spans="1:8" x14ac:dyDescent="0.25">
      <c r="A565" s="81" t="s">
        <v>850</v>
      </c>
    </row>
    <row r="566" spans="1:8" ht="15.75" customHeight="1" x14ac:dyDescent="0.25">
      <c r="A566" s="93">
        <v>44574</v>
      </c>
      <c r="B566" s="94">
        <f>A566-120</f>
        <v>44454</v>
      </c>
      <c r="C566" s="272" t="s">
        <v>962</v>
      </c>
      <c r="D566" s="272"/>
      <c r="E566" s="272" t="s">
        <v>963</v>
      </c>
      <c r="F566" s="272"/>
      <c r="G566" s="272" t="s">
        <v>835</v>
      </c>
      <c r="H566" s="272"/>
    </row>
    <row r="567" spans="1:8" x14ac:dyDescent="0.25">
      <c r="A567" s="82" t="s">
        <v>104</v>
      </c>
      <c r="B567" s="83" t="s">
        <v>0</v>
      </c>
      <c r="C567" s="83" t="s">
        <v>839</v>
      </c>
      <c r="D567" s="83" t="s">
        <v>840</v>
      </c>
      <c r="E567" s="83" t="s">
        <v>839</v>
      </c>
      <c r="F567" s="83" t="s">
        <v>840</v>
      </c>
      <c r="G567" s="83" t="s">
        <v>839</v>
      </c>
      <c r="H567" s="83" t="s">
        <v>840</v>
      </c>
    </row>
    <row r="568" spans="1:8" x14ac:dyDescent="0.25">
      <c r="A568" s="84" t="s">
        <v>964</v>
      </c>
      <c r="B568" s="85">
        <v>1</v>
      </c>
      <c r="C568" s="85">
        <v>0</v>
      </c>
      <c r="D568" s="86" t="s">
        <v>841</v>
      </c>
      <c r="E568" s="85">
        <v>0</v>
      </c>
      <c r="F568" s="85" t="s">
        <v>841</v>
      </c>
      <c r="G568" s="85">
        <v>1</v>
      </c>
      <c r="H568" s="86">
        <v>1</v>
      </c>
    </row>
    <row r="569" spans="1:8" x14ac:dyDescent="0.25">
      <c r="A569" s="84" t="s">
        <v>965</v>
      </c>
      <c r="B569" s="85">
        <v>1</v>
      </c>
      <c r="C569" s="85">
        <v>0</v>
      </c>
      <c r="D569" s="86" t="s">
        <v>841</v>
      </c>
      <c r="E569" s="85">
        <v>0</v>
      </c>
      <c r="F569" s="85" t="s">
        <v>841</v>
      </c>
      <c r="G569" s="85">
        <v>1</v>
      </c>
      <c r="H569" s="86">
        <v>1</v>
      </c>
    </row>
    <row r="570" spans="1:8" x14ac:dyDescent="0.25">
      <c r="A570" s="87" t="s">
        <v>809</v>
      </c>
      <c r="B570" s="88">
        <v>8</v>
      </c>
      <c r="C570" s="88">
        <v>1</v>
      </c>
      <c r="D570" s="89">
        <v>0.125</v>
      </c>
      <c r="E570" s="88">
        <v>0</v>
      </c>
      <c r="F570" s="89" t="s">
        <v>841</v>
      </c>
      <c r="G570" s="88">
        <v>7</v>
      </c>
      <c r="H570" s="89">
        <v>0.875</v>
      </c>
    </row>
    <row r="571" spans="1:8" x14ac:dyDescent="0.25">
      <c r="A571" s="84" t="s">
        <v>6</v>
      </c>
      <c r="B571" s="85">
        <v>19</v>
      </c>
      <c r="C571" s="85">
        <v>1</v>
      </c>
      <c r="D571" s="102">
        <v>5.2999999999999999E-2</v>
      </c>
      <c r="E571" s="85">
        <v>0</v>
      </c>
      <c r="F571" s="86" t="s">
        <v>841</v>
      </c>
      <c r="G571" s="85">
        <v>17</v>
      </c>
      <c r="H571" s="86">
        <v>0.89500000000000002</v>
      </c>
    </row>
    <row r="572" spans="1:8" x14ac:dyDescent="0.25">
      <c r="A572" s="87" t="s">
        <v>7</v>
      </c>
      <c r="B572" s="88">
        <v>32</v>
      </c>
      <c r="C572" s="88">
        <v>8</v>
      </c>
      <c r="D572" s="89">
        <v>0.25</v>
      </c>
      <c r="E572" s="88">
        <v>1</v>
      </c>
      <c r="F572" s="89">
        <v>3.1E-2</v>
      </c>
      <c r="G572" s="88">
        <v>22</v>
      </c>
      <c r="H572" s="89">
        <v>0.68799999999999994</v>
      </c>
    </row>
    <row r="573" spans="1:8" x14ac:dyDescent="0.25">
      <c r="A573" s="84" t="s">
        <v>8</v>
      </c>
      <c r="B573" s="85">
        <v>86</v>
      </c>
      <c r="C573" s="85">
        <v>7</v>
      </c>
      <c r="D573" s="86">
        <v>8.1000000000000003E-2</v>
      </c>
      <c r="E573" s="85">
        <v>1</v>
      </c>
      <c r="F573" s="86">
        <v>1.2E-2</v>
      </c>
      <c r="G573" s="85">
        <v>76</v>
      </c>
      <c r="H573" s="86">
        <v>0.88400000000000001</v>
      </c>
    </row>
    <row r="574" spans="1:8" x14ac:dyDescent="0.25">
      <c r="A574" s="87" t="s">
        <v>9</v>
      </c>
      <c r="B574" s="88">
        <v>131</v>
      </c>
      <c r="C574" s="88">
        <v>19</v>
      </c>
      <c r="D574" s="102">
        <v>0.14499999999999999</v>
      </c>
      <c r="E574" s="88">
        <v>2</v>
      </c>
      <c r="F574" s="89">
        <v>1.4999999999999999E-2</v>
      </c>
      <c r="G574" s="88">
        <v>103</v>
      </c>
      <c r="H574" s="89">
        <v>0.78600000000000003</v>
      </c>
    </row>
    <row r="575" spans="1:8" x14ac:dyDescent="0.25">
      <c r="A575" s="87" t="s">
        <v>10</v>
      </c>
      <c r="B575" s="88">
        <v>245</v>
      </c>
      <c r="C575" s="88">
        <v>59</v>
      </c>
      <c r="D575" s="102">
        <v>0.24099999999999999</v>
      </c>
      <c r="E575" s="88">
        <v>4</v>
      </c>
      <c r="F575" s="89">
        <v>1.6E-2</v>
      </c>
      <c r="G575" s="88">
        <v>172</v>
      </c>
      <c r="H575" s="89">
        <v>0.70199999999999996</v>
      </c>
    </row>
    <row r="576" spans="1:8" x14ac:dyDescent="0.25">
      <c r="A576" s="90" t="s">
        <v>11</v>
      </c>
      <c r="B576" s="85">
        <v>333</v>
      </c>
      <c r="C576" s="91">
        <v>136</v>
      </c>
      <c r="D576" s="92">
        <v>0.40799999999999997</v>
      </c>
      <c r="E576" s="91">
        <v>21</v>
      </c>
      <c r="F576" s="92">
        <v>6.3E-2</v>
      </c>
      <c r="G576" s="91">
        <v>160</v>
      </c>
      <c r="H576" s="92">
        <v>0.48</v>
      </c>
    </row>
    <row r="577" spans="1:8" x14ac:dyDescent="0.25">
      <c r="A577" s="105" t="s">
        <v>12</v>
      </c>
      <c r="B577" s="50">
        <v>2</v>
      </c>
      <c r="C577" s="50">
        <v>1</v>
      </c>
      <c r="D577" s="28">
        <v>0.5</v>
      </c>
      <c r="E577" s="28">
        <v>0</v>
      </c>
      <c r="F577" s="28" t="s">
        <v>841</v>
      </c>
      <c r="G577" s="117">
        <v>1</v>
      </c>
      <c r="H577" s="28">
        <v>0.5</v>
      </c>
    </row>
    <row r="579" spans="1:8" x14ac:dyDescent="0.25">
      <c r="A579" s="81" t="s">
        <v>850</v>
      </c>
    </row>
    <row r="580" spans="1:8" ht="15.75" customHeight="1" x14ac:dyDescent="0.25">
      <c r="A580" s="93">
        <v>44578</v>
      </c>
      <c r="B580" s="94">
        <f>A580-120</f>
        <v>44458</v>
      </c>
      <c r="C580" s="272" t="s">
        <v>962</v>
      </c>
      <c r="D580" s="272"/>
      <c r="E580" s="272" t="s">
        <v>963</v>
      </c>
      <c r="F580" s="272"/>
      <c r="G580" s="272" t="s">
        <v>835</v>
      </c>
      <c r="H580" s="272"/>
    </row>
    <row r="581" spans="1:8" x14ac:dyDescent="0.25">
      <c r="A581" s="82" t="s">
        <v>104</v>
      </c>
      <c r="B581" s="83" t="s">
        <v>0</v>
      </c>
      <c r="C581" s="83" t="s">
        <v>839</v>
      </c>
      <c r="D581" s="83" t="s">
        <v>840</v>
      </c>
      <c r="E581" s="83" t="s">
        <v>839</v>
      </c>
      <c r="F581" s="83" t="s">
        <v>840</v>
      </c>
      <c r="G581" s="83" t="s">
        <v>839</v>
      </c>
      <c r="H581" s="83" t="s">
        <v>840</v>
      </c>
    </row>
    <row r="582" spans="1:8" x14ac:dyDescent="0.25">
      <c r="A582" s="84" t="s">
        <v>964</v>
      </c>
      <c r="B582" s="85">
        <v>1</v>
      </c>
      <c r="C582" s="85">
        <v>0</v>
      </c>
      <c r="D582" s="86" t="s">
        <v>841</v>
      </c>
      <c r="E582" s="85">
        <v>0</v>
      </c>
      <c r="F582" s="85" t="s">
        <v>841</v>
      </c>
      <c r="G582" s="85">
        <v>1</v>
      </c>
      <c r="H582" s="86">
        <v>1</v>
      </c>
    </row>
    <row r="583" spans="1:8" x14ac:dyDescent="0.25">
      <c r="A583" s="84" t="s">
        <v>965</v>
      </c>
      <c r="B583" s="85">
        <v>2</v>
      </c>
      <c r="C583" s="85">
        <v>0</v>
      </c>
      <c r="D583" s="86" t="s">
        <v>841</v>
      </c>
      <c r="E583" s="85">
        <v>0</v>
      </c>
      <c r="F583" s="85" t="s">
        <v>841</v>
      </c>
      <c r="G583" s="85">
        <v>2</v>
      </c>
      <c r="H583" s="86">
        <v>1</v>
      </c>
    </row>
    <row r="584" spans="1:8" x14ac:dyDescent="0.25">
      <c r="A584" s="87" t="s">
        <v>809</v>
      </c>
      <c r="B584" s="88">
        <v>8</v>
      </c>
      <c r="C584" s="88">
        <v>1</v>
      </c>
      <c r="D584" s="89">
        <v>0.125</v>
      </c>
      <c r="E584" s="88">
        <v>0</v>
      </c>
      <c r="F584" s="89" t="s">
        <v>841</v>
      </c>
      <c r="G584" s="88">
        <v>7</v>
      </c>
      <c r="H584" s="89">
        <v>0.875</v>
      </c>
    </row>
    <row r="585" spans="1:8" x14ac:dyDescent="0.25">
      <c r="A585" s="84" t="s">
        <v>6</v>
      </c>
      <c r="B585" s="85">
        <v>17</v>
      </c>
      <c r="C585" s="85">
        <v>1</v>
      </c>
      <c r="D585" s="102">
        <v>5.8999999999999997E-2</v>
      </c>
      <c r="E585" s="85">
        <v>0</v>
      </c>
      <c r="F585" s="86" t="s">
        <v>841</v>
      </c>
      <c r="G585" s="85">
        <v>15</v>
      </c>
      <c r="H585" s="86">
        <v>0.88200000000000001</v>
      </c>
    </row>
    <row r="586" spans="1:8" x14ac:dyDescent="0.25">
      <c r="A586" s="87" t="s">
        <v>7</v>
      </c>
      <c r="B586" s="88">
        <v>30</v>
      </c>
      <c r="C586" s="88">
        <v>7</v>
      </c>
      <c r="D586" s="89">
        <v>0.23300000000000001</v>
      </c>
      <c r="E586" s="88">
        <v>1</v>
      </c>
      <c r="F586" s="89">
        <v>3.3000000000000002E-2</v>
      </c>
      <c r="G586" s="88">
        <v>22</v>
      </c>
      <c r="H586" s="89">
        <v>0.73299999999999998</v>
      </c>
    </row>
    <row r="587" spans="1:8" x14ac:dyDescent="0.25">
      <c r="A587" s="84" t="s">
        <v>8</v>
      </c>
      <c r="B587" s="85">
        <v>78</v>
      </c>
      <c r="C587" s="85">
        <v>6</v>
      </c>
      <c r="D587" s="86">
        <v>7.6999999999999999E-2</v>
      </c>
      <c r="E587" s="85">
        <v>1</v>
      </c>
      <c r="F587" s="86">
        <v>1.2999999999999999E-2</v>
      </c>
      <c r="G587" s="85">
        <v>69</v>
      </c>
      <c r="H587" s="86">
        <v>0.88500000000000001</v>
      </c>
    </row>
    <row r="588" spans="1:8" x14ac:dyDescent="0.25">
      <c r="A588" s="87" t="s">
        <v>9</v>
      </c>
      <c r="B588" s="88">
        <v>124</v>
      </c>
      <c r="C588" s="88">
        <v>17</v>
      </c>
      <c r="D588" s="102">
        <v>0.13700000000000001</v>
      </c>
      <c r="E588" s="88">
        <v>2</v>
      </c>
      <c r="F588" s="89">
        <v>1.6E-2</v>
      </c>
      <c r="G588" s="88">
        <v>98</v>
      </c>
      <c r="H588" s="89">
        <v>0.79</v>
      </c>
    </row>
    <row r="589" spans="1:8" x14ac:dyDescent="0.25">
      <c r="A589" s="87" t="s">
        <v>10</v>
      </c>
      <c r="B589" s="88">
        <v>239</v>
      </c>
      <c r="C589" s="88">
        <v>60</v>
      </c>
      <c r="D589" s="102">
        <v>0.251</v>
      </c>
      <c r="E589" s="88">
        <v>5</v>
      </c>
      <c r="F589" s="89">
        <v>2.1000000000000001E-2</v>
      </c>
      <c r="G589" s="88">
        <v>164</v>
      </c>
      <c r="H589" s="89">
        <v>0.68600000000000005</v>
      </c>
    </row>
    <row r="590" spans="1:8" x14ac:dyDescent="0.25">
      <c r="A590" s="90" t="s">
        <v>11</v>
      </c>
      <c r="B590" s="85">
        <v>328</v>
      </c>
      <c r="C590" s="91">
        <v>126</v>
      </c>
      <c r="D590" s="92">
        <v>0.38400000000000001</v>
      </c>
      <c r="E590" s="91">
        <v>34</v>
      </c>
      <c r="F590" s="92">
        <v>0.104</v>
      </c>
      <c r="G590" s="91">
        <v>152</v>
      </c>
      <c r="H590" s="92">
        <v>0.46300000000000002</v>
      </c>
    </row>
    <row r="591" spans="1:8" x14ac:dyDescent="0.25">
      <c r="A591" s="105" t="s">
        <v>12</v>
      </c>
      <c r="B591" s="50">
        <v>2</v>
      </c>
      <c r="C591" s="50">
        <v>1</v>
      </c>
      <c r="D591" s="28">
        <v>0.5</v>
      </c>
      <c r="E591" s="28">
        <v>0</v>
      </c>
      <c r="F591" s="28" t="s">
        <v>841</v>
      </c>
      <c r="G591" s="117">
        <v>1</v>
      </c>
      <c r="H591" s="28">
        <v>0.5</v>
      </c>
    </row>
    <row r="593" spans="1:8" x14ac:dyDescent="0.25">
      <c r="A593" s="81" t="s">
        <v>850</v>
      </c>
    </row>
    <row r="594" spans="1:8" ht="15.75" customHeight="1" x14ac:dyDescent="0.25">
      <c r="A594" s="93">
        <v>44579</v>
      </c>
      <c r="B594" s="94">
        <f>A594-120</f>
        <v>44459</v>
      </c>
      <c r="C594" s="272" t="s">
        <v>962</v>
      </c>
      <c r="D594" s="272"/>
      <c r="E594" s="272" t="s">
        <v>963</v>
      </c>
      <c r="F594" s="272"/>
      <c r="G594" s="272" t="s">
        <v>835</v>
      </c>
      <c r="H594" s="272"/>
    </row>
    <row r="595" spans="1:8" x14ac:dyDescent="0.25">
      <c r="A595" s="82" t="s">
        <v>104</v>
      </c>
      <c r="B595" s="83" t="s">
        <v>0</v>
      </c>
      <c r="C595" s="83" t="s">
        <v>839</v>
      </c>
      <c r="D595" s="83" t="s">
        <v>840</v>
      </c>
      <c r="E595" s="83" t="s">
        <v>839</v>
      </c>
      <c r="F595" s="83" t="s">
        <v>840</v>
      </c>
      <c r="G595" s="83" t="s">
        <v>839</v>
      </c>
      <c r="H595" s="83" t="s">
        <v>840</v>
      </c>
    </row>
    <row r="596" spans="1:8" x14ac:dyDescent="0.25">
      <c r="A596" s="84" t="s">
        <v>964</v>
      </c>
      <c r="B596" s="85">
        <v>1</v>
      </c>
      <c r="C596" s="85">
        <v>0</v>
      </c>
      <c r="D596" s="86" t="s">
        <v>841</v>
      </c>
      <c r="E596" s="85">
        <v>0</v>
      </c>
      <c r="F596" s="85" t="s">
        <v>841</v>
      </c>
      <c r="G596" s="85">
        <v>1</v>
      </c>
      <c r="H596" s="86">
        <v>1</v>
      </c>
    </row>
    <row r="597" spans="1:8" x14ac:dyDescent="0.25">
      <c r="A597" s="84" t="s">
        <v>965</v>
      </c>
      <c r="B597" s="85">
        <v>2</v>
      </c>
      <c r="C597" s="85">
        <v>0</v>
      </c>
      <c r="D597" s="86" t="s">
        <v>841</v>
      </c>
      <c r="E597" s="85">
        <v>0</v>
      </c>
      <c r="F597" s="85" t="s">
        <v>841</v>
      </c>
      <c r="G597" s="85">
        <v>2</v>
      </c>
      <c r="H597" s="86">
        <v>1</v>
      </c>
    </row>
    <row r="598" spans="1:8" x14ac:dyDescent="0.25">
      <c r="A598" s="87" t="s">
        <v>809</v>
      </c>
      <c r="B598" s="88">
        <v>7</v>
      </c>
      <c r="C598" s="88">
        <v>1</v>
      </c>
      <c r="D598" s="89">
        <v>0.14299999999999999</v>
      </c>
      <c r="E598" s="88">
        <v>0</v>
      </c>
      <c r="F598" s="89" t="s">
        <v>841</v>
      </c>
      <c r="G598" s="88">
        <v>6</v>
      </c>
      <c r="H598" s="89">
        <v>0.85699999999999998</v>
      </c>
    </row>
    <row r="599" spans="1:8" x14ac:dyDescent="0.25">
      <c r="A599" s="84" t="s">
        <v>6</v>
      </c>
      <c r="B599" s="85">
        <v>17</v>
      </c>
      <c r="C599" s="85">
        <v>1</v>
      </c>
      <c r="D599" s="102">
        <v>5.8999999999999997E-2</v>
      </c>
      <c r="E599" s="85">
        <v>0</v>
      </c>
      <c r="F599" s="86" t="s">
        <v>841</v>
      </c>
      <c r="G599" s="85">
        <v>15</v>
      </c>
      <c r="H599" s="86">
        <v>0.88200000000000001</v>
      </c>
    </row>
    <row r="600" spans="1:8" x14ac:dyDescent="0.25">
      <c r="A600" s="87" t="s">
        <v>7</v>
      </c>
      <c r="B600" s="88">
        <v>30</v>
      </c>
      <c r="C600" s="88">
        <v>7</v>
      </c>
      <c r="D600" s="89">
        <v>0.23300000000000001</v>
      </c>
      <c r="E600" s="88">
        <v>1</v>
      </c>
      <c r="F600" s="89">
        <v>3.3000000000000002E-2</v>
      </c>
      <c r="G600" s="88">
        <v>22</v>
      </c>
      <c r="H600" s="89">
        <v>0.73299999999999998</v>
      </c>
    </row>
    <row r="601" spans="1:8" x14ac:dyDescent="0.25">
      <c r="A601" s="84" t="s">
        <v>8</v>
      </c>
      <c r="B601" s="85">
        <v>78</v>
      </c>
      <c r="C601" s="85">
        <v>7</v>
      </c>
      <c r="D601" s="86">
        <v>0.09</v>
      </c>
      <c r="E601" s="85">
        <v>1</v>
      </c>
      <c r="F601" s="86">
        <v>1.2999999999999999E-2</v>
      </c>
      <c r="G601" s="85">
        <v>69</v>
      </c>
      <c r="H601" s="86">
        <v>0.88500000000000001</v>
      </c>
    </row>
    <row r="602" spans="1:8" x14ac:dyDescent="0.25">
      <c r="A602" s="87" t="s">
        <v>9</v>
      </c>
      <c r="B602" s="88">
        <v>124</v>
      </c>
      <c r="C602" s="88">
        <v>18</v>
      </c>
      <c r="D602" s="102">
        <v>0.14499999999999999</v>
      </c>
      <c r="E602" s="88">
        <v>2</v>
      </c>
      <c r="F602" s="89">
        <v>1.6E-2</v>
      </c>
      <c r="G602" s="88">
        <v>97</v>
      </c>
      <c r="H602" s="89">
        <v>0.78200000000000003</v>
      </c>
    </row>
    <row r="603" spans="1:8" x14ac:dyDescent="0.25">
      <c r="A603" s="87" t="s">
        <v>10</v>
      </c>
      <c r="B603" s="88">
        <v>234</v>
      </c>
      <c r="C603" s="88">
        <v>60</v>
      </c>
      <c r="D603" s="102">
        <v>0.25600000000000001</v>
      </c>
      <c r="E603" s="88">
        <v>5</v>
      </c>
      <c r="F603" s="89">
        <v>2.1000000000000001E-2</v>
      </c>
      <c r="G603" s="88">
        <v>159</v>
      </c>
      <c r="H603" s="89">
        <v>0.67900000000000005</v>
      </c>
    </row>
    <row r="604" spans="1:8" x14ac:dyDescent="0.25">
      <c r="A604" s="90" t="s">
        <v>11</v>
      </c>
      <c r="B604" s="85">
        <v>323</v>
      </c>
      <c r="C604" s="91">
        <v>125</v>
      </c>
      <c r="D604" s="92">
        <v>0.38700000000000001</v>
      </c>
      <c r="E604" s="91">
        <v>33</v>
      </c>
      <c r="F604" s="92">
        <v>0.10199999999999999</v>
      </c>
      <c r="G604" s="91">
        <v>151</v>
      </c>
      <c r="H604" s="92">
        <v>0.46700000000000003</v>
      </c>
    </row>
    <row r="605" spans="1:8" x14ac:dyDescent="0.25">
      <c r="A605" s="105" t="s">
        <v>12</v>
      </c>
      <c r="B605" s="50">
        <v>1</v>
      </c>
      <c r="C605" s="50">
        <v>0</v>
      </c>
      <c r="D605" s="28" t="s">
        <v>841</v>
      </c>
      <c r="E605" s="28">
        <v>0</v>
      </c>
      <c r="F605" s="28" t="s">
        <v>841</v>
      </c>
      <c r="G605" s="117">
        <v>1</v>
      </c>
      <c r="H605" s="28">
        <v>1</v>
      </c>
    </row>
    <row r="607" spans="1:8" x14ac:dyDescent="0.25">
      <c r="A607" s="81" t="s">
        <v>850</v>
      </c>
    </row>
    <row r="608" spans="1:8" ht="15.75" customHeight="1" x14ac:dyDescent="0.25">
      <c r="A608" s="93">
        <v>44580</v>
      </c>
      <c r="B608" s="94">
        <f>A608-120</f>
        <v>44460</v>
      </c>
      <c r="C608" s="272" t="s">
        <v>962</v>
      </c>
      <c r="D608" s="272"/>
      <c r="E608" s="272" t="s">
        <v>963</v>
      </c>
      <c r="F608" s="272"/>
      <c r="G608" s="272" t="s">
        <v>835</v>
      </c>
      <c r="H608" s="272"/>
    </row>
    <row r="609" spans="1:9" x14ac:dyDescent="0.25">
      <c r="A609" s="82" t="s">
        <v>104</v>
      </c>
      <c r="B609" s="83" t="s">
        <v>0</v>
      </c>
      <c r="C609" s="83" t="s">
        <v>839</v>
      </c>
      <c r="D609" s="83" t="s">
        <v>840</v>
      </c>
      <c r="E609" s="83" t="s">
        <v>839</v>
      </c>
      <c r="F609" s="83" t="s">
        <v>840</v>
      </c>
      <c r="G609" s="83" t="s">
        <v>839</v>
      </c>
      <c r="H609" s="83" t="s">
        <v>840</v>
      </c>
    </row>
    <row r="610" spans="1:9" x14ac:dyDescent="0.25">
      <c r="A610" s="84" t="s">
        <v>964</v>
      </c>
      <c r="B610" s="85">
        <v>1</v>
      </c>
      <c r="C610" s="85">
        <v>0</v>
      </c>
      <c r="D610" s="86" t="s">
        <v>841</v>
      </c>
      <c r="E610" s="85">
        <v>0</v>
      </c>
      <c r="F610" s="85" t="s">
        <v>841</v>
      </c>
      <c r="G610" s="85">
        <v>1</v>
      </c>
      <c r="H610" s="86">
        <v>1</v>
      </c>
    </row>
    <row r="611" spans="1:9" x14ac:dyDescent="0.25">
      <c r="A611" s="84" t="s">
        <v>965</v>
      </c>
      <c r="B611" s="85">
        <v>2</v>
      </c>
      <c r="C611" s="85">
        <v>0</v>
      </c>
      <c r="D611" s="86" t="s">
        <v>841</v>
      </c>
      <c r="E611" s="85">
        <v>0</v>
      </c>
      <c r="F611" s="85" t="s">
        <v>841</v>
      </c>
      <c r="G611" s="85">
        <v>2</v>
      </c>
      <c r="H611" s="86">
        <v>1</v>
      </c>
    </row>
    <row r="612" spans="1:9" x14ac:dyDescent="0.25">
      <c r="A612" s="87" t="s">
        <v>809</v>
      </c>
      <c r="B612" s="88">
        <v>7</v>
      </c>
      <c r="C612" s="88">
        <v>1</v>
      </c>
      <c r="D612" s="89">
        <v>0.14299999999999999</v>
      </c>
      <c r="E612" s="88">
        <v>0</v>
      </c>
      <c r="F612" s="89" t="s">
        <v>841</v>
      </c>
      <c r="G612" s="88">
        <v>6</v>
      </c>
      <c r="H612" s="89">
        <v>0.85699999999999998</v>
      </c>
    </row>
    <row r="613" spans="1:9" x14ac:dyDescent="0.25">
      <c r="A613" s="84" t="s">
        <v>6</v>
      </c>
      <c r="B613" s="85">
        <v>17</v>
      </c>
      <c r="C613" s="85">
        <v>1</v>
      </c>
      <c r="D613" s="102">
        <v>5.8999999999999997E-2</v>
      </c>
      <c r="E613" s="85">
        <v>0</v>
      </c>
      <c r="F613" s="86" t="s">
        <v>841</v>
      </c>
      <c r="G613" s="85">
        <v>15</v>
      </c>
      <c r="H613" s="86">
        <v>0.88200000000000001</v>
      </c>
    </row>
    <row r="614" spans="1:9" x14ac:dyDescent="0.25">
      <c r="A614" s="87" t="s">
        <v>7</v>
      </c>
      <c r="B614" s="88">
        <v>29</v>
      </c>
      <c r="C614" s="88">
        <v>7</v>
      </c>
      <c r="D614" s="89">
        <v>0.24099999999999999</v>
      </c>
      <c r="E614" s="88">
        <v>1</v>
      </c>
      <c r="F614" s="89">
        <v>3.4000000000000002E-2</v>
      </c>
      <c r="G614" s="88">
        <v>21</v>
      </c>
      <c r="H614" s="89">
        <v>0.72399999999999998</v>
      </c>
    </row>
    <row r="615" spans="1:9" x14ac:dyDescent="0.25">
      <c r="A615" s="84" t="s">
        <v>8</v>
      </c>
      <c r="B615" s="85">
        <v>77</v>
      </c>
      <c r="C615" s="85">
        <v>8</v>
      </c>
      <c r="D615" s="86">
        <v>0.104</v>
      </c>
      <c r="E615" s="85">
        <v>1</v>
      </c>
      <c r="F615" s="86">
        <v>1.2999999999999999E-2</v>
      </c>
      <c r="G615" s="85">
        <v>67</v>
      </c>
      <c r="H615" s="86">
        <v>0.87</v>
      </c>
    </row>
    <row r="616" spans="1:9" x14ac:dyDescent="0.25">
      <c r="A616" s="87" t="s">
        <v>9</v>
      </c>
      <c r="B616" s="88">
        <v>124</v>
      </c>
      <c r="C616" s="88">
        <v>19</v>
      </c>
      <c r="D616" s="102">
        <v>0.153</v>
      </c>
      <c r="E616" s="88">
        <v>2</v>
      </c>
      <c r="F616" s="89">
        <v>1.6E-2</v>
      </c>
      <c r="G616" s="88">
        <v>96</v>
      </c>
      <c r="H616" s="89">
        <v>0.77400000000000002</v>
      </c>
    </row>
    <row r="617" spans="1:9" x14ac:dyDescent="0.25">
      <c r="A617" s="87" t="s">
        <v>10</v>
      </c>
      <c r="B617" s="88">
        <v>231</v>
      </c>
      <c r="C617" s="88">
        <v>60</v>
      </c>
      <c r="D617" s="102">
        <v>0.26</v>
      </c>
      <c r="E617" s="88">
        <v>5</v>
      </c>
      <c r="F617" s="89">
        <v>2.1999999999999999E-2</v>
      </c>
      <c r="G617" s="88">
        <v>156</v>
      </c>
      <c r="H617" s="89">
        <v>0.67500000000000004</v>
      </c>
    </row>
    <row r="618" spans="1:9" x14ac:dyDescent="0.25">
      <c r="A618" s="90" t="s">
        <v>11</v>
      </c>
      <c r="B618" s="85">
        <v>317</v>
      </c>
      <c r="C618" s="91">
        <v>122</v>
      </c>
      <c r="D618" s="92">
        <v>0.38500000000000001</v>
      </c>
      <c r="E618" s="91">
        <v>33</v>
      </c>
      <c r="F618" s="92">
        <v>0.104</v>
      </c>
      <c r="G618" s="91">
        <v>148</v>
      </c>
      <c r="H618" s="92">
        <v>0.46700000000000003</v>
      </c>
    </row>
    <row r="619" spans="1:9" x14ac:dyDescent="0.25">
      <c r="A619" s="105" t="s">
        <v>12</v>
      </c>
      <c r="B619" s="50">
        <v>1</v>
      </c>
      <c r="C619" s="50">
        <v>0</v>
      </c>
      <c r="D619" s="28" t="s">
        <v>841</v>
      </c>
      <c r="E619" s="28">
        <v>0</v>
      </c>
      <c r="F619" s="28" t="s">
        <v>841</v>
      </c>
      <c r="G619" s="117">
        <v>1</v>
      </c>
      <c r="H619" s="28">
        <v>1</v>
      </c>
    </row>
    <row r="621" spans="1:9" x14ac:dyDescent="0.25">
      <c r="A621" s="81" t="s">
        <v>850</v>
      </c>
    </row>
    <row r="622" spans="1:9" ht="15.75" customHeight="1" x14ac:dyDescent="0.25">
      <c r="A622" s="93">
        <v>44581</v>
      </c>
      <c r="B622" s="94">
        <f>A622-120</f>
        <v>44461</v>
      </c>
      <c r="C622" s="272" t="s">
        <v>962</v>
      </c>
      <c r="D622" s="272"/>
      <c r="E622" s="272" t="s">
        <v>963</v>
      </c>
      <c r="F622" s="272"/>
      <c r="G622" s="272" t="s">
        <v>835</v>
      </c>
      <c r="H622" s="272"/>
    </row>
    <row r="623" spans="1:9" x14ac:dyDescent="0.25">
      <c r="A623" s="82" t="s">
        <v>104</v>
      </c>
      <c r="B623" s="83" t="s">
        <v>0</v>
      </c>
      <c r="C623" s="83" t="s">
        <v>839</v>
      </c>
      <c r="D623" s="83" t="s">
        <v>840</v>
      </c>
      <c r="E623" s="83" t="s">
        <v>839</v>
      </c>
      <c r="F623" s="83" t="s">
        <v>840</v>
      </c>
      <c r="G623" s="83" t="s">
        <v>839</v>
      </c>
      <c r="H623" s="83" t="s">
        <v>840</v>
      </c>
      <c r="I623" t="s">
        <v>833</v>
      </c>
    </row>
    <row r="624" spans="1:9" x14ac:dyDescent="0.25">
      <c r="A624" s="84" t="s">
        <v>964</v>
      </c>
      <c r="B624" s="85">
        <v>1</v>
      </c>
      <c r="C624" s="85">
        <v>0</v>
      </c>
      <c r="D624" s="86" t="s">
        <v>841</v>
      </c>
      <c r="E624" s="85">
        <v>0</v>
      </c>
      <c r="F624" s="85" t="s">
        <v>841</v>
      </c>
      <c r="G624" s="85">
        <v>1</v>
      </c>
      <c r="H624" s="86">
        <v>1</v>
      </c>
    </row>
    <row r="625" spans="1:10" x14ac:dyDescent="0.25">
      <c r="A625" s="84" t="s">
        <v>965</v>
      </c>
      <c r="B625" s="85">
        <v>2</v>
      </c>
      <c r="C625" s="85">
        <v>0</v>
      </c>
      <c r="D625" s="86" t="s">
        <v>841</v>
      </c>
      <c r="E625" s="85">
        <v>0</v>
      </c>
      <c r="F625" s="85" t="s">
        <v>841</v>
      </c>
      <c r="G625" s="85">
        <v>2</v>
      </c>
      <c r="H625" s="86">
        <v>1</v>
      </c>
    </row>
    <row r="626" spans="1:10" x14ac:dyDescent="0.25">
      <c r="A626" s="87" t="s">
        <v>809</v>
      </c>
      <c r="B626" s="88">
        <v>7</v>
      </c>
      <c r="C626" s="88">
        <v>1</v>
      </c>
      <c r="D626" s="89">
        <v>0.14299999999999999</v>
      </c>
      <c r="E626" s="88">
        <v>0</v>
      </c>
      <c r="F626" s="89" t="s">
        <v>841</v>
      </c>
      <c r="G626" s="88">
        <v>6</v>
      </c>
      <c r="H626" s="89">
        <v>0.85699999999999998</v>
      </c>
    </row>
    <row r="627" spans="1:10" x14ac:dyDescent="0.25">
      <c r="A627" s="84" t="s">
        <v>6</v>
      </c>
      <c r="B627" s="85">
        <v>17</v>
      </c>
      <c r="C627" s="85">
        <v>1</v>
      </c>
      <c r="D627" s="102">
        <v>5.8999999999999997E-2</v>
      </c>
      <c r="E627" s="85">
        <v>0</v>
      </c>
      <c r="F627" s="86" t="s">
        <v>841</v>
      </c>
      <c r="G627" s="85">
        <v>15</v>
      </c>
      <c r="H627" s="86">
        <v>0.88200000000000001</v>
      </c>
    </row>
    <row r="628" spans="1:10" x14ac:dyDescent="0.25">
      <c r="A628" s="87" t="s">
        <v>7</v>
      </c>
      <c r="B628" s="88">
        <v>29</v>
      </c>
      <c r="C628" s="88">
        <v>7</v>
      </c>
      <c r="D628" s="89">
        <v>0.24099999999999999</v>
      </c>
      <c r="E628" s="88">
        <v>1</v>
      </c>
      <c r="F628" s="89">
        <v>3.4000000000000002E-2</v>
      </c>
      <c r="G628" s="88">
        <v>21</v>
      </c>
      <c r="H628" s="89">
        <v>0.72399999999999998</v>
      </c>
    </row>
    <row r="629" spans="1:10" x14ac:dyDescent="0.25">
      <c r="A629" s="84" t="s">
        <v>8</v>
      </c>
      <c r="B629" s="85">
        <v>78</v>
      </c>
      <c r="C629" s="85">
        <v>8</v>
      </c>
      <c r="D629" s="86">
        <v>0.10299999999999999</v>
      </c>
      <c r="E629" s="85">
        <v>1</v>
      </c>
      <c r="F629" s="86">
        <v>1.2999999999999999E-2</v>
      </c>
      <c r="G629" s="85">
        <v>68</v>
      </c>
      <c r="H629" s="86">
        <v>0.872</v>
      </c>
      <c r="I629" s="125">
        <f>D629+F629</f>
        <v>0.11599999999999999</v>
      </c>
      <c r="J629" s="125"/>
    </row>
    <row r="630" spans="1:10" x14ac:dyDescent="0.25">
      <c r="A630" s="87" t="s">
        <v>9</v>
      </c>
      <c r="B630" s="88">
        <v>122</v>
      </c>
      <c r="C630" s="88">
        <v>18</v>
      </c>
      <c r="D630" s="102">
        <v>0.14799999999999999</v>
      </c>
      <c r="E630" s="88">
        <v>2</v>
      </c>
      <c r="F630" s="89">
        <v>1.6E-2</v>
      </c>
      <c r="G630" s="88">
        <v>95</v>
      </c>
      <c r="H630" s="89">
        <v>0.77900000000000003</v>
      </c>
      <c r="I630" s="125">
        <f t="shared" ref="I630:I633" si="0">D630+F630</f>
        <v>0.16399999999999998</v>
      </c>
      <c r="J630" s="125"/>
    </row>
    <row r="631" spans="1:10" x14ac:dyDescent="0.25">
      <c r="A631" s="87" t="s">
        <v>10</v>
      </c>
      <c r="B631" s="88">
        <v>232</v>
      </c>
      <c r="C631" s="88">
        <v>60</v>
      </c>
      <c r="D631" s="102">
        <v>0.25900000000000001</v>
      </c>
      <c r="E631" s="88">
        <v>6</v>
      </c>
      <c r="F631" s="89">
        <v>2.5999999999999999E-2</v>
      </c>
      <c r="G631" s="88">
        <v>155</v>
      </c>
      <c r="H631" s="89">
        <v>0.66800000000000004</v>
      </c>
      <c r="I631" s="125">
        <f t="shared" si="0"/>
        <v>0.28500000000000003</v>
      </c>
      <c r="J631" s="125"/>
    </row>
    <row r="632" spans="1:10" x14ac:dyDescent="0.25">
      <c r="A632" s="90" t="s">
        <v>11</v>
      </c>
      <c r="B632" s="85">
        <v>315</v>
      </c>
      <c r="C632" s="91">
        <v>121</v>
      </c>
      <c r="D632" s="92">
        <v>0.38400000000000001</v>
      </c>
      <c r="E632" s="91">
        <v>36</v>
      </c>
      <c r="F632" s="92">
        <v>0.114</v>
      </c>
      <c r="G632" s="91">
        <v>143</v>
      </c>
      <c r="H632" s="92">
        <v>0.45400000000000001</v>
      </c>
      <c r="I632" s="125">
        <f t="shared" si="0"/>
        <v>0.498</v>
      </c>
      <c r="J632" s="125"/>
    </row>
    <row r="633" spans="1:10" x14ac:dyDescent="0.25">
      <c r="A633" s="105" t="s">
        <v>12</v>
      </c>
      <c r="B633" s="50">
        <v>1</v>
      </c>
      <c r="C633" s="50">
        <v>0</v>
      </c>
      <c r="D633" s="28" t="s">
        <v>841</v>
      </c>
      <c r="E633" s="28">
        <v>0</v>
      </c>
      <c r="F633" s="28" t="s">
        <v>841</v>
      </c>
      <c r="G633" s="117">
        <v>1</v>
      </c>
      <c r="H633" s="28">
        <v>1</v>
      </c>
      <c r="I633" s="125" t="e">
        <f t="shared" si="0"/>
        <v>#VALUE!</v>
      </c>
      <c r="J633" s="125"/>
    </row>
    <row r="635" spans="1:10" x14ac:dyDescent="0.25">
      <c r="A635" s="81" t="s">
        <v>850</v>
      </c>
    </row>
    <row r="636" spans="1:10" x14ac:dyDescent="0.25">
      <c r="A636" s="93">
        <v>44586</v>
      </c>
      <c r="B636" s="94">
        <f>A636-120</f>
        <v>44466</v>
      </c>
      <c r="C636" s="272" t="s">
        <v>962</v>
      </c>
      <c r="D636" s="272"/>
      <c r="E636" s="272" t="s">
        <v>963</v>
      </c>
      <c r="F636" s="272"/>
      <c r="G636" s="272" t="s">
        <v>835</v>
      </c>
      <c r="H636" s="272"/>
    </row>
    <row r="637" spans="1:10" x14ac:dyDescent="0.25">
      <c r="A637" s="82" t="s">
        <v>104</v>
      </c>
      <c r="B637" s="83" t="s">
        <v>0</v>
      </c>
      <c r="C637" s="83" t="s">
        <v>839</v>
      </c>
      <c r="D637" s="83" t="s">
        <v>840</v>
      </c>
      <c r="E637" s="83" t="s">
        <v>839</v>
      </c>
      <c r="F637" s="83" t="s">
        <v>840</v>
      </c>
      <c r="G637" s="83" t="s">
        <v>839</v>
      </c>
      <c r="H637" s="83" t="s">
        <v>840</v>
      </c>
    </row>
    <row r="638" spans="1:10" x14ac:dyDescent="0.25">
      <c r="A638" s="84" t="s">
        <v>964</v>
      </c>
      <c r="B638" s="85">
        <v>1</v>
      </c>
      <c r="C638" s="85">
        <v>0</v>
      </c>
      <c r="D638" s="86" t="s">
        <v>841</v>
      </c>
      <c r="E638" s="85">
        <v>0</v>
      </c>
      <c r="F638" s="85" t="s">
        <v>841</v>
      </c>
      <c r="G638" s="85">
        <v>1</v>
      </c>
      <c r="H638" s="86">
        <v>1</v>
      </c>
    </row>
    <row r="639" spans="1:10" x14ac:dyDescent="0.25">
      <c r="A639" s="84" t="s">
        <v>965</v>
      </c>
      <c r="B639" s="85">
        <v>2</v>
      </c>
      <c r="C639" s="85">
        <v>0</v>
      </c>
      <c r="D639" s="86" t="s">
        <v>841</v>
      </c>
      <c r="E639" s="85">
        <v>0</v>
      </c>
      <c r="F639" s="85" t="s">
        <v>841</v>
      </c>
      <c r="G639" s="85">
        <v>2</v>
      </c>
      <c r="H639" s="86">
        <v>1</v>
      </c>
    </row>
    <row r="640" spans="1:10" x14ac:dyDescent="0.25">
      <c r="A640" s="87" t="s">
        <v>809</v>
      </c>
      <c r="B640" s="88">
        <v>8</v>
      </c>
      <c r="C640" s="88">
        <v>1</v>
      </c>
      <c r="D640" s="89">
        <v>0.125</v>
      </c>
      <c r="E640" s="88">
        <v>0</v>
      </c>
      <c r="F640" s="89" t="s">
        <v>841</v>
      </c>
      <c r="G640" s="88">
        <v>7</v>
      </c>
      <c r="H640" s="89">
        <v>0.875</v>
      </c>
    </row>
    <row r="641" spans="1:43" x14ac:dyDescent="0.25">
      <c r="A641" s="84" t="s">
        <v>6</v>
      </c>
      <c r="B641" s="85">
        <v>16</v>
      </c>
      <c r="C641" s="85">
        <v>2</v>
      </c>
      <c r="D641" s="102">
        <v>0.125</v>
      </c>
      <c r="E641" s="85">
        <v>0</v>
      </c>
      <c r="F641" s="86" t="s">
        <v>841</v>
      </c>
      <c r="G641" s="85">
        <v>13</v>
      </c>
      <c r="H641" s="86">
        <v>0.81200000000000006</v>
      </c>
    </row>
    <row r="642" spans="1:43" x14ac:dyDescent="0.25">
      <c r="A642" s="87" t="s">
        <v>7</v>
      </c>
      <c r="B642" s="88">
        <v>30</v>
      </c>
      <c r="C642" s="88">
        <v>6</v>
      </c>
      <c r="D642" s="89">
        <v>0.2</v>
      </c>
      <c r="E642" s="88">
        <v>1</v>
      </c>
      <c r="F642" s="89">
        <v>3.3000000000000002E-2</v>
      </c>
      <c r="G642" s="88">
        <v>21</v>
      </c>
      <c r="H642" s="89">
        <v>0.7</v>
      </c>
    </row>
    <row r="643" spans="1:43" x14ac:dyDescent="0.25">
      <c r="A643" s="84" t="s">
        <v>8</v>
      </c>
      <c r="B643" s="85">
        <v>76</v>
      </c>
      <c r="C643" s="85">
        <v>9</v>
      </c>
      <c r="D643" s="86">
        <v>0.11799999999999999</v>
      </c>
      <c r="E643" s="85">
        <v>3</v>
      </c>
      <c r="F643" s="86">
        <v>3.9E-2</v>
      </c>
      <c r="G643" s="85">
        <v>63</v>
      </c>
      <c r="H643" s="86">
        <v>0.82899999999999996</v>
      </c>
    </row>
    <row r="644" spans="1:43" x14ac:dyDescent="0.25">
      <c r="A644" s="87" t="s">
        <v>9</v>
      </c>
      <c r="B644" s="88">
        <v>128</v>
      </c>
      <c r="C644" s="88">
        <v>25</v>
      </c>
      <c r="D644" s="102">
        <v>0.19500000000000001</v>
      </c>
      <c r="E644" s="88">
        <v>3</v>
      </c>
      <c r="F644" s="89">
        <v>2.3E-2</v>
      </c>
      <c r="G644" s="88">
        <v>93</v>
      </c>
      <c r="H644" s="89">
        <v>0.72699999999999998</v>
      </c>
    </row>
    <row r="645" spans="1:43" x14ac:dyDescent="0.25">
      <c r="A645" s="87" t="s">
        <v>10</v>
      </c>
      <c r="B645" s="88">
        <v>223</v>
      </c>
      <c r="C645" s="88">
        <v>60</v>
      </c>
      <c r="D645" s="102">
        <v>0.26900000000000002</v>
      </c>
      <c r="E645" s="88">
        <v>14</v>
      </c>
      <c r="F645" s="89">
        <v>6.3E-2</v>
      </c>
      <c r="G645" s="88">
        <v>139</v>
      </c>
      <c r="H645" s="89">
        <v>0.623</v>
      </c>
    </row>
    <row r="646" spans="1:43" x14ac:dyDescent="0.25">
      <c r="A646" s="90" t="s">
        <v>11</v>
      </c>
      <c r="B646" s="85">
        <v>322</v>
      </c>
      <c r="C646" s="91">
        <v>116</v>
      </c>
      <c r="D646" s="170">
        <v>0.36</v>
      </c>
      <c r="E646" s="91">
        <v>58</v>
      </c>
      <c r="F646" s="92">
        <v>0.18</v>
      </c>
      <c r="G646" s="91">
        <v>133</v>
      </c>
      <c r="H646" s="170">
        <v>0.41299999999999998</v>
      </c>
    </row>
    <row r="647" spans="1:43" x14ac:dyDescent="0.25">
      <c r="A647" s="105" t="s">
        <v>12</v>
      </c>
      <c r="B647" s="50">
        <v>1</v>
      </c>
      <c r="C647" s="50">
        <v>0</v>
      </c>
      <c r="D647" s="28" t="s">
        <v>841</v>
      </c>
      <c r="E647" s="28">
        <v>0</v>
      </c>
      <c r="F647" s="28" t="s">
        <v>841</v>
      </c>
      <c r="G647" s="117">
        <v>1</v>
      </c>
      <c r="H647" s="28">
        <v>1</v>
      </c>
    </row>
    <row r="648" spans="1:43" ht="15.75" thickBot="1" x14ac:dyDescent="0.3"/>
    <row r="649" spans="1:43" x14ac:dyDescent="0.25">
      <c r="A649" s="179" t="s">
        <v>850</v>
      </c>
      <c r="B649" s="180"/>
      <c r="C649" s="180"/>
      <c r="D649" s="180"/>
      <c r="E649" s="180"/>
      <c r="F649" s="180"/>
      <c r="G649" s="180"/>
      <c r="H649" s="180"/>
      <c r="I649" s="180"/>
      <c r="J649" s="180"/>
      <c r="K649" s="180"/>
      <c r="L649" s="180"/>
      <c r="M649" s="180"/>
      <c r="N649" s="180"/>
      <c r="O649" s="180"/>
      <c r="P649" s="180"/>
      <c r="Q649" s="180"/>
      <c r="R649" s="180"/>
      <c r="S649" s="180"/>
      <c r="T649" s="180"/>
      <c r="U649" s="180"/>
      <c r="V649" s="180"/>
      <c r="W649" s="180"/>
      <c r="X649" s="180"/>
      <c r="Y649" s="180"/>
      <c r="Z649" s="180"/>
      <c r="AA649" s="180"/>
      <c r="AB649" s="180"/>
      <c r="AC649" s="180"/>
      <c r="AD649" s="180"/>
      <c r="AE649" s="180"/>
      <c r="AF649" s="180"/>
      <c r="AG649" s="180"/>
      <c r="AH649" s="180"/>
      <c r="AI649" s="180"/>
      <c r="AJ649" s="180"/>
      <c r="AK649" s="180"/>
      <c r="AL649" s="180"/>
      <c r="AM649" s="180"/>
      <c r="AN649" s="180"/>
      <c r="AO649" s="180"/>
      <c r="AP649" s="180"/>
      <c r="AQ649" s="181"/>
    </row>
    <row r="650" spans="1:43" ht="15.75" customHeight="1" x14ac:dyDescent="0.25">
      <c r="A650" s="182">
        <v>44587</v>
      </c>
      <c r="B650" s="94">
        <f>A650-120</f>
        <v>44467</v>
      </c>
      <c r="C650" s="272" t="s">
        <v>962</v>
      </c>
      <c r="D650" s="272"/>
      <c r="E650" s="272" t="s">
        <v>963</v>
      </c>
      <c r="F650" s="272"/>
      <c r="G650" s="272" t="s">
        <v>835</v>
      </c>
      <c r="H650" s="272"/>
      <c r="I650" t="s">
        <v>833</v>
      </c>
      <c r="AQ650" s="183"/>
    </row>
    <row r="651" spans="1:43" ht="45" x14ac:dyDescent="0.25">
      <c r="A651" s="184" t="s">
        <v>104</v>
      </c>
      <c r="B651" s="83" t="s">
        <v>1020</v>
      </c>
      <c r="C651" s="83" t="s">
        <v>839</v>
      </c>
      <c r="D651" s="83" t="s">
        <v>840</v>
      </c>
      <c r="E651" s="83" t="s">
        <v>839</v>
      </c>
      <c r="F651" s="83" t="s">
        <v>840</v>
      </c>
      <c r="G651" s="83" t="s">
        <v>839</v>
      </c>
      <c r="H651" s="83" t="s">
        <v>840</v>
      </c>
      <c r="AQ651" s="183"/>
    </row>
    <row r="652" spans="1:43" x14ac:dyDescent="0.25">
      <c r="A652" s="185" t="s">
        <v>964</v>
      </c>
      <c r="B652" s="85">
        <v>1</v>
      </c>
      <c r="C652" s="85">
        <v>0</v>
      </c>
      <c r="D652" s="86" t="s">
        <v>841</v>
      </c>
      <c r="E652" s="85">
        <v>0</v>
      </c>
      <c r="F652" s="85" t="s">
        <v>841</v>
      </c>
      <c r="G652" s="85">
        <v>1</v>
      </c>
      <c r="H652" s="86">
        <v>1</v>
      </c>
      <c r="AQ652" s="183"/>
    </row>
    <row r="653" spans="1:43" x14ac:dyDescent="0.25">
      <c r="A653" s="185" t="s">
        <v>965</v>
      </c>
      <c r="B653" s="85">
        <v>2</v>
      </c>
      <c r="C653" s="85">
        <v>0</v>
      </c>
      <c r="D653" s="86" t="s">
        <v>841</v>
      </c>
      <c r="E653" s="85">
        <v>0</v>
      </c>
      <c r="F653" s="85" t="s">
        <v>841</v>
      </c>
      <c r="G653" s="85">
        <v>2</v>
      </c>
      <c r="H653" s="86">
        <v>1</v>
      </c>
      <c r="AQ653" s="183"/>
    </row>
    <row r="654" spans="1:43" x14ac:dyDescent="0.25">
      <c r="A654" s="186" t="s">
        <v>809</v>
      </c>
      <c r="B654" s="88">
        <v>7</v>
      </c>
      <c r="C654" s="88">
        <v>0</v>
      </c>
      <c r="D654" s="89" t="s">
        <v>841</v>
      </c>
      <c r="E654" s="88">
        <v>1</v>
      </c>
      <c r="F654" s="89">
        <v>0.14299999999999999</v>
      </c>
      <c r="G654" s="88">
        <v>6</v>
      </c>
      <c r="H654" s="89">
        <v>0.85699999999999998</v>
      </c>
      <c r="AQ654" s="183"/>
    </row>
    <row r="655" spans="1:43" x14ac:dyDescent="0.25">
      <c r="A655" s="185" t="s">
        <v>6</v>
      </c>
      <c r="B655" s="85">
        <v>16</v>
      </c>
      <c r="C655" s="85">
        <v>0</v>
      </c>
      <c r="D655" s="102" t="s">
        <v>841</v>
      </c>
      <c r="E655" s="85">
        <v>2</v>
      </c>
      <c r="F655" s="86">
        <v>0.125</v>
      </c>
      <c r="G655" s="85">
        <v>13</v>
      </c>
      <c r="H655" s="86">
        <v>0.81200000000000006</v>
      </c>
      <c r="AQ655" s="183"/>
    </row>
    <row r="656" spans="1:43" x14ac:dyDescent="0.25">
      <c r="A656" s="186" t="s">
        <v>7</v>
      </c>
      <c r="B656" s="88">
        <v>31</v>
      </c>
      <c r="C656" s="88">
        <v>1</v>
      </c>
      <c r="D656" s="89">
        <v>3.2000000000000001E-2</v>
      </c>
      <c r="E656" s="88">
        <v>6</v>
      </c>
      <c r="F656" s="89">
        <v>0.19400000000000001</v>
      </c>
      <c r="G656" s="88">
        <v>22</v>
      </c>
      <c r="H656" s="89">
        <v>0.71</v>
      </c>
      <c r="I656" s="125">
        <f>D656+F656</f>
        <v>0.22600000000000001</v>
      </c>
      <c r="J656" s="125"/>
      <c r="AQ656" s="183"/>
    </row>
    <row r="657" spans="1:43" x14ac:dyDescent="0.25">
      <c r="A657" s="185" t="s">
        <v>8</v>
      </c>
      <c r="B657" s="85">
        <v>76</v>
      </c>
      <c r="C657" s="85">
        <v>4</v>
      </c>
      <c r="D657" s="86">
        <v>5.2999999999999999E-2</v>
      </c>
      <c r="E657" s="85">
        <v>9</v>
      </c>
      <c r="F657" s="86">
        <v>0.11799999999999999</v>
      </c>
      <c r="G657" s="85">
        <v>62</v>
      </c>
      <c r="H657" s="86">
        <v>0.81599999999999995</v>
      </c>
      <c r="I657" s="125">
        <f t="shared" ref="I657:I660" si="1">D657+F657</f>
        <v>0.17099999999999999</v>
      </c>
      <c r="J657" s="125"/>
      <c r="AQ657" s="183"/>
    </row>
    <row r="658" spans="1:43" x14ac:dyDescent="0.25">
      <c r="A658" s="186" t="s">
        <v>9</v>
      </c>
      <c r="B658" s="88">
        <v>125</v>
      </c>
      <c r="C658" s="88">
        <v>3</v>
      </c>
      <c r="D658" s="102">
        <v>2.4E-2</v>
      </c>
      <c r="E658" s="88">
        <v>23</v>
      </c>
      <c r="F658" s="89">
        <v>0.184</v>
      </c>
      <c r="G658" s="88">
        <v>93</v>
      </c>
      <c r="H658" s="89">
        <v>0.74399999999999999</v>
      </c>
      <c r="I658" s="125">
        <f t="shared" si="1"/>
        <v>0.20799999999999999</v>
      </c>
      <c r="J658" s="125"/>
      <c r="AQ658" s="183"/>
    </row>
    <row r="659" spans="1:43" x14ac:dyDescent="0.25">
      <c r="A659" s="186" t="s">
        <v>10</v>
      </c>
      <c r="B659" s="88">
        <v>223</v>
      </c>
      <c r="C659" s="88">
        <v>16</v>
      </c>
      <c r="D659" s="102">
        <v>7.1999999999999995E-2</v>
      </c>
      <c r="E659" s="88">
        <v>60</v>
      </c>
      <c r="F659" s="89">
        <v>0.26900000000000002</v>
      </c>
      <c r="G659" s="88">
        <v>137</v>
      </c>
      <c r="H659" s="89">
        <v>0.61399999999999999</v>
      </c>
      <c r="I659" s="125">
        <f t="shared" si="1"/>
        <v>0.34100000000000003</v>
      </c>
      <c r="J659" s="125"/>
      <c r="AQ659" s="183"/>
    </row>
    <row r="660" spans="1:43" x14ac:dyDescent="0.25">
      <c r="A660" s="187" t="s">
        <v>11</v>
      </c>
      <c r="B660" s="85">
        <v>323</v>
      </c>
      <c r="C660" s="91">
        <v>62</v>
      </c>
      <c r="D660" s="102">
        <v>0.192</v>
      </c>
      <c r="E660" s="91">
        <v>114</v>
      </c>
      <c r="F660" s="92">
        <v>0.35299999999999998</v>
      </c>
      <c r="G660" s="91">
        <v>132</v>
      </c>
      <c r="H660" s="170">
        <v>0.40899999999999997</v>
      </c>
      <c r="I660" s="125">
        <f t="shared" si="1"/>
        <v>0.54499999999999993</v>
      </c>
      <c r="J660" s="125"/>
      <c r="AQ660" s="183"/>
    </row>
    <row r="661" spans="1:43" x14ac:dyDescent="0.25">
      <c r="A661" s="188" t="s">
        <v>12</v>
      </c>
      <c r="B661" s="50">
        <v>1</v>
      </c>
      <c r="C661" s="50">
        <v>0</v>
      </c>
      <c r="D661" s="28" t="s">
        <v>841</v>
      </c>
      <c r="E661" s="28">
        <v>0</v>
      </c>
      <c r="F661" s="28" t="s">
        <v>841</v>
      </c>
      <c r="G661" s="117">
        <v>1</v>
      </c>
      <c r="H661" s="28">
        <v>1</v>
      </c>
      <c r="AQ661" s="183"/>
    </row>
    <row r="662" spans="1:43" x14ac:dyDescent="0.25">
      <c r="A662" s="189"/>
      <c r="AQ662" s="183"/>
    </row>
    <row r="663" spans="1:43" x14ac:dyDescent="0.25">
      <c r="A663" s="190" t="s">
        <v>842</v>
      </c>
      <c r="AQ663" s="183"/>
    </row>
    <row r="664" spans="1:43" x14ac:dyDescent="0.25">
      <c r="A664" s="182">
        <v>44487</v>
      </c>
      <c r="B664" s="94">
        <f>A664-120</f>
        <v>44367</v>
      </c>
      <c r="C664" s="272" t="s">
        <v>833</v>
      </c>
      <c r="D664" s="272"/>
      <c r="E664" s="272" t="s">
        <v>834</v>
      </c>
      <c r="F664" s="272"/>
      <c r="G664" s="272" t="s">
        <v>835</v>
      </c>
      <c r="H664" s="272"/>
      <c r="L664">
        <f>A650-A664</f>
        <v>100</v>
      </c>
      <c r="N664" s="272" t="s">
        <v>833</v>
      </c>
      <c r="O664" s="272"/>
      <c r="P664" s="226"/>
      <c r="Q664" s="226"/>
      <c r="R664" s="226"/>
      <c r="S664" s="226"/>
      <c r="T664" s="226"/>
      <c r="U664" s="226"/>
      <c r="V664" s="226"/>
      <c r="W664" s="226"/>
      <c r="X664" s="226"/>
      <c r="Y664" s="226"/>
      <c r="Z664" s="226"/>
      <c r="AA664" s="226"/>
      <c r="AB664" s="226"/>
      <c r="AC664" s="226"/>
      <c r="AD664" s="226"/>
      <c r="AE664" s="226"/>
      <c r="AF664" s="226"/>
      <c r="AG664" s="226"/>
      <c r="AH664" s="226"/>
      <c r="AI664" s="226"/>
      <c r="AJ664" s="226"/>
      <c r="AK664" s="226"/>
      <c r="AL664" s="226"/>
      <c r="AM664" s="226"/>
      <c r="AN664" s="226"/>
      <c r="AQ664" s="183"/>
    </row>
    <row r="665" spans="1:43" x14ac:dyDescent="0.25">
      <c r="A665" s="184" t="s">
        <v>104</v>
      </c>
      <c r="B665" s="83" t="s">
        <v>0</v>
      </c>
      <c r="C665" s="83" t="s">
        <v>839</v>
      </c>
      <c r="D665" s="83" t="s">
        <v>840</v>
      </c>
      <c r="E665" s="83" t="s">
        <v>839</v>
      </c>
      <c r="F665" s="83" t="s">
        <v>840</v>
      </c>
      <c r="G665" s="83" t="s">
        <v>839</v>
      </c>
      <c r="H665" s="83" t="s">
        <v>840</v>
      </c>
      <c r="L665" s="82" t="s">
        <v>104</v>
      </c>
      <c r="M665" s="82"/>
      <c r="N665" s="176">
        <v>44487</v>
      </c>
      <c r="O665" s="176">
        <v>44587</v>
      </c>
      <c r="P665" s="176"/>
      <c r="Q665" s="176"/>
      <c r="R665" s="176"/>
      <c r="S665" s="176"/>
      <c r="T665" s="176"/>
      <c r="U665" s="176"/>
      <c r="V665" s="176"/>
      <c r="W665" s="176"/>
      <c r="X665" s="176"/>
      <c r="Y665" s="176"/>
      <c r="Z665" s="176"/>
      <c r="AA665" s="176"/>
      <c r="AB665" s="176"/>
      <c r="AC665" s="176"/>
      <c r="AD665" s="176"/>
      <c r="AE665" s="176"/>
      <c r="AF665" s="176"/>
      <c r="AG665" s="176"/>
      <c r="AH665" s="176"/>
      <c r="AI665" s="176"/>
      <c r="AJ665" s="176"/>
      <c r="AK665" s="176"/>
      <c r="AL665" s="176"/>
      <c r="AM665" s="176"/>
      <c r="AN665" s="176"/>
      <c r="AO665" s="177" t="s">
        <v>1023</v>
      </c>
      <c r="AQ665" s="183"/>
    </row>
    <row r="666" spans="1:43" x14ac:dyDescent="0.25">
      <c r="A666" s="185" t="s">
        <v>809</v>
      </c>
      <c r="B666" s="85">
        <v>5</v>
      </c>
      <c r="C666" s="85">
        <v>1</v>
      </c>
      <c r="D666" s="86">
        <v>0.2</v>
      </c>
      <c r="E666" s="85">
        <v>0</v>
      </c>
      <c r="F666" s="85" t="s">
        <v>841</v>
      </c>
      <c r="G666" s="85">
        <v>4</v>
      </c>
      <c r="H666" s="86">
        <v>0.8</v>
      </c>
      <c r="L666" s="84" t="s">
        <v>7</v>
      </c>
      <c r="M666" s="84"/>
      <c r="N666" s="28">
        <v>0.318</v>
      </c>
      <c r="O666" s="28">
        <v>0.22600000000000001</v>
      </c>
      <c r="P666" s="28"/>
      <c r="Q666" s="28"/>
      <c r="R666" s="28"/>
      <c r="S666" s="28"/>
      <c r="T666" s="28"/>
      <c r="U666" s="28"/>
      <c r="V666" s="28"/>
      <c r="W666" s="28"/>
      <c r="X666" s="28"/>
      <c r="Y666" s="28"/>
      <c r="Z666" s="28"/>
      <c r="AA666" s="28"/>
      <c r="AB666" s="28"/>
      <c r="AC666" s="28"/>
      <c r="AD666" s="28"/>
      <c r="AE666" s="28"/>
      <c r="AF666" s="28"/>
      <c r="AG666" s="28"/>
      <c r="AH666" s="28"/>
      <c r="AI666" s="28"/>
      <c r="AJ666" s="28"/>
      <c r="AK666" s="28"/>
      <c r="AL666" s="28"/>
      <c r="AM666" s="28"/>
      <c r="AN666" s="28"/>
      <c r="AO666" s="178">
        <f>O666-N666</f>
        <v>-9.1999999999999998E-2</v>
      </c>
      <c r="AQ666" s="183"/>
    </row>
    <row r="667" spans="1:43" x14ac:dyDescent="0.25">
      <c r="A667" s="186" t="s">
        <v>6</v>
      </c>
      <c r="B667" s="88">
        <v>12</v>
      </c>
      <c r="C667" s="88">
        <v>0</v>
      </c>
      <c r="D667" s="88" t="s">
        <v>841</v>
      </c>
      <c r="E667" s="88">
        <v>1</v>
      </c>
      <c r="F667" s="89">
        <v>8.3000000000000004E-2</v>
      </c>
      <c r="G667" s="88">
        <v>11</v>
      </c>
      <c r="H667" s="89">
        <v>0.91700000000000004</v>
      </c>
      <c r="L667" s="87" t="s">
        <v>8</v>
      </c>
      <c r="M667" s="87"/>
      <c r="N667" s="28">
        <v>8.3000000000000004E-2</v>
      </c>
      <c r="O667" s="28">
        <v>0.17099999999999999</v>
      </c>
      <c r="P667" s="28"/>
      <c r="Q667" s="28"/>
      <c r="R667" s="28"/>
      <c r="S667" s="28"/>
      <c r="T667" s="28"/>
      <c r="U667" s="28"/>
      <c r="V667" s="28"/>
      <c r="W667" s="28"/>
      <c r="X667" s="28"/>
      <c r="Y667" s="28"/>
      <c r="Z667" s="28"/>
      <c r="AA667" s="28"/>
      <c r="AB667" s="28"/>
      <c r="AC667" s="28"/>
      <c r="AD667" s="28"/>
      <c r="AE667" s="28"/>
      <c r="AF667" s="28"/>
      <c r="AG667" s="28"/>
      <c r="AH667" s="28"/>
      <c r="AI667" s="28"/>
      <c r="AJ667" s="28"/>
      <c r="AK667" s="28"/>
      <c r="AL667" s="28"/>
      <c r="AM667" s="28"/>
      <c r="AN667" s="28"/>
      <c r="AO667" s="178">
        <f t="shared" ref="AO667:AO670" si="2">O667-N667</f>
        <v>8.7999999999999981E-2</v>
      </c>
      <c r="AQ667" s="183"/>
    </row>
    <row r="668" spans="1:43" x14ac:dyDescent="0.25">
      <c r="A668" s="185" t="s">
        <v>7</v>
      </c>
      <c r="B668" s="85">
        <v>22</v>
      </c>
      <c r="C668" s="85">
        <v>7</v>
      </c>
      <c r="D668" s="102">
        <v>0.318</v>
      </c>
      <c r="E668" s="85">
        <v>1</v>
      </c>
      <c r="F668" s="86">
        <v>4.4999999999999998E-2</v>
      </c>
      <c r="G668" s="85">
        <v>14</v>
      </c>
      <c r="H668" s="86">
        <v>0.63600000000000001</v>
      </c>
      <c r="L668" s="87" t="s">
        <v>9</v>
      </c>
      <c r="M668" s="87"/>
      <c r="N668" s="28">
        <v>0.186</v>
      </c>
      <c r="O668" s="28">
        <v>0.20799999999999999</v>
      </c>
      <c r="P668" s="28"/>
      <c r="Q668" s="28"/>
      <c r="R668" s="28"/>
      <c r="S668" s="28"/>
      <c r="T668" s="28"/>
      <c r="U668" s="28"/>
      <c r="V668" s="28"/>
      <c r="W668" s="28"/>
      <c r="X668" s="28"/>
      <c r="Y668" s="28"/>
      <c r="Z668" s="28"/>
      <c r="AA668" s="28"/>
      <c r="AB668" s="28"/>
      <c r="AC668" s="28"/>
      <c r="AD668" s="28"/>
      <c r="AE668" s="28"/>
      <c r="AF668" s="28"/>
      <c r="AG668" s="28"/>
      <c r="AH668" s="28"/>
      <c r="AI668" s="28"/>
      <c r="AJ668" s="28"/>
      <c r="AK668" s="28"/>
      <c r="AL668" s="28"/>
      <c r="AM668" s="28"/>
      <c r="AN668" s="28"/>
      <c r="AO668" s="178">
        <f t="shared" si="2"/>
        <v>2.1999999999999992E-2</v>
      </c>
      <c r="AQ668" s="183"/>
    </row>
    <row r="669" spans="1:43" x14ac:dyDescent="0.25">
      <c r="A669" s="186" t="s">
        <v>8</v>
      </c>
      <c r="B669" s="88">
        <v>60</v>
      </c>
      <c r="C669" s="88">
        <v>5</v>
      </c>
      <c r="D669" s="89">
        <v>8.3000000000000004E-2</v>
      </c>
      <c r="E669" s="88">
        <v>1</v>
      </c>
      <c r="F669" s="89">
        <v>1.7000000000000001E-2</v>
      </c>
      <c r="G669" s="88">
        <v>54</v>
      </c>
      <c r="H669" s="89">
        <v>0.9</v>
      </c>
      <c r="L669" s="87" t="s">
        <v>10</v>
      </c>
      <c r="M669" s="87"/>
      <c r="N669" s="28">
        <v>0.23400000000000001</v>
      </c>
      <c r="O669" s="28">
        <v>0.34100000000000003</v>
      </c>
      <c r="P669" s="28"/>
      <c r="Q669" s="28"/>
      <c r="R669" s="28"/>
      <c r="S669" s="28"/>
      <c r="T669" s="28"/>
      <c r="U669" s="28"/>
      <c r="V669" s="28"/>
      <c r="W669" s="28"/>
      <c r="X669" s="28"/>
      <c r="Y669" s="28"/>
      <c r="Z669" s="28"/>
      <c r="AA669" s="28"/>
      <c r="AB669" s="28"/>
      <c r="AC669" s="28"/>
      <c r="AD669" s="28"/>
      <c r="AE669" s="28"/>
      <c r="AF669" s="28"/>
      <c r="AG669" s="28"/>
      <c r="AH669" s="28"/>
      <c r="AI669" s="28"/>
      <c r="AJ669" s="28"/>
      <c r="AK669" s="28"/>
      <c r="AL669" s="28"/>
      <c r="AM669" s="28"/>
      <c r="AN669" s="28"/>
      <c r="AO669" s="178">
        <f t="shared" si="2"/>
        <v>0.10700000000000001</v>
      </c>
      <c r="AQ669" s="183"/>
    </row>
    <row r="670" spans="1:43" x14ac:dyDescent="0.25">
      <c r="A670" s="185" t="s">
        <v>9</v>
      </c>
      <c r="B670" s="85">
        <v>113</v>
      </c>
      <c r="C670" s="85">
        <v>21</v>
      </c>
      <c r="D670" s="86">
        <v>0.186</v>
      </c>
      <c r="E670" s="85">
        <v>6</v>
      </c>
      <c r="F670" s="86">
        <v>5.2999999999999999E-2</v>
      </c>
      <c r="G670" s="85">
        <v>86</v>
      </c>
      <c r="H670" s="86">
        <v>0.76100000000000001</v>
      </c>
      <c r="L670" s="87" t="s">
        <v>11</v>
      </c>
      <c r="M670" s="87"/>
      <c r="N670" s="28">
        <v>0.47099999999999997</v>
      </c>
      <c r="O670" s="28">
        <v>0.54499999999999993</v>
      </c>
      <c r="P670" s="28"/>
      <c r="Q670" s="28"/>
      <c r="R670" s="28"/>
      <c r="S670" s="28"/>
      <c r="T670" s="28"/>
      <c r="U670" s="28"/>
      <c r="V670" s="28"/>
      <c r="W670" s="28"/>
      <c r="X670" s="28"/>
      <c r="Y670" s="28"/>
      <c r="Z670" s="28"/>
      <c r="AA670" s="28"/>
      <c r="AB670" s="28"/>
      <c r="AC670" s="28"/>
      <c r="AD670" s="28"/>
      <c r="AE670" s="28"/>
      <c r="AF670" s="28"/>
      <c r="AG670" s="28"/>
      <c r="AH670" s="28"/>
      <c r="AI670" s="28"/>
      <c r="AJ670" s="28"/>
      <c r="AK670" s="28"/>
      <c r="AL670" s="28"/>
      <c r="AM670" s="28"/>
      <c r="AN670" s="28"/>
      <c r="AO670" s="178">
        <f t="shared" si="2"/>
        <v>7.3999999999999955E-2</v>
      </c>
      <c r="AQ670" s="183"/>
    </row>
    <row r="671" spans="1:43" x14ac:dyDescent="0.25">
      <c r="A671" s="186" t="s">
        <v>10</v>
      </c>
      <c r="B671" s="88">
        <v>192</v>
      </c>
      <c r="C671" s="88">
        <v>45</v>
      </c>
      <c r="D671" s="89">
        <v>0.23400000000000001</v>
      </c>
      <c r="E671" s="88">
        <v>7</v>
      </c>
      <c r="F671" s="89">
        <v>3.5999999999999997E-2</v>
      </c>
      <c r="G671" s="88">
        <v>140</v>
      </c>
      <c r="H671" s="89">
        <v>0.72899999999999998</v>
      </c>
      <c r="AQ671" s="183"/>
    </row>
    <row r="672" spans="1:43" ht="15.75" thickBot="1" x14ac:dyDescent="0.3">
      <c r="A672" s="191" t="s">
        <v>11</v>
      </c>
      <c r="B672" s="192">
        <v>291</v>
      </c>
      <c r="C672" s="193">
        <v>137</v>
      </c>
      <c r="D672" s="194">
        <v>0.47099999999999997</v>
      </c>
      <c r="E672" s="195">
        <v>12</v>
      </c>
      <c r="F672" s="196">
        <v>4.1000000000000002E-2</v>
      </c>
      <c r="G672" s="193">
        <v>142</v>
      </c>
      <c r="H672" s="194">
        <v>0.48799999999999999</v>
      </c>
      <c r="I672" s="197"/>
      <c r="J672" s="197"/>
      <c r="K672" s="197"/>
      <c r="L672" s="197"/>
      <c r="M672" s="197"/>
      <c r="N672" s="197"/>
      <c r="O672" s="197"/>
      <c r="P672" s="197"/>
      <c r="Q672" s="197"/>
      <c r="R672" s="197"/>
      <c r="S672" s="197"/>
      <c r="T672" s="197"/>
      <c r="U672" s="197"/>
      <c r="V672" s="197"/>
      <c r="W672" s="197"/>
      <c r="X672" s="197"/>
      <c r="Y672" s="197"/>
      <c r="Z672" s="197"/>
      <c r="AA672" s="197"/>
      <c r="AB672" s="197"/>
      <c r="AC672" s="197"/>
      <c r="AD672" s="197"/>
      <c r="AE672" s="197"/>
      <c r="AF672" s="197"/>
      <c r="AG672" s="197"/>
      <c r="AH672" s="197"/>
      <c r="AI672" s="197"/>
      <c r="AJ672" s="197"/>
      <c r="AK672" s="197"/>
      <c r="AL672" s="197"/>
      <c r="AM672" s="197"/>
      <c r="AN672" s="197"/>
      <c r="AO672" s="197"/>
      <c r="AP672" s="197"/>
      <c r="AQ672" s="198"/>
    </row>
    <row r="674" spans="1:8" x14ac:dyDescent="0.25">
      <c r="A674" s="81" t="s">
        <v>850</v>
      </c>
    </row>
    <row r="675" spans="1:8" ht="15.75" customHeight="1" x14ac:dyDescent="0.25">
      <c r="A675" s="93">
        <v>44588</v>
      </c>
      <c r="B675" s="94">
        <f>A675-120</f>
        <v>44468</v>
      </c>
      <c r="C675" s="272" t="s">
        <v>962</v>
      </c>
      <c r="D675" s="272"/>
      <c r="E675" s="272" t="s">
        <v>963</v>
      </c>
      <c r="F675" s="272"/>
      <c r="G675" s="272" t="s">
        <v>835</v>
      </c>
      <c r="H675" s="272"/>
    </row>
    <row r="676" spans="1:8" ht="45" x14ac:dyDescent="0.25">
      <c r="A676" s="82" t="s">
        <v>104</v>
      </c>
      <c r="B676" s="83" t="s">
        <v>1026</v>
      </c>
      <c r="C676" s="83" t="s">
        <v>839</v>
      </c>
      <c r="D676" s="83" t="s">
        <v>840</v>
      </c>
      <c r="E676" s="83" t="s">
        <v>839</v>
      </c>
      <c r="F676" s="83" t="s">
        <v>840</v>
      </c>
      <c r="G676" s="83" t="s">
        <v>839</v>
      </c>
      <c r="H676" s="83" t="s">
        <v>840</v>
      </c>
    </row>
    <row r="677" spans="1:8" x14ac:dyDescent="0.25">
      <c r="A677" s="84" t="s">
        <v>964</v>
      </c>
      <c r="B677" s="85">
        <v>1</v>
      </c>
      <c r="C677" s="85">
        <v>0</v>
      </c>
      <c r="D677" s="86" t="s">
        <v>841</v>
      </c>
      <c r="E677" s="85">
        <v>0</v>
      </c>
      <c r="F677" s="85" t="s">
        <v>841</v>
      </c>
      <c r="G677" s="85">
        <v>1</v>
      </c>
      <c r="H677" s="86">
        <v>1</v>
      </c>
    </row>
    <row r="678" spans="1:8" x14ac:dyDescent="0.25">
      <c r="A678" s="84" t="s">
        <v>965</v>
      </c>
      <c r="B678" s="85">
        <v>2</v>
      </c>
      <c r="C678" s="85">
        <v>0</v>
      </c>
      <c r="D678" s="86" t="s">
        <v>841</v>
      </c>
      <c r="E678" s="85">
        <v>0</v>
      </c>
      <c r="F678" s="85" t="s">
        <v>841</v>
      </c>
      <c r="G678" s="85">
        <v>2</v>
      </c>
      <c r="H678" s="86">
        <v>1</v>
      </c>
    </row>
    <row r="679" spans="1:8" x14ac:dyDescent="0.25">
      <c r="A679" s="87" t="s">
        <v>809</v>
      </c>
      <c r="B679" s="88">
        <v>7</v>
      </c>
      <c r="C679" s="88">
        <v>0</v>
      </c>
      <c r="D679" s="89" t="s">
        <v>841</v>
      </c>
      <c r="E679" s="88">
        <v>1</v>
      </c>
      <c r="F679" s="89">
        <v>0.14299999999999999</v>
      </c>
      <c r="G679" s="88">
        <v>6</v>
      </c>
      <c r="H679" s="89">
        <v>0.85699999999999998</v>
      </c>
    </row>
    <row r="680" spans="1:8" x14ac:dyDescent="0.25">
      <c r="A680" s="84" t="s">
        <v>6</v>
      </c>
      <c r="B680" s="85">
        <v>16</v>
      </c>
      <c r="C680" s="85">
        <v>0</v>
      </c>
      <c r="D680" s="102" t="s">
        <v>841</v>
      </c>
      <c r="E680" s="85">
        <v>2</v>
      </c>
      <c r="F680" s="86">
        <v>0.125</v>
      </c>
      <c r="G680" s="85">
        <v>13</v>
      </c>
      <c r="H680" s="86">
        <v>0.81200000000000006</v>
      </c>
    </row>
    <row r="681" spans="1:8" x14ac:dyDescent="0.25">
      <c r="A681" s="87" t="s">
        <v>7</v>
      </c>
      <c r="B681" s="88">
        <v>30</v>
      </c>
      <c r="C681" s="88">
        <v>1</v>
      </c>
      <c r="D681" s="89">
        <v>3.3000000000000002E-2</v>
      </c>
      <c r="E681" s="88">
        <v>6</v>
      </c>
      <c r="F681" s="89">
        <v>0.2</v>
      </c>
      <c r="G681" s="88">
        <v>21</v>
      </c>
      <c r="H681" s="89">
        <v>0.7</v>
      </c>
    </row>
    <row r="682" spans="1:8" x14ac:dyDescent="0.25">
      <c r="A682" s="84" t="s">
        <v>8</v>
      </c>
      <c r="B682" s="85">
        <v>75</v>
      </c>
      <c r="C682" s="85">
        <v>4</v>
      </c>
      <c r="D682" s="86">
        <v>5.2999999999999999E-2</v>
      </c>
      <c r="E682" s="85">
        <v>8</v>
      </c>
      <c r="F682" s="86">
        <v>0.107</v>
      </c>
      <c r="G682" s="85">
        <v>62</v>
      </c>
      <c r="H682" s="86">
        <v>0.82699999999999996</v>
      </c>
    </row>
    <row r="683" spans="1:8" x14ac:dyDescent="0.25">
      <c r="A683" s="87" t="s">
        <v>9</v>
      </c>
      <c r="B683" s="88">
        <v>124</v>
      </c>
      <c r="C683" s="88">
        <v>4</v>
      </c>
      <c r="D683" s="102">
        <v>3.2000000000000001E-2</v>
      </c>
      <c r="E683" s="88">
        <v>24</v>
      </c>
      <c r="F683" s="89">
        <v>0.19400000000000001</v>
      </c>
      <c r="G683" s="88">
        <v>90</v>
      </c>
      <c r="H683" s="89">
        <v>0.72599999999999998</v>
      </c>
    </row>
    <row r="684" spans="1:8" x14ac:dyDescent="0.25">
      <c r="A684" s="87" t="s">
        <v>10</v>
      </c>
      <c r="B684" s="88">
        <v>221</v>
      </c>
      <c r="C684" s="88">
        <v>17</v>
      </c>
      <c r="D684" s="102">
        <v>7.6999999999999999E-2</v>
      </c>
      <c r="E684" s="88">
        <v>62</v>
      </c>
      <c r="F684" s="89">
        <v>0.28100000000000003</v>
      </c>
      <c r="G684" s="88">
        <v>132</v>
      </c>
      <c r="H684" s="89">
        <v>0.59699999999999998</v>
      </c>
    </row>
    <row r="685" spans="1:8" x14ac:dyDescent="0.25">
      <c r="A685" s="90" t="s">
        <v>11</v>
      </c>
      <c r="B685" s="85">
        <v>323</v>
      </c>
      <c r="C685" s="91">
        <v>64</v>
      </c>
      <c r="D685" s="102">
        <v>0.19800000000000001</v>
      </c>
      <c r="E685" s="91">
        <v>114</v>
      </c>
      <c r="F685" s="92">
        <v>0.35299999999999998</v>
      </c>
      <c r="G685" s="91">
        <v>129</v>
      </c>
      <c r="H685" s="170">
        <v>0.39900000000000002</v>
      </c>
    </row>
    <row r="686" spans="1:8" x14ac:dyDescent="0.25">
      <c r="A686" s="105" t="s">
        <v>12</v>
      </c>
      <c r="B686" s="50">
        <v>1</v>
      </c>
      <c r="C686" s="50">
        <v>0</v>
      </c>
      <c r="D686" s="28" t="s">
        <v>841</v>
      </c>
      <c r="E686" s="28">
        <v>0</v>
      </c>
      <c r="F686" s="28" t="s">
        <v>841</v>
      </c>
      <c r="G686" s="117">
        <v>1</v>
      </c>
      <c r="H686" s="28">
        <v>1</v>
      </c>
    </row>
    <row r="688" spans="1:8" x14ac:dyDescent="0.25">
      <c r="A688" s="81" t="s">
        <v>850</v>
      </c>
    </row>
    <row r="689" spans="1:10" ht="15.75" customHeight="1" x14ac:dyDescent="0.25">
      <c r="A689" s="93">
        <v>44591</v>
      </c>
      <c r="B689" s="94">
        <f>A689-120</f>
        <v>44471</v>
      </c>
      <c r="C689" s="272" t="s">
        <v>962</v>
      </c>
      <c r="D689" s="272"/>
      <c r="E689" s="272" t="s">
        <v>963</v>
      </c>
      <c r="F689" s="272"/>
      <c r="G689" s="272" t="s">
        <v>835</v>
      </c>
      <c r="H689" s="272"/>
      <c r="I689" s="14" t="s">
        <v>833</v>
      </c>
      <c r="J689" s="15"/>
    </row>
    <row r="690" spans="1:10" ht="45" x14ac:dyDescent="0.25">
      <c r="A690" s="82" t="s">
        <v>104</v>
      </c>
      <c r="B690" s="83" t="s">
        <v>1026</v>
      </c>
      <c r="C690" s="83" t="s">
        <v>839</v>
      </c>
      <c r="D690" s="83" t="s">
        <v>840</v>
      </c>
      <c r="E690" s="83" t="s">
        <v>839</v>
      </c>
      <c r="F690" s="83" t="s">
        <v>840</v>
      </c>
      <c r="G690" s="83" t="s">
        <v>839</v>
      </c>
      <c r="H690" s="83" t="s">
        <v>840</v>
      </c>
    </row>
    <row r="691" spans="1:10" x14ac:dyDescent="0.25">
      <c r="A691" s="84" t="s">
        <v>964</v>
      </c>
      <c r="B691" s="85">
        <v>1</v>
      </c>
      <c r="C691" s="85">
        <v>0</v>
      </c>
      <c r="D691" s="86" t="s">
        <v>841</v>
      </c>
      <c r="E691" s="85">
        <v>0</v>
      </c>
      <c r="F691" s="85" t="s">
        <v>841</v>
      </c>
      <c r="G691" s="85">
        <v>1</v>
      </c>
      <c r="H691" s="86">
        <v>1</v>
      </c>
    </row>
    <row r="692" spans="1:10" x14ac:dyDescent="0.25">
      <c r="A692" s="84" t="s">
        <v>965</v>
      </c>
      <c r="B692" s="85">
        <v>2</v>
      </c>
      <c r="C692" s="85">
        <v>0</v>
      </c>
      <c r="D692" s="86" t="s">
        <v>841</v>
      </c>
      <c r="E692" s="85">
        <v>0</v>
      </c>
      <c r="F692" s="85" t="s">
        <v>841</v>
      </c>
      <c r="G692" s="85">
        <v>2</v>
      </c>
      <c r="H692" s="86">
        <v>1</v>
      </c>
    </row>
    <row r="693" spans="1:10" x14ac:dyDescent="0.25">
      <c r="A693" s="87" t="s">
        <v>809</v>
      </c>
      <c r="B693" s="88">
        <v>7</v>
      </c>
      <c r="C693" s="88">
        <v>0</v>
      </c>
      <c r="D693" s="89" t="s">
        <v>841</v>
      </c>
      <c r="E693" s="88">
        <v>2</v>
      </c>
      <c r="F693" s="89">
        <v>0.28599999999999998</v>
      </c>
      <c r="G693" s="88">
        <v>5</v>
      </c>
      <c r="H693" s="89">
        <v>0.71399999999999997</v>
      </c>
    </row>
    <row r="694" spans="1:10" x14ac:dyDescent="0.25">
      <c r="A694" s="84" t="s">
        <v>6</v>
      </c>
      <c r="B694" s="85">
        <v>16</v>
      </c>
      <c r="C694" s="85">
        <v>0</v>
      </c>
      <c r="D694" s="102" t="s">
        <v>841</v>
      </c>
      <c r="E694" s="85">
        <v>2</v>
      </c>
      <c r="F694" s="86">
        <v>0.125</v>
      </c>
      <c r="G694" s="85">
        <v>14</v>
      </c>
      <c r="H694" s="86">
        <v>0.875</v>
      </c>
    </row>
    <row r="695" spans="1:10" x14ac:dyDescent="0.25">
      <c r="A695" s="87" t="s">
        <v>7</v>
      </c>
      <c r="B695" s="88">
        <v>30</v>
      </c>
      <c r="C695" s="88">
        <v>1</v>
      </c>
      <c r="D695" s="89">
        <v>3.3000000000000002E-2</v>
      </c>
      <c r="E695" s="88">
        <v>6</v>
      </c>
      <c r="F695" s="89">
        <v>0.2</v>
      </c>
      <c r="G695" s="88">
        <v>21</v>
      </c>
      <c r="H695" s="89">
        <v>0.7</v>
      </c>
      <c r="I695" s="65">
        <f>D695+F695</f>
        <v>0.23300000000000001</v>
      </c>
      <c r="J695" s="55"/>
    </row>
    <row r="696" spans="1:10" x14ac:dyDescent="0.25">
      <c r="A696" s="84" t="s">
        <v>8</v>
      </c>
      <c r="B696" s="85">
        <v>69</v>
      </c>
      <c r="C696" s="85">
        <v>4</v>
      </c>
      <c r="D696" s="86">
        <v>5.8000000000000003E-2</v>
      </c>
      <c r="E696" s="85">
        <v>8</v>
      </c>
      <c r="F696" s="86">
        <v>0.11600000000000001</v>
      </c>
      <c r="G696" s="85">
        <v>56</v>
      </c>
      <c r="H696" s="86">
        <v>0.81200000000000006</v>
      </c>
      <c r="I696" s="65">
        <f t="shared" ref="I696:I699" si="3">D696+F696</f>
        <v>0.17400000000000002</v>
      </c>
      <c r="J696" s="55"/>
    </row>
    <row r="697" spans="1:10" x14ac:dyDescent="0.25">
      <c r="A697" s="87" t="s">
        <v>9</v>
      </c>
      <c r="B697" s="88">
        <v>120</v>
      </c>
      <c r="C697" s="88">
        <v>6</v>
      </c>
      <c r="D697" s="102">
        <v>0.05</v>
      </c>
      <c r="E697" s="88">
        <v>25</v>
      </c>
      <c r="F697" s="89">
        <v>0.20799999999999999</v>
      </c>
      <c r="G697" s="88">
        <v>83</v>
      </c>
      <c r="H697" s="89">
        <v>0.69199999999999995</v>
      </c>
      <c r="I697" s="65">
        <f t="shared" si="3"/>
        <v>0.25800000000000001</v>
      </c>
      <c r="J697" s="55"/>
    </row>
    <row r="698" spans="1:10" x14ac:dyDescent="0.25">
      <c r="A698" s="87" t="s">
        <v>10</v>
      </c>
      <c r="B698" s="88">
        <v>217</v>
      </c>
      <c r="C698" s="88">
        <v>19</v>
      </c>
      <c r="D698" s="102">
        <v>8.7999999999999995E-2</v>
      </c>
      <c r="E698" s="88">
        <v>64</v>
      </c>
      <c r="F698" s="89">
        <v>0.29499999999999998</v>
      </c>
      <c r="G698" s="88">
        <v>123</v>
      </c>
      <c r="H698" s="89">
        <v>0.56699999999999995</v>
      </c>
      <c r="I698" s="65">
        <f t="shared" si="3"/>
        <v>0.38300000000000001</v>
      </c>
      <c r="J698" s="55"/>
    </row>
    <row r="699" spans="1:10" x14ac:dyDescent="0.25">
      <c r="A699" s="90" t="s">
        <v>11</v>
      </c>
      <c r="B699" s="85">
        <v>318</v>
      </c>
      <c r="C699" s="91">
        <v>70</v>
      </c>
      <c r="D699" s="102">
        <v>0.22</v>
      </c>
      <c r="E699" s="91">
        <v>106</v>
      </c>
      <c r="F699" s="92">
        <v>0.33300000000000002</v>
      </c>
      <c r="G699" s="91">
        <v>126</v>
      </c>
      <c r="H699" s="170">
        <v>0.39600000000000002</v>
      </c>
      <c r="I699" s="65">
        <f t="shared" si="3"/>
        <v>0.55300000000000005</v>
      </c>
      <c r="J699" s="55"/>
    </row>
    <row r="700" spans="1:10" x14ac:dyDescent="0.25">
      <c r="A700" s="105" t="s">
        <v>12</v>
      </c>
      <c r="B700" s="50">
        <v>1</v>
      </c>
      <c r="C700" s="50">
        <v>0</v>
      </c>
      <c r="D700" s="28" t="s">
        <v>841</v>
      </c>
      <c r="E700" s="28">
        <v>0</v>
      </c>
      <c r="F700" s="28" t="s">
        <v>841</v>
      </c>
      <c r="G700" s="117">
        <v>1</v>
      </c>
      <c r="H700" s="28">
        <v>1</v>
      </c>
    </row>
    <row r="702" spans="1:10" x14ac:dyDescent="0.25">
      <c r="A702" s="81" t="s">
        <v>850</v>
      </c>
    </row>
    <row r="703" spans="1:10" ht="15.75" customHeight="1" x14ac:dyDescent="0.25">
      <c r="A703" s="93">
        <v>44592</v>
      </c>
      <c r="B703" s="94">
        <f>A703-120</f>
        <v>44472</v>
      </c>
      <c r="C703" s="272" t="s">
        <v>962</v>
      </c>
      <c r="D703" s="272"/>
      <c r="E703" s="272" t="s">
        <v>963</v>
      </c>
      <c r="F703" s="272"/>
      <c r="G703" s="272" t="s">
        <v>835</v>
      </c>
      <c r="H703" s="272"/>
      <c r="I703" s="14" t="s">
        <v>833</v>
      </c>
      <c r="J703" s="15"/>
    </row>
    <row r="704" spans="1:10" x14ac:dyDescent="0.25">
      <c r="A704" s="82" t="s">
        <v>104</v>
      </c>
      <c r="B704" s="83" t="s">
        <v>0</v>
      </c>
      <c r="C704" s="83" t="s">
        <v>839</v>
      </c>
      <c r="D704" s="83" t="s">
        <v>840</v>
      </c>
      <c r="E704" s="83" t="s">
        <v>839</v>
      </c>
      <c r="F704" s="83" t="s">
        <v>840</v>
      </c>
      <c r="G704" s="83" t="s">
        <v>839</v>
      </c>
      <c r="H704" s="83" t="s">
        <v>840</v>
      </c>
    </row>
    <row r="705" spans="1:10" x14ac:dyDescent="0.25">
      <c r="A705" s="84" t="s">
        <v>964</v>
      </c>
      <c r="B705" s="85">
        <v>1</v>
      </c>
      <c r="C705" s="85">
        <v>0</v>
      </c>
      <c r="D705" s="86" t="s">
        <v>841</v>
      </c>
      <c r="E705" s="85">
        <v>0</v>
      </c>
      <c r="F705" s="85" t="s">
        <v>841</v>
      </c>
      <c r="G705" s="85">
        <v>1</v>
      </c>
      <c r="H705" s="86">
        <v>1</v>
      </c>
    </row>
    <row r="706" spans="1:10" x14ac:dyDescent="0.25">
      <c r="A706" s="84" t="s">
        <v>965</v>
      </c>
      <c r="B706" s="85">
        <v>2</v>
      </c>
      <c r="C706" s="85">
        <v>0</v>
      </c>
      <c r="D706" s="86" t="s">
        <v>841</v>
      </c>
      <c r="E706" s="85">
        <v>0</v>
      </c>
      <c r="F706" s="85" t="s">
        <v>841</v>
      </c>
      <c r="G706" s="85">
        <v>2</v>
      </c>
      <c r="H706" s="86">
        <v>1</v>
      </c>
    </row>
    <row r="707" spans="1:10" x14ac:dyDescent="0.25">
      <c r="A707" s="87" t="s">
        <v>809</v>
      </c>
      <c r="B707" s="88">
        <v>7</v>
      </c>
      <c r="C707" s="88">
        <v>2</v>
      </c>
      <c r="D707" s="89">
        <v>0.28599999999999998</v>
      </c>
      <c r="E707" s="88">
        <v>0</v>
      </c>
      <c r="F707" s="89" t="s">
        <v>841</v>
      </c>
      <c r="G707" s="88">
        <v>5</v>
      </c>
      <c r="H707" s="89">
        <v>0.71399999999999997</v>
      </c>
    </row>
    <row r="708" spans="1:10" x14ac:dyDescent="0.25">
      <c r="A708" s="84" t="s">
        <v>6</v>
      </c>
      <c r="B708" s="85">
        <v>17</v>
      </c>
      <c r="C708" s="85">
        <v>3</v>
      </c>
      <c r="D708" s="102">
        <v>0.17599999999999999</v>
      </c>
      <c r="E708" s="85">
        <v>0</v>
      </c>
      <c r="F708" s="86" t="s">
        <v>841</v>
      </c>
      <c r="G708" s="85">
        <v>14</v>
      </c>
      <c r="H708" s="86">
        <v>0.82399999999999995</v>
      </c>
    </row>
    <row r="709" spans="1:10" x14ac:dyDescent="0.25">
      <c r="A709" s="87" t="s">
        <v>7</v>
      </c>
      <c r="B709" s="88">
        <v>30</v>
      </c>
      <c r="C709" s="88">
        <v>6</v>
      </c>
      <c r="D709" s="89">
        <v>0.2</v>
      </c>
      <c r="E709" s="88">
        <v>1</v>
      </c>
      <c r="F709" s="89">
        <v>3.3000000000000002E-2</v>
      </c>
      <c r="G709" s="88">
        <v>21</v>
      </c>
      <c r="H709" s="89">
        <v>0.7</v>
      </c>
      <c r="I709" s="65">
        <f>D709+F709</f>
        <v>0.23300000000000001</v>
      </c>
      <c r="J709" s="55"/>
    </row>
    <row r="710" spans="1:10" x14ac:dyDescent="0.25">
      <c r="A710" s="84" t="s">
        <v>8</v>
      </c>
      <c r="B710" s="85">
        <v>68</v>
      </c>
      <c r="C710" s="85">
        <v>8</v>
      </c>
      <c r="D710" s="86">
        <v>0.11799999999999999</v>
      </c>
      <c r="E710" s="85">
        <v>4</v>
      </c>
      <c r="F710" s="86">
        <v>5.8999999999999997E-2</v>
      </c>
      <c r="G710" s="85">
        <v>55</v>
      </c>
      <c r="H710" s="86">
        <v>0.80900000000000005</v>
      </c>
      <c r="I710" s="65">
        <f t="shared" ref="I710:I713" si="4">D710+F710</f>
        <v>0.17699999999999999</v>
      </c>
      <c r="J710" s="55"/>
    </row>
    <row r="711" spans="1:10" x14ac:dyDescent="0.25">
      <c r="A711" s="87" t="s">
        <v>9</v>
      </c>
      <c r="B711" s="88">
        <v>115</v>
      </c>
      <c r="C711" s="88">
        <v>24</v>
      </c>
      <c r="D711" s="102">
        <v>0.20899999999999999</v>
      </c>
      <c r="E711" s="88">
        <v>6</v>
      </c>
      <c r="F711" s="89">
        <v>5.1999999999999998E-2</v>
      </c>
      <c r="G711" s="88">
        <v>79</v>
      </c>
      <c r="H711" s="89">
        <v>0.68700000000000006</v>
      </c>
      <c r="I711" s="65">
        <f t="shared" si="4"/>
        <v>0.26100000000000001</v>
      </c>
      <c r="J711" s="55"/>
    </row>
    <row r="712" spans="1:10" x14ac:dyDescent="0.25">
      <c r="A712" s="87" t="s">
        <v>10</v>
      </c>
      <c r="B712" s="88">
        <v>216</v>
      </c>
      <c r="C712" s="88">
        <v>64</v>
      </c>
      <c r="D712" s="102">
        <v>0.29599999999999999</v>
      </c>
      <c r="E712" s="88">
        <v>21</v>
      </c>
      <c r="F712" s="89">
        <v>9.7000000000000003E-2</v>
      </c>
      <c r="G712" s="88">
        <v>120</v>
      </c>
      <c r="H712" s="89">
        <v>0.55600000000000005</v>
      </c>
      <c r="I712" s="65">
        <f t="shared" si="4"/>
        <v>0.39300000000000002</v>
      </c>
      <c r="J712" s="55"/>
    </row>
    <row r="713" spans="1:10" x14ac:dyDescent="0.25">
      <c r="A713" s="90" t="s">
        <v>11</v>
      </c>
      <c r="B713" s="85">
        <v>324</v>
      </c>
      <c r="C713" s="91">
        <v>106</v>
      </c>
      <c r="D713" s="102">
        <v>0.32700000000000001</v>
      </c>
      <c r="E713" s="91">
        <v>75</v>
      </c>
      <c r="F713" s="92">
        <v>0.23100000000000001</v>
      </c>
      <c r="G713" s="91">
        <v>126</v>
      </c>
      <c r="H713" s="170">
        <v>0.38900000000000001</v>
      </c>
      <c r="I713" s="65">
        <f t="shared" si="4"/>
        <v>0.55800000000000005</v>
      </c>
      <c r="J713" s="55"/>
    </row>
    <row r="714" spans="1:10" x14ac:dyDescent="0.25">
      <c r="A714" s="105" t="s">
        <v>12</v>
      </c>
      <c r="B714" s="50">
        <v>1</v>
      </c>
      <c r="C714" s="50">
        <v>0</v>
      </c>
      <c r="D714" s="28" t="s">
        <v>841</v>
      </c>
      <c r="E714" s="28">
        <v>0</v>
      </c>
      <c r="F714" s="28" t="s">
        <v>841</v>
      </c>
      <c r="G714" s="117">
        <v>1</v>
      </c>
      <c r="H714" s="28">
        <v>1</v>
      </c>
    </row>
    <row r="716" spans="1:10" x14ac:dyDescent="0.25">
      <c r="A716" s="81" t="s">
        <v>850</v>
      </c>
    </row>
    <row r="717" spans="1:10" ht="15.75" customHeight="1" x14ac:dyDescent="0.25">
      <c r="A717" s="93">
        <v>44593</v>
      </c>
      <c r="B717" s="94">
        <f>A717-120</f>
        <v>44473</v>
      </c>
      <c r="C717" s="272" t="s">
        <v>962</v>
      </c>
      <c r="D717" s="272"/>
      <c r="E717" s="272" t="s">
        <v>963</v>
      </c>
      <c r="F717" s="272"/>
      <c r="G717" s="272" t="s">
        <v>835</v>
      </c>
      <c r="H717" s="272"/>
      <c r="I717" s="14" t="s">
        <v>833</v>
      </c>
      <c r="J717" s="15"/>
    </row>
    <row r="718" spans="1:10" ht="45" x14ac:dyDescent="0.25">
      <c r="A718" s="82" t="s">
        <v>104</v>
      </c>
      <c r="B718" s="83" t="s">
        <v>1026</v>
      </c>
      <c r="C718" s="83" t="s">
        <v>839</v>
      </c>
      <c r="D718" s="83" t="s">
        <v>840</v>
      </c>
      <c r="E718" s="83" t="s">
        <v>839</v>
      </c>
      <c r="F718" s="83" t="s">
        <v>840</v>
      </c>
      <c r="G718" s="83" t="s">
        <v>839</v>
      </c>
      <c r="H718" s="83" t="s">
        <v>840</v>
      </c>
    </row>
    <row r="719" spans="1:10" x14ac:dyDescent="0.25">
      <c r="A719" s="84" t="s">
        <v>964</v>
      </c>
      <c r="B719" s="85">
        <v>1</v>
      </c>
      <c r="C719" s="85">
        <v>0</v>
      </c>
      <c r="D719" s="86" t="s">
        <v>841</v>
      </c>
      <c r="E719" s="85">
        <v>0</v>
      </c>
      <c r="F719" s="85" t="s">
        <v>841</v>
      </c>
      <c r="G719" s="85">
        <v>1</v>
      </c>
      <c r="H719" s="86">
        <v>1</v>
      </c>
    </row>
    <row r="720" spans="1:10" x14ac:dyDescent="0.25">
      <c r="A720" s="84" t="s">
        <v>965</v>
      </c>
      <c r="B720" s="85">
        <v>2</v>
      </c>
      <c r="C720" s="85">
        <v>0</v>
      </c>
      <c r="D720" s="86" t="s">
        <v>841</v>
      </c>
      <c r="E720" s="85">
        <v>0</v>
      </c>
      <c r="F720" s="85" t="s">
        <v>841</v>
      </c>
      <c r="G720" s="85">
        <v>2</v>
      </c>
      <c r="H720" s="86">
        <v>1</v>
      </c>
    </row>
    <row r="721" spans="1:10" x14ac:dyDescent="0.25">
      <c r="A721" s="87" t="s">
        <v>809</v>
      </c>
      <c r="B721" s="88">
        <v>7</v>
      </c>
      <c r="C721" s="88">
        <v>0</v>
      </c>
      <c r="D721" s="89" t="s">
        <v>841</v>
      </c>
      <c r="E721" s="88">
        <v>2</v>
      </c>
      <c r="F721" s="89">
        <v>0.28599999999999998</v>
      </c>
      <c r="G721" s="88">
        <v>5</v>
      </c>
      <c r="H721" s="89">
        <v>0.71399999999999997</v>
      </c>
    </row>
    <row r="722" spans="1:10" x14ac:dyDescent="0.25">
      <c r="A722" s="84" t="s">
        <v>6</v>
      </c>
      <c r="B722" s="85">
        <v>16</v>
      </c>
      <c r="C722" s="85">
        <v>0</v>
      </c>
      <c r="D722" s="102" t="s">
        <v>841</v>
      </c>
      <c r="E722" s="85">
        <v>3</v>
      </c>
      <c r="F722" s="86">
        <v>0.188</v>
      </c>
      <c r="G722" s="85">
        <v>13</v>
      </c>
      <c r="H722" s="86">
        <v>0.81200000000000006</v>
      </c>
    </row>
    <row r="723" spans="1:10" x14ac:dyDescent="0.25">
      <c r="A723" s="87" t="s">
        <v>7</v>
      </c>
      <c r="B723" s="88">
        <v>30</v>
      </c>
      <c r="C723" s="88">
        <v>1</v>
      </c>
      <c r="D723" s="89">
        <v>3.3000000000000002E-2</v>
      </c>
      <c r="E723" s="88">
        <v>6</v>
      </c>
      <c r="F723" s="89">
        <v>0.2</v>
      </c>
      <c r="G723" s="88">
        <v>21</v>
      </c>
      <c r="H723" s="89">
        <v>0.7</v>
      </c>
      <c r="I723" s="65">
        <f>D723+F723</f>
        <v>0.23300000000000001</v>
      </c>
      <c r="J723" s="55"/>
    </row>
    <row r="724" spans="1:10" x14ac:dyDescent="0.25">
      <c r="A724" s="84" t="s">
        <v>8</v>
      </c>
      <c r="B724" s="85">
        <v>71</v>
      </c>
      <c r="C724" s="85">
        <v>4</v>
      </c>
      <c r="D724" s="86">
        <v>5.6000000000000001E-2</v>
      </c>
      <c r="E724" s="85">
        <v>9</v>
      </c>
      <c r="F724" s="86">
        <v>0.127</v>
      </c>
      <c r="G724" s="85">
        <v>57</v>
      </c>
      <c r="H724" s="86">
        <v>0.80300000000000005</v>
      </c>
      <c r="I724" s="65">
        <f t="shared" ref="I724:I727" si="5">D724+F724</f>
        <v>0.183</v>
      </c>
      <c r="J724" s="55"/>
    </row>
    <row r="725" spans="1:10" x14ac:dyDescent="0.25">
      <c r="A725" s="87" t="s">
        <v>9</v>
      </c>
      <c r="B725" s="88">
        <v>114</v>
      </c>
      <c r="C725" s="88">
        <v>7</v>
      </c>
      <c r="D725" s="102">
        <v>6.0999999999999999E-2</v>
      </c>
      <c r="E725" s="88">
        <v>24</v>
      </c>
      <c r="F725" s="89">
        <v>0.21099999999999999</v>
      </c>
      <c r="G725" s="88">
        <v>77</v>
      </c>
      <c r="H725" s="89">
        <v>0.67500000000000004</v>
      </c>
      <c r="I725" s="65">
        <f t="shared" si="5"/>
        <v>0.27200000000000002</v>
      </c>
      <c r="J725" s="55"/>
    </row>
    <row r="726" spans="1:10" x14ac:dyDescent="0.25">
      <c r="A726" s="87" t="s">
        <v>10</v>
      </c>
      <c r="B726" s="88">
        <v>216</v>
      </c>
      <c r="C726" s="88">
        <v>21</v>
      </c>
      <c r="D726" s="102">
        <v>9.7000000000000003E-2</v>
      </c>
      <c r="E726" s="88">
        <v>64</v>
      </c>
      <c r="F726" s="89">
        <v>0.29599999999999999</v>
      </c>
      <c r="G726" s="88">
        <v>120</v>
      </c>
      <c r="H726" s="89">
        <v>0.55600000000000005</v>
      </c>
      <c r="I726" s="65">
        <f t="shared" si="5"/>
        <v>0.39300000000000002</v>
      </c>
      <c r="J726" s="55"/>
    </row>
    <row r="727" spans="1:10" x14ac:dyDescent="0.25">
      <c r="A727" s="90" t="s">
        <v>11</v>
      </c>
      <c r="B727" s="85">
        <v>322</v>
      </c>
      <c r="C727" s="91">
        <v>77</v>
      </c>
      <c r="D727" s="102">
        <v>0.23899999999999999</v>
      </c>
      <c r="E727" s="91">
        <v>105</v>
      </c>
      <c r="F727" s="92">
        <v>0.32600000000000001</v>
      </c>
      <c r="G727" s="91">
        <v>124</v>
      </c>
      <c r="H727" s="170">
        <v>0.38500000000000001</v>
      </c>
      <c r="I727" s="65">
        <f t="shared" si="5"/>
        <v>0.56499999999999995</v>
      </c>
      <c r="J727" s="55"/>
    </row>
    <row r="728" spans="1:10" x14ac:dyDescent="0.25">
      <c r="A728" s="105" t="s">
        <v>12</v>
      </c>
      <c r="B728" s="50">
        <v>1</v>
      </c>
      <c r="C728" s="50">
        <v>0</v>
      </c>
      <c r="D728" s="28" t="s">
        <v>841</v>
      </c>
      <c r="E728" s="28">
        <v>0</v>
      </c>
      <c r="F728" s="28" t="s">
        <v>841</v>
      </c>
      <c r="G728" s="117">
        <v>1</v>
      </c>
      <c r="H728" s="28">
        <v>1</v>
      </c>
    </row>
    <row r="730" spans="1:10" x14ac:dyDescent="0.25">
      <c r="A730" s="81" t="s">
        <v>850</v>
      </c>
    </row>
    <row r="731" spans="1:10" ht="15.75" customHeight="1" x14ac:dyDescent="0.25">
      <c r="A731" s="93">
        <v>44594</v>
      </c>
      <c r="B731" s="94">
        <f>A731-120</f>
        <v>44474</v>
      </c>
      <c r="C731" s="272" t="s">
        <v>962</v>
      </c>
      <c r="D731" s="272"/>
      <c r="E731" s="272" t="s">
        <v>963</v>
      </c>
      <c r="F731" s="272"/>
      <c r="G731" s="272" t="s">
        <v>835</v>
      </c>
      <c r="H731" s="272"/>
      <c r="I731" s="14" t="s">
        <v>833</v>
      </c>
      <c r="J731" s="15"/>
    </row>
    <row r="732" spans="1:10" ht="45" x14ac:dyDescent="0.25">
      <c r="A732" s="82" t="s">
        <v>104</v>
      </c>
      <c r="B732" s="83" t="s">
        <v>1026</v>
      </c>
      <c r="C732" s="83" t="s">
        <v>839</v>
      </c>
      <c r="D732" s="83" t="s">
        <v>840</v>
      </c>
      <c r="E732" s="83" t="s">
        <v>839</v>
      </c>
      <c r="F732" s="83" t="s">
        <v>840</v>
      </c>
      <c r="G732" s="83" t="s">
        <v>839</v>
      </c>
      <c r="H732" s="83" t="s">
        <v>840</v>
      </c>
    </row>
    <row r="733" spans="1:10" x14ac:dyDescent="0.25">
      <c r="A733" s="84" t="s">
        <v>964</v>
      </c>
      <c r="B733" s="85">
        <v>1</v>
      </c>
      <c r="C733" s="85">
        <v>0</v>
      </c>
      <c r="D733" s="86" t="s">
        <v>841</v>
      </c>
      <c r="E733" s="85">
        <v>0</v>
      </c>
      <c r="F733" s="85" t="s">
        <v>841</v>
      </c>
      <c r="G733" s="85">
        <v>1</v>
      </c>
      <c r="H733" s="86">
        <v>1</v>
      </c>
    </row>
    <row r="734" spans="1:10" x14ac:dyDescent="0.25">
      <c r="A734" s="84" t="s">
        <v>965</v>
      </c>
      <c r="B734" s="85">
        <v>2</v>
      </c>
      <c r="C734" s="85">
        <v>0</v>
      </c>
      <c r="D734" s="86" t="s">
        <v>841</v>
      </c>
      <c r="E734" s="85">
        <v>0</v>
      </c>
      <c r="F734" s="85" t="s">
        <v>841</v>
      </c>
      <c r="G734" s="85">
        <v>2</v>
      </c>
      <c r="H734" s="86">
        <v>1</v>
      </c>
    </row>
    <row r="735" spans="1:10" x14ac:dyDescent="0.25">
      <c r="A735" s="87" t="s">
        <v>809</v>
      </c>
      <c r="B735" s="88">
        <v>7</v>
      </c>
      <c r="C735" s="88">
        <v>0</v>
      </c>
      <c r="D735" s="89" t="s">
        <v>841</v>
      </c>
      <c r="E735" s="88">
        <v>2</v>
      </c>
      <c r="F735" s="89">
        <v>0.28599999999999998</v>
      </c>
      <c r="G735" s="88">
        <v>5</v>
      </c>
      <c r="H735" s="89">
        <v>0.71399999999999997</v>
      </c>
    </row>
    <row r="736" spans="1:10" x14ac:dyDescent="0.25">
      <c r="A736" s="84" t="s">
        <v>6</v>
      </c>
      <c r="B736" s="85">
        <v>16</v>
      </c>
      <c r="C736" s="85">
        <v>0</v>
      </c>
      <c r="D736" s="102" t="s">
        <v>841</v>
      </c>
      <c r="E736" s="85">
        <v>3</v>
      </c>
      <c r="F736" s="86">
        <v>0.188</v>
      </c>
      <c r="G736" s="85">
        <v>13</v>
      </c>
      <c r="H736" s="86">
        <v>0.81200000000000006</v>
      </c>
    </row>
    <row r="737" spans="1:10" x14ac:dyDescent="0.25">
      <c r="A737" s="87" t="s">
        <v>7</v>
      </c>
      <c r="B737" s="88">
        <v>31</v>
      </c>
      <c r="C737" s="88">
        <v>1</v>
      </c>
      <c r="D737" s="89">
        <v>3.2000000000000001E-2</v>
      </c>
      <c r="E737" s="88">
        <v>7</v>
      </c>
      <c r="F737" s="89">
        <v>0.22600000000000001</v>
      </c>
      <c r="G737" s="88">
        <v>21</v>
      </c>
      <c r="H737" s="89">
        <v>0.67700000000000005</v>
      </c>
      <c r="I737" s="65">
        <f>D737+F737</f>
        <v>0.25800000000000001</v>
      </c>
      <c r="J737" s="55"/>
    </row>
    <row r="738" spans="1:10" x14ac:dyDescent="0.25">
      <c r="A738" s="84" t="s">
        <v>8</v>
      </c>
      <c r="B738" s="85">
        <v>73</v>
      </c>
      <c r="C738" s="85">
        <v>4</v>
      </c>
      <c r="D738" s="86">
        <v>5.5E-2</v>
      </c>
      <c r="E738" s="85">
        <v>9</v>
      </c>
      <c r="F738" s="86">
        <v>0.123</v>
      </c>
      <c r="G738" s="85">
        <v>58</v>
      </c>
      <c r="H738" s="86">
        <v>0.79500000000000004</v>
      </c>
      <c r="I738" s="65">
        <f t="shared" ref="I738:I741" si="6">D738+F738</f>
        <v>0.17799999999999999</v>
      </c>
      <c r="J738" s="55"/>
    </row>
    <row r="739" spans="1:10" x14ac:dyDescent="0.25">
      <c r="A739" s="87" t="s">
        <v>9</v>
      </c>
      <c r="B739" s="88">
        <v>112</v>
      </c>
      <c r="C739" s="88">
        <v>7</v>
      </c>
      <c r="D739" s="102">
        <v>6.2E-2</v>
      </c>
      <c r="E739" s="88">
        <v>25</v>
      </c>
      <c r="F739" s="89">
        <v>0.223</v>
      </c>
      <c r="G739" s="88">
        <v>74</v>
      </c>
      <c r="H739" s="89">
        <v>0.66100000000000003</v>
      </c>
      <c r="I739" s="65">
        <f t="shared" si="6"/>
        <v>0.28500000000000003</v>
      </c>
      <c r="J739" s="55"/>
    </row>
    <row r="740" spans="1:10" x14ac:dyDescent="0.25">
      <c r="A740" s="87" t="s">
        <v>10</v>
      </c>
      <c r="B740" s="88">
        <v>216</v>
      </c>
      <c r="C740" s="88">
        <v>21</v>
      </c>
      <c r="D740" s="102">
        <v>9.7000000000000003E-2</v>
      </c>
      <c r="E740" s="88">
        <v>65</v>
      </c>
      <c r="F740" s="89">
        <v>0.30099999999999999</v>
      </c>
      <c r="G740" s="88">
        <v>119</v>
      </c>
      <c r="H740" s="89">
        <v>0.55100000000000005</v>
      </c>
      <c r="I740" s="65">
        <f t="shared" si="6"/>
        <v>0.39800000000000002</v>
      </c>
      <c r="J740" s="55"/>
    </row>
    <row r="741" spans="1:10" x14ac:dyDescent="0.25">
      <c r="A741" s="90" t="s">
        <v>11</v>
      </c>
      <c r="B741" s="85">
        <v>327</v>
      </c>
      <c r="C741" s="91">
        <v>79</v>
      </c>
      <c r="D741" s="102">
        <v>0.24199999999999999</v>
      </c>
      <c r="E741" s="91">
        <v>108</v>
      </c>
      <c r="F741" s="92">
        <v>0.33</v>
      </c>
      <c r="G741" s="91">
        <v>125</v>
      </c>
      <c r="H741" s="170">
        <v>0.38200000000000001</v>
      </c>
      <c r="I741" s="65">
        <f t="shared" si="6"/>
        <v>0.57200000000000006</v>
      </c>
      <c r="J741" s="55"/>
    </row>
    <row r="742" spans="1:10" x14ac:dyDescent="0.25">
      <c r="A742" s="105" t="s">
        <v>12</v>
      </c>
      <c r="B742" s="50">
        <v>1</v>
      </c>
      <c r="C742" s="50">
        <v>0</v>
      </c>
      <c r="D742" s="28" t="s">
        <v>841</v>
      </c>
      <c r="E742" s="28">
        <v>0</v>
      </c>
      <c r="F742" s="28" t="s">
        <v>841</v>
      </c>
      <c r="G742" s="117">
        <v>1</v>
      </c>
      <c r="H742" s="28">
        <v>1</v>
      </c>
    </row>
    <row r="744" spans="1:10" x14ac:dyDescent="0.25">
      <c r="A744" s="81" t="s">
        <v>850</v>
      </c>
    </row>
    <row r="745" spans="1:10" ht="15.75" customHeight="1" x14ac:dyDescent="0.25">
      <c r="A745" s="93">
        <v>44595</v>
      </c>
      <c r="B745" s="94">
        <f>A745-120</f>
        <v>44475</v>
      </c>
      <c r="C745" s="272" t="s">
        <v>962</v>
      </c>
      <c r="D745" s="272"/>
      <c r="E745" s="272" t="s">
        <v>963</v>
      </c>
      <c r="F745" s="272"/>
      <c r="G745" s="272" t="s">
        <v>835</v>
      </c>
      <c r="H745" s="272"/>
      <c r="I745" s="14" t="s">
        <v>833</v>
      </c>
      <c r="J745" s="15"/>
    </row>
    <row r="746" spans="1:10" ht="45" x14ac:dyDescent="0.25">
      <c r="A746" s="82" t="s">
        <v>104</v>
      </c>
      <c r="B746" s="83" t="s">
        <v>1026</v>
      </c>
      <c r="C746" s="83" t="s">
        <v>839</v>
      </c>
      <c r="D746" s="83" t="s">
        <v>840</v>
      </c>
      <c r="E746" s="83" t="s">
        <v>839</v>
      </c>
      <c r="F746" s="83" t="s">
        <v>840</v>
      </c>
      <c r="G746" s="83" t="s">
        <v>839</v>
      </c>
      <c r="H746" s="83" t="s">
        <v>840</v>
      </c>
    </row>
    <row r="747" spans="1:10" x14ac:dyDescent="0.25">
      <c r="A747" s="84" t="s">
        <v>964</v>
      </c>
      <c r="B747" s="85">
        <v>1</v>
      </c>
      <c r="C747" s="85">
        <v>0</v>
      </c>
      <c r="D747" s="86" t="s">
        <v>841</v>
      </c>
      <c r="E747" s="85">
        <v>0</v>
      </c>
      <c r="F747" s="85" t="s">
        <v>841</v>
      </c>
      <c r="G747" s="85">
        <v>1</v>
      </c>
      <c r="H747" s="86">
        <v>1</v>
      </c>
    </row>
    <row r="748" spans="1:10" x14ac:dyDescent="0.25">
      <c r="A748" s="84" t="s">
        <v>965</v>
      </c>
      <c r="B748" s="85">
        <v>2</v>
      </c>
      <c r="C748" s="85">
        <v>0</v>
      </c>
      <c r="D748" s="86" t="s">
        <v>841</v>
      </c>
      <c r="E748" s="85">
        <v>0</v>
      </c>
      <c r="F748" s="85" t="s">
        <v>841</v>
      </c>
      <c r="G748" s="85">
        <v>2</v>
      </c>
      <c r="H748" s="86">
        <v>1</v>
      </c>
    </row>
    <row r="749" spans="1:10" x14ac:dyDescent="0.25">
      <c r="A749" s="87" t="s">
        <v>809</v>
      </c>
      <c r="B749" s="88">
        <v>7</v>
      </c>
      <c r="C749" s="88">
        <v>0</v>
      </c>
      <c r="D749" s="89" t="s">
        <v>841</v>
      </c>
      <c r="E749" s="88">
        <v>2</v>
      </c>
      <c r="F749" s="89">
        <v>0.28599999999999998</v>
      </c>
      <c r="G749" s="88">
        <v>5</v>
      </c>
      <c r="H749" s="89">
        <v>0.71399999999999997</v>
      </c>
    </row>
    <row r="750" spans="1:10" x14ac:dyDescent="0.25">
      <c r="A750" s="84" t="s">
        <v>6</v>
      </c>
      <c r="B750" s="85">
        <v>16</v>
      </c>
      <c r="C750" s="85">
        <v>0</v>
      </c>
      <c r="D750" s="102" t="s">
        <v>841</v>
      </c>
      <c r="E750" s="85">
        <v>3</v>
      </c>
      <c r="F750" s="86">
        <v>0.188</v>
      </c>
      <c r="G750" s="85">
        <v>13</v>
      </c>
      <c r="H750" s="86">
        <v>0.81200000000000006</v>
      </c>
    </row>
    <row r="751" spans="1:10" x14ac:dyDescent="0.25">
      <c r="A751" s="87" t="s">
        <v>7</v>
      </c>
      <c r="B751" s="88">
        <v>32</v>
      </c>
      <c r="C751" s="88">
        <v>1</v>
      </c>
      <c r="D751" s="89">
        <v>3.1E-2</v>
      </c>
      <c r="E751" s="88">
        <v>7</v>
      </c>
      <c r="F751" s="89">
        <v>0.219</v>
      </c>
      <c r="G751" s="88">
        <v>21</v>
      </c>
      <c r="H751" s="89">
        <v>0.65600000000000003</v>
      </c>
      <c r="I751" s="65">
        <f>D751+F751</f>
        <v>0.25</v>
      </c>
      <c r="J751" s="55"/>
    </row>
    <row r="752" spans="1:10" x14ac:dyDescent="0.25">
      <c r="A752" s="84" t="s">
        <v>8</v>
      </c>
      <c r="B752" s="85">
        <v>74</v>
      </c>
      <c r="C752" s="85">
        <v>5</v>
      </c>
      <c r="D752" s="86">
        <v>6.8000000000000005E-2</v>
      </c>
      <c r="E752" s="85">
        <v>9</v>
      </c>
      <c r="F752" s="86">
        <v>0.122</v>
      </c>
      <c r="G752" s="85">
        <v>58</v>
      </c>
      <c r="H752" s="86">
        <v>0.78400000000000003</v>
      </c>
      <c r="I752" s="65">
        <f t="shared" ref="I752:I755" si="7">D752+F752</f>
        <v>0.19</v>
      </c>
      <c r="J752" s="55"/>
    </row>
    <row r="753" spans="1:10" x14ac:dyDescent="0.25">
      <c r="A753" s="87" t="s">
        <v>9</v>
      </c>
      <c r="B753" s="88">
        <v>112</v>
      </c>
      <c r="C753" s="88">
        <v>7</v>
      </c>
      <c r="D753" s="102">
        <v>6.2E-2</v>
      </c>
      <c r="E753" s="88">
        <v>27</v>
      </c>
      <c r="F753" s="89">
        <v>0.24099999999999999</v>
      </c>
      <c r="G753" s="88">
        <v>72</v>
      </c>
      <c r="H753" s="89">
        <v>0.64300000000000002</v>
      </c>
      <c r="I753" s="65">
        <f t="shared" si="7"/>
        <v>0.30299999999999999</v>
      </c>
      <c r="J753" s="55"/>
    </row>
    <row r="754" spans="1:10" x14ac:dyDescent="0.25">
      <c r="A754" s="87" t="s">
        <v>10</v>
      </c>
      <c r="B754" s="88">
        <v>219</v>
      </c>
      <c r="C754" s="88">
        <v>22</v>
      </c>
      <c r="D754" s="102">
        <v>0.1</v>
      </c>
      <c r="E754" s="88">
        <v>67</v>
      </c>
      <c r="F754" s="89">
        <v>0.30599999999999999</v>
      </c>
      <c r="G754" s="88">
        <v>119</v>
      </c>
      <c r="H754" s="89">
        <v>0.54300000000000004</v>
      </c>
      <c r="I754" s="65">
        <f t="shared" si="7"/>
        <v>0.40600000000000003</v>
      </c>
      <c r="J754" s="55"/>
    </row>
    <row r="755" spans="1:10" x14ac:dyDescent="0.25">
      <c r="A755" s="90" t="s">
        <v>11</v>
      </c>
      <c r="B755" s="85">
        <v>337</v>
      </c>
      <c r="C755" s="91">
        <v>87</v>
      </c>
      <c r="D755" s="102">
        <v>0.25800000000000001</v>
      </c>
      <c r="E755" s="91">
        <v>108</v>
      </c>
      <c r="F755" s="92">
        <v>0.32</v>
      </c>
      <c r="G755" s="91">
        <v>128</v>
      </c>
      <c r="H755" s="170">
        <v>0.38</v>
      </c>
      <c r="I755" s="65">
        <f t="shared" si="7"/>
        <v>0.57800000000000007</v>
      </c>
      <c r="J755" s="55"/>
    </row>
    <row r="756" spans="1:10" x14ac:dyDescent="0.25">
      <c r="A756" s="105" t="s">
        <v>12</v>
      </c>
      <c r="B756" s="50">
        <v>1</v>
      </c>
      <c r="C756" s="50">
        <v>0</v>
      </c>
      <c r="D756" s="28" t="s">
        <v>841</v>
      </c>
      <c r="E756" s="28">
        <v>0</v>
      </c>
      <c r="F756" s="28" t="s">
        <v>841</v>
      </c>
      <c r="G756" s="117">
        <v>1</v>
      </c>
      <c r="H756" s="28">
        <v>1</v>
      </c>
    </row>
    <row r="758" spans="1:10" x14ac:dyDescent="0.25">
      <c r="A758" s="81" t="s">
        <v>850</v>
      </c>
    </row>
    <row r="759" spans="1:10" ht="15.75" customHeight="1" x14ac:dyDescent="0.25">
      <c r="A759" s="93">
        <v>44598</v>
      </c>
      <c r="B759" s="94">
        <f>A759-120</f>
        <v>44478</v>
      </c>
      <c r="C759" s="272" t="s">
        <v>962</v>
      </c>
      <c r="D759" s="272"/>
      <c r="E759" s="272" t="s">
        <v>963</v>
      </c>
      <c r="F759" s="272"/>
      <c r="G759" s="272" t="s">
        <v>835</v>
      </c>
      <c r="H759" s="272"/>
      <c r="I759" s="14" t="s">
        <v>833</v>
      </c>
      <c r="J759" s="15"/>
    </row>
    <row r="760" spans="1:10" ht="45" x14ac:dyDescent="0.25">
      <c r="A760" s="82" t="s">
        <v>104</v>
      </c>
      <c r="B760" s="83" t="s">
        <v>1026</v>
      </c>
      <c r="C760" s="83" t="s">
        <v>839</v>
      </c>
      <c r="D760" s="83" t="s">
        <v>840</v>
      </c>
      <c r="E760" s="83" t="s">
        <v>839</v>
      </c>
      <c r="F760" s="83" t="s">
        <v>840</v>
      </c>
      <c r="G760" s="83" t="s">
        <v>839</v>
      </c>
      <c r="H760" s="83" t="s">
        <v>840</v>
      </c>
    </row>
    <row r="761" spans="1:10" x14ac:dyDescent="0.25">
      <c r="A761" s="84" t="s">
        <v>964</v>
      </c>
      <c r="B761" s="85">
        <v>1</v>
      </c>
      <c r="C761" s="85">
        <v>0</v>
      </c>
      <c r="D761" s="86" t="s">
        <v>841</v>
      </c>
      <c r="E761" s="85">
        <v>0</v>
      </c>
      <c r="F761" s="85" t="s">
        <v>841</v>
      </c>
      <c r="G761" s="85">
        <v>1</v>
      </c>
      <c r="H761" s="86">
        <v>1</v>
      </c>
    </row>
    <row r="762" spans="1:10" x14ac:dyDescent="0.25">
      <c r="A762" s="84" t="s">
        <v>965</v>
      </c>
      <c r="B762" s="85">
        <v>2</v>
      </c>
      <c r="C762" s="85">
        <v>0</v>
      </c>
      <c r="D762" s="86" t="s">
        <v>841</v>
      </c>
      <c r="E762" s="85">
        <v>0</v>
      </c>
      <c r="F762" s="85" t="s">
        <v>841</v>
      </c>
      <c r="G762" s="85">
        <v>2</v>
      </c>
      <c r="H762" s="86">
        <v>1</v>
      </c>
    </row>
    <row r="763" spans="1:10" x14ac:dyDescent="0.25">
      <c r="A763" s="87" t="s">
        <v>809</v>
      </c>
      <c r="B763" s="88">
        <v>7</v>
      </c>
      <c r="C763" s="88">
        <v>0</v>
      </c>
      <c r="D763" s="89" t="s">
        <v>841</v>
      </c>
      <c r="E763" s="88">
        <v>2</v>
      </c>
      <c r="F763" s="89">
        <v>0.28599999999999998</v>
      </c>
      <c r="G763" s="88">
        <v>5</v>
      </c>
      <c r="H763" s="89">
        <v>0.71399999999999997</v>
      </c>
    </row>
    <row r="764" spans="1:10" x14ac:dyDescent="0.25">
      <c r="A764" s="84" t="s">
        <v>6</v>
      </c>
      <c r="B764" s="85">
        <v>16</v>
      </c>
      <c r="C764" s="85">
        <v>0</v>
      </c>
      <c r="D764" s="102" t="s">
        <v>841</v>
      </c>
      <c r="E764" s="85">
        <v>4</v>
      </c>
      <c r="F764" s="86">
        <v>0.25</v>
      </c>
      <c r="G764" s="85">
        <v>12</v>
      </c>
      <c r="H764" s="86">
        <v>0.75</v>
      </c>
    </row>
    <row r="765" spans="1:10" x14ac:dyDescent="0.25">
      <c r="A765" s="87" t="s">
        <v>7</v>
      </c>
      <c r="B765" s="88">
        <v>32</v>
      </c>
      <c r="C765" s="88">
        <v>1</v>
      </c>
      <c r="D765" s="89">
        <v>3.1E-2</v>
      </c>
      <c r="E765" s="88">
        <v>7</v>
      </c>
      <c r="F765" s="89">
        <v>0.219</v>
      </c>
      <c r="G765" s="88">
        <v>21</v>
      </c>
      <c r="H765" s="89">
        <v>0.65600000000000003</v>
      </c>
      <c r="I765" s="65">
        <f>D765+F765</f>
        <v>0.25</v>
      </c>
      <c r="J765" s="55"/>
    </row>
    <row r="766" spans="1:10" x14ac:dyDescent="0.25">
      <c r="A766" s="84" t="s">
        <v>8</v>
      </c>
      <c r="B766" s="85">
        <v>71</v>
      </c>
      <c r="C766" s="85">
        <v>5</v>
      </c>
      <c r="D766" s="86">
        <v>7.0000000000000007E-2</v>
      </c>
      <c r="E766" s="85">
        <v>8</v>
      </c>
      <c r="F766" s="86">
        <v>0.113</v>
      </c>
      <c r="G766" s="85">
        <v>57</v>
      </c>
      <c r="H766" s="86">
        <v>0.80300000000000005</v>
      </c>
      <c r="I766" s="65">
        <f t="shared" ref="I766:I769" si="8">D766+F766</f>
        <v>0.183</v>
      </c>
      <c r="J766" s="55"/>
    </row>
    <row r="767" spans="1:10" x14ac:dyDescent="0.25">
      <c r="A767" s="87" t="s">
        <v>9</v>
      </c>
      <c r="B767" s="88">
        <v>117</v>
      </c>
      <c r="C767" s="88">
        <v>10</v>
      </c>
      <c r="D767" s="102">
        <v>8.5000000000000006E-2</v>
      </c>
      <c r="E767" s="88">
        <v>28</v>
      </c>
      <c r="F767" s="89">
        <v>0.23899999999999999</v>
      </c>
      <c r="G767" s="88">
        <v>73</v>
      </c>
      <c r="H767" s="89">
        <v>0.624</v>
      </c>
      <c r="I767" s="65">
        <f t="shared" si="8"/>
        <v>0.32400000000000001</v>
      </c>
      <c r="J767" s="55"/>
    </row>
    <row r="768" spans="1:10" x14ac:dyDescent="0.25">
      <c r="A768" s="87" t="s">
        <v>10</v>
      </c>
      <c r="B768" s="88">
        <v>219</v>
      </c>
      <c r="C768" s="88">
        <v>25</v>
      </c>
      <c r="D768" s="102">
        <v>0.114</v>
      </c>
      <c r="E768" s="88">
        <v>68</v>
      </c>
      <c r="F768" s="89">
        <v>0.311</v>
      </c>
      <c r="G768" s="88">
        <v>115</v>
      </c>
      <c r="H768" s="89">
        <v>0.52500000000000002</v>
      </c>
      <c r="I768" s="65">
        <f t="shared" si="8"/>
        <v>0.42499999999999999</v>
      </c>
      <c r="J768" s="55"/>
    </row>
    <row r="769" spans="1:10" x14ac:dyDescent="0.25">
      <c r="A769" s="90" t="s">
        <v>11</v>
      </c>
      <c r="B769" s="85">
        <v>329</v>
      </c>
      <c r="C769" s="91">
        <v>94</v>
      </c>
      <c r="D769" s="102">
        <v>0.28599999999999998</v>
      </c>
      <c r="E769" s="91">
        <v>102</v>
      </c>
      <c r="F769" s="92">
        <v>0.31</v>
      </c>
      <c r="G769" s="91">
        <v>120</v>
      </c>
      <c r="H769" s="170">
        <v>0.36499999999999999</v>
      </c>
      <c r="I769" s="65">
        <f t="shared" si="8"/>
        <v>0.59599999999999997</v>
      </c>
      <c r="J769" s="55"/>
    </row>
    <row r="770" spans="1:10" x14ac:dyDescent="0.25">
      <c r="A770" s="105" t="s">
        <v>12</v>
      </c>
      <c r="B770" s="50">
        <v>1</v>
      </c>
      <c r="C770" s="50">
        <v>0</v>
      </c>
      <c r="D770" s="28" t="s">
        <v>841</v>
      </c>
      <c r="E770" s="28">
        <v>0</v>
      </c>
      <c r="F770" s="28" t="s">
        <v>841</v>
      </c>
      <c r="G770" s="117">
        <v>1</v>
      </c>
      <c r="H770" s="28">
        <v>1</v>
      </c>
    </row>
    <row r="772" spans="1:10" x14ac:dyDescent="0.25">
      <c r="A772" s="81" t="s">
        <v>850</v>
      </c>
    </row>
    <row r="773" spans="1:10" ht="15.75" customHeight="1" x14ac:dyDescent="0.25">
      <c r="A773" s="93">
        <v>44599</v>
      </c>
      <c r="B773" s="94">
        <f>A773-120</f>
        <v>44479</v>
      </c>
      <c r="C773" s="272" t="s">
        <v>962</v>
      </c>
      <c r="D773" s="272"/>
      <c r="E773" s="272" t="s">
        <v>963</v>
      </c>
      <c r="F773" s="272"/>
      <c r="G773" s="272" t="s">
        <v>835</v>
      </c>
      <c r="H773" s="272"/>
      <c r="I773" s="14" t="s">
        <v>833</v>
      </c>
      <c r="J773" s="15"/>
    </row>
    <row r="774" spans="1:10" ht="45" x14ac:dyDescent="0.25">
      <c r="A774" s="82" t="s">
        <v>104</v>
      </c>
      <c r="B774" s="83" t="s">
        <v>1026</v>
      </c>
      <c r="C774" s="83" t="s">
        <v>839</v>
      </c>
      <c r="D774" s="83" t="s">
        <v>840</v>
      </c>
      <c r="E774" s="83" t="s">
        <v>839</v>
      </c>
      <c r="F774" s="83" t="s">
        <v>840</v>
      </c>
      <c r="G774" s="83" t="s">
        <v>839</v>
      </c>
      <c r="H774" s="83" t="s">
        <v>840</v>
      </c>
    </row>
    <row r="775" spans="1:10" x14ac:dyDescent="0.25">
      <c r="A775" s="84" t="s">
        <v>964</v>
      </c>
      <c r="B775" s="85">
        <v>1</v>
      </c>
      <c r="C775" s="85">
        <v>0</v>
      </c>
      <c r="D775" s="86" t="s">
        <v>841</v>
      </c>
      <c r="E775" s="85">
        <v>0</v>
      </c>
      <c r="F775" s="85" t="s">
        <v>841</v>
      </c>
      <c r="G775" s="85">
        <v>1</v>
      </c>
      <c r="H775" s="86">
        <v>1</v>
      </c>
    </row>
    <row r="776" spans="1:10" x14ac:dyDescent="0.25">
      <c r="A776" s="84" t="s">
        <v>965</v>
      </c>
      <c r="B776" s="85">
        <v>2</v>
      </c>
      <c r="C776" s="85">
        <v>0</v>
      </c>
      <c r="D776" s="86" t="s">
        <v>841</v>
      </c>
      <c r="E776" s="85">
        <v>0</v>
      </c>
      <c r="F776" s="85" t="s">
        <v>841</v>
      </c>
      <c r="G776" s="85">
        <v>2</v>
      </c>
      <c r="H776" s="86">
        <v>1</v>
      </c>
    </row>
    <row r="777" spans="1:10" x14ac:dyDescent="0.25">
      <c r="A777" s="87" t="s">
        <v>809</v>
      </c>
      <c r="B777" s="88">
        <v>7</v>
      </c>
      <c r="C777" s="88">
        <v>0</v>
      </c>
      <c r="D777" s="89" t="s">
        <v>841</v>
      </c>
      <c r="E777" s="88">
        <v>2</v>
      </c>
      <c r="F777" s="89">
        <v>0.28599999999999998</v>
      </c>
      <c r="G777" s="88">
        <v>5</v>
      </c>
      <c r="H777" s="89">
        <v>0.71399999999999997</v>
      </c>
    </row>
    <row r="778" spans="1:10" x14ac:dyDescent="0.25">
      <c r="A778" s="84" t="s">
        <v>6</v>
      </c>
      <c r="B778" s="85">
        <v>15</v>
      </c>
      <c r="C778" s="85">
        <v>0</v>
      </c>
      <c r="D778" s="102" t="s">
        <v>841</v>
      </c>
      <c r="E778" s="85">
        <v>4</v>
      </c>
      <c r="F778" s="86">
        <v>0.26700000000000002</v>
      </c>
      <c r="G778" s="85">
        <v>11</v>
      </c>
      <c r="H778" s="86">
        <v>0.73299999999999998</v>
      </c>
    </row>
    <row r="779" spans="1:10" x14ac:dyDescent="0.25">
      <c r="A779" s="87" t="s">
        <v>7</v>
      </c>
      <c r="B779" s="88">
        <v>30</v>
      </c>
      <c r="C779" s="88">
        <v>1</v>
      </c>
      <c r="D779" s="89">
        <v>3.3000000000000002E-2</v>
      </c>
      <c r="E779" s="88">
        <v>6</v>
      </c>
      <c r="F779" s="89">
        <v>0.2</v>
      </c>
      <c r="G779" s="88">
        <v>20</v>
      </c>
      <c r="H779" s="89">
        <v>0.66700000000000004</v>
      </c>
      <c r="I779" s="65">
        <f>D779+F779</f>
        <v>0.23300000000000001</v>
      </c>
      <c r="J779" s="55"/>
    </row>
    <row r="780" spans="1:10" x14ac:dyDescent="0.25">
      <c r="A780" s="84" t="s">
        <v>8</v>
      </c>
      <c r="B780" s="85">
        <v>69</v>
      </c>
      <c r="C780" s="85">
        <v>5</v>
      </c>
      <c r="D780" s="86">
        <v>7.1999999999999995E-2</v>
      </c>
      <c r="E780" s="85">
        <v>9</v>
      </c>
      <c r="F780" s="86">
        <v>0.13</v>
      </c>
      <c r="G780" s="85">
        <v>54</v>
      </c>
      <c r="H780" s="86">
        <v>0.78300000000000003</v>
      </c>
      <c r="I780" s="65">
        <f t="shared" ref="I780:I783" si="9">D780+F780</f>
        <v>0.20200000000000001</v>
      </c>
      <c r="J780" s="55"/>
    </row>
    <row r="781" spans="1:10" x14ac:dyDescent="0.25">
      <c r="A781" s="87" t="s">
        <v>9</v>
      </c>
      <c r="B781" s="88">
        <v>113</v>
      </c>
      <c r="C781" s="88">
        <v>10</v>
      </c>
      <c r="D781" s="102">
        <v>8.7999999999999995E-2</v>
      </c>
      <c r="E781" s="88">
        <v>28</v>
      </c>
      <c r="F781" s="89">
        <v>0.248</v>
      </c>
      <c r="G781" s="88">
        <v>69</v>
      </c>
      <c r="H781" s="89">
        <v>0.61099999999999999</v>
      </c>
      <c r="I781" s="65">
        <f t="shared" si="9"/>
        <v>0.33599999999999997</v>
      </c>
      <c r="J781" s="55"/>
    </row>
    <row r="782" spans="1:10" x14ac:dyDescent="0.25">
      <c r="A782" s="87" t="s">
        <v>10</v>
      </c>
      <c r="B782" s="88">
        <v>220</v>
      </c>
      <c r="C782" s="88">
        <v>27</v>
      </c>
      <c r="D782" s="102">
        <v>0.123</v>
      </c>
      <c r="E782" s="88">
        <v>69</v>
      </c>
      <c r="F782" s="89">
        <v>0.314</v>
      </c>
      <c r="G782" s="88">
        <v>113</v>
      </c>
      <c r="H782" s="89">
        <v>0.51400000000000001</v>
      </c>
      <c r="I782" s="65">
        <f t="shared" si="9"/>
        <v>0.437</v>
      </c>
      <c r="J782" s="55"/>
    </row>
    <row r="783" spans="1:10" x14ac:dyDescent="0.25">
      <c r="A783" s="90" t="s">
        <v>11</v>
      </c>
      <c r="B783" s="85">
        <v>329</v>
      </c>
      <c r="C783" s="91">
        <v>98</v>
      </c>
      <c r="D783" s="102">
        <v>0.29799999999999999</v>
      </c>
      <c r="E783" s="91">
        <v>99</v>
      </c>
      <c r="F783" s="92">
        <v>0.30099999999999999</v>
      </c>
      <c r="G783" s="91">
        <v>121</v>
      </c>
      <c r="H783" s="170">
        <v>0.36799999999999999</v>
      </c>
      <c r="I783" s="65">
        <f t="shared" si="9"/>
        <v>0.59899999999999998</v>
      </c>
      <c r="J783" s="55"/>
    </row>
    <row r="784" spans="1:10" x14ac:dyDescent="0.25">
      <c r="A784" s="105" t="s">
        <v>12</v>
      </c>
      <c r="B784" s="50">
        <v>1</v>
      </c>
      <c r="C784" s="50">
        <v>0</v>
      </c>
      <c r="D784" s="28" t="s">
        <v>841</v>
      </c>
      <c r="E784" s="28">
        <v>0</v>
      </c>
      <c r="F784" s="28" t="s">
        <v>841</v>
      </c>
      <c r="G784" s="117">
        <v>1</v>
      </c>
      <c r="H784" s="28">
        <v>1</v>
      </c>
    </row>
    <row r="786" spans="1:41" x14ac:dyDescent="0.25">
      <c r="A786" s="81" t="s">
        <v>850</v>
      </c>
    </row>
    <row r="787" spans="1:41" ht="15.75" customHeight="1" x14ac:dyDescent="0.25">
      <c r="A787" s="93">
        <v>44600</v>
      </c>
      <c r="B787" s="94">
        <f>A787-120</f>
        <v>44480</v>
      </c>
      <c r="C787" s="272" t="s">
        <v>962</v>
      </c>
      <c r="D787" s="272"/>
      <c r="E787" s="272" t="s">
        <v>963</v>
      </c>
      <c r="F787" s="272"/>
      <c r="G787" s="272" t="s">
        <v>835</v>
      </c>
      <c r="H787" s="272"/>
      <c r="I787" s="14" t="s">
        <v>833</v>
      </c>
      <c r="J787" s="15"/>
      <c r="L787" t="s">
        <v>1044</v>
      </c>
    </row>
    <row r="788" spans="1:41" ht="45" x14ac:dyDescent="0.25">
      <c r="A788" s="82" t="s">
        <v>104</v>
      </c>
      <c r="B788" s="83" t="s">
        <v>1026</v>
      </c>
      <c r="C788" s="83" t="s">
        <v>839</v>
      </c>
      <c r="D788" s="83" t="s">
        <v>840</v>
      </c>
      <c r="E788" s="83" t="s">
        <v>839</v>
      </c>
      <c r="F788" s="83" t="s">
        <v>840</v>
      </c>
      <c r="G788" s="83" t="s">
        <v>839</v>
      </c>
      <c r="H788" s="83" t="s">
        <v>840</v>
      </c>
    </row>
    <row r="789" spans="1:41" ht="15" customHeight="1" x14ac:dyDescent="0.25">
      <c r="A789" s="84" t="s">
        <v>964</v>
      </c>
      <c r="B789" s="85">
        <v>1</v>
      </c>
      <c r="C789" s="85">
        <v>0</v>
      </c>
      <c r="D789" s="86" t="s">
        <v>841</v>
      </c>
      <c r="E789" s="85">
        <v>0</v>
      </c>
      <c r="F789" s="85" t="s">
        <v>841</v>
      </c>
      <c r="G789" s="85">
        <v>1</v>
      </c>
      <c r="H789" s="86">
        <v>1</v>
      </c>
      <c r="L789" s="3">
        <f>O790-N790</f>
        <v>113</v>
      </c>
      <c r="M789" s="276" t="s">
        <v>1043</v>
      </c>
      <c r="N789" s="276"/>
      <c r="O789" s="277"/>
      <c r="P789" s="226"/>
      <c r="Q789" s="226"/>
      <c r="R789" s="226"/>
      <c r="S789" s="226"/>
      <c r="T789" s="226"/>
      <c r="U789" s="226"/>
      <c r="V789" s="226"/>
      <c r="W789" s="226"/>
      <c r="X789" s="226"/>
      <c r="Y789" s="226"/>
      <c r="Z789" s="226"/>
      <c r="AA789" s="226"/>
      <c r="AB789" s="226"/>
      <c r="AC789" s="226"/>
      <c r="AD789" s="226"/>
      <c r="AE789" s="226"/>
      <c r="AF789" s="226"/>
      <c r="AG789" s="226"/>
      <c r="AH789" s="226"/>
      <c r="AI789" s="226"/>
      <c r="AJ789" s="226"/>
      <c r="AK789" s="226"/>
      <c r="AL789" s="226"/>
      <c r="AM789" s="226"/>
      <c r="AN789" s="226"/>
    </row>
    <row r="790" spans="1:41" x14ac:dyDescent="0.25">
      <c r="A790" s="84" t="s">
        <v>965</v>
      </c>
      <c r="B790" s="85">
        <v>2</v>
      </c>
      <c r="C790" s="85">
        <v>0</v>
      </c>
      <c r="D790" s="86" t="s">
        <v>841</v>
      </c>
      <c r="E790" s="85">
        <v>0</v>
      </c>
      <c r="F790" s="85" t="s">
        <v>841</v>
      </c>
      <c r="G790" s="85">
        <v>2</v>
      </c>
      <c r="H790" s="86">
        <v>1</v>
      </c>
      <c r="L790" s="82" t="s">
        <v>104</v>
      </c>
      <c r="M790" s="176">
        <v>44453</v>
      </c>
      <c r="N790" s="176">
        <v>44487</v>
      </c>
      <c r="O790" s="176">
        <v>44600</v>
      </c>
      <c r="P790" s="176"/>
      <c r="Q790" s="176"/>
      <c r="R790" s="176"/>
      <c r="S790" s="176"/>
      <c r="T790" s="176"/>
      <c r="U790" s="176"/>
      <c r="V790" s="176"/>
      <c r="W790" s="176"/>
      <c r="X790" s="176"/>
      <c r="Y790" s="176"/>
      <c r="Z790" s="176"/>
      <c r="AA790" s="176"/>
      <c r="AB790" s="176"/>
      <c r="AC790" s="176"/>
      <c r="AD790" s="176"/>
      <c r="AE790" s="176"/>
      <c r="AF790" s="176"/>
      <c r="AG790" s="176"/>
      <c r="AH790" s="176"/>
      <c r="AI790" s="176"/>
      <c r="AJ790" s="176"/>
      <c r="AK790" s="176"/>
      <c r="AL790" s="176"/>
      <c r="AM790" s="176"/>
      <c r="AN790" s="176"/>
      <c r="AO790" s="177" t="s">
        <v>1047</v>
      </c>
    </row>
    <row r="791" spans="1:41" x14ac:dyDescent="0.25">
      <c r="A791" s="87" t="s">
        <v>809</v>
      </c>
      <c r="B791" s="88">
        <v>7</v>
      </c>
      <c r="C791" s="88">
        <v>0</v>
      </c>
      <c r="D791" s="89" t="s">
        <v>841</v>
      </c>
      <c r="E791" s="88">
        <v>2</v>
      </c>
      <c r="F791" s="89">
        <v>0.28599999999999998</v>
      </c>
      <c r="G791" s="88">
        <v>5</v>
      </c>
      <c r="H791" s="89">
        <v>0.71399999999999997</v>
      </c>
      <c r="L791" s="84" t="s">
        <v>7</v>
      </c>
      <c r="M791" s="203">
        <v>0.14299999999999999</v>
      </c>
      <c r="N791" s="28">
        <v>0.318</v>
      </c>
      <c r="O791" s="28">
        <v>0.25</v>
      </c>
      <c r="P791" s="28"/>
      <c r="Q791" s="28"/>
      <c r="R791" s="28"/>
      <c r="S791" s="28"/>
      <c r="T791" s="28"/>
      <c r="U791" s="28"/>
      <c r="V791" s="28"/>
      <c r="W791" s="28"/>
      <c r="X791" s="28"/>
      <c r="Y791" s="28"/>
      <c r="Z791" s="28"/>
      <c r="AA791" s="28"/>
      <c r="AB791" s="28"/>
      <c r="AC791" s="28"/>
      <c r="AD791" s="28"/>
      <c r="AE791" s="28"/>
      <c r="AF791" s="28"/>
      <c r="AG791" s="28"/>
      <c r="AH791" s="28"/>
      <c r="AI791" s="28"/>
      <c r="AJ791" s="28"/>
      <c r="AK791" s="28"/>
      <c r="AL791" s="28"/>
      <c r="AM791" s="28"/>
      <c r="AN791" s="28"/>
      <c r="AO791" s="178">
        <f t="shared" ref="AO791:AO792" si="10">O791-M791</f>
        <v>0.10700000000000001</v>
      </c>
    </row>
    <row r="792" spans="1:41" x14ac:dyDescent="0.25">
      <c r="A792" s="84" t="s">
        <v>6</v>
      </c>
      <c r="B792" s="85">
        <v>15</v>
      </c>
      <c r="C792" s="85">
        <v>0</v>
      </c>
      <c r="D792" s="102" t="s">
        <v>841</v>
      </c>
      <c r="E792" s="85">
        <v>4</v>
      </c>
      <c r="F792" s="86">
        <v>0.26700000000000002</v>
      </c>
      <c r="G792" s="85">
        <v>11</v>
      </c>
      <c r="H792" s="86">
        <v>0.73299999999999998</v>
      </c>
      <c r="L792" s="87" t="s">
        <v>8</v>
      </c>
      <c r="M792" s="204">
        <v>5.3999999999999999E-2</v>
      </c>
      <c r="N792" s="28">
        <v>8.3000000000000004E-2</v>
      </c>
      <c r="O792" s="28">
        <v>0.22399999999999998</v>
      </c>
      <c r="P792" s="28"/>
      <c r="Q792" s="28"/>
      <c r="R792" s="28"/>
      <c r="S792" s="28"/>
      <c r="T792" s="28"/>
      <c r="U792" s="28"/>
      <c r="V792" s="28"/>
      <c r="W792" s="28"/>
      <c r="X792" s="28"/>
      <c r="Y792" s="28"/>
      <c r="Z792" s="28"/>
      <c r="AA792" s="28"/>
      <c r="AB792" s="28"/>
      <c r="AC792" s="28"/>
      <c r="AD792" s="28"/>
      <c r="AE792" s="28"/>
      <c r="AF792" s="28"/>
      <c r="AG792" s="28"/>
      <c r="AH792" s="28"/>
      <c r="AI792" s="28"/>
      <c r="AJ792" s="28"/>
      <c r="AK792" s="28"/>
      <c r="AL792" s="28"/>
      <c r="AM792" s="28"/>
      <c r="AN792" s="28"/>
      <c r="AO792" s="178">
        <f t="shared" si="10"/>
        <v>0.16999999999999998</v>
      </c>
    </row>
    <row r="793" spans="1:41" x14ac:dyDescent="0.25">
      <c r="A793" s="87" t="s">
        <v>7</v>
      </c>
      <c r="B793" s="88">
        <v>28</v>
      </c>
      <c r="C793" s="88">
        <v>1</v>
      </c>
      <c r="D793" s="89">
        <v>3.5999999999999997E-2</v>
      </c>
      <c r="E793" s="88">
        <v>6</v>
      </c>
      <c r="F793" s="89">
        <v>0.214</v>
      </c>
      <c r="G793" s="88">
        <v>18</v>
      </c>
      <c r="H793" s="89">
        <v>0.64300000000000002</v>
      </c>
      <c r="I793" s="65">
        <f>D793+F793</f>
        <v>0.25</v>
      </c>
      <c r="J793" s="55"/>
      <c r="L793" s="87" t="s">
        <v>9</v>
      </c>
      <c r="M793" s="204">
        <v>0.125</v>
      </c>
      <c r="N793" s="28">
        <v>0.186</v>
      </c>
      <c r="O793" s="28">
        <v>0.33299999999999996</v>
      </c>
      <c r="P793" s="28"/>
      <c r="Q793" s="28"/>
      <c r="R793" s="28"/>
      <c r="S793" s="28"/>
      <c r="T793" s="28"/>
      <c r="U793" s="28"/>
      <c r="V793" s="28"/>
      <c r="W793" s="28"/>
      <c r="X793" s="28"/>
      <c r="Y793" s="28"/>
      <c r="Z793" s="28"/>
      <c r="AA793" s="28"/>
      <c r="AB793" s="28"/>
      <c r="AC793" s="28"/>
      <c r="AD793" s="28"/>
      <c r="AE793" s="28"/>
      <c r="AF793" s="28"/>
      <c r="AG793" s="28"/>
      <c r="AH793" s="28"/>
      <c r="AI793" s="28"/>
      <c r="AJ793" s="28"/>
      <c r="AK793" s="28"/>
      <c r="AL793" s="28"/>
      <c r="AM793" s="28"/>
      <c r="AN793" s="28"/>
      <c r="AO793" s="202">
        <f>O793-M793</f>
        <v>0.20799999999999996</v>
      </c>
    </row>
    <row r="794" spans="1:41" x14ac:dyDescent="0.25">
      <c r="A794" s="84" t="s">
        <v>8</v>
      </c>
      <c r="B794" s="85">
        <v>67</v>
      </c>
      <c r="C794" s="85">
        <v>5</v>
      </c>
      <c r="D794" s="86">
        <v>7.4999999999999997E-2</v>
      </c>
      <c r="E794" s="85">
        <v>10</v>
      </c>
      <c r="F794" s="86">
        <v>0.14899999999999999</v>
      </c>
      <c r="G794" s="85">
        <v>51</v>
      </c>
      <c r="H794" s="86">
        <v>0.76100000000000001</v>
      </c>
      <c r="I794" s="65">
        <f t="shared" ref="I794:I797" si="11">D794+F794</f>
        <v>0.22399999999999998</v>
      </c>
      <c r="J794" s="55"/>
      <c r="L794" s="87" t="s">
        <v>10</v>
      </c>
      <c r="M794" s="204">
        <v>0.152</v>
      </c>
      <c r="N794" s="28">
        <v>0.23400000000000001</v>
      </c>
      <c r="O794" s="28">
        <v>0.437</v>
      </c>
      <c r="P794" s="28"/>
      <c r="Q794" s="28"/>
      <c r="R794" s="28"/>
      <c r="S794" s="28"/>
      <c r="T794" s="28"/>
      <c r="U794" s="28"/>
      <c r="V794" s="28"/>
      <c r="W794" s="28"/>
      <c r="X794" s="28"/>
      <c r="Y794" s="28"/>
      <c r="Z794" s="28"/>
      <c r="AA794" s="28"/>
      <c r="AB794" s="28"/>
      <c r="AC794" s="28"/>
      <c r="AD794" s="28"/>
      <c r="AE794" s="28"/>
      <c r="AF794" s="28"/>
      <c r="AG794" s="28"/>
      <c r="AH794" s="28"/>
      <c r="AI794" s="28"/>
      <c r="AJ794" s="28"/>
      <c r="AK794" s="28"/>
      <c r="AL794" s="28"/>
      <c r="AM794" s="28"/>
      <c r="AN794" s="28"/>
      <c r="AO794" s="202">
        <f t="shared" ref="AO794:AO795" si="12">O794-M794</f>
        <v>0.28500000000000003</v>
      </c>
    </row>
    <row r="795" spans="1:41" x14ac:dyDescent="0.25">
      <c r="A795" s="87" t="s">
        <v>9</v>
      </c>
      <c r="B795" s="88">
        <v>111</v>
      </c>
      <c r="C795" s="88">
        <v>10</v>
      </c>
      <c r="D795" s="102">
        <v>0.09</v>
      </c>
      <c r="E795" s="88">
        <v>27</v>
      </c>
      <c r="F795" s="89">
        <v>0.24299999999999999</v>
      </c>
      <c r="G795" s="88">
        <v>68</v>
      </c>
      <c r="H795" s="89">
        <v>0.61299999999999999</v>
      </c>
      <c r="I795" s="65">
        <f t="shared" si="11"/>
        <v>0.33299999999999996</v>
      </c>
      <c r="J795" s="55"/>
      <c r="L795" s="87" t="s">
        <v>11</v>
      </c>
      <c r="M795" s="204">
        <v>0.39800000000000002</v>
      </c>
      <c r="N795" s="28">
        <v>0.47099999999999997</v>
      </c>
      <c r="O795" s="28">
        <v>0.61599999999999999</v>
      </c>
      <c r="P795" s="28"/>
      <c r="Q795" s="28"/>
      <c r="R795" s="28"/>
      <c r="S795" s="28"/>
      <c r="T795" s="28"/>
      <c r="U795" s="28"/>
      <c r="V795" s="28"/>
      <c r="W795" s="28"/>
      <c r="X795" s="28"/>
      <c r="Y795" s="28"/>
      <c r="Z795" s="28"/>
      <c r="AA795" s="28"/>
      <c r="AB795" s="28"/>
      <c r="AC795" s="28"/>
      <c r="AD795" s="28"/>
      <c r="AE795" s="28"/>
      <c r="AF795" s="28"/>
      <c r="AG795" s="28"/>
      <c r="AH795" s="28"/>
      <c r="AI795" s="28"/>
      <c r="AJ795" s="28"/>
      <c r="AK795" s="28"/>
      <c r="AL795" s="28"/>
      <c r="AM795" s="28"/>
      <c r="AN795" s="28"/>
      <c r="AO795" s="202">
        <f t="shared" si="12"/>
        <v>0.21799999999999997</v>
      </c>
    </row>
    <row r="796" spans="1:41" x14ac:dyDescent="0.25">
      <c r="A796" s="87" t="s">
        <v>10</v>
      </c>
      <c r="B796" s="88">
        <v>213</v>
      </c>
      <c r="C796" s="88">
        <v>26</v>
      </c>
      <c r="D796" s="102">
        <v>0.122</v>
      </c>
      <c r="E796" s="88">
        <v>67</v>
      </c>
      <c r="F796" s="89">
        <v>0.315</v>
      </c>
      <c r="G796" s="88">
        <v>110</v>
      </c>
      <c r="H796" s="89">
        <v>0.51600000000000001</v>
      </c>
      <c r="I796" s="65">
        <f t="shared" si="11"/>
        <v>0.437</v>
      </c>
      <c r="J796" s="55"/>
      <c r="L796" s="205"/>
      <c r="M796" s="206"/>
      <c r="N796" s="207"/>
      <c r="O796" s="207"/>
      <c r="P796" s="207"/>
      <c r="Q796" s="207"/>
      <c r="R796" s="207"/>
      <c r="S796" s="207"/>
      <c r="T796" s="207"/>
      <c r="U796" s="207"/>
      <c r="V796" s="207"/>
      <c r="W796" s="207"/>
      <c r="X796" s="207"/>
      <c r="Y796" s="207"/>
      <c r="Z796" s="207"/>
      <c r="AA796" s="207"/>
      <c r="AB796" s="207"/>
      <c r="AC796" s="207"/>
      <c r="AD796" s="207"/>
      <c r="AE796" s="207"/>
      <c r="AF796" s="207"/>
      <c r="AG796" s="207"/>
      <c r="AH796" s="207"/>
      <c r="AI796" s="207"/>
      <c r="AJ796" s="207"/>
      <c r="AK796" s="207"/>
      <c r="AL796" s="207"/>
      <c r="AM796" s="207"/>
      <c r="AN796" s="207"/>
      <c r="AO796" s="208"/>
    </row>
    <row r="797" spans="1:41" ht="15" customHeight="1" x14ac:dyDescent="0.25">
      <c r="A797" s="90" t="s">
        <v>11</v>
      </c>
      <c r="B797" s="85">
        <v>331</v>
      </c>
      <c r="C797" s="91">
        <v>103</v>
      </c>
      <c r="D797" s="102">
        <v>0.311</v>
      </c>
      <c r="E797" s="91">
        <v>101</v>
      </c>
      <c r="F797" s="92">
        <v>0.30499999999999999</v>
      </c>
      <c r="G797" s="91">
        <v>116</v>
      </c>
      <c r="H797" s="170">
        <v>0.35</v>
      </c>
      <c r="I797" s="65">
        <f t="shared" si="11"/>
        <v>0.61599999999999999</v>
      </c>
      <c r="J797" s="55"/>
      <c r="L797" t="s">
        <v>1044</v>
      </c>
    </row>
    <row r="798" spans="1:41" x14ac:dyDescent="0.25">
      <c r="A798" s="105" t="s">
        <v>12</v>
      </c>
      <c r="B798" s="50">
        <v>1</v>
      </c>
      <c r="C798" s="50">
        <v>0</v>
      </c>
      <c r="D798" s="28" t="s">
        <v>841</v>
      </c>
      <c r="E798" s="28">
        <v>0</v>
      </c>
      <c r="F798" s="28" t="s">
        <v>841</v>
      </c>
      <c r="G798" s="117">
        <v>1</v>
      </c>
      <c r="H798" s="28">
        <v>1</v>
      </c>
      <c r="L798" s="3"/>
      <c r="M798" s="272" t="s">
        <v>1045</v>
      </c>
      <c r="N798" s="272"/>
      <c r="O798" s="272"/>
      <c r="P798" s="226"/>
      <c r="Q798" s="226"/>
      <c r="R798" s="226"/>
      <c r="S798" s="226"/>
      <c r="T798" s="226"/>
      <c r="U798" s="226"/>
      <c r="V798" s="226"/>
      <c r="W798" s="226"/>
      <c r="X798" s="226"/>
      <c r="Y798" s="226"/>
      <c r="Z798" s="226"/>
      <c r="AA798" s="226"/>
      <c r="AB798" s="226"/>
      <c r="AC798" s="226"/>
      <c r="AD798" s="226"/>
      <c r="AE798" s="226"/>
      <c r="AF798" s="226"/>
      <c r="AG798" s="226"/>
      <c r="AH798" s="226"/>
      <c r="AI798" s="226"/>
      <c r="AJ798" s="226"/>
      <c r="AK798" s="226"/>
      <c r="AL798" s="226"/>
      <c r="AM798" s="226"/>
      <c r="AN798" s="226"/>
    </row>
    <row r="799" spans="1:41" x14ac:dyDescent="0.25">
      <c r="L799" s="82" t="s">
        <v>104</v>
      </c>
      <c r="M799" s="176">
        <v>44453</v>
      </c>
      <c r="N799" s="176">
        <v>44487</v>
      </c>
      <c r="O799" s="176">
        <v>44600</v>
      </c>
      <c r="P799" s="176"/>
      <c r="Q799" s="176"/>
      <c r="R799" s="176"/>
      <c r="S799" s="176"/>
      <c r="T799" s="176"/>
      <c r="U799" s="176"/>
      <c r="V799" s="176"/>
      <c r="W799" s="176"/>
      <c r="X799" s="176"/>
      <c r="Y799" s="176"/>
      <c r="Z799" s="176"/>
      <c r="AA799" s="176"/>
      <c r="AB799" s="176"/>
      <c r="AC799" s="176"/>
      <c r="AD799" s="176"/>
      <c r="AE799" s="176"/>
      <c r="AF799" s="176"/>
      <c r="AG799" s="176"/>
      <c r="AH799" s="176"/>
      <c r="AI799" s="176"/>
      <c r="AJ799" s="176"/>
      <c r="AK799" s="176"/>
      <c r="AL799" s="176"/>
      <c r="AM799" s="176"/>
      <c r="AN799" s="176"/>
      <c r="AO799" s="177" t="s">
        <v>1047</v>
      </c>
    </row>
    <row r="800" spans="1:41" x14ac:dyDescent="0.25">
      <c r="L800" s="87" t="s">
        <v>9</v>
      </c>
      <c r="M800" s="209">
        <v>0.125</v>
      </c>
      <c r="N800" s="28">
        <v>0.186</v>
      </c>
      <c r="O800" s="28">
        <v>0.33299999999999996</v>
      </c>
      <c r="P800" s="28"/>
      <c r="Q800" s="28"/>
      <c r="R800" s="28"/>
      <c r="S800" s="28"/>
      <c r="T800" s="28"/>
      <c r="U800" s="28"/>
      <c r="V800" s="28"/>
      <c r="W800" s="28"/>
      <c r="X800" s="28"/>
      <c r="Y800" s="28"/>
      <c r="Z800" s="28"/>
      <c r="AA800" s="28"/>
      <c r="AB800" s="28"/>
      <c r="AC800" s="28"/>
      <c r="AD800" s="28"/>
      <c r="AE800" s="28"/>
      <c r="AF800" s="28"/>
      <c r="AG800" s="28"/>
      <c r="AH800" s="28"/>
      <c r="AI800" s="28"/>
      <c r="AJ800" s="28"/>
      <c r="AK800" s="28"/>
      <c r="AL800" s="28"/>
      <c r="AM800" s="28"/>
      <c r="AN800" s="28"/>
      <c r="AO800" s="202">
        <f>O800-M800</f>
        <v>0.20799999999999996</v>
      </c>
    </row>
    <row r="801" spans="1:41" x14ac:dyDescent="0.25">
      <c r="L801" s="87" t="s">
        <v>10</v>
      </c>
      <c r="M801" s="209">
        <v>0.152</v>
      </c>
      <c r="N801" s="28">
        <v>0.23400000000000001</v>
      </c>
      <c r="O801" s="28">
        <v>0.437</v>
      </c>
      <c r="P801" s="28"/>
      <c r="Q801" s="28"/>
      <c r="R801" s="28"/>
      <c r="S801" s="28"/>
      <c r="T801" s="28"/>
      <c r="U801" s="28"/>
      <c r="V801" s="28"/>
      <c r="W801" s="28"/>
      <c r="X801" s="28"/>
      <c r="Y801" s="28"/>
      <c r="Z801" s="28"/>
      <c r="AA801" s="28"/>
      <c r="AB801" s="28"/>
      <c r="AC801" s="28"/>
      <c r="AD801" s="28"/>
      <c r="AE801" s="28"/>
      <c r="AF801" s="28"/>
      <c r="AG801" s="28"/>
      <c r="AH801" s="28"/>
      <c r="AI801" s="28"/>
      <c r="AJ801" s="28"/>
      <c r="AK801" s="28"/>
      <c r="AL801" s="28"/>
      <c r="AM801" s="28"/>
      <c r="AN801" s="28"/>
      <c r="AO801" s="202">
        <f t="shared" ref="AO801:AO802" si="13">O801-M801</f>
        <v>0.28500000000000003</v>
      </c>
    </row>
    <row r="802" spans="1:41" x14ac:dyDescent="0.25">
      <c r="L802" s="87" t="s">
        <v>11</v>
      </c>
      <c r="M802" s="209">
        <v>0.39800000000000002</v>
      </c>
      <c r="N802" s="28">
        <v>0.47099999999999997</v>
      </c>
      <c r="O802" s="28">
        <v>0.61599999999999999</v>
      </c>
      <c r="P802" s="28"/>
      <c r="Q802" s="28"/>
      <c r="R802" s="28"/>
      <c r="S802" s="28"/>
      <c r="T802" s="28"/>
      <c r="U802" s="28"/>
      <c r="V802" s="28"/>
      <c r="W802" s="28"/>
      <c r="X802" s="28"/>
      <c r="Y802" s="28"/>
      <c r="Z802" s="28"/>
      <c r="AA802" s="28"/>
      <c r="AB802" s="28"/>
      <c r="AC802" s="28"/>
      <c r="AD802" s="28"/>
      <c r="AE802" s="28"/>
      <c r="AF802" s="28"/>
      <c r="AG802" s="28"/>
      <c r="AH802" s="28"/>
      <c r="AI802" s="28"/>
      <c r="AJ802" s="28"/>
      <c r="AK802" s="28"/>
      <c r="AL802" s="28"/>
      <c r="AM802" s="28"/>
      <c r="AN802" s="28"/>
      <c r="AO802" s="202">
        <f t="shared" si="13"/>
        <v>0.21799999999999997</v>
      </c>
    </row>
    <row r="805" spans="1:41" x14ac:dyDescent="0.25">
      <c r="M805" s="270" t="s">
        <v>1046</v>
      </c>
      <c r="N805" s="270"/>
      <c r="O805" s="270"/>
      <c r="P805" s="15"/>
      <c r="Q805" s="15"/>
      <c r="R805" s="15"/>
      <c r="S805" s="15"/>
      <c r="T805" s="15"/>
      <c r="U805" s="15"/>
      <c r="V805" s="15"/>
      <c r="W805" s="15"/>
      <c r="X805" s="15"/>
      <c r="Y805" s="15"/>
      <c r="Z805" s="15"/>
      <c r="AA805" s="15"/>
      <c r="AB805" s="15"/>
      <c r="AC805" s="15"/>
      <c r="AD805" s="15"/>
      <c r="AE805" s="15"/>
      <c r="AF805" s="15"/>
      <c r="AG805" s="15"/>
      <c r="AH805" s="15"/>
      <c r="AI805" s="15"/>
      <c r="AJ805" s="15"/>
      <c r="AK805" s="15"/>
      <c r="AL805" s="15"/>
      <c r="AM805" s="15"/>
      <c r="AN805" s="15"/>
    </row>
    <row r="806" spans="1:41" x14ac:dyDescent="0.25">
      <c r="L806" s="82" t="s">
        <v>104</v>
      </c>
      <c r="M806" s="176">
        <v>44453</v>
      </c>
      <c r="N806" s="176">
        <v>44487</v>
      </c>
      <c r="O806" s="176">
        <v>44600</v>
      </c>
      <c r="P806" s="176"/>
      <c r="Q806" s="176"/>
      <c r="R806" s="176"/>
      <c r="S806" s="176"/>
      <c r="T806" s="176"/>
      <c r="U806" s="176"/>
      <c r="V806" s="176"/>
      <c r="W806" s="176"/>
      <c r="X806" s="176"/>
      <c r="Y806" s="176"/>
      <c r="Z806" s="176"/>
      <c r="AA806" s="176"/>
      <c r="AB806" s="176"/>
      <c r="AC806" s="176"/>
      <c r="AD806" s="176"/>
      <c r="AE806" s="176"/>
      <c r="AF806" s="176"/>
      <c r="AG806" s="176"/>
      <c r="AH806" s="176"/>
      <c r="AI806" s="176"/>
      <c r="AJ806" s="176"/>
      <c r="AK806" s="176"/>
      <c r="AL806" s="176"/>
      <c r="AM806" s="176"/>
      <c r="AN806" s="176"/>
      <c r="AO806" s="177" t="s">
        <v>1047</v>
      </c>
    </row>
    <row r="807" spans="1:41" x14ac:dyDescent="0.25">
      <c r="L807" s="87" t="s">
        <v>9</v>
      </c>
      <c r="M807" s="28">
        <f>M811/100</f>
        <v>0.85268281156463144</v>
      </c>
      <c r="N807" s="28">
        <f t="shared" ref="N807:O807" si="14">N811/100</f>
        <v>0.8861403547970963</v>
      </c>
      <c r="O807" s="28">
        <f t="shared" si="14"/>
        <v>0.93326644937267955</v>
      </c>
      <c r="P807" s="28"/>
      <c r="Q807" s="28"/>
      <c r="R807" s="28"/>
      <c r="S807" s="28"/>
      <c r="T807" s="28"/>
      <c r="U807" s="28"/>
      <c r="V807" s="28"/>
      <c r="W807" s="28"/>
      <c r="X807" s="28"/>
      <c r="Y807" s="28"/>
      <c r="Z807" s="28"/>
      <c r="AA807" s="28"/>
      <c r="AB807" s="28"/>
      <c r="AC807" s="28"/>
      <c r="AD807" s="28"/>
      <c r="AE807" s="28"/>
      <c r="AF807" s="28"/>
      <c r="AG807" s="28"/>
      <c r="AH807" s="28"/>
      <c r="AI807" s="28"/>
      <c r="AJ807" s="28"/>
      <c r="AK807" s="28"/>
      <c r="AL807" s="28"/>
      <c r="AM807" s="28"/>
      <c r="AN807" s="28"/>
      <c r="AO807" s="202">
        <f t="shared" ref="AO807:AO809" si="15">O807-M807</f>
        <v>8.0583637808048114E-2</v>
      </c>
    </row>
    <row r="808" spans="1:41" x14ac:dyDescent="0.25">
      <c r="L808" s="87" t="s">
        <v>10</v>
      </c>
      <c r="M808" s="28">
        <f t="shared" ref="M808:O808" si="16">M812/100</f>
        <v>0.9146783689004504</v>
      </c>
      <c r="N808" s="28">
        <f t="shared" si="16"/>
        <v>0.93551755335067566</v>
      </c>
      <c r="O808" s="28">
        <f t="shared" si="16"/>
        <v>0.96474878135774589</v>
      </c>
      <c r="P808" s="28"/>
      <c r="Q808" s="28"/>
      <c r="R808" s="28"/>
      <c r="S808" s="28"/>
      <c r="T808" s="28"/>
      <c r="U808" s="28"/>
      <c r="V808" s="28"/>
      <c r="W808" s="28"/>
      <c r="X808" s="28"/>
      <c r="Y808" s="28"/>
      <c r="Z808" s="28"/>
      <c r="AA808" s="28"/>
      <c r="AB808" s="28"/>
      <c r="AC808" s="28"/>
      <c r="AD808" s="28"/>
      <c r="AE808" s="28"/>
      <c r="AF808" s="28"/>
      <c r="AG808" s="28"/>
      <c r="AH808" s="28"/>
      <c r="AI808" s="28"/>
      <c r="AJ808" s="28"/>
      <c r="AK808" s="28"/>
      <c r="AL808" s="28"/>
      <c r="AM808" s="28"/>
      <c r="AN808" s="28"/>
      <c r="AO808" s="202">
        <f t="shared" si="15"/>
        <v>5.0070412457295488E-2</v>
      </c>
    </row>
    <row r="809" spans="1:41" x14ac:dyDescent="0.25">
      <c r="L809" s="87" t="s">
        <v>11</v>
      </c>
      <c r="M809" s="28">
        <f t="shared" ref="M809:O809" si="17">M813/100</f>
        <v>0.89526253996447591</v>
      </c>
      <c r="N809" s="28">
        <f t="shared" si="17"/>
        <v>0.9088714742451155</v>
      </c>
      <c r="O809" s="28">
        <f t="shared" si="17"/>
        <v>0.92790962259302256</v>
      </c>
      <c r="P809" s="28"/>
      <c r="Q809" s="28"/>
      <c r="R809" s="28"/>
      <c r="S809" s="28"/>
      <c r="T809" s="28"/>
      <c r="U809" s="28"/>
      <c r="V809" s="28"/>
      <c r="W809" s="28"/>
      <c r="X809" s="28"/>
      <c r="Y809" s="28"/>
      <c r="Z809" s="28"/>
      <c r="AA809" s="28"/>
      <c r="AB809" s="28"/>
      <c r="AC809" s="28"/>
      <c r="AD809" s="28"/>
      <c r="AE809" s="28"/>
      <c r="AF809" s="28"/>
      <c r="AG809" s="28"/>
      <c r="AH809" s="28"/>
      <c r="AI809" s="28"/>
      <c r="AJ809" s="28"/>
      <c r="AK809" s="28"/>
      <c r="AL809" s="28"/>
      <c r="AM809" s="28"/>
      <c r="AN809" s="28"/>
      <c r="AO809" s="202">
        <f t="shared" si="15"/>
        <v>3.2647082628546653E-2</v>
      </c>
    </row>
    <row r="811" spans="1:41" x14ac:dyDescent="0.25">
      <c r="L811" s="213" t="s">
        <v>9</v>
      </c>
      <c r="M811" s="214">
        <v>85.268281156463146</v>
      </c>
      <c r="N811" s="214">
        <v>88.614035479709628</v>
      </c>
      <c r="O811" s="214">
        <v>93.326644937267957</v>
      </c>
      <c r="P811" s="227"/>
      <c r="Q811" s="227"/>
      <c r="R811" s="227"/>
      <c r="S811" s="227"/>
      <c r="T811" s="227"/>
      <c r="U811" s="227"/>
      <c r="V811" s="227"/>
      <c r="W811" s="227"/>
      <c r="X811" s="227"/>
      <c r="Y811" s="227"/>
      <c r="Z811" s="227"/>
      <c r="AA811" s="227"/>
      <c r="AB811" s="227"/>
      <c r="AC811" s="227"/>
      <c r="AD811" s="227"/>
      <c r="AE811" s="227"/>
      <c r="AF811" s="227"/>
      <c r="AG811" s="227"/>
      <c r="AH811" s="227"/>
      <c r="AI811" s="227"/>
      <c r="AJ811" s="227"/>
      <c r="AK811" s="227"/>
      <c r="AL811" s="227"/>
      <c r="AM811" s="227"/>
      <c r="AN811" s="227"/>
    </row>
    <row r="812" spans="1:41" x14ac:dyDescent="0.25">
      <c r="L812" s="213" t="s">
        <v>10</v>
      </c>
      <c r="M812" s="214">
        <v>91.467836890045035</v>
      </c>
      <c r="N812" s="214">
        <v>93.551755335067568</v>
      </c>
      <c r="O812" s="214">
        <v>96.474878135774588</v>
      </c>
      <c r="P812" s="227"/>
      <c r="Q812" s="227"/>
      <c r="R812" s="227"/>
      <c r="S812" s="227"/>
      <c r="T812" s="227"/>
      <c r="U812" s="227"/>
      <c r="V812" s="227"/>
      <c r="W812" s="227"/>
      <c r="X812" s="227"/>
      <c r="Y812" s="227"/>
      <c r="Z812" s="227"/>
      <c r="AA812" s="227"/>
      <c r="AB812" s="227"/>
      <c r="AC812" s="227"/>
      <c r="AD812" s="227"/>
      <c r="AE812" s="227"/>
      <c r="AF812" s="227"/>
      <c r="AG812" s="227"/>
      <c r="AH812" s="227"/>
      <c r="AI812" s="227"/>
      <c r="AJ812" s="227"/>
      <c r="AK812" s="227"/>
      <c r="AL812" s="227"/>
      <c r="AM812" s="227"/>
      <c r="AN812" s="227"/>
    </row>
    <row r="813" spans="1:41" ht="30" x14ac:dyDescent="0.25">
      <c r="K813" s="95" t="s">
        <v>1064</v>
      </c>
      <c r="L813" s="213" t="s">
        <v>11</v>
      </c>
      <c r="M813" s="214">
        <v>89.526253996447593</v>
      </c>
      <c r="N813" s="214">
        <v>90.887147424511554</v>
      </c>
      <c r="O813" s="214">
        <v>92.790962259302262</v>
      </c>
      <c r="P813" s="227"/>
      <c r="Q813" s="227"/>
      <c r="R813" s="227"/>
      <c r="S813" s="227"/>
      <c r="T813" s="227"/>
      <c r="U813" s="227"/>
      <c r="V813" s="227"/>
      <c r="W813" s="227"/>
      <c r="X813" s="227"/>
      <c r="Y813" s="227"/>
      <c r="Z813" s="227"/>
      <c r="AA813" s="227"/>
      <c r="AB813" s="227"/>
      <c r="AC813" s="227"/>
      <c r="AD813" s="227"/>
      <c r="AE813" s="227"/>
      <c r="AF813" s="227"/>
      <c r="AG813" s="227"/>
      <c r="AH813" s="227"/>
      <c r="AI813" s="227"/>
      <c r="AJ813" s="227"/>
      <c r="AK813" s="227"/>
      <c r="AL813" s="227"/>
      <c r="AM813" s="227"/>
      <c r="AN813" s="227"/>
    </row>
    <row r="815" spans="1:41" x14ac:dyDescent="0.25">
      <c r="L815" s="3"/>
      <c r="M815" s="272" t="s">
        <v>1045</v>
      </c>
      <c r="N815" s="272"/>
      <c r="O815" s="272"/>
      <c r="P815" s="226"/>
      <c r="Q815" s="226"/>
      <c r="R815" s="226"/>
      <c r="S815" s="226"/>
      <c r="T815" s="226"/>
      <c r="U815" s="226"/>
      <c r="V815" s="226"/>
      <c r="W815" s="226"/>
      <c r="X815" s="226"/>
      <c r="Y815" s="226"/>
      <c r="Z815" s="226"/>
      <c r="AA815" s="226"/>
      <c r="AB815" s="226"/>
      <c r="AC815" s="226"/>
      <c r="AD815" s="226"/>
      <c r="AE815" s="226"/>
      <c r="AF815" s="226"/>
      <c r="AG815" s="226"/>
      <c r="AH815" s="226"/>
      <c r="AI815" s="226"/>
      <c r="AJ815" s="226"/>
      <c r="AK815" s="226"/>
      <c r="AL815" s="226"/>
      <c r="AM815" s="226"/>
      <c r="AN815" s="226"/>
    </row>
    <row r="816" spans="1:41" x14ac:dyDescent="0.25">
      <c r="A816" s="81" t="s">
        <v>850</v>
      </c>
      <c r="L816" s="82" t="s">
        <v>971</v>
      </c>
      <c r="M816" s="176">
        <v>44457</v>
      </c>
      <c r="N816" s="176">
        <v>44485</v>
      </c>
      <c r="O816" s="176">
        <v>44583</v>
      </c>
      <c r="P816" s="93"/>
      <c r="Q816" s="93"/>
      <c r="R816" s="93"/>
      <c r="S816" s="93"/>
      <c r="T816" s="93"/>
      <c r="U816" s="93"/>
      <c r="V816" s="93"/>
      <c r="W816" s="93"/>
      <c r="X816" s="93"/>
      <c r="Y816" s="93"/>
      <c r="Z816" s="93"/>
      <c r="AA816" s="93"/>
      <c r="AB816" s="93"/>
      <c r="AC816" s="93"/>
      <c r="AD816" s="93"/>
      <c r="AE816" s="93"/>
      <c r="AF816" s="93"/>
      <c r="AG816" s="93"/>
      <c r="AH816" s="93"/>
      <c r="AI816" s="93"/>
      <c r="AJ816" s="93"/>
      <c r="AK816" s="93"/>
      <c r="AL816" s="93"/>
      <c r="AM816" s="93"/>
      <c r="AN816" s="93"/>
    </row>
    <row r="817" spans="1:40" ht="15.75" customHeight="1" x14ac:dyDescent="0.25">
      <c r="A817" s="93">
        <v>44601</v>
      </c>
      <c r="B817" s="94">
        <f>A817-120</f>
        <v>44481</v>
      </c>
      <c r="C817" s="272" t="s">
        <v>962</v>
      </c>
      <c r="D817" s="272"/>
      <c r="E817" s="272" t="s">
        <v>963</v>
      </c>
      <c r="F817" s="272"/>
      <c r="G817" s="272" t="s">
        <v>835</v>
      </c>
      <c r="H817" s="272"/>
      <c r="I817" s="14" t="s">
        <v>833</v>
      </c>
      <c r="J817" s="15"/>
      <c r="L817" s="87" t="s">
        <v>1065</v>
      </c>
      <c r="M817" s="209">
        <v>0.28299999999999997</v>
      </c>
      <c r="N817" s="28">
        <v>0.33800000000000002</v>
      </c>
      <c r="O817" s="28">
        <v>0.65700000000000003</v>
      </c>
      <c r="P817" s="207"/>
      <c r="Q817" s="207"/>
      <c r="R817" s="207"/>
      <c r="S817" s="207"/>
      <c r="T817" s="207"/>
      <c r="U817" s="207"/>
      <c r="V817" s="207"/>
      <c r="W817" s="207"/>
      <c r="X817" s="207"/>
      <c r="Y817" s="207"/>
      <c r="Z817" s="207"/>
      <c r="AA817" s="207"/>
      <c r="AB817" s="207"/>
      <c r="AC817" s="207"/>
      <c r="AD817" s="207"/>
      <c r="AE817" s="207"/>
      <c r="AF817" s="207"/>
      <c r="AG817" s="207"/>
      <c r="AH817" s="207"/>
      <c r="AI817" s="207"/>
      <c r="AJ817" s="207"/>
      <c r="AK817" s="207"/>
      <c r="AL817" s="207"/>
      <c r="AM817" s="207"/>
      <c r="AN817" s="207"/>
    </row>
    <row r="818" spans="1:40" ht="45" x14ac:dyDescent="0.25">
      <c r="A818" s="82" t="s">
        <v>104</v>
      </c>
      <c r="B818" s="83" t="s">
        <v>1026</v>
      </c>
      <c r="C818" s="83" t="s">
        <v>839</v>
      </c>
      <c r="D818" s="83" t="s">
        <v>840</v>
      </c>
      <c r="E818" s="83" t="s">
        <v>839</v>
      </c>
      <c r="F818" s="83" t="s">
        <v>840</v>
      </c>
      <c r="G818" s="83" t="s">
        <v>839</v>
      </c>
      <c r="H818" s="83" t="s">
        <v>840</v>
      </c>
    </row>
    <row r="819" spans="1:40" x14ac:dyDescent="0.25">
      <c r="A819" s="84" t="s">
        <v>964</v>
      </c>
      <c r="B819" s="85">
        <v>1</v>
      </c>
      <c r="C819" s="85">
        <v>0</v>
      </c>
      <c r="D819" s="86" t="s">
        <v>841</v>
      </c>
      <c r="E819" s="85">
        <v>0</v>
      </c>
      <c r="F819" s="85" t="s">
        <v>841</v>
      </c>
      <c r="G819" s="85">
        <v>1</v>
      </c>
      <c r="H819" s="86">
        <v>1</v>
      </c>
    </row>
    <row r="820" spans="1:40" x14ac:dyDescent="0.25">
      <c r="A820" s="84" t="s">
        <v>965</v>
      </c>
      <c r="B820" s="85">
        <v>2</v>
      </c>
      <c r="C820" s="85">
        <v>0</v>
      </c>
      <c r="D820" s="86" t="s">
        <v>841</v>
      </c>
      <c r="E820" s="85">
        <v>0</v>
      </c>
      <c r="F820" s="85" t="s">
        <v>841</v>
      </c>
      <c r="G820" s="85">
        <v>2</v>
      </c>
      <c r="H820" s="86">
        <v>1</v>
      </c>
    </row>
    <row r="821" spans="1:40" x14ac:dyDescent="0.25">
      <c r="A821" s="87" t="s">
        <v>809</v>
      </c>
      <c r="B821" s="88">
        <v>7</v>
      </c>
      <c r="C821" s="88">
        <v>0</v>
      </c>
      <c r="D821" s="89" t="s">
        <v>841</v>
      </c>
      <c r="E821" s="88">
        <v>2</v>
      </c>
      <c r="F821" s="89">
        <v>0.28599999999999998</v>
      </c>
      <c r="G821" s="88">
        <v>5</v>
      </c>
      <c r="H821" s="89">
        <v>0.71399999999999997</v>
      </c>
    </row>
    <row r="822" spans="1:40" x14ac:dyDescent="0.25">
      <c r="A822" s="84" t="s">
        <v>6</v>
      </c>
      <c r="B822" s="85">
        <v>15</v>
      </c>
      <c r="C822" s="85">
        <v>0</v>
      </c>
      <c r="D822" s="102" t="s">
        <v>841</v>
      </c>
      <c r="E822" s="85">
        <v>4</v>
      </c>
      <c r="F822" s="86">
        <v>0.26700000000000002</v>
      </c>
      <c r="G822" s="85">
        <v>11</v>
      </c>
      <c r="H822" s="86">
        <v>0.73299999999999998</v>
      </c>
    </row>
    <row r="823" spans="1:40" x14ac:dyDescent="0.25">
      <c r="A823" s="87" t="s">
        <v>7</v>
      </c>
      <c r="B823" s="88">
        <v>28</v>
      </c>
      <c r="C823" s="88">
        <v>1</v>
      </c>
      <c r="D823" s="89">
        <v>3.5999999999999997E-2</v>
      </c>
      <c r="E823" s="88">
        <v>6</v>
      </c>
      <c r="F823" s="89">
        <v>0.214</v>
      </c>
      <c r="G823" s="88">
        <v>18</v>
      </c>
      <c r="H823" s="89">
        <v>0.64300000000000002</v>
      </c>
      <c r="I823" s="65">
        <f>D823+F823</f>
        <v>0.25</v>
      </c>
      <c r="J823" s="55"/>
    </row>
    <row r="824" spans="1:40" x14ac:dyDescent="0.25">
      <c r="A824" s="84" t="s">
        <v>8</v>
      </c>
      <c r="B824" s="85">
        <v>69</v>
      </c>
      <c r="C824" s="85">
        <v>6</v>
      </c>
      <c r="D824" s="86">
        <v>8.6999999999999994E-2</v>
      </c>
      <c r="E824" s="85">
        <v>10</v>
      </c>
      <c r="F824" s="86">
        <v>0.14499999999999999</v>
      </c>
      <c r="G824" s="85">
        <v>52</v>
      </c>
      <c r="H824" s="86">
        <v>0.754</v>
      </c>
      <c r="I824" s="65">
        <f t="shared" ref="I824:I827" si="18">D824+F824</f>
        <v>0.23199999999999998</v>
      </c>
      <c r="J824" s="55"/>
    </row>
    <row r="825" spans="1:40" x14ac:dyDescent="0.25">
      <c r="A825" s="87" t="s">
        <v>9</v>
      </c>
      <c r="B825" s="88">
        <v>112</v>
      </c>
      <c r="C825" s="88">
        <v>12</v>
      </c>
      <c r="D825" s="102">
        <v>0.107</v>
      </c>
      <c r="E825" s="88">
        <v>28</v>
      </c>
      <c r="F825" s="89">
        <v>0.25</v>
      </c>
      <c r="G825" s="88">
        <v>67</v>
      </c>
      <c r="H825" s="89">
        <v>0.59799999999999998</v>
      </c>
      <c r="I825" s="65">
        <f t="shared" si="18"/>
        <v>0.35699999999999998</v>
      </c>
      <c r="J825" s="55"/>
    </row>
    <row r="826" spans="1:40" x14ac:dyDescent="0.25">
      <c r="A826" s="87" t="s">
        <v>10</v>
      </c>
      <c r="B826" s="88">
        <v>215</v>
      </c>
      <c r="C826" s="88">
        <v>28</v>
      </c>
      <c r="D826" s="102">
        <v>0.13</v>
      </c>
      <c r="E826" s="88">
        <v>67</v>
      </c>
      <c r="F826" s="89">
        <v>0.312</v>
      </c>
      <c r="G826" s="88">
        <v>110</v>
      </c>
      <c r="H826" s="89">
        <v>0.51200000000000001</v>
      </c>
      <c r="I826" s="65">
        <f t="shared" si="18"/>
        <v>0.442</v>
      </c>
      <c r="J826" s="55"/>
    </row>
    <row r="827" spans="1:40" x14ac:dyDescent="0.25">
      <c r="A827" s="90" t="s">
        <v>11</v>
      </c>
      <c r="B827" s="85">
        <v>335</v>
      </c>
      <c r="C827" s="91">
        <v>108</v>
      </c>
      <c r="D827" s="102">
        <v>0.32200000000000001</v>
      </c>
      <c r="E827" s="91">
        <v>98</v>
      </c>
      <c r="F827" s="92">
        <v>0.29299999999999998</v>
      </c>
      <c r="G827" s="91">
        <v>118</v>
      </c>
      <c r="H827" s="170">
        <v>0.35199999999999998</v>
      </c>
      <c r="I827" s="65">
        <f t="shared" si="18"/>
        <v>0.61499999999999999</v>
      </c>
      <c r="J827" s="55"/>
    </row>
    <row r="828" spans="1:40" x14ac:dyDescent="0.25">
      <c r="A828" s="105" t="s">
        <v>12</v>
      </c>
      <c r="B828" s="50">
        <v>1</v>
      </c>
      <c r="C828" s="50">
        <v>0</v>
      </c>
      <c r="D828" s="28" t="s">
        <v>841</v>
      </c>
      <c r="E828" s="28">
        <v>0</v>
      </c>
      <c r="F828" s="28" t="s">
        <v>841</v>
      </c>
      <c r="G828" s="117">
        <v>1</v>
      </c>
      <c r="H828" s="28">
        <v>1</v>
      </c>
    </row>
    <row r="830" spans="1:40" x14ac:dyDescent="0.25">
      <c r="A830" s="81" t="s">
        <v>850</v>
      </c>
    </row>
    <row r="831" spans="1:40" ht="15.75" customHeight="1" x14ac:dyDescent="0.25">
      <c r="A831" s="93">
        <v>44602</v>
      </c>
      <c r="B831" s="94">
        <f>A831-120</f>
        <v>44482</v>
      </c>
      <c r="C831" s="272" t="s">
        <v>962</v>
      </c>
      <c r="D831" s="272"/>
      <c r="E831" s="272" t="s">
        <v>963</v>
      </c>
      <c r="F831" s="272"/>
      <c r="G831" s="272" t="s">
        <v>835</v>
      </c>
      <c r="H831" s="272"/>
      <c r="I831" s="14" t="s">
        <v>833</v>
      </c>
      <c r="J831" s="15"/>
    </row>
    <row r="832" spans="1:40" ht="45" x14ac:dyDescent="0.25">
      <c r="A832" s="82" t="s">
        <v>104</v>
      </c>
      <c r="B832" s="83" t="s">
        <v>1026</v>
      </c>
      <c r="C832" s="83" t="s">
        <v>839</v>
      </c>
      <c r="D832" s="83" t="s">
        <v>840</v>
      </c>
      <c r="E832" s="83" t="s">
        <v>839</v>
      </c>
      <c r="F832" s="83" t="s">
        <v>840</v>
      </c>
      <c r="G832" s="83" t="s">
        <v>839</v>
      </c>
      <c r="H832" s="83" t="s">
        <v>840</v>
      </c>
    </row>
    <row r="833" spans="1:10" x14ac:dyDescent="0.25">
      <c r="A833" s="84" t="s">
        <v>964</v>
      </c>
      <c r="B833" s="85">
        <v>1</v>
      </c>
      <c r="C833" s="85">
        <v>0</v>
      </c>
      <c r="D833" s="86" t="s">
        <v>841</v>
      </c>
      <c r="E833" s="85">
        <v>0</v>
      </c>
      <c r="F833" s="85" t="s">
        <v>841</v>
      </c>
      <c r="G833" s="85">
        <v>1</v>
      </c>
      <c r="H833" s="86">
        <v>1</v>
      </c>
    </row>
    <row r="834" spans="1:10" x14ac:dyDescent="0.25">
      <c r="A834" s="84" t="s">
        <v>965</v>
      </c>
      <c r="B834" s="85">
        <v>2</v>
      </c>
      <c r="C834" s="85">
        <v>0</v>
      </c>
      <c r="D834" s="86" t="s">
        <v>841</v>
      </c>
      <c r="E834" s="85">
        <v>0</v>
      </c>
      <c r="F834" s="85" t="s">
        <v>841</v>
      </c>
      <c r="G834" s="85">
        <v>2</v>
      </c>
      <c r="H834" s="86">
        <v>1</v>
      </c>
    </row>
    <row r="835" spans="1:10" x14ac:dyDescent="0.25">
      <c r="A835" s="87" t="s">
        <v>809</v>
      </c>
      <c r="B835" s="88">
        <v>7</v>
      </c>
      <c r="C835" s="88">
        <v>0</v>
      </c>
      <c r="D835" s="89" t="s">
        <v>841</v>
      </c>
      <c r="E835" s="88">
        <v>2</v>
      </c>
      <c r="F835" s="89">
        <v>0.28599999999999998</v>
      </c>
      <c r="G835" s="88">
        <v>5</v>
      </c>
      <c r="H835" s="89">
        <v>0.71399999999999997</v>
      </c>
    </row>
    <row r="836" spans="1:10" x14ac:dyDescent="0.25">
      <c r="A836" s="84" t="s">
        <v>6</v>
      </c>
      <c r="B836" s="85">
        <v>15</v>
      </c>
      <c r="C836" s="85">
        <v>0</v>
      </c>
      <c r="D836" s="102" t="s">
        <v>841</v>
      </c>
      <c r="E836" s="85">
        <v>4</v>
      </c>
      <c r="F836" s="86">
        <v>0.26700000000000002</v>
      </c>
      <c r="G836" s="85">
        <v>11</v>
      </c>
      <c r="H836" s="86">
        <v>0.73299999999999998</v>
      </c>
    </row>
    <row r="837" spans="1:10" x14ac:dyDescent="0.25">
      <c r="A837" s="87" t="s">
        <v>7</v>
      </c>
      <c r="B837" s="88">
        <v>29</v>
      </c>
      <c r="C837" s="88">
        <v>1</v>
      </c>
      <c r="D837" s="89">
        <v>3.4000000000000002E-2</v>
      </c>
      <c r="E837" s="88">
        <v>6</v>
      </c>
      <c r="F837" s="89">
        <v>0.20699999999999999</v>
      </c>
      <c r="G837" s="88">
        <v>19</v>
      </c>
      <c r="H837" s="89">
        <v>0.65500000000000003</v>
      </c>
      <c r="I837" s="65">
        <f>D837+F837</f>
        <v>0.24099999999999999</v>
      </c>
      <c r="J837" s="55"/>
    </row>
    <row r="838" spans="1:10" x14ac:dyDescent="0.25">
      <c r="A838" s="84" t="s">
        <v>8</v>
      </c>
      <c r="B838" s="85">
        <v>70</v>
      </c>
      <c r="C838" s="85">
        <v>6</v>
      </c>
      <c r="D838" s="86">
        <v>8.5999999999999993E-2</v>
      </c>
      <c r="E838" s="85">
        <v>10</v>
      </c>
      <c r="F838" s="86">
        <v>0.14299999999999999</v>
      </c>
      <c r="G838" s="85">
        <v>52</v>
      </c>
      <c r="H838" s="86">
        <v>0.74299999999999999</v>
      </c>
      <c r="I838" s="65">
        <f t="shared" ref="I838:I841" si="19">D838+F838</f>
        <v>0.22899999999999998</v>
      </c>
      <c r="J838" s="55"/>
    </row>
    <row r="839" spans="1:10" x14ac:dyDescent="0.25">
      <c r="A839" s="87" t="s">
        <v>9</v>
      </c>
      <c r="B839" s="88">
        <v>113</v>
      </c>
      <c r="C839" s="88">
        <v>12</v>
      </c>
      <c r="D839" s="102">
        <v>0.106</v>
      </c>
      <c r="E839" s="88">
        <v>29</v>
      </c>
      <c r="F839" s="89">
        <v>0.25700000000000001</v>
      </c>
      <c r="G839" s="88">
        <v>67</v>
      </c>
      <c r="H839" s="89">
        <v>0.59299999999999997</v>
      </c>
      <c r="I839" s="65">
        <f t="shared" si="19"/>
        <v>0.36299999999999999</v>
      </c>
      <c r="J839" s="55"/>
    </row>
    <row r="840" spans="1:10" x14ac:dyDescent="0.25">
      <c r="A840" s="87" t="s">
        <v>10</v>
      </c>
      <c r="B840" s="88">
        <v>215</v>
      </c>
      <c r="C840" s="88">
        <v>30</v>
      </c>
      <c r="D840" s="102">
        <v>0.14000000000000001</v>
      </c>
      <c r="E840" s="88">
        <v>68</v>
      </c>
      <c r="F840" s="89">
        <v>0.316</v>
      </c>
      <c r="G840" s="88">
        <v>107</v>
      </c>
      <c r="H840" s="89">
        <v>0.498</v>
      </c>
      <c r="I840" s="65">
        <f t="shared" si="19"/>
        <v>0.45600000000000002</v>
      </c>
      <c r="J840" s="55"/>
    </row>
    <row r="841" spans="1:10" x14ac:dyDescent="0.25">
      <c r="A841" s="90" t="s">
        <v>11</v>
      </c>
      <c r="B841" s="85">
        <v>342</v>
      </c>
      <c r="C841" s="91">
        <v>115</v>
      </c>
      <c r="D841" s="102">
        <v>0.33600000000000002</v>
      </c>
      <c r="E841" s="91">
        <v>97</v>
      </c>
      <c r="F841" s="92">
        <v>0.28399999999999997</v>
      </c>
      <c r="G841" s="91">
        <v>118</v>
      </c>
      <c r="H841" s="170">
        <v>0.34499999999999997</v>
      </c>
      <c r="I841" s="65">
        <f t="shared" si="19"/>
        <v>0.62</v>
      </c>
      <c r="J841" s="55"/>
    </row>
    <row r="842" spans="1:10" x14ac:dyDescent="0.25">
      <c r="A842" s="105" t="s">
        <v>12</v>
      </c>
      <c r="B842" s="50">
        <v>1</v>
      </c>
      <c r="C842" s="50">
        <v>0</v>
      </c>
      <c r="D842" s="28" t="s">
        <v>841</v>
      </c>
      <c r="E842" s="28">
        <v>0</v>
      </c>
      <c r="F842" s="28" t="s">
        <v>841</v>
      </c>
      <c r="G842" s="117">
        <v>1</v>
      </c>
      <c r="H842" s="28">
        <v>1</v>
      </c>
    </row>
    <row r="844" spans="1:10" x14ac:dyDescent="0.25">
      <c r="A844" s="81" t="s">
        <v>850</v>
      </c>
    </row>
    <row r="845" spans="1:10" ht="15.75" customHeight="1" x14ac:dyDescent="0.25">
      <c r="A845" s="93">
        <v>44605</v>
      </c>
      <c r="B845" s="94">
        <f>A845-120</f>
        <v>44485</v>
      </c>
      <c r="C845" s="272" t="s">
        <v>962</v>
      </c>
      <c r="D845" s="272"/>
      <c r="E845" s="272" t="s">
        <v>963</v>
      </c>
      <c r="F845" s="272"/>
      <c r="G845" s="272" t="s">
        <v>835</v>
      </c>
      <c r="H845" s="272"/>
      <c r="I845" s="14" t="s">
        <v>833</v>
      </c>
      <c r="J845" s="15"/>
    </row>
    <row r="846" spans="1:10" ht="45" x14ac:dyDescent="0.25">
      <c r="A846" s="82" t="s">
        <v>104</v>
      </c>
      <c r="B846" s="83" t="s">
        <v>1026</v>
      </c>
      <c r="C846" s="83" t="s">
        <v>839</v>
      </c>
      <c r="D846" s="83" t="s">
        <v>840</v>
      </c>
      <c r="E846" s="83" t="s">
        <v>839</v>
      </c>
      <c r="F846" s="83" t="s">
        <v>840</v>
      </c>
      <c r="G846" s="83" t="s">
        <v>839</v>
      </c>
      <c r="H846" s="83" t="s">
        <v>840</v>
      </c>
    </row>
    <row r="847" spans="1:10" x14ac:dyDescent="0.25">
      <c r="A847" s="84" t="s">
        <v>964</v>
      </c>
      <c r="B847" s="85">
        <v>1</v>
      </c>
      <c r="C847" s="85">
        <v>0</v>
      </c>
      <c r="D847" s="86" t="s">
        <v>841</v>
      </c>
      <c r="E847" s="85">
        <v>0</v>
      </c>
      <c r="F847" s="85" t="s">
        <v>841</v>
      </c>
      <c r="G847" s="85">
        <v>1</v>
      </c>
      <c r="H847" s="86">
        <v>1</v>
      </c>
    </row>
    <row r="848" spans="1:10" x14ac:dyDescent="0.25">
      <c r="A848" s="84" t="s">
        <v>965</v>
      </c>
      <c r="B848" s="85">
        <v>2</v>
      </c>
      <c r="C848" s="85">
        <v>0</v>
      </c>
      <c r="D848" s="86" t="s">
        <v>841</v>
      </c>
      <c r="E848" s="85">
        <v>0</v>
      </c>
      <c r="F848" s="85" t="s">
        <v>841</v>
      </c>
      <c r="G848" s="85">
        <v>2</v>
      </c>
      <c r="H848" s="86">
        <v>1</v>
      </c>
    </row>
    <row r="849" spans="1:10" x14ac:dyDescent="0.25">
      <c r="A849" s="87" t="s">
        <v>809</v>
      </c>
      <c r="B849" s="88">
        <v>7</v>
      </c>
      <c r="C849" s="88">
        <v>0</v>
      </c>
      <c r="D849" s="89" t="s">
        <v>841</v>
      </c>
      <c r="E849" s="88">
        <v>2</v>
      </c>
      <c r="F849" s="89">
        <v>0.28599999999999998</v>
      </c>
      <c r="G849" s="88">
        <v>5</v>
      </c>
      <c r="H849" s="89">
        <v>0.71399999999999997</v>
      </c>
    </row>
    <row r="850" spans="1:10" x14ac:dyDescent="0.25">
      <c r="A850" s="84" t="s">
        <v>6</v>
      </c>
      <c r="B850" s="85">
        <v>17</v>
      </c>
      <c r="C850" s="85">
        <v>0</v>
      </c>
      <c r="D850" s="102" t="s">
        <v>841</v>
      </c>
      <c r="E850" s="85">
        <v>5</v>
      </c>
      <c r="F850" s="86">
        <v>0.29399999999999998</v>
      </c>
      <c r="G850" s="85">
        <v>12</v>
      </c>
      <c r="H850" s="86">
        <v>0.70599999999999996</v>
      </c>
    </row>
    <row r="851" spans="1:10" x14ac:dyDescent="0.25">
      <c r="A851" s="87" t="s">
        <v>7</v>
      </c>
      <c r="B851" s="88">
        <v>28</v>
      </c>
      <c r="C851" s="88">
        <v>1</v>
      </c>
      <c r="D851" s="89">
        <v>3.5999999999999997E-2</v>
      </c>
      <c r="E851" s="88">
        <v>6</v>
      </c>
      <c r="F851" s="89">
        <v>0.214</v>
      </c>
      <c r="G851" s="88">
        <v>18</v>
      </c>
      <c r="H851" s="89">
        <v>0.64300000000000002</v>
      </c>
      <c r="I851" s="65">
        <f>D851+F851</f>
        <v>0.25</v>
      </c>
      <c r="J851" s="55"/>
    </row>
    <row r="852" spans="1:10" x14ac:dyDescent="0.25">
      <c r="A852" s="84" t="s">
        <v>8</v>
      </c>
      <c r="B852" s="85">
        <v>69</v>
      </c>
      <c r="C852" s="85">
        <v>6</v>
      </c>
      <c r="D852" s="86">
        <v>8.6999999999999994E-2</v>
      </c>
      <c r="E852" s="85">
        <v>10</v>
      </c>
      <c r="F852" s="86">
        <v>0.14499999999999999</v>
      </c>
      <c r="G852" s="85">
        <v>51</v>
      </c>
      <c r="H852" s="86">
        <v>0.73899999999999999</v>
      </c>
      <c r="I852" s="65">
        <f t="shared" ref="I852:I855" si="20">D852+F852</f>
        <v>0.23199999999999998</v>
      </c>
      <c r="J852" s="55"/>
    </row>
    <row r="853" spans="1:10" x14ac:dyDescent="0.25">
      <c r="A853" s="87" t="s">
        <v>9</v>
      </c>
      <c r="B853" s="88">
        <v>112</v>
      </c>
      <c r="C853" s="88">
        <v>13</v>
      </c>
      <c r="D853" s="102">
        <v>0.11600000000000001</v>
      </c>
      <c r="E853" s="88">
        <v>30</v>
      </c>
      <c r="F853" s="89">
        <v>0.26800000000000002</v>
      </c>
      <c r="G853" s="88">
        <v>64</v>
      </c>
      <c r="H853" s="89">
        <v>0.57099999999999995</v>
      </c>
      <c r="I853" s="65">
        <f t="shared" si="20"/>
        <v>0.38400000000000001</v>
      </c>
      <c r="J853" s="55"/>
    </row>
    <row r="854" spans="1:10" x14ac:dyDescent="0.25">
      <c r="A854" s="87" t="s">
        <v>10</v>
      </c>
      <c r="B854" s="88">
        <v>211</v>
      </c>
      <c r="C854" s="88">
        <v>36</v>
      </c>
      <c r="D854" s="102">
        <v>0.17100000000000001</v>
      </c>
      <c r="E854" s="88">
        <v>65</v>
      </c>
      <c r="F854" s="89">
        <v>0.308</v>
      </c>
      <c r="G854" s="88">
        <v>100</v>
      </c>
      <c r="H854" s="89">
        <v>0.47399999999999998</v>
      </c>
      <c r="I854" s="65">
        <f t="shared" si="20"/>
        <v>0.47899999999999998</v>
      </c>
      <c r="J854" s="55"/>
    </row>
    <row r="855" spans="1:10" x14ac:dyDescent="0.25">
      <c r="A855" s="90" t="s">
        <v>11</v>
      </c>
      <c r="B855" s="85">
        <v>345</v>
      </c>
      <c r="C855" s="91">
        <v>124</v>
      </c>
      <c r="D855" s="102">
        <v>0.35899999999999999</v>
      </c>
      <c r="E855" s="91">
        <v>94</v>
      </c>
      <c r="F855" s="92">
        <v>0.27200000000000002</v>
      </c>
      <c r="G855" s="91">
        <v>116</v>
      </c>
      <c r="H855" s="170">
        <v>0.33600000000000002</v>
      </c>
      <c r="I855" s="65">
        <f t="shared" si="20"/>
        <v>0.63100000000000001</v>
      </c>
      <c r="J855" s="55"/>
    </row>
    <row r="856" spans="1:10" x14ac:dyDescent="0.25">
      <c r="A856" s="105" t="s">
        <v>12</v>
      </c>
      <c r="B856" s="50">
        <v>1</v>
      </c>
      <c r="C856" s="50">
        <v>0</v>
      </c>
      <c r="D856" s="28" t="s">
        <v>841</v>
      </c>
      <c r="E856" s="28">
        <v>0</v>
      </c>
      <c r="F856" s="28" t="s">
        <v>841</v>
      </c>
      <c r="G856" s="117">
        <v>1</v>
      </c>
      <c r="H856" s="28">
        <v>1</v>
      </c>
    </row>
    <row r="858" spans="1:10" x14ac:dyDescent="0.25">
      <c r="A858" s="81" t="s">
        <v>850</v>
      </c>
    </row>
    <row r="859" spans="1:10" ht="15.75" customHeight="1" x14ac:dyDescent="0.25">
      <c r="A859" s="93">
        <v>44606</v>
      </c>
      <c r="B859" s="94">
        <f>A859-120</f>
        <v>44486</v>
      </c>
      <c r="C859" s="272" t="s">
        <v>962</v>
      </c>
      <c r="D859" s="272"/>
      <c r="E859" s="272" t="s">
        <v>963</v>
      </c>
      <c r="F859" s="272"/>
      <c r="G859" s="272" t="s">
        <v>835</v>
      </c>
      <c r="H859" s="272"/>
      <c r="I859" s="14" t="s">
        <v>833</v>
      </c>
      <c r="J859" s="15"/>
    </row>
    <row r="860" spans="1:10" ht="45" x14ac:dyDescent="0.25">
      <c r="A860" s="82" t="s">
        <v>104</v>
      </c>
      <c r="B860" s="83" t="s">
        <v>1026</v>
      </c>
      <c r="C860" s="83" t="s">
        <v>839</v>
      </c>
      <c r="D860" s="83" t="s">
        <v>840</v>
      </c>
      <c r="E860" s="83" t="s">
        <v>839</v>
      </c>
      <c r="F860" s="83" t="s">
        <v>840</v>
      </c>
      <c r="G860" s="83" t="s">
        <v>839</v>
      </c>
      <c r="H860" s="83" t="s">
        <v>840</v>
      </c>
    </row>
    <row r="861" spans="1:10" x14ac:dyDescent="0.25">
      <c r="A861" s="84" t="s">
        <v>964</v>
      </c>
      <c r="B861" s="85">
        <v>1</v>
      </c>
      <c r="C861" s="85">
        <v>0</v>
      </c>
      <c r="D861" s="86" t="s">
        <v>841</v>
      </c>
      <c r="E861" s="85">
        <v>0</v>
      </c>
      <c r="F861" s="85" t="s">
        <v>841</v>
      </c>
      <c r="G861" s="85">
        <v>1</v>
      </c>
      <c r="H861" s="86">
        <v>1</v>
      </c>
    </row>
    <row r="862" spans="1:10" x14ac:dyDescent="0.25">
      <c r="A862" s="84" t="s">
        <v>965</v>
      </c>
      <c r="B862" s="85">
        <v>2</v>
      </c>
      <c r="C862" s="85">
        <v>0</v>
      </c>
      <c r="D862" s="86" t="s">
        <v>841</v>
      </c>
      <c r="E862" s="85">
        <v>0</v>
      </c>
      <c r="F862" s="85" t="s">
        <v>841</v>
      </c>
      <c r="G862" s="85">
        <v>2</v>
      </c>
      <c r="H862" s="86">
        <v>1</v>
      </c>
    </row>
    <row r="863" spans="1:10" x14ac:dyDescent="0.25">
      <c r="A863" s="87" t="s">
        <v>809</v>
      </c>
      <c r="B863" s="88">
        <v>7</v>
      </c>
      <c r="C863" s="88">
        <v>0</v>
      </c>
      <c r="D863" s="89" t="s">
        <v>841</v>
      </c>
      <c r="E863" s="88">
        <v>2</v>
      </c>
      <c r="F863" s="89">
        <v>0.28599999999999998</v>
      </c>
      <c r="G863" s="88">
        <v>5</v>
      </c>
      <c r="H863" s="89">
        <v>0.71399999999999997</v>
      </c>
    </row>
    <row r="864" spans="1:10" x14ac:dyDescent="0.25">
      <c r="A864" s="84" t="s">
        <v>6</v>
      </c>
      <c r="B864" s="85">
        <v>16</v>
      </c>
      <c r="C864" s="85">
        <v>0</v>
      </c>
      <c r="D864" s="102" t="s">
        <v>841</v>
      </c>
      <c r="E864" s="85">
        <v>5</v>
      </c>
      <c r="F864" s="86">
        <v>0.312</v>
      </c>
      <c r="G864" s="85">
        <v>11</v>
      </c>
      <c r="H864" s="86">
        <v>0.68799999999999994</v>
      </c>
    </row>
    <row r="865" spans="1:10" x14ac:dyDescent="0.25">
      <c r="A865" s="87" t="s">
        <v>7</v>
      </c>
      <c r="B865" s="88">
        <v>28</v>
      </c>
      <c r="C865" s="88">
        <v>1</v>
      </c>
      <c r="D865" s="89">
        <v>3.5999999999999997E-2</v>
      </c>
      <c r="E865" s="88">
        <v>6</v>
      </c>
      <c r="F865" s="89">
        <v>0.214</v>
      </c>
      <c r="G865" s="88">
        <v>18</v>
      </c>
      <c r="H865" s="89">
        <v>0.64300000000000002</v>
      </c>
      <c r="I865" s="65">
        <f>D865+F865</f>
        <v>0.25</v>
      </c>
      <c r="J865" s="55"/>
    </row>
    <row r="866" spans="1:10" x14ac:dyDescent="0.25">
      <c r="A866" s="84" t="s">
        <v>8</v>
      </c>
      <c r="B866" s="85">
        <v>68</v>
      </c>
      <c r="C866" s="85">
        <v>6</v>
      </c>
      <c r="D866" s="86">
        <v>8.7999999999999995E-2</v>
      </c>
      <c r="E866" s="85">
        <v>10</v>
      </c>
      <c r="F866" s="86">
        <v>0.14699999999999999</v>
      </c>
      <c r="G866" s="85">
        <v>50</v>
      </c>
      <c r="H866" s="86">
        <v>0.73499999999999999</v>
      </c>
      <c r="I866" s="65">
        <f t="shared" ref="I866:I869" si="21">D866+F866</f>
        <v>0.23499999999999999</v>
      </c>
      <c r="J866" s="55"/>
    </row>
    <row r="867" spans="1:10" x14ac:dyDescent="0.25">
      <c r="A867" s="87" t="s">
        <v>9</v>
      </c>
      <c r="B867" s="88">
        <v>113</v>
      </c>
      <c r="C867" s="88">
        <v>13</v>
      </c>
      <c r="D867" s="102">
        <v>0.115</v>
      </c>
      <c r="E867" s="88">
        <v>30</v>
      </c>
      <c r="F867" s="89">
        <v>0.26500000000000001</v>
      </c>
      <c r="G867" s="88">
        <v>65</v>
      </c>
      <c r="H867" s="89">
        <v>0.57499999999999996</v>
      </c>
      <c r="I867" s="65">
        <f t="shared" si="21"/>
        <v>0.38</v>
      </c>
      <c r="J867" s="55"/>
    </row>
    <row r="868" spans="1:10" x14ac:dyDescent="0.25">
      <c r="A868" s="87" t="s">
        <v>10</v>
      </c>
      <c r="B868" s="88">
        <v>210</v>
      </c>
      <c r="C868" s="88">
        <v>37</v>
      </c>
      <c r="D868" s="102">
        <v>0.17599999999999999</v>
      </c>
      <c r="E868" s="88">
        <v>65</v>
      </c>
      <c r="F868" s="89">
        <v>0.31</v>
      </c>
      <c r="G868" s="88">
        <v>98</v>
      </c>
      <c r="H868" s="89">
        <v>0.46700000000000003</v>
      </c>
      <c r="I868" s="65">
        <f t="shared" si="21"/>
        <v>0.48599999999999999</v>
      </c>
      <c r="J868" s="55"/>
    </row>
    <row r="869" spans="1:10" x14ac:dyDescent="0.25">
      <c r="A869" s="90" t="s">
        <v>11</v>
      </c>
      <c r="B869" s="85">
        <v>351</v>
      </c>
      <c r="C869" s="91">
        <v>129</v>
      </c>
      <c r="D869" s="102">
        <v>0.36799999999999999</v>
      </c>
      <c r="E869" s="91">
        <v>96</v>
      </c>
      <c r="F869" s="92">
        <v>0.27400000000000002</v>
      </c>
      <c r="G869" s="91">
        <v>115</v>
      </c>
      <c r="H869" s="170">
        <v>0.32800000000000001</v>
      </c>
      <c r="I869" s="65">
        <f t="shared" si="21"/>
        <v>0.64200000000000002</v>
      </c>
      <c r="J869" s="55"/>
    </row>
    <row r="870" spans="1:10" x14ac:dyDescent="0.25">
      <c r="A870" s="105" t="s">
        <v>12</v>
      </c>
      <c r="B870" s="50">
        <v>1</v>
      </c>
      <c r="C870" s="50">
        <v>0</v>
      </c>
      <c r="D870" s="28" t="s">
        <v>841</v>
      </c>
      <c r="E870" s="28">
        <v>0</v>
      </c>
      <c r="F870" s="28" t="s">
        <v>841</v>
      </c>
      <c r="G870" s="117">
        <v>1</v>
      </c>
      <c r="H870" s="28">
        <v>1</v>
      </c>
    </row>
    <row r="872" spans="1:10" x14ac:dyDescent="0.25">
      <c r="A872" s="81" t="s">
        <v>850</v>
      </c>
    </row>
    <row r="873" spans="1:10" ht="15.75" customHeight="1" x14ac:dyDescent="0.25">
      <c r="A873" s="93">
        <v>44607</v>
      </c>
      <c r="B873" s="94">
        <f>A873-120</f>
        <v>44487</v>
      </c>
      <c r="C873" s="272" t="s">
        <v>962</v>
      </c>
      <c r="D873" s="272"/>
      <c r="E873" s="272" t="s">
        <v>963</v>
      </c>
      <c r="F873" s="272"/>
      <c r="G873" s="272" t="s">
        <v>835</v>
      </c>
      <c r="H873" s="272"/>
      <c r="I873" s="14" t="s">
        <v>833</v>
      </c>
      <c r="J873" s="15"/>
    </row>
    <row r="874" spans="1:10" ht="45" x14ac:dyDescent="0.25">
      <c r="A874" s="82" t="s">
        <v>104</v>
      </c>
      <c r="B874" s="83" t="s">
        <v>1026</v>
      </c>
      <c r="C874" s="83" t="s">
        <v>839</v>
      </c>
      <c r="D874" s="83" t="s">
        <v>840</v>
      </c>
      <c r="E874" s="83" t="s">
        <v>839</v>
      </c>
      <c r="F874" s="83" t="s">
        <v>840</v>
      </c>
      <c r="G874" s="83" t="s">
        <v>839</v>
      </c>
      <c r="H874" s="83" t="s">
        <v>840</v>
      </c>
    </row>
    <row r="875" spans="1:10" x14ac:dyDescent="0.25">
      <c r="A875" s="84" t="s">
        <v>964</v>
      </c>
      <c r="B875" s="85">
        <v>1</v>
      </c>
      <c r="C875" s="85">
        <v>0</v>
      </c>
      <c r="D875" s="86" t="s">
        <v>841</v>
      </c>
      <c r="E875" s="85">
        <v>0</v>
      </c>
      <c r="F875" s="85" t="s">
        <v>841</v>
      </c>
      <c r="G875" s="85">
        <v>1</v>
      </c>
      <c r="H875" s="86">
        <v>1</v>
      </c>
    </row>
    <row r="876" spans="1:10" x14ac:dyDescent="0.25">
      <c r="A876" s="84" t="s">
        <v>965</v>
      </c>
      <c r="B876" s="85">
        <v>2</v>
      </c>
      <c r="C876" s="85">
        <v>0</v>
      </c>
      <c r="D876" s="86" t="s">
        <v>841</v>
      </c>
      <c r="E876" s="85">
        <v>0</v>
      </c>
      <c r="F876" s="85" t="s">
        <v>841</v>
      </c>
      <c r="G876" s="85">
        <v>2</v>
      </c>
      <c r="H876" s="86">
        <v>1</v>
      </c>
    </row>
    <row r="877" spans="1:10" x14ac:dyDescent="0.25">
      <c r="A877" s="87" t="s">
        <v>809</v>
      </c>
      <c r="B877" s="88">
        <v>8</v>
      </c>
      <c r="C877" s="88">
        <v>0</v>
      </c>
      <c r="D877" s="89" t="s">
        <v>841</v>
      </c>
      <c r="E877" s="88">
        <v>3</v>
      </c>
      <c r="F877" s="89">
        <v>0.375</v>
      </c>
      <c r="G877" s="88">
        <v>5</v>
      </c>
      <c r="H877" s="89">
        <v>0.625</v>
      </c>
    </row>
    <row r="878" spans="1:10" x14ac:dyDescent="0.25">
      <c r="A878" s="84" t="s">
        <v>6</v>
      </c>
      <c r="B878" s="85">
        <v>15</v>
      </c>
      <c r="C878" s="85">
        <v>0</v>
      </c>
      <c r="D878" s="102" t="s">
        <v>841</v>
      </c>
      <c r="E878" s="85">
        <v>5</v>
      </c>
      <c r="F878" s="86">
        <v>0.33300000000000002</v>
      </c>
      <c r="G878" s="85">
        <v>10</v>
      </c>
      <c r="H878" s="86">
        <v>0.66700000000000004</v>
      </c>
    </row>
    <row r="879" spans="1:10" x14ac:dyDescent="0.25">
      <c r="A879" s="87" t="s">
        <v>7</v>
      </c>
      <c r="B879" s="88">
        <v>29</v>
      </c>
      <c r="C879" s="88">
        <v>1</v>
      </c>
      <c r="D879" s="89">
        <v>3.4000000000000002E-2</v>
      </c>
      <c r="E879" s="88">
        <v>7</v>
      </c>
      <c r="F879" s="89">
        <v>0.24099999999999999</v>
      </c>
      <c r="G879" s="88">
        <v>18</v>
      </c>
      <c r="H879" s="89">
        <v>0.621</v>
      </c>
      <c r="I879" s="65">
        <f>D879+F879</f>
        <v>0.27500000000000002</v>
      </c>
      <c r="J879" s="55"/>
    </row>
    <row r="880" spans="1:10" x14ac:dyDescent="0.25">
      <c r="A880" s="84" t="s">
        <v>8</v>
      </c>
      <c r="B880" s="85">
        <v>66</v>
      </c>
      <c r="C880" s="85">
        <v>6</v>
      </c>
      <c r="D880" s="86">
        <v>9.0999999999999998E-2</v>
      </c>
      <c r="E880" s="85">
        <v>10</v>
      </c>
      <c r="F880" s="86">
        <v>0.152</v>
      </c>
      <c r="G880" s="85">
        <v>48</v>
      </c>
      <c r="H880" s="86">
        <v>0.72699999999999998</v>
      </c>
      <c r="I880" s="65">
        <f t="shared" ref="I880:I883" si="22">D880+F880</f>
        <v>0.24299999999999999</v>
      </c>
      <c r="J880" s="55"/>
    </row>
    <row r="881" spans="1:10" x14ac:dyDescent="0.25">
      <c r="A881" s="87" t="s">
        <v>9</v>
      </c>
      <c r="B881" s="88">
        <v>115</v>
      </c>
      <c r="C881" s="88">
        <v>14</v>
      </c>
      <c r="D881" s="102">
        <v>0.122</v>
      </c>
      <c r="E881" s="88">
        <v>32</v>
      </c>
      <c r="F881" s="89">
        <v>0.27800000000000002</v>
      </c>
      <c r="G881" s="88">
        <v>64</v>
      </c>
      <c r="H881" s="89">
        <v>0.55700000000000005</v>
      </c>
      <c r="I881" s="65">
        <f t="shared" si="22"/>
        <v>0.4</v>
      </c>
      <c r="J881" s="55"/>
    </row>
    <row r="882" spans="1:10" x14ac:dyDescent="0.25">
      <c r="A882" s="87" t="s">
        <v>10</v>
      </c>
      <c r="B882" s="88">
        <v>207</v>
      </c>
      <c r="C882" s="88">
        <v>37</v>
      </c>
      <c r="D882" s="102">
        <v>0.17899999999999999</v>
      </c>
      <c r="E882" s="88">
        <v>64</v>
      </c>
      <c r="F882" s="89">
        <v>0.309</v>
      </c>
      <c r="G882" s="88">
        <v>96</v>
      </c>
      <c r="H882" s="89">
        <v>0.46400000000000002</v>
      </c>
      <c r="I882" s="65">
        <f t="shared" si="22"/>
        <v>0.48799999999999999</v>
      </c>
      <c r="J882" s="55"/>
    </row>
    <row r="883" spans="1:10" x14ac:dyDescent="0.25">
      <c r="A883" s="90" t="s">
        <v>11</v>
      </c>
      <c r="B883" s="85">
        <v>355</v>
      </c>
      <c r="C883" s="91">
        <v>132</v>
      </c>
      <c r="D883" s="102">
        <v>0.372</v>
      </c>
      <c r="E883" s="91">
        <v>97</v>
      </c>
      <c r="F883" s="92">
        <v>0.27300000000000002</v>
      </c>
      <c r="G883" s="91">
        <v>115</v>
      </c>
      <c r="H883" s="170">
        <v>0.32400000000000001</v>
      </c>
      <c r="I883" s="65">
        <f t="shared" si="22"/>
        <v>0.64500000000000002</v>
      </c>
      <c r="J883" s="55"/>
    </row>
    <row r="884" spans="1:10" x14ac:dyDescent="0.25">
      <c r="A884" s="105" t="s">
        <v>12</v>
      </c>
      <c r="B884" s="50">
        <v>1</v>
      </c>
      <c r="C884" s="50">
        <v>0</v>
      </c>
      <c r="D884" s="28" t="s">
        <v>841</v>
      </c>
      <c r="E884" s="28">
        <v>0</v>
      </c>
      <c r="F884" s="28" t="s">
        <v>841</v>
      </c>
      <c r="G884" s="117">
        <v>1</v>
      </c>
      <c r="H884" s="28">
        <v>1</v>
      </c>
    </row>
    <row r="886" spans="1:10" x14ac:dyDescent="0.25">
      <c r="A886" s="81" t="s">
        <v>850</v>
      </c>
    </row>
    <row r="887" spans="1:10" ht="15.75" customHeight="1" x14ac:dyDescent="0.25">
      <c r="A887" s="93">
        <v>44608</v>
      </c>
      <c r="B887" s="94">
        <f>A887-120</f>
        <v>44488</v>
      </c>
      <c r="C887" s="272" t="s">
        <v>962</v>
      </c>
      <c r="D887" s="272"/>
      <c r="E887" s="272" t="s">
        <v>963</v>
      </c>
      <c r="F887" s="272"/>
      <c r="G887" s="272" t="s">
        <v>835</v>
      </c>
      <c r="H887" s="272"/>
      <c r="I887" s="14" t="s">
        <v>833</v>
      </c>
      <c r="J887" s="15"/>
    </row>
    <row r="888" spans="1:10" ht="45" x14ac:dyDescent="0.25">
      <c r="A888" s="82" t="s">
        <v>104</v>
      </c>
      <c r="B888" s="83" t="s">
        <v>1026</v>
      </c>
      <c r="C888" s="83" t="s">
        <v>839</v>
      </c>
      <c r="D888" s="83" t="s">
        <v>840</v>
      </c>
      <c r="E888" s="83" t="s">
        <v>839</v>
      </c>
      <c r="F888" s="83" t="s">
        <v>840</v>
      </c>
      <c r="G888" s="83" t="s">
        <v>839</v>
      </c>
      <c r="H888" s="83" t="s">
        <v>840</v>
      </c>
    </row>
    <row r="889" spans="1:10" x14ac:dyDescent="0.25">
      <c r="A889" s="84" t="s">
        <v>964</v>
      </c>
      <c r="B889" s="85">
        <v>1</v>
      </c>
      <c r="C889" s="85">
        <v>0</v>
      </c>
      <c r="D889" s="86" t="s">
        <v>841</v>
      </c>
      <c r="E889" s="85">
        <v>0</v>
      </c>
      <c r="F889" s="85" t="s">
        <v>841</v>
      </c>
      <c r="G889" s="85">
        <v>1</v>
      </c>
      <c r="H889" s="86">
        <v>1</v>
      </c>
    </row>
    <row r="890" spans="1:10" x14ac:dyDescent="0.25">
      <c r="A890" s="84" t="s">
        <v>965</v>
      </c>
      <c r="B890" s="85">
        <v>2</v>
      </c>
      <c r="C890" s="85">
        <v>0</v>
      </c>
      <c r="D890" s="86" t="s">
        <v>841</v>
      </c>
      <c r="E890" s="85">
        <v>0</v>
      </c>
      <c r="F890" s="85" t="s">
        <v>841</v>
      </c>
      <c r="G890" s="85">
        <v>2</v>
      </c>
      <c r="H890" s="86">
        <v>1</v>
      </c>
    </row>
    <row r="891" spans="1:10" x14ac:dyDescent="0.25">
      <c r="A891" s="87" t="s">
        <v>809</v>
      </c>
      <c r="B891" s="88">
        <v>8</v>
      </c>
      <c r="C891" s="88">
        <v>0</v>
      </c>
      <c r="D891" s="89" t="s">
        <v>841</v>
      </c>
      <c r="E891" s="88">
        <v>3</v>
      </c>
      <c r="F891" s="89">
        <v>0.375</v>
      </c>
      <c r="G891" s="88">
        <v>5</v>
      </c>
      <c r="H891" s="89">
        <v>0.625</v>
      </c>
    </row>
    <row r="892" spans="1:10" x14ac:dyDescent="0.25">
      <c r="A892" s="84" t="s">
        <v>6</v>
      </c>
      <c r="B892" s="85">
        <v>14</v>
      </c>
      <c r="C892" s="85">
        <v>0</v>
      </c>
      <c r="D892" s="102" t="s">
        <v>841</v>
      </c>
      <c r="E892" s="85">
        <v>5</v>
      </c>
      <c r="F892" s="86">
        <v>0.35699999999999998</v>
      </c>
      <c r="G892" s="85">
        <v>9</v>
      </c>
      <c r="H892" s="86">
        <v>0.64300000000000002</v>
      </c>
    </row>
    <row r="893" spans="1:10" x14ac:dyDescent="0.25">
      <c r="A893" s="87" t="s">
        <v>7</v>
      </c>
      <c r="B893" s="88">
        <v>29</v>
      </c>
      <c r="C893" s="88">
        <v>1</v>
      </c>
      <c r="D893" s="89">
        <v>3.4000000000000002E-2</v>
      </c>
      <c r="E893" s="88">
        <v>7</v>
      </c>
      <c r="F893" s="89">
        <v>0.24099999999999999</v>
      </c>
      <c r="G893" s="88">
        <v>18</v>
      </c>
      <c r="H893" s="89">
        <v>0.621</v>
      </c>
      <c r="I893" s="65">
        <f>D893+F893</f>
        <v>0.27500000000000002</v>
      </c>
      <c r="J893" s="55"/>
    </row>
    <row r="894" spans="1:10" x14ac:dyDescent="0.25">
      <c r="A894" s="84" t="s">
        <v>8</v>
      </c>
      <c r="B894" s="85">
        <v>66</v>
      </c>
      <c r="C894" s="85">
        <v>6</v>
      </c>
      <c r="D894" s="86">
        <v>9.0999999999999998E-2</v>
      </c>
      <c r="E894" s="85">
        <v>10</v>
      </c>
      <c r="F894" s="86">
        <v>0.152</v>
      </c>
      <c r="G894" s="85">
        <v>48</v>
      </c>
      <c r="H894" s="86">
        <v>0.72699999999999998</v>
      </c>
      <c r="I894" s="65">
        <f t="shared" ref="I894:I897" si="23">D894+F894</f>
        <v>0.24299999999999999</v>
      </c>
      <c r="J894" s="55"/>
    </row>
    <row r="895" spans="1:10" x14ac:dyDescent="0.25">
      <c r="A895" s="87" t="s">
        <v>9</v>
      </c>
      <c r="B895" s="88">
        <v>115</v>
      </c>
      <c r="C895" s="88">
        <v>16</v>
      </c>
      <c r="D895" s="102">
        <v>0.13900000000000001</v>
      </c>
      <c r="E895" s="88">
        <v>33</v>
      </c>
      <c r="F895" s="89">
        <v>0.28699999999999998</v>
      </c>
      <c r="G895" s="88">
        <v>61</v>
      </c>
      <c r="H895" s="89">
        <v>0.53</v>
      </c>
      <c r="I895" s="65">
        <f t="shared" si="23"/>
        <v>0.42599999999999999</v>
      </c>
      <c r="J895" s="55"/>
    </row>
    <row r="896" spans="1:10" x14ac:dyDescent="0.25">
      <c r="A896" s="87" t="s">
        <v>10</v>
      </c>
      <c r="B896" s="88">
        <v>209</v>
      </c>
      <c r="C896" s="88">
        <v>37</v>
      </c>
      <c r="D896" s="102">
        <v>0.17699999999999999</v>
      </c>
      <c r="E896" s="88">
        <v>65</v>
      </c>
      <c r="F896" s="89">
        <v>0.311</v>
      </c>
      <c r="G896" s="88">
        <v>97</v>
      </c>
      <c r="H896" s="89">
        <v>0.46400000000000002</v>
      </c>
      <c r="I896" s="65">
        <f t="shared" si="23"/>
        <v>0.48799999999999999</v>
      </c>
      <c r="J896" s="55"/>
    </row>
    <row r="897" spans="1:41" x14ac:dyDescent="0.25">
      <c r="A897" s="90" t="s">
        <v>11</v>
      </c>
      <c r="B897" s="85">
        <v>362</v>
      </c>
      <c r="C897" s="91">
        <v>137</v>
      </c>
      <c r="D897" s="102">
        <v>0.378</v>
      </c>
      <c r="E897" s="91">
        <v>98</v>
      </c>
      <c r="F897" s="92">
        <v>0.27100000000000002</v>
      </c>
      <c r="G897" s="91">
        <v>117</v>
      </c>
      <c r="H897" s="170">
        <v>0.32300000000000001</v>
      </c>
      <c r="I897" s="65">
        <f t="shared" si="23"/>
        <v>0.64900000000000002</v>
      </c>
      <c r="J897" s="55"/>
    </row>
    <row r="898" spans="1:41" x14ac:dyDescent="0.25">
      <c r="A898" s="105" t="s">
        <v>12</v>
      </c>
      <c r="B898" s="50">
        <v>1</v>
      </c>
      <c r="C898" s="50">
        <v>0</v>
      </c>
      <c r="D898" s="28" t="s">
        <v>841</v>
      </c>
      <c r="E898" s="28">
        <v>0</v>
      </c>
      <c r="F898" s="28" t="s">
        <v>841</v>
      </c>
      <c r="G898" s="117">
        <v>1</v>
      </c>
      <c r="H898" s="28">
        <v>1</v>
      </c>
    </row>
    <row r="900" spans="1:41" x14ac:dyDescent="0.25">
      <c r="A900" s="81" t="s">
        <v>850</v>
      </c>
    </row>
    <row r="901" spans="1:41" ht="15.75" customHeight="1" x14ac:dyDescent="0.25">
      <c r="A901" s="93">
        <v>44609</v>
      </c>
      <c r="B901" s="94">
        <f>A901-120</f>
        <v>44489</v>
      </c>
      <c r="C901" s="272" t="s">
        <v>962</v>
      </c>
      <c r="D901" s="272"/>
      <c r="E901" s="272" t="s">
        <v>963</v>
      </c>
      <c r="F901" s="272"/>
      <c r="G901" s="272" t="s">
        <v>835</v>
      </c>
      <c r="H901" s="272"/>
      <c r="I901" s="14" t="s">
        <v>833</v>
      </c>
      <c r="J901" s="15"/>
    </row>
    <row r="902" spans="1:41" ht="45" x14ac:dyDescent="0.25">
      <c r="A902" s="82" t="s">
        <v>104</v>
      </c>
      <c r="B902" s="83" t="s">
        <v>1026</v>
      </c>
      <c r="C902" s="83" t="s">
        <v>839</v>
      </c>
      <c r="D902" s="83" t="s">
        <v>840</v>
      </c>
      <c r="E902" s="83" t="s">
        <v>839</v>
      </c>
      <c r="F902" s="83" t="s">
        <v>840</v>
      </c>
      <c r="G902" s="83" t="s">
        <v>839</v>
      </c>
      <c r="H902" s="83" t="s">
        <v>840</v>
      </c>
    </row>
    <row r="903" spans="1:41" x14ac:dyDescent="0.25">
      <c r="A903" s="84" t="s">
        <v>964</v>
      </c>
      <c r="B903" s="85">
        <v>1</v>
      </c>
      <c r="C903" s="85">
        <v>0</v>
      </c>
      <c r="D903" s="86" t="s">
        <v>841</v>
      </c>
      <c r="E903" s="85">
        <v>0</v>
      </c>
      <c r="F903" s="85" t="s">
        <v>841</v>
      </c>
      <c r="G903" s="85">
        <v>1</v>
      </c>
      <c r="H903" s="86">
        <v>1</v>
      </c>
    </row>
    <row r="904" spans="1:41" x14ac:dyDescent="0.25">
      <c r="A904" s="84" t="s">
        <v>965</v>
      </c>
      <c r="B904" s="85">
        <v>2</v>
      </c>
      <c r="C904" s="85">
        <v>0</v>
      </c>
      <c r="D904" s="86" t="s">
        <v>841</v>
      </c>
      <c r="E904" s="85">
        <v>0</v>
      </c>
      <c r="F904" s="85" t="s">
        <v>841</v>
      </c>
      <c r="G904" s="85">
        <v>2</v>
      </c>
      <c r="H904" s="86">
        <v>1</v>
      </c>
    </row>
    <row r="905" spans="1:41" x14ac:dyDescent="0.25">
      <c r="A905" s="87" t="s">
        <v>809</v>
      </c>
      <c r="B905" s="88">
        <v>8</v>
      </c>
      <c r="C905" s="88">
        <v>0</v>
      </c>
      <c r="D905" s="89" t="s">
        <v>841</v>
      </c>
      <c r="E905" s="88">
        <v>3</v>
      </c>
      <c r="F905" s="89">
        <v>0.375</v>
      </c>
      <c r="G905" s="88">
        <v>5</v>
      </c>
      <c r="H905" s="89">
        <v>0.625</v>
      </c>
    </row>
    <row r="906" spans="1:41" x14ac:dyDescent="0.25">
      <c r="A906" s="84" t="s">
        <v>6</v>
      </c>
      <c r="B906" s="85">
        <v>14</v>
      </c>
      <c r="C906" s="85">
        <v>0</v>
      </c>
      <c r="D906" s="102" t="s">
        <v>841</v>
      </c>
      <c r="E906" s="85">
        <v>5</v>
      </c>
      <c r="F906" s="86">
        <v>0.35699999999999998</v>
      </c>
      <c r="G906" s="85">
        <v>9</v>
      </c>
      <c r="H906" s="86">
        <v>0.64300000000000002</v>
      </c>
      <c r="M906" s="272" t="s">
        <v>1045</v>
      </c>
      <c r="N906" s="272"/>
      <c r="O906" s="272"/>
      <c r="P906" s="226"/>
      <c r="Q906" s="226"/>
      <c r="R906" s="226"/>
      <c r="S906" s="226"/>
      <c r="T906" s="226"/>
      <c r="U906" s="226"/>
      <c r="V906" s="226"/>
      <c r="W906" s="226"/>
      <c r="X906" s="226"/>
      <c r="Y906" s="226"/>
      <c r="Z906" s="226"/>
      <c r="AA906" s="226"/>
      <c r="AB906" s="226"/>
      <c r="AC906" s="226"/>
      <c r="AD906" s="226"/>
      <c r="AE906" s="226"/>
      <c r="AF906" s="226"/>
      <c r="AG906" s="226"/>
      <c r="AH906" s="226"/>
      <c r="AI906" s="226"/>
      <c r="AJ906" s="226"/>
      <c r="AK906" s="226"/>
      <c r="AL906" s="226"/>
      <c r="AM906" s="226"/>
      <c r="AN906" s="226"/>
    </row>
    <row r="907" spans="1:41" x14ac:dyDescent="0.25">
      <c r="A907" s="87" t="s">
        <v>7</v>
      </c>
      <c r="B907" s="88">
        <v>29</v>
      </c>
      <c r="C907" s="88">
        <v>1</v>
      </c>
      <c r="D907" s="89">
        <v>3.4000000000000002E-2</v>
      </c>
      <c r="E907" s="88">
        <v>7</v>
      </c>
      <c r="F907" s="89">
        <v>0.24099999999999999</v>
      </c>
      <c r="G907" s="88">
        <v>18</v>
      </c>
      <c r="H907" s="89">
        <v>0.621</v>
      </c>
      <c r="I907" s="65">
        <f>D907+F907</f>
        <v>0.27500000000000002</v>
      </c>
      <c r="J907" s="55"/>
      <c r="L907" s="82" t="s">
        <v>104</v>
      </c>
      <c r="M907" s="176">
        <v>44453</v>
      </c>
      <c r="N907" s="176">
        <v>44487</v>
      </c>
      <c r="O907" s="176">
        <v>44609</v>
      </c>
      <c r="P907" s="176"/>
      <c r="Q907" s="176"/>
      <c r="R907" s="176"/>
      <c r="S907" s="176"/>
      <c r="T907" s="176"/>
      <c r="U907" s="176"/>
      <c r="V907" s="176"/>
      <c r="W907" s="176"/>
      <c r="X907" s="176"/>
      <c r="Y907" s="176"/>
      <c r="Z907" s="176"/>
      <c r="AA907" s="176"/>
      <c r="AB907" s="176"/>
      <c r="AC907" s="176"/>
      <c r="AD907" s="176"/>
      <c r="AE907" s="176"/>
      <c r="AF907" s="176"/>
      <c r="AG907" s="176"/>
      <c r="AH907" s="176"/>
      <c r="AI907" s="176"/>
      <c r="AJ907" s="176"/>
      <c r="AK907" s="176"/>
      <c r="AL907" s="176"/>
      <c r="AM907" s="176"/>
      <c r="AN907" s="176"/>
      <c r="AO907" s="177" t="s">
        <v>1047</v>
      </c>
    </row>
    <row r="908" spans="1:41" x14ac:dyDescent="0.25">
      <c r="A908" s="84" t="s">
        <v>8</v>
      </c>
      <c r="B908" s="85">
        <v>63</v>
      </c>
      <c r="C908" s="85">
        <v>6</v>
      </c>
      <c r="D908" s="86">
        <v>9.5000000000000001E-2</v>
      </c>
      <c r="E908" s="85">
        <v>10</v>
      </c>
      <c r="F908" s="86">
        <v>0.159</v>
      </c>
      <c r="G908" s="85">
        <v>45</v>
      </c>
      <c r="H908" s="86">
        <v>0.71399999999999997</v>
      </c>
      <c r="I908" s="65">
        <f t="shared" ref="I908:I911" si="24">D908+F908</f>
        <v>0.254</v>
      </c>
      <c r="J908" s="55"/>
      <c r="L908" s="87" t="s">
        <v>9</v>
      </c>
      <c r="M908" s="209">
        <v>0.125</v>
      </c>
      <c r="N908" s="28">
        <v>0.186</v>
      </c>
      <c r="O908" s="28">
        <v>0.42799999999999999</v>
      </c>
      <c r="P908" s="28"/>
      <c r="Q908" s="28"/>
      <c r="R908" s="28"/>
      <c r="S908" s="28"/>
      <c r="T908" s="28"/>
      <c r="U908" s="28"/>
      <c r="V908" s="28"/>
      <c r="W908" s="28"/>
      <c r="X908" s="28"/>
      <c r="Y908" s="28"/>
      <c r="Z908" s="28"/>
      <c r="AA908" s="28"/>
      <c r="AB908" s="28"/>
      <c r="AC908" s="28"/>
      <c r="AD908" s="28"/>
      <c r="AE908" s="28"/>
      <c r="AF908" s="28"/>
      <c r="AG908" s="28"/>
      <c r="AH908" s="28"/>
      <c r="AI908" s="28"/>
      <c r="AJ908" s="28"/>
      <c r="AK908" s="28"/>
      <c r="AL908" s="28"/>
      <c r="AM908" s="28"/>
      <c r="AN908" s="28"/>
      <c r="AO908" s="202">
        <f t="shared" ref="AO908:AO910" si="25">O908-M908</f>
        <v>0.30299999999999999</v>
      </c>
    </row>
    <row r="909" spans="1:41" x14ac:dyDescent="0.25">
      <c r="A909" s="87" t="s">
        <v>9</v>
      </c>
      <c r="B909" s="88">
        <v>117</v>
      </c>
      <c r="C909" s="88">
        <v>16</v>
      </c>
      <c r="D909" s="102">
        <v>0.13700000000000001</v>
      </c>
      <c r="E909" s="88">
        <v>34</v>
      </c>
      <c r="F909" s="89">
        <v>0.29099999999999998</v>
      </c>
      <c r="G909" s="88">
        <v>62</v>
      </c>
      <c r="H909" s="89">
        <v>0.53</v>
      </c>
      <c r="I909" s="65">
        <f t="shared" si="24"/>
        <v>0.42799999999999999</v>
      </c>
      <c r="J909" s="55"/>
      <c r="L909" s="87" t="s">
        <v>10</v>
      </c>
      <c r="M909" s="209">
        <v>0.152</v>
      </c>
      <c r="N909" s="28">
        <v>0.23400000000000001</v>
      </c>
      <c r="O909" s="28">
        <v>0.495</v>
      </c>
      <c r="P909" s="28"/>
      <c r="Q909" s="28"/>
      <c r="R909" s="28"/>
      <c r="S909" s="28"/>
      <c r="T909" s="28"/>
      <c r="U909" s="28"/>
      <c r="V909" s="28"/>
      <c r="W909" s="28"/>
      <c r="X909" s="28"/>
      <c r="Y909" s="28"/>
      <c r="Z909" s="28"/>
      <c r="AA909" s="28"/>
      <c r="AB909" s="28"/>
      <c r="AC909" s="28"/>
      <c r="AD909" s="28"/>
      <c r="AE909" s="28"/>
      <c r="AF909" s="28"/>
      <c r="AG909" s="28"/>
      <c r="AH909" s="28"/>
      <c r="AI909" s="28"/>
      <c r="AJ909" s="28"/>
      <c r="AK909" s="28"/>
      <c r="AL909" s="28"/>
      <c r="AM909" s="28"/>
      <c r="AN909" s="28"/>
      <c r="AO909" s="202">
        <f t="shared" si="25"/>
        <v>0.34299999999999997</v>
      </c>
    </row>
    <row r="910" spans="1:41" x14ac:dyDescent="0.25">
      <c r="A910" s="87" t="s">
        <v>10</v>
      </c>
      <c r="B910" s="88">
        <v>210</v>
      </c>
      <c r="C910" s="88">
        <v>37</v>
      </c>
      <c r="D910" s="102">
        <v>0.17599999999999999</v>
      </c>
      <c r="E910" s="88">
        <v>67</v>
      </c>
      <c r="F910" s="89">
        <v>0.31900000000000001</v>
      </c>
      <c r="G910" s="88">
        <v>96</v>
      </c>
      <c r="H910" s="89">
        <v>0.45700000000000002</v>
      </c>
      <c r="I910" s="65">
        <f t="shared" si="24"/>
        <v>0.495</v>
      </c>
      <c r="J910" s="55"/>
      <c r="L910" s="87" t="s">
        <v>11</v>
      </c>
      <c r="M910" s="209">
        <v>0.39800000000000002</v>
      </c>
      <c r="N910" s="28">
        <v>0.47099999999999997</v>
      </c>
      <c r="O910" s="28">
        <v>0.65600000000000003</v>
      </c>
      <c r="P910" s="28"/>
      <c r="Q910" s="28"/>
      <c r="R910" s="28"/>
      <c r="S910" s="28"/>
      <c r="T910" s="28"/>
      <c r="U910" s="28"/>
      <c r="V910" s="28"/>
      <c r="W910" s="28"/>
      <c r="X910" s="28"/>
      <c r="Y910" s="28"/>
      <c r="Z910" s="28"/>
      <c r="AA910" s="28"/>
      <c r="AB910" s="28"/>
      <c r="AC910" s="28"/>
      <c r="AD910" s="28"/>
      <c r="AE910" s="28"/>
      <c r="AF910" s="28"/>
      <c r="AG910" s="28"/>
      <c r="AH910" s="28"/>
      <c r="AI910" s="28"/>
      <c r="AJ910" s="28"/>
      <c r="AK910" s="28"/>
      <c r="AL910" s="28"/>
      <c r="AM910" s="28"/>
      <c r="AN910" s="28"/>
      <c r="AO910" s="202">
        <f t="shared" si="25"/>
        <v>0.25800000000000001</v>
      </c>
    </row>
    <row r="911" spans="1:41" x14ac:dyDescent="0.25">
      <c r="A911" s="90" t="s">
        <v>11</v>
      </c>
      <c r="B911" s="85">
        <v>361</v>
      </c>
      <c r="C911" s="91">
        <v>139</v>
      </c>
      <c r="D911" s="102">
        <v>0.38500000000000001</v>
      </c>
      <c r="E911" s="91">
        <v>98</v>
      </c>
      <c r="F911" s="92">
        <v>0.27100000000000002</v>
      </c>
      <c r="G911" s="91">
        <v>114</v>
      </c>
      <c r="H911" s="170">
        <v>0.316</v>
      </c>
      <c r="I911" s="65">
        <f t="shared" si="24"/>
        <v>0.65600000000000003</v>
      </c>
      <c r="J911" s="55"/>
    </row>
    <row r="913" spans="1:10" x14ac:dyDescent="0.25">
      <c r="A913" s="81" t="s">
        <v>850</v>
      </c>
    </row>
    <row r="914" spans="1:10" ht="15.75" customHeight="1" x14ac:dyDescent="0.25">
      <c r="A914" s="93">
        <v>44614</v>
      </c>
      <c r="B914" s="94">
        <f>A914-120</f>
        <v>44494</v>
      </c>
      <c r="C914" s="272" t="s">
        <v>962</v>
      </c>
      <c r="D914" s="272"/>
      <c r="E914" s="272" t="s">
        <v>963</v>
      </c>
      <c r="F914" s="272"/>
      <c r="G914" s="272" t="s">
        <v>835</v>
      </c>
      <c r="H914" s="272"/>
      <c r="I914" s="14" t="s">
        <v>833</v>
      </c>
      <c r="J914" s="15"/>
    </row>
    <row r="915" spans="1:10" ht="45" x14ac:dyDescent="0.25">
      <c r="A915" s="82" t="s">
        <v>104</v>
      </c>
      <c r="B915" s="83" t="s">
        <v>1026</v>
      </c>
      <c r="C915" s="83" t="s">
        <v>839</v>
      </c>
      <c r="D915" s="83" t="s">
        <v>840</v>
      </c>
      <c r="E915" s="83" t="s">
        <v>839</v>
      </c>
      <c r="F915" s="83" t="s">
        <v>840</v>
      </c>
      <c r="G915" s="83" t="s">
        <v>839</v>
      </c>
      <c r="H915" s="83" t="s">
        <v>840</v>
      </c>
    </row>
    <row r="916" spans="1:10" x14ac:dyDescent="0.25">
      <c r="A916" s="84" t="s">
        <v>964</v>
      </c>
      <c r="B916" s="85">
        <v>1</v>
      </c>
      <c r="C916" s="85">
        <v>0</v>
      </c>
      <c r="D916" s="86" t="s">
        <v>841</v>
      </c>
      <c r="E916" s="85">
        <v>0</v>
      </c>
      <c r="F916" s="85" t="s">
        <v>841</v>
      </c>
      <c r="G916" s="85">
        <v>1</v>
      </c>
      <c r="H916" s="86">
        <v>1</v>
      </c>
    </row>
    <row r="917" spans="1:10" x14ac:dyDescent="0.25">
      <c r="A917" s="84" t="s">
        <v>965</v>
      </c>
      <c r="B917" s="85">
        <v>2</v>
      </c>
      <c r="C917" s="85">
        <v>0</v>
      </c>
      <c r="D917" s="86" t="s">
        <v>841</v>
      </c>
      <c r="E917" s="85">
        <v>0</v>
      </c>
      <c r="F917" s="85" t="s">
        <v>841</v>
      </c>
      <c r="G917" s="85">
        <v>2</v>
      </c>
      <c r="H917" s="86">
        <v>1</v>
      </c>
    </row>
    <row r="918" spans="1:10" x14ac:dyDescent="0.25">
      <c r="A918" s="87" t="s">
        <v>809</v>
      </c>
      <c r="B918" s="88">
        <v>7</v>
      </c>
      <c r="C918" s="88">
        <v>0</v>
      </c>
      <c r="D918" s="89" t="s">
        <v>841</v>
      </c>
      <c r="E918" s="88">
        <v>3</v>
      </c>
      <c r="F918" s="89">
        <v>0.42899999999999999</v>
      </c>
      <c r="G918" s="88">
        <v>4</v>
      </c>
      <c r="H918" s="89">
        <v>0.57099999999999995</v>
      </c>
    </row>
    <row r="919" spans="1:10" x14ac:dyDescent="0.25">
      <c r="A919" s="84" t="s">
        <v>6</v>
      </c>
      <c r="B919" s="85">
        <v>13</v>
      </c>
      <c r="C919" s="85">
        <v>0</v>
      </c>
      <c r="D919" s="102" t="s">
        <v>841</v>
      </c>
      <c r="E919" s="85">
        <v>7</v>
      </c>
      <c r="F919" s="86">
        <v>0.53800000000000003</v>
      </c>
      <c r="G919" s="85">
        <v>6</v>
      </c>
      <c r="H919" s="86">
        <v>0.46200000000000002</v>
      </c>
    </row>
    <row r="920" spans="1:10" x14ac:dyDescent="0.25">
      <c r="A920" s="87" t="s">
        <v>7</v>
      </c>
      <c r="B920" s="88">
        <v>30</v>
      </c>
      <c r="C920" s="88">
        <v>1</v>
      </c>
      <c r="D920" s="89">
        <v>3.3000000000000002E-2</v>
      </c>
      <c r="E920" s="88">
        <v>7</v>
      </c>
      <c r="F920" s="89">
        <v>0.23300000000000001</v>
      </c>
      <c r="G920" s="88">
        <v>19</v>
      </c>
      <c r="H920" s="89">
        <v>0.63300000000000001</v>
      </c>
      <c r="I920" s="65">
        <f>D920+F920</f>
        <v>0.26600000000000001</v>
      </c>
      <c r="J920" s="55"/>
    </row>
    <row r="921" spans="1:10" x14ac:dyDescent="0.25">
      <c r="A921" s="84" t="s">
        <v>8</v>
      </c>
      <c r="B921" s="85">
        <v>56</v>
      </c>
      <c r="C921" s="85">
        <v>6</v>
      </c>
      <c r="D921" s="86">
        <v>0.107</v>
      </c>
      <c r="E921" s="85">
        <v>10</v>
      </c>
      <c r="F921" s="86">
        <v>0.17899999999999999</v>
      </c>
      <c r="G921" s="85">
        <v>38</v>
      </c>
      <c r="H921" s="86">
        <v>0.67900000000000005</v>
      </c>
      <c r="I921" s="65">
        <f t="shared" ref="I921:I924" si="26">D921+F921</f>
        <v>0.28599999999999998</v>
      </c>
      <c r="J921" s="55"/>
    </row>
    <row r="922" spans="1:10" x14ac:dyDescent="0.25">
      <c r="A922" s="87" t="s">
        <v>9</v>
      </c>
      <c r="B922" s="88">
        <v>116</v>
      </c>
      <c r="C922" s="88">
        <v>20</v>
      </c>
      <c r="D922" s="102">
        <v>0.17199999999999999</v>
      </c>
      <c r="E922" s="88">
        <v>37</v>
      </c>
      <c r="F922" s="89">
        <v>0.31900000000000001</v>
      </c>
      <c r="G922" s="88">
        <v>54</v>
      </c>
      <c r="H922" s="89">
        <v>0.46600000000000003</v>
      </c>
      <c r="I922" s="65">
        <f t="shared" si="26"/>
        <v>0.49099999999999999</v>
      </c>
      <c r="J922" s="55"/>
    </row>
    <row r="923" spans="1:10" x14ac:dyDescent="0.25">
      <c r="A923" s="87" t="s">
        <v>10</v>
      </c>
      <c r="B923" s="88">
        <v>212</v>
      </c>
      <c r="C923" s="88">
        <v>45</v>
      </c>
      <c r="D923" s="102">
        <v>0.21199999999999999</v>
      </c>
      <c r="E923" s="88">
        <v>65</v>
      </c>
      <c r="F923" s="89">
        <v>0.307</v>
      </c>
      <c r="G923" s="88">
        <v>92</v>
      </c>
      <c r="H923" s="89">
        <v>0.434</v>
      </c>
      <c r="I923" s="65">
        <f t="shared" si="26"/>
        <v>0.51900000000000002</v>
      </c>
      <c r="J923" s="55"/>
    </row>
    <row r="924" spans="1:10" x14ac:dyDescent="0.25">
      <c r="A924" s="90" t="s">
        <v>11</v>
      </c>
      <c r="B924" s="85">
        <v>373</v>
      </c>
      <c r="C924" s="91">
        <v>153</v>
      </c>
      <c r="D924" s="102">
        <v>0.41</v>
      </c>
      <c r="E924" s="91">
        <v>92</v>
      </c>
      <c r="F924" s="92">
        <v>0.247</v>
      </c>
      <c r="G924" s="91">
        <v>117</v>
      </c>
      <c r="H924" s="170">
        <v>0.314</v>
      </c>
      <c r="I924" s="65">
        <f t="shared" si="26"/>
        <v>0.65700000000000003</v>
      </c>
      <c r="J924" s="55"/>
    </row>
    <row r="926" spans="1:10" x14ac:dyDescent="0.25">
      <c r="A926" s="81" t="s">
        <v>850</v>
      </c>
    </row>
    <row r="927" spans="1:10" ht="15.75" customHeight="1" x14ac:dyDescent="0.25">
      <c r="A927" s="93">
        <v>44615</v>
      </c>
      <c r="B927" s="94">
        <f>A927-120</f>
        <v>44495</v>
      </c>
      <c r="C927" s="272" t="s">
        <v>962</v>
      </c>
      <c r="D927" s="272"/>
      <c r="E927" s="272" t="s">
        <v>963</v>
      </c>
      <c r="F927" s="272"/>
      <c r="G927" s="272" t="s">
        <v>835</v>
      </c>
      <c r="H927" s="272"/>
      <c r="I927" s="14" t="s">
        <v>833</v>
      </c>
      <c r="J927" s="15"/>
    </row>
    <row r="928" spans="1:10" ht="45" x14ac:dyDescent="0.25">
      <c r="A928" s="82" t="s">
        <v>104</v>
      </c>
      <c r="B928" s="83" t="s">
        <v>1026</v>
      </c>
      <c r="C928" s="83" t="s">
        <v>839</v>
      </c>
      <c r="D928" s="83" t="s">
        <v>840</v>
      </c>
      <c r="E928" s="83" t="s">
        <v>839</v>
      </c>
      <c r="F928" s="83" t="s">
        <v>840</v>
      </c>
      <c r="G928" s="83" t="s">
        <v>839</v>
      </c>
      <c r="H928" s="83" t="s">
        <v>840</v>
      </c>
    </row>
    <row r="929" spans="1:10" x14ac:dyDescent="0.25">
      <c r="A929" s="84" t="s">
        <v>964</v>
      </c>
      <c r="B929" s="85">
        <v>1</v>
      </c>
      <c r="C929" s="85">
        <v>0</v>
      </c>
      <c r="D929" s="86" t="s">
        <v>841</v>
      </c>
      <c r="E929" s="85">
        <v>0</v>
      </c>
      <c r="F929" s="85" t="s">
        <v>841</v>
      </c>
      <c r="G929" s="85">
        <v>1</v>
      </c>
      <c r="H929" s="86">
        <v>1</v>
      </c>
    </row>
    <row r="930" spans="1:10" x14ac:dyDescent="0.25">
      <c r="A930" s="84" t="s">
        <v>965</v>
      </c>
      <c r="B930" s="85">
        <v>2</v>
      </c>
      <c r="C930" s="85">
        <v>0</v>
      </c>
      <c r="D930" s="86" t="s">
        <v>841</v>
      </c>
      <c r="E930" s="85">
        <v>0</v>
      </c>
      <c r="F930" s="85" t="s">
        <v>841</v>
      </c>
      <c r="G930" s="85">
        <v>2</v>
      </c>
      <c r="H930" s="86">
        <v>1</v>
      </c>
    </row>
    <row r="931" spans="1:10" x14ac:dyDescent="0.25">
      <c r="A931" s="87" t="s">
        <v>809</v>
      </c>
      <c r="B931" s="88">
        <v>7</v>
      </c>
      <c r="C931" s="88">
        <v>0</v>
      </c>
      <c r="D931" s="89" t="s">
        <v>841</v>
      </c>
      <c r="E931" s="88">
        <v>3</v>
      </c>
      <c r="F931" s="89">
        <v>0.42899999999999999</v>
      </c>
      <c r="G931" s="88">
        <v>4</v>
      </c>
      <c r="H931" s="89">
        <v>0.57099999999999995</v>
      </c>
    </row>
    <row r="932" spans="1:10" x14ac:dyDescent="0.25">
      <c r="A932" s="84" t="s">
        <v>6</v>
      </c>
      <c r="B932" s="85">
        <v>13</v>
      </c>
      <c r="C932" s="85">
        <v>0</v>
      </c>
      <c r="D932" s="102" t="s">
        <v>841</v>
      </c>
      <c r="E932" s="85">
        <v>7</v>
      </c>
      <c r="F932" s="86">
        <v>0.53800000000000003</v>
      </c>
      <c r="G932" s="85">
        <v>6</v>
      </c>
      <c r="H932" s="86">
        <v>0.46200000000000002</v>
      </c>
    </row>
    <row r="933" spans="1:10" x14ac:dyDescent="0.25">
      <c r="A933" s="87" t="s">
        <v>7</v>
      </c>
      <c r="B933" s="88">
        <v>30</v>
      </c>
      <c r="C933" s="88">
        <v>1</v>
      </c>
      <c r="D933" s="89">
        <v>3.3000000000000002E-2</v>
      </c>
      <c r="E933" s="88">
        <v>7</v>
      </c>
      <c r="F933" s="89">
        <v>0.23300000000000001</v>
      </c>
      <c r="G933" s="88">
        <v>19</v>
      </c>
      <c r="H933" s="89">
        <v>0.63300000000000001</v>
      </c>
      <c r="I933" s="65">
        <f>D933+F933</f>
        <v>0.26600000000000001</v>
      </c>
      <c r="J933" s="55"/>
    </row>
    <row r="934" spans="1:10" x14ac:dyDescent="0.25">
      <c r="A934" s="84" t="s">
        <v>8</v>
      </c>
      <c r="B934" s="85">
        <v>56</v>
      </c>
      <c r="C934" s="85">
        <v>6</v>
      </c>
      <c r="D934" s="86">
        <v>0.107</v>
      </c>
      <c r="E934" s="85">
        <v>10</v>
      </c>
      <c r="F934" s="86">
        <v>0.17899999999999999</v>
      </c>
      <c r="G934" s="85">
        <v>38</v>
      </c>
      <c r="H934" s="86">
        <v>0.67900000000000005</v>
      </c>
      <c r="I934" s="65">
        <f t="shared" ref="I934:I937" si="27">D934+F934</f>
        <v>0.28599999999999998</v>
      </c>
      <c r="J934" s="55"/>
    </row>
    <row r="935" spans="1:10" x14ac:dyDescent="0.25">
      <c r="A935" s="87" t="s">
        <v>9</v>
      </c>
      <c r="B935" s="88">
        <v>118</v>
      </c>
      <c r="C935" s="88">
        <v>20</v>
      </c>
      <c r="D935" s="102">
        <v>0.16900000000000001</v>
      </c>
      <c r="E935" s="88">
        <v>39</v>
      </c>
      <c r="F935" s="89">
        <v>0.33100000000000002</v>
      </c>
      <c r="G935" s="88">
        <v>54</v>
      </c>
      <c r="H935" s="89">
        <v>0.45800000000000002</v>
      </c>
      <c r="I935" s="65">
        <f t="shared" si="27"/>
        <v>0.5</v>
      </c>
      <c r="J935" s="55"/>
    </row>
    <row r="936" spans="1:10" x14ac:dyDescent="0.25">
      <c r="A936" s="87" t="s">
        <v>10</v>
      </c>
      <c r="B936" s="88">
        <v>210</v>
      </c>
      <c r="C936" s="88">
        <v>45</v>
      </c>
      <c r="D936" s="102">
        <v>0.214</v>
      </c>
      <c r="E936" s="88">
        <v>65</v>
      </c>
      <c r="F936" s="89">
        <v>0.31</v>
      </c>
      <c r="G936" s="88">
        <v>90</v>
      </c>
      <c r="H936" s="89">
        <v>0.42899999999999999</v>
      </c>
      <c r="I936" s="65">
        <f t="shared" si="27"/>
        <v>0.52400000000000002</v>
      </c>
      <c r="J936" s="55"/>
    </row>
    <row r="937" spans="1:10" x14ac:dyDescent="0.25">
      <c r="A937" s="90" t="s">
        <v>11</v>
      </c>
      <c r="B937" s="85">
        <v>369</v>
      </c>
      <c r="C937" s="91">
        <v>153</v>
      </c>
      <c r="D937" s="102">
        <v>0.41499999999999998</v>
      </c>
      <c r="E937" s="91">
        <v>90</v>
      </c>
      <c r="F937" s="92">
        <v>0.24399999999999999</v>
      </c>
      <c r="G937" s="91">
        <v>116</v>
      </c>
      <c r="H937" s="170">
        <v>0.314</v>
      </c>
      <c r="I937" s="65">
        <f t="shared" si="27"/>
        <v>0.65900000000000003</v>
      </c>
      <c r="J937" s="55"/>
    </row>
    <row r="939" spans="1:10" x14ac:dyDescent="0.25">
      <c r="A939" s="81" t="s">
        <v>850</v>
      </c>
    </row>
    <row r="940" spans="1:10" ht="15.75" customHeight="1" x14ac:dyDescent="0.25">
      <c r="A940" s="93">
        <v>44616</v>
      </c>
      <c r="B940" s="94">
        <f>A940-120</f>
        <v>44496</v>
      </c>
      <c r="C940" s="272" t="s">
        <v>962</v>
      </c>
      <c r="D940" s="272"/>
      <c r="E940" s="272" t="s">
        <v>963</v>
      </c>
      <c r="F940" s="272"/>
      <c r="G940" s="272" t="s">
        <v>835</v>
      </c>
      <c r="H940" s="272"/>
      <c r="I940" s="14" t="s">
        <v>833</v>
      </c>
      <c r="J940" s="15"/>
    </row>
    <row r="941" spans="1:10" ht="45" x14ac:dyDescent="0.25">
      <c r="A941" s="82" t="s">
        <v>104</v>
      </c>
      <c r="B941" s="83" t="s">
        <v>1026</v>
      </c>
      <c r="C941" s="83" t="s">
        <v>839</v>
      </c>
      <c r="D941" s="83" t="s">
        <v>840</v>
      </c>
      <c r="E941" s="83" t="s">
        <v>839</v>
      </c>
      <c r="F941" s="83" t="s">
        <v>840</v>
      </c>
      <c r="G941" s="83" t="s">
        <v>839</v>
      </c>
      <c r="H941" s="83" t="s">
        <v>840</v>
      </c>
    </row>
    <row r="942" spans="1:10" x14ac:dyDescent="0.25">
      <c r="A942" s="84" t="s">
        <v>964</v>
      </c>
      <c r="B942" s="85">
        <v>1</v>
      </c>
      <c r="C942" s="85">
        <v>0</v>
      </c>
      <c r="D942" s="86" t="s">
        <v>841</v>
      </c>
      <c r="E942" s="85">
        <v>0</v>
      </c>
      <c r="F942" s="85" t="s">
        <v>841</v>
      </c>
      <c r="G942" s="85">
        <v>1</v>
      </c>
      <c r="H942" s="86">
        <v>1</v>
      </c>
    </row>
    <row r="943" spans="1:10" x14ac:dyDescent="0.25">
      <c r="A943" s="84" t="s">
        <v>965</v>
      </c>
      <c r="B943" s="85">
        <v>2</v>
      </c>
      <c r="C943" s="85">
        <v>0</v>
      </c>
      <c r="D943" s="86" t="s">
        <v>841</v>
      </c>
      <c r="E943" s="85">
        <v>0</v>
      </c>
      <c r="F943" s="85" t="s">
        <v>841</v>
      </c>
      <c r="G943" s="85">
        <v>2</v>
      </c>
      <c r="H943" s="86">
        <v>1</v>
      </c>
    </row>
    <row r="944" spans="1:10" x14ac:dyDescent="0.25">
      <c r="A944" s="87" t="s">
        <v>809</v>
      </c>
      <c r="B944" s="88">
        <v>7</v>
      </c>
      <c r="C944" s="88">
        <v>0</v>
      </c>
      <c r="D944" s="89" t="s">
        <v>841</v>
      </c>
      <c r="E944" s="88">
        <v>3</v>
      </c>
      <c r="F944" s="89">
        <v>0.42899999999999999</v>
      </c>
      <c r="G944" s="88">
        <v>4</v>
      </c>
      <c r="H944" s="89">
        <v>0.57099999999999995</v>
      </c>
    </row>
    <row r="945" spans="1:10" x14ac:dyDescent="0.25">
      <c r="A945" s="84" t="s">
        <v>6</v>
      </c>
      <c r="B945" s="85">
        <v>13</v>
      </c>
      <c r="C945" s="85">
        <v>0</v>
      </c>
      <c r="D945" s="102" t="s">
        <v>841</v>
      </c>
      <c r="E945" s="85">
        <v>7</v>
      </c>
      <c r="F945" s="86">
        <v>0.53800000000000003</v>
      </c>
      <c r="G945" s="85">
        <v>6</v>
      </c>
      <c r="H945" s="86">
        <v>0.46200000000000002</v>
      </c>
    </row>
    <row r="946" spans="1:10" x14ac:dyDescent="0.25">
      <c r="A946" s="87" t="s">
        <v>7</v>
      </c>
      <c r="B946" s="88">
        <v>30</v>
      </c>
      <c r="C946" s="88">
        <v>1</v>
      </c>
      <c r="D946" s="89">
        <v>3.3000000000000002E-2</v>
      </c>
      <c r="E946" s="88">
        <v>7</v>
      </c>
      <c r="F946" s="89">
        <v>0.23300000000000001</v>
      </c>
      <c r="G946" s="88">
        <v>19</v>
      </c>
      <c r="H946" s="89">
        <v>0.63300000000000001</v>
      </c>
      <c r="I946" s="65">
        <f>D946+F946</f>
        <v>0.26600000000000001</v>
      </c>
      <c r="J946" s="55"/>
    </row>
    <row r="947" spans="1:10" x14ac:dyDescent="0.25">
      <c r="A947" s="84" t="s">
        <v>8</v>
      </c>
      <c r="B947" s="85">
        <v>56</v>
      </c>
      <c r="C947" s="85">
        <v>6</v>
      </c>
      <c r="D947" s="86">
        <v>0.107</v>
      </c>
      <c r="E947" s="85">
        <v>11</v>
      </c>
      <c r="F947" s="86">
        <v>0.19600000000000001</v>
      </c>
      <c r="G947" s="85">
        <v>37</v>
      </c>
      <c r="H947" s="86">
        <v>0.66100000000000003</v>
      </c>
      <c r="I947" s="65">
        <f t="shared" ref="I947:I950" si="28">D947+F947</f>
        <v>0.30299999999999999</v>
      </c>
      <c r="J947" s="55"/>
    </row>
    <row r="948" spans="1:10" x14ac:dyDescent="0.25">
      <c r="A948" s="87" t="s">
        <v>9</v>
      </c>
      <c r="B948" s="88">
        <v>117</v>
      </c>
      <c r="C948" s="88">
        <v>20</v>
      </c>
      <c r="D948" s="102">
        <v>0.17100000000000001</v>
      </c>
      <c r="E948" s="88">
        <v>39</v>
      </c>
      <c r="F948" s="89">
        <v>0.33300000000000002</v>
      </c>
      <c r="G948" s="88">
        <v>54</v>
      </c>
      <c r="H948" s="89">
        <v>0.46200000000000002</v>
      </c>
      <c r="I948" s="65">
        <f t="shared" si="28"/>
        <v>0.504</v>
      </c>
      <c r="J948" s="55"/>
    </row>
    <row r="949" spans="1:10" x14ac:dyDescent="0.25">
      <c r="A949" s="87" t="s">
        <v>10</v>
      </c>
      <c r="B949" s="88">
        <v>211</v>
      </c>
      <c r="C949" s="88">
        <v>46</v>
      </c>
      <c r="D949" s="102">
        <v>0.218</v>
      </c>
      <c r="E949" s="88">
        <v>66</v>
      </c>
      <c r="F949" s="89">
        <v>0.313</v>
      </c>
      <c r="G949" s="88">
        <v>88</v>
      </c>
      <c r="H949" s="89">
        <v>0.41699999999999998</v>
      </c>
      <c r="I949" s="65">
        <f t="shared" si="28"/>
        <v>0.53100000000000003</v>
      </c>
      <c r="J949" s="55"/>
    </row>
    <row r="950" spans="1:10" x14ac:dyDescent="0.25">
      <c r="A950" s="90" t="s">
        <v>11</v>
      </c>
      <c r="B950" s="85">
        <v>369</v>
      </c>
      <c r="C950" s="91">
        <v>155</v>
      </c>
      <c r="D950" s="102">
        <v>0.42</v>
      </c>
      <c r="E950" s="91">
        <v>90</v>
      </c>
      <c r="F950" s="92">
        <v>0.24399999999999999</v>
      </c>
      <c r="G950" s="91">
        <v>113</v>
      </c>
      <c r="H950" s="170">
        <v>0.30599999999999999</v>
      </c>
      <c r="I950" s="65">
        <f t="shared" si="28"/>
        <v>0.66399999999999992</v>
      </c>
      <c r="J950" s="55"/>
    </row>
    <row r="952" spans="1:10" x14ac:dyDescent="0.25">
      <c r="A952" s="81" t="s">
        <v>850</v>
      </c>
    </row>
    <row r="953" spans="1:10" ht="15.75" customHeight="1" x14ac:dyDescent="0.25">
      <c r="A953" s="93">
        <v>44619</v>
      </c>
      <c r="B953" s="94">
        <f>A953-120</f>
        <v>44499</v>
      </c>
      <c r="C953" s="272" t="s">
        <v>962</v>
      </c>
      <c r="D953" s="272"/>
      <c r="E953" s="272" t="s">
        <v>963</v>
      </c>
      <c r="F953" s="272"/>
      <c r="G953" s="272" t="s">
        <v>835</v>
      </c>
      <c r="H953" s="272"/>
      <c r="I953" s="14" t="s">
        <v>833</v>
      </c>
      <c r="J953" s="15"/>
    </row>
    <row r="954" spans="1:10" ht="45" x14ac:dyDescent="0.25">
      <c r="A954" s="82" t="s">
        <v>104</v>
      </c>
      <c r="B954" s="83" t="s">
        <v>1026</v>
      </c>
      <c r="C954" s="83" t="s">
        <v>839</v>
      </c>
      <c r="D954" s="83" t="s">
        <v>840</v>
      </c>
      <c r="E954" s="83" t="s">
        <v>839</v>
      </c>
      <c r="F954" s="83" t="s">
        <v>840</v>
      </c>
      <c r="G954" s="83" t="s">
        <v>839</v>
      </c>
      <c r="H954" s="83" t="s">
        <v>840</v>
      </c>
    </row>
    <row r="955" spans="1:10" x14ac:dyDescent="0.25">
      <c r="A955" s="84" t="s">
        <v>964</v>
      </c>
      <c r="B955" s="85">
        <v>1</v>
      </c>
      <c r="C955" s="85">
        <v>0</v>
      </c>
      <c r="D955" s="86" t="s">
        <v>841</v>
      </c>
      <c r="E955" s="85">
        <v>0</v>
      </c>
      <c r="F955" s="85" t="s">
        <v>841</v>
      </c>
      <c r="G955" s="85">
        <v>1</v>
      </c>
      <c r="H955" s="86">
        <v>1</v>
      </c>
    </row>
    <row r="956" spans="1:10" x14ac:dyDescent="0.25">
      <c r="A956" s="84" t="s">
        <v>965</v>
      </c>
      <c r="B956" s="85">
        <v>2</v>
      </c>
      <c r="C956" s="85">
        <v>0</v>
      </c>
      <c r="D956" s="86" t="s">
        <v>841</v>
      </c>
      <c r="E956" s="85">
        <v>0</v>
      </c>
      <c r="F956" s="85" t="s">
        <v>841</v>
      </c>
      <c r="G956" s="85">
        <v>2</v>
      </c>
      <c r="H956" s="86">
        <v>1</v>
      </c>
    </row>
    <row r="957" spans="1:10" x14ac:dyDescent="0.25">
      <c r="A957" s="87" t="s">
        <v>809</v>
      </c>
      <c r="B957" s="88">
        <v>7</v>
      </c>
      <c r="C957" s="88">
        <v>0</v>
      </c>
      <c r="D957" s="89" t="s">
        <v>841</v>
      </c>
      <c r="E957" s="88">
        <v>3</v>
      </c>
      <c r="F957" s="89">
        <v>0.42899999999999999</v>
      </c>
      <c r="G957" s="88">
        <v>4</v>
      </c>
      <c r="H957" s="89">
        <v>0.57099999999999995</v>
      </c>
    </row>
    <row r="958" spans="1:10" x14ac:dyDescent="0.25">
      <c r="A958" s="84" t="s">
        <v>6</v>
      </c>
      <c r="B958" s="85">
        <v>13</v>
      </c>
      <c r="C958" s="85">
        <v>0</v>
      </c>
      <c r="D958" s="102" t="s">
        <v>841</v>
      </c>
      <c r="E958" s="85">
        <v>7</v>
      </c>
      <c r="F958" s="86">
        <v>0.53800000000000003</v>
      </c>
      <c r="G958" s="85">
        <v>6</v>
      </c>
      <c r="H958" s="86">
        <v>0.46200000000000002</v>
      </c>
    </row>
    <row r="959" spans="1:10" x14ac:dyDescent="0.25">
      <c r="A959" s="87" t="s">
        <v>7</v>
      </c>
      <c r="B959" s="88">
        <v>29</v>
      </c>
      <c r="C959" s="88">
        <v>1</v>
      </c>
      <c r="D959" s="89">
        <v>3.4000000000000002E-2</v>
      </c>
      <c r="E959" s="88">
        <v>7</v>
      </c>
      <c r="F959" s="89">
        <v>0.24099999999999999</v>
      </c>
      <c r="G959" s="88">
        <v>18</v>
      </c>
      <c r="H959" s="89">
        <v>0.621</v>
      </c>
      <c r="I959" s="65">
        <f>D959+F959</f>
        <v>0.27500000000000002</v>
      </c>
      <c r="J959" s="55"/>
    </row>
    <row r="960" spans="1:10" x14ac:dyDescent="0.25">
      <c r="A960" s="84" t="s">
        <v>8</v>
      </c>
      <c r="B960" s="85">
        <v>55</v>
      </c>
      <c r="C960" s="85">
        <v>7</v>
      </c>
      <c r="D960" s="86">
        <v>0.127</v>
      </c>
      <c r="E960" s="85">
        <v>11</v>
      </c>
      <c r="F960" s="86">
        <v>0.2</v>
      </c>
      <c r="G960" s="85">
        <v>35</v>
      </c>
      <c r="H960" s="86">
        <v>0.63600000000000001</v>
      </c>
      <c r="I960" s="65">
        <f t="shared" ref="I960:I963" si="29">D960+F960</f>
        <v>0.32700000000000001</v>
      </c>
      <c r="J960" s="55"/>
    </row>
    <row r="961" spans="1:10" x14ac:dyDescent="0.25">
      <c r="A961" s="87" t="s">
        <v>9</v>
      </c>
      <c r="B961" s="88">
        <v>113</v>
      </c>
      <c r="C961" s="88">
        <v>20</v>
      </c>
      <c r="D961" s="102">
        <v>0.17699999999999999</v>
      </c>
      <c r="E961" s="88">
        <v>39</v>
      </c>
      <c r="F961" s="89">
        <v>0.34499999999999997</v>
      </c>
      <c r="G961" s="88">
        <v>50</v>
      </c>
      <c r="H961" s="89">
        <v>0.442</v>
      </c>
      <c r="I961" s="65">
        <f t="shared" si="29"/>
        <v>0.52200000000000002</v>
      </c>
      <c r="J961" s="55"/>
    </row>
    <row r="962" spans="1:10" x14ac:dyDescent="0.25">
      <c r="A962" s="87" t="s">
        <v>10</v>
      </c>
      <c r="B962" s="88">
        <v>206</v>
      </c>
      <c r="C962" s="88">
        <v>48</v>
      </c>
      <c r="D962" s="102">
        <v>0.23300000000000001</v>
      </c>
      <c r="E962" s="88">
        <v>68</v>
      </c>
      <c r="F962" s="89">
        <v>0.33</v>
      </c>
      <c r="G962" s="88">
        <v>79</v>
      </c>
      <c r="H962" s="89">
        <v>0.38300000000000001</v>
      </c>
      <c r="I962" s="65">
        <f t="shared" si="29"/>
        <v>0.56300000000000006</v>
      </c>
      <c r="J962" s="55"/>
    </row>
    <row r="963" spans="1:10" x14ac:dyDescent="0.25">
      <c r="A963" s="90" t="s">
        <v>11</v>
      </c>
      <c r="B963" s="85">
        <v>368</v>
      </c>
      <c r="C963" s="91">
        <v>159</v>
      </c>
      <c r="D963" s="102">
        <v>0.432</v>
      </c>
      <c r="E963" s="91">
        <v>89</v>
      </c>
      <c r="F963" s="92">
        <v>0.24199999999999999</v>
      </c>
      <c r="G963" s="91">
        <v>109</v>
      </c>
      <c r="H963" s="170">
        <v>0.29599999999999999</v>
      </c>
      <c r="I963" s="65">
        <f t="shared" si="29"/>
        <v>0.67399999999999993</v>
      </c>
      <c r="J963" s="55"/>
    </row>
    <row r="965" spans="1:10" x14ac:dyDescent="0.25">
      <c r="A965" s="81" t="s">
        <v>850</v>
      </c>
    </row>
    <row r="966" spans="1:10" ht="15.75" customHeight="1" x14ac:dyDescent="0.25">
      <c r="A966" s="93">
        <v>44621</v>
      </c>
      <c r="B966" s="94">
        <f>A966-120</f>
        <v>44501</v>
      </c>
      <c r="C966" s="272" t="s">
        <v>962</v>
      </c>
      <c r="D966" s="272"/>
      <c r="E966" s="272" t="s">
        <v>963</v>
      </c>
      <c r="F966" s="272"/>
      <c r="G966" s="272" t="s">
        <v>835</v>
      </c>
      <c r="H966" s="272"/>
      <c r="I966" s="14" t="s">
        <v>833</v>
      </c>
      <c r="J966" s="15"/>
    </row>
    <row r="967" spans="1:10" ht="45" x14ac:dyDescent="0.25">
      <c r="A967" s="82" t="s">
        <v>104</v>
      </c>
      <c r="B967" s="83" t="s">
        <v>1026</v>
      </c>
      <c r="C967" s="83" t="s">
        <v>839</v>
      </c>
      <c r="D967" s="83" t="s">
        <v>840</v>
      </c>
      <c r="E967" s="83" t="s">
        <v>839</v>
      </c>
      <c r="F967" s="83" t="s">
        <v>840</v>
      </c>
      <c r="G967" s="83" t="s">
        <v>839</v>
      </c>
      <c r="H967" s="83" t="s">
        <v>840</v>
      </c>
    </row>
    <row r="968" spans="1:10" x14ac:dyDescent="0.25">
      <c r="A968" s="84" t="s">
        <v>964</v>
      </c>
      <c r="B968" s="85">
        <v>1</v>
      </c>
      <c r="C968" s="85">
        <v>0</v>
      </c>
      <c r="D968" s="86" t="s">
        <v>841</v>
      </c>
      <c r="E968" s="85">
        <v>0</v>
      </c>
      <c r="F968" s="85" t="s">
        <v>841</v>
      </c>
      <c r="G968" s="85">
        <v>1</v>
      </c>
      <c r="H968" s="86">
        <v>1</v>
      </c>
    </row>
    <row r="969" spans="1:10" x14ac:dyDescent="0.25">
      <c r="A969" s="84" t="s">
        <v>965</v>
      </c>
      <c r="B969" s="85">
        <v>2</v>
      </c>
      <c r="C969" s="85">
        <v>0</v>
      </c>
      <c r="D969" s="86" t="s">
        <v>841</v>
      </c>
      <c r="E969" s="85">
        <v>0</v>
      </c>
      <c r="F969" s="85" t="s">
        <v>841</v>
      </c>
      <c r="G969" s="85">
        <v>2</v>
      </c>
      <c r="H969" s="86">
        <v>1</v>
      </c>
    </row>
    <row r="970" spans="1:10" x14ac:dyDescent="0.25">
      <c r="A970" s="87" t="s">
        <v>809</v>
      </c>
      <c r="B970" s="88">
        <v>7</v>
      </c>
      <c r="C970" s="88">
        <v>0</v>
      </c>
      <c r="D970" s="89" t="s">
        <v>841</v>
      </c>
      <c r="E970" s="88">
        <v>3</v>
      </c>
      <c r="F970" s="89">
        <v>0.42899999999999999</v>
      </c>
      <c r="G970" s="88">
        <v>4</v>
      </c>
      <c r="H970" s="89">
        <v>0.57099999999999995</v>
      </c>
    </row>
    <row r="971" spans="1:10" x14ac:dyDescent="0.25">
      <c r="A971" s="84" t="s">
        <v>6</v>
      </c>
      <c r="B971" s="85">
        <v>13</v>
      </c>
      <c r="C971" s="85">
        <v>0</v>
      </c>
      <c r="D971" s="102" t="s">
        <v>841</v>
      </c>
      <c r="E971" s="85">
        <v>7</v>
      </c>
      <c r="F971" s="86">
        <v>0.53800000000000003</v>
      </c>
      <c r="G971" s="85">
        <v>6</v>
      </c>
      <c r="H971" s="86">
        <v>0.46200000000000002</v>
      </c>
    </row>
    <row r="972" spans="1:10" x14ac:dyDescent="0.25">
      <c r="A972" s="87" t="s">
        <v>7</v>
      </c>
      <c r="B972" s="88">
        <v>29</v>
      </c>
      <c r="C972" s="88">
        <v>1</v>
      </c>
      <c r="D972" s="89">
        <v>3.4000000000000002E-2</v>
      </c>
      <c r="E972" s="88">
        <v>7</v>
      </c>
      <c r="F972" s="89">
        <v>0.24099999999999999</v>
      </c>
      <c r="G972" s="88">
        <v>18</v>
      </c>
      <c r="H972" s="89">
        <v>0.621</v>
      </c>
      <c r="I972" s="65">
        <f>D972+F972</f>
        <v>0.27500000000000002</v>
      </c>
      <c r="J972" s="55"/>
    </row>
    <row r="973" spans="1:10" x14ac:dyDescent="0.25">
      <c r="A973" s="84" t="s">
        <v>8</v>
      </c>
      <c r="B973" s="85">
        <v>57</v>
      </c>
      <c r="C973" s="85">
        <v>7</v>
      </c>
      <c r="D973" s="86">
        <v>0.123</v>
      </c>
      <c r="E973" s="85">
        <v>11</v>
      </c>
      <c r="F973" s="86">
        <v>0.193</v>
      </c>
      <c r="G973" s="85">
        <v>37</v>
      </c>
      <c r="H973" s="86">
        <v>0.64900000000000002</v>
      </c>
      <c r="I973" s="65">
        <f t="shared" ref="I973:I976" si="30">D973+F973</f>
        <v>0.316</v>
      </c>
      <c r="J973" s="55"/>
    </row>
    <row r="974" spans="1:10" x14ac:dyDescent="0.25">
      <c r="A974" s="87" t="s">
        <v>9</v>
      </c>
      <c r="B974" s="88">
        <v>118</v>
      </c>
      <c r="C974" s="88">
        <v>21</v>
      </c>
      <c r="D974" s="102">
        <v>0.17799999999999999</v>
      </c>
      <c r="E974" s="88">
        <v>41</v>
      </c>
      <c r="F974" s="89">
        <v>0.34699999999999998</v>
      </c>
      <c r="G974" s="88">
        <v>50</v>
      </c>
      <c r="H974" s="89">
        <v>0.42399999999999999</v>
      </c>
      <c r="I974" s="65">
        <f t="shared" si="30"/>
        <v>0.52499999999999991</v>
      </c>
      <c r="J974" s="55"/>
    </row>
    <row r="975" spans="1:10" x14ac:dyDescent="0.25">
      <c r="A975" s="87" t="s">
        <v>10</v>
      </c>
      <c r="B975" s="88">
        <v>206</v>
      </c>
      <c r="C975" s="88">
        <v>49</v>
      </c>
      <c r="D975" s="102">
        <v>0.23799999999999999</v>
      </c>
      <c r="E975" s="88">
        <v>67</v>
      </c>
      <c r="F975" s="89">
        <v>0.32500000000000001</v>
      </c>
      <c r="G975" s="88">
        <v>79</v>
      </c>
      <c r="H975" s="89">
        <v>0.38300000000000001</v>
      </c>
      <c r="I975" s="65">
        <f t="shared" si="30"/>
        <v>0.56299999999999994</v>
      </c>
      <c r="J975" s="55"/>
    </row>
    <row r="976" spans="1:10" x14ac:dyDescent="0.25">
      <c r="A976" s="90" t="s">
        <v>11</v>
      </c>
      <c r="B976" s="85">
        <v>378</v>
      </c>
      <c r="C976" s="91">
        <v>167</v>
      </c>
      <c r="D976" s="102">
        <v>0.442</v>
      </c>
      <c r="E976" s="91">
        <v>90</v>
      </c>
      <c r="F976" s="92">
        <v>0.23799999999999999</v>
      </c>
      <c r="G976" s="91">
        <v>110</v>
      </c>
      <c r="H976" s="170">
        <v>0.29099999999999998</v>
      </c>
      <c r="I976" s="65">
        <f t="shared" si="30"/>
        <v>0.67999999999999994</v>
      </c>
      <c r="J976" s="55"/>
    </row>
    <row r="978" spans="1:10" x14ac:dyDescent="0.25">
      <c r="A978" s="81" t="s">
        <v>850</v>
      </c>
    </row>
    <row r="979" spans="1:10" x14ac:dyDescent="0.25">
      <c r="A979" s="93">
        <v>44622</v>
      </c>
      <c r="B979" s="94">
        <f>A979-120</f>
        <v>44502</v>
      </c>
      <c r="C979" s="272" t="s">
        <v>962</v>
      </c>
      <c r="D979" s="272"/>
      <c r="E979" s="272" t="s">
        <v>963</v>
      </c>
      <c r="F979" s="272"/>
      <c r="G979" s="272" t="s">
        <v>835</v>
      </c>
      <c r="H979" s="272"/>
    </row>
    <row r="980" spans="1:10" ht="45" x14ac:dyDescent="0.25">
      <c r="A980" s="82" t="s">
        <v>104</v>
      </c>
      <c r="B980" s="83" t="s">
        <v>1026</v>
      </c>
      <c r="C980" s="83" t="s">
        <v>839</v>
      </c>
      <c r="D980" s="83" t="s">
        <v>840</v>
      </c>
      <c r="E980" s="83" t="s">
        <v>839</v>
      </c>
      <c r="F980" s="83" t="s">
        <v>840</v>
      </c>
      <c r="G980" s="83" t="s">
        <v>839</v>
      </c>
      <c r="H980" s="83" t="s">
        <v>840</v>
      </c>
      <c r="I980" s="14" t="s">
        <v>833</v>
      </c>
      <c r="J980" s="15"/>
    </row>
    <row r="981" spans="1:10" x14ac:dyDescent="0.25">
      <c r="A981" s="84" t="s">
        <v>964</v>
      </c>
      <c r="B981" s="85">
        <v>1</v>
      </c>
      <c r="C981" s="85">
        <v>0</v>
      </c>
      <c r="D981" s="86" t="s">
        <v>841</v>
      </c>
      <c r="E981" s="85">
        <v>0</v>
      </c>
      <c r="F981" s="85" t="s">
        <v>841</v>
      </c>
      <c r="G981" s="85">
        <v>1</v>
      </c>
      <c r="H981" s="86">
        <v>1</v>
      </c>
    </row>
    <row r="982" spans="1:10" x14ac:dyDescent="0.25">
      <c r="A982" s="84" t="s">
        <v>965</v>
      </c>
      <c r="B982" s="85">
        <v>2</v>
      </c>
      <c r="C982" s="85">
        <v>0</v>
      </c>
      <c r="D982" s="86" t="s">
        <v>841</v>
      </c>
      <c r="E982" s="85">
        <v>0</v>
      </c>
      <c r="F982" s="85" t="s">
        <v>841</v>
      </c>
      <c r="G982" s="85">
        <v>2</v>
      </c>
      <c r="H982" s="86">
        <v>1</v>
      </c>
    </row>
    <row r="983" spans="1:10" x14ac:dyDescent="0.25">
      <c r="A983" s="87" t="s">
        <v>809</v>
      </c>
      <c r="B983" s="88">
        <v>7</v>
      </c>
      <c r="C983" s="88">
        <v>0</v>
      </c>
      <c r="D983" s="89" t="s">
        <v>841</v>
      </c>
      <c r="E983" s="88">
        <v>3</v>
      </c>
      <c r="F983" s="89">
        <v>0.42899999999999999</v>
      </c>
      <c r="G983" s="88">
        <v>4</v>
      </c>
      <c r="H983" s="89">
        <v>0.57099999999999995</v>
      </c>
    </row>
    <row r="984" spans="1:10" x14ac:dyDescent="0.25">
      <c r="A984" s="84" t="s">
        <v>6</v>
      </c>
      <c r="B984" s="85">
        <v>13</v>
      </c>
      <c r="C984" s="85">
        <v>0</v>
      </c>
      <c r="D984" s="102" t="s">
        <v>841</v>
      </c>
      <c r="E984" s="85">
        <v>7</v>
      </c>
      <c r="F984" s="86">
        <v>0.53800000000000003</v>
      </c>
      <c r="G984" s="85">
        <v>6</v>
      </c>
      <c r="H984" s="86">
        <v>0.46200000000000002</v>
      </c>
    </row>
    <row r="985" spans="1:10" x14ac:dyDescent="0.25">
      <c r="A985" s="87" t="s">
        <v>7</v>
      </c>
      <c r="B985" s="88">
        <v>30</v>
      </c>
      <c r="C985" s="88">
        <v>1</v>
      </c>
      <c r="D985" s="89">
        <v>3.3000000000000002E-2</v>
      </c>
      <c r="E985" s="88">
        <v>7</v>
      </c>
      <c r="F985" s="89">
        <v>0.23300000000000001</v>
      </c>
      <c r="G985" s="88">
        <v>19</v>
      </c>
      <c r="H985" s="89">
        <v>0.63300000000000001</v>
      </c>
    </row>
    <row r="986" spans="1:10" x14ac:dyDescent="0.25">
      <c r="A986" s="84" t="s">
        <v>8</v>
      </c>
      <c r="B986" s="85">
        <v>56</v>
      </c>
      <c r="C986" s="85">
        <v>7</v>
      </c>
      <c r="D986" s="86">
        <v>0.125</v>
      </c>
      <c r="E986" s="85">
        <v>11</v>
      </c>
      <c r="F986" s="86">
        <v>0.19600000000000001</v>
      </c>
      <c r="G986" s="85">
        <v>36</v>
      </c>
      <c r="H986" s="86">
        <v>0.64300000000000002</v>
      </c>
      <c r="I986" s="65">
        <f>D986+F986</f>
        <v>0.32100000000000001</v>
      </c>
      <c r="J986" s="55"/>
    </row>
    <row r="987" spans="1:10" x14ac:dyDescent="0.25">
      <c r="A987" s="87" t="s">
        <v>9</v>
      </c>
      <c r="B987" s="88">
        <v>120</v>
      </c>
      <c r="C987" s="88">
        <v>22</v>
      </c>
      <c r="D987" s="102">
        <v>0.183</v>
      </c>
      <c r="E987" s="88">
        <v>42</v>
      </c>
      <c r="F987" s="89">
        <v>0.35</v>
      </c>
      <c r="G987" s="88">
        <v>50</v>
      </c>
      <c r="H987" s="89">
        <v>0.41699999999999998</v>
      </c>
      <c r="I987" s="65">
        <f t="shared" ref="I987:I989" si="31">D987+F987</f>
        <v>0.53299999999999992</v>
      </c>
      <c r="J987" s="55"/>
    </row>
    <row r="988" spans="1:10" x14ac:dyDescent="0.25">
      <c r="A988" s="87" t="s">
        <v>10</v>
      </c>
      <c r="B988" s="88">
        <v>206</v>
      </c>
      <c r="C988" s="88">
        <v>49</v>
      </c>
      <c r="D988" s="102">
        <v>0.23799999999999999</v>
      </c>
      <c r="E988" s="88">
        <v>67</v>
      </c>
      <c r="F988" s="89">
        <v>0.32500000000000001</v>
      </c>
      <c r="G988" s="88">
        <v>79</v>
      </c>
      <c r="H988" s="89">
        <v>0.38300000000000001</v>
      </c>
      <c r="I988" s="65">
        <f t="shared" si="31"/>
        <v>0.56299999999999994</v>
      </c>
      <c r="J988" s="55"/>
    </row>
    <row r="989" spans="1:10" x14ac:dyDescent="0.25">
      <c r="A989" s="90" t="s">
        <v>11</v>
      </c>
      <c r="B989" s="85">
        <v>377</v>
      </c>
      <c r="C989" s="91">
        <v>169</v>
      </c>
      <c r="D989" s="102">
        <v>0.44800000000000001</v>
      </c>
      <c r="E989" s="91">
        <v>90</v>
      </c>
      <c r="F989" s="92">
        <v>0.23899999999999999</v>
      </c>
      <c r="G989" s="91">
        <v>107</v>
      </c>
      <c r="H989" s="170">
        <v>0.28399999999999997</v>
      </c>
      <c r="I989" s="65">
        <f t="shared" si="31"/>
        <v>0.68700000000000006</v>
      </c>
      <c r="J989" s="55"/>
    </row>
    <row r="991" spans="1:10" x14ac:dyDescent="0.25">
      <c r="A991" s="81" t="s">
        <v>850</v>
      </c>
    </row>
    <row r="992" spans="1:10" ht="15.75" customHeight="1" x14ac:dyDescent="0.25">
      <c r="A992" s="93">
        <v>44626</v>
      </c>
      <c r="B992" s="94">
        <f>A992-120</f>
        <v>44506</v>
      </c>
      <c r="C992" s="272" t="s">
        <v>962</v>
      </c>
      <c r="D992" s="272"/>
      <c r="E992" s="272" t="s">
        <v>963</v>
      </c>
      <c r="F992" s="272"/>
      <c r="G992" s="272" t="s">
        <v>835</v>
      </c>
      <c r="H992" s="272"/>
    </row>
    <row r="993" spans="1:10" ht="45" x14ac:dyDescent="0.25">
      <c r="A993" s="82" t="s">
        <v>104</v>
      </c>
      <c r="B993" s="83" t="s">
        <v>1026</v>
      </c>
      <c r="C993" s="83" t="s">
        <v>839</v>
      </c>
      <c r="D993" s="83" t="s">
        <v>840</v>
      </c>
      <c r="E993" s="83" t="s">
        <v>839</v>
      </c>
      <c r="F993" s="83" t="s">
        <v>840</v>
      </c>
      <c r="G993" s="83" t="s">
        <v>839</v>
      </c>
      <c r="H993" s="83" t="s">
        <v>840</v>
      </c>
      <c r="I993" s="14" t="s">
        <v>833</v>
      </c>
      <c r="J993" s="15"/>
    </row>
    <row r="994" spans="1:10" x14ac:dyDescent="0.25">
      <c r="A994" s="84" t="s">
        <v>964</v>
      </c>
      <c r="B994" s="85">
        <v>1</v>
      </c>
      <c r="C994" s="85">
        <v>0</v>
      </c>
      <c r="D994" s="86" t="s">
        <v>841</v>
      </c>
      <c r="E994" s="85">
        <v>0</v>
      </c>
      <c r="F994" s="85" t="s">
        <v>841</v>
      </c>
      <c r="G994" s="85">
        <v>1</v>
      </c>
      <c r="H994" s="86">
        <v>1</v>
      </c>
    </row>
    <row r="995" spans="1:10" x14ac:dyDescent="0.25">
      <c r="A995" s="84" t="s">
        <v>965</v>
      </c>
      <c r="B995" s="85">
        <v>2</v>
      </c>
      <c r="C995" s="85">
        <v>0</v>
      </c>
      <c r="D995" s="86" t="s">
        <v>841</v>
      </c>
      <c r="E995" s="85">
        <v>0</v>
      </c>
      <c r="F995" s="85" t="s">
        <v>841</v>
      </c>
      <c r="G995" s="85">
        <v>2</v>
      </c>
      <c r="H995" s="86">
        <v>1</v>
      </c>
    </row>
    <row r="996" spans="1:10" x14ac:dyDescent="0.25">
      <c r="A996" s="87" t="s">
        <v>809</v>
      </c>
      <c r="B996" s="88">
        <v>6</v>
      </c>
      <c r="C996" s="88">
        <v>0</v>
      </c>
      <c r="D996" s="89" t="s">
        <v>841</v>
      </c>
      <c r="E996" s="88">
        <v>2</v>
      </c>
      <c r="F996" s="89">
        <v>0.33300000000000002</v>
      </c>
      <c r="G996" s="88">
        <v>4</v>
      </c>
      <c r="H996" s="89">
        <v>0.66700000000000004</v>
      </c>
    </row>
    <row r="997" spans="1:10" x14ac:dyDescent="0.25">
      <c r="A997" s="84" t="s">
        <v>6</v>
      </c>
      <c r="B997" s="85">
        <v>13</v>
      </c>
      <c r="C997" s="85">
        <v>0</v>
      </c>
      <c r="D997" s="102" t="s">
        <v>841</v>
      </c>
      <c r="E997" s="85">
        <v>7</v>
      </c>
      <c r="F997" s="86">
        <v>0.53800000000000003</v>
      </c>
      <c r="G997" s="85">
        <v>6</v>
      </c>
      <c r="H997" s="86">
        <v>0.46200000000000002</v>
      </c>
    </row>
    <row r="998" spans="1:10" x14ac:dyDescent="0.25">
      <c r="A998" s="87" t="s">
        <v>7</v>
      </c>
      <c r="B998" s="88">
        <v>29</v>
      </c>
      <c r="C998" s="88">
        <v>2</v>
      </c>
      <c r="D998" s="89">
        <v>6.9000000000000006E-2</v>
      </c>
      <c r="E998" s="88">
        <v>7</v>
      </c>
      <c r="F998" s="89">
        <v>0.24099999999999999</v>
      </c>
      <c r="G998" s="88">
        <v>17</v>
      </c>
      <c r="H998" s="89">
        <v>0.58599999999999997</v>
      </c>
    </row>
    <row r="999" spans="1:10" x14ac:dyDescent="0.25">
      <c r="A999" s="84" t="s">
        <v>8</v>
      </c>
      <c r="B999" s="85">
        <v>55</v>
      </c>
      <c r="C999" s="85">
        <v>8</v>
      </c>
      <c r="D999" s="86">
        <v>0.14499999999999999</v>
      </c>
      <c r="E999" s="85">
        <v>11</v>
      </c>
      <c r="F999" s="86">
        <v>0.2</v>
      </c>
      <c r="G999" s="85">
        <v>34</v>
      </c>
      <c r="H999" s="86">
        <v>0.61799999999999999</v>
      </c>
      <c r="I999" s="65">
        <f>D999+F999</f>
        <v>0.34499999999999997</v>
      </c>
      <c r="J999" s="55"/>
    </row>
    <row r="1000" spans="1:10" x14ac:dyDescent="0.25">
      <c r="A1000" s="87" t="s">
        <v>9</v>
      </c>
      <c r="B1000" s="88">
        <v>119</v>
      </c>
      <c r="C1000" s="88">
        <v>23</v>
      </c>
      <c r="D1000" s="102">
        <v>0.193</v>
      </c>
      <c r="E1000" s="88">
        <v>42</v>
      </c>
      <c r="F1000" s="89">
        <v>0.35299999999999998</v>
      </c>
      <c r="G1000" s="88">
        <v>49</v>
      </c>
      <c r="H1000" s="89">
        <v>0.41199999999999998</v>
      </c>
      <c r="I1000" s="65">
        <f t="shared" ref="I1000:I1002" si="32">D1000+F1000</f>
        <v>0.54600000000000004</v>
      </c>
      <c r="J1000" s="55"/>
    </row>
    <row r="1001" spans="1:10" x14ac:dyDescent="0.25">
      <c r="A1001" s="87" t="s">
        <v>10</v>
      </c>
      <c r="B1001" s="88">
        <v>197</v>
      </c>
      <c r="C1001" s="88">
        <v>50</v>
      </c>
      <c r="D1001" s="102">
        <v>0.254</v>
      </c>
      <c r="E1001" s="88">
        <v>65</v>
      </c>
      <c r="F1001" s="89">
        <v>0.33</v>
      </c>
      <c r="G1001" s="88">
        <v>72</v>
      </c>
      <c r="H1001" s="89">
        <v>0.36499999999999999</v>
      </c>
      <c r="I1001" s="65">
        <f t="shared" si="32"/>
        <v>0.58400000000000007</v>
      </c>
      <c r="J1001" s="55"/>
    </row>
    <row r="1002" spans="1:10" x14ac:dyDescent="0.25">
      <c r="A1002" s="90" t="s">
        <v>11</v>
      </c>
      <c r="B1002" s="85">
        <v>393</v>
      </c>
      <c r="C1002" s="91">
        <v>179</v>
      </c>
      <c r="D1002" s="102">
        <v>0.45500000000000002</v>
      </c>
      <c r="E1002" s="91">
        <v>91</v>
      </c>
      <c r="F1002" s="92">
        <v>0.23200000000000001</v>
      </c>
      <c r="G1002" s="91">
        <v>111</v>
      </c>
      <c r="H1002" s="170">
        <v>0.28199999999999997</v>
      </c>
      <c r="I1002" s="65">
        <f t="shared" si="32"/>
        <v>0.68700000000000006</v>
      </c>
      <c r="J1002" s="55"/>
    </row>
    <row r="1004" spans="1:10" x14ac:dyDescent="0.25">
      <c r="A1004" s="81" t="s">
        <v>850</v>
      </c>
    </row>
    <row r="1005" spans="1:10" x14ac:dyDescent="0.25">
      <c r="A1005" s="93">
        <v>44627</v>
      </c>
      <c r="B1005" s="94">
        <f>A1005-120</f>
        <v>44507</v>
      </c>
      <c r="C1005" s="272" t="s">
        <v>962</v>
      </c>
      <c r="D1005" s="272"/>
      <c r="E1005" s="272" t="s">
        <v>963</v>
      </c>
      <c r="F1005" s="272"/>
      <c r="G1005" s="272" t="s">
        <v>835</v>
      </c>
      <c r="H1005" s="272"/>
    </row>
    <row r="1006" spans="1:10" ht="45" x14ac:dyDescent="0.25">
      <c r="A1006" s="82" t="s">
        <v>104</v>
      </c>
      <c r="B1006" s="83" t="s">
        <v>1026</v>
      </c>
      <c r="C1006" s="83" t="s">
        <v>839</v>
      </c>
      <c r="D1006" s="83" t="s">
        <v>840</v>
      </c>
      <c r="E1006" s="83" t="s">
        <v>839</v>
      </c>
      <c r="F1006" s="83" t="s">
        <v>840</v>
      </c>
      <c r="G1006" s="83" t="s">
        <v>839</v>
      </c>
      <c r="H1006" s="83" t="s">
        <v>840</v>
      </c>
      <c r="I1006" s="14" t="s">
        <v>833</v>
      </c>
      <c r="J1006" s="15"/>
    </row>
    <row r="1007" spans="1:10" x14ac:dyDescent="0.25">
      <c r="A1007" s="84" t="s">
        <v>964</v>
      </c>
      <c r="B1007" s="85">
        <v>1</v>
      </c>
      <c r="C1007" s="85">
        <v>0</v>
      </c>
      <c r="D1007" s="86" t="s">
        <v>841</v>
      </c>
      <c r="E1007" s="85">
        <v>0</v>
      </c>
      <c r="F1007" s="85" t="s">
        <v>841</v>
      </c>
      <c r="G1007" s="85">
        <v>1</v>
      </c>
      <c r="H1007" s="86">
        <v>1</v>
      </c>
    </row>
    <row r="1008" spans="1:10" x14ac:dyDescent="0.25">
      <c r="A1008" s="84" t="s">
        <v>965</v>
      </c>
      <c r="B1008" s="85">
        <v>2</v>
      </c>
      <c r="C1008" s="85">
        <v>0</v>
      </c>
      <c r="D1008" s="86" t="s">
        <v>841</v>
      </c>
      <c r="E1008" s="85">
        <v>0</v>
      </c>
      <c r="F1008" s="85" t="s">
        <v>841</v>
      </c>
      <c r="G1008" s="85">
        <v>2</v>
      </c>
      <c r="H1008" s="86">
        <v>1</v>
      </c>
    </row>
    <row r="1009" spans="1:10" x14ac:dyDescent="0.25">
      <c r="A1009" s="87" t="s">
        <v>809</v>
      </c>
      <c r="B1009" s="88">
        <v>6</v>
      </c>
      <c r="C1009" s="88">
        <v>0</v>
      </c>
      <c r="D1009" s="89" t="s">
        <v>841</v>
      </c>
      <c r="E1009" s="88">
        <v>2</v>
      </c>
      <c r="F1009" s="89">
        <v>0.33300000000000002</v>
      </c>
      <c r="G1009" s="88">
        <v>4</v>
      </c>
      <c r="H1009" s="89">
        <v>0.66700000000000004</v>
      </c>
    </row>
    <row r="1010" spans="1:10" x14ac:dyDescent="0.25">
      <c r="A1010" s="84" t="s">
        <v>6</v>
      </c>
      <c r="B1010" s="85">
        <v>13</v>
      </c>
      <c r="C1010" s="85">
        <v>0</v>
      </c>
      <c r="D1010" s="102" t="s">
        <v>841</v>
      </c>
      <c r="E1010" s="85">
        <v>7</v>
      </c>
      <c r="F1010" s="86">
        <v>0.53800000000000003</v>
      </c>
      <c r="G1010" s="85">
        <v>6</v>
      </c>
      <c r="H1010" s="86">
        <v>0.46200000000000002</v>
      </c>
    </row>
    <row r="1011" spans="1:10" x14ac:dyDescent="0.25">
      <c r="A1011" s="87" t="s">
        <v>7</v>
      </c>
      <c r="B1011" s="88">
        <v>28</v>
      </c>
      <c r="C1011" s="88">
        <v>2</v>
      </c>
      <c r="D1011" s="89">
        <v>7.0999999999999994E-2</v>
      </c>
      <c r="E1011" s="88">
        <v>7</v>
      </c>
      <c r="F1011" s="89">
        <v>0.25</v>
      </c>
      <c r="G1011" s="88">
        <v>16</v>
      </c>
      <c r="H1011" s="89">
        <v>0.57099999999999995</v>
      </c>
    </row>
    <row r="1012" spans="1:10" x14ac:dyDescent="0.25">
      <c r="A1012" s="84" t="s">
        <v>8</v>
      </c>
      <c r="B1012" s="85">
        <v>55</v>
      </c>
      <c r="C1012" s="85">
        <v>8</v>
      </c>
      <c r="D1012" s="86">
        <v>0.14499999999999999</v>
      </c>
      <c r="E1012" s="85">
        <v>11</v>
      </c>
      <c r="F1012" s="86">
        <v>0.2</v>
      </c>
      <c r="G1012" s="85">
        <v>34</v>
      </c>
      <c r="H1012" s="86">
        <v>0.61799999999999999</v>
      </c>
      <c r="I1012" s="178">
        <f>D1012+F1012</f>
        <v>0.34499999999999997</v>
      </c>
      <c r="J1012" s="234"/>
    </row>
    <row r="1013" spans="1:10" x14ac:dyDescent="0.25">
      <c r="A1013" s="87" t="s">
        <v>9</v>
      </c>
      <c r="B1013" s="88">
        <v>119</v>
      </c>
      <c r="C1013" s="88">
        <v>23</v>
      </c>
      <c r="D1013" s="102">
        <v>0.193</v>
      </c>
      <c r="E1013" s="88">
        <v>43</v>
      </c>
      <c r="F1013" s="89">
        <v>0.36099999999999999</v>
      </c>
      <c r="G1013" s="88">
        <v>48</v>
      </c>
      <c r="H1013" s="89">
        <v>0.40300000000000002</v>
      </c>
      <c r="I1013" s="178">
        <f t="shared" ref="I1013:I1015" si="33">D1013+F1013</f>
        <v>0.55400000000000005</v>
      </c>
      <c r="J1013" s="234"/>
    </row>
    <row r="1014" spans="1:10" x14ac:dyDescent="0.25">
      <c r="A1014" s="87" t="s">
        <v>10</v>
      </c>
      <c r="B1014" s="88">
        <v>200</v>
      </c>
      <c r="C1014" s="88">
        <v>50</v>
      </c>
      <c r="D1014" s="102">
        <v>0.25</v>
      </c>
      <c r="E1014" s="88">
        <v>66</v>
      </c>
      <c r="F1014" s="89">
        <v>0.33</v>
      </c>
      <c r="G1014" s="88">
        <v>74</v>
      </c>
      <c r="H1014" s="89">
        <v>0.37</v>
      </c>
      <c r="I1014" s="178">
        <f t="shared" si="33"/>
        <v>0.58000000000000007</v>
      </c>
      <c r="J1014" s="234"/>
    </row>
    <row r="1015" spans="1:10" x14ac:dyDescent="0.25">
      <c r="A1015" s="90" t="s">
        <v>11</v>
      </c>
      <c r="B1015" s="85">
        <v>394</v>
      </c>
      <c r="C1015" s="91">
        <v>181</v>
      </c>
      <c r="D1015" s="102">
        <v>0.45900000000000002</v>
      </c>
      <c r="E1015" s="91">
        <v>90</v>
      </c>
      <c r="F1015" s="92">
        <v>0.22800000000000001</v>
      </c>
      <c r="G1015" s="91">
        <v>111</v>
      </c>
      <c r="H1015" s="170">
        <v>0.28199999999999997</v>
      </c>
      <c r="I1015" s="178">
        <f t="shared" si="33"/>
        <v>0.68700000000000006</v>
      </c>
      <c r="J1015" s="234"/>
    </row>
    <row r="1017" spans="1:10" x14ac:dyDescent="0.25">
      <c r="A1017" s="81" t="s">
        <v>850</v>
      </c>
    </row>
    <row r="1018" spans="1:10" ht="15.75" customHeight="1" x14ac:dyDescent="0.25">
      <c r="A1018" s="93">
        <v>44628</v>
      </c>
      <c r="B1018" s="94">
        <f>A1018-120</f>
        <v>44508</v>
      </c>
      <c r="C1018" s="272" t="s">
        <v>962</v>
      </c>
      <c r="D1018" s="272"/>
      <c r="E1018" s="272" t="s">
        <v>963</v>
      </c>
      <c r="F1018" s="272"/>
      <c r="G1018" s="272" t="s">
        <v>835</v>
      </c>
      <c r="H1018" s="272"/>
    </row>
    <row r="1019" spans="1:10" ht="45" x14ac:dyDescent="0.25">
      <c r="A1019" s="82" t="s">
        <v>104</v>
      </c>
      <c r="B1019" s="83" t="s">
        <v>1026</v>
      </c>
      <c r="C1019" s="83" t="s">
        <v>839</v>
      </c>
      <c r="D1019" s="83" t="s">
        <v>840</v>
      </c>
      <c r="E1019" s="83" t="s">
        <v>839</v>
      </c>
      <c r="F1019" s="83" t="s">
        <v>840</v>
      </c>
      <c r="G1019" s="83" t="s">
        <v>839</v>
      </c>
      <c r="H1019" s="83" t="s">
        <v>840</v>
      </c>
      <c r="I1019" s="14" t="s">
        <v>833</v>
      </c>
      <c r="J1019" s="15"/>
    </row>
    <row r="1020" spans="1:10" x14ac:dyDescent="0.25">
      <c r="A1020" s="84" t="s">
        <v>965</v>
      </c>
      <c r="B1020" s="85">
        <v>2</v>
      </c>
      <c r="C1020" s="85">
        <v>0</v>
      </c>
      <c r="D1020" s="86" t="s">
        <v>841</v>
      </c>
      <c r="E1020" s="85">
        <v>0</v>
      </c>
      <c r="F1020" s="85" t="s">
        <v>841</v>
      </c>
      <c r="G1020" s="85">
        <v>2</v>
      </c>
      <c r="H1020" s="86">
        <v>1</v>
      </c>
    </row>
    <row r="1021" spans="1:10" x14ac:dyDescent="0.25">
      <c r="A1021" s="84" t="s">
        <v>809</v>
      </c>
      <c r="B1021" s="85">
        <v>6</v>
      </c>
      <c r="C1021" s="85">
        <v>0</v>
      </c>
      <c r="D1021" s="86" t="s">
        <v>841</v>
      </c>
      <c r="E1021" s="85">
        <v>2</v>
      </c>
      <c r="F1021" s="247">
        <v>0.33300000000000002</v>
      </c>
      <c r="G1021" s="85">
        <v>4</v>
      </c>
      <c r="H1021" s="86">
        <v>0.66700000000000004</v>
      </c>
    </row>
    <row r="1022" spans="1:10" x14ac:dyDescent="0.25">
      <c r="A1022" s="87" t="s">
        <v>6</v>
      </c>
      <c r="B1022" s="88">
        <v>13</v>
      </c>
      <c r="C1022" s="88">
        <v>0</v>
      </c>
      <c r="D1022" s="89" t="s">
        <v>841</v>
      </c>
      <c r="E1022" s="88">
        <v>7</v>
      </c>
      <c r="F1022" s="89">
        <v>0.53800000000000003</v>
      </c>
      <c r="G1022" s="88">
        <v>6</v>
      </c>
      <c r="H1022" s="89">
        <v>0.46200000000000002</v>
      </c>
    </row>
    <row r="1023" spans="1:10" x14ac:dyDescent="0.25">
      <c r="A1023" s="84" t="s">
        <v>7</v>
      </c>
      <c r="B1023" s="85">
        <v>28</v>
      </c>
      <c r="C1023" s="85">
        <v>2</v>
      </c>
      <c r="D1023" s="102">
        <v>7.0999999999999994E-2</v>
      </c>
      <c r="E1023" s="85">
        <v>7</v>
      </c>
      <c r="F1023" s="86">
        <v>0.25</v>
      </c>
      <c r="G1023" s="85">
        <v>16</v>
      </c>
      <c r="H1023" s="86">
        <v>0.57099999999999995</v>
      </c>
    </row>
    <row r="1024" spans="1:10" x14ac:dyDescent="0.25">
      <c r="A1024" s="87" t="s">
        <v>8</v>
      </c>
      <c r="B1024" s="88">
        <v>55</v>
      </c>
      <c r="C1024" s="88">
        <v>8</v>
      </c>
      <c r="D1024" s="89">
        <v>0.14499999999999999</v>
      </c>
      <c r="E1024" s="88">
        <v>11</v>
      </c>
      <c r="F1024" s="89">
        <v>0.2</v>
      </c>
      <c r="G1024" s="88">
        <v>34</v>
      </c>
      <c r="H1024" s="89">
        <v>0.61799999999999999</v>
      </c>
      <c r="I1024" s="178">
        <f>D1024+F1024</f>
        <v>0.34499999999999997</v>
      </c>
      <c r="J1024" s="234"/>
    </row>
    <row r="1025" spans="1:10" x14ac:dyDescent="0.25">
      <c r="A1025" s="84" t="s">
        <v>9</v>
      </c>
      <c r="B1025" s="85">
        <v>117</v>
      </c>
      <c r="C1025" s="85">
        <v>23</v>
      </c>
      <c r="D1025" s="86">
        <v>0.19700000000000001</v>
      </c>
      <c r="E1025" s="85">
        <v>43</v>
      </c>
      <c r="F1025" s="86">
        <v>0.36799999999999999</v>
      </c>
      <c r="G1025" s="85">
        <v>46</v>
      </c>
      <c r="H1025" s="86">
        <v>0.39300000000000002</v>
      </c>
      <c r="I1025" s="178">
        <f>D1025+F1025</f>
        <v>0.56499999999999995</v>
      </c>
      <c r="J1025" s="234"/>
    </row>
    <row r="1026" spans="1:10" x14ac:dyDescent="0.25">
      <c r="A1026" s="87" t="s">
        <v>10</v>
      </c>
      <c r="B1026" s="88">
        <v>199</v>
      </c>
      <c r="C1026" s="88">
        <v>50</v>
      </c>
      <c r="D1026" s="102">
        <v>0.251</v>
      </c>
      <c r="E1026" s="88">
        <v>65</v>
      </c>
      <c r="F1026" s="89">
        <v>0.32700000000000001</v>
      </c>
      <c r="G1026" s="88">
        <v>74</v>
      </c>
      <c r="H1026" s="89">
        <v>0.372</v>
      </c>
      <c r="I1026" s="178">
        <f t="shared" ref="I1026:I1027" si="34">D1026+F1026</f>
        <v>0.57800000000000007</v>
      </c>
      <c r="J1026" s="234"/>
    </row>
    <row r="1027" spans="1:10" x14ac:dyDescent="0.25">
      <c r="A1027" s="87" t="s">
        <v>11</v>
      </c>
      <c r="B1027" s="88">
        <v>398</v>
      </c>
      <c r="C1027" s="88">
        <v>184</v>
      </c>
      <c r="D1027" s="102">
        <v>0.46200000000000002</v>
      </c>
      <c r="E1027" s="88">
        <v>90</v>
      </c>
      <c r="F1027" s="89">
        <v>0.22600000000000001</v>
      </c>
      <c r="G1027" s="88">
        <v>112</v>
      </c>
      <c r="H1027" s="89">
        <v>0.28100000000000003</v>
      </c>
      <c r="I1027" s="178">
        <f t="shared" si="34"/>
        <v>0.68800000000000006</v>
      </c>
      <c r="J1027" s="234"/>
    </row>
    <row r="1029" spans="1:10" x14ac:dyDescent="0.25">
      <c r="A1029" s="81" t="s">
        <v>850</v>
      </c>
    </row>
    <row r="1030" spans="1:10" ht="15.75" customHeight="1" x14ac:dyDescent="0.25">
      <c r="A1030" s="93">
        <v>44629</v>
      </c>
      <c r="B1030" s="94">
        <f>A1030-120</f>
        <v>44509</v>
      </c>
      <c r="C1030" s="272" t="s">
        <v>962</v>
      </c>
      <c r="D1030" s="272"/>
      <c r="E1030" s="272" t="s">
        <v>963</v>
      </c>
      <c r="F1030" s="272"/>
      <c r="G1030" s="272" t="s">
        <v>835</v>
      </c>
      <c r="H1030" s="272"/>
    </row>
    <row r="1031" spans="1:10" ht="45" x14ac:dyDescent="0.25">
      <c r="A1031" s="82" t="s">
        <v>104</v>
      </c>
      <c r="B1031" s="83" t="s">
        <v>1026</v>
      </c>
      <c r="C1031" s="83" t="s">
        <v>839</v>
      </c>
      <c r="D1031" s="83" t="s">
        <v>840</v>
      </c>
      <c r="E1031" s="83" t="s">
        <v>839</v>
      </c>
      <c r="F1031" s="83" t="s">
        <v>840</v>
      </c>
      <c r="G1031" s="83" t="s">
        <v>839</v>
      </c>
      <c r="H1031" s="83" t="s">
        <v>840</v>
      </c>
      <c r="I1031" s="14" t="s">
        <v>833</v>
      </c>
      <c r="J1031" s="15"/>
    </row>
    <row r="1032" spans="1:10" x14ac:dyDescent="0.25">
      <c r="A1032" s="84" t="s">
        <v>965</v>
      </c>
      <c r="B1032" s="85">
        <v>2</v>
      </c>
      <c r="C1032" s="85">
        <v>0</v>
      </c>
      <c r="D1032" s="86" t="s">
        <v>841</v>
      </c>
      <c r="E1032" s="85">
        <v>0</v>
      </c>
      <c r="F1032" s="85" t="s">
        <v>841</v>
      </c>
      <c r="G1032" s="85">
        <v>2</v>
      </c>
      <c r="H1032" s="86">
        <v>1</v>
      </c>
    </row>
    <row r="1033" spans="1:10" x14ac:dyDescent="0.25">
      <c r="A1033" s="84" t="s">
        <v>809</v>
      </c>
      <c r="B1033" s="85">
        <v>6</v>
      </c>
      <c r="C1033" s="85">
        <v>0</v>
      </c>
      <c r="D1033" s="86" t="s">
        <v>841</v>
      </c>
      <c r="E1033" s="85">
        <v>2</v>
      </c>
      <c r="F1033" s="247">
        <v>0.33300000000000002</v>
      </c>
      <c r="G1033" s="85">
        <v>4</v>
      </c>
      <c r="H1033" s="86">
        <v>0.66700000000000004</v>
      </c>
    </row>
    <row r="1034" spans="1:10" x14ac:dyDescent="0.25">
      <c r="A1034" s="87" t="s">
        <v>6</v>
      </c>
      <c r="B1034" s="88">
        <v>12</v>
      </c>
      <c r="C1034" s="88">
        <v>0</v>
      </c>
      <c r="D1034" s="89" t="s">
        <v>841</v>
      </c>
      <c r="E1034" s="88">
        <v>6</v>
      </c>
      <c r="F1034" s="89">
        <v>0.5</v>
      </c>
      <c r="G1034" s="88">
        <v>6</v>
      </c>
      <c r="H1034" s="89">
        <v>0.5</v>
      </c>
    </row>
    <row r="1035" spans="1:10" x14ac:dyDescent="0.25">
      <c r="A1035" s="84" t="s">
        <v>7</v>
      </c>
      <c r="B1035" s="85">
        <v>27</v>
      </c>
      <c r="C1035" s="85">
        <v>2</v>
      </c>
      <c r="D1035" s="102">
        <v>7.3999999999999996E-2</v>
      </c>
      <c r="E1035" s="85">
        <v>6</v>
      </c>
      <c r="F1035" s="86">
        <v>0.222</v>
      </c>
      <c r="G1035" s="85">
        <v>16</v>
      </c>
      <c r="H1035" s="86">
        <v>0.59299999999999997</v>
      </c>
    </row>
    <row r="1036" spans="1:10" x14ac:dyDescent="0.25">
      <c r="A1036" s="87" t="s">
        <v>8</v>
      </c>
      <c r="B1036" s="88">
        <v>55</v>
      </c>
      <c r="C1036" s="88">
        <v>8</v>
      </c>
      <c r="D1036" s="89">
        <v>0.14499999999999999</v>
      </c>
      <c r="E1036" s="88">
        <v>11</v>
      </c>
      <c r="F1036" s="89">
        <v>0.2</v>
      </c>
      <c r="G1036" s="88">
        <v>34</v>
      </c>
      <c r="H1036" s="89">
        <v>0.61799999999999999</v>
      </c>
      <c r="I1036" s="178">
        <f>D1036+F1036</f>
        <v>0.34499999999999997</v>
      </c>
      <c r="J1036" s="234"/>
    </row>
    <row r="1037" spans="1:10" x14ac:dyDescent="0.25">
      <c r="A1037" s="84" t="s">
        <v>9</v>
      </c>
      <c r="B1037" s="85">
        <v>119</v>
      </c>
      <c r="C1037" s="85">
        <v>23</v>
      </c>
      <c r="D1037" s="86">
        <v>0.193</v>
      </c>
      <c r="E1037" s="85">
        <v>45</v>
      </c>
      <c r="F1037" s="86">
        <v>0.378</v>
      </c>
      <c r="G1037" s="85">
        <v>46</v>
      </c>
      <c r="H1037" s="86">
        <v>0.38700000000000001</v>
      </c>
      <c r="I1037" s="178">
        <f>D1037+F1037</f>
        <v>0.57099999999999995</v>
      </c>
      <c r="J1037" s="234"/>
    </row>
    <row r="1038" spans="1:10" x14ac:dyDescent="0.25">
      <c r="A1038" s="87" t="s">
        <v>10</v>
      </c>
      <c r="B1038" s="88">
        <v>202</v>
      </c>
      <c r="C1038" s="88">
        <v>50</v>
      </c>
      <c r="D1038" s="102">
        <v>0.248</v>
      </c>
      <c r="E1038" s="88">
        <v>67</v>
      </c>
      <c r="F1038" s="89">
        <v>0.33200000000000002</v>
      </c>
      <c r="G1038" s="88">
        <v>75</v>
      </c>
      <c r="H1038" s="89">
        <v>0.371</v>
      </c>
      <c r="I1038" s="178">
        <f t="shared" ref="I1038:I1039" si="35">D1038+F1038</f>
        <v>0.58000000000000007</v>
      </c>
      <c r="J1038" s="234"/>
    </row>
    <row r="1039" spans="1:10" x14ac:dyDescent="0.25">
      <c r="A1039" s="87" t="s">
        <v>11</v>
      </c>
      <c r="B1039" s="88">
        <v>396</v>
      </c>
      <c r="C1039" s="88">
        <v>185</v>
      </c>
      <c r="D1039" s="102">
        <v>0.46700000000000003</v>
      </c>
      <c r="E1039" s="88">
        <v>90</v>
      </c>
      <c r="F1039" s="89">
        <v>0.22700000000000001</v>
      </c>
      <c r="G1039" s="88">
        <v>109</v>
      </c>
      <c r="H1039" s="89">
        <v>0.27500000000000002</v>
      </c>
      <c r="I1039" s="178">
        <f t="shared" si="35"/>
        <v>0.69400000000000006</v>
      </c>
      <c r="J1039" s="234"/>
    </row>
    <row r="1041" spans="1:10" x14ac:dyDescent="0.25">
      <c r="A1041" s="81" t="s">
        <v>850</v>
      </c>
    </row>
    <row r="1042" spans="1:10" ht="15.75" customHeight="1" x14ac:dyDescent="0.25">
      <c r="A1042" s="93">
        <v>44630</v>
      </c>
      <c r="B1042" s="94">
        <f>A1042-120</f>
        <v>44510</v>
      </c>
      <c r="C1042" s="272" t="s">
        <v>962</v>
      </c>
      <c r="D1042" s="272"/>
      <c r="E1042" s="272" t="s">
        <v>963</v>
      </c>
      <c r="F1042" s="272"/>
      <c r="G1042" s="272" t="s">
        <v>835</v>
      </c>
      <c r="H1042" s="272"/>
    </row>
    <row r="1043" spans="1:10" ht="45" x14ac:dyDescent="0.25">
      <c r="A1043" s="82" t="s">
        <v>104</v>
      </c>
      <c r="B1043" s="83" t="s">
        <v>1026</v>
      </c>
      <c r="C1043" s="83" t="s">
        <v>839</v>
      </c>
      <c r="D1043" s="83" t="s">
        <v>840</v>
      </c>
      <c r="E1043" s="83" t="s">
        <v>839</v>
      </c>
      <c r="F1043" s="83" t="s">
        <v>840</v>
      </c>
      <c r="G1043" s="83" t="s">
        <v>839</v>
      </c>
      <c r="H1043" s="83" t="s">
        <v>840</v>
      </c>
      <c r="I1043" s="14" t="s">
        <v>833</v>
      </c>
      <c r="J1043" s="15"/>
    </row>
    <row r="1044" spans="1:10" x14ac:dyDescent="0.25">
      <c r="A1044" s="84" t="s">
        <v>965</v>
      </c>
      <c r="B1044" s="85">
        <v>2</v>
      </c>
      <c r="C1044" s="85">
        <v>0</v>
      </c>
      <c r="D1044" s="86" t="s">
        <v>841</v>
      </c>
      <c r="E1044" s="85">
        <v>0</v>
      </c>
      <c r="F1044" s="85" t="s">
        <v>841</v>
      </c>
      <c r="G1044" s="85">
        <v>2</v>
      </c>
      <c r="H1044" s="86">
        <v>1</v>
      </c>
    </row>
    <row r="1045" spans="1:10" x14ac:dyDescent="0.25">
      <c r="A1045" s="84" t="s">
        <v>809</v>
      </c>
      <c r="B1045" s="85">
        <v>6</v>
      </c>
      <c r="C1045" s="85">
        <v>0</v>
      </c>
      <c r="D1045" s="86" t="s">
        <v>841</v>
      </c>
      <c r="E1045" s="85">
        <v>2</v>
      </c>
      <c r="F1045" s="247">
        <v>0.33300000000000002</v>
      </c>
      <c r="G1045" s="85">
        <v>4</v>
      </c>
      <c r="H1045" s="86">
        <v>0.66700000000000004</v>
      </c>
    </row>
    <row r="1046" spans="1:10" x14ac:dyDescent="0.25">
      <c r="A1046" s="87" t="s">
        <v>6</v>
      </c>
      <c r="B1046" s="88">
        <v>12</v>
      </c>
      <c r="C1046" s="88">
        <v>0</v>
      </c>
      <c r="D1046" s="89" t="s">
        <v>841</v>
      </c>
      <c r="E1046" s="88">
        <v>6</v>
      </c>
      <c r="F1046" s="89">
        <v>0.5</v>
      </c>
      <c r="G1046" s="88">
        <v>6</v>
      </c>
      <c r="H1046" s="89">
        <v>0.5</v>
      </c>
    </row>
    <row r="1047" spans="1:10" x14ac:dyDescent="0.25">
      <c r="A1047" s="84" t="s">
        <v>7</v>
      </c>
      <c r="B1047" s="85">
        <v>27</v>
      </c>
      <c r="C1047" s="85">
        <v>2</v>
      </c>
      <c r="D1047" s="102">
        <v>7.3999999999999996E-2</v>
      </c>
      <c r="E1047" s="85">
        <v>6</v>
      </c>
      <c r="F1047" s="86">
        <v>0.222</v>
      </c>
      <c r="G1047" s="85">
        <v>16</v>
      </c>
      <c r="H1047" s="86">
        <v>0.59299999999999997</v>
      </c>
    </row>
    <row r="1048" spans="1:10" x14ac:dyDescent="0.25">
      <c r="A1048" s="87" t="s">
        <v>8</v>
      </c>
      <c r="B1048" s="88">
        <v>54</v>
      </c>
      <c r="C1048" s="88">
        <v>8</v>
      </c>
      <c r="D1048" s="89">
        <v>0.14799999999999999</v>
      </c>
      <c r="E1048" s="88">
        <v>11</v>
      </c>
      <c r="F1048" s="89">
        <v>0.20399999999999999</v>
      </c>
      <c r="G1048" s="88">
        <v>33</v>
      </c>
      <c r="H1048" s="89">
        <v>0.61099999999999999</v>
      </c>
      <c r="I1048" s="178">
        <f>D1048+F1048</f>
        <v>0.35199999999999998</v>
      </c>
      <c r="J1048" s="234"/>
    </row>
    <row r="1049" spans="1:10" x14ac:dyDescent="0.25">
      <c r="A1049" s="84" t="s">
        <v>9</v>
      </c>
      <c r="B1049" s="85">
        <v>118</v>
      </c>
      <c r="C1049" s="85">
        <v>23</v>
      </c>
      <c r="D1049" s="86">
        <v>0.19500000000000001</v>
      </c>
      <c r="E1049" s="85">
        <v>46</v>
      </c>
      <c r="F1049" s="86">
        <v>0.39</v>
      </c>
      <c r="G1049" s="85">
        <v>44</v>
      </c>
      <c r="H1049" s="86">
        <v>0.373</v>
      </c>
      <c r="I1049" s="178">
        <f>D1049+F1049</f>
        <v>0.58499999999999996</v>
      </c>
      <c r="J1049" s="234"/>
    </row>
    <row r="1050" spans="1:10" x14ac:dyDescent="0.25">
      <c r="A1050" s="87" t="s">
        <v>10</v>
      </c>
      <c r="B1050" s="88">
        <v>201</v>
      </c>
      <c r="C1050" s="88">
        <v>51</v>
      </c>
      <c r="D1050" s="102">
        <v>0.254</v>
      </c>
      <c r="E1050" s="88">
        <v>67</v>
      </c>
      <c r="F1050" s="89">
        <v>0.33300000000000002</v>
      </c>
      <c r="G1050" s="88">
        <v>73</v>
      </c>
      <c r="H1050" s="89">
        <v>0.36299999999999999</v>
      </c>
      <c r="I1050" s="178">
        <f t="shared" ref="I1050:I1051" si="36">D1050+F1050</f>
        <v>0.58699999999999997</v>
      </c>
      <c r="J1050" s="234"/>
    </row>
    <row r="1051" spans="1:10" x14ac:dyDescent="0.25">
      <c r="A1051" s="87" t="s">
        <v>11</v>
      </c>
      <c r="B1051" s="88">
        <v>404</v>
      </c>
      <c r="C1051" s="88">
        <v>191</v>
      </c>
      <c r="D1051" s="102">
        <v>0.47299999999999998</v>
      </c>
      <c r="E1051" s="88">
        <v>90</v>
      </c>
      <c r="F1051" s="89">
        <v>0.223</v>
      </c>
      <c r="G1051" s="88">
        <v>111</v>
      </c>
      <c r="H1051" s="89">
        <v>0.27500000000000002</v>
      </c>
      <c r="I1051" s="178">
        <f t="shared" si="36"/>
        <v>0.69599999999999995</v>
      </c>
      <c r="J1051" s="234"/>
    </row>
    <row r="1053" spans="1:10" x14ac:dyDescent="0.25">
      <c r="A1053" s="81" t="s">
        <v>850</v>
      </c>
    </row>
    <row r="1054" spans="1:10" ht="15.75" customHeight="1" x14ac:dyDescent="0.25">
      <c r="A1054" s="93">
        <v>44633</v>
      </c>
      <c r="B1054" s="94">
        <f>A1054-120</f>
        <v>44513</v>
      </c>
      <c r="C1054" s="272" t="s">
        <v>962</v>
      </c>
      <c r="D1054" s="272"/>
      <c r="E1054" s="272" t="s">
        <v>963</v>
      </c>
      <c r="F1054" s="272"/>
      <c r="G1054" s="272" t="s">
        <v>835</v>
      </c>
      <c r="H1054" s="272"/>
    </row>
    <row r="1055" spans="1:10" ht="45" x14ac:dyDescent="0.25">
      <c r="A1055" s="82" t="s">
        <v>104</v>
      </c>
      <c r="B1055" s="83" t="s">
        <v>1026</v>
      </c>
      <c r="C1055" s="83" t="s">
        <v>839</v>
      </c>
      <c r="D1055" s="83" t="s">
        <v>840</v>
      </c>
      <c r="E1055" s="83" t="s">
        <v>839</v>
      </c>
      <c r="F1055" s="83" t="s">
        <v>840</v>
      </c>
      <c r="G1055" s="83" t="s">
        <v>839</v>
      </c>
      <c r="H1055" s="83" t="s">
        <v>840</v>
      </c>
      <c r="I1055" s="14" t="s">
        <v>833</v>
      </c>
      <c r="J1055" s="15"/>
    </row>
    <row r="1056" spans="1:10" x14ac:dyDescent="0.25">
      <c r="A1056" s="84" t="s">
        <v>965</v>
      </c>
      <c r="B1056" s="85">
        <v>2</v>
      </c>
      <c r="C1056" s="85">
        <v>0</v>
      </c>
      <c r="D1056" s="86" t="s">
        <v>841</v>
      </c>
      <c r="E1056" s="85">
        <v>0</v>
      </c>
      <c r="F1056" s="85" t="s">
        <v>841</v>
      </c>
      <c r="G1056" s="85">
        <v>2</v>
      </c>
      <c r="H1056" s="86">
        <v>1</v>
      </c>
    </row>
    <row r="1057" spans="1:10" x14ac:dyDescent="0.25">
      <c r="A1057" s="84" t="s">
        <v>809</v>
      </c>
      <c r="B1057" s="85">
        <v>6</v>
      </c>
      <c r="C1057" s="85">
        <v>0</v>
      </c>
      <c r="D1057" s="86" t="s">
        <v>841</v>
      </c>
      <c r="E1057" s="85">
        <v>2</v>
      </c>
      <c r="F1057" s="247">
        <v>0.33300000000000002</v>
      </c>
      <c r="G1057" s="85">
        <v>4</v>
      </c>
      <c r="H1057" s="86">
        <v>0.66700000000000004</v>
      </c>
    </row>
    <row r="1058" spans="1:10" x14ac:dyDescent="0.25">
      <c r="A1058" s="87" t="s">
        <v>6</v>
      </c>
      <c r="B1058" s="88">
        <v>11</v>
      </c>
      <c r="C1058" s="88">
        <v>0</v>
      </c>
      <c r="D1058" s="89" t="s">
        <v>841</v>
      </c>
      <c r="E1058" s="88">
        <v>6</v>
      </c>
      <c r="F1058" s="89">
        <v>0.54500000000000004</v>
      </c>
      <c r="G1058" s="88">
        <v>5</v>
      </c>
      <c r="H1058" s="89">
        <v>0.45500000000000002</v>
      </c>
    </row>
    <row r="1059" spans="1:10" x14ac:dyDescent="0.25">
      <c r="A1059" s="84" t="s">
        <v>7</v>
      </c>
      <c r="B1059" s="85">
        <v>25</v>
      </c>
      <c r="C1059" s="85">
        <v>2</v>
      </c>
      <c r="D1059" s="102">
        <v>0.08</v>
      </c>
      <c r="E1059" s="85">
        <v>6</v>
      </c>
      <c r="F1059" s="86">
        <v>0.24</v>
      </c>
      <c r="G1059" s="85">
        <v>14</v>
      </c>
      <c r="H1059" s="86">
        <v>0.56000000000000005</v>
      </c>
    </row>
    <row r="1060" spans="1:10" x14ac:dyDescent="0.25">
      <c r="A1060" s="87" t="s">
        <v>8</v>
      </c>
      <c r="B1060" s="88">
        <v>51</v>
      </c>
      <c r="C1060" s="88">
        <v>8</v>
      </c>
      <c r="D1060" s="89">
        <v>0.157</v>
      </c>
      <c r="E1060" s="88">
        <v>11</v>
      </c>
      <c r="F1060" s="89">
        <v>0.216</v>
      </c>
      <c r="G1060" s="88">
        <v>30</v>
      </c>
      <c r="H1060" s="89">
        <v>0.58799999999999997</v>
      </c>
      <c r="I1060" s="178">
        <f>D1060+F1060</f>
        <v>0.373</v>
      </c>
      <c r="J1060" s="234"/>
    </row>
    <row r="1061" spans="1:10" x14ac:dyDescent="0.25">
      <c r="A1061" s="84" t="s">
        <v>9</v>
      </c>
      <c r="B1061" s="85">
        <v>120</v>
      </c>
      <c r="C1061" s="85">
        <v>24</v>
      </c>
      <c r="D1061" s="86">
        <v>0.2</v>
      </c>
      <c r="E1061" s="85">
        <v>47</v>
      </c>
      <c r="F1061" s="86">
        <v>0.39200000000000002</v>
      </c>
      <c r="G1061" s="85">
        <v>44</v>
      </c>
      <c r="H1061" s="86">
        <v>0.36699999999999999</v>
      </c>
      <c r="I1061" s="178">
        <f>D1061+F1061</f>
        <v>0.59200000000000008</v>
      </c>
      <c r="J1061" s="234"/>
    </row>
    <row r="1062" spans="1:10" x14ac:dyDescent="0.25">
      <c r="A1062" s="87" t="s">
        <v>10</v>
      </c>
      <c r="B1062" s="88">
        <v>200</v>
      </c>
      <c r="C1062" s="88">
        <v>52</v>
      </c>
      <c r="D1062" s="102">
        <v>0.26</v>
      </c>
      <c r="E1062" s="88">
        <v>69</v>
      </c>
      <c r="F1062" s="89">
        <v>0.34499999999999997</v>
      </c>
      <c r="G1062" s="88">
        <v>69</v>
      </c>
      <c r="H1062" s="89">
        <v>0.34499999999999997</v>
      </c>
      <c r="I1062" s="178">
        <f t="shared" ref="I1062:I1063" si="37">D1062+F1062</f>
        <v>0.60499999999999998</v>
      </c>
      <c r="J1062" s="234"/>
    </row>
    <row r="1063" spans="1:10" x14ac:dyDescent="0.25">
      <c r="A1063" s="87" t="s">
        <v>11</v>
      </c>
      <c r="B1063" s="88">
        <v>410</v>
      </c>
      <c r="C1063" s="88">
        <v>195</v>
      </c>
      <c r="D1063" s="102">
        <v>0.47599999999999998</v>
      </c>
      <c r="E1063" s="88">
        <v>92</v>
      </c>
      <c r="F1063" s="89">
        <v>0.224</v>
      </c>
      <c r="G1063" s="88">
        <v>111</v>
      </c>
      <c r="H1063" s="89">
        <v>0.27100000000000002</v>
      </c>
      <c r="I1063" s="178">
        <f t="shared" si="37"/>
        <v>0.7</v>
      </c>
      <c r="J1063" s="234"/>
    </row>
    <row r="1065" spans="1:10" x14ac:dyDescent="0.25">
      <c r="A1065" s="81" t="s">
        <v>850</v>
      </c>
    </row>
    <row r="1066" spans="1:10" ht="15.75" customHeight="1" x14ac:dyDescent="0.25">
      <c r="A1066" s="93">
        <v>44635</v>
      </c>
      <c r="B1066" s="94">
        <f>A1066-120</f>
        <v>44515</v>
      </c>
      <c r="C1066" s="272" t="s">
        <v>962</v>
      </c>
      <c r="D1066" s="272"/>
      <c r="E1066" s="272" t="s">
        <v>963</v>
      </c>
      <c r="F1066" s="272"/>
      <c r="G1066" s="272" t="s">
        <v>835</v>
      </c>
      <c r="H1066" s="272"/>
    </row>
    <row r="1067" spans="1:10" ht="45" x14ac:dyDescent="0.25">
      <c r="A1067" s="82" t="s">
        <v>104</v>
      </c>
      <c r="B1067" s="83" t="s">
        <v>1026</v>
      </c>
      <c r="C1067" s="83" t="s">
        <v>839</v>
      </c>
      <c r="D1067" s="83" t="s">
        <v>840</v>
      </c>
      <c r="E1067" s="83" t="s">
        <v>839</v>
      </c>
      <c r="F1067" s="83" t="s">
        <v>840</v>
      </c>
      <c r="G1067" s="83" t="s">
        <v>839</v>
      </c>
      <c r="H1067" s="83" t="s">
        <v>840</v>
      </c>
      <c r="I1067" s="14" t="s">
        <v>833</v>
      </c>
      <c r="J1067" s="15"/>
    </row>
    <row r="1068" spans="1:10" x14ac:dyDescent="0.25">
      <c r="A1068" s="84" t="s">
        <v>965</v>
      </c>
      <c r="B1068" s="85">
        <v>2</v>
      </c>
      <c r="C1068" s="85">
        <v>0</v>
      </c>
      <c r="D1068" s="86" t="s">
        <v>841</v>
      </c>
      <c r="E1068" s="85">
        <v>0</v>
      </c>
      <c r="F1068" s="85" t="s">
        <v>841</v>
      </c>
      <c r="G1068" s="85">
        <v>2</v>
      </c>
      <c r="H1068" s="86">
        <v>1</v>
      </c>
    </row>
    <row r="1069" spans="1:10" x14ac:dyDescent="0.25">
      <c r="A1069" s="84" t="s">
        <v>809</v>
      </c>
      <c r="B1069" s="85">
        <v>6</v>
      </c>
      <c r="C1069" s="85">
        <v>0</v>
      </c>
      <c r="D1069" s="86" t="s">
        <v>841</v>
      </c>
      <c r="E1069" s="85">
        <v>2</v>
      </c>
      <c r="F1069" s="247">
        <v>0.33300000000000002</v>
      </c>
      <c r="G1069" s="85">
        <v>4</v>
      </c>
      <c r="H1069" s="86">
        <v>0.66700000000000004</v>
      </c>
    </row>
    <row r="1070" spans="1:10" x14ac:dyDescent="0.25">
      <c r="A1070" s="87" t="s">
        <v>6</v>
      </c>
      <c r="B1070" s="88">
        <v>11</v>
      </c>
      <c r="C1070" s="88">
        <v>0</v>
      </c>
      <c r="D1070" s="89" t="s">
        <v>841</v>
      </c>
      <c r="E1070" s="88">
        <v>6</v>
      </c>
      <c r="F1070" s="89">
        <v>0.54500000000000004</v>
      </c>
      <c r="G1070" s="88">
        <v>5</v>
      </c>
      <c r="H1070" s="89">
        <v>0.45500000000000002</v>
      </c>
    </row>
    <row r="1071" spans="1:10" x14ac:dyDescent="0.25">
      <c r="A1071" s="84" t="s">
        <v>7</v>
      </c>
      <c r="B1071" s="85">
        <v>23</v>
      </c>
      <c r="C1071" s="85">
        <v>2</v>
      </c>
      <c r="D1071" s="102">
        <v>8.6999999999999994E-2</v>
      </c>
      <c r="E1071" s="85">
        <v>5</v>
      </c>
      <c r="F1071" s="86">
        <v>0.217</v>
      </c>
      <c r="G1071" s="85">
        <v>13</v>
      </c>
      <c r="H1071" s="86">
        <v>0.56499999999999995</v>
      </c>
    </row>
    <row r="1072" spans="1:10" x14ac:dyDescent="0.25">
      <c r="A1072" s="87" t="s">
        <v>8</v>
      </c>
      <c r="B1072" s="88">
        <v>50</v>
      </c>
      <c r="C1072" s="88">
        <v>6</v>
      </c>
      <c r="D1072" s="89">
        <v>0.12</v>
      </c>
      <c r="E1072" s="88">
        <v>13</v>
      </c>
      <c r="F1072" s="89">
        <v>0.26</v>
      </c>
      <c r="G1072" s="88">
        <v>29</v>
      </c>
      <c r="H1072" s="89">
        <v>0.57999999999999996</v>
      </c>
      <c r="I1072" s="178">
        <f>D1072+F1072</f>
        <v>0.38</v>
      </c>
      <c r="J1072" s="234"/>
    </row>
    <row r="1073" spans="1:10" x14ac:dyDescent="0.25">
      <c r="A1073" s="84" t="s">
        <v>9</v>
      </c>
      <c r="B1073" s="85">
        <v>120</v>
      </c>
      <c r="C1073" s="85">
        <v>24</v>
      </c>
      <c r="D1073" s="86">
        <v>0.2</v>
      </c>
      <c r="E1073" s="85">
        <v>48</v>
      </c>
      <c r="F1073" s="86">
        <v>0.4</v>
      </c>
      <c r="G1073" s="85">
        <v>43</v>
      </c>
      <c r="H1073" s="86">
        <v>0.35799999999999998</v>
      </c>
      <c r="I1073" s="178">
        <f>D1073+F1073</f>
        <v>0.60000000000000009</v>
      </c>
      <c r="J1073" s="234"/>
    </row>
    <row r="1074" spans="1:10" x14ac:dyDescent="0.25">
      <c r="A1074" s="87" t="s">
        <v>10</v>
      </c>
      <c r="B1074" s="88">
        <v>199</v>
      </c>
      <c r="C1074" s="88">
        <v>52</v>
      </c>
      <c r="D1074" s="102">
        <v>0.26100000000000001</v>
      </c>
      <c r="E1074" s="88">
        <v>70</v>
      </c>
      <c r="F1074" s="89">
        <v>0.35199999999999998</v>
      </c>
      <c r="G1074" s="88">
        <v>67</v>
      </c>
      <c r="H1074" s="89">
        <v>0.33700000000000002</v>
      </c>
      <c r="I1074" s="178">
        <f t="shared" ref="I1074:I1075" si="38">D1074+F1074</f>
        <v>0.61299999999999999</v>
      </c>
      <c r="J1074" s="234"/>
    </row>
    <row r="1075" spans="1:10" x14ac:dyDescent="0.25">
      <c r="A1075" s="87" t="s">
        <v>11</v>
      </c>
      <c r="B1075" s="88">
        <v>397</v>
      </c>
      <c r="C1075" s="88">
        <v>190</v>
      </c>
      <c r="D1075" s="102">
        <v>0.47899999999999998</v>
      </c>
      <c r="E1075" s="88">
        <v>88</v>
      </c>
      <c r="F1075" s="89">
        <v>0.222</v>
      </c>
      <c r="G1075" s="88">
        <v>107</v>
      </c>
      <c r="H1075" s="89">
        <v>0.27</v>
      </c>
      <c r="I1075" s="178">
        <f t="shared" si="38"/>
        <v>0.70099999999999996</v>
      </c>
      <c r="J1075" s="234"/>
    </row>
    <row r="1077" spans="1:10" x14ac:dyDescent="0.25">
      <c r="A1077" s="81" t="s">
        <v>850</v>
      </c>
    </row>
    <row r="1078" spans="1:10" x14ac:dyDescent="0.25">
      <c r="A1078" s="93">
        <v>44636</v>
      </c>
      <c r="B1078" s="94">
        <f>A1078-120</f>
        <v>44516</v>
      </c>
      <c r="C1078" s="272" t="s">
        <v>962</v>
      </c>
      <c r="D1078" s="272"/>
      <c r="E1078" s="272" t="s">
        <v>963</v>
      </c>
      <c r="F1078" s="272"/>
      <c r="G1078" s="272" t="s">
        <v>835</v>
      </c>
      <c r="H1078" s="272"/>
    </row>
    <row r="1079" spans="1:10" ht="45" x14ac:dyDescent="0.25">
      <c r="A1079" s="82" t="s">
        <v>104</v>
      </c>
      <c r="B1079" s="83" t="s">
        <v>1026</v>
      </c>
      <c r="C1079" s="83" t="s">
        <v>839</v>
      </c>
      <c r="D1079" s="83" t="s">
        <v>840</v>
      </c>
      <c r="E1079" s="83" t="s">
        <v>839</v>
      </c>
      <c r="F1079" s="83" t="s">
        <v>840</v>
      </c>
      <c r="G1079" s="83" t="s">
        <v>839</v>
      </c>
      <c r="H1079" s="83" t="s">
        <v>840</v>
      </c>
      <c r="I1079" s="14" t="s">
        <v>833</v>
      </c>
      <c r="J1079" s="15"/>
    </row>
    <row r="1080" spans="1:10" x14ac:dyDescent="0.25">
      <c r="A1080" s="84" t="s">
        <v>965</v>
      </c>
      <c r="B1080" s="85">
        <v>2</v>
      </c>
      <c r="C1080" s="85">
        <v>0</v>
      </c>
      <c r="D1080" s="86" t="s">
        <v>841</v>
      </c>
      <c r="E1080" s="85">
        <v>0</v>
      </c>
      <c r="F1080" s="85" t="s">
        <v>841</v>
      </c>
      <c r="G1080" s="85">
        <v>2</v>
      </c>
      <c r="H1080" s="86">
        <v>1</v>
      </c>
    </row>
    <row r="1081" spans="1:10" x14ac:dyDescent="0.25">
      <c r="A1081" s="84" t="s">
        <v>809</v>
      </c>
      <c r="B1081" s="85">
        <v>6</v>
      </c>
      <c r="C1081" s="85">
        <v>0</v>
      </c>
      <c r="D1081" s="86" t="s">
        <v>841</v>
      </c>
      <c r="E1081" s="85">
        <v>2</v>
      </c>
      <c r="F1081" s="247">
        <v>0.33300000000000002</v>
      </c>
      <c r="G1081" s="85">
        <v>4</v>
      </c>
      <c r="H1081" s="86">
        <v>0.66700000000000004</v>
      </c>
    </row>
    <row r="1082" spans="1:10" x14ac:dyDescent="0.25">
      <c r="A1082" s="87" t="s">
        <v>6</v>
      </c>
      <c r="B1082" s="88">
        <v>11</v>
      </c>
      <c r="C1082" s="88">
        <v>0</v>
      </c>
      <c r="D1082" s="89" t="s">
        <v>841</v>
      </c>
      <c r="E1082" s="88">
        <v>6</v>
      </c>
      <c r="F1082" s="89">
        <v>0.54500000000000004</v>
      </c>
      <c r="G1082" s="88">
        <v>5</v>
      </c>
      <c r="H1082" s="89">
        <v>0.45500000000000002</v>
      </c>
    </row>
    <row r="1083" spans="1:10" x14ac:dyDescent="0.25">
      <c r="A1083" s="84" t="s">
        <v>7</v>
      </c>
      <c r="B1083" s="85">
        <v>23</v>
      </c>
      <c r="C1083" s="85">
        <v>2</v>
      </c>
      <c r="D1083" s="102">
        <v>8.6999999999999994E-2</v>
      </c>
      <c r="E1083" s="85">
        <v>5</v>
      </c>
      <c r="F1083" s="86">
        <v>0.217</v>
      </c>
      <c r="G1083" s="85">
        <v>13</v>
      </c>
      <c r="H1083" s="86">
        <v>0.56499999999999995</v>
      </c>
    </row>
    <row r="1084" spans="1:10" x14ac:dyDescent="0.25">
      <c r="A1084" s="87" t="s">
        <v>8</v>
      </c>
      <c r="B1084" s="88">
        <v>52</v>
      </c>
      <c r="C1084" s="88">
        <v>6</v>
      </c>
      <c r="D1084" s="89">
        <v>0.115</v>
      </c>
      <c r="E1084" s="88">
        <v>13</v>
      </c>
      <c r="F1084" s="89">
        <v>0.25</v>
      </c>
      <c r="G1084" s="88">
        <v>31</v>
      </c>
      <c r="H1084" s="89">
        <v>0.59599999999999997</v>
      </c>
      <c r="I1084" s="178">
        <f>D1084+F1084</f>
        <v>0.36499999999999999</v>
      </c>
      <c r="J1084" s="234"/>
    </row>
    <row r="1085" spans="1:10" x14ac:dyDescent="0.25">
      <c r="A1085" s="84" t="s">
        <v>9</v>
      </c>
      <c r="B1085" s="85">
        <v>120</v>
      </c>
      <c r="C1085" s="85">
        <v>24</v>
      </c>
      <c r="D1085" s="86">
        <v>0.2</v>
      </c>
      <c r="E1085" s="85">
        <v>48</v>
      </c>
      <c r="F1085" s="86">
        <v>0.4</v>
      </c>
      <c r="G1085" s="85">
        <v>43</v>
      </c>
      <c r="H1085" s="86">
        <v>0.35799999999999998</v>
      </c>
      <c r="I1085" s="178">
        <f>D1085+F1085</f>
        <v>0.60000000000000009</v>
      </c>
      <c r="J1085" s="234"/>
    </row>
    <row r="1086" spans="1:10" x14ac:dyDescent="0.25">
      <c r="A1086" s="87" t="s">
        <v>10</v>
      </c>
      <c r="B1086" s="88">
        <v>199</v>
      </c>
      <c r="C1086" s="88">
        <v>53</v>
      </c>
      <c r="D1086" s="102">
        <v>0.26600000000000001</v>
      </c>
      <c r="E1086" s="88">
        <v>69</v>
      </c>
      <c r="F1086" s="89">
        <v>0.34699999999999998</v>
      </c>
      <c r="G1086" s="88">
        <v>67</v>
      </c>
      <c r="H1086" s="89">
        <v>0.33700000000000002</v>
      </c>
      <c r="I1086" s="178">
        <f t="shared" ref="I1086:I1087" si="39">D1086+F1086</f>
        <v>0.61299999999999999</v>
      </c>
      <c r="J1086" s="234"/>
    </row>
    <row r="1087" spans="1:10" x14ac:dyDescent="0.25">
      <c r="A1087" s="87" t="s">
        <v>11</v>
      </c>
      <c r="B1087" s="88">
        <v>399</v>
      </c>
      <c r="C1087" s="88">
        <v>192</v>
      </c>
      <c r="D1087" s="102">
        <v>0.48099999999999998</v>
      </c>
      <c r="E1087" s="88">
        <v>88</v>
      </c>
      <c r="F1087" s="89">
        <v>0.221</v>
      </c>
      <c r="G1087" s="88">
        <v>107</v>
      </c>
      <c r="H1087" s="89">
        <v>0.26800000000000002</v>
      </c>
      <c r="I1087" s="178">
        <f t="shared" si="39"/>
        <v>0.70199999999999996</v>
      </c>
      <c r="J1087" s="234"/>
    </row>
    <row r="1089" spans="1:10" x14ac:dyDescent="0.25">
      <c r="A1089" s="81" t="s">
        <v>850</v>
      </c>
    </row>
    <row r="1090" spans="1:10" ht="15.75" customHeight="1" x14ac:dyDescent="0.25">
      <c r="A1090" s="93">
        <v>44637</v>
      </c>
      <c r="B1090" s="94">
        <f>A1090-120</f>
        <v>44517</v>
      </c>
      <c r="C1090" s="272" t="s">
        <v>962</v>
      </c>
      <c r="D1090" s="272"/>
      <c r="E1090" s="272" t="s">
        <v>963</v>
      </c>
      <c r="F1090" s="272"/>
      <c r="G1090" s="272" t="s">
        <v>835</v>
      </c>
      <c r="H1090" s="272"/>
    </row>
    <row r="1091" spans="1:10" ht="45" x14ac:dyDescent="0.25">
      <c r="A1091" s="82" t="s">
        <v>104</v>
      </c>
      <c r="B1091" s="83" t="s">
        <v>1026</v>
      </c>
      <c r="C1091" s="83" t="s">
        <v>839</v>
      </c>
      <c r="D1091" s="83" t="s">
        <v>840</v>
      </c>
      <c r="E1091" s="83" t="s">
        <v>839</v>
      </c>
      <c r="F1091" s="83" t="s">
        <v>840</v>
      </c>
      <c r="G1091" s="83" t="s">
        <v>839</v>
      </c>
      <c r="H1091" s="83" t="s">
        <v>840</v>
      </c>
      <c r="I1091" s="14" t="s">
        <v>833</v>
      </c>
      <c r="J1091" s="15"/>
    </row>
    <row r="1092" spans="1:10" x14ac:dyDescent="0.25">
      <c r="A1092" s="84" t="s">
        <v>965</v>
      </c>
      <c r="B1092" s="85">
        <v>2</v>
      </c>
      <c r="C1092" s="85">
        <v>0</v>
      </c>
      <c r="D1092" s="86" t="s">
        <v>841</v>
      </c>
      <c r="E1092" s="85">
        <v>0</v>
      </c>
      <c r="F1092" s="85" t="s">
        <v>841</v>
      </c>
      <c r="G1092" s="85">
        <v>2</v>
      </c>
      <c r="H1092" s="86">
        <v>1</v>
      </c>
    </row>
    <row r="1093" spans="1:10" x14ac:dyDescent="0.25">
      <c r="A1093" s="84" t="s">
        <v>809</v>
      </c>
      <c r="B1093" s="85">
        <v>6</v>
      </c>
      <c r="C1093" s="85">
        <v>0</v>
      </c>
      <c r="D1093" s="86" t="s">
        <v>841</v>
      </c>
      <c r="E1093" s="85">
        <v>2</v>
      </c>
      <c r="F1093" s="247">
        <v>0.33300000000000002</v>
      </c>
      <c r="G1093" s="85">
        <v>4</v>
      </c>
      <c r="H1093" s="86">
        <v>0.66700000000000004</v>
      </c>
    </row>
    <row r="1094" spans="1:10" x14ac:dyDescent="0.25">
      <c r="A1094" s="87" t="s">
        <v>6</v>
      </c>
      <c r="B1094" s="88">
        <v>11</v>
      </c>
      <c r="C1094" s="88">
        <v>0</v>
      </c>
      <c r="D1094" s="89" t="s">
        <v>841</v>
      </c>
      <c r="E1094" s="88">
        <v>6</v>
      </c>
      <c r="F1094" s="89">
        <v>0.54500000000000004</v>
      </c>
      <c r="G1094" s="88">
        <v>5</v>
      </c>
      <c r="H1094" s="89">
        <v>0.45500000000000002</v>
      </c>
    </row>
    <row r="1095" spans="1:10" x14ac:dyDescent="0.25">
      <c r="A1095" s="84" t="s">
        <v>7</v>
      </c>
      <c r="B1095" s="85">
        <v>23</v>
      </c>
      <c r="C1095" s="85">
        <v>2</v>
      </c>
      <c r="D1095" s="102">
        <v>8.6999999999999994E-2</v>
      </c>
      <c r="E1095" s="85">
        <v>5</v>
      </c>
      <c r="F1095" s="86">
        <v>0.217</v>
      </c>
      <c r="G1095" s="85">
        <v>13</v>
      </c>
      <c r="H1095" s="86">
        <v>0.56499999999999995</v>
      </c>
    </row>
    <row r="1096" spans="1:10" x14ac:dyDescent="0.25">
      <c r="A1096" s="87" t="s">
        <v>8</v>
      </c>
      <c r="B1096" s="88">
        <v>52</v>
      </c>
      <c r="C1096" s="88">
        <v>6</v>
      </c>
      <c r="D1096" s="89">
        <v>0.115</v>
      </c>
      <c r="E1096" s="88">
        <v>13</v>
      </c>
      <c r="F1096" s="89">
        <v>0.25</v>
      </c>
      <c r="G1096" s="88">
        <v>31</v>
      </c>
      <c r="H1096" s="89">
        <v>0.59599999999999997</v>
      </c>
      <c r="I1096" s="178">
        <f>D1096+F1096</f>
        <v>0.36499999999999999</v>
      </c>
      <c r="J1096" s="234"/>
    </row>
    <row r="1097" spans="1:10" x14ac:dyDescent="0.25">
      <c r="A1097" s="84" t="s">
        <v>9</v>
      </c>
      <c r="B1097" s="85">
        <v>119</v>
      </c>
      <c r="C1097" s="85">
        <v>24</v>
      </c>
      <c r="D1097" s="86">
        <v>0.20200000000000001</v>
      </c>
      <c r="E1097" s="85">
        <v>48</v>
      </c>
      <c r="F1097" s="86">
        <v>0.40300000000000002</v>
      </c>
      <c r="G1097" s="85">
        <v>42</v>
      </c>
      <c r="H1097" s="86">
        <v>0.35299999999999998</v>
      </c>
      <c r="I1097" s="178">
        <f>D1097+F1097</f>
        <v>0.60499999999999998</v>
      </c>
      <c r="J1097" s="234"/>
    </row>
    <row r="1098" spans="1:10" x14ac:dyDescent="0.25">
      <c r="A1098" s="87" t="s">
        <v>10</v>
      </c>
      <c r="B1098" s="88">
        <v>201</v>
      </c>
      <c r="C1098" s="88">
        <v>54</v>
      </c>
      <c r="D1098" s="102">
        <v>0.26900000000000002</v>
      </c>
      <c r="E1098" s="88">
        <v>69</v>
      </c>
      <c r="F1098" s="89">
        <v>0.34300000000000003</v>
      </c>
      <c r="G1098" s="88">
        <v>67</v>
      </c>
      <c r="H1098" s="89">
        <v>0.33300000000000002</v>
      </c>
      <c r="I1098" s="178">
        <f t="shared" ref="I1098:I1099" si="40">D1098+F1098</f>
        <v>0.6120000000000001</v>
      </c>
      <c r="J1098" s="234"/>
    </row>
    <row r="1099" spans="1:10" x14ac:dyDescent="0.25">
      <c r="A1099" s="87" t="s">
        <v>11</v>
      </c>
      <c r="B1099" s="88">
        <v>400</v>
      </c>
      <c r="C1099" s="88">
        <v>193</v>
      </c>
      <c r="D1099" s="102">
        <v>0.48199999999999998</v>
      </c>
      <c r="E1099" s="88">
        <v>89</v>
      </c>
      <c r="F1099" s="89">
        <v>0.222</v>
      </c>
      <c r="G1099" s="88">
        <v>106</v>
      </c>
      <c r="H1099" s="89">
        <v>0.26500000000000001</v>
      </c>
      <c r="I1099" s="178">
        <f t="shared" si="40"/>
        <v>0.70399999999999996</v>
      </c>
      <c r="J1099" s="234"/>
    </row>
    <row r="1101" spans="1:10" x14ac:dyDescent="0.25">
      <c r="A1101" s="228" t="s">
        <v>1124</v>
      </c>
      <c r="B1101" s="229"/>
      <c r="C1101" s="229"/>
      <c r="D1101" s="229"/>
      <c r="E1101" s="229"/>
      <c r="F1101" s="229"/>
    </row>
    <row r="1102" spans="1:10" ht="15.75" customHeight="1" x14ac:dyDescent="0.25">
      <c r="A1102" s="93">
        <v>44641</v>
      </c>
      <c r="B1102" s="94">
        <f>A1102-120</f>
        <v>44521</v>
      </c>
      <c r="C1102" s="272" t="s">
        <v>962</v>
      </c>
      <c r="D1102" s="272"/>
      <c r="E1102" s="272" t="s">
        <v>963</v>
      </c>
      <c r="F1102" s="272"/>
      <c r="G1102" s="272" t="s">
        <v>835</v>
      </c>
      <c r="H1102" s="272"/>
    </row>
    <row r="1103" spans="1:10" ht="45" x14ac:dyDescent="0.25">
      <c r="A1103" s="82" t="s">
        <v>104</v>
      </c>
      <c r="B1103" s="83" t="s">
        <v>1026</v>
      </c>
      <c r="C1103" s="83" t="s">
        <v>839</v>
      </c>
      <c r="D1103" s="83" t="s">
        <v>840</v>
      </c>
      <c r="E1103" s="83" t="s">
        <v>839</v>
      </c>
      <c r="F1103" s="83" t="s">
        <v>840</v>
      </c>
      <c r="G1103" s="83" t="s">
        <v>839</v>
      </c>
      <c r="H1103" s="83" t="s">
        <v>840</v>
      </c>
      <c r="I1103" s="14" t="s">
        <v>833</v>
      </c>
      <c r="J1103" s="15"/>
    </row>
    <row r="1104" spans="1:10" x14ac:dyDescent="0.25">
      <c r="A1104" s="84" t="s">
        <v>965</v>
      </c>
      <c r="B1104" s="85">
        <v>2</v>
      </c>
      <c r="C1104" s="85">
        <v>0</v>
      </c>
      <c r="D1104" s="86" t="s">
        <v>841</v>
      </c>
      <c r="E1104" s="85">
        <v>0</v>
      </c>
      <c r="F1104" s="85" t="s">
        <v>841</v>
      </c>
      <c r="G1104" s="85">
        <v>2</v>
      </c>
      <c r="H1104" s="86">
        <v>1</v>
      </c>
    </row>
    <row r="1105" spans="1:10" x14ac:dyDescent="0.25">
      <c r="A1105" s="84" t="s">
        <v>809</v>
      </c>
      <c r="B1105" s="85">
        <v>6</v>
      </c>
      <c r="C1105" s="85">
        <v>0</v>
      </c>
      <c r="D1105" s="86" t="s">
        <v>841</v>
      </c>
      <c r="E1105" s="85">
        <v>2</v>
      </c>
      <c r="F1105" s="247">
        <v>0.33300000000000002</v>
      </c>
      <c r="G1105" s="85">
        <v>4</v>
      </c>
      <c r="H1105" s="86">
        <v>0.66700000000000004</v>
      </c>
    </row>
    <row r="1106" spans="1:10" x14ac:dyDescent="0.25">
      <c r="A1106" s="87" t="s">
        <v>6</v>
      </c>
      <c r="B1106" s="88">
        <v>11</v>
      </c>
      <c r="C1106" s="88">
        <v>0</v>
      </c>
      <c r="D1106" s="89" t="s">
        <v>841</v>
      </c>
      <c r="E1106" s="88">
        <v>6</v>
      </c>
      <c r="F1106" s="89">
        <v>0.54500000000000004</v>
      </c>
      <c r="G1106" s="88">
        <v>5</v>
      </c>
      <c r="H1106" s="89">
        <v>0.45500000000000002</v>
      </c>
    </row>
    <row r="1107" spans="1:10" x14ac:dyDescent="0.25">
      <c r="A1107" s="84" t="s">
        <v>7</v>
      </c>
      <c r="B1107" s="85">
        <v>21</v>
      </c>
      <c r="C1107" s="85">
        <v>2</v>
      </c>
      <c r="D1107" s="102">
        <v>9.5000000000000001E-2</v>
      </c>
      <c r="E1107" s="85">
        <v>4</v>
      </c>
      <c r="F1107" s="86">
        <v>0.19</v>
      </c>
      <c r="G1107" s="85">
        <v>12</v>
      </c>
      <c r="H1107" s="86">
        <v>0.57099999999999995</v>
      </c>
    </row>
    <row r="1108" spans="1:10" x14ac:dyDescent="0.25">
      <c r="A1108" s="87" t="s">
        <v>8</v>
      </c>
      <c r="B1108" s="88">
        <v>52</v>
      </c>
      <c r="C1108" s="88">
        <v>7</v>
      </c>
      <c r="D1108" s="89">
        <v>0.13500000000000001</v>
      </c>
      <c r="E1108" s="88">
        <v>14</v>
      </c>
      <c r="F1108" s="89">
        <v>0.26900000000000002</v>
      </c>
      <c r="G1108" s="88">
        <v>29</v>
      </c>
      <c r="H1108" s="89">
        <v>0.55800000000000005</v>
      </c>
      <c r="I1108" s="178">
        <f>D1108+F1108</f>
        <v>0.40400000000000003</v>
      </c>
      <c r="J1108" s="234"/>
    </row>
    <row r="1109" spans="1:10" x14ac:dyDescent="0.25">
      <c r="A1109" s="84" t="s">
        <v>9</v>
      </c>
      <c r="B1109" s="85">
        <v>115</v>
      </c>
      <c r="C1109" s="85">
        <v>24</v>
      </c>
      <c r="D1109" s="86">
        <v>0.20899999999999999</v>
      </c>
      <c r="E1109" s="85">
        <v>47</v>
      </c>
      <c r="F1109" s="86">
        <v>0.40899999999999997</v>
      </c>
      <c r="G1109" s="85">
        <v>39</v>
      </c>
      <c r="H1109" s="86">
        <v>0.33900000000000002</v>
      </c>
      <c r="I1109" s="178">
        <f>D1109+F1109</f>
        <v>0.61799999999999999</v>
      </c>
      <c r="J1109" s="234"/>
    </row>
    <row r="1110" spans="1:10" x14ac:dyDescent="0.25">
      <c r="A1110" s="87" t="s">
        <v>10</v>
      </c>
      <c r="B1110" s="88">
        <v>204</v>
      </c>
      <c r="C1110" s="88">
        <v>58</v>
      </c>
      <c r="D1110" s="102">
        <v>0.28399999999999997</v>
      </c>
      <c r="E1110" s="88">
        <v>69</v>
      </c>
      <c r="F1110" s="89">
        <v>0.33800000000000002</v>
      </c>
      <c r="G1110" s="88">
        <v>67</v>
      </c>
      <c r="H1110" s="89">
        <v>0.32800000000000001</v>
      </c>
      <c r="I1110" s="178">
        <f t="shared" ref="I1110:I1111" si="41">D1110+F1110</f>
        <v>0.622</v>
      </c>
      <c r="J1110" s="234"/>
    </row>
    <row r="1111" spans="1:10" x14ac:dyDescent="0.25">
      <c r="A1111" s="87" t="s">
        <v>11</v>
      </c>
      <c r="B1111" s="88">
        <v>405</v>
      </c>
      <c r="C1111" s="88">
        <v>196</v>
      </c>
      <c r="D1111" s="102">
        <v>0.48399999999999999</v>
      </c>
      <c r="E1111" s="88">
        <v>94</v>
      </c>
      <c r="F1111" s="89">
        <v>0.23200000000000001</v>
      </c>
      <c r="G1111" s="88">
        <v>104</v>
      </c>
      <c r="H1111" s="89">
        <v>0.25700000000000001</v>
      </c>
      <c r="I1111" s="178">
        <f t="shared" si="41"/>
        <v>0.71599999999999997</v>
      </c>
      <c r="J1111" s="234"/>
    </row>
    <row r="1113" spans="1:10" x14ac:dyDescent="0.25">
      <c r="A1113" s="228" t="s">
        <v>1124</v>
      </c>
      <c r="B1113" s="229"/>
      <c r="C1113" s="229"/>
      <c r="D1113" s="229"/>
      <c r="E1113" s="229"/>
      <c r="F1113" s="229"/>
    </row>
    <row r="1114" spans="1:10" ht="15.75" customHeight="1" x14ac:dyDescent="0.25">
      <c r="A1114" s="93">
        <v>44648</v>
      </c>
      <c r="B1114" s="94">
        <f>A1114-120</f>
        <v>44528</v>
      </c>
      <c r="C1114" s="272" t="s">
        <v>962</v>
      </c>
      <c r="D1114" s="272"/>
      <c r="E1114" s="272" t="s">
        <v>963</v>
      </c>
      <c r="F1114" s="272"/>
      <c r="G1114" s="272" t="s">
        <v>835</v>
      </c>
      <c r="H1114" s="272"/>
    </row>
    <row r="1115" spans="1:10" ht="45" x14ac:dyDescent="0.25">
      <c r="A1115" s="82" t="s">
        <v>104</v>
      </c>
      <c r="B1115" s="83" t="s">
        <v>1026</v>
      </c>
      <c r="C1115" s="83" t="s">
        <v>839</v>
      </c>
      <c r="D1115" s="83" t="s">
        <v>840</v>
      </c>
      <c r="E1115" s="83" t="s">
        <v>839</v>
      </c>
      <c r="F1115" s="83" t="s">
        <v>840</v>
      </c>
      <c r="G1115" s="83" t="s">
        <v>839</v>
      </c>
      <c r="H1115" s="83" t="s">
        <v>840</v>
      </c>
      <c r="I1115" s="14" t="s">
        <v>833</v>
      </c>
      <c r="J1115" s="15"/>
    </row>
    <row r="1116" spans="1:10" x14ac:dyDescent="0.25">
      <c r="A1116" s="84" t="s">
        <v>965</v>
      </c>
      <c r="B1116" s="85">
        <v>2</v>
      </c>
      <c r="C1116" s="85">
        <v>0</v>
      </c>
      <c r="D1116" s="86" t="s">
        <v>841</v>
      </c>
      <c r="E1116" s="85">
        <v>0</v>
      </c>
      <c r="F1116" s="85" t="s">
        <v>841</v>
      </c>
      <c r="G1116" s="85">
        <v>2</v>
      </c>
      <c r="H1116" s="86">
        <v>1</v>
      </c>
    </row>
    <row r="1117" spans="1:10" x14ac:dyDescent="0.25">
      <c r="A1117" s="84" t="s">
        <v>809</v>
      </c>
      <c r="B1117" s="85">
        <v>4</v>
      </c>
      <c r="C1117" s="85">
        <v>0</v>
      </c>
      <c r="D1117" s="86" t="s">
        <v>841</v>
      </c>
      <c r="E1117" s="85">
        <v>2</v>
      </c>
      <c r="F1117" s="247">
        <v>0.5</v>
      </c>
      <c r="G1117" s="85">
        <v>2</v>
      </c>
      <c r="H1117" s="86">
        <v>0.5</v>
      </c>
    </row>
    <row r="1118" spans="1:10" x14ac:dyDescent="0.25">
      <c r="A1118" s="87" t="s">
        <v>6</v>
      </c>
      <c r="B1118" s="88">
        <v>10</v>
      </c>
      <c r="C1118" s="88">
        <v>0</v>
      </c>
      <c r="D1118" s="89" t="s">
        <v>841</v>
      </c>
      <c r="E1118" s="88">
        <v>6</v>
      </c>
      <c r="F1118" s="89">
        <v>0.6</v>
      </c>
      <c r="G1118" s="88">
        <v>4</v>
      </c>
      <c r="H1118" s="89">
        <v>0.4</v>
      </c>
    </row>
    <row r="1119" spans="1:10" x14ac:dyDescent="0.25">
      <c r="A1119" s="84" t="s">
        <v>7</v>
      </c>
      <c r="B1119" s="85">
        <v>20</v>
      </c>
      <c r="C1119" s="85">
        <v>2</v>
      </c>
      <c r="D1119" s="102">
        <v>0.1</v>
      </c>
      <c r="E1119" s="85">
        <v>4</v>
      </c>
      <c r="F1119" s="86">
        <v>0.2</v>
      </c>
      <c r="G1119" s="85">
        <v>11</v>
      </c>
      <c r="H1119" s="86">
        <v>0.55000000000000004</v>
      </c>
    </row>
    <row r="1120" spans="1:10" x14ac:dyDescent="0.25">
      <c r="A1120" s="87" t="s">
        <v>8</v>
      </c>
      <c r="B1120" s="88">
        <v>51</v>
      </c>
      <c r="C1120" s="88">
        <v>8</v>
      </c>
      <c r="D1120" s="89">
        <v>0.157</v>
      </c>
      <c r="E1120" s="88">
        <v>13</v>
      </c>
      <c r="F1120" s="89">
        <v>0.255</v>
      </c>
      <c r="G1120" s="88">
        <v>28</v>
      </c>
      <c r="H1120" s="89">
        <v>0.54900000000000004</v>
      </c>
      <c r="I1120" s="178">
        <f>D1120+F1120</f>
        <v>0.41200000000000003</v>
      </c>
      <c r="J1120" s="234"/>
    </row>
    <row r="1121" spans="1:10" x14ac:dyDescent="0.25">
      <c r="A1121" s="84" t="s">
        <v>9</v>
      </c>
      <c r="B1121" s="85">
        <v>118</v>
      </c>
      <c r="C1121" s="85">
        <v>25</v>
      </c>
      <c r="D1121" s="86">
        <v>0.21199999999999999</v>
      </c>
      <c r="E1121" s="85">
        <v>51</v>
      </c>
      <c r="F1121" s="86">
        <v>0.432</v>
      </c>
      <c r="G1121" s="85">
        <v>38</v>
      </c>
      <c r="H1121" s="86">
        <v>0.32200000000000001</v>
      </c>
      <c r="I1121" s="178">
        <f>D1121+F1121</f>
        <v>0.64400000000000002</v>
      </c>
      <c r="J1121" s="234"/>
    </row>
    <row r="1122" spans="1:10" x14ac:dyDescent="0.25">
      <c r="A1122" s="87" t="s">
        <v>10</v>
      </c>
      <c r="B1122" s="88">
        <v>206</v>
      </c>
      <c r="C1122" s="88">
        <v>61</v>
      </c>
      <c r="D1122" s="102">
        <v>0.29599999999999999</v>
      </c>
      <c r="E1122" s="88">
        <v>67</v>
      </c>
      <c r="F1122" s="89">
        <v>0.32500000000000001</v>
      </c>
      <c r="G1122" s="88">
        <v>68</v>
      </c>
      <c r="H1122" s="89">
        <v>0.33</v>
      </c>
      <c r="I1122" s="178">
        <f t="shared" ref="I1122:I1123" si="42">D1122+F1122</f>
        <v>0.621</v>
      </c>
      <c r="J1122" s="234"/>
    </row>
    <row r="1123" spans="1:10" x14ac:dyDescent="0.25">
      <c r="A1123" s="87" t="s">
        <v>11</v>
      </c>
      <c r="B1123" s="88">
        <v>414</v>
      </c>
      <c r="C1123" s="88">
        <v>202</v>
      </c>
      <c r="D1123" s="102">
        <v>0.48799999999999999</v>
      </c>
      <c r="E1123" s="88">
        <v>98</v>
      </c>
      <c r="F1123" s="89">
        <v>0.23699999999999999</v>
      </c>
      <c r="G1123" s="88">
        <v>103</v>
      </c>
      <c r="H1123" s="89">
        <v>0.249</v>
      </c>
      <c r="I1123" s="178">
        <f t="shared" si="42"/>
        <v>0.72499999999999998</v>
      </c>
      <c r="J1123" s="234"/>
    </row>
    <row r="1125" spans="1:10" x14ac:dyDescent="0.25">
      <c r="A1125" s="228" t="s">
        <v>1124</v>
      </c>
      <c r="B1125" s="229"/>
      <c r="C1125" s="229"/>
      <c r="D1125" s="229"/>
      <c r="E1125" s="229"/>
      <c r="F1125" s="229"/>
    </row>
    <row r="1126" spans="1:10" ht="15.75" customHeight="1" x14ac:dyDescent="0.25">
      <c r="A1126" s="93">
        <v>44655</v>
      </c>
      <c r="B1126" s="94">
        <f>A1126-120</f>
        <v>44535</v>
      </c>
      <c r="C1126" s="272" t="s">
        <v>962</v>
      </c>
      <c r="D1126" s="272"/>
      <c r="E1126" s="272" t="s">
        <v>963</v>
      </c>
      <c r="F1126" s="272"/>
      <c r="G1126" s="272" t="s">
        <v>835</v>
      </c>
      <c r="H1126" s="272"/>
    </row>
    <row r="1127" spans="1:10" ht="45" x14ac:dyDescent="0.25">
      <c r="A1127" s="82" t="s">
        <v>104</v>
      </c>
      <c r="B1127" s="83" t="s">
        <v>1026</v>
      </c>
      <c r="C1127" s="83" t="s">
        <v>839</v>
      </c>
      <c r="D1127" s="83" t="s">
        <v>840</v>
      </c>
      <c r="E1127" s="83" t="s">
        <v>839</v>
      </c>
      <c r="F1127" s="83" t="s">
        <v>840</v>
      </c>
      <c r="G1127" s="83" t="s">
        <v>839</v>
      </c>
      <c r="H1127" s="83" t="s">
        <v>840</v>
      </c>
      <c r="I1127" s="14" t="s">
        <v>833</v>
      </c>
      <c r="J1127" s="15"/>
    </row>
    <row r="1128" spans="1:10" x14ac:dyDescent="0.25">
      <c r="A1128" s="84" t="s">
        <v>965</v>
      </c>
      <c r="B1128" s="85">
        <v>2</v>
      </c>
      <c r="C1128" s="85">
        <v>0</v>
      </c>
      <c r="D1128" s="86" t="s">
        <v>841</v>
      </c>
      <c r="E1128" s="85">
        <v>0</v>
      </c>
      <c r="F1128" s="85" t="s">
        <v>841</v>
      </c>
      <c r="G1128" s="85">
        <v>2</v>
      </c>
      <c r="H1128" s="86">
        <v>1</v>
      </c>
    </row>
    <row r="1129" spans="1:10" x14ac:dyDescent="0.25">
      <c r="A1129" s="84" t="s">
        <v>809</v>
      </c>
      <c r="B1129" s="85">
        <v>5</v>
      </c>
      <c r="C1129" s="85">
        <v>0</v>
      </c>
      <c r="D1129" s="86" t="s">
        <v>841</v>
      </c>
      <c r="E1129" s="85">
        <v>3</v>
      </c>
      <c r="F1129" s="247">
        <v>0.6</v>
      </c>
      <c r="G1129" s="85">
        <v>2</v>
      </c>
      <c r="H1129" s="86">
        <v>0.4</v>
      </c>
    </row>
    <row r="1130" spans="1:10" x14ac:dyDescent="0.25">
      <c r="A1130" s="87" t="s">
        <v>6</v>
      </c>
      <c r="B1130" s="88">
        <v>11</v>
      </c>
      <c r="C1130" s="88">
        <v>0</v>
      </c>
      <c r="D1130" s="89" t="s">
        <v>841</v>
      </c>
      <c r="E1130" s="88">
        <v>6</v>
      </c>
      <c r="F1130" s="89">
        <v>0.54500000000000004</v>
      </c>
      <c r="G1130" s="88">
        <v>5</v>
      </c>
      <c r="H1130" s="89">
        <v>0.45500000000000002</v>
      </c>
    </row>
    <row r="1131" spans="1:10" x14ac:dyDescent="0.25">
      <c r="A1131" s="84" t="s">
        <v>7</v>
      </c>
      <c r="B1131" s="85">
        <v>20</v>
      </c>
      <c r="C1131" s="85">
        <v>2</v>
      </c>
      <c r="D1131" s="102">
        <v>0.1</v>
      </c>
      <c r="E1131" s="85">
        <v>4</v>
      </c>
      <c r="F1131" s="86">
        <v>0.2</v>
      </c>
      <c r="G1131" s="85">
        <v>11</v>
      </c>
      <c r="H1131" s="86">
        <v>0.55000000000000004</v>
      </c>
    </row>
    <row r="1132" spans="1:10" x14ac:dyDescent="0.25">
      <c r="A1132" s="87" t="s">
        <v>8</v>
      </c>
      <c r="B1132" s="88">
        <v>49</v>
      </c>
      <c r="C1132" s="88">
        <v>7</v>
      </c>
      <c r="D1132" s="89">
        <v>0.14299999999999999</v>
      </c>
      <c r="E1132" s="88">
        <v>13</v>
      </c>
      <c r="F1132" s="89">
        <v>0.26500000000000001</v>
      </c>
      <c r="G1132" s="88">
        <v>27</v>
      </c>
      <c r="H1132" s="89">
        <v>0.55100000000000005</v>
      </c>
      <c r="I1132" s="178">
        <f>D1132+F1132</f>
        <v>0.40800000000000003</v>
      </c>
      <c r="J1132" s="234"/>
    </row>
    <row r="1133" spans="1:10" x14ac:dyDescent="0.25">
      <c r="A1133" s="84" t="s">
        <v>9</v>
      </c>
      <c r="B1133" s="85">
        <v>117</v>
      </c>
      <c r="C1133" s="85">
        <v>26</v>
      </c>
      <c r="D1133" s="86">
        <v>0.222</v>
      </c>
      <c r="E1133" s="85">
        <v>51</v>
      </c>
      <c r="F1133" s="86">
        <v>0.436</v>
      </c>
      <c r="G1133" s="85">
        <v>36</v>
      </c>
      <c r="H1133" s="86">
        <v>0.308</v>
      </c>
      <c r="I1133" s="178">
        <f>D1133+F1133</f>
        <v>0.65800000000000003</v>
      </c>
      <c r="J1133" s="234"/>
    </row>
    <row r="1134" spans="1:10" x14ac:dyDescent="0.25">
      <c r="A1134" s="87" t="s">
        <v>10</v>
      </c>
      <c r="B1134" s="88">
        <v>212</v>
      </c>
      <c r="C1134" s="88">
        <v>65</v>
      </c>
      <c r="D1134" s="102">
        <v>0.307</v>
      </c>
      <c r="E1134" s="88">
        <v>67</v>
      </c>
      <c r="F1134" s="89">
        <v>0.316</v>
      </c>
      <c r="G1134" s="88">
        <v>71</v>
      </c>
      <c r="H1134" s="89">
        <v>0.33500000000000002</v>
      </c>
      <c r="I1134" s="178">
        <f t="shared" ref="I1134:I1135" si="43">D1134+F1134</f>
        <v>0.623</v>
      </c>
      <c r="J1134" s="234"/>
    </row>
    <row r="1135" spans="1:10" x14ac:dyDescent="0.25">
      <c r="A1135" s="87" t="s">
        <v>11</v>
      </c>
      <c r="B1135" s="88">
        <v>419</v>
      </c>
      <c r="C1135" s="88">
        <v>211</v>
      </c>
      <c r="D1135" s="102">
        <v>0.504</v>
      </c>
      <c r="E1135" s="88">
        <v>100</v>
      </c>
      <c r="F1135" s="89">
        <v>0.23899999999999999</v>
      </c>
      <c r="G1135" s="88">
        <v>98</v>
      </c>
      <c r="H1135" s="89">
        <v>0.23400000000000001</v>
      </c>
      <c r="I1135" s="178">
        <f t="shared" si="43"/>
        <v>0.74299999999999999</v>
      </c>
      <c r="J1135" s="234"/>
    </row>
    <row r="1137" spans="1:10" x14ac:dyDescent="0.25">
      <c r="A1137" s="228" t="s">
        <v>1124</v>
      </c>
      <c r="B1137" s="229"/>
      <c r="C1137" s="229"/>
      <c r="D1137" s="229"/>
      <c r="E1137" s="229"/>
      <c r="F1137" s="229"/>
    </row>
    <row r="1138" spans="1:10" ht="15.75" customHeight="1" x14ac:dyDescent="0.25">
      <c r="A1138" s="93">
        <v>44662</v>
      </c>
      <c r="B1138" s="94">
        <f>A1138-120</f>
        <v>44542</v>
      </c>
      <c r="C1138" s="272" t="s">
        <v>962</v>
      </c>
      <c r="D1138" s="272"/>
      <c r="E1138" s="272" t="s">
        <v>963</v>
      </c>
      <c r="F1138" s="272"/>
      <c r="G1138" s="272" t="s">
        <v>835</v>
      </c>
      <c r="H1138" s="272"/>
    </row>
    <row r="1139" spans="1:10" ht="45" x14ac:dyDescent="0.25">
      <c r="A1139" s="82" t="s">
        <v>104</v>
      </c>
      <c r="B1139" s="83" t="s">
        <v>1026</v>
      </c>
      <c r="C1139" s="83" t="s">
        <v>839</v>
      </c>
      <c r="D1139" s="83" t="s">
        <v>840</v>
      </c>
      <c r="E1139" s="83" t="s">
        <v>839</v>
      </c>
      <c r="F1139" s="83" t="s">
        <v>840</v>
      </c>
      <c r="G1139" s="83" t="s">
        <v>839</v>
      </c>
      <c r="H1139" s="83" t="s">
        <v>840</v>
      </c>
      <c r="I1139" s="14" t="s">
        <v>833</v>
      </c>
      <c r="J1139" s="15"/>
    </row>
    <row r="1140" spans="1:10" x14ac:dyDescent="0.25">
      <c r="A1140" s="84" t="s">
        <v>965</v>
      </c>
      <c r="B1140" s="85">
        <v>2</v>
      </c>
      <c r="C1140" s="85">
        <v>0</v>
      </c>
      <c r="D1140" s="86" t="s">
        <v>841</v>
      </c>
      <c r="E1140" s="85">
        <v>0</v>
      </c>
      <c r="F1140" s="85" t="s">
        <v>841</v>
      </c>
      <c r="G1140" s="85">
        <v>2</v>
      </c>
      <c r="H1140" s="86">
        <v>1</v>
      </c>
    </row>
    <row r="1141" spans="1:10" x14ac:dyDescent="0.25">
      <c r="A1141" s="84" t="s">
        <v>809</v>
      </c>
      <c r="B1141" s="85">
        <v>5</v>
      </c>
      <c r="C1141" s="85">
        <v>0</v>
      </c>
      <c r="D1141" s="86" t="s">
        <v>841</v>
      </c>
      <c r="E1141" s="85">
        <v>3</v>
      </c>
      <c r="F1141" s="247">
        <v>0.6</v>
      </c>
      <c r="G1141" s="85">
        <v>2</v>
      </c>
      <c r="H1141" s="86">
        <v>0.4</v>
      </c>
    </row>
    <row r="1142" spans="1:10" x14ac:dyDescent="0.25">
      <c r="A1142" s="87" t="s">
        <v>6</v>
      </c>
      <c r="B1142" s="88">
        <v>12</v>
      </c>
      <c r="C1142" s="88">
        <v>0</v>
      </c>
      <c r="D1142" s="89" t="s">
        <v>841</v>
      </c>
      <c r="E1142" s="88">
        <v>6</v>
      </c>
      <c r="F1142" s="89">
        <v>0.5</v>
      </c>
      <c r="G1142" s="88">
        <v>6</v>
      </c>
      <c r="H1142" s="89">
        <v>0.5</v>
      </c>
    </row>
    <row r="1143" spans="1:10" x14ac:dyDescent="0.25">
      <c r="A1143" s="84" t="s">
        <v>7</v>
      </c>
      <c r="B1143" s="85">
        <v>20</v>
      </c>
      <c r="C1143" s="85">
        <v>2</v>
      </c>
      <c r="D1143" s="102">
        <v>0.1</v>
      </c>
      <c r="E1143" s="85">
        <v>4</v>
      </c>
      <c r="F1143" s="86">
        <v>0.2</v>
      </c>
      <c r="G1143" s="85">
        <v>11</v>
      </c>
      <c r="H1143" s="86">
        <v>0.55000000000000004</v>
      </c>
    </row>
    <row r="1144" spans="1:10" x14ac:dyDescent="0.25">
      <c r="A1144" s="87" t="s">
        <v>8</v>
      </c>
      <c r="B1144" s="88">
        <v>49</v>
      </c>
      <c r="C1144" s="88">
        <v>7</v>
      </c>
      <c r="D1144" s="89">
        <v>0.14299999999999999</v>
      </c>
      <c r="E1144" s="88">
        <v>14</v>
      </c>
      <c r="F1144" s="89">
        <v>0.28599999999999998</v>
      </c>
      <c r="G1144" s="88">
        <v>26</v>
      </c>
      <c r="H1144" s="89">
        <v>0.53100000000000003</v>
      </c>
      <c r="I1144" s="178">
        <f>D1144+F1144</f>
        <v>0.42899999999999994</v>
      </c>
      <c r="J1144" s="234"/>
    </row>
    <row r="1145" spans="1:10" x14ac:dyDescent="0.25">
      <c r="A1145" s="84" t="s">
        <v>9</v>
      </c>
      <c r="B1145" s="85">
        <v>121</v>
      </c>
      <c r="C1145" s="85">
        <v>29</v>
      </c>
      <c r="D1145" s="86">
        <v>0.24</v>
      </c>
      <c r="E1145" s="85">
        <v>52</v>
      </c>
      <c r="F1145" s="86">
        <v>0.43</v>
      </c>
      <c r="G1145" s="85">
        <v>36</v>
      </c>
      <c r="H1145" s="86">
        <v>0.29799999999999999</v>
      </c>
      <c r="I1145" s="178">
        <f>D1145+F1145</f>
        <v>0.66999999999999993</v>
      </c>
      <c r="J1145" s="234"/>
    </row>
    <row r="1146" spans="1:10" x14ac:dyDescent="0.25">
      <c r="A1146" s="87" t="s">
        <v>10</v>
      </c>
      <c r="B1146" s="88">
        <v>218</v>
      </c>
      <c r="C1146" s="88">
        <v>70</v>
      </c>
      <c r="D1146" s="102">
        <v>0.32100000000000001</v>
      </c>
      <c r="E1146" s="88">
        <v>70</v>
      </c>
      <c r="F1146" s="89">
        <v>0.32100000000000001</v>
      </c>
      <c r="G1146" s="88">
        <v>68</v>
      </c>
      <c r="H1146" s="89">
        <v>0.312</v>
      </c>
      <c r="I1146" s="178">
        <f t="shared" ref="I1146:I1147" si="44">D1146+F1146</f>
        <v>0.64200000000000002</v>
      </c>
      <c r="J1146" s="234"/>
    </row>
    <row r="1147" spans="1:10" x14ac:dyDescent="0.25">
      <c r="A1147" s="87" t="s">
        <v>11</v>
      </c>
      <c r="B1147" s="88">
        <v>436</v>
      </c>
      <c r="C1147" s="88">
        <v>221</v>
      </c>
      <c r="D1147" s="102">
        <v>0.50700000000000001</v>
      </c>
      <c r="E1147" s="88">
        <v>101</v>
      </c>
      <c r="F1147" s="89">
        <v>0.23200000000000001</v>
      </c>
      <c r="G1147" s="88">
        <v>103</v>
      </c>
      <c r="H1147" s="89">
        <v>0.23599999999999999</v>
      </c>
      <c r="I1147" s="178">
        <f t="shared" si="44"/>
        <v>0.73899999999999999</v>
      </c>
      <c r="J1147" s="234"/>
    </row>
    <row r="1149" spans="1:10" x14ac:dyDescent="0.25">
      <c r="A1149" s="228" t="s">
        <v>1124</v>
      </c>
      <c r="B1149" s="229"/>
      <c r="C1149" s="229"/>
      <c r="D1149" s="229"/>
      <c r="E1149" s="229"/>
      <c r="F1149" s="229"/>
    </row>
    <row r="1150" spans="1:10" ht="15.75" customHeight="1" x14ac:dyDescent="0.25">
      <c r="A1150" s="93">
        <v>44669</v>
      </c>
      <c r="B1150" s="94">
        <f>A1150-120</f>
        <v>44549</v>
      </c>
      <c r="C1150" s="272" t="s">
        <v>962</v>
      </c>
      <c r="D1150" s="272"/>
      <c r="E1150" s="272" t="s">
        <v>963</v>
      </c>
      <c r="F1150" s="272"/>
      <c r="G1150" s="272" t="s">
        <v>835</v>
      </c>
      <c r="H1150" s="272"/>
    </row>
    <row r="1151" spans="1:10" ht="45" x14ac:dyDescent="0.25">
      <c r="A1151" s="82" t="s">
        <v>104</v>
      </c>
      <c r="B1151" s="83" t="s">
        <v>1026</v>
      </c>
      <c r="C1151" s="83" t="s">
        <v>839</v>
      </c>
      <c r="D1151" s="83" t="s">
        <v>840</v>
      </c>
      <c r="E1151" s="83" t="s">
        <v>839</v>
      </c>
      <c r="F1151" s="83" t="s">
        <v>840</v>
      </c>
      <c r="G1151" s="83" t="s">
        <v>839</v>
      </c>
      <c r="H1151" s="83" t="s">
        <v>840</v>
      </c>
      <c r="I1151" s="14" t="s">
        <v>833</v>
      </c>
      <c r="J1151" s="15"/>
    </row>
    <row r="1152" spans="1:10" x14ac:dyDescent="0.25">
      <c r="A1152" s="84" t="s">
        <v>965</v>
      </c>
      <c r="B1152" s="85">
        <v>2</v>
      </c>
      <c r="C1152" s="85">
        <v>0</v>
      </c>
      <c r="D1152" s="86" t="s">
        <v>841</v>
      </c>
      <c r="E1152" s="85">
        <v>0</v>
      </c>
      <c r="F1152" s="85" t="s">
        <v>841</v>
      </c>
      <c r="G1152" s="85">
        <v>2</v>
      </c>
      <c r="H1152" s="86">
        <v>1</v>
      </c>
    </row>
    <row r="1153" spans="1:10" x14ac:dyDescent="0.25">
      <c r="A1153" s="84" t="s">
        <v>809</v>
      </c>
      <c r="B1153" s="85">
        <v>5</v>
      </c>
      <c r="C1153" s="85">
        <v>0</v>
      </c>
      <c r="D1153" s="86" t="s">
        <v>841</v>
      </c>
      <c r="E1153" s="85">
        <v>3</v>
      </c>
      <c r="F1153" s="247">
        <v>0.6</v>
      </c>
      <c r="G1153" s="85">
        <v>2</v>
      </c>
      <c r="H1153" s="86">
        <v>0.4</v>
      </c>
    </row>
    <row r="1154" spans="1:10" x14ac:dyDescent="0.25">
      <c r="A1154" s="87" t="s">
        <v>6</v>
      </c>
      <c r="B1154" s="88">
        <v>12</v>
      </c>
      <c r="C1154" s="88">
        <v>0</v>
      </c>
      <c r="D1154" s="89" t="s">
        <v>841</v>
      </c>
      <c r="E1154" s="88">
        <v>6</v>
      </c>
      <c r="F1154" s="89">
        <v>0.5</v>
      </c>
      <c r="G1154" s="88">
        <v>6</v>
      </c>
      <c r="H1154" s="89">
        <v>0.5</v>
      </c>
    </row>
    <row r="1155" spans="1:10" x14ac:dyDescent="0.25">
      <c r="A1155" s="84" t="s">
        <v>7</v>
      </c>
      <c r="B1155" s="85">
        <v>19</v>
      </c>
      <c r="C1155" s="85">
        <v>2</v>
      </c>
      <c r="D1155" s="102">
        <v>0.105</v>
      </c>
      <c r="E1155" s="85">
        <v>4</v>
      </c>
      <c r="F1155" s="86">
        <v>0.21099999999999999</v>
      </c>
      <c r="G1155" s="85">
        <v>10</v>
      </c>
      <c r="H1155" s="86">
        <v>0.52600000000000002</v>
      </c>
    </row>
    <row r="1156" spans="1:10" x14ac:dyDescent="0.25">
      <c r="A1156" s="87" t="s">
        <v>8</v>
      </c>
      <c r="B1156" s="88">
        <v>52</v>
      </c>
      <c r="C1156" s="88">
        <v>8</v>
      </c>
      <c r="D1156" s="89">
        <v>0.154</v>
      </c>
      <c r="E1156" s="88">
        <v>14</v>
      </c>
      <c r="F1156" s="89">
        <v>0.26900000000000002</v>
      </c>
      <c r="G1156" s="88">
        <v>28</v>
      </c>
      <c r="H1156" s="89">
        <v>0.53800000000000003</v>
      </c>
      <c r="I1156" s="178">
        <f>D1156+F1156</f>
        <v>0.42300000000000004</v>
      </c>
      <c r="J1156" s="234"/>
    </row>
    <row r="1157" spans="1:10" x14ac:dyDescent="0.25">
      <c r="A1157" s="84" t="s">
        <v>9</v>
      </c>
      <c r="B1157" s="85">
        <v>126</v>
      </c>
      <c r="C1157" s="85">
        <v>34</v>
      </c>
      <c r="D1157" s="86">
        <v>0.27</v>
      </c>
      <c r="E1157" s="85">
        <v>52</v>
      </c>
      <c r="F1157" s="86">
        <v>0.41299999999999998</v>
      </c>
      <c r="G1157" s="85">
        <v>36</v>
      </c>
      <c r="H1157" s="86">
        <v>0.28599999999999998</v>
      </c>
      <c r="I1157" s="178">
        <f>D1157+F1157</f>
        <v>0.68300000000000005</v>
      </c>
      <c r="J1157" s="234"/>
    </row>
    <row r="1158" spans="1:10" x14ac:dyDescent="0.25">
      <c r="A1158" s="87" t="s">
        <v>10</v>
      </c>
      <c r="B1158" s="88">
        <v>220</v>
      </c>
      <c r="C1158" s="88">
        <v>72</v>
      </c>
      <c r="D1158" s="102">
        <v>0.32700000000000001</v>
      </c>
      <c r="E1158" s="88">
        <v>70</v>
      </c>
      <c r="F1158" s="89">
        <v>0.318</v>
      </c>
      <c r="G1158" s="88">
        <v>69</v>
      </c>
      <c r="H1158" s="89">
        <v>0.314</v>
      </c>
      <c r="I1158" s="178">
        <f t="shared" ref="I1158:I1159" si="45">D1158+F1158</f>
        <v>0.64500000000000002</v>
      </c>
      <c r="J1158" s="234"/>
    </row>
    <row r="1159" spans="1:10" x14ac:dyDescent="0.25">
      <c r="A1159" s="87" t="s">
        <v>11</v>
      </c>
      <c r="B1159" s="88">
        <v>460</v>
      </c>
      <c r="C1159" s="88">
        <v>241</v>
      </c>
      <c r="D1159" s="102">
        <v>0.52400000000000002</v>
      </c>
      <c r="E1159" s="88">
        <v>100</v>
      </c>
      <c r="F1159" s="89">
        <v>0.217</v>
      </c>
      <c r="G1159" s="88">
        <v>107</v>
      </c>
      <c r="H1159" s="89">
        <v>0.23300000000000001</v>
      </c>
      <c r="I1159" s="178">
        <f t="shared" si="45"/>
        <v>0.74099999999999999</v>
      </c>
      <c r="J1159" s="234"/>
    </row>
    <row r="1161" spans="1:10" x14ac:dyDescent="0.25">
      <c r="A1161" s="228" t="s">
        <v>1124</v>
      </c>
      <c r="B1161" s="229"/>
      <c r="C1161" s="229"/>
      <c r="D1161" s="229"/>
      <c r="E1161" s="229"/>
      <c r="F1161" s="229"/>
    </row>
    <row r="1162" spans="1:10" ht="15.75" customHeight="1" x14ac:dyDescent="0.25">
      <c r="A1162" s="93">
        <v>44676</v>
      </c>
      <c r="B1162" s="94">
        <f>A1162-120</f>
        <v>44556</v>
      </c>
      <c r="C1162" s="272" t="s">
        <v>962</v>
      </c>
      <c r="D1162" s="272"/>
      <c r="E1162" s="272" t="s">
        <v>963</v>
      </c>
      <c r="F1162" s="272"/>
      <c r="G1162" s="272" t="s">
        <v>835</v>
      </c>
      <c r="H1162" s="272"/>
    </row>
    <row r="1163" spans="1:10" ht="45" x14ac:dyDescent="0.25">
      <c r="A1163" s="82" t="s">
        <v>104</v>
      </c>
      <c r="B1163" s="83" t="s">
        <v>1026</v>
      </c>
      <c r="C1163" s="83" t="s">
        <v>839</v>
      </c>
      <c r="D1163" s="83" t="s">
        <v>840</v>
      </c>
      <c r="E1163" s="83" t="s">
        <v>839</v>
      </c>
      <c r="F1163" s="83" t="s">
        <v>840</v>
      </c>
      <c r="G1163" s="83" t="s">
        <v>839</v>
      </c>
      <c r="H1163" s="83" t="s">
        <v>840</v>
      </c>
      <c r="I1163" s="14" t="s">
        <v>833</v>
      </c>
      <c r="J1163" s="15"/>
    </row>
    <row r="1164" spans="1:10" x14ac:dyDescent="0.25">
      <c r="A1164" s="84" t="s">
        <v>965</v>
      </c>
      <c r="B1164" s="85">
        <v>2</v>
      </c>
      <c r="C1164" s="85">
        <v>0</v>
      </c>
      <c r="D1164" s="86" t="s">
        <v>841</v>
      </c>
      <c r="E1164" s="85">
        <v>0</v>
      </c>
      <c r="F1164" s="85" t="s">
        <v>841</v>
      </c>
      <c r="G1164" s="85">
        <v>2</v>
      </c>
      <c r="H1164" s="86">
        <v>1</v>
      </c>
    </row>
    <row r="1165" spans="1:10" x14ac:dyDescent="0.25">
      <c r="A1165" s="84" t="s">
        <v>809</v>
      </c>
      <c r="B1165" s="85">
        <v>5</v>
      </c>
      <c r="C1165" s="85">
        <v>0</v>
      </c>
      <c r="D1165" s="86" t="s">
        <v>841</v>
      </c>
      <c r="E1165" s="85">
        <v>3</v>
      </c>
      <c r="F1165" s="247">
        <v>0.6</v>
      </c>
      <c r="G1165" s="85">
        <v>2</v>
      </c>
      <c r="H1165" s="86">
        <v>0.4</v>
      </c>
    </row>
    <row r="1166" spans="1:10" x14ac:dyDescent="0.25">
      <c r="A1166" s="87" t="s">
        <v>6</v>
      </c>
      <c r="B1166" s="88">
        <v>13</v>
      </c>
      <c r="C1166" s="88">
        <v>0</v>
      </c>
      <c r="D1166" s="89" t="s">
        <v>841</v>
      </c>
      <c r="E1166" s="88">
        <v>7</v>
      </c>
      <c r="F1166" s="89">
        <v>0.53800000000000003</v>
      </c>
      <c r="G1166" s="88">
        <v>6</v>
      </c>
      <c r="H1166" s="89">
        <v>0.46200000000000002</v>
      </c>
    </row>
    <row r="1167" spans="1:10" x14ac:dyDescent="0.25">
      <c r="A1167" s="84" t="s">
        <v>7</v>
      </c>
      <c r="B1167" s="85">
        <v>18</v>
      </c>
      <c r="C1167" s="85">
        <v>1</v>
      </c>
      <c r="D1167" s="102">
        <v>5.6000000000000001E-2</v>
      </c>
      <c r="E1167" s="85">
        <v>4</v>
      </c>
      <c r="F1167" s="86">
        <v>0.222</v>
      </c>
      <c r="G1167" s="85">
        <v>10</v>
      </c>
      <c r="H1167" s="86">
        <v>0.55600000000000005</v>
      </c>
    </row>
    <row r="1168" spans="1:10" x14ac:dyDescent="0.25">
      <c r="A1168" s="87" t="s">
        <v>8</v>
      </c>
      <c r="B1168" s="88">
        <v>53</v>
      </c>
      <c r="C1168" s="88">
        <v>8</v>
      </c>
      <c r="D1168" s="89">
        <v>0.151</v>
      </c>
      <c r="E1168" s="88">
        <v>14</v>
      </c>
      <c r="F1168" s="89">
        <v>0.26400000000000001</v>
      </c>
      <c r="G1168" s="88">
        <v>29</v>
      </c>
      <c r="H1168" s="89">
        <v>0.54700000000000004</v>
      </c>
      <c r="I1168" s="178">
        <f>D1168+F1168</f>
        <v>0.41500000000000004</v>
      </c>
      <c r="J1168" s="234"/>
    </row>
    <row r="1169" spans="1:10" x14ac:dyDescent="0.25">
      <c r="A1169" s="84" t="s">
        <v>9</v>
      </c>
      <c r="B1169" s="85">
        <v>135</v>
      </c>
      <c r="C1169" s="85">
        <v>41</v>
      </c>
      <c r="D1169" s="86">
        <v>0.30399999999999999</v>
      </c>
      <c r="E1169" s="85">
        <v>55</v>
      </c>
      <c r="F1169" s="86">
        <v>0.40699999999999997</v>
      </c>
      <c r="G1169" s="85">
        <v>35</v>
      </c>
      <c r="H1169" s="86">
        <v>0.25900000000000001</v>
      </c>
      <c r="I1169" s="178">
        <f>D1169+F1169</f>
        <v>0.71099999999999997</v>
      </c>
      <c r="J1169" s="234"/>
    </row>
    <row r="1170" spans="1:10" x14ac:dyDescent="0.25">
      <c r="A1170" s="87" t="s">
        <v>10</v>
      </c>
      <c r="B1170" s="88">
        <v>226</v>
      </c>
      <c r="C1170" s="88">
        <v>76</v>
      </c>
      <c r="D1170" s="102">
        <v>0.33600000000000002</v>
      </c>
      <c r="E1170" s="88">
        <v>72</v>
      </c>
      <c r="F1170" s="89">
        <v>0.31900000000000001</v>
      </c>
      <c r="G1170" s="88">
        <v>69</v>
      </c>
      <c r="H1170" s="89">
        <v>0.30499999999999999</v>
      </c>
      <c r="I1170" s="178">
        <f t="shared" ref="I1170:I1171" si="46">D1170+F1170</f>
        <v>0.65500000000000003</v>
      </c>
      <c r="J1170" s="234"/>
    </row>
    <row r="1171" spans="1:10" x14ac:dyDescent="0.25">
      <c r="A1171" s="87" t="s">
        <v>11</v>
      </c>
      <c r="B1171" s="88">
        <v>493</v>
      </c>
      <c r="C1171" s="88">
        <v>270</v>
      </c>
      <c r="D1171" s="102">
        <v>0.54800000000000004</v>
      </c>
      <c r="E1171" s="88">
        <v>100</v>
      </c>
      <c r="F1171" s="89">
        <v>0.20300000000000001</v>
      </c>
      <c r="G1171" s="88">
        <v>109</v>
      </c>
      <c r="H1171" s="89">
        <v>0.221</v>
      </c>
      <c r="I1171" s="178">
        <f t="shared" si="46"/>
        <v>0.75100000000000011</v>
      </c>
      <c r="J1171" s="234"/>
    </row>
    <row r="1173" spans="1:10" x14ac:dyDescent="0.25">
      <c r="A1173" s="228" t="s">
        <v>1124</v>
      </c>
      <c r="B1173" s="229"/>
      <c r="C1173" s="229"/>
      <c r="D1173" s="229"/>
      <c r="E1173" s="229"/>
      <c r="F1173" s="229"/>
    </row>
    <row r="1174" spans="1:10" ht="15.75" customHeight="1" x14ac:dyDescent="0.25">
      <c r="A1174" s="93">
        <v>44683</v>
      </c>
      <c r="B1174" s="94">
        <f>A1174-120</f>
        <v>44563</v>
      </c>
      <c r="C1174" s="272" t="s">
        <v>962</v>
      </c>
      <c r="D1174" s="272"/>
      <c r="E1174" s="272" t="s">
        <v>963</v>
      </c>
      <c r="F1174" s="272"/>
      <c r="G1174" s="272" t="s">
        <v>835</v>
      </c>
      <c r="H1174" s="272"/>
    </row>
    <row r="1175" spans="1:10" ht="45" x14ac:dyDescent="0.25">
      <c r="A1175" s="82" t="s">
        <v>104</v>
      </c>
      <c r="B1175" s="83" t="s">
        <v>1026</v>
      </c>
      <c r="C1175" s="83" t="s">
        <v>839</v>
      </c>
      <c r="D1175" s="83" t="s">
        <v>840</v>
      </c>
      <c r="E1175" s="83" t="s">
        <v>839</v>
      </c>
      <c r="F1175" s="83" t="s">
        <v>840</v>
      </c>
      <c r="G1175" s="83" t="s">
        <v>839</v>
      </c>
      <c r="H1175" s="83" t="s">
        <v>840</v>
      </c>
      <c r="I1175" s="14" t="s">
        <v>833</v>
      </c>
      <c r="J1175" s="15"/>
    </row>
    <row r="1176" spans="1:10" x14ac:dyDescent="0.25">
      <c r="A1176" s="84" t="s">
        <v>965</v>
      </c>
      <c r="B1176" s="85">
        <v>1</v>
      </c>
      <c r="C1176" s="85">
        <v>0</v>
      </c>
      <c r="D1176" s="86" t="s">
        <v>841</v>
      </c>
      <c r="E1176" s="85">
        <v>0</v>
      </c>
      <c r="F1176" s="85" t="s">
        <v>841</v>
      </c>
      <c r="G1176" s="85">
        <v>1</v>
      </c>
      <c r="H1176" s="86">
        <v>1</v>
      </c>
    </row>
    <row r="1177" spans="1:10" x14ac:dyDescent="0.25">
      <c r="A1177" s="84" t="s">
        <v>809</v>
      </c>
      <c r="B1177" s="85">
        <v>6</v>
      </c>
      <c r="C1177" s="85">
        <v>1</v>
      </c>
      <c r="D1177" s="86">
        <v>0.16700000000000001</v>
      </c>
      <c r="E1177" s="85">
        <v>3</v>
      </c>
      <c r="F1177" s="247">
        <v>0.5</v>
      </c>
      <c r="G1177" s="85">
        <v>2</v>
      </c>
      <c r="H1177" s="86">
        <v>0.33300000000000002</v>
      </c>
    </row>
    <row r="1178" spans="1:10" x14ac:dyDescent="0.25">
      <c r="A1178" s="87" t="s">
        <v>6</v>
      </c>
      <c r="B1178" s="88">
        <v>13</v>
      </c>
      <c r="C1178" s="88">
        <v>0</v>
      </c>
      <c r="D1178" s="89" t="s">
        <v>841</v>
      </c>
      <c r="E1178" s="88">
        <v>8</v>
      </c>
      <c r="F1178" s="89">
        <v>0.61499999999999999</v>
      </c>
      <c r="G1178" s="88">
        <v>5</v>
      </c>
      <c r="H1178" s="89">
        <v>0.38500000000000001</v>
      </c>
    </row>
    <row r="1179" spans="1:10" x14ac:dyDescent="0.25">
      <c r="A1179" s="84" t="s">
        <v>7</v>
      </c>
      <c r="B1179" s="85">
        <v>19</v>
      </c>
      <c r="C1179" s="85">
        <v>1</v>
      </c>
      <c r="D1179" s="102">
        <v>5.2999999999999999E-2</v>
      </c>
      <c r="E1179" s="85">
        <v>4</v>
      </c>
      <c r="F1179" s="86">
        <v>0.21099999999999999</v>
      </c>
      <c r="G1179" s="85">
        <v>11</v>
      </c>
      <c r="H1179" s="86">
        <v>0.57899999999999996</v>
      </c>
    </row>
    <row r="1180" spans="1:10" x14ac:dyDescent="0.25">
      <c r="A1180" s="87" t="s">
        <v>8</v>
      </c>
      <c r="B1180" s="88">
        <v>62</v>
      </c>
      <c r="C1180" s="88">
        <v>11</v>
      </c>
      <c r="D1180" s="89">
        <v>0.17699999999999999</v>
      </c>
      <c r="E1180" s="88">
        <v>18</v>
      </c>
      <c r="F1180" s="89">
        <v>0.28999999999999998</v>
      </c>
      <c r="G1180" s="88">
        <v>31</v>
      </c>
      <c r="H1180" s="89">
        <v>0.5</v>
      </c>
      <c r="I1180" s="178">
        <f>D1180+F1180</f>
        <v>0.46699999999999997</v>
      </c>
      <c r="J1180" s="234"/>
    </row>
    <row r="1181" spans="1:10" x14ac:dyDescent="0.25">
      <c r="A1181" s="84" t="s">
        <v>9</v>
      </c>
      <c r="B1181" s="85">
        <v>140</v>
      </c>
      <c r="C1181" s="85">
        <v>44</v>
      </c>
      <c r="D1181" s="86">
        <v>0.314</v>
      </c>
      <c r="E1181" s="85">
        <v>57</v>
      </c>
      <c r="F1181" s="86">
        <v>0.40699999999999997</v>
      </c>
      <c r="G1181" s="85">
        <v>35</v>
      </c>
      <c r="H1181" s="86">
        <v>0.25</v>
      </c>
      <c r="I1181" s="178">
        <f>D1181+F1181</f>
        <v>0.72099999999999997</v>
      </c>
      <c r="J1181" s="234"/>
    </row>
    <row r="1182" spans="1:10" x14ac:dyDescent="0.25">
      <c r="A1182" s="87" t="s">
        <v>10</v>
      </c>
      <c r="B1182" s="88">
        <v>232</v>
      </c>
      <c r="C1182" s="88">
        <v>79</v>
      </c>
      <c r="D1182" s="102">
        <v>0.34100000000000003</v>
      </c>
      <c r="E1182" s="88">
        <v>74</v>
      </c>
      <c r="F1182" s="89">
        <v>0.31900000000000001</v>
      </c>
      <c r="G1182" s="88">
        <v>70</v>
      </c>
      <c r="H1182" s="89">
        <v>0.30199999999999999</v>
      </c>
      <c r="I1182" s="178">
        <f t="shared" ref="I1182:I1183" si="47">D1182+F1182</f>
        <v>0.66</v>
      </c>
      <c r="J1182" s="234"/>
    </row>
    <row r="1183" spans="1:10" x14ac:dyDescent="0.25">
      <c r="A1183" s="87" t="s">
        <v>11</v>
      </c>
      <c r="B1183" s="88">
        <v>522</v>
      </c>
      <c r="C1183" s="88">
        <v>294</v>
      </c>
      <c r="D1183" s="102">
        <v>0.56299999999999994</v>
      </c>
      <c r="E1183" s="88">
        <v>103</v>
      </c>
      <c r="F1183" s="89">
        <v>0.19700000000000001</v>
      </c>
      <c r="G1183" s="88">
        <v>112</v>
      </c>
      <c r="H1183" s="89">
        <v>0.215</v>
      </c>
      <c r="I1183" s="178">
        <f t="shared" si="47"/>
        <v>0.76</v>
      </c>
      <c r="J1183" s="234"/>
    </row>
    <row r="1185" spans="1:10" x14ac:dyDescent="0.25">
      <c r="A1185" s="228" t="s">
        <v>1124</v>
      </c>
      <c r="B1185" s="229"/>
      <c r="C1185" s="229"/>
      <c r="D1185" s="229"/>
      <c r="E1185" s="229"/>
      <c r="F1185" s="229"/>
    </row>
    <row r="1186" spans="1:10" ht="15.75" customHeight="1" x14ac:dyDescent="0.25">
      <c r="A1186" s="93">
        <v>44690</v>
      </c>
      <c r="B1186" s="94">
        <f>A1186-120</f>
        <v>44570</v>
      </c>
      <c r="C1186" s="272" t="s">
        <v>962</v>
      </c>
      <c r="D1186" s="272"/>
      <c r="E1186" s="272" t="s">
        <v>963</v>
      </c>
      <c r="F1186" s="272"/>
      <c r="G1186" s="272" t="s">
        <v>835</v>
      </c>
      <c r="H1186" s="272"/>
    </row>
    <row r="1187" spans="1:10" ht="45" x14ac:dyDescent="0.25">
      <c r="A1187" s="82" t="s">
        <v>104</v>
      </c>
      <c r="B1187" s="83" t="s">
        <v>1026</v>
      </c>
      <c r="C1187" s="83" t="s">
        <v>839</v>
      </c>
      <c r="D1187" s="83" t="s">
        <v>840</v>
      </c>
      <c r="E1187" s="83" t="s">
        <v>839</v>
      </c>
      <c r="F1187" s="83" t="s">
        <v>840</v>
      </c>
      <c r="G1187" s="83" t="s">
        <v>839</v>
      </c>
      <c r="H1187" s="83" t="s">
        <v>840</v>
      </c>
      <c r="I1187" s="14" t="s">
        <v>833</v>
      </c>
      <c r="J1187" s="15"/>
    </row>
    <row r="1188" spans="1:10" x14ac:dyDescent="0.25">
      <c r="A1188" s="84" t="s">
        <v>965</v>
      </c>
      <c r="B1188" s="85">
        <v>1</v>
      </c>
      <c r="C1188" s="85">
        <v>0</v>
      </c>
      <c r="D1188" s="86" t="s">
        <v>841</v>
      </c>
      <c r="E1188" s="85">
        <v>0</v>
      </c>
      <c r="F1188" s="85" t="s">
        <v>841</v>
      </c>
      <c r="G1188" s="85">
        <v>1</v>
      </c>
      <c r="H1188" s="86">
        <v>1</v>
      </c>
    </row>
    <row r="1189" spans="1:10" x14ac:dyDescent="0.25">
      <c r="A1189" s="84" t="s">
        <v>809</v>
      </c>
      <c r="B1189" s="85">
        <v>5</v>
      </c>
      <c r="C1189" s="85">
        <v>1</v>
      </c>
      <c r="D1189" s="86">
        <v>0.2</v>
      </c>
      <c r="E1189" s="85">
        <v>3</v>
      </c>
      <c r="F1189" s="247">
        <v>0.6</v>
      </c>
      <c r="G1189" s="85">
        <v>1</v>
      </c>
      <c r="H1189" s="86">
        <v>0.2</v>
      </c>
      <c r="I1189" s="178">
        <f t="shared" ref="I1189:I1191" si="48">D1189+F1189</f>
        <v>0.8</v>
      </c>
    </row>
    <row r="1190" spans="1:10" x14ac:dyDescent="0.25">
      <c r="A1190" s="87" t="s">
        <v>6</v>
      </c>
      <c r="B1190" s="88">
        <v>13</v>
      </c>
      <c r="C1190" s="88">
        <v>0</v>
      </c>
      <c r="D1190" s="89"/>
      <c r="E1190" s="88">
        <v>8</v>
      </c>
      <c r="F1190" s="89">
        <v>0.61499999999999999</v>
      </c>
      <c r="G1190" s="88">
        <v>5</v>
      </c>
      <c r="H1190" s="89">
        <v>0.38500000000000001</v>
      </c>
      <c r="I1190" s="178">
        <f>D1190+F1190</f>
        <v>0.61499999999999999</v>
      </c>
    </row>
    <row r="1191" spans="1:10" x14ac:dyDescent="0.25">
      <c r="A1191" s="84" t="s">
        <v>7</v>
      </c>
      <c r="B1191" s="85">
        <v>21</v>
      </c>
      <c r="C1191" s="85">
        <v>1</v>
      </c>
      <c r="D1191" s="102">
        <v>4.8000000000000001E-2</v>
      </c>
      <c r="E1191" s="85">
        <v>4</v>
      </c>
      <c r="F1191" s="86">
        <v>0.19</v>
      </c>
      <c r="G1191" s="85">
        <v>12</v>
      </c>
      <c r="H1191" s="86">
        <v>0.57099999999999995</v>
      </c>
      <c r="I1191" s="178">
        <f t="shared" si="48"/>
        <v>0.23799999999999999</v>
      </c>
    </row>
    <row r="1192" spans="1:10" x14ac:dyDescent="0.25">
      <c r="A1192" s="87" t="s">
        <v>8</v>
      </c>
      <c r="B1192" s="88">
        <v>64</v>
      </c>
      <c r="C1192" s="88">
        <v>12</v>
      </c>
      <c r="D1192" s="89">
        <v>0.188</v>
      </c>
      <c r="E1192" s="88">
        <v>17</v>
      </c>
      <c r="F1192" s="89">
        <v>0.26600000000000001</v>
      </c>
      <c r="G1192" s="88">
        <v>33</v>
      </c>
      <c r="H1192" s="89">
        <v>0.51600000000000001</v>
      </c>
      <c r="I1192" s="178">
        <f>D1192+F1192</f>
        <v>0.45400000000000001</v>
      </c>
      <c r="J1192" s="234"/>
    </row>
    <row r="1193" spans="1:10" x14ac:dyDescent="0.25">
      <c r="A1193" s="84" t="s">
        <v>9</v>
      </c>
      <c r="B1193" s="85">
        <v>144</v>
      </c>
      <c r="C1193" s="85">
        <v>46</v>
      </c>
      <c r="D1193" s="86">
        <v>0.31900000000000001</v>
      </c>
      <c r="E1193" s="85">
        <v>56</v>
      </c>
      <c r="F1193" s="86">
        <v>0.38900000000000001</v>
      </c>
      <c r="G1193" s="85">
        <v>38</v>
      </c>
      <c r="H1193" s="86">
        <v>0.26400000000000001</v>
      </c>
      <c r="I1193" s="178">
        <f>D1193+F1193</f>
        <v>0.70799999999999996</v>
      </c>
      <c r="J1193" s="234"/>
    </row>
    <row r="1194" spans="1:10" x14ac:dyDescent="0.25">
      <c r="A1194" s="87" t="s">
        <v>10</v>
      </c>
      <c r="B1194" s="88">
        <v>241</v>
      </c>
      <c r="C1194" s="88">
        <v>90</v>
      </c>
      <c r="D1194" s="102">
        <v>0.373</v>
      </c>
      <c r="E1194" s="88">
        <v>72</v>
      </c>
      <c r="F1194" s="89">
        <v>0.29899999999999999</v>
      </c>
      <c r="G1194" s="88">
        <v>70</v>
      </c>
      <c r="H1194" s="89">
        <v>0.28999999999999998</v>
      </c>
      <c r="I1194" s="178">
        <f t="shared" ref="I1194:I1195" si="49">D1194+F1194</f>
        <v>0.67199999999999993</v>
      </c>
      <c r="J1194" s="234"/>
    </row>
    <row r="1195" spans="1:10" x14ac:dyDescent="0.25">
      <c r="A1195" s="87" t="s">
        <v>11</v>
      </c>
      <c r="B1195" s="88">
        <v>550</v>
      </c>
      <c r="C1195" s="88">
        <v>324</v>
      </c>
      <c r="D1195" s="102">
        <v>0.58899999999999997</v>
      </c>
      <c r="E1195" s="88">
        <v>100</v>
      </c>
      <c r="F1195" s="89">
        <v>0.182</v>
      </c>
      <c r="G1195" s="88">
        <v>111</v>
      </c>
      <c r="H1195" s="89">
        <v>0.20200000000000001</v>
      </c>
      <c r="I1195" s="178">
        <f t="shared" si="49"/>
        <v>0.77099999999999991</v>
      </c>
      <c r="J1195" s="234"/>
    </row>
    <row r="1197" spans="1:10" x14ac:dyDescent="0.25">
      <c r="A1197" s="121" t="s">
        <v>925</v>
      </c>
      <c r="B1197" s="12">
        <f>SUM(B1189:B1195)</f>
        <v>1038</v>
      </c>
      <c r="G1197" s="236" t="s">
        <v>827</v>
      </c>
      <c r="H1197" s="235"/>
      <c r="I1197" s="178">
        <f>SUMPRODUCT(B1189:B1195,I1189:I1195)/B1197</f>
        <v>0.70713198458574178</v>
      </c>
    </row>
    <row r="1199" spans="1:10" x14ac:dyDescent="0.25">
      <c r="A1199" s="228" t="s">
        <v>1124</v>
      </c>
      <c r="B1199" s="229"/>
      <c r="C1199" s="229"/>
      <c r="D1199" s="229"/>
      <c r="E1199" s="229"/>
      <c r="F1199" s="229"/>
    </row>
    <row r="1200" spans="1:10" ht="15.75" customHeight="1" x14ac:dyDescent="0.25">
      <c r="A1200" s="93">
        <v>44697</v>
      </c>
      <c r="B1200" s="94">
        <f>A1200-120</f>
        <v>44577</v>
      </c>
      <c r="C1200" s="272" t="s">
        <v>962</v>
      </c>
      <c r="D1200" s="272"/>
      <c r="E1200" s="272" t="s">
        <v>963</v>
      </c>
      <c r="F1200" s="272"/>
      <c r="G1200" s="272" t="s">
        <v>835</v>
      </c>
      <c r="H1200" s="272"/>
    </row>
    <row r="1201" spans="1:9" ht="45" x14ac:dyDescent="0.25">
      <c r="A1201" s="82" t="s">
        <v>104</v>
      </c>
      <c r="B1201" s="83" t="s">
        <v>1026</v>
      </c>
      <c r="C1201" s="83" t="s">
        <v>839</v>
      </c>
      <c r="D1201" s="83" t="s">
        <v>840</v>
      </c>
      <c r="E1201" s="83" t="s">
        <v>839</v>
      </c>
      <c r="F1201" s="83" t="s">
        <v>840</v>
      </c>
      <c r="G1201" s="83" t="s">
        <v>839</v>
      </c>
      <c r="H1201" s="83" t="s">
        <v>840</v>
      </c>
      <c r="I1201" s="14" t="s">
        <v>833</v>
      </c>
    </row>
    <row r="1202" spans="1:9" x14ac:dyDescent="0.25">
      <c r="A1202" s="84" t="s">
        <v>809</v>
      </c>
      <c r="B1202" s="85">
        <v>5</v>
      </c>
      <c r="C1202" s="85">
        <v>1</v>
      </c>
      <c r="D1202" s="86">
        <v>0.2</v>
      </c>
      <c r="E1202" s="85">
        <v>3</v>
      </c>
      <c r="F1202" s="247">
        <v>0.6</v>
      </c>
      <c r="G1202" s="85">
        <v>1</v>
      </c>
      <c r="H1202" s="86">
        <v>0.2</v>
      </c>
      <c r="I1202" s="178">
        <f t="shared" ref="I1202:I1205" si="50">D1202+F1202</f>
        <v>0.8</v>
      </c>
    </row>
    <row r="1203" spans="1:9" x14ac:dyDescent="0.25">
      <c r="A1203" s="84" t="s">
        <v>6</v>
      </c>
      <c r="B1203" s="85">
        <v>13</v>
      </c>
      <c r="C1203" s="85">
        <v>0</v>
      </c>
      <c r="D1203" s="86"/>
      <c r="E1203" s="85">
        <v>8</v>
      </c>
      <c r="F1203" s="247">
        <v>0.61499999999999999</v>
      </c>
      <c r="G1203" s="85">
        <v>5</v>
      </c>
      <c r="H1203" s="86">
        <v>0.38500000000000001</v>
      </c>
      <c r="I1203" s="178">
        <f t="shared" si="50"/>
        <v>0.61499999999999999</v>
      </c>
    </row>
    <row r="1204" spans="1:9" x14ac:dyDescent="0.25">
      <c r="A1204" s="87" t="s">
        <v>7</v>
      </c>
      <c r="B1204" s="88">
        <v>20</v>
      </c>
      <c r="C1204" s="88">
        <v>1</v>
      </c>
      <c r="D1204" s="89">
        <v>0.05</v>
      </c>
      <c r="E1204" s="88">
        <v>3</v>
      </c>
      <c r="F1204" s="89">
        <v>0.15</v>
      </c>
      <c r="G1204" s="88">
        <v>12</v>
      </c>
      <c r="H1204" s="89">
        <v>0.6</v>
      </c>
      <c r="I1204" s="178">
        <f>D1204+F1204</f>
        <v>0.2</v>
      </c>
    </row>
    <row r="1205" spans="1:9" x14ac:dyDescent="0.25">
      <c r="A1205" s="84" t="s">
        <v>8</v>
      </c>
      <c r="B1205" s="85">
        <v>60</v>
      </c>
      <c r="C1205" s="85">
        <v>12</v>
      </c>
      <c r="D1205" s="102">
        <v>0.2</v>
      </c>
      <c r="E1205" s="85">
        <v>15</v>
      </c>
      <c r="F1205" s="86">
        <v>0.25</v>
      </c>
      <c r="G1205" s="85">
        <v>31</v>
      </c>
      <c r="H1205" s="86">
        <v>0.51700000000000002</v>
      </c>
      <c r="I1205" s="178">
        <f t="shared" si="50"/>
        <v>0.45</v>
      </c>
    </row>
    <row r="1206" spans="1:9" x14ac:dyDescent="0.25">
      <c r="A1206" s="87" t="s">
        <v>9</v>
      </c>
      <c r="B1206" s="88">
        <v>146</v>
      </c>
      <c r="C1206" s="88">
        <v>50</v>
      </c>
      <c r="D1206" s="89">
        <v>0.34200000000000003</v>
      </c>
      <c r="E1206" s="88">
        <v>55</v>
      </c>
      <c r="F1206" s="89">
        <v>0.377</v>
      </c>
      <c r="G1206" s="88">
        <v>36</v>
      </c>
      <c r="H1206" s="89">
        <v>0.247</v>
      </c>
      <c r="I1206" s="178">
        <f>D1206+F1206</f>
        <v>0.71900000000000008</v>
      </c>
    </row>
    <row r="1207" spans="1:9" x14ac:dyDescent="0.25">
      <c r="A1207" s="84" t="s">
        <v>10</v>
      </c>
      <c r="B1207" s="85">
        <v>249</v>
      </c>
      <c r="C1207" s="85">
        <v>100</v>
      </c>
      <c r="D1207" s="86">
        <v>0.40200000000000002</v>
      </c>
      <c r="E1207" s="85">
        <v>72</v>
      </c>
      <c r="F1207" s="86">
        <v>0.28899999999999998</v>
      </c>
      <c r="G1207" s="85">
        <v>71</v>
      </c>
      <c r="H1207" s="86">
        <v>0.28499999999999998</v>
      </c>
      <c r="I1207" s="178">
        <f>D1207+F1207</f>
        <v>0.69100000000000006</v>
      </c>
    </row>
    <row r="1208" spans="1:9" x14ac:dyDescent="0.25">
      <c r="A1208" s="87" t="s">
        <v>11</v>
      </c>
      <c r="B1208" s="88">
        <v>545</v>
      </c>
      <c r="C1208" s="88">
        <v>321</v>
      </c>
      <c r="D1208" s="102">
        <v>0.58899999999999997</v>
      </c>
      <c r="E1208" s="88">
        <v>97</v>
      </c>
      <c r="F1208" s="89">
        <v>0.17799999999999999</v>
      </c>
      <c r="G1208" s="88">
        <v>111</v>
      </c>
      <c r="H1208" s="89">
        <v>0.20399999999999999</v>
      </c>
      <c r="I1208" s="178">
        <f t="shared" ref="I1208" si="51">D1208+F1208</f>
        <v>0.7669999999999999</v>
      </c>
    </row>
    <row r="1210" spans="1:9" x14ac:dyDescent="0.25">
      <c r="A1210" s="121" t="s">
        <v>925</v>
      </c>
      <c r="B1210" s="12">
        <f>SUM(B1202:B1208)</f>
        <v>1038</v>
      </c>
      <c r="G1210" s="236" t="s">
        <v>827</v>
      </c>
      <c r="H1210" s="235"/>
      <c r="I1210" s="178">
        <f>SUMPRODUCT(B1202:B1208,I1202:I1208)/B1210</f>
        <v>0.71102408477841994</v>
      </c>
    </row>
    <row r="1212" spans="1:9" x14ac:dyDescent="0.25">
      <c r="A1212" s="228" t="s">
        <v>1124</v>
      </c>
      <c r="B1212" s="229"/>
      <c r="C1212" s="229"/>
      <c r="D1212" s="229"/>
      <c r="E1212" s="229"/>
      <c r="F1212" s="229"/>
    </row>
    <row r="1213" spans="1:9" ht="15.75" customHeight="1" x14ac:dyDescent="0.25">
      <c r="A1213" s="93">
        <v>44704</v>
      </c>
      <c r="B1213" s="94">
        <f>A1213-120</f>
        <v>44584</v>
      </c>
      <c r="C1213" s="272" t="s">
        <v>962</v>
      </c>
      <c r="D1213" s="272"/>
      <c r="E1213" s="272" t="s">
        <v>963</v>
      </c>
      <c r="F1213" s="272"/>
      <c r="G1213" s="272" t="s">
        <v>835</v>
      </c>
      <c r="H1213" s="272"/>
    </row>
    <row r="1214" spans="1:9" ht="45" x14ac:dyDescent="0.25">
      <c r="A1214" s="82" t="s">
        <v>104</v>
      </c>
      <c r="B1214" s="83" t="s">
        <v>1026</v>
      </c>
      <c r="C1214" s="83" t="s">
        <v>839</v>
      </c>
      <c r="D1214" s="83" t="s">
        <v>840</v>
      </c>
      <c r="E1214" s="83" t="s">
        <v>839</v>
      </c>
      <c r="F1214" s="83" t="s">
        <v>840</v>
      </c>
      <c r="G1214" s="83" t="s">
        <v>839</v>
      </c>
      <c r="H1214" s="83" t="s">
        <v>840</v>
      </c>
      <c r="I1214" s="14" t="s">
        <v>833</v>
      </c>
    </row>
    <row r="1215" spans="1:9" x14ac:dyDescent="0.25">
      <c r="A1215" s="84" t="s">
        <v>809</v>
      </c>
      <c r="B1215" s="85">
        <v>4</v>
      </c>
      <c r="C1215" s="85">
        <v>1</v>
      </c>
      <c r="D1215" s="86">
        <v>0.25</v>
      </c>
      <c r="E1215" s="85">
        <v>3</v>
      </c>
      <c r="F1215" s="89">
        <v>0.75</v>
      </c>
      <c r="G1215" s="85">
        <v>0</v>
      </c>
      <c r="H1215" s="86" t="s">
        <v>841</v>
      </c>
      <c r="I1215" s="178">
        <f t="shared" ref="I1215:I1218" si="52">D1215+F1215</f>
        <v>1</v>
      </c>
    </row>
    <row r="1216" spans="1:9" x14ac:dyDescent="0.25">
      <c r="A1216" s="84" t="s">
        <v>6</v>
      </c>
      <c r="B1216" s="85">
        <v>11</v>
      </c>
      <c r="C1216" s="85">
        <v>0</v>
      </c>
      <c r="D1216" s="86"/>
      <c r="E1216" s="85">
        <v>7</v>
      </c>
      <c r="F1216" s="89">
        <v>0.63600000000000001</v>
      </c>
      <c r="G1216" s="85">
        <v>4</v>
      </c>
      <c r="H1216" s="86">
        <v>0.36399999999999999</v>
      </c>
      <c r="I1216" s="178">
        <f t="shared" si="52"/>
        <v>0.63600000000000001</v>
      </c>
    </row>
    <row r="1217" spans="1:9" x14ac:dyDescent="0.25">
      <c r="A1217" s="87" t="s">
        <v>7</v>
      </c>
      <c r="B1217" s="88">
        <v>16</v>
      </c>
      <c r="C1217" s="88">
        <v>1</v>
      </c>
      <c r="D1217" s="89">
        <v>6.2E-2</v>
      </c>
      <c r="E1217" s="88">
        <v>2</v>
      </c>
      <c r="F1217" s="89">
        <v>0.125</v>
      </c>
      <c r="G1217" s="88">
        <v>11</v>
      </c>
      <c r="H1217" s="89">
        <v>0.68799999999999994</v>
      </c>
      <c r="I1217" s="178">
        <f>D1217+F1217</f>
        <v>0.187</v>
      </c>
    </row>
    <row r="1218" spans="1:9" x14ac:dyDescent="0.25">
      <c r="A1218" s="84" t="s">
        <v>8</v>
      </c>
      <c r="B1218" s="85">
        <v>57</v>
      </c>
      <c r="C1218" s="85">
        <v>12</v>
      </c>
      <c r="D1218" s="102">
        <v>0.21099999999999999</v>
      </c>
      <c r="E1218" s="85">
        <v>14</v>
      </c>
      <c r="F1218" s="86">
        <v>0.246</v>
      </c>
      <c r="G1218" s="85">
        <v>29</v>
      </c>
      <c r="H1218" s="86">
        <v>0.50900000000000001</v>
      </c>
      <c r="I1218" s="178">
        <f t="shared" si="52"/>
        <v>0.45699999999999996</v>
      </c>
    </row>
    <row r="1219" spans="1:9" x14ac:dyDescent="0.25">
      <c r="A1219" s="87" t="s">
        <v>9</v>
      </c>
      <c r="B1219" s="88">
        <v>142</v>
      </c>
      <c r="C1219" s="88">
        <v>52</v>
      </c>
      <c r="D1219" s="89">
        <v>0.36599999999999999</v>
      </c>
      <c r="E1219" s="88">
        <v>50</v>
      </c>
      <c r="F1219" s="89">
        <v>0.35199999999999998</v>
      </c>
      <c r="G1219" s="88">
        <v>35</v>
      </c>
      <c r="H1219" s="89">
        <v>0.246</v>
      </c>
      <c r="I1219" s="178">
        <f>D1219+F1219</f>
        <v>0.71799999999999997</v>
      </c>
    </row>
    <row r="1220" spans="1:9" x14ac:dyDescent="0.25">
      <c r="A1220" s="84" t="s">
        <v>10</v>
      </c>
      <c r="B1220" s="85">
        <v>243</v>
      </c>
      <c r="C1220" s="85">
        <v>104</v>
      </c>
      <c r="D1220" s="86">
        <v>0.42799999999999999</v>
      </c>
      <c r="E1220" s="85">
        <v>66</v>
      </c>
      <c r="F1220" s="86">
        <v>0.27200000000000002</v>
      </c>
      <c r="G1220" s="85">
        <v>67</v>
      </c>
      <c r="H1220" s="86">
        <v>0.27600000000000002</v>
      </c>
      <c r="I1220" s="178">
        <f>D1220+F1220</f>
        <v>0.7</v>
      </c>
    </row>
    <row r="1221" spans="1:9" x14ac:dyDescent="0.25">
      <c r="A1221" s="87" t="s">
        <v>11</v>
      </c>
      <c r="B1221" s="88">
        <v>534</v>
      </c>
      <c r="C1221" s="88">
        <v>327</v>
      </c>
      <c r="D1221" s="102">
        <v>0.61199999999999999</v>
      </c>
      <c r="E1221" s="88">
        <v>91</v>
      </c>
      <c r="F1221" s="89">
        <v>0.17</v>
      </c>
      <c r="G1221" s="88">
        <v>102</v>
      </c>
      <c r="H1221" s="89">
        <v>0.191</v>
      </c>
      <c r="I1221" s="178">
        <f t="shared" ref="I1221" si="53">D1221+F1221</f>
        <v>0.78200000000000003</v>
      </c>
    </row>
    <row r="1223" spans="1:9" x14ac:dyDescent="0.25">
      <c r="A1223" s="121" t="s">
        <v>925</v>
      </c>
      <c r="B1223" s="12">
        <f>SUM(B1215:B1221)</f>
        <v>1007</v>
      </c>
      <c r="G1223" s="236" t="s">
        <v>827</v>
      </c>
      <c r="H1223" s="235"/>
      <c r="I1223" s="178">
        <f>SUMPRODUCT(B1215:B1221,I1215:I1221)/B1223</f>
        <v>0.72460873882820265</v>
      </c>
    </row>
    <row r="1225" spans="1:9" x14ac:dyDescent="0.25">
      <c r="A1225" s="228" t="s">
        <v>1124</v>
      </c>
      <c r="B1225" s="229"/>
      <c r="C1225" s="229"/>
      <c r="D1225" s="229"/>
      <c r="E1225" s="229"/>
      <c r="F1225" s="229"/>
    </row>
    <row r="1226" spans="1:9" ht="15.75" customHeight="1" x14ac:dyDescent="0.25">
      <c r="A1226" s="93">
        <v>44711</v>
      </c>
      <c r="B1226" s="94">
        <f>A1226-120</f>
        <v>44591</v>
      </c>
      <c r="C1226" s="272" t="s">
        <v>962</v>
      </c>
      <c r="D1226" s="272"/>
      <c r="E1226" s="272" t="s">
        <v>963</v>
      </c>
      <c r="F1226" s="272"/>
      <c r="G1226" s="272" t="s">
        <v>835</v>
      </c>
      <c r="H1226" s="272"/>
    </row>
    <row r="1227" spans="1:9" ht="45" x14ac:dyDescent="0.25">
      <c r="A1227" s="82" t="s">
        <v>104</v>
      </c>
      <c r="B1227" s="83" t="s">
        <v>1026</v>
      </c>
      <c r="C1227" s="83" t="s">
        <v>839</v>
      </c>
      <c r="D1227" s="83" t="s">
        <v>840</v>
      </c>
      <c r="E1227" s="83" t="s">
        <v>839</v>
      </c>
      <c r="F1227" s="83" t="s">
        <v>840</v>
      </c>
      <c r="G1227" s="83" t="s">
        <v>839</v>
      </c>
      <c r="H1227" s="83" t="s">
        <v>840</v>
      </c>
      <c r="I1227" s="14" t="s">
        <v>833</v>
      </c>
    </row>
    <row r="1228" spans="1:9" x14ac:dyDescent="0.25">
      <c r="A1228" s="84" t="s">
        <v>809</v>
      </c>
      <c r="B1228" s="85">
        <v>3</v>
      </c>
      <c r="C1228" s="85">
        <v>1</v>
      </c>
      <c r="D1228" s="86">
        <v>0.33300000000000002</v>
      </c>
      <c r="E1228" s="85">
        <v>2</v>
      </c>
      <c r="F1228" s="89">
        <v>0.66700000000000004</v>
      </c>
      <c r="G1228" s="85">
        <v>0</v>
      </c>
      <c r="H1228" s="86" t="s">
        <v>841</v>
      </c>
      <c r="I1228" s="178">
        <f t="shared" ref="I1228:I1231" si="54">D1228+F1228</f>
        <v>1</v>
      </c>
    </row>
    <row r="1229" spans="1:9" x14ac:dyDescent="0.25">
      <c r="A1229" s="84" t="s">
        <v>6</v>
      </c>
      <c r="B1229" s="85">
        <v>8</v>
      </c>
      <c r="C1229" s="85">
        <v>0</v>
      </c>
      <c r="D1229" s="86"/>
      <c r="E1229" s="85">
        <v>5</v>
      </c>
      <c r="F1229" s="89">
        <v>0.625</v>
      </c>
      <c r="G1229" s="85">
        <v>3</v>
      </c>
      <c r="H1229" s="86">
        <v>0.375</v>
      </c>
      <c r="I1229" s="178">
        <f t="shared" si="54"/>
        <v>0.625</v>
      </c>
    </row>
    <row r="1230" spans="1:9" x14ac:dyDescent="0.25">
      <c r="A1230" s="87" t="s">
        <v>7</v>
      </c>
      <c r="B1230" s="88">
        <v>13</v>
      </c>
      <c r="C1230" s="88">
        <v>1</v>
      </c>
      <c r="D1230" s="89">
        <v>7.6999999999999999E-2</v>
      </c>
      <c r="E1230" s="88">
        <v>2</v>
      </c>
      <c r="F1230" s="89">
        <v>0.154</v>
      </c>
      <c r="G1230" s="88">
        <v>9</v>
      </c>
      <c r="H1230" s="89">
        <v>0.69199999999999995</v>
      </c>
      <c r="I1230" s="178">
        <f>D1230+F1230</f>
        <v>0.23099999999999998</v>
      </c>
    </row>
    <row r="1231" spans="1:9" x14ac:dyDescent="0.25">
      <c r="A1231" s="84" t="s">
        <v>8</v>
      </c>
      <c r="B1231" s="85">
        <v>52</v>
      </c>
      <c r="C1231" s="85">
        <v>10</v>
      </c>
      <c r="D1231" s="102">
        <v>0.192</v>
      </c>
      <c r="E1231" s="85">
        <v>14</v>
      </c>
      <c r="F1231" s="86">
        <v>0.26900000000000002</v>
      </c>
      <c r="G1231" s="85">
        <v>26</v>
      </c>
      <c r="H1231" s="86">
        <v>0.5</v>
      </c>
      <c r="I1231" s="178">
        <f t="shared" si="54"/>
        <v>0.46100000000000002</v>
      </c>
    </row>
    <row r="1232" spans="1:9" x14ac:dyDescent="0.25">
      <c r="A1232" s="87" t="s">
        <v>9</v>
      </c>
      <c r="B1232" s="88">
        <v>133</v>
      </c>
      <c r="C1232" s="88">
        <v>48</v>
      </c>
      <c r="D1232" s="89">
        <v>0.36099999999999999</v>
      </c>
      <c r="E1232" s="88">
        <v>47</v>
      </c>
      <c r="F1232" s="89">
        <v>0.35299999999999998</v>
      </c>
      <c r="G1232" s="88">
        <v>32</v>
      </c>
      <c r="H1232" s="89">
        <v>0.24099999999999999</v>
      </c>
      <c r="I1232" s="178">
        <f>D1232+F1232</f>
        <v>0.71399999999999997</v>
      </c>
    </row>
    <row r="1233" spans="1:9" x14ac:dyDescent="0.25">
      <c r="A1233" s="84" t="s">
        <v>10</v>
      </c>
      <c r="B1233" s="85">
        <v>229</v>
      </c>
      <c r="C1233" s="85">
        <v>108</v>
      </c>
      <c r="D1233" s="86">
        <v>0.47199999999999998</v>
      </c>
      <c r="E1233" s="85">
        <v>57</v>
      </c>
      <c r="F1233" s="86">
        <v>0.249</v>
      </c>
      <c r="G1233" s="85">
        <v>61</v>
      </c>
      <c r="H1233" s="86">
        <v>0.26600000000000001</v>
      </c>
      <c r="I1233" s="178">
        <f>D1233+F1233</f>
        <v>0.72099999999999997</v>
      </c>
    </row>
    <row r="1234" spans="1:9" x14ac:dyDescent="0.25">
      <c r="A1234" s="87" t="s">
        <v>11</v>
      </c>
      <c r="B1234" s="88">
        <v>521</v>
      </c>
      <c r="C1234" s="88">
        <v>333</v>
      </c>
      <c r="D1234" s="102">
        <v>0.63900000000000001</v>
      </c>
      <c r="E1234" s="88">
        <v>82</v>
      </c>
      <c r="F1234" s="89">
        <v>0.157</v>
      </c>
      <c r="G1234" s="88">
        <v>95</v>
      </c>
      <c r="H1234" s="89">
        <v>0.182</v>
      </c>
      <c r="I1234" s="178">
        <f t="shared" ref="I1234" si="55">D1234+F1234</f>
        <v>0.79600000000000004</v>
      </c>
    </row>
    <row r="1236" spans="1:9" x14ac:dyDescent="0.25">
      <c r="A1236" s="121" t="s">
        <v>925</v>
      </c>
      <c r="B1236" s="12">
        <f>SUM(B1228:B1234)</f>
        <v>959</v>
      </c>
      <c r="G1236" s="236" t="s">
        <v>827</v>
      </c>
      <c r="H1236" s="235"/>
      <c r="I1236" s="178">
        <f>SUMPRODUCT(B1228:B1234,I1228:I1234)/B1236</f>
        <v>0.74010636079249215</v>
      </c>
    </row>
    <row r="1238" spans="1:9" x14ac:dyDescent="0.25">
      <c r="A1238" s="228" t="s">
        <v>1124</v>
      </c>
      <c r="B1238" s="229"/>
      <c r="C1238" s="229"/>
      <c r="D1238" s="229"/>
      <c r="E1238" s="229"/>
      <c r="F1238" s="229"/>
    </row>
    <row r="1239" spans="1:9" ht="15.75" customHeight="1" x14ac:dyDescent="0.25">
      <c r="A1239" s="93">
        <v>44718</v>
      </c>
      <c r="B1239" s="94">
        <f>A1239-120</f>
        <v>44598</v>
      </c>
      <c r="C1239" s="272" t="s">
        <v>962</v>
      </c>
      <c r="D1239" s="272"/>
      <c r="E1239" s="272" t="s">
        <v>963</v>
      </c>
      <c r="F1239" s="272"/>
      <c r="G1239" s="272" t="s">
        <v>835</v>
      </c>
      <c r="H1239" s="272"/>
    </row>
    <row r="1240" spans="1:9" ht="45" x14ac:dyDescent="0.25">
      <c r="A1240" s="82" t="s">
        <v>104</v>
      </c>
      <c r="B1240" s="83" t="s">
        <v>1026</v>
      </c>
      <c r="C1240" s="83" t="s">
        <v>839</v>
      </c>
      <c r="D1240" s="83" t="s">
        <v>840</v>
      </c>
      <c r="E1240" s="83" t="s">
        <v>839</v>
      </c>
      <c r="F1240" s="83" t="s">
        <v>840</v>
      </c>
      <c r="G1240" s="83" t="s">
        <v>839</v>
      </c>
      <c r="H1240" s="83" t="s">
        <v>840</v>
      </c>
      <c r="I1240" s="14" t="s">
        <v>833</v>
      </c>
    </row>
    <row r="1241" spans="1:9" x14ac:dyDescent="0.25">
      <c r="A1241" s="84" t="s">
        <v>809</v>
      </c>
      <c r="B1241" s="85">
        <v>3</v>
      </c>
      <c r="C1241" s="85">
        <v>1</v>
      </c>
      <c r="D1241" s="86">
        <v>0.33300000000000002</v>
      </c>
      <c r="E1241" s="85">
        <v>2</v>
      </c>
      <c r="F1241" s="89">
        <v>0.66700000000000004</v>
      </c>
      <c r="G1241" s="85">
        <v>0</v>
      </c>
      <c r="H1241" s="86" t="s">
        <v>841</v>
      </c>
      <c r="I1241" s="178">
        <f t="shared" ref="I1241:I1244" si="56">D1241+F1241</f>
        <v>1</v>
      </c>
    </row>
    <row r="1242" spans="1:9" x14ac:dyDescent="0.25">
      <c r="A1242" s="84" t="s">
        <v>6</v>
      </c>
      <c r="B1242" s="85">
        <v>7</v>
      </c>
      <c r="C1242" s="85">
        <v>0</v>
      </c>
      <c r="D1242" s="86"/>
      <c r="E1242" s="85">
        <v>4</v>
      </c>
      <c r="F1242" s="89">
        <v>0.57099999999999995</v>
      </c>
      <c r="G1242" s="85">
        <v>3</v>
      </c>
      <c r="H1242" s="86">
        <v>0.42899999999999999</v>
      </c>
      <c r="I1242" s="178">
        <f t="shared" si="56"/>
        <v>0.57099999999999995</v>
      </c>
    </row>
    <row r="1243" spans="1:9" x14ac:dyDescent="0.25">
      <c r="A1243" s="87" t="s">
        <v>7</v>
      </c>
      <c r="B1243" s="88">
        <v>12</v>
      </c>
      <c r="C1243" s="88">
        <v>1</v>
      </c>
      <c r="D1243" s="89">
        <v>8.3000000000000004E-2</v>
      </c>
      <c r="E1243" s="88">
        <v>2</v>
      </c>
      <c r="F1243" s="89">
        <v>0.16700000000000001</v>
      </c>
      <c r="G1243" s="88">
        <v>8</v>
      </c>
      <c r="H1243" s="89">
        <v>0.66700000000000004</v>
      </c>
      <c r="I1243" s="178">
        <f>D1243+F1243</f>
        <v>0.25</v>
      </c>
    </row>
    <row r="1244" spans="1:9" x14ac:dyDescent="0.25">
      <c r="A1244" s="84" t="s">
        <v>8</v>
      </c>
      <c r="B1244" s="85">
        <v>44</v>
      </c>
      <c r="C1244" s="85">
        <v>10</v>
      </c>
      <c r="D1244" s="102">
        <v>0.22700000000000001</v>
      </c>
      <c r="E1244" s="85">
        <v>11</v>
      </c>
      <c r="F1244" s="86">
        <v>0.25</v>
      </c>
      <c r="G1244" s="85">
        <v>21</v>
      </c>
      <c r="H1244" s="86">
        <v>0.47699999999999998</v>
      </c>
      <c r="I1244" s="178">
        <f t="shared" si="56"/>
        <v>0.47699999999999998</v>
      </c>
    </row>
    <row r="1245" spans="1:9" x14ac:dyDescent="0.25">
      <c r="A1245" s="87" t="s">
        <v>9</v>
      </c>
      <c r="B1245" s="88">
        <v>123</v>
      </c>
      <c r="C1245" s="88">
        <v>42</v>
      </c>
      <c r="D1245" s="89">
        <v>0.34100000000000003</v>
      </c>
      <c r="E1245" s="88">
        <v>43</v>
      </c>
      <c r="F1245" s="89">
        <v>0.35</v>
      </c>
      <c r="G1245" s="88">
        <v>32</v>
      </c>
      <c r="H1245" s="89">
        <v>0.26</v>
      </c>
      <c r="I1245" s="178">
        <f>D1245+F1245</f>
        <v>0.69100000000000006</v>
      </c>
    </row>
    <row r="1246" spans="1:9" x14ac:dyDescent="0.25">
      <c r="A1246" s="84" t="s">
        <v>10</v>
      </c>
      <c r="B1246" s="85">
        <v>202</v>
      </c>
      <c r="C1246" s="85">
        <v>102</v>
      </c>
      <c r="D1246" s="86">
        <v>0.505</v>
      </c>
      <c r="E1246" s="85">
        <v>44</v>
      </c>
      <c r="F1246" s="86">
        <v>0.218</v>
      </c>
      <c r="G1246" s="85">
        <v>53</v>
      </c>
      <c r="H1246" s="86">
        <v>0.26200000000000001</v>
      </c>
      <c r="I1246" s="178">
        <f>D1246+F1246</f>
        <v>0.72299999999999998</v>
      </c>
    </row>
    <row r="1247" spans="1:9" x14ac:dyDescent="0.25">
      <c r="A1247" s="87" t="s">
        <v>11</v>
      </c>
      <c r="B1247" s="88">
        <v>478</v>
      </c>
      <c r="C1247" s="88">
        <v>315</v>
      </c>
      <c r="D1247" s="102">
        <v>0.65900000000000003</v>
      </c>
      <c r="E1247" s="88">
        <v>73</v>
      </c>
      <c r="F1247" s="89">
        <v>0.153</v>
      </c>
      <c r="G1247" s="88">
        <v>82</v>
      </c>
      <c r="H1247" s="89">
        <v>0.17199999999999999</v>
      </c>
      <c r="I1247" s="178">
        <f t="shared" ref="I1247" si="57">D1247+F1247</f>
        <v>0.81200000000000006</v>
      </c>
    </row>
    <row r="1249" spans="1:9" x14ac:dyDescent="0.25">
      <c r="A1249" s="121" t="s">
        <v>925</v>
      </c>
      <c r="B1249" s="12">
        <f>SUM(B1241:B1247)</f>
        <v>869</v>
      </c>
      <c r="G1249" s="236" t="s">
        <v>827</v>
      </c>
      <c r="H1249" s="235"/>
      <c r="I1249" s="178">
        <f>SUMPRODUCT(B1241:B1247,I1241:I1247)/B1249</f>
        <v>0.74817031070195639</v>
      </c>
    </row>
    <row r="1251" spans="1:9" x14ac:dyDescent="0.25">
      <c r="A1251" s="228" t="s">
        <v>1124</v>
      </c>
      <c r="B1251" s="229"/>
      <c r="C1251" s="229"/>
      <c r="D1251" s="229"/>
      <c r="E1251" s="229"/>
      <c r="F1251" s="229"/>
    </row>
    <row r="1252" spans="1:9" ht="15.75" customHeight="1" x14ac:dyDescent="0.25">
      <c r="A1252" s="93">
        <v>44725</v>
      </c>
      <c r="B1252" s="94">
        <f>A1252-120</f>
        <v>44605</v>
      </c>
      <c r="C1252" s="272" t="s">
        <v>962</v>
      </c>
      <c r="D1252" s="272"/>
      <c r="E1252" s="272" t="s">
        <v>963</v>
      </c>
      <c r="F1252" s="272"/>
      <c r="G1252" s="272" t="s">
        <v>835</v>
      </c>
      <c r="H1252" s="272"/>
    </row>
    <row r="1253" spans="1:9" ht="45" x14ac:dyDescent="0.25">
      <c r="A1253" s="82" t="s">
        <v>104</v>
      </c>
      <c r="B1253" s="83" t="s">
        <v>1026</v>
      </c>
      <c r="C1253" s="83" t="s">
        <v>839</v>
      </c>
      <c r="D1253" s="83" t="s">
        <v>840</v>
      </c>
      <c r="E1253" s="83" t="s">
        <v>839</v>
      </c>
      <c r="F1253" s="83" t="s">
        <v>840</v>
      </c>
      <c r="G1253" s="83" t="s">
        <v>839</v>
      </c>
      <c r="H1253" s="83" t="s">
        <v>840</v>
      </c>
      <c r="I1253" s="14" t="s">
        <v>833</v>
      </c>
    </row>
    <row r="1254" spans="1:9" x14ac:dyDescent="0.25">
      <c r="A1254" s="84" t="s">
        <v>809</v>
      </c>
      <c r="B1254" s="85">
        <v>3</v>
      </c>
      <c r="C1254" s="85">
        <v>1</v>
      </c>
      <c r="D1254" s="86">
        <v>0.33300000000000002</v>
      </c>
      <c r="E1254" s="85">
        <v>2</v>
      </c>
      <c r="F1254" s="89">
        <v>0.66700000000000004</v>
      </c>
      <c r="G1254" s="85">
        <v>0</v>
      </c>
      <c r="H1254" s="86"/>
      <c r="I1254" s="178">
        <f t="shared" ref="I1254:I1257" si="58">D1254+F1254</f>
        <v>1</v>
      </c>
    </row>
    <row r="1255" spans="1:9" x14ac:dyDescent="0.25">
      <c r="A1255" s="84" t="s">
        <v>6</v>
      </c>
      <c r="B1255" s="85">
        <v>5</v>
      </c>
      <c r="C1255" s="85">
        <v>0</v>
      </c>
      <c r="D1255" s="86"/>
      <c r="E1255" s="85">
        <v>3</v>
      </c>
      <c r="F1255" s="89">
        <v>0.6</v>
      </c>
      <c r="G1255" s="85">
        <v>2</v>
      </c>
      <c r="H1255" s="86">
        <v>0.4</v>
      </c>
      <c r="I1255" s="178">
        <f t="shared" si="58"/>
        <v>0.6</v>
      </c>
    </row>
    <row r="1256" spans="1:9" x14ac:dyDescent="0.25">
      <c r="A1256" s="87" t="s">
        <v>7</v>
      </c>
      <c r="B1256" s="88">
        <v>8</v>
      </c>
      <c r="C1256" s="88">
        <v>1</v>
      </c>
      <c r="D1256" s="89">
        <v>0.125</v>
      </c>
      <c r="E1256" s="88">
        <v>0</v>
      </c>
      <c r="F1256" s="89"/>
      <c r="G1256" s="88">
        <v>6</v>
      </c>
      <c r="H1256" s="89">
        <v>0.75</v>
      </c>
      <c r="I1256" s="178">
        <f>D1256+F1256</f>
        <v>0.125</v>
      </c>
    </row>
    <row r="1257" spans="1:9" x14ac:dyDescent="0.25">
      <c r="A1257" s="84" t="s">
        <v>8</v>
      </c>
      <c r="B1257" s="85">
        <v>40</v>
      </c>
      <c r="C1257" s="85">
        <v>10</v>
      </c>
      <c r="D1257" s="102">
        <v>0.25</v>
      </c>
      <c r="E1257" s="85">
        <v>10</v>
      </c>
      <c r="F1257" s="86">
        <v>0.25</v>
      </c>
      <c r="G1257" s="85">
        <v>19</v>
      </c>
      <c r="H1257" s="86">
        <v>0.47499999999999998</v>
      </c>
      <c r="I1257" s="178">
        <f t="shared" si="58"/>
        <v>0.5</v>
      </c>
    </row>
    <row r="1258" spans="1:9" x14ac:dyDescent="0.25">
      <c r="A1258" s="87" t="s">
        <v>9</v>
      </c>
      <c r="B1258" s="88">
        <v>116</v>
      </c>
      <c r="C1258" s="88">
        <v>42</v>
      </c>
      <c r="D1258" s="89">
        <v>0.36199999999999999</v>
      </c>
      <c r="E1258" s="88">
        <v>40</v>
      </c>
      <c r="F1258" s="89">
        <v>0.34499999999999997</v>
      </c>
      <c r="G1258" s="88">
        <v>28</v>
      </c>
      <c r="H1258" s="89">
        <v>0.24099999999999999</v>
      </c>
      <c r="I1258" s="178">
        <f>D1258+F1258</f>
        <v>0.70699999999999996</v>
      </c>
    </row>
    <row r="1259" spans="1:9" x14ac:dyDescent="0.25">
      <c r="A1259" s="84" t="s">
        <v>10</v>
      </c>
      <c r="B1259" s="85">
        <v>184</v>
      </c>
      <c r="C1259" s="85">
        <v>96</v>
      </c>
      <c r="D1259" s="86">
        <v>0.52200000000000002</v>
      </c>
      <c r="E1259" s="85">
        <v>41</v>
      </c>
      <c r="F1259" s="86">
        <v>0.223</v>
      </c>
      <c r="G1259" s="85">
        <v>43</v>
      </c>
      <c r="H1259" s="86">
        <v>0.23400000000000001</v>
      </c>
      <c r="I1259" s="178">
        <f>D1259+F1259</f>
        <v>0.745</v>
      </c>
    </row>
    <row r="1260" spans="1:9" x14ac:dyDescent="0.25">
      <c r="A1260" s="87" t="s">
        <v>11</v>
      </c>
      <c r="B1260" s="88">
        <v>443</v>
      </c>
      <c r="C1260" s="88">
        <v>300</v>
      </c>
      <c r="D1260" s="102">
        <v>0.67700000000000005</v>
      </c>
      <c r="E1260" s="88">
        <v>65</v>
      </c>
      <c r="F1260" s="89">
        <v>0.14699999999999999</v>
      </c>
      <c r="G1260" s="88">
        <v>71</v>
      </c>
      <c r="H1260" s="89">
        <v>0.16</v>
      </c>
      <c r="I1260" s="178">
        <f t="shared" ref="I1260" si="59">D1260+F1260</f>
        <v>0.82400000000000007</v>
      </c>
    </row>
    <row r="1262" spans="1:9" x14ac:dyDescent="0.25">
      <c r="A1262" s="121" t="s">
        <v>925</v>
      </c>
      <c r="B1262" s="12">
        <f>SUM(B1254:B1260)</f>
        <v>799</v>
      </c>
      <c r="G1262" s="236" t="s">
        <v>827</v>
      </c>
      <c r="H1262" s="235"/>
      <c r="I1262" s="178">
        <f>SUMPRODUCT(B1254:B1260,I1254:I1260)/B1262</f>
        <v>0.76486107634543177</v>
      </c>
    </row>
    <row r="1264" spans="1:9" x14ac:dyDescent="0.25">
      <c r="A1264" s="228" t="s">
        <v>1124</v>
      </c>
      <c r="B1264" s="229"/>
      <c r="C1264" s="229"/>
      <c r="D1264" s="229"/>
      <c r="E1264" s="229"/>
      <c r="F1264" s="229"/>
    </row>
    <row r="1265" spans="1:9" ht="15.75" customHeight="1" x14ac:dyDescent="0.25">
      <c r="A1265" s="93">
        <v>44732</v>
      </c>
      <c r="B1265" s="94">
        <f>A1265-120</f>
        <v>44612</v>
      </c>
      <c r="C1265" s="272" t="s">
        <v>962</v>
      </c>
      <c r="D1265" s="272"/>
      <c r="E1265" s="272" t="s">
        <v>963</v>
      </c>
      <c r="F1265" s="272"/>
      <c r="G1265" s="272" t="s">
        <v>835</v>
      </c>
      <c r="H1265" s="272"/>
    </row>
    <row r="1266" spans="1:9" ht="45" x14ac:dyDescent="0.25">
      <c r="A1266" s="82" t="s">
        <v>104</v>
      </c>
      <c r="B1266" s="83" t="s">
        <v>1026</v>
      </c>
      <c r="C1266" s="83" t="s">
        <v>839</v>
      </c>
      <c r="D1266" s="83" t="s">
        <v>840</v>
      </c>
      <c r="E1266" s="83" t="s">
        <v>839</v>
      </c>
      <c r="F1266" s="83" t="s">
        <v>840</v>
      </c>
      <c r="G1266" s="83" t="s">
        <v>839</v>
      </c>
      <c r="H1266" s="83" t="s">
        <v>840</v>
      </c>
      <c r="I1266" s="14" t="s">
        <v>833</v>
      </c>
    </row>
    <row r="1267" spans="1:9" x14ac:dyDescent="0.25">
      <c r="A1267" s="84" t="s">
        <v>809</v>
      </c>
      <c r="B1267" s="85">
        <v>2</v>
      </c>
      <c r="C1267" s="85">
        <v>1</v>
      </c>
      <c r="D1267" s="86">
        <v>0.5</v>
      </c>
      <c r="E1267" s="85">
        <v>1</v>
      </c>
      <c r="F1267" s="89">
        <v>0.5</v>
      </c>
      <c r="G1267" s="85">
        <v>0</v>
      </c>
      <c r="H1267" s="86" t="s">
        <v>841</v>
      </c>
      <c r="I1267" s="178">
        <f t="shared" ref="I1267:I1270" si="60">D1267+F1267</f>
        <v>1</v>
      </c>
    </row>
    <row r="1268" spans="1:9" x14ac:dyDescent="0.25">
      <c r="A1268" s="84" t="s">
        <v>6</v>
      </c>
      <c r="B1268" s="85">
        <v>4</v>
      </c>
      <c r="C1268" s="85">
        <v>0</v>
      </c>
      <c r="D1268" s="86"/>
      <c r="E1268" s="85">
        <v>2</v>
      </c>
      <c r="F1268" s="89">
        <v>0.5</v>
      </c>
      <c r="G1268" s="85">
        <v>2</v>
      </c>
      <c r="H1268" s="86">
        <v>0.5</v>
      </c>
      <c r="I1268" s="178">
        <f t="shared" si="60"/>
        <v>0.5</v>
      </c>
    </row>
    <row r="1269" spans="1:9" x14ac:dyDescent="0.25">
      <c r="A1269" s="87" t="s">
        <v>7</v>
      </c>
      <c r="B1269" s="88">
        <v>8</v>
      </c>
      <c r="C1269" s="88">
        <v>1</v>
      </c>
      <c r="D1269" s="89">
        <v>0.125</v>
      </c>
      <c r="E1269" s="88">
        <v>0</v>
      </c>
      <c r="F1269" s="89"/>
      <c r="G1269" s="88">
        <v>5</v>
      </c>
      <c r="H1269" s="89">
        <v>0.625</v>
      </c>
      <c r="I1269" s="178">
        <f>D1269+F1269</f>
        <v>0.125</v>
      </c>
    </row>
    <row r="1270" spans="1:9" x14ac:dyDescent="0.25">
      <c r="A1270" s="84" t="s">
        <v>8</v>
      </c>
      <c r="B1270" s="85">
        <v>39</v>
      </c>
      <c r="C1270" s="85">
        <v>10</v>
      </c>
      <c r="D1270" s="102">
        <v>0.25600000000000001</v>
      </c>
      <c r="E1270" s="85">
        <v>11</v>
      </c>
      <c r="F1270" s="86">
        <v>0.28199999999999997</v>
      </c>
      <c r="G1270" s="85">
        <v>17</v>
      </c>
      <c r="H1270" s="86">
        <v>0.436</v>
      </c>
      <c r="I1270" s="178">
        <f t="shared" si="60"/>
        <v>0.53800000000000003</v>
      </c>
    </row>
    <row r="1271" spans="1:9" x14ac:dyDescent="0.25">
      <c r="A1271" s="87" t="s">
        <v>9</v>
      </c>
      <c r="B1271" s="88">
        <v>97</v>
      </c>
      <c r="C1271" s="88">
        <v>35</v>
      </c>
      <c r="D1271" s="89">
        <v>0.36099999999999999</v>
      </c>
      <c r="E1271" s="88">
        <v>32</v>
      </c>
      <c r="F1271" s="89">
        <v>0.33</v>
      </c>
      <c r="G1271" s="88">
        <v>25</v>
      </c>
      <c r="H1271" s="89">
        <v>0.25800000000000001</v>
      </c>
      <c r="I1271" s="178">
        <f>D1271+F1271</f>
        <v>0.69100000000000006</v>
      </c>
    </row>
    <row r="1272" spans="1:9" x14ac:dyDescent="0.25">
      <c r="A1272" s="84" t="s">
        <v>10</v>
      </c>
      <c r="B1272" s="85">
        <v>169</v>
      </c>
      <c r="C1272" s="85">
        <v>91</v>
      </c>
      <c r="D1272" s="86">
        <v>0.53800000000000003</v>
      </c>
      <c r="E1272" s="85">
        <v>36</v>
      </c>
      <c r="F1272" s="86">
        <v>0.21299999999999999</v>
      </c>
      <c r="G1272" s="85">
        <v>38</v>
      </c>
      <c r="H1272" s="86">
        <v>0.22500000000000001</v>
      </c>
      <c r="I1272" s="178">
        <f>D1272+F1272</f>
        <v>0.751</v>
      </c>
    </row>
    <row r="1273" spans="1:9" x14ac:dyDescent="0.25">
      <c r="A1273" s="87" t="s">
        <v>11</v>
      </c>
      <c r="B1273" s="88">
        <v>417</v>
      </c>
      <c r="C1273" s="88">
        <v>288</v>
      </c>
      <c r="D1273" s="102">
        <v>0.69099999999999995</v>
      </c>
      <c r="E1273" s="88">
        <v>62</v>
      </c>
      <c r="F1273" s="89">
        <v>0.14899999999999999</v>
      </c>
      <c r="G1273" s="88">
        <v>61</v>
      </c>
      <c r="H1273" s="89">
        <v>0.14599999999999999</v>
      </c>
      <c r="I1273" s="178">
        <f t="shared" ref="I1273" si="61">D1273+F1273</f>
        <v>0.84</v>
      </c>
    </row>
    <row r="1275" spans="1:9" x14ac:dyDescent="0.25">
      <c r="A1275" s="121" t="s">
        <v>925</v>
      </c>
      <c r="B1275" s="12">
        <f>SUM(B1267:B1273)</f>
        <v>736</v>
      </c>
      <c r="G1275" s="236" t="s">
        <v>827</v>
      </c>
      <c r="H1275" s="235"/>
      <c r="I1275" s="178">
        <f>SUMPRODUCT(B1267:B1273,I1267:I1273)/B1275</f>
        <v>0.7747391304347826</v>
      </c>
    </row>
    <row r="1277" spans="1:9" x14ac:dyDescent="0.25">
      <c r="A1277" s="228" t="s">
        <v>1124</v>
      </c>
      <c r="B1277" s="229"/>
      <c r="C1277" s="229"/>
      <c r="D1277" s="229"/>
      <c r="E1277" s="229"/>
      <c r="F1277" s="229"/>
    </row>
    <row r="1278" spans="1:9" ht="15.75" customHeight="1" x14ac:dyDescent="0.25">
      <c r="A1278" s="93">
        <v>44739</v>
      </c>
      <c r="B1278" s="94">
        <f>A1278-120</f>
        <v>44619</v>
      </c>
      <c r="C1278" s="272" t="s">
        <v>962</v>
      </c>
      <c r="D1278" s="272"/>
      <c r="E1278" s="272" t="s">
        <v>963</v>
      </c>
      <c r="F1278" s="272"/>
      <c r="G1278" s="272" t="s">
        <v>835</v>
      </c>
      <c r="H1278" s="272"/>
    </row>
    <row r="1279" spans="1:9" ht="45" x14ac:dyDescent="0.25">
      <c r="A1279" s="82" t="s">
        <v>104</v>
      </c>
      <c r="B1279" s="83" t="s">
        <v>1026</v>
      </c>
      <c r="C1279" s="83" t="s">
        <v>839</v>
      </c>
      <c r="D1279" s="83" t="s">
        <v>840</v>
      </c>
      <c r="E1279" s="83" t="s">
        <v>839</v>
      </c>
      <c r="F1279" s="83" t="s">
        <v>840</v>
      </c>
      <c r="G1279" s="83" t="s">
        <v>839</v>
      </c>
      <c r="H1279" s="83" t="s">
        <v>840</v>
      </c>
      <c r="I1279" s="14" t="s">
        <v>833</v>
      </c>
    </row>
    <row r="1280" spans="1:9" x14ac:dyDescent="0.25">
      <c r="A1280" s="84" t="s">
        <v>809</v>
      </c>
      <c r="B1280" s="85">
        <v>2</v>
      </c>
      <c r="C1280" s="85">
        <v>1</v>
      </c>
      <c r="D1280" s="86">
        <v>0.5</v>
      </c>
      <c r="E1280" s="85">
        <v>1</v>
      </c>
      <c r="F1280" s="89">
        <v>0.5</v>
      </c>
      <c r="G1280" s="85">
        <v>0</v>
      </c>
      <c r="H1280" s="86" t="s">
        <v>841</v>
      </c>
      <c r="I1280" s="178">
        <f t="shared" ref="I1280:I1283" si="62">D1280+F1280</f>
        <v>1</v>
      </c>
    </row>
    <row r="1281" spans="1:9" x14ac:dyDescent="0.25">
      <c r="A1281" s="84" t="s">
        <v>6</v>
      </c>
      <c r="B1281" s="85">
        <v>4</v>
      </c>
      <c r="C1281" s="85">
        <v>0</v>
      </c>
      <c r="D1281" s="86"/>
      <c r="E1281" s="85">
        <v>2</v>
      </c>
      <c r="F1281" s="89">
        <v>0.5</v>
      </c>
      <c r="G1281" s="85">
        <v>2</v>
      </c>
      <c r="H1281" s="86">
        <v>0.5</v>
      </c>
      <c r="I1281" s="178">
        <f t="shared" si="62"/>
        <v>0.5</v>
      </c>
    </row>
    <row r="1282" spans="1:9" x14ac:dyDescent="0.25">
      <c r="A1282" s="87" t="s">
        <v>7</v>
      </c>
      <c r="B1282" s="88">
        <v>8</v>
      </c>
      <c r="C1282" s="88">
        <v>1</v>
      </c>
      <c r="D1282" s="89">
        <v>0.125</v>
      </c>
      <c r="E1282" s="88">
        <v>0</v>
      </c>
      <c r="F1282" s="89"/>
      <c r="G1282" s="88">
        <v>5</v>
      </c>
      <c r="H1282" s="89">
        <v>0.625</v>
      </c>
      <c r="I1282" s="178">
        <f>D1282+F1282</f>
        <v>0.125</v>
      </c>
    </row>
    <row r="1283" spans="1:9" x14ac:dyDescent="0.25">
      <c r="A1283" s="84" t="s">
        <v>8</v>
      </c>
      <c r="B1283" s="85">
        <v>36</v>
      </c>
      <c r="C1283" s="85">
        <v>9</v>
      </c>
      <c r="D1283" s="102">
        <v>0.25</v>
      </c>
      <c r="E1283" s="85">
        <v>11</v>
      </c>
      <c r="F1283" s="86">
        <v>0.30599999999999999</v>
      </c>
      <c r="G1283" s="85">
        <v>15</v>
      </c>
      <c r="H1283" s="86">
        <v>0.41699999999999998</v>
      </c>
      <c r="I1283" s="178">
        <f t="shared" si="62"/>
        <v>0.55600000000000005</v>
      </c>
    </row>
    <row r="1284" spans="1:9" x14ac:dyDescent="0.25">
      <c r="A1284" s="87" t="s">
        <v>9</v>
      </c>
      <c r="B1284" s="88">
        <v>90</v>
      </c>
      <c r="C1284" s="88">
        <v>35</v>
      </c>
      <c r="D1284" s="89">
        <v>0.38900000000000001</v>
      </c>
      <c r="E1284" s="88">
        <v>29</v>
      </c>
      <c r="F1284" s="89">
        <v>0.32200000000000001</v>
      </c>
      <c r="G1284" s="88">
        <v>23</v>
      </c>
      <c r="H1284" s="89">
        <v>0.25600000000000001</v>
      </c>
      <c r="I1284" s="178">
        <f>D1284+F1284</f>
        <v>0.71100000000000008</v>
      </c>
    </row>
    <row r="1285" spans="1:9" x14ac:dyDescent="0.25">
      <c r="A1285" s="84" t="s">
        <v>10</v>
      </c>
      <c r="B1285" s="85">
        <v>154</v>
      </c>
      <c r="C1285" s="85">
        <v>87</v>
      </c>
      <c r="D1285" s="86">
        <v>0.56499999999999995</v>
      </c>
      <c r="E1285" s="85">
        <v>32</v>
      </c>
      <c r="F1285" s="86">
        <v>0.20799999999999999</v>
      </c>
      <c r="G1285" s="85">
        <v>32</v>
      </c>
      <c r="H1285" s="86">
        <v>0.20799999999999999</v>
      </c>
      <c r="I1285" s="178">
        <f>D1285+F1285</f>
        <v>0.77299999999999991</v>
      </c>
    </row>
    <row r="1286" spans="1:9" x14ac:dyDescent="0.25">
      <c r="A1286" s="87" t="s">
        <v>11</v>
      </c>
      <c r="B1286" s="88">
        <v>398</v>
      </c>
      <c r="C1286" s="88">
        <v>279</v>
      </c>
      <c r="D1286" s="102">
        <v>0.70099999999999996</v>
      </c>
      <c r="E1286" s="88">
        <v>56</v>
      </c>
      <c r="F1286" s="89">
        <v>0.14099999999999999</v>
      </c>
      <c r="G1286" s="88">
        <v>58</v>
      </c>
      <c r="H1286" s="89">
        <v>0.14599999999999999</v>
      </c>
      <c r="I1286" s="178">
        <f t="shared" ref="I1286" si="63">D1286+F1286</f>
        <v>0.84199999999999997</v>
      </c>
    </row>
    <row r="1288" spans="1:9" x14ac:dyDescent="0.25">
      <c r="A1288" s="121" t="s">
        <v>925</v>
      </c>
      <c r="B1288" s="12">
        <f>SUM(B1280:B1286)</f>
        <v>692</v>
      </c>
      <c r="G1288" s="236" t="s">
        <v>827</v>
      </c>
      <c r="H1288" s="235"/>
      <c r="I1288" s="178">
        <f>SUMPRODUCT(B1280:B1286,I1280:I1286)/B1288</f>
        <v>0.78491907514450865</v>
      </c>
    </row>
    <row r="1290" spans="1:9" x14ac:dyDescent="0.25">
      <c r="A1290" s="228" t="s">
        <v>1124</v>
      </c>
      <c r="B1290" s="229"/>
      <c r="C1290" s="229"/>
      <c r="D1290" s="229"/>
      <c r="E1290" s="229"/>
      <c r="F1290" s="229"/>
    </row>
    <row r="1291" spans="1:9" ht="15.75" customHeight="1" x14ac:dyDescent="0.25">
      <c r="A1291" s="93">
        <v>44746</v>
      </c>
      <c r="B1291" s="94">
        <f>A1291-120</f>
        <v>44626</v>
      </c>
      <c r="C1291" s="272" t="s">
        <v>962</v>
      </c>
      <c r="D1291" s="272"/>
      <c r="E1291" s="272" t="s">
        <v>963</v>
      </c>
      <c r="F1291" s="272"/>
      <c r="G1291" s="272" t="s">
        <v>835</v>
      </c>
      <c r="H1291" s="272"/>
    </row>
    <row r="1292" spans="1:9" ht="45" x14ac:dyDescent="0.25">
      <c r="A1292" s="82" t="s">
        <v>104</v>
      </c>
      <c r="B1292" s="83" t="s">
        <v>1026</v>
      </c>
      <c r="C1292" s="83" t="s">
        <v>839</v>
      </c>
      <c r="D1292" s="83" t="s">
        <v>840</v>
      </c>
      <c r="E1292" s="83" t="s">
        <v>839</v>
      </c>
      <c r="F1292" s="83" t="s">
        <v>840</v>
      </c>
      <c r="G1292" s="83" t="s">
        <v>839</v>
      </c>
      <c r="H1292" s="83" t="s">
        <v>840</v>
      </c>
      <c r="I1292" s="14" t="s">
        <v>833</v>
      </c>
    </row>
    <row r="1293" spans="1:9" x14ac:dyDescent="0.25">
      <c r="A1293" s="84" t="s">
        <v>809</v>
      </c>
      <c r="B1293" s="85">
        <v>2</v>
      </c>
      <c r="C1293" s="85">
        <v>1</v>
      </c>
      <c r="D1293" s="86">
        <v>0.5</v>
      </c>
      <c r="E1293" s="85">
        <v>1</v>
      </c>
      <c r="F1293" s="89">
        <v>0.5</v>
      </c>
      <c r="G1293" s="85">
        <v>0</v>
      </c>
      <c r="H1293" s="86" t="s">
        <v>841</v>
      </c>
      <c r="I1293" s="178">
        <f t="shared" ref="I1293:I1296" si="64">D1293+F1293</f>
        <v>1</v>
      </c>
    </row>
    <row r="1294" spans="1:9" x14ac:dyDescent="0.25">
      <c r="A1294" s="84" t="s">
        <v>6</v>
      </c>
      <c r="B1294" s="85">
        <v>4</v>
      </c>
      <c r="C1294" s="85">
        <v>0</v>
      </c>
      <c r="D1294" s="86"/>
      <c r="E1294" s="85">
        <v>2</v>
      </c>
      <c r="F1294" s="89">
        <v>0.5</v>
      </c>
      <c r="G1294" s="85">
        <v>2</v>
      </c>
      <c r="H1294" s="86">
        <v>0.5</v>
      </c>
      <c r="I1294" s="178">
        <f t="shared" si="64"/>
        <v>0.5</v>
      </c>
    </row>
    <row r="1295" spans="1:9" x14ac:dyDescent="0.25">
      <c r="A1295" s="87" t="s">
        <v>7</v>
      </c>
      <c r="B1295" s="88">
        <v>5</v>
      </c>
      <c r="C1295" s="88">
        <v>0</v>
      </c>
      <c r="D1295" s="89"/>
      <c r="E1295" s="88">
        <v>0</v>
      </c>
      <c r="F1295" s="89"/>
      <c r="G1295" s="88">
        <v>3</v>
      </c>
      <c r="H1295" s="89">
        <v>0.6</v>
      </c>
      <c r="I1295" s="178">
        <f>D1295+F1295</f>
        <v>0</v>
      </c>
    </row>
    <row r="1296" spans="1:9" x14ac:dyDescent="0.25">
      <c r="A1296" s="84" t="s">
        <v>8</v>
      </c>
      <c r="B1296" s="85">
        <v>35</v>
      </c>
      <c r="C1296" s="85">
        <v>8</v>
      </c>
      <c r="D1296" s="102">
        <v>0.22900000000000001</v>
      </c>
      <c r="E1296" s="85">
        <v>11</v>
      </c>
      <c r="F1296" s="86">
        <v>0.314</v>
      </c>
      <c r="G1296" s="85">
        <v>14</v>
      </c>
      <c r="H1296" s="86">
        <v>0.4</v>
      </c>
      <c r="I1296" s="178">
        <f t="shared" si="64"/>
        <v>0.54300000000000004</v>
      </c>
    </row>
    <row r="1297" spans="1:41" x14ac:dyDescent="0.25">
      <c r="A1297" s="87" t="s">
        <v>9</v>
      </c>
      <c r="B1297" s="88">
        <v>82</v>
      </c>
      <c r="C1297" s="88">
        <v>37</v>
      </c>
      <c r="D1297" s="89">
        <v>0.45100000000000001</v>
      </c>
      <c r="E1297" s="88">
        <v>23</v>
      </c>
      <c r="F1297" s="89">
        <v>0.28000000000000003</v>
      </c>
      <c r="G1297" s="88">
        <v>19</v>
      </c>
      <c r="H1297" s="89">
        <v>0.23200000000000001</v>
      </c>
      <c r="I1297" s="178">
        <f>D1297+F1297</f>
        <v>0.73100000000000009</v>
      </c>
    </row>
    <row r="1298" spans="1:41" x14ac:dyDescent="0.25">
      <c r="A1298" s="84" t="s">
        <v>10</v>
      </c>
      <c r="B1298" s="85">
        <v>151</v>
      </c>
      <c r="C1298" s="85">
        <v>89</v>
      </c>
      <c r="D1298" s="86">
        <v>0.58899999999999997</v>
      </c>
      <c r="E1298" s="85">
        <v>30</v>
      </c>
      <c r="F1298" s="86">
        <v>0.19900000000000001</v>
      </c>
      <c r="G1298" s="85">
        <v>29</v>
      </c>
      <c r="H1298" s="86">
        <v>0.192</v>
      </c>
      <c r="I1298" s="178">
        <f>D1298+F1298</f>
        <v>0.78800000000000003</v>
      </c>
    </row>
    <row r="1299" spans="1:41" x14ac:dyDescent="0.25">
      <c r="A1299" s="87" t="s">
        <v>11</v>
      </c>
      <c r="B1299" s="88">
        <v>373</v>
      </c>
      <c r="C1299" s="88">
        <v>263</v>
      </c>
      <c r="D1299" s="102">
        <v>0.70499999999999996</v>
      </c>
      <c r="E1299" s="88">
        <v>55</v>
      </c>
      <c r="F1299" s="89">
        <v>0.14699999999999999</v>
      </c>
      <c r="G1299" s="88">
        <v>50</v>
      </c>
      <c r="H1299" s="89">
        <v>0.13400000000000001</v>
      </c>
      <c r="I1299" s="178">
        <f t="shared" ref="I1299" si="65">D1299+F1299</f>
        <v>0.85199999999999998</v>
      </c>
    </row>
    <row r="1301" spans="1:41" x14ac:dyDescent="0.25">
      <c r="A1301" s="121" t="s">
        <v>925</v>
      </c>
      <c r="B1301" s="12">
        <f>SUM(B1293:B1299)</f>
        <v>652</v>
      </c>
      <c r="G1301" s="236" t="s">
        <v>827</v>
      </c>
      <c r="H1301" s="235"/>
      <c r="I1301" s="178">
        <f>SUMPRODUCT(B1293:B1299,I1293:I1299)/B1301</f>
        <v>0.79713343558282213</v>
      </c>
    </row>
    <row r="1303" spans="1:41" x14ac:dyDescent="0.25">
      <c r="A1303" s="228" t="s">
        <v>1124</v>
      </c>
      <c r="B1303" s="229"/>
      <c r="C1303" s="229"/>
      <c r="D1303" s="229"/>
      <c r="E1303" s="229"/>
      <c r="F1303" s="229"/>
    </row>
    <row r="1304" spans="1:41" ht="15.75" customHeight="1" x14ac:dyDescent="0.25">
      <c r="A1304" s="93">
        <v>44753</v>
      </c>
      <c r="B1304" s="94">
        <f>A1304-120</f>
        <v>44633</v>
      </c>
      <c r="C1304" s="272" t="s">
        <v>962</v>
      </c>
      <c r="D1304" s="272"/>
      <c r="E1304" s="272" t="s">
        <v>963</v>
      </c>
      <c r="F1304" s="272"/>
      <c r="G1304" s="272" t="s">
        <v>835</v>
      </c>
      <c r="H1304" s="272"/>
    </row>
    <row r="1305" spans="1:41" ht="45" x14ac:dyDescent="0.25">
      <c r="A1305" s="82" t="s">
        <v>104</v>
      </c>
      <c r="B1305" s="83" t="s">
        <v>1026</v>
      </c>
      <c r="C1305" s="83" t="s">
        <v>839</v>
      </c>
      <c r="D1305" s="83" t="s">
        <v>840</v>
      </c>
      <c r="E1305" s="83" t="s">
        <v>839</v>
      </c>
      <c r="F1305" s="83" t="s">
        <v>840</v>
      </c>
      <c r="G1305" s="83" t="s">
        <v>839</v>
      </c>
      <c r="H1305" s="83" t="s">
        <v>840</v>
      </c>
      <c r="I1305" s="14" t="s">
        <v>833</v>
      </c>
    </row>
    <row r="1306" spans="1:41" x14ac:dyDescent="0.25">
      <c r="A1306" s="84" t="s">
        <v>809</v>
      </c>
      <c r="B1306" s="85">
        <v>2</v>
      </c>
      <c r="C1306" s="85">
        <v>1</v>
      </c>
      <c r="D1306" s="86">
        <v>0.5</v>
      </c>
      <c r="E1306" s="85">
        <v>1</v>
      </c>
      <c r="F1306" s="89">
        <v>0.5</v>
      </c>
      <c r="G1306" s="85">
        <v>0</v>
      </c>
      <c r="H1306" s="86"/>
      <c r="I1306" s="178">
        <f t="shared" ref="I1306:I1309" si="66">D1306+F1306</f>
        <v>1</v>
      </c>
    </row>
    <row r="1307" spans="1:41" x14ac:dyDescent="0.25">
      <c r="A1307" s="84" t="s">
        <v>6</v>
      </c>
      <c r="B1307" s="85">
        <v>4</v>
      </c>
      <c r="C1307" s="85">
        <v>0</v>
      </c>
      <c r="D1307" s="86"/>
      <c r="E1307" s="85">
        <v>2</v>
      </c>
      <c r="F1307" s="89">
        <v>0.5</v>
      </c>
      <c r="G1307" s="85">
        <v>2</v>
      </c>
      <c r="H1307" s="86">
        <v>0.5</v>
      </c>
      <c r="I1307" s="178">
        <f t="shared" si="66"/>
        <v>0.5</v>
      </c>
      <c r="M1307" s="272" t="s">
        <v>1045</v>
      </c>
      <c r="N1307" s="272"/>
      <c r="O1307" s="272"/>
      <c r="P1307" s="226"/>
      <c r="Q1307" s="226"/>
      <c r="R1307" s="226"/>
      <c r="S1307" s="226"/>
      <c r="T1307" s="226"/>
      <c r="U1307" s="226"/>
      <c r="V1307" s="226"/>
      <c r="W1307" s="226"/>
      <c r="X1307" s="226"/>
      <c r="Y1307" s="226"/>
      <c r="Z1307" s="226"/>
      <c r="AA1307" s="226"/>
      <c r="AB1307" s="226"/>
      <c r="AC1307" s="226"/>
      <c r="AD1307" s="226"/>
      <c r="AE1307" s="226"/>
      <c r="AF1307" s="226"/>
      <c r="AG1307" s="226"/>
      <c r="AH1307" s="226"/>
      <c r="AI1307" s="226"/>
      <c r="AJ1307" s="226"/>
      <c r="AK1307" s="226"/>
      <c r="AL1307" s="226"/>
      <c r="AM1307" s="226"/>
      <c r="AN1307" s="226"/>
    </row>
    <row r="1308" spans="1:41" ht="30" x14ac:dyDescent="0.25">
      <c r="A1308" s="87" t="s">
        <v>7</v>
      </c>
      <c r="B1308" s="88">
        <v>5</v>
      </c>
      <c r="C1308" s="88">
        <v>0</v>
      </c>
      <c r="D1308" s="89"/>
      <c r="E1308" s="88">
        <v>0</v>
      </c>
      <c r="F1308" s="89"/>
      <c r="G1308" s="88">
        <v>3</v>
      </c>
      <c r="H1308" s="89">
        <v>0.6</v>
      </c>
      <c r="I1308" s="178">
        <f>D1308+F1308</f>
        <v>0</v>
      </c>
      <c r="L1308" s="82" t="s">
        <v>104</v>
      </c>
      <c r="M1308" s="176">
        <v>44453</v>
      </c>
      <c r="N1308" s="176">
        <v>44487</v>
      </c>
      <c r="O1308" s="176">
        <v>44521</v>
      </c>
      <c r="P1308" s="176">
        <v>44550</v>
      </c>
      <c r="Q1308" s="176">
        <v>44581</v>
      </c>
      <c r="R1308" s="176">
        <v>44616</v>
      </c>
      <c r="S1308" s="176">
        <v>44627</v>
      </c>
      <c r="T1308" s="176">
        <v>44635</v>
      </c>
      <c r="U1308" s="176">
        <v>44641</v>
      </c>
      <c r="V1308" s="176">
        <v>44648</v>
      </c>
      <c r="W1308" s="176">
        <v>44655</v>
      </c>
      <c r="X1308" s="176">
        <v>44662</v>
      </c>
      <c r="Y1308" s="176">
        <v>44669</v>
      </c>
      <c r="Z1308" s="176">
        <v>44676</v>
      </c>
      <c r="AA1308" s="176">
        <v>44683</v>
      </c>
      <c r="AB1308" s="176">
        <v>44690</v>
      </c>
      <c r="AC1308" s="176">
        <v>44697</v>
      </c>
      <c r="AD1308" s="176">
        <v>44704</v>
      </c>
      <c r="AE1308" s="176">
        <v>44711</v>
      </c>
      <c r="AF1308" s="176">
        <v>44718</v>
      </c>
      <c r="AG1308" s="176">
        <v>44725</v>
      </c>
      <c r="AH1308" s="176">
        <v>44732</v>
      </c>
      <c r="AI1308" s="176">
        <v>44739</v>
      </c>
      <c r="AJ1308" s="176">
        <v>44746</v>
      </c>
      <c r="AK1308" s="176">
        <v>44753</v>
      </c>
      <c r="AL1308" s="176"/>
      <c r="AM1308" s="176"/>
      <c r="AN1308" s="176"/>
      <c r="AO1308" s="177" t="s">
        <v>1167</v>
      </c>
    </row>
    <row r="1309" spans="1:41" x14ac:dyDescent="0.25">
      <c r="A1309" s="84" t="s">
        <v>8</v>
      </c>
      <c r="B1309" s="85">
        <v>34</v>
      </c>
      <c r="C1309" s="85">
        <v>9</v>
      </c>
      <c r="D1309" s="102">
        <v>0.26500000000000001</v>
      </c>
      <c r="E1309" s="85">
        <v>10</v>
      </c>
      <c r="F1309" s="86">
        <v>0.29399999999999998</v>
      </c>
      <c r="G1309" s="85">
        <v>13</v>
      </c>
      <c r="H1309" s="86">
        <v>0.38200000000000001</v>
      </c>
      <c r="I1309" s="178">
        <f t="shared" si="66"/>
        <v>0.55899999999999994</v>
      </c>
      <c r="L1309" s="87" t="s">
        <v>9</v>
      </c>
      <c r="M1309" s="209">
        <v>0.125</v>
      </c>
      <c r="N1309" s="28">
        <v>0.186</v>
      </c>
      <c r="O1309" s="28">
        <v>0.158</v>
      </c>
      <c r="P1309" s="28">
        <v>0.17299999999999999</v>
      </c>
      <c r="Q1309" s="28">
        <v>0.16399999999999998</v>
      </c>
      <c r="R1309" s="28">
        <v>0.504</v>
      </c>
      <c r="S1309" s="28">
        <v>0.55400000000000005</v>
      </c>
      <c r="T1309" s="28">
        <v>0.6</v>
      </c>
      <c r="U1309" s="28">
        <v>0.61799999999999999</v>
      </c>
      <c r="V1309" s="28">
        <v>0.64400000000000002</v>
      </c>
      <c r="W1309" s="28">
        <v>0.65800000000000003</v>
      </c>
      <c r="X1309" s="28">
        <v>0.66999999999999993</v>
      </c>
      <c r="Y1309" s="28">
        <v>0.68300000000000005</v>
      </c>
      <c r="Z1309" s="28">
        <v>0.71099999999999997</v>
      </c>
      <c r="AA1309" s="28">
        <v>0.72099999999999997</v>
      </c>
      <c r="AB1309" s="28">
        <v>0.70799999999999996</v>
      </c>
      <c r="AC1309" s="28">
        <v>0.71900000000000008</v>
      </c>
      <c r="AD1309" s="28">
        <v>0.71799999999999997</v>
      </c>
      <c r="AE1309" s="28">
        <v>0.71399999999999997</v>
      </c>
      <c r="AF1309" s="28">
        <v>0.69100000000000006</v>
      </c>
      <c r="AG1309" s="28">
        <v>0.70699999999999996</v>
      </c>
      <c r="AH1309" s="28">
        <v>0.69100000000000006</v>
      </c>
      <c r="AI1309" s="28">
        <v>0.71100000000000008</v>
      </c>
      <c r="AJ1309" s="28">
        <v>0.73100000000000009</v>
      </c>
      <c r="AK1309" s="28">
        <v>0.76400000000000001</v>
      </c>
      <c r="AL1309" s="28"/>
      <c r="AM1309" s="28"/>
      <c r="AN1309" s="28"/>
      <c r="AO1309" s="202">
        <f>AC1309-M1309</f>
        <v>0.59400000000000008</v>
      </c>
    </row>
    <row r="1310" spans="1:41" x14ac:dyDescent="0.25">
      <c r="A1310" s="87" t="s">
        <v>9</v>
      </c>
      <c r="B1310" s="88">
        <v>76</v>
      </c>
      <c r="C1310" s="88">
        <v>35</v>
      </c>
      <c r="D1310" s="89">
        <v>0.46100000000000002</v>
      </c>
      <c r="E1310" s="88">
        <v>23</v>
      </c>
      <c r="F1310" s="89">
        <v>0.30299999999999999</v>
      </c>
      <c r="G1310" s="88">
        <v>15</v>
      </c>
      <c r="H1310" s="89">
        <v>0.19700000000000001</v>
      </c>
      <c r="I1310" s="178">
        <f>D1310+F1310</f>
        <v>0.76400000000000001</v>
      </c>
      <c r="L1310" s="87" t="s">
        <v>10</v>
      </c>
      <c r="M1310" s="209">
        <v>0.152</v>
      </c>
      <c r="N1310" s="28">
        <v>0.23400000000000001</v>
      </c>
      <c r="O1310" s="28">
        <v>0.247</v>
      </c>
      <c r="P1310" s="28">
        <v>0.252</v>
      </c>
      <c r="Q1310" s="28">
        <v>0.28500000000000003</v>
      </c>
      <c r="R1310" s="28">
        <v>0.53100000000000003</v>
      </c>
      <c r="S1310" s="28">
        <v>0.58000000000000007</v>
      </c>
      <c r="T1310" s="28">
        <v>0.61299999999999999</v>
      </c>
      <c r="U1310" s="28">
        <v>0.622</v>
      </c>
      <c r="V1310" s="28">
        <v>0.621</v>
      </c>
      <c r="W1310" s="28">
        <v>0.623</v>
      </c>
      <c r="X1310" s="28">
        <v>0.64200000000000002</v>
      </c>
      <c r="Y1310" s="28">
        <v>0.64500000000000002</v>
      </c>
      <c r="Z1310" s="28">
        <v>0.65500000000000003</v>
      </c>
      <c r="AA1310" s="28">
        <v>0.66</v>
      </c>
      <c r="AB1310" s="28">
        <v>0.67199999999999993</v>
      </c>
      <c r="AC1310" s="28">
        <v>0.69100000000000006</v>
      </c>
      <c r="AD1310" s="28">
        <v>0.7</v>
      </c>
      <c r="AE1310" s="28">
        <v>0.72099999999999997</v>
      </c>
      <c r="AF1310" s="28">
        <v>0.72299999999999998</v>
      </c>
      <c r="AG1310" s="28">
        <v>0.745</v>
      </c>
      <c r="AH1310" s="28">
        <v>0.751</v>
      </c>
      <c r="AI1310" s="28">
        <v>0.77299999999999991</v>
      </c>
      <c r="AJ1310" s="28">
        <v>0.78800000000000003</v>
      </c>
      <c r="AK1310" s="28">
        <v>0.79</v>
      </c>
      <c r="AL1310" s="28"/>
      <c r="AM1310" s="28"/>
      <c r="AN1310" s="28"/>
      <c r="AO1310" s="202">
        <f t="shared" ref="AO1310:AO1311" si="67">X1310-M1310</f>
        <v>0.49</v>
      </c>
    </row>
    <row r="1311" spans="1:41" x14ac:dyDescent="0.25">
      <c r="A1311" s="84" t="s">
        <v>10</v>
      </c>
      <c r="B1311" s="85">
        <v>143</v>
      </c>
      <c r="C1311" s="85">
        <v>89</v>
      </c>
      <c r="D1311" s="86">
        <v>0.622</v>
      </c>
      <c r="E1311" s="85">
        <v>24</v>
      </c>
      <c r="F1311" s="86">
        <v>0.16800000000000001</v>
      </c>
      <c r="G1311" s="85">
        <v>27</v>
      </c>
      <c r="H1311" s="86">
        <v>0.189</v>
      </c>
      <c r="I1311" s="178">
        <f>D1311+F1311</f>
        <v>0.79</v>
      </c>
      <c r="L1311" s="87" t="s">
        <v>11</v>
      </c>
      <c r="M1311" s="209">
        <v>0.39800000000000002</v>
      </c>
      <c r="N1311" s="28">
        <v>0.47099999999999997</v>
      </c>
      <c r="O1311" s="28">
        <v>0.46100000000000002</v>
      </c>
      <c r="P1311" s="28">
        <v>0.45600000000000002</v>
      </c>
      <c r="Q1311" s="28">
        <v>0.498</v>
      </c>
      <c r="R1311" s="28">
        <v>0.66399999999999992</v>
      </c>
      <c r="S1311" s="28">
        <v>0.68700000000000006</v>
      </c>
      <c r="T1311" s="28">
        <v>0.70099999999999996</v>
      </c>
      <c r="U1311" s="28">
        <v>0.71599999999999997</v>
      </c>
      <c r="V1311" s="28">
        <v>0.72499999999999998</v>
      </c>
      <c r="W1311" s="28">
        <v>0.74299999999999999</v>
      </c>
      <c r="X1311" s="28">
        <v>0.73899999999999999</v>
      </c>
      <c r="Y1311" s="28">
        <v>0.74099999999999999</v>
      </c>
      <c r="Z1311" s="28">
        <v>0.75100000000000011</v>
      </c>
      <c r="AA1311" s="28">
        <v>0.76</v>
      </c>
      <c r="AB1311" s="28">
        <v>0.77099999999999991</v>
      </c>
      <c r="AC1311" s="28">
        <v>0.7669999999999999</v>
      </c>
      <c r="AD1311" s="28">
        <v>0.78200000000000003</v>
      </c>
      <c r="AE1311" s="28">
        <v>0.79600000000000004</v>
      </c>
      <c r="AF1311" s="28">
        <v>0.81200000000000006</v>
      </c>
      <c r="AG1311" s="28">
        <v>0.82400000000000007</v>
      </c>
      <c r="AH1311" s="28">
        <v>0.84</v>
      </c>
      <c r="AI1311" s="28">
        <v>0.84199999999999997</v>
      </c>
      <c r="AJ1311" s="28">
        <v>0.85199999999999998</v>
      </c>
      <c r="AK1311" s="28">
        <v>0.86499999999999999</v>
      </c>
      <c r="AL1311" s="28"/>
      <c r="AM1311" s="28"/>
      <c r="AN1311" s="28"/>
      <c r="AO1311" s="202">
        <f t="shared" si="67"/>
        <v>0.34099999999999997</v>
      </c>
    </row>
    <row r="1312" spans="1:41" x14ac:dyDescent="0.25">
      <c r="A1312" s="87" t="s">
        <v>11</v>
      </c>
      <c r="B1312" s="88">
        <v>356</v>
      </c>
      <c r="C1312" s="88">
        <v>257</v>
      </c>
      <c r="D1312" s="102">
        <v>0.72199999999999998</v>
      </c>
      <c r="E1312" s="88">
        <v>51</v>
      </c>
      <c r="F1312" s="89">
        <v>0.14299999999999999</v>
      </c>
      <c r="G1312" s="88">
        <v>43</v>
      </c>
      <c r="H1312" s="89">
        <v>0.121</v>
      </c>
      <c r="I1312" s="178">
        <f t="shared" ref="I1312" si="68">D1312+F1312</f>
        <v>0.86499999999999999</v>
      </c>
    </row>
    <row r="1314" spans="1:9" x14ac:dyDescent="0.25">
      <c r="A1314" s="121" t="s">
        <v>925</v>
      </c>
      <c r="B1314" s="12">
        <f>SUM(B1306:B1312)</f>
        <v>620</v>
      </c>
      <c r="G1314" s="236" t="s">
        <v>827</v>
      </c>
      <c r="H1314" s="235"/>
      <c r="I1314" s="178">
        <f>SUMPRODUCT(B1306:B1312,I1306:I1312)/B1314</f>
        <v>0.8096451612903226</v>
      </c>
    </row>
  </sheetData>
  <mergeCells count="313">
    <mergeCell ref="C1304:D1304"/>
    <mergeCell ref="E1304:F1304"/>
    <mergeCell ref="G1304:H1304"/>
    <mergeCell ref="M1307:O1307"/>
    <mergeCell ref="N664:O664"/>
    <mergeCell ref="C475:D475"/>
    <mergeCell ref="E475:F475"/>
    <mergeCell ref="G475:H475"/>
    <mergeCell ref="C514:D514"/>
    <mergeCell ref="E514:F514"/>
    <mergeCell ref="G514:H514"/>
    <mergeCell ref="C553:D553"/>
    <mergeCell ref="E553:F553"/>
    <mergeCell ref="G553:H553"/>
    <mergeCell ref="C488:D488"/>
    <mergeCell ref="E488:F488"/>
    <mergeCell ref="G488:H488"/>
    <mergeCell ref="C527:D527"/>
    <mergeCell ref="E527:F527"/>
    <mergeCell ref="G527:H527"/>
    <mergeCell ref="C501:D501"/>
    <mergeCell ref="E501:F501"/>
    <mergeCell ref="G501:H501"/>
    <mergeCell ref="C566:D566"/>
    <mergeCell ref="C594:D594"/>
    <mergeCell ref="E594:F594"/>
    <mergeCell ref="G594:H594"/>
    <mergeCell ref="G462:H462"/>
    <mergeCell ref="C423:D423"/>
    <mergeCell ref="E423:F423"/>
    <mergeCell ref="G423:H423"/>
    <mergeCell ref="C462:D462"/>
    <mergeCell ref="E462:F462"/>
    <mergeCell ref="C397:D397"/>
    <mergeCell ref="E397:F397"/>
    <mergeCell ref="G397:H397"/>
    <mergeCell ref="C410:D410"/>
    <mergeCell ref="E410:F410"/>
    <mergeCell ref="G410:H410"/>
    <mergeCell ref="C449:D449"/>
    <mergeCell ref="E449:F449"/>
    <mergeCell ref="G449:H449"/>
    <mergeCell ref="C436:D436"/>
    <mergeCell ref="E436:F436"/>
    <mergeCell ref="G436:H436"/>
    <mergeCell ref="C319:D319"/>
    <mergeCell ref="E319:F319"/>
    <mergeCell ref="E293:F293"/>
    <mergeCell ref="G293:H293"/>
    <mergeCell ref="C306:D306"/>
    <mergeCell ref="E306:F306"/>
    <mergeCell ref="G306:H306"/>
    <mergeCell ref="C371:D371"/>
    <mergeCell ref="E371:F371"/>
    <mergeCell ref="G371:H371"/>
    <mergeCell ref="G319:H319"/>
    <mergeCell ref="C358:D358"/>
    <mergeCell ref="E358:F358"/>
    <mergeCell ref="G358:H358"/>
    <mergeCell ref="C345:D345"/>
    <mergeCell ref="E345:F345"/>
    <mergeCell ref="G345:H345"/>
    <mergeCell ref="C332:D332"/>
    <mergeCell ref="E332:F332"/>
    <mergeCell ref="G332:H332"/>
    <mergeCell ref="C384:D384"/>
    <mergeCell ref="E384:F384"/>
    <mergeCell ref="G384:H384"/>
    <mergeCell ref="C196:D196"/>
    <mergeCell ref="E196:F196"/>
    <mergeCell ref="G196:H196"/>
    <mergeCell ref="C172:D172"/>
    <mergeCell ref="E172:F172"/>
    <mergeCell ref="G172:H172"/>
    <mergeCell ref="G280:H280"/>
    <mergeCell ref="C268:D268"/>
    <mergeCell ref="E268:F268"/>
    <mergeCell ref="G268:H268"/>
    <mergeCell ref="C293:D293"/>
    <mergeCell ref="C208:D208"/>
    <mergeCell ref="E208:F208"/>
    <mergeCell ref="G208:H208"/>
    <mergeCell ref="C220:D220"/>
    <mergeCell ref="E220:F220"/>
    <mergeCell ref="C232:D232"/>
    <mergeCell ref="E232:F232"/>
    <mergeCell ref="G232:H232"/>
    <mergeCell ref="C244:D244"/>
    <mergeCell ref="E244:F244"/>
    <mergeCell ref="C160:D160"/>
    <mergeCell ref="E160:F160"/>
    <mergeCell ref="G160:H160"/>
    <mergeCell ref="C184:D184"/>
    <mergeCell ref="E184:F184"/>
    <mergeCell ref="G184:H184"/>
    <mergeCell ref="C148:D148"/>
    <mergeCell ref="G124:H124"/>
    <mergeCell ref="E69:F69"/>
    <mergeCell ref="E102:F102"/>
    <mergeCell ref="G102:H102"/>
    <mergeCell ref="C91:D91"/>
    <mergeCell ref="E91:F91"/>
    <mergeCell ref="G91:H91"/>
    <mergeCell ref="G69:H69"/>
    <mergeCell ref="C102:D102"/>
    <mergeCell ref="C69:D69"/>
    <mergeCell ref="G113:H113"/>
    <mergeCell ref="C113:D113"/>
    <mergeCell ref="E113:F113"/>
    <mergeCell ref="C80:D80"/>
    <mergeCell ref="E80:F80"/>
    <mergeCell ref="G80:H80"/>
    <mergeCell ref="C124:D124"/>
    <mergeCell ref="E124:F124"/>
    <mergeCell ref="G136:H136"/>
    <mergeCell ref="E148:F148"/>
    <mergeCell ref="C136:D136"/>
    <mergeCell ref="E136:F136"/>
    <mergeCell ref="G148:H148"/>
    <mergeCell ref="C3:D3"/>
    <mergeCell ref="E3:F3"/>
    <mergeCell ref="G3:H3"/>
    <mergeCell ref="C14:D14"/>
    <mergeCell ref="E14:F14"/>
    <mergeCell ref="G14:H14"/>
    <mergeCell ref="C58:D58"/>
    <mergeCell ref="C25:D25"/>
    <mergeCell ref="E25:F25"/>
    <mergeCell ref="G25:H25"/>
    <mergeCell ref="C36:D36"/>
    <mergeCell ref="E36:F36"/>
    <mergeCell ref="G36:H36"/>
    <mergeCell ref="C47:D47"/>
    <mergeCell ref="E47:F47"/>
    <mergeCell ref="G47:H47"/>
    <mergeCell ref="E58:F58"/>
    <mergeCell ref="G58:H58"/>
    <mergeCell ref="G244:H244"/>
    <mergeCell ref="C256:D256"/>
    <mergeCell ref="E256:F256"/>
    <mergeCell ref="G256:H256"/>
    <mergeCell ref="C280:D280"/>
    <mergeCell ref="E280:F280"/>
    <mergeCell ref="G220:H220"/>
    <mergeCell ref="G566:H566"/>
    <mergeCell ref="C636:D636"/>
    <mergeCell ref="E636:F636"/>
    <mergeCell ref="G636:H636"/>
    <mergeCell ref="G608:H608"/>
    <mergeCell ref="C540:D540"/>
    <mergeCell ref="E540:F540"/>
    <mergeCell ref="G540:H540"/>
    <mergeCell ref="C580:D580"/>
    <mergeCell ref="E580:F580"/>
    <mergeCell ref="G580:H580"/>
    <mergeCell ref="C622:D622"/>
    <mergeCell ref="E622:F622"/>
    <mergeCell ref="G622:H622"/>
    <mergeCell ref="C608:D608"/>
    <mergeCell ref="E608:F608"/>
    <mergeCell ref="E566:F566"/>
    <mergeCell ref="C675:D675"/>
    <mergeCell ref="E675:F675"/>
    <mergeCell ref="G675:H675"/>
    <mergeCell ref="C717:D717"/>
    <mergeCell ref="E717:F717"/>
    <mergeCell ref="G717:H717"/>
    <mergeCell ref="C650:D650"/>
    <mergeCell ref="E650:F650"/>
    <mergeCell ref="G650:H650"/>
    <mergeCell ref="C689:D689"/>
    <mergeCell ref="E689:F689"/>
    <mergeCell ref="G689:H689"/>
    <mergeCell ref="C664:D664"/>
    <mergeCell ref="E664:F664"/>
    <mergeCell ref="G664:H664"/>
    <mergeCell ref="C731:D731"/>
    <mergeCell ref="E731:F731"/>
    <mergeCell ref="G731:H731"/>
    <mergeCell ref="C703:D703"/>
    <mergeCell ref="E703:F703"/>
    <mergeCell ref="G703:H703"/>
    <mergeCell ref="C745:D745"/>
    <mergeCell ref="E745:F745"/>
    <mergeCell ref="G745:H745"/>
    <mergeCell ref="C759:D759"/>
    <mergeCell ref="E759:F759"/>
    <mergeCell ref="G759:H759"/>
    <mergeCell ref="C787:D787"/>
    <mergeCell ref="E787:F787"/>
    <mergeCell ref="G787:H787"/>
    <mergeCell ref="C773:D773"/>
    <mergeCell ref="E773:F773"/>
    <mergeCell ref="G773:H773"/>
    <mergeCell ref="C831:D831"/>
    <mergeCell ref="E831:F831"/>
    <mergeCell ref="G831:H831"/>
    <mergeCell ref="C859:D859"/>
    <mergeCell ref="E859:F859"/>
    <mergeCell ref="G859:H859"/>
    <mergeCell ref="M789:O789"/>
    <mergeCell ref="M798:O798"/>
    <mergeCell ref="M805:O805"/>
    <mergeCell ref="C817:D817"/>
    <mergeCell ref="E817:F817"/>
    <mergeCell ref="G817:H817"/>
    <mergeCell ref="M815:O815"/>
    <mergeCell ref="M906:O906"/>
    <mergeCell ref="C873:D873"/>
    <mergeCell ref="E873:F873"/>
    <mergeCell ref="G873:H873"/>
    <mergeCell ref="C845:D845"/>
    <mergeCell ref="E845:F845"/>
    <mergeCell ref="G845:H845"/>
    <mergeCell ref="C887:D887"/>
    <mergeCell ref="E887:F887"/>
    <mergeCell ref="G887:H887"/>
    <mergeCell ref="C914:D914"/>
    <mergeCell ref="E914:F914"/>
    <mergeCell ref="G914:H914"/>
    <mergeCell ref="C940:D940"/>
    <mergeCell ref="E940:F940"/>
    <mergeCell ref="G940:H940"/>
    <mergeCell ref="C901:D901"/>
    <mergeCell ref="E901:F901"/>
    <mergeCell ref="G901:H901"/>
    <mergeCell ref="C966:D966"/>
    <mergeCell ref="E966:F966"/>
    <mergeCell ref="G966:H966"/>
    <mergeCell ref="C953:D953"/>
    <mergeCell ref="E953:F953"/>
    <mergeCell ref="G953:H953"/>
    <mergeCell ref="C927:D927"/>
    <mergeCell ref="E927:F927"/>
    <mergeCell ref="G927:H927"/>
    <mergeCell ref="C979:D979"/>
    <mergeCell ref="E979:F979"/>
    <mergeCell ref="G979:H979"/>
    <mergeCell ref="C992:D992"/>
    <mergeCell ref="E992:F992"/>
    <mergeCell ref="G992:H992"/>
    <mergeCell ref="C1005:D1005"/>
    <mergeCell ref="E1005:F1005"/>
    <mergeCell ref="G1005:H1005"/>
    <mergeCell ref="C1018:D1018"/>
    <mergeCell ref="E1018:F1018"/>
    <mergeCell ref="G1018:H1018"/>
    <mergeCell ref="C1030:D1030"/>
    <mergeCell ref="E1030:F1030"/>
    <mergeCell ref="G1030:H1030"/>
    <mergeCell ref="C1066:D1066"/>
    <mergeCell ref="E1066:F1066"/>
    <mergeCell ref="G1066:H1066"/>
    <mergeCell ref="C1054:D1054"/>
    <mergeCell ref="E1054:F1054"/>
    <mergeCell ref="G1054:H1054"/>
    <mergeCell ref="C1042:D1042"/>
    <mergeCell ref="E1042:F1042"/>
    <mergeCell ref="G1042:H1042"/>
    <mergeCell ref="C1078:D1078"/>
    <mergeCell ref="E1078:F1078"/>
    <mergeCell ref="G1078:H1078"/>
    <mergeCell ref="C1114:D1114"/>
    <mergeCell ref="E1114:F1114"/>
    <mergeCell ref="G1114:H1114"/>
    <mergeCell ref="C1102:D1102"/>
    <mergeCell ref="E1102:F1102"/>
    <mergeCell ref="G1102:H1102"/>
    <mergeCell ref="C1174:D1174"/>
    <mergeCell ref="E1174:F1174"/>
    <mergeCell ref="G1174:H1174"/>
    <mergeCell ref="C1162:D1162"/>
    <mergeCell ref="E1162:F1162"/>
    <mergeCell ref="G1162:H1162"/>
    <mergeCell ref="C1090:D1090"/>
    <mergeCell ref="E1090:F1090"/>
    <mergeCell ref="G1090:H1090"/>
    <mergeCell ref="C1150:D1150"/>
    <mergeCell ref="E1150:F1150"/>
    <mergeCell ref="G1150:H1150"/>
    <mergeCell ref="C1126:D1126"/>
    <mergeCell ref="E1126:F1126"/>
    <mergeCell ref="G1126:H1126"/>
    <mergeCell ref="C1138:D1138"/>
    <mergeCell ref="E1138:F1138"/>
    <mergeCell ref="G1138:H1138"/>
    <mergeCell ref="C1200:D1200"/>
    <mergeCell ref="E1200:F1200"/>
    <mergeCell ref="G1200:H1200"/>
    <mergeCell ref="C1186:D1186"/>
    <mergeCell ref="E1186:F1186"/>
    <mergeCell ref="G1186:H1186"/>
    <mergeCell ref="C1213:D1213"/>
    <mergeCell ref="E1213:F1213"/>
    <mergeCell ref="G1213:H1213"/>
    <mergeCell ref="C1291:D1291"/>
    <mergeCell ref="E1291:F1291"/>
    <mergeCell ref="G1291:H1291"/>
    <mergeCell ref="C1239:D1239"/>
    <mergeCell ref="E1239:F1239"/>
    <mergeCell ref="G1239:H1239"/>
    <mergeCell ref="C1226:D1226"/>
    <mergeCell ref="E1226:F1226"/>
    <mergeCell ref="G1226:H1226"/>
    <mergeCell ref="C1278:D1278"/>
    <mergeCell ref="E1278:F1278"/>
    <mergeCell ref="G1278:H1278"/>
    <mergeCell ref="C1265:D1265"/>
    <mergeCell ref="E1265:F1265"/>
    <mergeCell ref="G1265:H1265"/>
    <mergeCell ref="C1252:D1252"/>
    <mergeCell ref="E1252:F1252"/>
    <mergeCell ref="G1252:H1252"/>
  </mergeCells>
  <hyperlinks>
    <hyperlink ref="A1" r:id="rId1" location="highlights " xr:uid="{CB065B29-1EB6-4303-A72C-FA959856115A}"/>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B5DA7-FA10-4D9C-BE20-96E30A6DC32F}">
  <dimension ref="A1:W3840"/>
  <sheetViews>
    <sheetView zoomScaleNormal="100" workbookViewId="0"/>
  </sheetViews>
  <sheetFormatPr defaultRowHeight="15" x14ac:dyDescent="0.25"/>
  <cols>
    <col min="1" max="1" width="10" customWidth="1"/>
    <col min="2" max="3" width="12.7109375" style="3" bestFit="1" customWidth="1"/>
    <col min="4" max="4" width="12" style="3" customWidth="1"/>
    <col min="5" max="5" width="13" style="3" customWidth="1"/>
    <col min="6" max="6" width="13.7109375" style="3" customWidth="1"/>
    <col min="7" max="7" width="12.85546875" style="3" bestFit="1" customWidth="1"/>
    <col min="8" max="8" width="13.7109375" style="3" customWidth="1"/>
    <col min="9" max="9" width="14.5703125" customWidth="1"/>
    <col min="10" max="10" width="16" customWidth="1"/>
    <col min="11" max="11" width="6.28515625" customWidth="1"/>
    <col min="12" max="12" width="12.140625" customWidth="1"/>
    <col min="14" max="14" width="11" customWidth="1"/>
    <col min="15" max="15" width="17.28515625" bestFit="1" customWidth="1"/>
    <col min="16" max="16" width="8.28515625" customWidth="1"/>
    <col min="17" max="17" width="12" customWidth="1"/>
    <col min="18" max="18" width="14.140625" bestFit="1" customWidth="1"/>
    <col min="19" max="19" width="14.28515625" bestFit="1" customWidth="1"/>
    <col min="23" max="23" width="9.7109375" bestFit="1" customWidth="1"/>
  </cols>
  <sheetData>
    <row r="1" spans="1:12" x14ac:dyDescent="0.25">
      <c r="A1" s="25" t="s">
        <v>40</v>
      </c>
    </row>
    <row r="2" spans="1:12" x14ac:dyDescent="0.25">
      <c r="A2" s="25"/>
    </row>
    <row r="3" spans="1:12" x14ac:dyDescent="0.25">
      <c r="A3" t="s">
        <v>1245</v>
      </c>
    </row>
    <row r="4" spans="1:12" x14ac:dyDescent="0.25">
      <c r="A4" t="s">
        <v>111</v>
      </c>
    </row>
    <row r="5" spans="1:12" ht="60" x14ac:dyDescent="0.25">
      <c r="A5" s="35" t="s">
        <v>104</v>
      </c>
      <c r="B5" s="35" t="s">
        <v>105</v>
      </c>
      <c r="C5" s="35" t="s">
        <v>1129</v>
      </c>
      <c r="D5" s="35" t="s">
        <v>1130</v>
      </c>
      <c r="E5" s="35" t="s">
        <v>1131</v>
      </c>
      <c r="F5" s="35" t="s">
        <v>941</v>
      </c>
      <c r="G5" s="14" t="s">
        <v>783</v>
      </c>
      <c r="H5" s="35" t="s">
        <v>942</v>
      </c>
      <c r="I5" s="14" t="s">
        <v>1021</v>
      </c>
      <c r="J5" s="35" t="s">
        <v>110</v>
      </c>
      <c r="L5" s="35" t="s">
        <v>457</v>
      </c>
    </row>
    <row r="6" spans="1:12" x14ac:dyDescent="0.25">
      <c r="A6" s="4" t="s">
        <v>1206</v>
      </c>
      <c r="B6" s="12">
        <v>25708</v>
      </c>
      <c r="C6" s="12">
        <v>1185</v>
      </c>
      <c r="D6" s="50">
        <v>4.5999999999999996</v>
      </c>
      <c r="E6" s="50">
        <v>375</v>
      </c>
      <c r="F6" s="50">
        <v>1.5</v>
      </c>
      <c r="G6" s="50">
        <v>1</v>
      </c>
      <c r="H6" s="50">
        <v>0</v>
      </c>
      <c r="I6" s="4">
        <v>0</v>
      </c>
      <c r="J6" s="61">
        <v>1564</v>
      </c>
    </row>
    <row r="7" spans="1:12" x14ac:dyDescent="0.25">
      <c r="A7" s="262" t="s">
        <v>1207</v>
      </c>
      <c r="B7" s="12">
        <v>217106</v>
      </c>
      <c r="C7" s="12">
        <v>19145</v>
      </c>
      <c r="D7" s="50">
        <v>8.8000000000000007</v>
      </c>
      <c r="E7" s="12">
        <v>9059</v>
      </c>
      <c r="F7" s="50">
        <v>4.2</v>
      </c>
      <c r="G7" s="50">
        <v>8</v>
      </c>
      <c r="H7" s="50">
        <v>0</v>
      </c>
      <c r="I7" s="4">
        <v>0</v>
      </c>
      <c r="J7" s="61">
        <v>28243</v>
      </c>
    </row>
    <row r="8" spans="1:12" x14ac:dyDescent="0.25">
      <c r="A8" s="262" t="s">
        <v>966</v>
      </c>
      <c r="B8" s="12">
        <v>391068</v>
      </c>
      <c r="C8" s="12">
        <v>203662</v>
      </c>
      <c r="D8" s="50">
        <v>52.1</v>
      </c>
      <c r="E8" s="12">
        <v>152658</v>
      </c>
      <c r="F8" s="50">
        <v>39</v>
      </c>
      <c r="G8" s="12">
        <v>19265</v>
      </c>
      <c r="H8" s="50">
        <v>4.9000000000000004</v>
      </c>
      <c r="I8" s="4">
        <v>40</v>
      </c>
      <c r="J8" s="61">
        <v>375625</v>
      </c>
    </row>
    <row r="9" spans="1:12" x14ac:dyDescent="0.25">
      <c r="A9" s="262" t="s">
        <v>967</v>
      </c>
      <c r="B9" s="12">
        <v>162409</v>
      </c>
      <c r="C9" s="12">
        <v>144443</v>
      </c>
      <c r="D9" s="50">
        <v>88.9</v>
      </c>
      <c r="E9" s="12">
        <v>140468</v>
      </c>
      <c r="F9" s="50">
        <v>86.5</v>
      </c>
      <c r="G9" s="12">
        <v>27631</v>
      </c>
      <c r="H9" s="50">
        <v>17</v>
      </c>
      <c r="I9" s="61">
        <v>4024</v>
      </c>
      <c r="J9" s="61">
        <v>316562</v>
      </c>
    </row>
    <row r="10" spans="1:12" x14ac:dyDescent="0.25">
      <c r="A10" s="4" t="s">
        <v>135</v>
      </c>
      <c r="B10" s="12">
        <v>256523</v>
      </c>
      <c r="C10" s="12">
        <v>225473</v>
      </c>
      <c r="D10" s="50">
        <v>87.9</v>
      </c>
      <c r="E10" s="12">
        <v>215105</v>
      </c>
      <c r="F10" s="50">
        <v>83.9</v>
      </c>
      <c r="G10" s="12">
        <v>62098</v>
      </c>
      <c r="H10" s="50">
        <v>24.2</v>
      </c>
      <c r="I10" s="61">
        <v>12281</v>
      </c>
      <c r="J10" s="61">
        <v>514721</v>
      </c>
    </row>
    <row r="11" spans="1:12" x14ac:dyDescent="0.25">
      <c r="A11" s="4" t="s">
        <v>88</v>
      </c>
      <c r="B11" s="12">
        <v>276617</v>
      </c>
      <c r="C11" s="12">
        <v>241697</v>
      </c>
      <c r="D11" s="50">
        <v>87.4</v>
      </c>
      <c r="E11" s="12">
        <v>227370</v>
      </c>
      <c r="F11" s="50">
        <v>82.2</v>
      </c>
      <c r="G11" s="12">
        <v>77141</v>
      </c>
      <c r="H11" s="50">
        <v>27.9</v>
      </c>
      <c r="I11" s="61">
        <v>16495</v>
      </c>
      <c r="J11" s="61">
        <v>562086</v>
      </c>
    </row>
    <row r="12" spans="1:12" x14ac:dyDescent="0.25">
      <c r="A12" s="4" t="s">
        <v>89</v>
      </c>
      <c r="B12" s="12">
        <v>313935</v>
      </c>
      <c r="C12" s="12">
        <v>264692</v>
      </c>
      <c r="D12" s="50">
        <v>84.3</v>
      </c>
      <c r="E12" s="12">
        <v>250025</v>
      </c>
      <c r="F12" s="50">
        <v>79.599999999999994</v>
      </c>
      <c r="G12" s="12">
        <v>90773</v>
      </c>
      <c r="H12" s="50">
        <v>28.9</v>
      </c>
      <c r="I12" s="61">
        <v>22504</v>
      </c>
      <c r="J12" s="61">
        <v>627155</v>
      </c>
      <c r="L12" s="263">
        <f t="shared" ref="L12:L19" si="0">I12/B12*100</f>
        <v>7.1683628776657589</v>
      </c>
    </row>
    <row r="13" spans="1:12" x14ac:dyDescent="0.25">
      <c r="A13" s="4" t="s">
        <v>90</v>
      </c>
      <c r="B13" s="12">
        <v>355845</v>
      </c>
      <c r="C13" s="12">
        <v>303644</v>
      </c>
      <c r="D13" s="50">
        <v>85.3</v>
      </c>
      <c r="E13" s="12">
        <v>289629</v>
      </c>
      <c r="F13" s="50">
        <v>81.400000000000006</v>
      </c>
      <c r="G13" s="12">
        <v>116704</v>
      </c>
      <c r="H13" s="50">
        <v>32.799999999999997</v>
      </c>
      <c r="I13" s="61">
        <v>34554</v>
      </c>
      <c r="J13" s="61">
        <v>743363</v>
      </c>
      <c r="L13" s="263">
        <f t="shared" si="0"/>
        <v>9.7104076212957882</v>
      </c>
    </row>
    <row r="14" spans="1:12" x14ac:dyDescent="0.25">
      <c r="A14" s="4" t="s">
        <v>91</v>
      </c>
      <c r="B14" s="12">
        <v>358781</v>
      </c>
      <c r="C14" s="12">
        <v>315982</v>
      </c>
      <c r="D14" s="50">
        <v>88.1</v>
      </c>
      <c r="E14" s="12">
        <v>304518</v>
      </c>
      <c r="F14" s="50">
        <v>84.9</v>
      </c>
      <c r="G14" s="12">
        <v>135923</v>
      </c>
      <c r="H14" s="50">
        <v>37.9</v>
      </c>
      <c r="I14" s="61">
        <v>43246</v>
      </c>
      <c r="J14" s="61">
        <v>798436</v>
      </c>
      <c r="L14" s="263">
        <f t="shared" si="0"/>
        <v>12.053592581546962</v>
      </c>
    </row>
    <row r="15" spans="1:12" x14ac:dyDescent="0.25">
      <c r="A15" s="4" t="s">
        <v>92</v>
      </c>
      <c r="B15" s="12">
        <v>319435</v>
      </c>
      <c r="C15" s="12">
        <v>286549</v>
      </c>
      <c r="D15" s="50">
        <v>89.7</v>
      </c>
      <c r="E15" s="12">
        <v>279201</v>
      </c>
      <c r="F15" s="50">
        <v>87.4</v>
      </c>
      <c r="G15" s="12">
        <v>139700</v>
      </c>
      <c r="H15" s="50">
        <v>43.7</v>
      </c>
      <c r="I15" s="61">
        <v>45442</v>
      </c>
      <c r="J15" s="61">
        <v>749781</v>
      </c>
      <c r="L15" s="263">
        <f t="shared" si="0"/>
        <v>14.225742326294865</v>
      </c>
    </row>
    <row r="16" spans="1:12" x14ac:dyDescent="0.25">
      <c r="A16" s="4" t="s">
        <v>93</v>
      </c>
      <c r="B16" s="12">
        <v>288414</v>
      </c>
      <c r="C16" s="12">
        <v>259117</v>
      </c>
      <c r="D16" s="50">
        <v>89.8</v>
      </c>
      <c r="E16" s="12">
        <v>252371</v>
      </c>
      <c r="F16" s="50">
        <v>87.5</v>
      </c>
      <c r="G16" s="12">
        <v>137861</v>
      </c>
      <c r="H16" s="50">
        <v>47.8</v>
      </c>
      <c r="I16" s="61">
        <v>48892</v>
      </c>
      <c r="J16" s="61">
        <v>697327</v>
      </c>
      <c r="L16" s="263">
        <f t="shared" si="0"/>
        <v>16.952020359621933</v>
      </c>
    </row>
    <row r="17" spans="1:14" x14ac:dyDescent="0.25">
      <c r="A17" s="4" t="s">
        <v>94</v>
      </c>
      <c r="B17" s="12">
        <v>266416</v>
      </c>
      <c r="C17" s="12">
        <v>244302</v>
      </c>
      <c r="D17" s="50">
        <v>91.7</v>
      </c>
      <c r="E17" s="12">
        <v>238206</v>
      </c>
      <c r="F17" s="50">
        <v>89.4</v>
      </c>
      <c r="G17" s="12">
        <v>144784</v>
      </c>
      <c r="H17" s="50">
        <v>54.3</v>
      </c>
      <c r="I17" s="61">
        <v>59718</v>
      </c>
      <c r="J17" s="61">
        <v>686256</v>
      </c>
      <c r="L17" s="263">
        <f t="shared" si="0"/>
        <v>22.415320401177105</v>
      </c>
    </row>
    <row r="18" spans="1:14" x14ac:dyDescent="0.25">
      <c r="A18" s="4" t="s">
        <v>95</v>
      </c>
      <c r="B18" s="12">
        <v>284174</v>
      </c>
      <c r="C18" s="12">
        <v>257054</v>
      </c>
      <c r="D18" s="50">
        <v>90.5</v>
      </c>
      <c r="E18" s="12">
        <v>248776</v>
      </c>
      <c r="F18" s="50">
        <v>87.5</v>
      </c>
      <c r="G18" s="12">
        <v>164312</v>
      </c>
      <c r="H18" s="50">
        <v>57.8</v>
      </c>
      <c r="I18" s="61">
        <v>79514</v>
      </c>
      <c r="J18" s="61">
        <v>749031</v>
      </c>
      <c r="L18" s="263">
        <f t="shared" si="0"/>
        <v>27.980744191938744</v>
      </c>
    </row>
    <row r="19" spans="1:14" x14ac:dyDescent="0.25">
      <c r="A19" s="4" t="s">
        <v>96</v>
      </c>
      <c r="B19" s="12">
        <v>264112</v>
      </c>
      <c r="C19" s="12">
        <v>251044</v>
      </c>
      <c r="D19" s="50">
        <v>95.1</v>
      </c>
      <c r="E19" s="12">
        <v>244113</v>
      </c>
      <c r="F19" s="50">
        <v>92.4</v>
      </c>
      <c r="G19" s="12">
        <v>180659</v>
      </c>
      <c r="H19" s="50">
        <v>68.400000000000006</v>
      </c>
      <c r="I19" s="61">
        <v>113101</v>
      </c>
      <c r="J19" s="61">
        <v>788471</v>
      </c>
      <c r="L19" s="263">
        <f t="shared" si="0"/>
        <v>42.82312049433574</v>
      </c>
    </row>
    <row r="20" spans="1:14" x14ac:dyDescent="0.25">
      <c r="A20" s="4" t="s">
        <v>97</v>
      </c>
      <c r="B20" s="12">
        <v>209854</v>
      </c>
      <c r="C20" s="12">
        <v>206197</v>
      </c>
      <c r="D20" s="50">
        <v>98.3</v>
      </c>
      <c r="E20" s="12">
        <v>202274</v>
      </c>
      <c r="F20" s="50">
        <v>96.4</v>
      </c>
      <c r="G20" s="12">
        <v>167774</v>
      </c>
      <c r="H20" s="50">
        <v>79.900000000000006</v>
      </c>
      <c r="I20" s="61">
        <v>125669</v>
      </c>
      <c r="J20" s="61">
        <v>701641</v>
      </c>
      <c r="L20" s="263">
        <f>I20/B20*100</f>
        <v>59.884014600627097</v>
      </c>
      <c r="N20">
        <f>G20/B20</f>
        <v>0.7994796382246705</v>
      </c>
    </row>
    <row r="21" spans="1:14" x14ac:dyDescent="0.25">
      <c r="A21" s="4" t="s">
        <v>98</v>
      </c>
      <c r="B21" s="12">
        <v>157684</v>
      </c>
      <c r="C21" s="12">
        <v>155848</v>
      </c>
      <c r="D21" s="50">
        <v>98.8</v>
      </c>
      <c r="E21" s="12">
        <v>155234</v>
      </c>
      <c r="F21" s="50">
        <v>98.4</v>
      </c>
      <c r="G21" s="12">
        <v>133593</v>
      </c>
      <c r="H21" s="50">
        <v>84.7</v>
      </c>
      <c r="I21" s="61">
        <v>134167</v>
      </c>
      <c r="J21" s="61">
        <v>578688</v>
      </c>
      <c r="L21" s="263">
        <f t="shared" ref="L21:L25" si="1">I21/B21*100</f>
        <v>85.085994774358838</v>
      </c>
      <c r="N21">
        <f t="shared" ref="N21:N25" si="2">G21/B21</f>
        <v>0.84721975596763144</v>
      </c>
    </row>
    <row r="22" spans="1:14" x14ac:dyDescent="0.25">
      <c r="A22" s="4" t="s">
        <v>99</v>
      </c>
      <c r="B22" s="12">
        <v>103069</v>
      </c>
      <c r="C22" s="12">
        <v>99430</v>
      </c>
      <c r="D22" s="50">
        <v>96.5</v>
      </c>
      <c r="E22" s="12">
        <v>98276</v>
      </c>
      <c r="F22" s="50">
        <v>95.3</v>
      </c>
      <c r="G22" s="12">
        <v>91416</v>
      </c>
      <c r="H22" s="50">
        <v>88.7</v>
      </c>
      <c r="I22" s="61">
        <v>107877</v>
      </c>
      <c r="J22" s="61">
        <v>396905</v>
      </c>
      <c r="L22" s="263">
        <f t="shared" si="1"/>
        <v>104.66483617770619</v>
      </c>
      <c r="N22">
        <f t="shared" si="2"/>
        <v>0.8869398170157855</v>
      </c>
    </row>
    <row r="23" spans="1:14" x14ac:dyDescent="0.25">
      <c r="A23" s="4" t="s">
        <v>100</v>
      </c>
      <c r="B23" s="12">
        <v>68592</v>
      </c>
      <c r="C23" s="12">
        <v>65230</v>
      </c>
      <c r="D23" s="50">
        <v>95.1</v>
      </c>
      <c r="E23" s="12">
        <v>64468</v>
      </c>
      <c r="F23" s="50">
        <v>94</v>
      </c>
      <c r="G23" s="12">
        <v>58959</v>
      </c>
      <c r="H23" s="50">
        <v>86</v>
      </c>
      <c r="I23" s="61">
        <v>69732</v>
      </c>
      <c r="J23" s="61">
        <v>258372</v>
      </c>
      <c r="L23" s="263">
        <f t="shared" si="1"/>
        <v>101.66200139958012</v>
      </c>
      <c r="N23">
        <f t="shared" si="2"/>
        <v>0.8595608817354794</v>
      </c>
    </row>
    <row r="24" spans="1:14" x14ac:dyDescent="0.25">
      <c r="A24" s="4" t="s">
        <v>101</v>
      </c>
      <c r="B24" s="12">
        <v>44279</v>
      </c>
      <c r="C24" s="12">
        <v>41434</v>
      </c>
      <c r="D24" s="50">
        <v>93.6</v>
      </c>
      <c r="E24" s="12">
        <v>40933</v>
      </c>
      <c r="F24" s="50">
        <v>92.4</v>
      </c>
      <c r="G24" s="12">
        <v>37332</v>
      </c>
      <c r="H24" s="50">
        <v>84.3</v>
      </c>
      <c r="I24" s="61">
        <v>43621</v>
      </c>
      <c r="J24" s="61">
        <v>163306</v>
      </c>
      <c r="L24" s="263">
        <f t="shared" si="1"/>
        <v>98.513968246798711</v>
      </c>
      <c r="N24">
        <f t="shared" si="2"/>
        <v>0.84310847128435606</v>
      </c>
    </row>
    <row r="25" spans="1:14" x14ac:dyDescent="0.25">
      <c r="A25" s="4" t="s">
        <v>102</v>
      </c>
      <c r="B25" s="12">
        <v>27903</v>
      </c>
      <c r="C25" s="12">
        <v>26199</v>
      </c>
      <c r="D25" s="50">
        <v>93.9</v>
      </c>
      <c r="E25" s="12">
        <v>25909</v>
      </c>
      <c r="F25" s="50">
        <v>92.9</v>
      </c>
      <c r="G25" s="12">
        <v>24348</v>
      </c>
      <c r="H25" s="50">
        <v>87.3</v>
      </c>
      <c r="I25" s="61">
        <v>29454</v>
      </c>
      <c r="J25" s="61">
        <v>105905</v>
      </c>
      <c r="L25" s="263">
        <f t="shared" si="1"/>
        <v>105.55854209224816</v>
      </c>
      <c r="N25">
        <f t="shared" si="2"/>
        <v>0.8725943446941189</v>
      </c>
    </row>
    <row r="26" spans="1:14" x14ac:dyDescent="0.25">
      <c r="A26" s="4" t="s">
        <v>12</v>
      </c>
      <c r="B26" s="50">
        <v>0</v>
      </c>
      <c r="C26" s="12">
        <v>32233</v>
      </c>
      <c r="D26" s="50">
        <v>0</v>
      </c>
      <c r="E26" s="12">
        <v>14269</v>
      </c>
      <c r="F26" s="50">
        <v>0</v>
      </c>
      <c r="G26" s="50">
        <v>595</v>
      </c>
      <c r="H26" s="50">
        <v>0</v>
      </c>
      <c r="I26" s="4">
        <v>10</v>
      </c>
      <c r="J26" s="61">
        <v>47104</v>
      </c>
    </row>
    <row r="27" spans="1:14" x14ac:dyDescent="0.25">
      <c r="A27" s="4" t="s">
        <v>939</v>
      </c>
      <c r="B27" s="12">
        <v>3442298</v>
      </c>
      <c r="C27" s="12">
        <v>3142798</v>
      </c>
      <c r="D27" s="50">
        <v>91.3</v>
      </c>
      <c r="E27" s="12">
        <v>3022920</v>
      </c>
      <c r="F27" s="50">
        <v>87.8</v>
      </c>
      <c r="G27" s="12">
        <v>1734910</v>
      </c>
      <c r="H27" s="50">
        <v>50.4</v>
      </c>
      <c r="I27" s="61">
        <v>980244</v>
      </c>
      <c r="J27" s="61">
        <v>8872374</v>
      </c>
    </row>
    <row r="28" spans="1:14" x14ac:dyDescent="0.25">
      <c r="A28" s="4" t="s">
        <v>194</v>
      </c>
      <c r="B28" s="12">
        <v>3758041</v>
      </c>
      <c r="C28" s="12">
        <v>3420568</v>
      </c>
      <c r="D28" s="50">
        <v>91</v>
      </c>
      <c r="E28" s="12">
        <v>3291145</v>
      </c>
      <c r="F28" s="50">
        <v>87.6</v>
      </c>
      <c r="G28" s="12">
        <v>1791603</v>
      </c>
      <c r="H28" s="50">
        <v>47.7</v>
      </c>
      <c r="I28" s="61">
        <v>990301</v>
      </c>
      <c r="J28" s="61">
        <v>9485110</v>
      </c>
    </row>
    <row r="29" spans="1:14" x14ac:dyDescent="0.25">
      <c r="A29" s="4" t="s">
        <v>906</v>
      </c>
      <c r="B29" s="12">
        <v>4149109</v>
      </c>
      <c r="C29" s="12">
        <v>3624230</v>
      </c>
      <c r="D29" s="50">
        <v>87.3</v>
      </c>
      <c r="E29" s="12">
        <v>3443803</v>
      </c>
      <c r="F29" s="50">
        <v>83</v>
      </c>
      <c r="G29" s="12">
        <v>1810868</v>
      </c>
      <c r="H29" s="50">
        <v>43.6</v>
      </c>
      <c r="I29" s="61">
        <v>990341</v>
      </c>
      <c r="J29" s="61">
        <v>9860735</v>
      </c>
    </row>
    <row r="30" spans="1:14" x14ac:dyDescent="0.25">
      <c r="A30" s="4" t="s">
        <v>103</v>
      </c>
      <c r="B30" s="12">
        <v>4416692</v>
      </c>
      <c r="C30" s="12">
        <v>3645724</v>
      </c>
      <c r="D30" s="50">
        <v>82.5</v>
      </c>
      <c r="E30" s="12">
        <v>3453581</v>
      </c>
      <c r="F30" s="50">
        <v>78.2</v>
      </c>
      <c r="G30" s="12">
        <v>1810877</v>
      </c>
      <c r="H30" s="50">
        <v>41</v>
      </c>
      <c r="I30" s="61">
        <v>990341</v>
      </c>
      <c r="J30" s="61">
        <v>9892050</v>
      </c>
    </row>
    <row r="32" spans="1:14" x14ac:dyDescent="0.25">
      <c r="A32" t="s">
        <v>1243</v>
      </c>
    </row>
    <row r="33" spans="1:16" x14ac:dyDescent="0.25">
      <c r="A33" t="s">
        <v>1244</v>
      </c>
    </row>
    <row r="35" spans="1:16" x14ac:dyDescent="0.25">
      <c r="O35" s="14" t="s">
        <v>1247</v>
      </c>
      <c r="P35" s="14" t="s">
        <v>840</v>
      </c>
    </row>
    <row r="36" spans="1:16" x14ac:dyDescent="0.25">
      <c r="B36" s="278" t="s">
        <v>1248</v>
      </c>
      <c r="C36" s="278"/>
      <c r="F36" s="265">
        <f>SUMPRODUCT(E16:E19,F16:F19)/SUM(E16:E19)</f>
        <v>89.176463751670127</v>
      </c>
      <c r="H36" s="265">
        <f>SUMPRODUCT(G16:G19,H16:H19)/SUM(G16:G19)</f>
        <v>57.847212626829148</v>
      </c>
      <c r="I36" s="265">
        <f>SUMPRODUCT(L16:L19,I16:I19)/SUM(I16:I19)</f>
        <v>30.660187327903774</v>
      </c>
      <c r="O36" s="35" t="s">
        <v>1131</v>
      </c>
      <c r="P36" s="267">
        <v>96.047803758852936</v>
      </c>
    </row>
    <row r="37" spans="1:16" x14ac:dyDescent="0.25">
      <c r="B37" s="278" t="s">
        <v>1246</v>
      </c>
      <c r="C37" s="278"/>
      <c r="D37" s="200"/>
      <c r="F37" s="264">
        <f>SUMPRODUCT(E20:E25,F20:F25)/SUM(E20:E25)</f>
        <v>96.047803758852936</v>
      </c>
      <c r="H37" s="264">
        <f>SUMPRODUCT(G20:G25,H20:H25)/SUM(G20:G25)</f>
        <v>84.087185395249918</v>
      </c>
      <c r="I37" s="264">
        <f>SUMPRODUCT(L20:L25,I20:I25)/SUM(I20:I25)</f>
        <v>87.612080258078478</v>
      </c>
      <c r="O37" s="14" t="s">
        <v>783</v>
      </c>
      <c r="P37" s="267">
        <v>84.087185395249918</v>
      </c>
    </row>
    <row r="38" spans="1:16" x14ac:dyDescent="0.25">
      <c r="O38" s="14" t="s">
        <v>1021</v>
      </c>
      <c r="P38" s="267">
        <v>87.612080258078478</v>
      </c>
    </row>
    <row r="39" spans="1:16" x14ac:dyDescent="0.25">
      <c r="O39" s="15"/>
      <c r="P39" s="266"/>
    </row>
    <row r="40" spans="1:16" x14ac:dyDescent="0.25">
      <c r="O40" s="14" t="s">
        <v>1249</v>
      </c>
      <c r="P40" s="14" t="s">
        <v>840</v>
      </c>
    </row>
    <row r="41" spans="1:16" x14ac:dyDescent="0.25">
      <c r="O41" s="35" t="s">
        <v>1131</v>
      </c>
      <c r="P41" s="267">
        <v>89.176463751670127</v>
      </c>
    </row>
    <row r="42" spans="1:16" x14ac:dyDescent="0.25">
      <c r="O42" s="14" t="s">
        <v>783</v>
      </c>
      <c r="P42" s="267">
        <v>57.847212626829148</v>
      </c>
    </row>
    <row r="43" spans="1:16" x14ac:dyDescent="0.25">
      <c r="O43" s="14" t="s">
        <v>1021</v>
      </c>
      <c r="P43" s="267">
        <v>30.660187327903774</v>
      </c>
    </row>
    <row r="44" spans="1:16" x14ac:dyDescent="0.25">
      <c r="A44" t="s">
        <v>1208</v>
      </c>
    </row>
    <row r="45" spans="1:16" x14ac:dyDescent="0.25">
      <c r="A45" t="s">
        <v>111</v>
      </c>
    </row>
    <row r="46" spans="1:16" ht="60" x14ac:dyDescent="0.25">
      <c r="A46" s="35" t="s">
        <v>104</v>
      </c>
      <c r="B46" s="35" t="s">
        <v>105</v>
      </c>
      <c r="C46" s="35" t="s">
        <v>1129</v>
      </c>
      <c r="D46" s="35" t="s">
        <v>1130</v>
      </c>
      <c r="E46" s="35" t="s">
        <v>1131</v>
      </c>
      <c r="F46" s="35" t="s">
        <v>941</v>
      </c>
      <c r="G46" s="14" t="s">
        <v>783</v>
      </c>
      <c r="H46" s="35" t="s">
        <v>942</v>
      </c>
      <c r="I46" s="14" t="s">
        <v>1021</v>
      </c>
      <c r="J46" s="35" t="s">
        <v>110</v>
      </c>
      <c r="L46" s="35" t="s">
        <v>457</v>
      </c>
    </row>
    <row r="47" spans="1:16" x14ac:dyDescent="0.25">
      <c r="A47" s="39" t="s">
        <v>1206</v>
      </c>
      <c r="B47" s="39">
        <v>25708</v>
      </c>
      <c r="C47" s="39">
        <v>706</v>
      </c>
      <c r="D47" s="45">
        <v>2.7</v>
      </c>
      <c r="E47" s="39">
        <v>0</v>
      </c>
      <c r="F47" s="45">
        <v>0</v>
      </c>
      <c r="G47" s="39">
        <v>0</v>
      </c>
      <c r="H47" s="39">
        <v>0</v>
      </c>
      <c r="I47" s="39">
        <v>0</v>
      </c>
      <c r="J47" s="39">
        <v>706</v>
      </c>
      <c r="L47" s="12"/>
    </row>
    <row r="48" spans="1:16" x14ac:dyDescent="0.25">
      <c r="A48" s="253" t="s">
        <v>1207</v>
      </c>
      <c r="B48" s="40">
        <v>217304</v>
      </c>
      <c r="C48" s="40">
        <v>7712</v>
      </c>
      <c r="D48" s="44">
        <v>3.5</v>
      </c>
      <c r="E48" s="40">
        <v>1</v>
      </c>
      <c r="F48" s="44">
        <v>0</v>
      </c>
      <c r="G48" s="40">
        <v>0</v>
      </c>
      <c r="H48" s="131">
        <v>0</v>
      </c>
      <c r="I48" s="39">
        <v>0</v>
      </c>
      <c r="J48" s="39">
        <v>7713</v>
      </c>
      <c r="L48" s="12"/>
    </row>
    <row r="49" spans="1:12" x14ac:dyDescent="0.25">
      <c r="A49" s="36" t="s">
        <v>966</v>
      </c>
      <c r="B49" s="39">
        <v>391430</v>
      </c>
      <c r="C49" s="39">
        <v>198424</v>
      </c>
      <c r="D49" s="45">
        <v>50.7</v>
      </c>
      <c r="E49" s="39">
        <v>144918</v>
      </c>
      <c r="F49" s="45">
        <v>37</v>
      </c>
      <c r="G49" s="39">
        <v>167</v>
      </c>
      <c r="H49" s="39">
        <v>0</v>
      </c>
      <c r="I49" s="39">
        <v>0</v>
      </c>
      <c r="J49" s="39">
        <v>343509</v>
      </c>
      <c r="L49" s="12">
        <f t="shared" ref="L49:L66" si="3">C49-C82</f>
        <v>3139</v>
      </c>
    </row>
    <row r="50" spans="1:12" x14ac:dyDescent="0.25">
      <c r="A50" s="145" t="s">
        <v>967</v>
      </c>
      <c r="B50" s="40">
        <v>162518</v>
      </c>
      <c r="C50" s="40">
        <v>143839</v>
      </c>
      <c r="D50" s="44">
        <v>88.5</v>
      </c>
      <c r="E50" s="40">
        <v>139400</v>
      </c>
      <c r="F50" s="44">
        <v>85.8</v>
      </c>
      <c r="G50" s="40">
        <v>19919</v>
      </c>
      <c r="H50" s="131">
        <v>12.3</v>
      </c>
      <c r="I50" s="39">
        <v>150</v>
      </c>
      <c r="J50" s="39">
        <v>303305</v>
      </c>
      <c r="L50" s="12">
        <f t="shared" si="3"/>
        <v>473</v>
      </c>
    </row>
    <row r="51" spans="1:12" x14ac:dyDescent="0.25">
      <c r="A51" s="36" t="s">
        <v>135</v>
      </c>
      <c r="B51" s="39">
        <v>256700</v>
      </c>
      <c r="C51" s="39">
        <v>225052</v>
      </c>
      <c r="D51" s="43">
        <v>87.7</v>
      </c>
      <c r="E51" s="39">
        <v>214668</v>
      </c>
      <c r="F51" s="43">
        <v>83.6</v>
      </c>
      <c r="G51" s="39">
        <v>54454</v>
      </c>
      <c r="H51" s="132">
        <v>21.2</v>
      </c>
      <c r="I51" s="39">
        <v>2064</v>
      </c>
      <c r="J51" s="39">
        <v>496019</v>
      </c>
      <c r="L51" s="12">
        <f t="shared" si="3"/>
        <v>349</v>
      </c>
    </row>
    <row r="52" spans="1:12" x14ac:dyDescent="0.25">
      <c r="A52" s="37" t="s">
        <v>88</v>
      </c>
      <c r="B52" s="40">
        <v>276916</v>
      </c>
      <c r="C52" s="40">
        <v>241137</v>
      </c>
      <c r="D52" s="44">
        <v>87.1</v>
      </c>
      <c r="E52" s="40">
        <v>226830</v>
      </c>
      <c r="F52" s="44">
        <v>81.900000000000006</v>
      </c>
      <c r="G52" s="40">
        <v>73403</v>
      </c>
      <c r="H52" s="133">
        <v>26.5</v>
      </c>
      <c r="I52" s="39">
        <v>5231</v>
      </c>
      <c r="J52" s="39">
        <v>546021</v>
      </c>
      <c r="L52" s="12">
        <f t="shared" si="3"/>
        <v>387</v>
      </c>
    </row>
    <row r="53" spans="1:12" x14ac:dyDescent="0.25">
      <c r="A53" s="36" t="s">
        <v>89</v>
      </c>
      <c r="B53" s="39">
        <v>314340</v>
      </c>
      <c r="C53" s="39">
        <v>263877</v>
      </c>
      <c r="D53" s="43">
        <v>83.9</v>
      </c>
      <c r="E53" s="39">
        <v>249230</v>
      </c>
      <c r="F53" s="43">
        <v>79.3</v>
      </c>
      <c r="G53" s="39">
        <v>86263</v>
      </c>
      <c r="H53" s="132">
        <v>27.4</v>
      </c>
      <c r="I53" s="39">
        <v>7096</v>
      </c>
      <c r="J53" s="39">
        <v>605663</v>
      </c>
      <c r="L53" s="12">
        <f t="shared" si="3"/>
        <v>563</v>
      </c>
    </row>
    <row r="54" spans="1:12" x14ac:dyDescent="0.25">
      <c r="A54" s="37" t="s">
        <v>90</v>
      </c>
      <c r="B54" s="40">
        <v>356224</v>
      </c>
      <c r="C54" s="40">
        <v>302785</v>
      </c>
      <c r="D54" s="44">
        <v>85</v>
      </c>
      <c r="E54" s="40">
        <v>288732</v>
      </c>
      <c r="F54" s="44">
        <v>81.099999999999994</v>
      </c>
      <c r="G54" s="40">
        <v>111698</v>
      </c>
      <c r="H54" s="133">
        <v>31.4</v>
      </c>
      <c r="I54" s="39">
        <v>11250</v>
      </c>
      <c r="J54" s="39">
        <v>713342</v>
      </c>
      <c r="L54" s="12">
        <f t="shared" si="3"/>
        <v>642</v>
      </c>
    </row>
    <row r="55" spans="1:12" x14ac:dyDescent="0.25">
      <c r="A55" s="36" t="s">
        <v>91</v>
      </c>
      <c r="B55" s="39">
        <v>359135</v>
      </c>
      <c r="C55" s="39">
        <v>315273</v>
      </c>
      <c r="D55" s="43">
        <v>87.8</v>
      </c>
      <c r="E55" s="39">
        <v>303822</v>
      </c>
      <c r="F55" s="43">
        <v>84.6</v>
      </c>
      <c r="G55" s="39">
        <v>130382</v>
      </c>
      <c r="H55" s="132">
        <v>36.299999999999997</v>
      </c>
      <c r="I55" s="39">
        <v>13290</v>
      </c>
      <c r="J55" s="39">
        <v>761574</v>
      </c>
      <c r="L55" s="12">
        <f t="shared" si="3"/>
        <v>563</v>
      </c>
    </row>
    <row r="56" spans="1:12" x14ac:dyDescent="0.25">
      <c r="A56" s="37" t="s">
        <v>92</v>
      </c>
      <c r="B56" s="40">
        <v>319735</v>
      </c>
      <c r="C56" s="40">
        <v>286024</v>
      </c>
      <c r="D56" s="44">
        <v>89.5</v>
      </c>
      <c r="E56" s="40">
        <v>278629</v>
      </c>
      <c r="F56" s="44">
        <v>87.1</v>
      </c>
      <c r="G56" s="40">
        <v>134547</v>
      </c>
      <c r="H56" s="133">
        <v>42.1</v>
      </c>
      <c r="I56" s="39">
        <v>14080</v>
      </c>
      <c r="J56" s="39">
        <v>712203</v>
      </c>
      <c r="L56" s="12">
        <f t="shared" si="3"/>
        <v>442</v>
      </c>
    </row>
    <row r="57" spans="1:12" x14ac:dyDescent="0.25">
      <c r="A57" s="36" t="s">
        <v>93</v>
      </c>
      <c r="B57" s="39">
        <v>288613</v>
      </c>
      <c r="C57" s="39">
        <v>258776</v>
      </c>
      <c r="D57" s="43">
        <v>89.7</v>
      </c>
      <c r="E57" s="39">
        <v>251956</v>
      </c>
      <c r="F57" s="43">
        <v>87.3</v>
      </c>
      <c r="G57" s="39">
        <v>133284</v>
      </c>
      <c r="H57" s="132">
        <v>46.2</v>
      </c>
      <c r="I57" s="39">
        <v>15423</v>
      </c>
      <c r="J57" s="39">
        <v>658552</v>
      </c>
      <c r="L57" s="12">
        <f t="shared" si="3"/>
        <v>332</v>
      </c>
    </row>
    <row r="58" spans="1:12" x14ac:dyDescent="0.25">
      <c r="A58" s="37" t="s">
        <v>94</v>
      </c>
      <c r="B58" s="40">
        <v>266607</v>
      </c>
      <c r="C58" s="40">
        <v>243987</v>
      </c>
      <c r="D58" s="44">
        <v>91.5</v>
      </c>
      <c r="E58" s="40">
        <v>237850</v>
      </c>
      <c r="F58" s="44">
        <v>89.2</v>
      </c>
      <c r="G58" s="40">
        <v>140593</v>
      </c>
      <c r="H58" s="133">
        <v>52.7</v>
      </c>
      <c r="I58" s="39">
        <v>19252</v>
      </c>
      <c r="J58" s="39">
        <v>640955</v>
      </c>
      <c r="L58" s="12">
        <f t="shared" si="3"/>
        <v>292</v>
      </c>
    </row>
    <row r="59" spans="1:12" x14ac:dyDescent="0.25">
      <c r="A59" s="36" t="s">
        <v>95</v>
      </c>
      <c r="B59" s="39">
        <v>284313</v>
      </c>
      <c r="C59" s="39">
        <v>256677</v>
      </c>
      <c r="D59" s="43">
        <v>90.3</v>
      </c>
      <c r="E59" s="39">
        <v>248419</v>
      </c>
      <c r="F59" s="43">
        <v>87.4</v>
      </c>
      <c r="G59" s="39">
        <v>160147</v>
      </c>
      <c r="H59" s="132">
        <v>56.3</v>
      </c>
      <c r="I59" s="39">
        <v>26642</v>
      </c>
      <c r="J59" s="39">
        <v>691276</v>
      </c>
      <c r="L59" s="12">
        <f t="shared" si="3"/>
        <v>383</v>
      </c>
    </row>
    <row r="60" spans="1:12" x14ac:dyDescent="0.25">
      <c r="A60" s="37" t="s">
        <v>96</v>
      </c>
      <c r="B60" s="40">
        <v>264324</v>
      </c>
      <c r="C60" s="40">
        <v>250620</v>
      </c>
      <c r="D60" s="42">
        <v>94.8</v>
      </c>
      <c r="E60" s="40">
        <v>243699</v>
      </c>
      <c r="F60" s="42">
        <v>92.2</v>
      </c>
      <c r="G60" s="40">
        <v>176467</v>
      </c>
      <c r="H60" s="133">
        <v>66.8</v>
      </c>
      <c r="I60" s="231">
        <v>42143</v>
      </c>
      <c r="J60" s="39">
        <v>712499</v>
      </c>
      <c r="L60" s="12">
        <f t="shared" si="3"/>
        <v>490</v>
      </c>
    </row>
    <row r="61" spans="1:12" x14ac:dyDescent="0.25">
      <c r="A61" s="36" t="s">
        <v>97</v>
      </c>
      <c r="B61" s="39">
        <v>209995</v>
      </c>
      <c r="C61" s="39">
        <v>205748</v>
      </c>
      <c r="D61" s="42">
        <v>98</v>
      </c>
      <c r="E61" s="39">
        <v>201910</v>
      </c>
      <c r="F61" s="42">
        <v>96.1</v>
      </c>
      <c r="G61" s="39">
        <v>163841</v>
      </c>
      <c r="H61" s="132">
        <v>78</v>
      </c>
      <c r="I61" s="39">
        <v>48969</v>
      </c>
      <c r="J61" s="39">
        <v>620207</v>
      </c>
      <c r="L61" s="12">
        <f t="shared" si="3"/>
        <v>549</v>
      </c>
    </row>
    <row r="62" spans="1:12" x14ac:dyDescent="0.25">
      <c r="A62" s="37" t="s">
        <v>98</v>
      </c>
      <c r="B62" s="40">
        <v>157696</v>
      </c>
      <c r="C62" s="40">
        <v>155586</v>
      </c>
      <c r="D62" s="42">
        <v>98.7</v>
      </c>
      <c r="E62" s="40">
        <v>155025</v>
      </c>
      <c r="F62" s="42">
        <v>98.3</v>
      </c>
      <c r="G62" s="40">
        <v>131119</v>
      </c>
      <c r="H62" s="133">
        <v>83.1</v>
      </c>
      <c r="I62" s="39">
        <v>66788</v>
      </c>
      <c r="J62" s="39">
        <v>508368</v>
      </c>
      <c r="L62" s="12">
        <f t="shared" si="3"/>
        <v>368</v>
      </c>
    </row>
    <row r="63" spans="1:12" x14ac:dyDescent="0.25">
      <c r="A63" s="36" t="s">
        <v>99</v>
      </c>
      <c r="B63" s="39">
        <v>103045</v>
      </c>
      <c r="C63" s="39">
        <v>99294</v>
      </c>
      <c r="D63" s="42">
        <v>96.4</v>
      </c>
      <c r="E63" s="39">
        <v>98165</v>
      </c>
      <c r="F63" s="42">
        <v>95.3</v>
      </c>
      <c r="G63" s="39">
        <v>90269</v>
      </c>
      <c r="H63" s="132">
        <v>87.6</v>
      </c>
      <c r="I63" s="39">
        <v>54718</v>
      </c>
      <c r="J63" s="39">
        <v>342355</v>
      </c>
      <c r="L63" s="12">
        <f t="shared" si="3"/>
        <v>188</v>
      </c>
    </row>
    <row r="64" spans="1:12" x14ac:dyDescent="0.25">
      <c r="A64" s="37" t="s">
        <v>100</v>
      </c>
      <c r="B64" s="40">
        <v>68661</v>
      </c>
      <c r="C64" s="40">
        <v>65176</v>
      </c>
      <c r="D64" s="42">
        <v>94.9</v>
      </c>
      <c r="E64" s="40">
        <v>64411</v>
      </c>
      <c r="F64" s="42">
        <v>93.8</v>
      </c>
      <c r="G64" s="40">
        <v>58311</v>
      </c>
      <c r="H64" s="133">
        <v>84.9</v>
      </c>
      <c r="I64" s="39">
        <v>35849</v>
      </c>
      <c r="J64" s="39">
        <v>223730</v>
      </c>
      <c r="L64" s="12">
        <f t="shared" si="3"/>
        <v>113</v>
      </c>
    </row>
    <row r="65" spans="1:12" x14ac:dyDescent="0.25">
      <c r="A65" s="36" t="s">
        <v>101</v>
      </c>
      <c r="B65" s="39">
        <v>44188</v>
      </c>
      <c r="C65" s="39">
        <v>41403</v>
      </c>
      <c r="D65" s="42">
        <v>93.7</v>
      </c>
      <c r="E65" s="39">
        <v>40897</v>
      </c>
      <c r="F65" s="42">
        <v>92.6</v>
      </c>
      <c r="G65" s="39">
        <v>36917</v>
      </c>
      <c r="H65" s="132">
        <v>83.5</v>
      </c>
      <c r="I65" s="39">
        <v>23169</v>
      </c>
      <c r="J65" s="39">
        <v>142372</v>
      </c>
      <c r="L65" s="12">
        <f t="shared" si="3"/>
        <v>51</v>
      </c>
    </row>
    <row r="66" spans="1:12" x14ac:dyDescent="0.25">
      <c r="A66" s="37" t="s">
        <v>102</v>
      </c>
      <c r="B66" s="40">
        <v>27809</v>
      </c>
      <c r="C66" s="40">
        <v>26173</v>
      </c>
      <c r="D66" s="42">
        <v>94.1</v>
      </c>
      <c r="E66" s="40">
        <v>25881</v>
      </c>
      <c r="F66" s="42">
        <v>93.1</v>
      </c>
      <c r="G66" s="40">
        <v>24071</v>
      </c>
      <c r="H66" s="133">
        <v>86.6</v>
      </c>
      <c r="I66" s="39">
        <v>15996</v>
      </c>
      <c r="J66" s="39">
        <v>92116</v>
      </c>
      <c r="L66" s="12">
        <f t="shared" si="3"/>
        <v>20</v>
      </c>
    </row>
    <row r="67" spans="1:12" x14ac:dyDescent="0.25">
      <c r="A67" s="36" t="s">
        <v>12</v>
      </c>
      <c r="B67" s="39">
        <v>0</v>
      </c>
      <c r="C67" s="39">
        <v>32195</v>
      </c>
      <c r="D67" s="43">
        <v>0</v>
      </c>
      <c r="E67" s="39">
        <v>14225</v>
      </c>
      <c r="F67" s="43">
        <v>0</v>
      </c>
      <c r="G67" s="39">
        <v>45</v>
      </c>
      <c r="H67" s="132">
        <v>0</v>
      </c>
      <c r="I67" s="39">
        <v>1</v>
      </c>
      <c r="J67" s="39">
        <v>46465</v>
      </c>
    </row>
    <row r="68" spans="1:12" x14ac:dyDescent="0.25">
      <c r="A68" s="36" t="s">
        <v>939</v>
      </c>
      <c r="B68" s="39">
        <v>3444862</v>
      </c>
      <c r="C68" s="39">
        <v>3136667</v>
      </c>
      <c r="D68" s="59">
        <v>91.1</v>
      </c>
      <c r="E68" s="39">
        <v>3016817</v>
      </c>
      <c r="F68" s="43">
        <v>87.6</v>
      </c>
      <c r="G68" s="39">
        <v>1682194</v>
      </c>
      <c r="H68" s="132">
        <v>48.8</v>
      </c>
      <c r="I68" s="39">
        <v>401699</v>
      </c>
      <c r="J68" s="39">
        <v>8229192</v>
      </c>
    </row>
    <row r="69" spans="1:12" x14ac:dyDescent="0.25">
      <c r="A69" s="36" t="s">
        <v>194</v>
      </c>
      <c r="B69" s="39">
        <v>3760818</v>
      </c>
      <c r="C69" s="39">
        <v>3413622</v>
      </c>
      <c r="D69" s="45">
        <v>90.8</v>
      </c>
      <c r="E69" s="39">
        <v>3283749</v>
      </c>
      <c r="F69" s="45">
        <v>87.3</v>
      </c>
      <c r="G69" s="39">
        <v>1725730</v>
      </c>
      <c r="H69" s="132">
        <v>45.9</v>
      </c>
      <c r="I69" s="39">
        <v>402111</v>
      </c>
      <c r="J69" s="39">
        <v>8817022</v>
      </c>
    </row>
    <row r="70" spans="1:12" x14ac:dyDescent="0.25">
      <c r="A70" s="36" t="s">
        <v>906</v>
      </c>
      <c r="B70" s="39">
        <v>4152248</v>
      </c>
      <c r="C70" s="39">
        <v>3612046</v>
      </c>
      <c r="D70" s="45">
        <v>87</v>
      </c>
      <c r="E70" s="39">
        <v>3428667</v>
      </c>
      <c r="F70" s="45">
        <v>82.6</v>
      </c>
      <c r="G70" s="39">
        <v>1725897</v>
      </c>
      <c r="H70" s="132">
        <v>41.6</v>
      </c>
      <c r="I70" s="39">
        <v>402111</v>
      </c>
      <c r="J70" s="39">
        <v>9160531</v>
      </c>
    </row>
    <row r="71" spans="1:12" x14ac:dyDescent="0.25">
      <c r="A71" s="36" t="s">
        <v>103</v>
      </c>
      <c r="B71" s="39">
        <v>4420039</v>
      </c>
      <c r="C71" s="39">
        <v>3620464</v>
      </c>
      <c r="D71" s="45">
        <v>81.900000000000006</v>
      </c>
      <c r="E71" s="39">
        <v>3428668</v>
      </c>
      <c r="F71" s="45">
        <v>77.599999999999994</v>
      </c>
      <c r="G71" s="39">
        <v>1725897</v>
      </c>
      <c r="H71" s="132">
        <v>39</v>
      </c>
      <c r="I71" s="39">
        <v>402111</v>
      </c>
      <c r="J71" s="39">
        <v>9168950</v>
      </c>
    </row>
    <row r="72" spans="1:12" x14ac:dyDescent="0.25">
      <c r="L72" s="12">
        <f>SUM(L47:L71)</f>
        <v>9344</v>
      </c>
    </row>
    <row r="73" spans="1:12" x14ac:dyDescent="0.25">
      <c r="B73" s="3" t="s">
        <v>232</v>
      </c>
      <c r="C73" s="58">
        <f>SUM(C50:C67)/SUM(B50:B67)</f>
        <v>0.90768048129941914</v>
      </c>
      <c r="D73" s="56">
        <f>AVERAGE(D51:D68)</f>
        <v>86.344444444444449</v>
      </c>
      <c r="E73" s="58">
        <f>SUM(E50:E67)/SUM(B50:B67)</f>
        <v>0.87314731179564875</v>
      </c>
      <c r="F73" s="56">
        <f>AVERAGE(F51:F68)</f>
        <v>83.916666666666657</v>
      </c>
      <c r="H73" s="14" t="s">
        <v>1153</v>
      </c>
    </row>
    <row r="74" spans="1:12" x14ac:dyDescent="0.25">
      <c r="B74" s="3" t="s">
        <v>156</v>
      </c>
      <c r="D74" s="38">
        <f>AVERAGE(D60:D66)</f>
        <v>95.8</v>
      </c>
      <c r="F74" s="38">
        <f>AVERAGE(F60:F66)</f>
        <v>94.485714285714295</v>
      </c>
      <c r="H74" s="12">
        <f>B69-E69</f>
        <v>477069</v>
      </c>
      <c r="I74" s="48">
        <f>H74/B69</f>
        <v>0.12685245603483072</v>
      </c>
      <c r="J74" t="s">
        <v>1180</v>
      </c>
    </row>
    <row r="75" spans="1:12" x14ac:dyDescent="0.25">
      <c r="B75" s="3" t="s">
        <v>147</v>
      </c>
      <c r="D75" s="38">
        <f>AVERAGE(D62:D66)</f>
        <v>95.559999999999988</v>
      </c>
      <c r="F75" s="38">
        <f>AVERAGE(F62:F66)</f>
        <v>94.62</v>
      </c>
      <c r="H75"/>
    </row>
    <row r="76" spans="1:12" x14ac:dyDescent="0.25">
      <c r="B76" s="3" t="s">
        <v>1242</v>
      </c>
      <c r="D76" s="261"/>
      <c r="F76" s="261"/>
      <c r="H76"/>
    </row>
    <row r="77" spans="1:12" x14ac:dyDescent="0.25">
      <c r="D77" s="261"/>
      <c r="F77" s="261"/>
      <c r="H77"/>
    </row>
    <row r="79" spans="1:12" x14ac:dyDescent="0.25">
      <c r="A79" t="s">
        <v>1185</v>
      </c>
    </row>
    <row r="80" spans="1:12" x14ac:dyDescent="0.25">
      <c r="A80" t="s">
        <v>111</v>
      </c>
    </row>
    <row r="81" spans="1:12" ht="60" x14ac:dyDescent="0.25">
      <c r="A81" s="35" t="s">
        <v>104</v>
      </c>
      <c r="B81" s="35" t="s">
        <v>105</v>
      </c>
      <c r="C81" s="35" t="s">
        <v>1129</v>
      </c>
      <c r="D81" s="35" t="s">
        <v>1130</v>
      </c>
      <c r="E81" s="35" t="s">
        <v>1131</v>
      </c>
      <c r="F81" s="35" t="s">
        <v>941</v>
      </c>
      <c r="G81" s="14" t="s">
        <v>783</v>
      </c>
      <c r="H81" s="35" t="s">
        <v>942</v>
      </c>
      <c r="I81" s="14" t="s">
        <v>1021</v>
      </c>
      <c r="J81" s="35" t="s">
        <v>110</v>
      </c>
      <c r="L81" s="35" t="s">
        <v>457</v>
      </c>
    </row>
    <row r="82" spans="1:12" x14ac:dyDescent="0.25">
      <c r="A82" s="144" t="s">
        <v>966</v>
      </c>
      <c r="B82" s="39">
        <v>391430</v>
      </c>
      <c r="C82" s="39">
        <v>195285</v>
      </c>
      <c r="D82" s="45">
        <v>49.9</v>
      </c>
      <c r="E82" s="39">
        <v>140021</v>
      </c>
      <c r="F82" s="45">
        <v>35.799999999999997</v>
      </c>
      <c r="G82" s="39">
        <v>95</v>
      </c>
      <c r="H82" s="39">
        <v>0</v>
      </c>
      <c r="I82" s="39">
        <v>0</v>
      </c>
      <c r="J82" s="39">
        <v>335401</v>
      </c>
      <c r="L82" s="12">
        <f>C82-C113</f>
        <v>806</v>
      </c>
    </row>
    <row r="83" spans="1:12" x14ac:dyDescent="0.25">
      <c r="A83" s="145" t="s">
        <v>967</v>
      </c>
      <c r="B83" s="40">
        <v>162518</v>
      </c>
      <c r="C83" s="40">
        <v>143366</v>
      </c>
      <c r="D83" s="44">
        <v>88.2</v>
      </c>
      <c r="E83" s="40">
        <v>138452</v>
      </c>
      <c r="F83" s="44">
        <v>85.2</v>
      </c>
      <c r="G83" s="40">
        <v>16716</v>
      </c>
      <c r="H83" s="131">
        <v>10.3</v>
      </c>
      <c r="I83" s="39">
        <v>59</v>
      </c>
      <c r="J83" s="39">
        <v>298591</v>
      </c>
      <c r="L83" s="12">
        <f t="shared" ref="L83:L99" si="4">C83-C114</f>
        <v>148</v>
      </c>
    </row>
    <row r="84" spans="1:12" x14ac:dyDescent="0.25">
      <c r="A84" s="41" t="s">
        <v>135</v>
      </c>
      <c r="B84" s="39">
        <v>256700</v>
      </c>
      <c r="C84" s="39">
        <v>224703</v>
      </c>
      <c r="D84" s="43">
        <v>87.5</v>
      </c>
      <c r="E84" s="39">
        <v>214256</v>
      </c>
      <c r="F84" s="43">
        <v>83.5</v>
      </c>
      <c r="G84" s="39">
        <v>49950</v>
      </c>
      <c r="H84" s="132">
        <v>19.5</v>
      </c>
      <c r="I84" s="39">
        <v>223</v>
      </c>
      <c r="J84" s="39">
        <v>488922</v>
      </c>
      <c r="L84" s="12">
        <f t="shared" si="4"/>
        <v>111</v>
      </c>
    </row>
    <row r="85" spans="1:12" x14ac:dyDescent="0.25">
      <c r="A85" s="37" t="s">
        <v>88</v>
      </c>
      <c r="B85" s="40">
        <v>276916</v>
      </c>
      <c r="C85" s="40">
        <v>240750</v>
      </c>
      <c r="D85" s="44">
        <v>86.9</v>
      </c>
      <c r="E85" s="40">
        <v>226417</v>
      </c>
      <c r="F85" s="44">
        <v>81.8</v>
      </c>
      <c r="G85" s="40">
        <v>71448</v>
      </c>
      <c r="H85" s="133">
        <v>25.8</v>
      </c>
      <c r="I85" s="39">
        <v>340</v>
      </c>
      <c r="J85" s="39">
        <v>538391</v>
      </c>
      <c r="L85" s="12">
        <f t="shared" si="4"/>
        <v>141</v>
      </c>
    </row>
    <row r="86" spans="1:12" x14ac:dyDescent="0.25">
      <c r="A86" s="36" t="s">
        <v>89</v>
      </c>
      <c r="B86" s="39">
        <v>314340</v>
      </c>
      <c r="C86" s="39">
        <v>263314</v>
      </c>
      <c r="D86" s="43">
        <v>83.8</v>
      </c>
      <c r="E86" s="39">
        <v>248670</v>
      </c>
      <c r="F86" s="43">
        <v>79.099999999999994</v>
      </c>
      <c r="G86" s="39">
        <v>84223</v>
      </c>
      <c r="H86" s="132">
        <v>26.8</v>
      </c>
      <c r="I86" s="39">
        <v>482</v>
      </c>
      <c r="J86" s="39">
        <v>595910</v>
      </c>
      <c r="L86" s="12">
        <f t="shared" si="4"/>
        <v>193</v>
      </c>
    </row>
    <row r="87" spans="1:12" x14ac:dyDescent="0.25">
      <c r="A87" s="37" t="s">
        <v>90</v>
      </c>
      <c r="B87" s="40">
        <v>356224</v>
      </c>
      <c r="C87" s="40">
        <v>302143</v>
      </c>
      <c r="D87" s="44">
        <v>84.8</v>
      </c>
      <c r="E87" s="40">
        <v>288144</v>
      </c>
      <c r="F87" s="44">
        <v>80.900000000000006</v>
      </c>
      <c r="G87" s="40">
        <v>109431</v>
      </c>
      <c r="H87" s="133">
        <v>30.7</v>
      </c>
      <c r="I87" s="39">
        <v>794</v>
      </c>
      <c r="J87" s="39">
        <v>699418</v>
      </c>
      <c r="L87" s="12">
        <f t="shared" si="4"/>
        <v>163</v>
      </c>
    </row>
    <row r="88" spans="1:12" x14ac:dyDescent="0.25">
      <c r="A88" s="36" t="s">
        <v>91</v>
      </c>
      <c r="B88" s="39">
        <v>359135</v>
      </c>
      <c r="C88" s="39">
        <v>314710</v>
      </c>
      <c r="D88" s="43">
        <v>87.6</v>
      </c>
      <c r="E88" s="39">
        <v>303291</v>
      </c>
      <c r="F88" s="43">
        <v>84.5</v>
      </c>
      <c r="G88" s="39">
        <v>127967</v>
      </c>
      <c r="H88" s="132">
        <v>35.6</v>
      </c>
      <c r="I88" s="39">
        <v>1105</v>
      </c>
      <c r="J88" s="39">
        <v>745907</v>
      </c>
      <c r="L88" s="12">
        <f t="shared" si="4"/>
        <v>140</v>
      </c>
    </row>
    <row r="89" spans="1:12" x14ac:dyDescent="0.25">
      <c r="A89" s="37" t="s">
        <v>92</v>
      </c>
      <c r="B89" s="40">
        <v>319735</v>
      </c>
      <c r="C89" s="40">
        <v>285582</v>
      </c>
      <c r="D89" s="44">
        <v>89.3</v>
      </c>
      <c r="E89" s="40">
        <v>278222</v>
      </c>
      <c r="F89" s="44">
        <v>87</v>
      </c>
      <c r="G89" s="40">
        <v>132237</v>
      </c>
      <c r="H89" s="133">
        <v>41.4</v>
      </c>
      <c r="I89" s="39">
        <v>2586</v>
      </c>
      <c r="J89" s="39">
        <v>697575</v>
      </c>
      <c r="L89" s="12">
        <f t="shared" si="4"/>
        <v>131</v>
      </c>
    </row>
    <row r="90" spans="1:12" x14ac:dyDescent="0.25">
      <c r="A90" s="36" t="s">
        <v>93</v>
      </c>
      <c r="B90" s="39">
        <v>288613</v>
      </c>
      <c r="C90" s="39">
        <v>258444</v>
      </c>
      <c r="D90" s="43">
        <v>89.5</v>
      </c>
      <c r="E90" s="39">
        <v>251652</v>
      </c>
      <c r="F90" s="43">
        <v>87.2</v>
      </c>
      <c r="G90" s="39">
        <v>131128</v>
      </c>
      <c r="H90" s="132">
        <v>45.4</v>
      </c>
      <c r="I90" s="39">
        <v>3274</v>
      </c>
      <c r="J90" s="39">
        <v>643623</v>
      </c>
      <c r="L90" s="12">
        <f t="shared" si="4"/>
        <v>114</v>
      </c>
    </row>
    <row r="91" spans="1:12" x14ac:dyDescent="0.25">
      <c r="A91" s="37" t="s">
        <v>94</v>
      </c>
      <c r="B91" s="40">
        <v>266607</v>
      </c>
      <c r="C91" s="40">
        <v>243695</v>
      </c>
      <c r="D91" s="44">
        <v>91.4</v>
      </c>
      <c r="E91" s="40">
        <v>237546</v>
      </c>
      <c r="F91" s="44">
        <v>89.1</v>
      </c>
      <c r="G91" s="40">
        <v>138509</v>
      </c>
      <c r="H91" s="133">
        <v>52</v>
      </c>
      <c r="I91" s="39">
        <v>3940</v>
      </c>
      <c r="J91" s="39">
        <v>622976</v>
      </c>
      <c r="L91" s="12">
        <f t="shared" si="4"/>
        <v>75</v>
      </c>
    </row>
    <row r="92" spans="1:12" x14ac:dyDescent="0.25">
      <c r="A92" s="36" t="s">
        <v>95</v>
      </c>
      <c r="B92" s="39">
        <v>284313</v>
      </c>
      <c r="C92" s="39">
        <v>256294</v>
      </c>
      <c r="D92" s="43">
        <v>90.1</v>
      </c>
      <c r="E92" s="39">
        <v>248076</v>
      </c>
      <c r="F92" s="43">
        <v>87.3</v>
      </c>
      <c r="G92" s="39">
        <v>158239</v>
      </c>
      <c r="H92" s="132">
        <v>55.7</v>
      </c>
      <c r="I92" s="39">
        <v>6376</v>
      </c>
      <c r="J92" s="39">
        <v>668389</v>
      </c>
      <c r="L92" s="12">
        <f t="shared" si="4"/>
        <v>100</v>
      </c>
    </row>
    <row r="93" spans="1:12" x14ac:dyDescent="0.25">
      <c r="A93" s="37" t="s">
        <v>96</v>
      </c>
      <c r="B93" s="40">
        <v>264324</v>
      </c>
      <c r="C93" s="40">
        <v>250130</v>
      </c>
      <c r="D93" s="42">
        <v>94.6</v>
      </c>
      <c r="E93" s="40">
        <v>243375</v>
      </c>
      <c r="F93" s="42">
        <v>92.1</v>
      </c>
      <c r="G93" s="40">
        <v>174656</v>
      </c>
      <c r="H93" s="133">
        <v>66.099999999999994</v>
      </c>
      <c r="I93" s="231">
        <v>13698</v>
      </c>
      <c r="J93" s="39">
        <v>681440</v>
      </c>
      <c r="L93" s="12">
        <f t="shared" si="4"/>
        <v>77</v>
      </c>
    </row>
    <row r="94" spans="1:12" x14ac:dyDescent="0.25">
      <c r="A94" s="36" t="s">
        <v>97</v>
      </c>
      <c r="B94" s="39">
        <v>209995</v>
      </c>
      <c r="C94" s="39">
        <v>205199</v>
      </c>
      <c r="D94" s="42">
        <v>97.7</v>
      </c>
      <c r="E94" s="39">
        <v>201556</v>
      </c>
      <c r="F94" s="42">
        <v>96</v>
      </c>
      <c r="G94" s="39">
        <v>162032</v>
      </c>
      <c r="H94" s="132">
        <v>77.2</v>
      </c>
      <c r="I94" s="39">
        <v>11631</v>
      </c>
      <c r="J94" s="39">
        <v>580164</v>
      </c>
      <c r="L94" s="12">
        <f t="shared" si="4"/>
        <v>67</v>
      </c>
    </row>
    <row r="95" spans="1:12" x14ac:dyDescent="0.25">
      <c r="A95" s="37" t="s">
        <v>98</v>
      </c>
      <c r="B95" s="40">
        <v>157696</v>
      </c>
      <c r="C95" s="40">
        <v>155218</v>
      </c>
      <c r="D95" s="42">
        <v>98.4</v>
      </c>
      <c r="E95" s="40">
        <v>154762</v>
      </c>
      <c r="F95" s="42">
        <v>98.1</v>
      </c>
      <c r="G95" s="40">
        <v>129894</v>
      </c>
      <c r="H95" s="133">
        <v>82.4</v>
      </c>
      <c r="I95" s="39">
        <v>48476</v>
      </c>
      <c r="J95" s="39">
        <v>488204</v>
      </c>
      <c r="L95" s="12">
        <f t="shared" si="4"/>
        <v>91</v>
      </c>
    </row>
    <row r="96" spans="1:12" x14ac:dyDescent="0.25">
      <c r="A96" s="36" t="s">
        <v>99</v>
      </c>
      <c r="B96" s="39">
        <v>103045</v>
      </c>
      <c r="C96" s="39">
        <v>99106</v>
      </c>
      <c r="D96" s="42">
        <v>96.2</v>
      </c>
      <c r="E96" s="39">
        <v>97999</v>
      </c>
      <c r="F96" s="42">
        <v>95.1</v>
      </c>
      <c r="G96" s="39">
        <v>89748</v>
      </c>
      <c r="H96" s="132">
        <v>87.1</v>
      </c>
      <c r="I96" s="39">
        <v>45000</v>
      </c>
      <c r="J96" s="39">
        <v>331764</v>
      </c>
      <c r="L96" s="12">
        <f t="shared" si="4"/>
        <v>75</v>
      </c>
    </row>
    <row r="97" spans="1:12" x14ac:dyDescent="0.25">
      <c r="A97" s="37" t="s">
        <v>100</v>
      </c>
      <c r="B97" s="40">
        <v>68661</v>
      </c>
      <c r="C97" s="40">
        <v>65063</v>
      </c>
      <c r="D97" s="42">
        <v>94.8</v>
      </c>
      <c r="E97" s="40">
        <v>64348</v>
      </c>
      <c r="F97" s="42">
        <v>93.7</v>
      </c>
      <c r="G97" s="40">
        <v>58008</v>
      </c>
      <c r="H97" s="133">
        <v>84.5</v>
      </c>
      <c r="I97" s="39">
        <v>30315</v>
      </c>
      <c r="J97" s="39">
        <v>217717</v>
      </c>
      <c r="L97" s="12">
        <f t="shared" si="4"/>
        <v>32</v>
      </c>
    </row>
    <row r="98" spans="1:12" x14ac:dyDescent="0.25">
      <c r="A98" s="36" t="s">
        <v>101</v>
      </c>
      <c r="B98" s="39">
        <v>44188</v>
      </c>
      <c r="C98" s="39">
        <v>41352</v>
      </c>
      <c r="D98" s="42">
        <v>93.6</v>
      </c>
      <c r="E98" s="39">
        <v>40845</v>
      </c>
      <c r="F98" s="42">
        <v>92.4</v>
      </c>
      <c r="G98" s="39">
        <v>36740</v>
      </c>
      <c r="H98" s="132">
        <v>83.1</v>
      </c>
      <c r="I98" s="39">
        <v>19832</v>
      </c>
      <c r="J98" s="39">
        <v>138755</v>
      </c>
      <c r="L98" s="12">
        <f t="shared" si="4"/>
        <v>20</v>
      </c>
    </row>
    <row r="99" spans="1:12" x14ac:dyDescent="0.25">
      <c r="A99" s="37" t="s">
        <v>102</v>
      </c>
      <c r="B99" s="40">
        <v>27809</v>
      </c>
      <c r="C99" s="40">
        <v>26153</v>
      </c>
      <c r="D99" s="42">
        <v>94</v>
      </c>
      <c r="E99" s="40">
        <v>25850</v>
      </c>
      <c r="F99" s="42">
        <v>93</v>
      </c>
      <c r="G99" s="40">
        <v>23960</v>
      </c>
      <c r="H99" s="133">
        <v>86.2</v>
      </c>
      <c r="I99" s="39">
        <v>13967</v>
      </c>
      <c r="J99" s="39">
        <v>89925</v>
      </c>
      <c r="L99" s="12">
        <f t="shared" si="4"/>
        <v>8</v>
      </c>
    </row>
    <row r="100" spans="1:12" x14ac:dyDescent="0.25">
      <c r="A100" s="36" t="s">
        <v>12</v>
      </c>
      <c r="B100" s="39">
        <v>0</v>
      </c>
      <c r="C100" s="39">
        <v>32255</v>
      </c>
      <c r="D100" s="43">
        <v>0</v>
      </c>
      <c r="E100" s="39">
        <v>14282</v>
      </c>
      <c r="F100" s="43">
        <v>0</v>
      </c>
      <c r="G100" s="39">
        <v>11</v>
      </c>
      <c r="H100" s="132">
        <v>0</v>
      </c>
      <c r="I100" s="39">
        <v>0</v>
      </c>
      <c r="J100" s="39">
        <v>46547</v>
      </c>
    </row>
    <row r="101" spans="1:12" x14ac:dyDescent="0.25">
      <c r="A101" s="36" t="s">
        <v>939</v>
      </c>
      <c r="B101" s="39">
        <v>3444862</v>
      </c>
      <c r="C101" s="39">
        <v>3131177</v>
      </c>
      <c r="D101" s="59">
        <v>90.9</v>
      </c>
      <c r="E101" s="39">
        <v>3012009</v>
      </c>
      <c r="F101" s="43">
        <v>87.4</v>
      </c>
      <c r="G101" s="39">
        <v>1657757</v>
      </c>
      <c r="H101" s="132">
        <v>48.1</v>
      </c>
      <c r="I101" s="39">
        <v>201944</v>
      </c>
      <c r="J101" s="39">
        <v>7994894</v>
      </c>
    </row>
    <row r="102" spans="1:12" x14ac:dyDescent="0.25">
      <c r="A102" s="36" t="s">
        <v>194</v>
      </c>
      <c r="B102" s="39">
        <v>3760818</v>
      </c>
      <c r="C102" s="39">
        <v>3407477</v>
      </c>
      <c r="D102" s="45">
        <v>90.6</v>
      </c>
      <c r="E102" s="39">
        <v>3277743</v>
      </c>
      <c r="F102" s="45">
        <v>87.2</v>
      </c>
      <c r="G102" s="39">
        <v>1694897</v>
      </c>
      <c r="H102" s="132">
        <v>45.1</v>
      </c>
      <c r="I102" s="39">
        <v>202098</v>
      </c>
      <c r="J102" s="39">
        <v>8574218</v>
      </c>
    </row>
    <row r="103" spans="1:12" x14ac:dyDescent="0.25">
      <c r="A103" s="36" t="s">
        <v>906</v>
      </c>
      <c r="B103" s="39">
        <v>4152248</v>
      </c>
      <c r="C103" s="39">
        <v>3602762</v>
      </c>
      <c r="D103" s="45">
        <v>86.8</v>
      </c>
      <c r="E103" s="39">
        <v>3417764</v>
      </c>
      <c r="F103" s="45">
        <v>82.3</v>
      </c>
      <c r="G103" s="39">
        <v>1694992</v>
      </c>
      <c r="H103" s="132">
        <v>40.799999999999997</v>
      </c>
      <c r="I103" s="39">
        <v>202098</v>
      </c>
      <c r="J103" s="39">
        <v>8909619</v>
      </c>
    </row>
    <row r="104" spans="1:12" x14ac:dyDescent="0.25">
      <c r="A104" s="36" t="s">
        <v>103</v>
      </c>
      <c r="B104" s="39">
        <v>4420039</v>
      </c>
      <c r="C104" s="39">
        <v>3602762</v>
      </c>
      <c r="D104" s="45">
        <v>81.5</v>
      </c>
      <c r="E104" s="39">
        <v>3417764</v>
      </c>
      <c r="F104" s="45">
        <v>77.3</v>
      </c>
      <c r="G104" s="39">
        <v>1694992</v>
      </c>
      <c r="H104" s="132">
        <v>38.299999999999997</v>
      </c>
      <c r="I104" s="39">
        <v>202098</v>
      </c>
      <c r="J104" s="39">
        <v>8909619</v>
      </c>
    </row>
    <row r="105" spans="1:12" x14ac:dyDescent="0.25">
      <c r="L105" s="12">
        <f>SUM(L82:L104)</f>
        <v>2492</v>
      </c>
    </row>
    <row r="106" spans="1:12" x14ac:dyDescent="0.25">
      <c r="B106" s="3" t="s">
        <v>232</v>
      </c>
      <c r="C106" s="58">
        <f>SUM(C83:C100)/SUM(B83:B100)</f>
        <v>0.90604652869494651</v>
      </c>
      <c r="D106" s="56">
        <f>AVERAGE(D84:D101)</f>
        <v>86.172222222222231</v>
      </c>
      <c r="E106" s="58">
        <f>SUM(E83:E100)/SUM(B83:B100)</f>
        <v>0.87155031922567927</v>
      </c>
      <c r="F106" s="56">
        <f>AVERAGE(F84:F101)</f>
        <v>83.788888888888891</v>
      </c>
      <c r="H106" s="14" t="s">
        <v>1153</v>
      </c>
    </row>
    <row r="107" spans="1:12" x14ac:dyDescent="0.25">
      <c r="B107" s="3" t="s">
        <v>156</v>
      </c>
      <c r="D107" s="38">
        <f>AVERAGE(D93:D99)</f>
        <v>95.614285714285728</v>
      </c>
      <c r="F107" s="38">
        <f>AVERAGE(F93:F99)</f>
        <v>94.342857142857142</v>
      </c>
      <c r="H107" s="12">
        <f>B102-E102</f>
        <v>483075</v>
      </c>
      <c r="I107" s="48">
        <f>H107/B102</f>
        <v>0.12844944902943986</v>
      </c>
      <c r="J107" t="s">
        <v>1180</v>
      </c>
    </row>
    <row r="108" spans="1:12" x14ac:dyDescent="0.25">
      <c r="B108" s="3" t="s">
        <v>147</v>
      </c>
      <c r="D108" s="38">
        <f>AVERAGE(D95:D99)</f>
        <v>95.4</v>
      </c>
      <c r="F108" s="38">
        <f>AVERAGE(F95:F99)</f>
        <v>94.46</v>
      </c>
      <c r="H108"/>
    </row>
    <row r="110" spans="1:12" x14ac:dyDescent="0.25">
      <c r="A110" t="s">
        <v>1179</v>
      </c>
    </row>
    <row r="111" spans="1:12" x14ac:dyDescent="0.25">
      <c r="A111" t="s">
        <v>111</v>
      </c>
    </row>
    <row r="112" spans="1:12" ht="60" x14ac:dyDescent="0.25">
      <c r="A112" s="35" t="s">
        <v>104</v>
      </c>
      <c r="B112" s="35" t="s">
        <v>105</v>
      </c>
      <c r="C112" s="35" t="s">
        <v>1129</v>
      </c>
      <c r="D112" s="35" t="s">
        <v>1130</v>
      </c>
      <c r="E112" s="35" t="s">
        <v>1131</v>
      </c>
      <c r="F112" s="35" t="s">
        <v>941</v>
      </c>
      <c r="G112" s="14" t="s">
        <v>783</v>
      </c>
      <c r="H112" s="35" t="s">
        <v>942</v>
      </c>
      <c r="I112" s="14" t="s">
        <v>1021</v>
      </c>
      <c r="J112" s="35" t="s">
        <v>110</v>
      </c>
      <c r="L112" s="35" t="s">
        <v>457</v>
      </c>
    </row>
    <row r="113" spans="1:12" x14ac:dyDescent="0.25">
      <c r="A113" s="144" t="s">
        <v>966</v>
      </c>
      <c r="B113" s="39">
        <v>391430</v>
      </c>
      <c r="C113" s="39">
        <v>194479</v>
      </c>
      <c r="D113" s="45">
        <v>49.7</v>
      </c>
      <c r="E113" s="39">
        <v>138130</v>
      </c>
      <c r="F113" s="45">
        <v>35.299999999999997</v>
      </c>
      <c r="G113" s="39">
        <v>84</v>
      </c>
      <c r="H113" s="39">
        <v>0</v>
      </c>
      <c r="I113" s="39">
        <v>0</v>
      </c>
      <c r="J113" s="39">
        <v>332693</v>
      </c>
      <c r="L113" s="12">
        <f>C113-C144</f>
        <v>697</v>
      </c>
    </row>
    <row r="114" spans="1:12" x14ac:dyDescent="0.25">
      <c r="A114" s="145" t="s">
        <v>967</v>
      </c>
      <c r="B114" s="40">
        <v>162518</v>
      </c>
      <c r="C114" s="40">
        <v>143218</v>
      </c>
      <c r="D114" s="44">
        <v>88.1</v>
      </c>
      <c r="E114" s="40">
        <v>138067</v>
      </c>
      <c r="F114" s="44">
        <v>85</v>
      </c>
      <c r="G114" s="40">
        <v>15894</v>
      </c>
      <c r="H114" s="131">
        <v>9.8000000000000007</v>
      </c>
      <c r="I114" s="39">
        <v>47</v>
      </c>
      <c r="J114" s="39">
        <v>297225</v>
      </c>
      <c r="L114" s="12">
        <f t="shared" ref="L114:L130" si="5">C114-C145</f>
        <v>223</v>
      </c>
    </row>
    <row r="115" spans="1:12" x14ac:dyDescent="0.25">
      <c r="A115" s="41" t="s">
        <v>135</v>
      </c>
      <c r="B115" s="39">
        <v>256700</v>
      </c>
      <c r="C115" s="39">
        <v>224592</v>
      </c>
      <c r="D115" s="43">
        <v>87.5</v>
      </c>
      <c r="E115" s="39">
        <v>214073</v>
      </c>
      <c r="F115" s="43">
        <v>83.4</v>
      </c>
      <c r="G115" s="39">
        <v>48608</v>
      </c>
      <c r="H115" s="132">
        <v>18.899999999999999</v>
      </c>
      <c r="I115" s="39">
        <v>167</v>
      </c>
      <c r="J115" s="39">
        <v>487232</v>
      </c>
      <c r="L115" s="12">
        <f t="shared" si="5"/>
        <v>181</v>
      </c>
    </row>
    <row r="116" spans="1:12" x14ac:dyDescent="0.25">
      <c r="A116" s="37" t="s">
        <v>88</v>
      </c>
      <c r="B116" s="40">
        <v>276916</v>
      </c>
      <c r="C116" s="40">
        <v>240609</v>
      </c>
      <c r="D116" s="44">
        <v>86.9</v>
      </c>
      <c r="E116" s="40">
        <v>226235</v>
      </c>
      <c r="F116" s="44">
        <v>81.7</v>
      </c>
      <c r="G116" s="40">
        <v>70873</v>
      </c>
      <c r="H116" s="133">
        <v>25.6</v>
      </c>
      <c r="I116" s="39">
        <v>261</v>
      </c>
      <c r="J116" s="39">
        <v>537419</v>
      </c>
      <c r="L116" s="12">
        <f t="shared" si="5"/>
        <v>156</v>
      </c>
    </row>
    <row r="117" spans="1:12" x14ac:dyDescent="0.25">
      <c r="A117" s="36" t="s">
        <v>89</v>
      </c>
      <c r="B117" s="39">
        <v>314340</v>
      </c>
      <c r="C117" s="39">
        <v>263121</v>
      </c>
      <c r="D117" s="43">
        <v>83.7</v>
      </c>
      <c r="E117" s="39">
        <v>248447</v>
      </c>
      <c r="F117" s="43">
        <v>79</v>
      </c>
      <c r="G117" s="39">
        <v>83690</v>
      </c>
      <c r="H117" s="132">
        <v>26.6</v>
      </c>
      <c r="I117" s="39">
        <v>405</v>
      </c>
      <c r="J117" s="39">
        <v>594892</v>
      </c>
      <c r="L117" s="12">
        <f t="shared" si="5"/>
        <v>241</v>
      </c>
    </row>
    <row r="118" spans="1:12" x14ac:dyDescent="0.25">
      <c r="A118" s="37" t="s">
        <v>90</v>
      </c>
      <c r="B118" s="40">
        <v>356224</v>
      </c>
      <c r="C118" s="40">
        <v>301980</v>
      </c>
      <c r="D118" s="44">
        <v>84.8</v>
      </c>
      <c r="E118" s="40">
        <v>287930</v>
      </c>
      <c r="F118" s="44">
        <v>80.8</v>
      </c>
      <c r="G118" s="40">
        <v>108834</v>
      </c>
      <c r="H118" s="133">
        <v>30.6</v>
      </c>
      <c r="I118" s="39">
        <v>677</v>
      </c>
      <c r="J118" s="39">
        <v>698336</v>
      </c>
      <c r="L118" s="12">
        <f t="shared" si="5"/>
        <v>287</v>
      </c>
    </row>
    <row r="119" spans="1:12" x14ac:dyDescent="0.25">
      <c r="A119" s="36" t="s">
        <v>91</v>
      </c>
      <c r="B119" s="39">
        <v>359135</v>
      </c>
      <c r="C119" s="39">
        <v>314570</v>
      </c>
      <c r="D119" s="43">
        <v>87.6</v>
      </c>
      <c r="E119" s="39">
        <v>303059</v>
      </c>
      <c r="F119" s="43">
        <v>84.4</v>
      </c>
      <c r="G119" s="39">
        <v>127300</v>
      </c>
      <c r="H119" s="132">
        <v>35.4</v>
      </c>
      <c r="I119" s="39">
        <v>959</v>
      </c>
      <c r="J119" s="39">
        <v>744728</v>
      </c>
      <c r="L119" s="12">
        <f t="shared" si="5"/>
        <v>204</v>
      </c>
    </row>
    <row r="120" spans="1:12" x14ac:dyDescent="0.25">
      <c r="A120" s="37" t="s">
        <v>92</v>
      </c>
      <c r="B120" s="40">
        <v>319735</v>
      </c>
      <c r="C120" s="40">
        <v>285451</v>
      </c>
      <c r="D120" s="44">
        <v>89.3</v>
      </c>
      <c r="E120" s="40">
        <v>278067</v>
      </c>
      <c r="F120" s="44">
        <v>87</v>
      </c>
      <c r="G120" s="40">
        <v>131587</v>
      </c>
      <c r="H120" s="133">
        <v>41.2</v>
      </c>
      <c r="I120" s="39">
        <v>2362</v>
      </c>
      <c r="J120" s="39">
        <v>696426</v>
      </c>
      <c r="L120" s="12">
        <f t="shared" si="5"/>
        <v>160</v>
      </c>
    </row>
    <row r="121" spans="1:12" x14ac:dyDescent="0.25">
      <c r="A121" s="36" t="s">
        <v>93</v>
      </c>
      <c r="B121" s="39">
        <v>288613</v>
      </c>
      <c r="C121" s="39">
        <v>258330</v>
      </c>
      <c r="D121" s="43">
        <v>89.5</v>
      </c>
      <c r="E121" s="39">
        <v>251527</v>
      </c>
      <c r="F121" s="43">
        <v>87.2</v>
      </c>
      <c r="G121" s="39">
        <v>130483</v>
      </c>
      <c r="H121" s="132">
        <v>45.2</v>
      </c>
      <c r="I121" s="39">
        <v>2963</v>
      </c>
      <c r="J121" s="39">
        <v>642436</v>
      </c>
      <c r="L121" s="12">
        <f t="shared" si="5"/>
        <v>104</v>
      </c>
    </row>
    <row r="122" spans="1:12" x14ac:dyDescent="0.25">
      <c r="A122" s="37" t="s">
        <v>94</v>
      </c>
      <c r="B122" s="40">
        <v>266607</v>
      </c>
      <c r="C122" s="40">
        <v>243620</v>
      </c>
      <c r="D122" s="44">
        <v>91.4</v>
      </c>
      <c r="E122" s="40">
        <v>237437</v>
      </c>
      <c r="F122" s="44">
        <v>89.1</v>
      </c>
      <c r="G122" s="40">
        <v>137987</v>
      </c>
      <c r="H122" s="133">
        <v>51.8</v>
      </c>
      <c r="I122" s="39">
        <v>3495</v>
      </c>
      <c r="J122" s="39">
        <v>621830</v>
      </c>
      <c r="L122" s="12">
        <f t="shared" si="5"/>
        <v>90</v>
      </c>
    </row>
    <row r="123" spans="1:12" x14ac:dyDescent="0.25">
      <c r="A123" s="36" t="s">
        <v>95</v>
      </c>
      <c r="B123" s="39">
        <v>284313</v>
      </c>
      <c r="C123" s="39">
        <v>256194</v>
      </c>
      <c r="D123" s="43">
        <v>90.1</v>
      </c>
      <c r="E123" s="39">
        <v>247978</v>
      </c>
      <c r="F123" s="43">
        <v>87.2</v>
      </c>
      <c r="G123" s="39">
        <v>157774</v>
      </c>
      <c r="H123" s="132">
        <v>55.5</v>
      </c>
      <c r="I123" s="39">
        <v>5755</v>
      </c>
      <c r="J123" s="39">
        <v>667110</v>
      </c>
      <c r="L123" s="12">
        <f t="shared" si="5"/>
        <v>105</v>
      </c>
    </row>
    <row r="124" spans="1:12" x14ac:dyDescent="0.25">
      <c r="A124" s="37" t="s">
        <v>96</v>
      </c>
      <c r="B124" s="40">
        <v>264324</v>
      </c>
      <c r="C124" s="40">
        <v>250053</v>
      </c>
      <c r="D124" s="42">
        <v>94.6</v>
      </c>
      <c r="E124" s="40">
        <v>243283</v>
      </c>
      <c r="F124" s="42">
        <v>92</v>
      </c>
      <c r="G124" s="40">
        <v>174234</v>
      </c>
      <c r="H124" s="133">
        <v>65.900000000000006</v>
      </c>
      <c r="I124" s="231">
        <v>12730</v>
      </c>
      <c r="J124" s="39">
        <v>679882</v>
      </c>
      <c r="L124" s="12">
        <f t="shared" si="5"/>
        <v>101</v>
      </c>
    </row>
    <row r="125" spans="1:12" x14ac:dyDescent="0.25">
      <c r="A125" s="36" t="s">
        <v>97</v>
      </c>
      <c r="B125" s="39">
        <v>209995</v>
      </c>
      <c r="C125" s="39">
        <v>205132</v>
      </c>
      <c r="D125" s="42">
        <v>97.7</v>
      </c>
      <c r="E125" s="39">
        <v>201461</v>
      </c>
      <c r="F125" s="42">
        <v>95.9</v>
      </c>
      <c r="G125" s="39">
        <v>161646</v>
      </c>
      <c r="H125" s="132">
        <v>77</v>
      </c>
      <c r="I125" s="39">
        <v>9972</v>
      </c>
      <c r="J125" s="39">
        <v>577957</v>
      </c>
      <c r="L125" s="12">
        <f t="shared" si="5"/>
        <v>76</v>
      </c>
    </row>
    <row r="126" spans="1:12" x14ac:dyDescent="0.25">
      <c r="A126" s="37" t="s">
        <v>98</v>
      </c>
      <c r="B126" s="40">
        <v>157696</v>
      </c>
      <c r="C126" s="40">
        <v>155127</v>
      </c>
      <c r="D126" s="42">
        <v>98.4</v>
      </c>
      <c r="E126" s="40">
        <v>154685</v>
      </c>
      <c r="F126" s="42">
        <v>98.1</v>
      </c>
      <c r="G126" s="40">
        <v>129534</v>
      </c>
      <c r="H126" s="133">
        <v>82.1</v>
      </c>
      <c r="I126" s="39">
        <v>42892</v>
      </c>
      <c r="J126" s="39">
        <v>482093</v>
      </c>
      <c r="L126" s="12">
        <f t="shared" si="5"/>
        <v>84</v>
      </c>
    </row>
    <row r="127" spans="1:12" x14ac:dyDescent="0.25">
      <c r="A127" s="36" t="s">
        <v>99</v>
      </c>
      <c r="B127" s="39">
        <v>103045</v>
      </c>
      <c r="C127" s="39">
        <v>99031</v>
      </c>
      <c r="D127" s="42">
        <v>96.1</v>
      </c>
      <c r="E127" s="39">
        <v>97931</v>
      </c>
      <c r="F127" s="42">
        <v>95</v>
      </c>
      <c r="G127" s="39">
        <v>89586</v>
      </c>
      <c r="H127" s="132">
        <v>86.9</v>
      </c>
      <c r="I127" s="39">
        <v>42390</v>
      </c>
      <c r="J127" s="39">
        <v>328849</v>
      </c>
      <c r="L127" s="12">
        <f t="shared" si="5"/>
        <v>50</v>
      </c>
    </row>
    <row r="128" spans="1:12" x14ac:dyDescent="0.25">
      <c r="A128" s="37" t="s">
        <v>100</v>
      </c>
      <c r="B128" s="40">
        <v>68661</v>
      </c>
      <c r="C128" s="40">
        <v>65031</v>
      </c>
      <c r="D128" s="42">
        <v>94.7</v>
      </c>
      <c r="E128" s="40">
        <v>64319</v>
      </c>
      <c r="F128" s="42">
        <v>93.7</v>
      </c>
      <c r="G128" s="40">
        <v>57921</v>
      </c>
      <c r="H128" s="133">
        <v>84.4</v>
      </c>
      <c r="I128" s="39">
        <v>28864</v>
      </c>
      <c r="J128" s="39">
        <v>216118</v>
      </c>
      <c r="L128" s="12">
        <f t="shared" si="5"/>
        <v>25</v>
      </c>
    </row>
    <row r="129" spans="1:12" x14ac:dyDescent="0.25">
      <c r="A129" s="36" t="s">
        <v>101</v>
      </c>
      <c r="B129" s="39">
        <v>44188</v>
      </c>
      <c r="C129" s="39">
        <v>41332</v>
      </c>
      <c r="D129" s="42">
        <v>93.5</v>
      </c>
      <c r="E129" s="39">
        <v>40820</v>
      </c>
      <c r="F129" s="42">
        <v>92.4</v>
      </c>
      <c r="G129" s="39">
        <v>36673</v>
      </c>
      <c r="H129" s="132">
        <v>83</v>
      </c>
      <c r="I129" s="39">
        <v>18746</v>
      </c>
      <c r="J129" s="39">
        <v>137557</v>
      </c>
      <c r="L129" s="12">
        <f t="shared" si="5"/>
        <v>15</v>
      </c>
    </row>
    <row r="130" spans="1:12" x14ac:dyDescent="0.25">
      <c r="A130" s="37" t="s">
        <v>102</v>
      </c>
      <c r="B130" s="40">
        <v>27809</v>
      </c>
      <c r="C130" s="40">
        <v>26145</v>
      </c>
      <c r="D130" s="42">
        <v>94</v>
      </c>
      <c r="E130" s="40">
        <v>25827</v>
      </c>
      <c r="F130" s="42">
        <v>92.9</v>
      </c>
      <c r="G130" s="40">
        <v>23919</v>
      </c>
      <c r="H130" s="133">
        <v>86</v>
      </c>
      <c r="I130" s="39">
        <v>13226</v>
      </c>
      <c r="J130" s="39">
        <v>89112</v>
      </c>
      <c r="L130" s="12">
        <f t="shared" si="5"/>
        <v>4</v>
      </c>
    </row>
    <row r="131" spans="1:12" x14ac:dyDescent="0.25">
      <c r="A131" s="36" t="s">
        <v>12</v>
      </c>
      <c r="B131" s="39">
        <v>0</v>
      </c>
      <c r="C131" s="39">
        <v>32231</v>
      </c>
      <c r="D131" s="43">
        <v>0</v>
      </c>
      <c r="E131" s="39">
        <v>14257</v>
      </c>
      <c r="F131" s="43">
        <v>0</v>
      </c>
      <c r="G131" s="39">
        <v>9</v>
      </c>
      <c r="H131" s="132">
        <v>0</v>
      </c>
      <c r="I131" s="39">
        <v>0</v>
      </c>
      <c r="J131" s="39">
        <v>46496</v>
      </c>
    </row>
    <row r="132" spans="1:12" x14ac:dyDescent="0.25">
      <c r="A132" s="36" t="s">
        <v>939</v>
      </c>
      <c r="B132" s="39">
        <v>3444862</v>
      </c>
      <c r="C132" s="39">
        <v>3129683</v>
      </c>
      <c r="D132" s="59">
        <v>90.9</v>
      </c>
      <c r="E132" s="39">
        <v>3010170</v>
      </c>
      <c r="F132" s="43">
        <v>87.4</v>
      </c>
      <c r="G132" s="39">
        <v>1651215</v>
      </c>
      <c r="H132" s="132">
        <v>47.9</v>
      </c>
      <c r="I132" s="39">
        <v>185793</v>
      </c>
      <c r="J132" s="39">
        <v>7968929</v>
      </c>
    </row>
    <row r="133" spans="1:12" x14ac:dyDescent="0.25">
      <c r="A133" s="36" t="s">
        <v>194</v>
      </c>
      <c r="B133" s="39">
        <v>3760818</v>
      </c>
      <c r="C133" s="39">
        <v>3405767</v>
      </c>
      <c r="D133" s="45">
        <v>90.6</v>
      </c>
      <c r="E133" s="39">
        <v>3275403</v>
      </c>
      <c r="F133" s="45">
        <v>87.1</v>
      </c>
      <c r="G133" s="39">
        <v>1686552</v>
      </c>
      <c r="H133" s="132">
        <v>44.8</v>
      </c>
      <c r="I133" s="39">
        <v>185911</v>
      </c>
      <c r="J133" s="39">
        <v>8545698</v>
      </c>
    </row>
    <row r="134" spans="1:12" x14ac:dyDescent="0.25">
      <c r="A134" s="36" t="s">
        <v>906</v>
      </c>
      <c r="B134" s="39">
        <v>4152248</v>
      </c>
      <c r="C134" s="39">
        <v>3600246</v>
      </c>
      <c r="D134" s="45">
        <v>86.7</v>
      </c>
      <c r="E134" s="39">
        <v>3413533</v>
      </c>
      <c r="F134" s="45">
        <v>82.2</v>
      </c>
      <c r="G134" s="39">
        <v>1686636</v>
      </c>
      <c r="H134" s="132">
        <v>40.6</v>
      </c>
      <c r="I134" s="39">
        <v>185911</v>
      </c>
      <c r="J134" s="39">
        <v>8878391</v>
      </c>
    </row>
    <row r="135" spans="1:12" x14ac:dyDescent="0.25">
      <c r="A135" s="36" t="s">
        <v>103</v>
      </c>
      <c r="B135" s="39">
        <v>4420039</v>
      </c>
      <c r="C135" s="39">
        <v>3600246</v>
      </c>
      <c r="D135" s="45">
        <v>81.5</v>
      </c>
      <c r="E135" s="39">
        <v>3413533</v>
      </c>
      <c r="F135" s="45">
        <v>77.2</v>
      </c>
      <c r="G135" s="39">
        <v>1686636</v>
      </c>
      <c r="H135" s="132">
        <v>38.200000000000003</v>
      </c>
      <c r="I135" s="39">
        <v>185911</v>
      </c>
      <c r="J135" s="39">
        <v>8878391</v>
      </c>
    </row>
    <row r="136" spans="1:12" x14ac:dyDescent="0.25">
      <c r="L136" s="12">
        <f>SUM(L113:L135)</f>
        <v>2803</v>
      </c>
    </row>
    <row r="137" spans="1:12" x14ac:dyDescent="0.25">
      <c r="B137" s="3" t="s">
        <v>232</v>
      </c>
      <c r="C137" s="58">
        <f>SUM(C114:C131)/SUM(B114:B131)</f>
        <v>0.90559184050069941</v>
      </c>
      <c r="D137" s="56">
        <f>AVERAGE(D115:D132)</f>
        <v>86.15</v>
      </c>
      <c r="E137" s="58">
        <f>SUM(E114:E131)/SUM(B114:B131)</f>
        <v>0.87092811432828865</v>
      </c>
      <c r="F137" s="56">
        <f>AVERAGE(F115:F132)</f>
        <v>83.733333333333363</v>
      </c>
      <c r="H137" s="14" t="s">
        <v>1153</v>
      </c>
    </row>
    <row r="138" spans="1:12" x14ac:dyDescent="0.25">
      <c r="B138" s="3" t="s">
        <v>156</v>
      </c>
      <c r="D138" s="38">
        <f>AVERAGE(D124:D130)</f>
        <v>95.571428571428569</v>
      </c>
      <c r="F138" s="38">
        <f>AVERAGE(F124:F130)</f>
        <v>94.285714285714292</v>
      </c>
      <c r="H138" s="12">
        <f>B133-E133</f>
        <v>485415</v>
      </c>
      <c r="I138" s="48">
        <f>H138/B133</f>
        <v>0.12907165409227461</v>
      </c>
      <c r="J138" t="s">
        <v>1180</v>
      </c>
    </row>
    <row r="139" spans="1:12" x14ac:dyDescent="0.25">
      <c r="B139" s="3" t="s">
        <v>147</v>
      </c>
      <c r="D139" s="38">
        <f>AVERAGE(D126:D130)</f>
        <v>95.34</v>
      </c>
      <c r="F139" s="38">
        <f>AVERAGE(F126:F130)</f>
        <v>94.42</v>
      </c>
      <c r="H139"/>
    </row>
    <row r="141" spans="1:12" x14ac:dyDescent="0.25">
      <c r="A141" t="s">
        <v>1172</v>
      </c>
    </row>
    <row r="142" spans="1:12" x14ac:dyDescent="0.25">
      <c r="A142" t="s">
        <v>111</v>
      </c>
    </row>
    <row r="143" spans="1:12" ht="60" x14ac:dyDescent="0.25">
      <c r="A143" s="35" t="s">
        <v>104</v>
      </c>
      <c r="B143" s="35" t="s">
        <v>105</v>
      </c>
      <c r="C143" s="35" t="s">
        <v>1129</v>
      </c>
      <c r="D143" s="35" t="s">
        <v>1130</v>
      </c>
      <c r="E143" s="35" t="s">
        <v>1131</v>
      </c>
      <c r="F143" s="35" t="s">
        <v>941</v>
      </c>
      <c r="G143" s="14" t="s">
        <v>783</v>
      </c>
      <c r="H143" s="35" t="s">
        <v>942</v>
      </c>
      <c r="I143" s="14" t="s">
        <v>1021</v>
      </c>
      <c r="J143" s="35" t="s">
        <v>110</v>
      </c>
      <c r="L143" s="35" t="s">
        <v>457</v>
      </c>
    </row>
    <row r="144" spans="1:12" x14ac:dyDescent="0.25">
      <c r="A144" s="144" t="s">
        <v>966</v>
      </c>
      <c r="B144" s="39">
        <v>391430</v>
      </c>
      <c r="C144" s="39">
        <v>193782</v>
      </c>
      <c r="D144" s="45">
        <v>49.5</v>
      </c>
      <c r="E144" s="39">
        <v>136414</v>
      </c>
      <c r="F144" s="45">
        <v>34.9</v>
      </c>
      <c r="G144" s="39">
        <v>83</v>
      </c>
      <c r="H144" s="39">
        <v>0</v>
      </c>
      <c r="I144" s="39">
        <v>0</v>
      </c>
      <c r="J144" s="39">
        <v>330279</v>
      </c>
      <c r="L144" s="12">
        <f>C144-C175</f>
        <v>1328</v>
      </c>
    </row>
    <row r="145" spans="1:12" x14ac:dyDescent="0.25">
      <c r="A145" s="145" t="s">
        <v>967</v>
      </c>
      <c r="B145" s="40">
        <v>162518</v>
      </c>
      <c r="C145" s="40">
        <v>142995</v>
      </c>
      <c r="D145" s="44">
        <v>88</v>
      </c>
      <c r="E145" s="40">
        <v>137622</v>
      </c>
      <c r="F145" s="44">
        <v>84.7</v>
      </c>
      <c r="G145" s="40">
        <v>15287</v>
      </c>
      <c r="H145" s="131">
        <v>9.4</v>
      </c>
      <c r="I145" s="39">
        <v>38</v>
      </c>
      <c r="J145" s="39">
        <v>295941</v>
      </c>
      <c r="L145" s="12">
        <f t="shared" ref="L145:L161" si="6">C145-C176</f>
        <v>380</v>
      </c>
    </row>
    <row r="146" spans="1:12" x14ac:dyDescent="0.25">
      <c r="A146" s="41" t="s">
        <v>135</v>
      </c>
      <c r="B146" s="39">
        <v>256700</v>
      </c>
      <c r="C146" s="39">
        <v>224411</v>
      </c>
      <c r="D146" s="43">
        <v>87.4</v>
      </c>
      <c r="E146" s="39">
        <v>213865</v>
      </c>
      <c r="F146" s="43">
        <v>83.3</v>
      </c>
      <c r="G146" s="39">
        <v>47585</v>
      </c>
      <c r="H146" s="132">
        <v>18.5</v>
      </c>
      <c r="I146" s="39">
        <v>149</v>
      </c>
      <c r="J146" s="39">
        <v>485807</v>
      </c>
      <c r="L146" s="12">
        <f t="shared" si="6"/>
        <v>283</v>
      </c>
    </row>
    <row r="147" spans="1:12" x14ac:dyDescent="0.25">
      <c r="A147" s="37" t="s">
        <v>88</v>
      </c>
      <c r="B147" s="40">
        <v>276916</v>
      </c>
      <c r="C147" s="40">
        <v>240453</v>
      </c>
      <c r="D147" s="44">
        <v>86.8</v>
      </c>
      <c r="E147" s="40">
        <v>226036</v>
      </c>
      <c r="F147" s="44">
        <v>81.599999999999994</v>
      </c>
      <c r="G147" s="40">
        <v>70299</v>
      </c>
      <c r="H147" s="133">
        <v>25.4</v>
      </c>
      <c r="I147" s="39">
        <v>226</v>
      </c>
      <c r="J147" s="39">
        <v>536464</v>
      </c>
      <c r="L147" s="12">
        <f t="shared" si="6"/>
        <v>281</v>
      </c>
    </row>
    <row r="148" spans="1:12" x14ac:dyDescent="0.25">
      <c r="A148" s="36" t="s">
        <v>89</v>
      </c>
      <c r="B148" s="39">
        <v>314340</v>
      </c>
      <c r="C148" s="39">
        <v>262880</v>
      </c>
      <c r="D148" s="43">
        <v>83.6</v>
      </c>
      <c r="E148" s="39">
        <v>248179</v>
      </c>
      <c r="F148" s="43">
        <v>79</v>
      </c>
      <c r="G148" s="39">
        <v>83114</v>
      </c>
      <c r="H148" s="132">
        <v>26.4</v>
      </c>
      <c r="I148" s="39">
        <v>360</v>
      </c>
      <c r="J148" s="39">
        <v>593775</v>
      </c>
      <c r="L148" s="12">
        <f t="shared" si="6"/>
        <v>372</v>
      </c>
    </row>
    <row r="149" spans="1:12" x14ac:dyDescent="0.25">
      <c r="A149" s="37" t="s">
        <v>90</v>
      </c>
      <c r="B149" s="40">
        <v>356224</v>
      </c>
      <c r="C149" s="40">
        <v>301693</v>
      </c>
      <c r="D149" s="44">
        <v>84.7</v>
      </c>
      <c r="E149" s="40">
        <v>287658</v>
      </c>
      <c r="F149" s="44">
        <v>80.8</v>
      </c>
      <c r="G149" s="40">
        <v>108271</v>
      </c>
      <c r="H149" s="133">
        <v>30.4</v>
      </c>
      <c r="I149" s="39">
        <v>595</v>
      </c>
      <c r="J149" s="39">
        <v>697155</v>
      </c>
      <c r="L149" s="12">
        <f t="shared" si="6"/>
        <v>424</v>
      </c>
    </row>
    <row r="150" spans="1:12" x14ac:dyDescent="0.25">
      <c r="A150" s="36" t="s">
        <v>91</v>
      </c>
      <c r="B150" s="39">
        <v>359135</v>
      </c>
      <c r="C150" s="39">
        <v>314366</v>
      </c>
      <c r="D150" s="43">
        <v>87.5</v>
      </c>
      <c r="E150" s="39">
        <v>302788</v>
      </c>
      <c r="F150" s="43">
        <v>84.3</v>
      </c>
      <c r="G150" s="39">
        <v>126592</v>
      </c>
      <c r="H150" s="132">
        <v>35.200000000000003</v>
      </c>
      <c r="I150" s="39">
        <v>850</v>
      </c>
      <c r="J150" s="39">
        <v>743457</v>
      </c>
      <c r="L150" s="12">
        <f t="shared" si="6"/>
        <v>374</v>
      </c>
    </row>
    <row r="151" spans="1:12" x14ac:dyDescent="0.25">
      <c r="A151" s="37" t="s">
        <v>92</v>
      </c>
      <c r="B151" s="40">
        <v>319735</v>
      </c>
      <c r="C151" s="40">
        <v>285291</v>
      </c>
      <c r="D151" s="44">
        <v>89.2</v>
      </c>
      <c r="E151" s="40">
        <v>277854</v>
      </c>
      <c r="F151" s="44">
        <v>86.9</v>
      </c>
      <c r="G151" s="40">
        <v>130854</v>
      </c>
      <c r="H151" s="133">
        <v>40.9</v>
      </c>
      <c r="I151" s="39">
        <v>2178</v>
      </c>
      <c r="J151" s="39">
        <v>695156</v>
      </c>
      <c r="L151" s="12">
        <f t="shared" si="6"/>
        <v>246</v>
      </c>
    </row>
    <row r="152" spans="1:12" x14ac:dyDescent="0.25">
      <c r="A152" s="36" t="s">
        <v>93</v>
      </c>
      <c r="B152" s="39">
        <v>288613</v>
      </c>
      <c r="C152" s="39">
        <v>258226</v>
      </c>
      <c r="D152" s="43">
        <v>89.5</v>
      </c>
      <c r="E152" s="39">
        <v>251400</v>
      </c>
      <c r="F152" s="43">
        <v>87.1</v>
      </c>
      <c r="G152" s="39">
        <v>129807</v>
      </c>
      <c r="H152" s="132">
        <v>45</v>
      </c>
      <c r="I152" s="39">
        <v>2689</v>
      </c>
      <c r="J152" s="39">
        <v>641261</v>
      </c>
      <c r="L152" s="12">
        <f t="shared" si="6"/>
        <v>196</v>
      </c>
    </row>
    <row r="153" spans="1:12" x14ac:dyDescent="0.25">
      <c r="A153" s="37" t="s">
        <v>94</v>
      </c>
      <c r="B153" s="40">
        <v>266607</v>
      </c>
      <c r="C153" s="40">
        <v>243530</v>
      </c>
      <c r="D153" s="44">
        <v>91.3</v>
      </c>
      <c r="E153" s="40">
        <v>237317</v>
      </c>
      <c r="F153" s="44">
        <v>89</v>
      </c>
      <c r="G153" s="40">
        <v>137424</v>
      </c>
      <c r="H153" s="133">
        <v>51.5</v>
      </c>
      <c r="I153" s="39">
        <v>3170</v>
      </c>
      <c r="J153" s="39">
        <v>620736</v>
      </c>
      <c r="L153" s="12">
        <f t="shared" si="6"/>
        <v>180</v>
      </c>
    </row>
    <row r="154" spans="1:12" x14ac:dyDescent="0.25">
      <c r="A154" s="36" t="s">
        <v>95</v>
      </c>
      <c r="B154" s="39">
        <v>284313</v>
      </c>
      <c r="C154" s="39">
        <v>256089</v>
      </c>
      <c r="D154" s="43">
        <v>90.1</v>
      </c>
      <c r="E154" s="39">
        <v>247858</v>
      </c>
      <c r="F154" s="43">
        <v>87.2</v>
      </c>
      <c r="G154" s="39">
        <v>157295</v>
      </c>
      <c r="H154" s="132">
        <v>55.3</v>
      </c>
      <c r="I154" s="39">
        <v>5267</v>
      </c>
      <c r="J154" s="39">
        <v>665929</v>
      </c>
      <c r="L154" s="12">
        <f t="shared" si="6"/>
        <v>193</v>
      </c>
    </row>
    <row r="155" spans="1:12" x14ac:dyDescent="0.25">
      <c r="A155" s="37" t="s">
        <v>96</v>
      </c>
      <c r="B155" s="40">
        <v>264324</v>
      </c>
      <c r="C155" s="40">
        <v>249952</v>
      </c>
      <c r="D155" s="42">
        <v>94.6</v>
      </c>
      <c r="E155" s="40">
        <v>243180</v>
      </c>
      <c r="F155" s="42">
        <v>92</v>
      </c>
      <c r="G155" s="40">
        <v>173787</v>
      </c>
      <c r="H155" s="133">
        <v>65.7</v>
      </c>
      <c r="I155" s="231">
        <v>11898</v>
      </c>
      <c r="J155" s="39">
        <v>678402</v>
      </c>
      <c r="L155" s="12">
        <f t="shared" si="6"/>
        <v>164</v>
      </c>
    </row>
    <row r="156" spans="1:12" x14ac:dyDescent="0.25">
      <c r="A156" s="36" t="s">
        <v>97</v>
      </c>
      <c r="B156" s="39">
        <v>209995</v>
      </c>
      <c r="C156" s="39">
        <v>205056</v>
      </c>
      <c r="D156" s="42">
        <v>97.6</v>
      </c>
      <c r="E156" s="39">
        <v>201391</v>
      </c>
      <c r="F156" s="42">
        <v>95.9</v>
      </c>
      <c r="G156" s="39">
        <v>161259</v>
      </c>
      <c r="H156" s="132">
        <v>76.8</v>
      </c>
      <c r="I156" s="39">
        <v>8564</v>
      </c>
      <c r="J156" s="39">
        <v>576018</v>
      </c>
      <c r="L156" s="12">
        <f t="shared" si="6"/>
        <v>158</v>
      </c>
    </row>
    <row r="157" spans="1:12" x14ac:dyDescent="0.25">
      <c r="A157" s="37" t="s">
        <v>98</v>
      </c>
      <c r="B157" s="40">
        <v>157696</v>
      </c>
      <c r="C157" s="40">
        <v>155043</v>
      </c>
      <c r="D157" s="42">
        <v>98.3</v>
      </c>
      <c r="E157" s="40">
        <v>154618</v>
      </c>
      <c r="F157" s="42">
        <v>98</v>
      </c>
      <c r="G157" s="40">
        <v>129171</v>
      </c>
      <c r="H157" s="133">
        <v>81.900000000000006</v>
      </c>
      <c r="I157" s="39">
        <v>36393</v>
      </c>
      <c r="J157" s="39">
        <v>475082</v>
      </c>
      <c r="L157" s="12">
        <f t="shared" si="6"/>
        <v>132</v>
      </c>
    </row>
    <row r="158" spans="1:12" x14ac:dyDescent="0.25">
      <c r="A158" s="36" t="s">
        <v>99</v>
      </c>
      <c r="B158" s="39">
        <v>103045</v>
      </c>
      <c r="C158" s="39">
        <v>98981</v>
      </c>
      <c r="D158" s="42">
        <v>96.1</v>
      </c>
      <c r="E158" s="39">
        <v>97882</v>
      </c>
      <c r="F158" s="42">
        <v>95</v>
      </c>
      <c r="G158" s="39">
        <v>89433</v>
      </c>
      <c r="H158" s="132">
        <v>86.8</v>
      </c>
      <c r="I158" s="39">
        <v>39527</v>
      </c>
      <c r="J158" s="39">
        <v>325734</v>
      </c>
      <c r="L158" s="12">
        <f t="shared" si="6"/>
        <v>76</v>
      </c>
    </row>
    <row r="159" spans="1:12" x14ac:dyDescent="0.25">
      <c r="A159" s="37" t="s">
        <v>100</v>
      </c>
      <c r="B159" s="40">
        <v>68661</v>
      </c>
      <c r="C159" s="40">
        <v>65006</v>
      </c>
      <c r="D159" s="42">
        <v>94.7</v>
      </c>
      <c r="E159" s="40">
        <v>64295</v>
      </c>
      <c r="F159" s="42">
        <v>93.6</v>
      </c>
      <c r="G159" s="40">
        <v>57847</v>
      </c>
      <c r="H159" s="133">
        <v>84.3</v>
      </c>
      <c r="I159" s="39">
        <v>27279</v>
      </c>
      <c r="J159" s="39">
        <v>214410</v>
      </c>
      <c r="L159" s="12">
        <f t="shared" si="6"/>
        <v>57</v>
      </c>
    </row>
    <row r="160" spans="1:12" x14ac:dyDescent="0.25">
      <c r="A160" s="36" t="s">
        <v>101</v>
      </c>
      <c r="B160" s="39">
        <v>44188</v>
      </c>
      <c r="C160" s="39">
        <v>41317</v>
      </c>
      <c r="D160" s="42">
        <v>93.5</v>
      </c>
      <c r="E160" s="39">
        <v>40805</v>
      </c>
      <c r="F160" s="42">
        <v>92.3</v>
      </c>
      <c r="G160" s="39">
        <v>36600</v>
      </c>
      <c r="H160" s="132">
        <v>82.8</v>
      </c>
      <c r="I160" s="39">
        <v>17811</v>
      </c>
      <c r="J160" s="39">
        <v>136519</v>
      </c>
      <c r="L160" s="12">
        <f t="shared" si="6"/>
        <v>38</v>
      </c>
    </row>
    <row r="161" spans="1:12" x14ac:dyDescent="0.25">
      <c r="A161" s="37" t="s">
        <v>102</v>
      </c>
      <c r="B161" s="40">
        <v>27809</v>
      </c>
      <c r="C161" s="40">
        <v>26141</v>
      </c>
      <c r="D161" s="42">
        <v>94</v>
      </c>
      <c r="E161" s="40">
        <v>25815</v>
      </c>
      <c r="F161" s="42">
        <v>92.8</v>
      </c>
      <c r="G161" s="40">
        <v>23875</v>
      </c>
      <c r="H161" s="133">
        <v>85.9</v>
      </c>
      <c r="I161" s="39">
        <v>12596</v>
      </c>
      <c r="J161" s="39">
        <v>88422</v>
      </c>
      <c r="L161" s="12">
        <f t="shared" si="6"/>
        <v>22</v>
      </c>
    </row>
    <row r="162" spans="1:12" x14ac:dyDescent="0.25">
      <c r="A162" s="36" t="s">
        <v>12</v>
      </c>
      <c r="B162" s="39">
        <v>0</v>
      </c>
      <c r="C162" s="39">
        <v>32244</v>
      </c>
      <c r="D162" s="43">
        <v>0</v>
      </c>
      <c r="E162" s="39">
        <v>14263</v>
      </c>
      <c r="F162" s="43">
        <v>0</v>
      </c>
      <c r="G162" s="39">
        <v>9</v>
      </c>
      <c r="H162" s="132">
        <v>0</v>
      </c>
      <c r="I162" s="39">
        <v>0</v>
      </c>
      <c r="J162" s="39">
        <v>46515</v>
      </c>
    </row>
    <row r="163" spans="1:12" x14ac:dyDescent="0.25">
      <c r="A163" s="36" t="s">
        <v>939</v>
      </c>
      <c r="B163" s="39">
        <v>3444862</v>
      </c>
      <c r="C163" s="39">
        <v>3127915</v>
      </c>
      <c r="D163" s="59">
        <v>90.8</v>
      </c>
      <c r="E163" s="39">
        <v>3008161</v>
      </c>
      <c r="F163" s="43">
        <v>87.3</v>
      </c>
      <c r="G163" s="39">
        <v>1644485</v>
      </c>
      <c r="H163" s="132">
        <v>47.7</v>
      </c>
      <c r="I163" s="39">
        <v>169489</v>
      </c>
      <c r="J163" s="39">
        <v>7942237</v>
      </c>
    </row>
    <row r="164" spans="1:12" x14ac:dyDescent="0.25">
      <c r="A164" s="36" t="s">
        <v>194</v>
      </c>
      <c r="B164" s="39">
        <v>3760818</v>
      </c>
      <c r="C164" s="39">
        <v>3403674</v>
      </c>
      <c r="D164" s="45">
        <v>90.5</v>
      </c>
      <c r="E164" s="39">
        <v>3272826</v>
      </c>
      <c r="F164" s="45">
        <v>87</v>
      </c>
      <c r="G164" s="39">
        <v>1678509</v>
      </c>
      <c r="H164" s="132">
        <v>44.6</v>
      </c>
      <c r="I164" s="39">
        <v>169590</v>
      </c>
      <c r="J164" s="39">
        <v>8516783</v>
      </c>
    </row>
    <row r="165" spans="1:12" x14ac:dyDescent="0.25">
      <c r="A165" s="36" t="s">
        <v>906</v>
      </c>
      <c r="B165" s="39">
        <v>4152248</v>
      </c>
      <c r="C165" s="39">
        <v>3597456</v>
      </c>
      <c r="D165" s="45">
        <v>86.6</v>
      </c>
      <c r="E165" s="39">
        <v>3409240</v>
      </c>
      <c r="F165" s="45">
        <v>82.1</v>
      </c>
      <c r="G165" s="39">
        <v>1678592</v>
      </c>
      <c r="H165" s="132">
        <v>40.4</v>
      </c>
      <c r="I165" s="39">
        <v>169590</v>
      </c>
      <c r="J165" s="39">
        <v>8847062</v>
      </c>
    </row>
    <row r="166" spans="1:12" x14ac:dyDescent="0.25">
      <c r="A166" s="36" t="s">
        <v>103</v>
      </c>
      <c r="B166" s="39">
        <v>4420039</v>
      </c>
      <c r="C166" s="39">
        <v>3597456</v>
      </c>
      <c r="D166" s="45">
        <v>81.400000000000006</v>
      </c>
      <c r="E166" s="39">
        <v>3409240</v>
      </c>
      <c r="F166" s="45">
        <v>77.099999999999994</v>
      </c>
      <c r="G166" s="39">
        <v>1678592</v>
      </c>
      <c r="H166" s="132">
        <v>38</v>
      </c>
      <c r="I166" s="39">
        <v>169590</v>
      </c>
      <c r="J166" s="39">
        <v>8847062</v>
      </c>
    </row>
    <row r="167" spans="1:12" x14ac:dyDescent="0.25">
      <c r="L167" s="12">
        <f>SUM(L144:L166)</f>
        <v>4904</v>
      </c>
    </row>
    <row r="168" spans="1:12" x14ac:dyDescent="0.25">
      <c r="B168" s="3" t="s">
        <v>232</v>
      </c>
      <c r="C168" s="58">
        <f>SUM(C145:C162)/SUM(B145:B162)</f>
        <v>0.90503531278692217</v>
      </c>
      <c r="D168" s="56">
        <f>AVERAGE(D146:D163)</f>
        <v>86.094444444444434</v>
      </c>
      <c r="E168" s="58">
        <f>SUM(E145:E162)/SUM(B145:B162)</f>
        <v>0.87024289124257248</v>
      </c>
      <c r="F168" s="56">
        <f>AVERAGE(F146:F163)</f>
        <v>83.672222222222203</v>
      </c>
      <c r="H168" s="14" t="s">
        <v>1153</v>
      </c>
    </row>
    <row r="169" spans="1:12" x14ac:dyDescent="0.25">
      <c r="B169" s="3" t="s">
        <v>156</v>
      </c>
      <c r="D169" s="38">
        <f>AVERAGE(D155:D161)</f>
        <v>95.54285714285713</v>
      </c>
      <c r="F169" s="38">
        <f>AVERAGE(F155:F161)</f>
        <v>94.228571428571414</v>
      </c>
      <c r="H169" s="12">
        <f>B164-E164</f>
        <v>487992</v>
      </c>
    </row>
    <row r="170" spans="1:12" x14ac:dyDescent="0.25">
      <c r="B170" s="3" t="s">
        <v>147</v>
      </c>
      <c r="D170" s="38">
        <f>AVERAGE(D157:D161)</f>
        <v>95.32</v>
      </c>
      <c r="F170" s="38">
        <f>AVERAGE(F157:F161)</f>
        <v>94.34</v>
      </c>
      <c r="H170"/>
    </row>
    <row r="172" spans="1:12" x14ac:dyDescent="0.25">
      <c r="A172" t="s">
        <v>1161</v>
      </c>
    </row>
    <row r="173" spans="1:12" x14ac:dyDescent="0.25">
      <c r="A173" t="s">
        <v>111</v>
      </c>
    </row>
    <row r="174" spans="1:12" ht="60" x14ac:dyDescent="0.25">
      <c r="A174" s="35" t="s">
        <v>104</v>
      </c>
      <c r="B174" s="35" t="s">
        <v>105</v>
      </c>
      <c r="C174" s="35" t="s">
        <v>1129</v>
      </c>
      <c r="D174" s="35" t="s">
        <v>1130</v>
      </c>
      <c r="E174" s="35" t="s">
        <v>1131</v>
      </c>
      <c r="F174" s="35" t="s">
        <v>941</v>
      </c>
      <c r="G174" s="14" t="s">
        <v>783</v>
      </c>
      <c r="H174" s="35" t="s">
        <v>942</v>
      </c>
      <c r="I174" s="14" t="s">
        <v>1021</v>
      </c>
      <c r="J174" s="35" t="s">
        <v>110</v>
      </c>
      <c r="L174" s="35" t="s">
        <v>457</v>
      </c>
    </row>
    <row r="175" spans="1:12" x14ac:dyDescent="0.25">
      <c r="A175" s="144" t="s">
        <v>966</v>
      </c>
      <c r="B175" s="39">
        <v>391430</v>
      </c>
      <c r="C175" s="39">
        <v>192454</v>
      </c>
      <c r="D175" s="45">
        <v>49.2</v>
      </c>
      <c r="E175" s="39">
        <v>133485</v>
      </c>
      <c r="F175" s="45">
        <v>34.1</v>
      </c>
      <c r="G175" s="39">
        <v>76</v>
      </c>
      <c r="H175" s="39">
        <v>0</v>
      </c>
      <c r="I175" s="39">
        <v>1</v>
      </c>
      <c r="J175" s="39">
        <v>326016</v>
      </c>
      <c r="L175" s="12">
        <f>C175-C206</f>
        <v>476</v>
      </c>
    </row>
    <row r="176" spans="1:12" x14ac:dyDescent="0.25">
      <c r="A176" s="145" t="s">
        <v>967</v>
      </c>
      <c r="B176" s="40">
        <v>162518</v>
      </c>
      <c r="C176" s="40">
        <v>142615</v>
      </c>
      <c r="D176" s="44">
        <v>87.8</v>
      </c>
      <c r="E176" s="40">
        <v>137114</v>
      </c>
      <c r="F176" s="44">
        <v>84.4</v>
      </c>
      <c r="G176" s="40">
        <v>14285</v>
      </c>
      <c r="H176" s="131">
        <v>8.8000000000000007</v>
      </c>
      <c r="I176" s="39">
        <v>32</v>
      </c>
      <c r="J176" s="39">
        <v>294045</v>
      </c>
      <c r="L176" s="12">
        <f t="shared" ref="L176:L192" si="7">C176-C207</f>
        <v>120</v>
      </c>
    </row>
    <row r="177" spans="1:12" x14ac:dyDescent="0.25">
      <c r="A177" s="41" t="s">
        <v>135</v>
      </c>
      <c r="B177" s="39">
        <v>256700</v>
      </c>
      <c r="C177" s="39">
        <v>224128</v>
      </c>
      <c r="D177" s="43">
        <v>87.3</v>
      </c>
      <c r="E177" s="39">
        <v>213654</v>
      </c>
      <c r="F177" s="43">
        <v>83.2</v>
      </c>
      <c r="G177" s="39">
        <v>46021</v>
      </c>
      <c r="H177" s="132">
        <v>17.899999999999999</v>
      </c>
      <c r="I177" s="39">
        <v>107</v>
      </c>
      <c r="J177" s="39">
        <v>483709</v>
      </c>
      <c r="L177" s="12">
        <f t="shared" si="7"/>
        <v>110</v>
      </c>
    </row>
    <row r="178" spans="1:12" x14ac:dyDescent="0.25">
      <c r="A178" s="37" t="s">
        <v>88</v>
      </c>
      <c r="B178" s="40">
        <v>276916</v>
      </c>
      <c r="C178" s="40">
        <v>240172</v>
      </c>
      <c r="D178" s="44">
        <v>86.7</v>
      </c>
      <c r="E178" s="40">
        <v>225744</v>
      </c>
      <c r="F178" s="44">
        <v>81.5</v>
      </c>
      <c r="G178" s="40">
        <v>69278</v>
      </c>
      <c r="H178" s="133">
        <v>25</v>
      </c>
      <c r="I178" s="39">
        <v>174</v>
      </c>
      <c r="J178" s="39">
        <v>534834</v>
      </c>
      <c r="L178" s="12">
        <f t="shared" si="7"/>
        <v>107</v>
      </c>
    </row>
    <row r="179" spans="1:12" x14ac:dyDescent="0.25">
      <c r="A179" s="36" t="s">
        <v>89</v>
      </c>
      <c r="B179" s="39">
        <v>314340</v>
      </c>
      <c r="C179" s="39">
        <v>262508</v>
      </c>
      <c r="D179" s="43">
        <v>83.5</v>
      </c>
      <c r="E179" s="39">
        <v>247741</v>
      </c>
      <c r="F179" s="43">
        <v>78.8</v>
      </c>
      <c r="G179" s="39">
        <v>82011</v>
      </c>
      <c r="H179" s="132">
        <v>26.1</v>
      </c>
      <c r="I179" s="39">
        <v>274</v>
      </c>
      <c r="J179" s="39">
        <v>591803</v>
      </c>
      <c r="L179" s="12">
        <f t="shared" si="7"/>
        <v>167</v>
      </c>
    </row>
    <row r="180" spans="1:12" x14ac:dyDescent="0.25">
      <c r="A180" s="37" t="s">
        <v>90</v>
      </c>
      <c r="B180" s="40">
        <v>356224</v>
      </c>
      <c r="C180" s="40">
        <v>301269</v>
      </c>
      <c r="D180" s="44">
        <v>84.6</v>
      </c>
      <c r="E180" s="40">
        <v>287221</v>
      </c>
      <c r="F180" s="44">
        <v>80.599999999999994</v>
      </c>
      <c r="G180" s="40">
        <v>107206</v>
      </c>
      <c r="H180" s="133">
        <v>30.1</v>
      </c>
      <c r="I180" s="39">
        <v>459</v>
      </c>
      <c r="J180" s="39">
        <v>695126</v>
      </c>
      <c r="L180" s="12">
        <f t="shared" si="7"/>
        <v>167</v>
      </c>
    </row>
    <row r="181" spans="1:12" x14ac:dyDescent="0.25">
      <c r="A181" s="36" t="s">
        <v>91</v>
      </c>
      <c r="B181" s="39">
        <v>359135</v>
      </c>
      <c r="C181" s="39">
        <v>313992</v>
      </c>
      <c r="D181" s="43">
        <v>87.4</v>
      </c>
      <c r="E181" s="39">
        <v>302398</v>
      </c>
      <c r="F181" s="43">
        <v>84.2</v>
      </c>
      <c r="G181" s="39">
        <v>125502</v>
      </c>
      <c r="H181" s="132">
        <v>34.9</v>
      </c>
      <c r="I181" s="39">
        <v>654</v>
      </c>
      <c r="J181" s="39">
        <v>741439</v>
      </c>
      <c r="L181" s="12">
        <f t="shared" si="7"/>
        <v>146</v>
      </c>
    </row>
    <row r="182" spans="1:12" x14ac:dyDescent="0.25">
      <c r="A182" s="37" t="s">
        <v>92</v>
      </c>
      <c r="B182" s="40">
        <v>319735</v>
      </c>
      <c r="C182" s="40">
        <v>285045</v>
      </c>
      <c r="D182" s="44">
        <v>89.2</v>
      </c>
      <c r="E182" s="40">
        <v>277544</v>
      </c>
      <c r="F182" s="44">
        <v>86.8</v>
      </c>
      <c r="G182" s="40">
        <v>129744</v>
      </c>
      <c r="H182" s="133">
        <v>40.6</v>
      </c>
      <c r="I182" s="39">
        <v>1899</v>
      </c>
      <c r="J182" s="39">
        <v>693246</v>
      </c>
      <c r="L182" s="12">
        <f t="shared" si="7"/>
        <v>111</v>
      </c>
    </row>
    <row r="183" spans="1:12" x14ac:dyDescent="0.25">
      <c r="A183" s="36" t="s">
        <v>93</v>
      </c>
      <c r="B183" s="39">
        <v>288613</v>
      </c>
      <c r="C183" s="39">
        <v>258030</v>
      </c>
      <c r="D183" s="43">
        <v>89.4</v>
      </c>
      <c r="E183" s="39">
        <v>251220</v>
      </c>
      <c r="F183" s="43">
        <v>87</v>
      </c>
      <c r="G183" s="39">
        <v>128830</v>
      </c>
      <c r="H183" s="132">
        <v>44.6</v>
      </c>
      <c r="I183" s="39">
        <v>2323</v>
      </c>
      <c r="J183" s="39">
        <v>639562</v>
      </c>
      <c r="L183" s="12">
        <f t="shared" si="7"/>
        <v>80</v>
      </c>
    </row>
    <row r="184" spans="1:12" x14ac:dyDescent="0.25">
      <c r="A184" s="37" t="s">
        <v>94</v>
      </c>
      <c r="B184" s="40">
        <v>266607</v>
      </c>
      <c r="C184" s="40">
        <v>243350</v>
      </c>
      <c r="D184" s="44">
        <v>91.3</v>
      </c>
      <c r="E184" s="40">
        <v>237153</v>
      </c>
      <c r="F184" s="44">
        <v>89</v>
      </c>
      <c r="G184" s="40">
        <v>136527</v>
      </c>
      <c r="H184" s="133">
        <v>51.2</v>
      </c>
      <c r="I184" s="39">
        <v>2605</v>
      </c>
      <c r="J184" s="39">
        <v>618944</v>
      </c>
      <c r="L184" s="12">
        <f t="shared" si="7"/>
        <v>72</v>
      </c>
    </row>
    <row r="185" spans="1:12" x14ac:dyDescent="0.25">
      <c r="A185" s="36" t="s">
        <v>95</v>
      </c>
      <c r="B185" s="39">
        <v>284313</v>
      </c>
      <c r="C185" s="39">
        <v>255896</v>
      </c>
      <c r="D185" s="43">
        <v>90</v>
      </c>
      <c r="E185" s="39">
        <v>247648</v>
      </c>
      <c r="F185" s="43">
        <v>87.1</v>
      </c>
      <c r="G185" s="39">
        <v>156354</v>
      </c>
      <c r="H185" s="132">
        <v>55</v>
      </c>
      <c r="I185" s="39">
        <v>4353</v>
      </c>
      <c r="J185" s="39">
        <v>663687</v>
      </c>
      <c r="L185" s="12">
        <f t="shared" si="7"/>
        <v>91</v>
      </c>
    </row>
    <row r="186" spans="1:12" x14ac:dyDescent="0.25">
      <c r="A186" s="37" t="s">
        <v>96</v>
      </c>
      <c r="B186" s="40">
        <v>264324</v>
      </c>
      <c r="C186" s="40">
        <v>249788</v>
      </c>
      <c r="D186" s="42">
        <v>94.5</v>
      </c>
      <c r="E186" s="40">
        <v>243027</v>
      </c>
      <c r="F186" s="42">
        <v>91.9</v>
      </c>
      <c r="G186" s="40">
        <v>172923</v>
      </c>
      <c r="H186" s="133">
        <v>65.400000000000006</v>
      </c>
      <c r="I186" s="231">
        <v>10215</v>
      </c>
      <c r="J186" s="39">
        <v>675550</v>
      </c>
      <c r="L186" s="12">
        <f t="shared" si="7"/>
        <v>53</v>
      </c>
    </row>
    <row r="187" spans="1:12" x14ac:dyDescent="0.25">
      <c r="A187" s="36" t="s">
        <v>97</v>
      </c>
      <c r="B187" s="39">
        <v>209995</v>
      </c>
      <c r="C187" s="39">
        <v>204898</v>
      </c>
      <c r="D187" s="42">
        <v>97.6</v>
      </c>
      <c r="E187" s="39">
        <v>201263</v>
      </c>
      <c r="F187" s="42">
        <v>95.8</v>
      </c>
      <c r="G187" s="39">
        <v>160417</v>
      </c>
      <c r="H187" s="132">
        <v>76.400000000000006</v>
      </c>
      <c r="I187" s="39">
        <v>5343</v>
      </c>
      <c r="J187" s="39">
        <v>571674</v>
      </c>
      <c r="L187" s="12">
        <f t="shared" si="7"/>
        <v>56</v>
      </c>
    </row>
    <row r="188" spans="1:12" x14ac:dyDescent="0.25">
      <c r="A188" s="37" t="s">
        <v>98</v>
      </c>
      <c r="B188" s="40">
        <v>157696</v>
      </c>
      <c r="C188" s="40">
        <v>154911</v>
      </c>
      <c r="D188" s="42">
        <v>98.2</v>
      </c>
      <c r="E188" s="40">
        <v>154500</v>
      </c>
      <c r="F188" s="42">
        <v>98</v>
      </c>
      <c r="G188" s="40">
        <v>128298</v>
      </c>
      <c r="H188" s="133">
        <v>81.400000000000006</v>
      </c>
      <c r="I188" s="39">
        <v>17489</v>
      </c>
      <c r="J188" s="39">
        <v>455060</v>
      </c>
      <c r="L188" s="12">
        <f t="shared" si="7"/>
        <v>38</v>
      </c>
    </row>
    <row r="189" spans="1:12" x14ac:dyDescent="0.25">
      <c r="A189" s="36" t="s">
        <v>99</v>
      </c>
      <c r="B189" s="39">
        <v>103045</v>
      </c>
      <c r="C189" s="39">
        <v>98905</v>
      </c>
      <c r="D189" s="42">
        <v>96</v>
      </c>
      <c r="E189" s="39">
        <v>97794</v>
      </c>
      <c r="F189" s="42">
        <v>94.9</v>
      </c>
      <c r="G189" s="39">
        <v>88998</v>
      </c>
      <c r="H189" s="132">
        <v>86.4</v>
      </c>
      <c r="I189" s="39">
        <v>30719</v>
      </c>
      <c r="J189" s="39">
        <v>316328</v>
      </c>
      <c r="L189" s="12">
        <f t="shared" si="7"/>
        <v>39</v>
      </c>
    </row>
    <row r="190" spans="1:12" x14ac:dyDescent="0.25">
      <c r="A190" s="37" t="s">
        <v>100</v>
      </c>
      <c r="B190" s="40">
        <v>68661</v>
      </c>
      <c r="C190" s="40">
        <v>64949</v>
      </c>
      <c r="D190" s="42">
        <v>94.6</v>
      </c>
      <c r="E190" s="40">
        <v>64231</v>
      </c>
      <c r="F190" s="42">
        <v>93.5</v>
      </c>
      <c r="G190" s="40">
        <v>57539</v>
      </c>
      <c r="H190" s="133">
        <v>83.8</v>
      </c>
      <c r="I190" s="39">
        <v>21585</v>
      </c>
      <c r="J190" s="39">
        <v>208288</v>
      </c>
      <c r="L190" s="12">
        <f t="shared" si="7"/>
        <v>28</v>
      </c>
    </row>
    <row r="191" spans="1:12" x14ac:dyDescent="0.25">
      <c r="A191" s="36" t="s">
        <v>101</v>
      </c>
      <c r="B191" s="39">
        <v>44188</v>
      </c>
      <c r="C191" s="39">
        <v>41279</v>
      </c>
      <c r="D191" s="42">
        <v>93.4</v>
      </c>
      <c r="E191" s="39">
        <v>40771</v>
      </c>
      <c r="F191" s="42">
        <v>92.3</v>
      </c>
      <c r="G191" s="39">
        <v>36413</v>
      </c>
      <c r="H191" s="132">
        <v>82.4</v>
      </c>
      <c r="I191" s="39">
        <v>13595</v>
      </c>
      <c r="J191" s="39">
        <v>132045</v>
      </c>
      <c r="L191" s="12">
        <f t="shared" si="7"/>
        <v>15</v>
      </c>
    </row>
    <row r="192" spans="1:12" x14ac:dyDescent="0.25">
      <c r="A192" s="37" t="s">
        <v>102</v>
      </c>
      <c r="B192" s="40">
        <v>27809</v>
      </c>
      <c r="C192" s="40">
        <v>26119</v>
      </c>
      <c r="D192" s="42">
        <v>93.9</v>
      </c>
      <c r="E192" s="40">
        <v>25784</v>
      </c>
      <c r="F192" s="42">
        <v>92.7</v>
      </c>
      <c r="G192" s="40">
        <v>23679</v>
      </c>
      <c r="H192" s="133">
        <v>85.1</v>
      </c>
      <c r="I192" s="39">
        <v>8902</v>
      </c>
      <c r="J192" s="39">
        <v>84479</v>
      </c>
      <c r="L192" s="12">
        <f t="shared" si="7"/>
        <v>10</v>
      </c>
    </row>
    <row r="193" spans="1:12" x14ac:dyDescent="0.25">
      <c r="A193" s="36" t="s">
        <v>12</v>
      </c>
      <c r="B193" s="39">
        <v>0</v>
      </c>
      <c r="C193" s="39">
        <v>32211</v>
      </c>
      <c r="D193" s="43">
        <v>0</v>
      </c>
      <c r="E193" s="39">
        <v>14235</v>
      </c>
      <c r="F193" s="43">
        <v>0</v>
      </c>
      <c r="G193" s="39">
        <v>7</v>
      </c>
      <c r="H193" s="132">
        <v>0</v>
      </c>
      <c r="I193" s="39">
        <v>0</v>
      </c>
      <c r="J193" s="39">
        <v>46452</v>
      </c>
    </row>
    <row r="194" spans="1:12" x14ac:dyDescent="0.25">
      <c r="A194" s="36" t="s">
        <v>939</v>
      </c>
      <c r="B194" s="39">
        <v>3444862</v>
      </c>
      <c r="C194" s="39">
        <v>3124865</v>
      </c>
      <c r="D194" s="59">
        <v>90.7</v>
      </c>
      <c r="E194" s="39">
        <v>3005016</v>
      </c>
      <c r="F194" s="43">
        <v>87.2</v>
      </c>
      <c r="G194" s="39">
        <v>1632119</v>
      </c>
      <c r="H194" s="132">
        <v>47.4</v>
      </c>
      <c r="I194" s="39">
        <v>120653</v>
      </c>
      <c r="J194" s="39">
        <v>7875060</v>
      </c>
    </row>
    <row r="195" spans="1:12" x14ac:dyDescent="0.25">
      <c r="A195" s="36" t="s">
        <v>194</v>
      </c>
      <c r="B195" s="39">
        <v>3760818</v>
      </c>
      <c r="C195" s="39">
        <v>3400065</v>
      </c>
      <c r="D195" s="45">
        <v>90.4</v>
      </c>
      <c r="E195" s="39">
        <v>3269042</v>
      </c>
      <c r="F195" s="45">
        <v>86.9</v>
      </c>
      <c r="G195" s="39">
        <v>1664032</v>
      </c>
      <c r="H195" s="132">
        <v>44.2</v>
      </c>
      <c r="I195" s="39">
        <v>120728</v>
      </c>
      <c r="J195" s="39">
        <v>8446271</v>
      </c>
    </row>
    <row r="196" spans="1:12" x14ac:dyDescent="0.25">
      <c r="A196" s="36" t="s">
        <v>906</v>
      </c>
      <c r="B196" s="39">
        <v>4152248</v>
      </c>
      <c r="C196" s="39">
        <v>3592519</v>
      </c>
      <c r="D196" s="45">
        <v>86.5</v>
      </c>
      <c r="E196" s="39">
        <v>3402527</v>
      </c>
      <c r="F196" s="45">
        <v>81.900000000000006</v>
      </c>
      <c r="G196" s="39">
        <v>1664108</v>
      </c>
      <c r="H196" s="132">
        <v>40.1</v>
      </c>
      <c r="I196" s="39">
        <v>120729</v>
      </c>
      <c r="J196" s="39">
        <v>8772287</v>
      </c>
    </row>
    <row r="197" spans="1:12" x14ac:dyDescent="0.25">
      <c r="A197" s="36" t="s">
        <v>103</v>
      </c>
      <c r="B197" s="39">
        <v>4420039</v>
      </c>
      <c r="C197" s="39">
        <v>3592519</v>
      </c>
      <c r="D197" s="45">
        <v>81.3</v>
      </c>
      <c r="E197" s="39">
        <v>3402527</v>
      </c>
      <c r="F197" s="45">
        <v>77</v>
      </c>
      <c r="G197" s="39">
        <v>1664108</v>
      </c>
      <c r="H197" s="132">
        <v>37.6</v>
      </c>
      <c r="I197" s="39">
        <v>120729</v>
      </c>
      <c r="J197" s="39">
        <v>8772287</v>
      </c>
    </row>
    <row r="198" spans="1:12" x14ac:dyDescent="0.25">
      <c r="L198" s="12">
        <f>SUM(L175:L197)</f>
        <v>1886</v>
      </c>
    </row>
    <row r="199" spans="1:12" x14ac:dyDescent="0.25">
      <c r="B199" s="3" t="s">
        <v>232</v>
      </c>
      <c r="C199" s="58">
        <f>SUM(C176:C193)/SUM(B176:B193)</f>
        <v>0.90407568138748506</v>
      </c>
      <c r="D199" s="56">
        <f>AVERAGE(D177:D194)</f>
        <v>86.01666666666668</v>
      </c>
      <c r="E199" s="58">
        <f>SUM(E176:E193)/SUM(B176:B193)</f>
        <v>0.86923672742559532</v>
      </c>
      <c r="F199" s="56">
        <f>AVERAGE(F177:F194)</f>
        <v>83.583333333333343</v>
      </c>
      <c r="H199" s="14" t="s">
        <v>1153</v>
      </c>
    </row>
    <row r="200" spans="1:12" x14ac:dyDescent="0.25">
      <c r="B200" s="3" t="s">
        <v>156</v>
      </c>
      <c r="D200" s="38">
        <f>AVERAGE(D186:D192)</f>
        <v>95.457142857142841</v>
      </c>
      <c r="F200" s="38">
        <f>AVERAGE(F186:F192)</f>
        <v>94.157142857142858</v>
      </c>
      <c r="H200" s="12">
        <f>B195-E195</f>
        <v>491776</v>
      </c>
    </row>
    <row r="201" spans="1:12" x14ac:dyDescent="0.25">
      <c r="B201" s="3" t="s">
        <v>147</v>
      </c>
      <c r="D201" s="38">
        <f>AVERAGE(D188:D192)</f>
        <v>95.219999999999985</v>
      </c>
      <c r="F201" s="38">
        <f>AVERAGE(F188:F192)</f>
        <v>94.28</v>
      </c>
      <c r="H201"/>
    </row>
    <row r="203" spans="1:12" x14ac:dyDescent="0.25">
      <c r="A203" t="s">
        <v>1158</v>
      </c>
    </row>
    <row r="204" spans="1:12" x14ac:dyDescent="0.25">
      <c r="A204" t="s">
        <v>111</v>
      </c>
    </row>
    <row r="205" spans="1:12" ht="60" x14ac:dyDescent="0.25">
      <c r="A205" s="35" t="s">
        <v>104</v>
      </c>
      <c r="B205" s="35" t="s">
        <v>105</v>
      </c>
      <c r="C205" s="35" t="s">
        <v>1129</v>
      </c>
      <c r="D205" s="35" t="s">
        <v>1130</v>
      </c>
      <c r="E205" s="35" t="s">
        <v>1131</v>
      </c>
      <c r="F205" s="35" t="s">
        <v>941</v>
      </c>
      <c r="G205" s="14" t="s">
        <v>783</v>
      </c>
      <c r="H205" s="35" t="s">
        <v>942</v>
      </c>
      <c r="I205" s="14" t="s">
        <v>1021</v>
      </c>
      <c r="J205" s="35" t="s">
        <v>110</v>
      </c>
      <c r="L205" s="35" t="s">
        <v>457</v>
      </c>
    </row>
    <row r="206" spans="1:12" x14ac:dyDescent="0.25">
      <c r="A206" s="144" t="s">
        <v>966</v>
      </c>
      <c r="B206" s="39">
        <v>391430</v>
      </c>
      <c r="C206" s="39">
        <v>191978</v>
      </c>
      <c r="D206" s="45">
        <v>49</v>
      </c>
      <c r="E206" s="39">
        <v>132315</v>
      </c>
      <c r="F206" s="45">
        <v>33.799999999999997</v>
      </c>
      <c r="G206" s="39">
        <v>74</v>
      </c>
      <c r="H206" s="39">
        <v>0</v>
      </c>
      <c r="I206" s="39">
        <v>1</v>
      </c>
      <c r="J206" s="39">
        <v>324368</v>
      </c>
      <c r="L206" s="12">
        <f>C206-C237</f>
        <v>626</v>
      </c>
    </row>
    <row r="207" spans="1:12" x14ac:dyDescent="0.25">
      <c r="A207" s="145" t="s">
        <v>967</v>
      </c>
      <c r="B207" s="40">
        <v>162518</v>
      </c>
      <c r="C207" s="40">
        <v>142495</v>
      </c>
      <c r="D207" s="44">
        <v>87.7</v>
      </c>
      <c r="E207" s="40">
        <v>136949</v>
      </c>
      <c r="F207" s="44">
        <v>84.3</v>
      </c>
      <c r="G207" s="40">
        <v>13929</v>
      </c>
      <c r="H207" s="131">
        <v>8.6</v>
      </c>
      <c r="I207" s="39">
        <v>29</v>
      </c>
      <c r="J207" s="39">
        <v>293401</v>
      </c>
      <c r="L207" s="12">
        <f t="shared" ref="L207:L223" si="8">C207-C238</f>
        <v>152</v>
      </c>
    </row>
    <row r="208" spans="1:12" x14ac:dyDescent="0.25">
      <c r="A208" s="41" t="s">
        <v>135</v>
      </c>
      <c r="B208" s="39">
        <v>256700</v>
      </c>
      <c r="C208" s="39">
        <v>224018</v>
      </c>
      <c r="D208" s="43">
        <v>87.3</v>
      </c>
      <c r="E208" s="39">
        <v>213566</v>
      </c>
      <c r="F208" s="43">
        <v>83.2</v>
      </c>
      <c r="G208" s="39">
        <v>45391</v>
      </c>
      <c r="H208" s="132">
        <v>17.7</v>
      </c>
      <c r="I208" s="39">
        <v>98</v>
      </c>
      <c r="J208" s="39">
        <v>482878</v>
      </c>
      <c r="L208" s="12">
        <f t="shared" si="8"/>
        <v>114</v>
      </c>
    </row>
    <row r="209" spans="1:12" x14ac:dyDescent="0.25">
      <c r="A209" s="37" t="s">
        <v>88</v>
      </c>
      <c r="B209" s="40">
        <v>276916</v>
      </c>
      <c r="C209" s="40">
        <v>240065</v>
      </c>
      <c r="D209" s="44">
        <v>86.7</v>
      </c>
      <c r="E209" s="40">
        <v>225628</v>
      </c>
      <c r="F209" s="44">
        <v>81.5</v>
      </c>
      <c r="G209" s="40">
        <v>68876</v>
      </c>
      <c r="H209" s="133">
        <v>24.9</v>
      </c>
      <c r="I209" s="39">
        <v>159</v>
      </c>
      <c r="J209" s="39">
        <v>534201</v>
      </c>
      <c r="L209" s="12">
        <f t="shared" si="8"/>
        <v>120</v>
      </c>
    </row>
    <row r="210" spans="1:12" x14ac:dyDescent="0.25">
      <c r="A210" s="36" t="s">
        <v>89</v>
      </c>
      <c r="B210" s="39">
        <v>314340</v>
      </c>
      <c r="C210" s="39">
        <v>262341</v>
      </c>
      <c r="D210" s="43">
        <v>83.5</v>
      </c>
      <c r="E210" s="39">
        <v>247604</v>
      </c>
      <c r="F210" s="43">
        <v>78.8</v>
      </c>
      <c r="G210" s="39">
        <v>81551</v>
      </c>
      <c r="H210" s="132">
        <v>25.9</v>
      </c>
      <c r="I210" s="39">
        <v>254</v>
      </c>
      <c r="J210" s="39">
        <v>591031</v>
      </c>
      <c r="L210" s="12">
        <f t="shared" si="8"/>
        <v>188</v>
      </c>
    </row>
    <row r="211" spans="1:12" x14ac:dyDescent="0.25">
      <c r="A211" s="37" t="s">
        <v>90</v>
      </c>
      <c r="B211" s="40">
        <v>356224</v>
      </c>
      <c r="C211" s="40">
        <v>301102</v>
      </c>
      <c r="D211" s="44">
        <v>84.5</v>
      </c>
      <c r="E211" s="40">
        <v>287069</v>
      </c>
      <c r="F211" s="44">
        <v>80.599999999999994</v>
      </c>
      <c r="G211" s="40">
        <v>106766</v>
      </c>
      <c r="H211" s="133">
        <v>30</v>
      </c>
      <c r="I211" s="39">
        <v>423</v>
      </c>
      <c r="J211" s="39">
        <v>694344</v>
      </c>
      <c r="L211" s="12">
        <f t="shared" si="8"/>
        <v>152</v>
      </c>
    </row>
    <row r="212" spans="1:12" x14ac:dyDescent="0.25">
      <c r="A212" s="36" t="s">
        <v>91</v>
      </c>
      <c r="B212" s="39">
        <v>359135</v>
      </c>
      <c r="C212" s="39">
        <v>313846</v>
      </c>
      <c r="D212" s="43">
        <v>87.4</v>
      </c>
      <c r="E212" s="39">
        <v>302272</v>
      </c>
      <c r="F212" s="43">
        <v>84.2</v>
      </c>
      <c r="G212" s="39">
        <v>125015</v>
      </c>
      <c r="H212" s="132">
        <v>34.799999999999997</v>
      </c>
      <c r="I212" s="39">
        <v>594</v>
      </c>
      <c r="J212" s="39">
        <v>740636</v>
      </c>
      <c r="L212" s="12">
        <f t="shared" si="8"/>
        <v>146</v>
      </c>
    </row>
    <row r="213" spans="1:12" x14ac:dyDescent="0.25">
      <c r="A213" s="37" t="s">
        <v>92</v>
      </c>
      <c r="B213" s="40">
        <v>319735</v>
      </c>
      <c r="C213" s="40">
        <v>284934</v>
      </c>
      <c r="D213" s="44">
        <v>89.1</v>
      </c>
      <c r="E213" s="40">
        <v>277448</v>
      </c>
      <c r="F213" s="44">
        <v>86.8</v>
      </c>
      <c r="G213" s="40">
        <v>129284</v>
      </c>
      <c r="H213" s="133">
        <v>40.4</v>
      </c>
      <c r="I213" s="39">
        <v>1803</v>
      </c>
      <c r="J213" s="39">
        <v>692493</v>
      </c>
      <c r="L213" s="12">
        <f t="shared" si="8"/>
        <v>119</v>
      </c>
    </row>
    <row r="214" spans="1:12" x14ac:dyDescent="0.25">
      <c r="A214" s="36" t="s">
        <v>93</v>
      </c>
      <c r="B214" s="39">
        <v>288613</v>
      </c>
      <c r="C214" s="39">
        <v>257950</v>
      </c>
      <c r="D214" s="43">
        <v>89.4</v>
      </c>
      <c r="E214" s="39">
        <v>251130</v>
      </c>
      <c r="F214" s="43">
        <v>87</v>
      </c>
      <c r="G214" s="39">
        <v>128406</v>
      </c>
      <c r="H214" s="132">
        <v>44.5</v>
      </c>
      <c r="I214" s="39">
        <v>2204</v>
      </c>
      <c r="J214" s="39">
        <v>638865</v>
      </c>
      <c r="L214" s="12">
        <f t="shared" si="8"/>
        <v>85</v>
      </c>
    </row>
    <row r="215" spans="1:12" x14ac:dyDescent="0.25">
      <c r="A215" s="37" t="s">
        <v>94</v>
      </c>
      <c r="B215" s="40">
        <v>266607</v>
      </c>
      <c r="C215" s="40">
        <v>243278</v>
      </c>
      <c r="D215" s="44">
        <v>91.2</v>
      </c>
      <c r="E215" s="40">
        <v>237082</v>
      </c>
      <c r="F215" s="44">
        <v>88.9</v>
      </c>
      <c r="G215" s="40">
        <v>136142</v>
      </c>
      <c r="H215" s="133">
        <v>51.1</v>
      </c>
      <c r="I215" s="39">
        <v>2446</v>
      </c>
      <c r="J215" s="39">
        <v>618264</v>
      </c>
      <c r="L215" s="12">
        <f t="shared" si="8"/>
        <v>82</v>
      </c>
    </row>
    <row r="216" spans="1:12" x14ac:dyDescent="0.25">
      <c r="A216" s="36" t="s">
        <v>95</v>
      </c>
      <c r="B216" s="39">
        <v>284313</v>
      </c>
      <c r="C216" s="39">
        <v>255805</v>
      </c>
      <c r="D216" s="43">
        <v>90</v>
      </c>
      <c r="E216" s="39">
        <v>247586</v>
      </c>
      <c r="F216" s="43">
        <v>87.1</v>
      </c>
      <c r="G216" s="39">
        <v>155969</v>
      </c>
      <c r="H216" s="132">
        <v>54.9</v>
      </c>
      <c r="I216" s="39">
        <v>4046</v>
      </c>
      <c r="J216" s="39">
        <v>662847</v>
      </c>
      <c r="L216" s="12">
        <f t="shared" si="8"/>
        <v>83</v>
      </c>
    </row>
    <row r="217" spans="1:12" x14ac:dyDescent="0.25">
      <c r="A217" s="37" t="s">
        <v>96</v>
      </c>
      <c r="B217" s="40">
        <v>264324</v>
      </c>
      <c r="C217" s="40">
        <v>249735</v>
      </c>
      <c r="D217" s="42">
        <v>94.5</v>
      </c>
      <c r="E217" s="40">
        <v>242979</v>
      </c>
      <c r="F217" s="42">
        <v>91.9</v>
      </c>
      <c r="G217" s="40">
        <v>172542</v>
      </c>
      <c r="H217" s="133">
        <v>65.3</v>
      </c>
      <c r="I217" s="231">
        <v>9573</v>
      </c>
      <c r="J217" s="39">
        <v>674429</v>
      </c>
      <c r="L217" s="12">
        <f t="shared" si="8"/>
        <v>93</v>
      </c>
    </row>
    <row r="218" spans="1:12" x14ac:dyDescent="0.25">
      <c r="A218" s="36" t="s">
        <v>97</v>
      </c>
      <c r="B218" s="39">
        <v>209995</v>
      </c>
      <c r="C218" s="39">
        <v>204842</v>
      </c>
      <c r="D218" s="42">
        <v>97.5</v>
      </c>
      <c r="E218" s="39">
        <v>201232</v>
      </c>
      <c r="F218" s="42">
        <v>95.8</v>
      </c>
      <c r="G218" s="39">
        <v>160027</v>
      </c>
      <c r="H218" s="132">
        <v>76.2</v>
      </c>
      <c r="I218" s="39">
        <v>4214</v>
      </c>
      <c r="J218" s="39">
        <v>570070</v>
      </c>
      <c r="L218" s="12">
        <f t="shared" si="8"/>
        <v>64</v>
      </c>
    </row>
    <row r="219" spans="1:12" x14ac:dyDescent="0.25">
      <c r="A219" s="37" t="s">
        <v>98</v>
      </c>
      <c r="B219" s="40">
        <v>157696</v>
      </c>
      <c r="C219" s="40">
        <v>154873</v>
      </c>
      <c r="D219" s="42">
        <v>98.2</v>
      </c>
      <c r="E219" s="40">
        <v>154457</v>
      </c>
      <c r="F219" s="42">
        <v>97.9</v>
      </c>
      <c r="G219" s="40">
        <v>127969</v>
      </c>
      <c r="H219" s="133">
        <v>81.099999999999994</v>
      </c>
      <c r="I219" s="39">
        <v>11027</v>
      </c>
      <c r="J219" s="39">
        <v>448190</v>
      </c>
      <c r="L219" s="12">
        <f t="shared" si="8"/>
        <v>80</v>
      </c>
    </row>
    <row r="220" spans="1:12" x14ac:dyDescent="0.25">
      <c r="A220" s="36" t="s">
        <v>99</v>
      </c>
      <c r="B220" s="39">
        <v>103045</v>
      </c>
      <c r="C220" s="39">
        <v>98866</v>
      </c>
      <c r="D220" s="42">
        <v>95.9</v>
      </c>
      <c r="E220" s="39">
        <v>97764</v>
      </c>
      <c r="F220" s="42">
        <v>94.9</v>
      </c>
      <c r="G220" s="39">
        <v>88835</v>
      </c>
      <c r="H220" s="132">
        <v>86.2</v>
      </c>
      <c r="I220" s="39">
        <v>26672</v>
      </c>
      <c r="J220" s="39">
        <v>312050</v>
      </c>
      <c r="L220" s="12">
        <f t="shared" si="8"/>
        <v>52</v>
      </c>
    </row>
    <row r="221" spans="1:12" x14ac:dyDescent="0.25">
      <c r="A221" s="37" t="s">
        <v>100</v>
      </c>
      <c r="B221" s="40">
        <v>68661</v>
      </c>
      <c r="C221" s="40">
        <v>64921</v>
      </c>
      <c r="D221" s="42">
        <v>94.6</v>
      </c>
      <c r="E221" s="40">
        <v>64214</v>
      </c>
      <c r="F221" s="42">
        <v>93.5</v>
      </c>
      <c r="G221" s="40">
        <v>57399</v>
      </c>
      <c r="H221" s="133">
        <v>83.6</v>
      </c>
      <c r="I221" s="39">
        <v>18648</v>
      </c>
      <c r="J221" s="39">
        <v>205168</v>
      </c>
      <c r="L221" s="12">
        <f t="shared" si="8"/>
        <v>25</v>
      </c>
    </row>
    <row r="222" spans="1:12" x14ac:dyDescent="0.25">
      <c r="A222" s="36" t="s">
        <v>101</v>
      </c>
      <c r="B222" s="39">
        <v>44188</v>
      </c>
      <c r="C222" s="39">
        <v>41264</v>
      </c>
      <c r="D222" s="42">
        <v>93.4</v>
      </c>
      <c r="E222" s="39">
        <v>40758</v>
      </c>
      <c r="F222" s="42">
        <v>92.2</v>
      </c>
      <c r="G222" s="39">
        <v>36340</v>
      </c>
      <c r="H222" s="132">
        <v>82.2</v>
      </c>
      <c r="I222" s="39">
        <v>11299</v>
      </c>
      <c r="J222" s="39">
        <v>129648</v>
      </c>
      <c r="L222" s="12">
        <f t="shared" si="8"/>
        <v>10</v>
      </c>
    </row>
    <row r="223" spans="1:12" x14ac:dyDescent="0.25">
      <c r="A223" s="37" t="s">
        <v>102</v>
      </c>
      <c r="B223" s="40">
        <v>27809</v>
      </c>
      <c r="C223" s="40">
        <v>26109</v>
      </c>
      <c r="D223" s="42">
        <v>93.9</v>
      </c>
      <c r="E223" s="40">
        <v>25775</v>
      </c>
      <c r="F223" s="42">
        <v>92.7</v>
      </c>
      <c r="G223" s="40">
        <v>23620</v>
      </c>
      <c r="H223" s="133">
        <v>84.9</v>
      </c>
      <c r="I223" s="39">
        <v>6818</v>
      </c>
      <c r="J223" s="39">
        <v>82317</v>
      </c>
      <c r="L223" s="12">
        <f t="shared" si="8"/>
        <v>12</v>
      </c>
    </row>
    <row r="224" spans="1:12" x14ac:dyDescent="0.25">
      <c r="A224" s="36" t="s">
        <v>12</v>
      </c>
      <c r="B224" s="39">
        <v>0</v>
      </c>
      <c r="C224" s="39">
        <v>32191</v>
      </c>
      <c r="D224" s="43">
        <v>0</v>
      </c>
      <c r="E224" s="39">
        <v>14224</v>
      </c>
      <c r="F224" s="43">
        <v>0</v>
      </c>
      <c r="G224" s="39">
        <v>7</v>
      </c>
      <c r="H224" s="132">
        <v>0</v>
      </c>
      <c r="I224" s="39">
        <v>0</v>
      </c>
      <c r="J224" s="39">
        <v>46421</v>
      </c>
    </row>
    <row r="225" spans="1:12" x14ac:dyDescent="0.25">
      <c r="A225" s="36" t="s">
        <v>939</v>
      </c>
      <c r="B225" s="39">
        <v>3444862</v>
      </c>
      <c r="C225" s="39">
        <v>3123612</v>
      </c>
      <c r="D225" s="59">
        <v>90.7</v>
      </c>
      <c r="E225" s="39">
        <v>3003924</v>
      </c>
      <c r="F225" s="43">
        <v>87.2</v>
      </c>
      <c r="G225" s="39">
        <v>1626911</v>
      </c>
      <c r="H225" s="132">
        <v>47.2</v>
      </c>
      <c r="I225" s="39">
        <v>100236</v>
      </c>
      <c r="J225" s="39">
        <v>7847192</v>
      </c>
    </row>
    <row r="226" spans="1:12" x14ac:dyDescent="0.25">
      <c r="A226" s="36" t="s">
        <v>194</v>
      </c>
      <c r="B226" s="39">
        <v>3760818</v>
      </c>
      <c r="C226" s="39">
        <v>3398635</v>
      </c>
      <c r="D226" s="45">
        <v>90.4</v>
      </c>
      <c r="E226" s="39">
        <v>3267737</v>
      </c>
      <c r="F226" s="45">
        <v>86.9</v>
      </c>
      <c r="G226" s="39">
        <v>1658068</v>
      </c>
      <c r="H226" s="132">
        <v>44.1</v>
      </c>
      <c r="I226" s="39">
        <v>100307</v>
      </c>
      <c r="J226" s="39">
        <v>8417253</v>
      </c>
    </row>
    <row r="227" spans="1:12" x14ac:dyDescent="0.25">
      <c r="A227" s="36" t="s">
        <v>906</v>
      </c>
      <c r="B227" s="39">
        <v>4152248</v>
      </c>
      <c r="C227" s="39">
        <v>3590613</v>
      </c>
      <c r="D227" s="45">
        <v>86.5</v>
      </c>
      <c r="E227" s="39">
        <v>3400052</v>
      </c>
      <c r="F227" s="45">
        <v>81.900000000000006</v>
      </c>
      <c r="G227" s="39">
        <v>1658142</v>
      </c>
      <c r="H227" s="132">
        <v>39.9</v>
      </c>
      <c r="I227" s="39">
        <v>100308</v>
      </c>
      <c r="J227" s="39">
        <v>8741621</v>
      </c>
    </row>
    <row r="228" spans="1:12" x14ac:dyDescent="0.25">
      <c r="A228" s="36" t="s">
        <v>103</v>
      </c>
      <c r="B228" s="39">
        <v>4420039</v>
      </c>
      <c r="C228" s="39">
        <v>3590613</v>
      </c>
      <c r="D228" s="45">
        <v>81.2</v>
      </c>
      <c r="E228" s="39">
        <v>3400052</v>
      </c>
      <c r="F228" s="45">
        <v>76.900000000000006</v>
      </c>
      <c r="G228" s="39">
        <v>1658142</v>
      </c>
      <c r="H228" s="132">
        <v>37.5</v>
      </c>
      <c r="I228" s="39">
        <v>100308</v>
      </c>
      <c r="J228" s="39">
        <v>8741621</v>
      </c>
    </row>
    <row r="229" spans="1:12" x14ac:dyDescent="0.25">
      <c r="L229" s="12">
        <f>SUM(L206:L228)</f>
        <v>2203</v>
      </c>
    </row>
    <row r="230" spans="1:12" x14ac:dyDescent="0.25">
      <c r="B230" s="3" t="s">
        <v>232</v>
      </c>
      <c r="C230" s="58">
        <f>SUM(C207:C224)/SUM(B207:B224)</f>
        <v>0.90369544506130184</v>
      </c>
      <c r="D230" s="56">
        <f>AVERAGE(D208:D225)</f>
        <v>85.988888888888894</v>
      </c>
      <c r="E230" s="58">
        <f>SUM(E207:E224)/SUM(B207:B224)</f>
        <v>0.86888972854051205</v>
      </c>
      <c r="F230" s="56">
        <f>AVERAGE(F208:F225)</f>
        <v>83.566666666666677</v>
      </c>
      <c r="H230" s="14" t="s">
        <v>1153</v>
      </c>
    </row>
    <row r="231" spans="1:12" x14ac:dyDescent="0.25">
      <c r="B231" s="3" t="s">
        <v>156</v>
      </c>
      <c r="D231" s="38">
        <f>AVERAGE(D217:D223)</f>
        <v>95.428571428571431</v>
      </c>
      <c r="F231" s="38">
        <f>AVERAGE(F217:F223)</f>
        <v>94.128571428571448</v>
      </c>
      <c r="H231" s="12">
        <f>B226-E226</f>
        <v>493081</v>
      </c>
    </row>
    <row r="232" spans="1:12" x14ac:dyDescent="0.25">
      <c r="B232" s="3" t="s">
        <v>147</v>
      </c>
      <c r="D232" s="38">
        <f>AVERAGE(D219:D223)</f>
        <v>95.2</v>
      </c>
      <c r="F232" s="38">
        <f>AVERAGE(F219:F223)</f>
        <v>94.24</v>
      </c>
      <c r="H232"/>
    </row>
    <row r="234" spans="1:12" x14ac:dyDescent="0.25">
      <c r="A234" t="s">
        <v>1152</v>
      </c>
    </row>
    <row r="235" spans="1:12" x14ac:dyDescent="0.25">
      <c r="A235" t="s">
        <v>111</v>
      </c>
    </row>
    <row r="236" spans="1:12" ht="60" x14ac:dyDescent="0.25">
      <c r="A236" s="35" t="s">
        <v>104</v>
      </c>
      <c r="B236" s="35" t="s">
        <v>105</v>
      </c>
      <c r="C236" s="35" t="s">
        <v>1129</v>
      </c>
      <c r="D236" s="35" t="s">
        <v>1130</v>
      </c>
      <c r="E236" s="35" t="s">
        <v>1131</v>
      </c>
      <c r="F236" s="35" t="s">
        <v>941</v>
      </c>
      <c r="G236" s="14" t="s">
        <v>783</v>
      </c>
      <c r="H236" s="35" t="s">
        <v>942</v>
      </c>
      <c r="I236" s="14" t="s">
        <v>1021</v>
      </c>
      <c r="J236" s="35" t="s">
        <v>110</v>
      </c>
      <c r="L236" s="35" t="s">
        <v>457</v>
      </c>
    </row>
    <row r="237" spans="1:12" x14ac:dyDescent="0.25">
      <c r="A237" s="144" t="s">
        <v>966</v>
      </c>
      <c r="B237" s="39">
        <v>391430</v>
      </c>
      <c r="C237" s="39">
        <v>191352</v>
      </c>
      <c r="D237" s="45">
        <v>48.9</v>
      </c>
      <c r="E237" s="39">
        <v>130575</v>
      </c>
      <c r="F237" s="45">
        <v>33.4</v>
      </c>
      <c r="G237" s="39">
        <v>73</v>
      </c>
      <c r="H237" s="39">
        <v>0</v>
      </c>
      <c r="I237" s="39">
        <v>1</v>
      </c>
      <c r="J237" s="39">
        <v>322001</v>
      </c>
      <c r="L237" s="12">
        <f>C237-C268</f>
        <v>585</v>
      </c>
    </row>
    <row r="238" spans="1:12" x14ac:dyDescent="0.25">
      <c r="A238" s="145" t="s">
        <v>967</v>
      </c>
      <c r="B238" s="40">
        <v>162518</v>
      </c>
      <c r="C238" s="40">
        <v>142343</v>
      </c>
      <c r="D238" s="44">
        <v>87.6</v>
      </c>
      <c r="E238" s="40">
        <v>136704</v>
      </c>
      <c r="F238" s="44">
        <v>84.1</v>
      </c>
      <c r="G238" s="40">
        <v>13066</v>
      </c>
      <c r="H238" s="131">
        <v>8</v>
      </c>
      <c r="I238" s="39">
        <v>26</v>
      </c>
      <c r="J238" s="39">
        <v>292138</v>
      </c>
      <c r="L238" s="12">
        <f t="shared" ref="L238:L254" si="9">C238-C269</f>
        <v>94</v>
      </c>
    </row>
    <row r="239" spans="1:12" x14ac:dyDescent="0.25">
      <c r="A239" s="41" t="s">
        <v>135</v>
      </c>
      <c r="B239" s="39">
        <v>256700</v>
      </c>
      <c r="C239" s="39">
        <v>223904</v>
      </c>
      <c r="D239" s="43">
        <v>87.2</v>
      </c>
      <c r="E239" s="39">
        <v>213449</v>
      </c>
      <c r="F239" s="43">
        <v>83.2</v>
      </c>
      <c r="G239" s="39">
        <v>44020</v>
      </c>
      <c r="H239" s="132">
        <v>17.100000000000001</v>
      </c>
      <c r="I239" s="39">
        <v>88</v>
      </c>
      <c r="J239" s="39">
        <v>481268</v>
      </c>
      <c r="L239" s="12">
        <f t="shared" si="9"/>
        <v>82</v>
      </c>
    </row>
    <row r="240" spans="1:12" x14ac:dyDescent="0.25">
      <c r="A240" s="37" t="s">
        <v>88</v>
      </c>
      <c r="B240" s="40">
        <v>276916</v>
      </c>
      <c r="C240" s="40">
        <v>239945</v>
      </c>
      <c r="D240" s="44">
        <v>86.6</v>
      </c>
      <c r="E240" s="40">
        <v>225477</v>
      </c>
      <c r="F240" s="44">
        <v>81.400000000000006</v>
      </c>
      <c r="G240" s="40">
        <v>68100</v>
      </c>
      <c r="H240" s="133">
        <v>24.6</v>
      </c>
      <c r="I240" s="39">
        <v>141</v>
      </c>
      <c r="J240" s="39">
        <v>533139</v>
      </c>
      <c r="L240" s="12">
        <f t="shared" si="9"/>
        <v>124</v>
      </c>
    </row>
    <row r="241" spans="1:12" x14ac:dyDescent="0.25">
      <c r="A241" s="36" t="s">
        <v>89</v>
      </c>
      <c r="B241" s="39">
        <v>314340</v>
      </c>
      <c r="C241" s="39">
        <v>262153</v>
      </c>
      <c r="D241" s="43">
        <v>83.4</v>
      </c>
      <c r="E241" s="39">
        <v>247410</v>
      </c>
      <c r="F241" s="43">
        <v>78.7</v>
      </c>
      <c r="G241" s="39">
        <v>80729</v>
      </c>
      <c r="H241" s="132">
        <v>25.7</v>
      </c>
      <c r="I241" s="39">
        <v>225</v>
      </c>
      <c r="J241" s="39">
        <v>589808</v>
      </c>
      <c r="L241" s="12">
        <f t="shared" si="9"/>
        <v>135</v>
      </c>
    </row>
    <row r="242" spans="1:12" x14ac:dyDescent="0.25">
      <c r="A242" s="37" t="s">
        <v>90</v>
      </c>
      <c r="B242" s="40">
        <v>356224</v>
      </c>
      <c r="C242" s="40">
        <v>300950</v>
      </c>
      <c r="D242" s="44">
        <v>84.5</v>
      </c>
      <c r="E242" s="40">
        <v>286895</v>
      </c>
      <c r="F242" s="44">
        <v>80.5</v>
      </c>
      <c r="G242" s="40">
        <v>105905</v>
      </c>
      <c r="H242" s="133">
        <v>29.7</v>
      </c>
      <c r="I242" s="39">
        <v>372</v>
      </c>
      <c r="J242" s="39">
        <v>693115</v>
      </c>
      <c r="L242" s="12">
        <f t="shared" si="9"/>
        <v>176</v>
      </c>
    </row>
    <row r="243" spans="1:12" x14ac:dyDescent="0.25">
      <c r="A243" s="36" t="s">
        <v>91</v>
      </c>
      <c r="B243" s="39">
        <v>359135</v>
      </c>
      <c r="C243" s="39">
        <v>313700</v>
      </c>
      <c r="D243" s="43">
        <v>87.3</v>
      </c>
      <c r="E243" s="39">
        <v>302107</v>
      </c>
      <c r="F243" s="43">
        <v>84.1</v>
      </c>
      <c r="G243" s="39">
        <v>124138</v>
      </c>
      <c r="H243" s="132">
        <v>34.6</v>
      </c>
      <c r="I243" s="39">
        <v>534</v>
      </c>
      <c r="J243" s="39">
        <v>739397</v>
      </c>
      <c r="L243" s="12">
        <f t="shared" si="9"/>
        <v>126</v>
      </c>
    </row>
    <row r="244" spans="1:12" x14ac:dyDescent="0.25">
      <c r="A244" s="37" t="s">
        <v>92</v>
      </c>
      <c r="B244" s="40">
        <v>319735</v>
      </c>
      <c r="C244" s="40">
        <v>284815</v>
      </c>
      <c r="D244" s="44">
        <v>89.1</v>
      </c>
      <c r="E244" s="40">
        <v>277314</v>
      </c>
      <c r="F244" s="44">
        <v>86.7</v>
      </c>
      <c r="G244" s="40">
        <v>128385</v>
      </c>
      <c r="H244" s="133">
        <v>40.200000000000003</v>
      </c>
      <c r="I244" s="39">
        <v>1654</v>
      </c>
      <c r="J244" s="39">
        <v>691197</v>
      </c>
      <c r="L244" s="12">
        <f t="shared" si="9"/>
        <v>105</v>
      </c>
    </row>
    <row r="245" spans="1:12" x14ac:dyDescent="0.25">
      <c r="A245" s="36" t="s">
        <v>93</v>
      </c>
      <c r="B245" s="39">
        <v>288613</v>
      </c>
      <c r="C245" s="39">
        <v>257865</v>
      </c>
      <c r="D245" s="43">
        <v>89.3</v>
      </c>
      <c r="E245" s="39">
        <v>251044</v>
      </c>
      <c r="F245" s="43">
        <v>87</v>
      </c>
      <c r="G245" s="39">
        <v>127582</v>
      </c>
      <c r="H245" s="132">
        <v>44.2</v>
      </c>
      <c r="I245" s="39">
        <v>2049</v>
      </c>
      <c r="J245" s="39">
        <v>637719</v>
      </c>
      <c r="L245" s="12">
        <f t="shared" si="9"/>
        <v>67</v>
      </c>
    </row>
    <row r="246" spans="1:12" x14ac:dyDescent="0.25">
      <c r="A246" s="37" t="s">
        <v>94</v>
      </c>
      <c r="B246" s="40">
        <v>266607</v>
      </c>
      <c r="C246" s="40">
        <v>243196</v>
      </c>
      <c r="D246" s="44">
        <v>91.2</v>
      </c>
      <c r="E246" s="40">
        <v>236986</v>
      </c>
      <c r="F246" s="44">
        <v>88.9</v>
      </c>
      <c r="G246" s="40">
        <v>135338</v>
      </c>
      <c r="H246" s="133">
        <v>50.8</v>
      </c>
      <c r="I246" s="39">
        <v>2211</v>
      </c>
      <c r="J246" s="39">
        <v>617051</v>
      </c>
      <c r="L246" s="12">
        <f t="shared" si="9"/>
        <v>76</v>
      </c>
    </row>
    <row r="247" spans="1:12" x14ac:dyDescent="0.25">
      <c r="A247" s="36" t="s">
        <v>95</v>
      </c>
      <c r="B247" s="39">
        <v>284313</v>
      </c>
      <c r="C247" s="39">
        <v>255722</v>
      </c>
      <c r="D247" s="43">
        <v>89.9</v>
      </c>
      <c r="E247" s="39">
        <v>247503</v>
      </c>
      <c r="F247" s="43">
        <v>87.1</v>
      </c>
      <c r="G247" s="39">
        <v>155143</v>
      </c>
      <c r="H247" s="132">
        <v>54.6</v>
      </c>
      <c r="I247" s="39">
        <v>3603</v>
      </c>
      <c r="J247" s="39">
        <v>661413</v>
      </c>
      <c r="L247" s="12">
        <f t="shared" si="9"/>
        <v>86</v>
      </c>
    </row>
    <row r="248" spans="1:12" x14ac:dyDescent="0.25">
      <c r="A248" s="37" t="s">
        <v>96</v>
      </c>
      <c r="B248" s="40">
        <v>264324</v>
      </c>
      <c r="C248" s="40">
        <v>249642</v>
      </c>
      <c r="D248" s="42">
        <v>94.4</v>
      </c>
      <c r="E248" s="40">
        <v>242902</v>
      </c>
      <c r="F248" s="42">
        <v>91.9</v>
      </c>
      <c r="G248" s="40">
        <v>171761</v>
      </c>
      <c r="H248" s="133">
        <v>65</v>
      </c>
      <c r="I248" s="231">
        <v>8722</v>
      </c>
      <c r="J248" s="39">
        <v>672630</v>
      </c>
      <c r="L248" s="12">
        <f t="shared" si="9"/>
        <v>65</v>
      </c>
    </row>
    <row r="249" spans="1:12" x14ac:dyDescent="0.25">
      <c r="A249" s="36" t="s">
        <v>97</v>
      </c>
      <c r="B249" s="39">
        <v>209995</v>
      </c>
      <c r="C249" s="39">
        <v>204778</v>
      </c>
      <c r="D249" s="42">
        <v>97.5</v>
      </c>
      <c r="E249" s="39">
        <v>201173</v>
      </c>
      <c r="F249" s="42">
        <v>95.8</v>
      </c>
      <c r="G249" s="39">
        <v>159285</v>
      </c>
      <c r="H249" s="132">
        <v>75.900000000000006</v>
      </c>
      <c r="I249" s="39">
        <v>3157</v>
      </c>
      <c r="J249" s="39">
        <v>568150</v>
      </c>
      <c r="L249" s="12">
        <f t="shared" si="9"/>
        <v>56</v>
      </c>
    </row>
    <row r="250" spans="1:12" x14ac:dyDescent="0.25">
      <c r="A250" s="37" t="s">
        <v>98</v>
      </c>
      <c r="B250" s="40">
        <v>157696</v>
      </c>
      <c r="C250" s="40">
        <v>154793</v>
      </c>
      <c r="D250" s="42">
        <v>98.2</v>
      </c>
      <c r="E250" s="40">
        <v>154406</v>
      </c>
      <c r="F250" s="42">
        <v>97.9</v>
      </c>
      <c r="G250" s="40">
        <v>127277</v>
      </c>
      <c r="H250" s="133">
        <v>80.7</v>
      </c>
      <c r="I250" s="39">
        <v>7277</v>
      </c>
      <c r="J250" s="39">
        <v>443617</v>
      </c>
      <c r="L250" s="12">
        <f t="shared" si="9"/>
        <v>62</v>
      </c>
    </row>
    <row r="251" spans="1:12" x14ac:dyDescent="0.25">
      <c r="A251" s="36" t="s">
        <v>99</v>
      </c>
      <c r="B251" s="39">
        <v>103045</v>
      </c>
      <c r="C251" s="39">
        <v>98814</v>
      </c>
      <c r="D251" s="42">
        <v>95.9</v>
      </c>
      <c r="E251" s="39">
        <v>97732</v>
      </c>
      <c r="F251" s="42">
        <v>94.8</v>
      </c>
      <c r="G251" s="39">
        <v>88519</v>
      </c>
      <c r="H251" s="132">
        <v>85.9</v>
      </c>
      <c r="I251" s="39">
        <v>19757</v>
      </c>
      <c r="J251" s="39">
        <v>304735</v>
      </c>
      <c r="L251" s="12">
        <f t="shared" si="9"/>
        <v>33</v>
      </c>
    </row>
    <row r="252" spans="1:12" x14ac:dyDescent="0.25">
      <c r="A252" s="37" t="s">
        <v>100</v>
      </c>
      <c r="B252" s="40">
        <v>68661</v>
      </c>
      <c r="C252" s="40">
        <v>64896</v>
      </c>
      <c r="D252" s="42">
        <v>94.5</v>
      </c>
      <c r="E252" s="40">
        <v>64192</v>
      </c>
      <c r="F252" s="42">
        <v>93.5</v>
      </c>
      <c r="G252" s="40">
        <v>57222</v>
      </c>
      <c r="H252" s="133">
        <v>83.3</v>
      </c>
      <c r="I252" s="39">
        <v>13477</v>
      </c>
      <c r="J252" s="39">
        <v>199774</v>
      </c>
      <c r="L252" s="12">
        <f t="shared" si="9"/>
        <v>16</v>
      </c>
    </row>
    <row r="253" spans="1:12" x14ac:dyDescent="0.25">
      <c r="A253" s="36" t="s">
        <v>101</v>
      </c>
      <c r="B253" s="39">
        <v>44188</v>
      </c>
      <c r="C253" s="39">
        <v>41254</v>
      </c>
      <c r="D253" s="42">
        <v>93.4</v>
      </c>
      <c r="E253" s="39">
        <v>40750</v>
      </c>
      <c r="F253" s="42">
        <v>92.2</v>
      </c>
      <c r="G253" s="39">
        <v>36207</v>
      </c>
      <c r="H253" s="132">
        <v>81.900000000000006</v>
      </c>
      <c r="I253" s="39">
        <v>7607</v>
      </c>
      <c r="J253" s="39">
        <v>125805</v>
      </c>
      <c r="L253" s="12">
        <f t="shared" si="9"/>
        <v>8</v>
      </c>
    </row>
    <row r="254" spans="1:12" x14ac:dyDescent="0.25">
      <c r="A254" s="37" t="s">
        <v>102</v>
      </c>
      <c r="B254" s="40">
        <v>27809</v>
      </c>
      <c r="C254" s="40">
        <v>26097</v>
      </c>
      <c r="D254" s="42">
        <v>93.8</v>
      </c>
      <c r="E254" s="40">
        <v>25761</v>
      </c>
      <c r="F254" s="42">
        <v>92.6</v>
      </c>
      <c r="G254" s="40">
        <v>23520</v>
      </c>
      <c r="H254" s="133">
        <v>84.6</v>
      </c>
      <c r="I254" s="39">
        <v>4046</v>
      </c>
      <c r="J254" s="39">
        <v>79419</v>
      </c>
      <c r="L254" s="12">
        <f t="shared" si="9"/>
        <v>15</v>
      </c>
    </row>
    <row r="255" spans="1:12" x14ac:dyDescent="0.25">
      <c r="A255" s="36" t="s">
        <v>12</v>
      </c>
      <c r="B255" s="39">
        <v>0</v>
      </c>
      <c r="C255" s="39">
        <v>32177</v>
      </c>
      <c r="D255" s="43">
        <v>0</v>
      </c>
      <c r="E255" s="39">
        <v>14214</v>
      </c>
      <c r="F255" s="43">
        <v>0</v>
      </c>
      <c r="G255" s="39">
        <v>6</v>
      </c>
      <c r="H255" s="132">
        <v>0</v>
      </c>
      <c r="I255" s="39">
        <v>0</v>
      </c>
      <c r="J255" s="39">
        <v>46396</v>
      </c>
    </row>
    <row r="256" spans="1:12" x14ac:dyDescent="0.25">
      <c r="A256" s="36" t="s">
        <v>939</v>
      </c>
      <c r="B256" s="39">
        <v>3444862</v>
      </c>
      <c r="C256" s="39">
        <v>3122237</v>
      </c>
      <c r="D256" s="59">
        <v>90.6</v>
      </c>
      <c r="E256" s="39">
        <v>3002511</v>
      </c>
      <c r="F256" s="43">
        <v>87.2</v>
      </c>
      <c r="G256" s="39">
        <v>1616934</v>
      </c>
      <c r="H256" s="132">
        <v>46.9</v>
      </c>
      <c r="I256" s="39">
        <v>74882</v>
      </c>
      <c r="J256" s="39">
        <v>7809126</v>
      </c>
    </row>
    <row r="257" spans="1:12" x14ac:dyDescent="0.25">
      <c r="A257" s="36" t="s">
        <v>194</v>
      </c>
      <c r="B257" s="39">
        <v>3760818</v>
      </c>
      <c r="C257" s="39">
        <v>3397044</v>
      </c>
      <c r="D257" s="45">
        <v>90.3</v>
      </c>
      <c r="E257" s="39">
        <v>3266019</v>
      </c>
      <c r="F257" s="45">
        <v>86.8</v>
      </c>
      <c r="G257" s="39">
        <v>1646203</v>
      </c>
      <c r="H257" s="132">
        <v>43.8</v>
      </c>
      <c r="I257" s="39">
        <v>74946</v>
      </c>
      <c r="J257" s="39">
        <v>8376771</v>
      </c>
    </row>
    <row r="258" spans="1:12" x14ac:dyDescent="0.25">
      <c r="A258" s="36" t="s">
        <v>906</v>
      </c>
      <c r="B258" s="39">
        <v>4152248</v>
      </c>
      <c r="C258" s="39">
        <v>3588396</v>
      </c>
      <c r="D258" s="45">
        <v>86.4</v>
      </c>
      <c r="E258" s="39">
        <v>3396594</v>
      </c>
      <c r="F258" s="45">
        <v>81.8</v>
      </c>
      <c r="G258" s="39">
        <v>1646276</v>
      </c>
      <c r="H258" s="132">
        <v>39.6</v>
      </c>
      <c r="I258" s="39">
        <v>74947</v>
      </c>
      <c r="J258" s="39">
        <v>8698772</v>
      </c>
    </row>
    <row r="259" spans="1:12" x14ac:dyDescent="0.25">
      <c r="A259" s="36" t="s">
        <v>103</v>
      </c>
      <c r="B259" s="39">
        <v>4420039</v>
      </c>
      <c r="C259" s="39">
        <v>3588396</v>
      </c>
      <c r="D259" s="45">
        <v>81.2</v>
      </c>
      <c r="E259" s="39">
        <v>3396594</v>
      </c>
      <c r="F259" s="45">
        <v>76.8</v>
      </c>
      <c r="G259" s="39">
        <v>1646276</v>
      </c>
      <c r="H259" s="132">
        <v>37.200000000000003</v>
      </c>
      <c r="I259" s="39">
        <v>74947</v>
      </c>
      <c r="J259" s="39">
        <v>8698772</v>
      </c>
    </row>
    <row r="260" spans="1:12" x14ac:dyDescent="0.25">
      <c r="L260" s="12">
        <f>SUM(L237:L259)</f>
        <v>1911</v>
      </c>
    </row>
    <row r="261" spans="1:12" x14ac:dyDescent="0.25">
      <c r="B261" s="3" t="s">
        <v>232</v>
      </c>
      <c r="C261" s="58">
        <f>SUM(C238:C255)/SUM(B238:B255)</f>
        <v>0.90327239891098188</v>
      </c>
      <c r="D261" s="56">
        <f>AVERAGE(D239:D256)</f>
        <v>85.933333333333337</v>
      </c>
      <c r="E261" s="58">
        <f>SUM(E238:E255)/SUM(B238:B255)</f>
        <v>0.86843291315003457</v>
      </c>
      <c r="F261" s="56">
        <f>AVERAGE(F239:F256)</f>
        <v>83.527777777777771</v>
      </c>
      <c r="H261" s="14" t="s">
        <v>1153</v>
      </c>
    </row>
    <row r="262" spans="1:12" x14ac:dyDescent="0.25">
      <c r="B262" s="3" t="s">
        <v>156</v>
      </c>
      <c r="D262" s="38">
        <f>AVERAGE(D248:D254)</f>
        <v>95.385714285714272</v>
      </c>
      <c r="F262" s="38">
        <f>AVERAGE(F248:F254)</f>
        <v>94.100000000000009</v>
      </c>
      <c r="H262" s="12">
        <f>B257-E257</f>
        <v>494799</v>
      </c>
    </row>
    <row r="263" spans="1:12" x14ac:dyDescent="0.25">
      <c r="B263" s="3" t="s">
        <v>147</v>
      </c>
      <c r="D263" s="38">
        <f>AVERAGE(D250:D254)</f>
        <v>95.16</v>
      </c>
      <c r="F263" s="38">
        <f>AVERAGE(F250:F254)</f>
        <v>94.2</v>
      </c>
      <c r="H263"/>
    </row>
    <row r="265" spans="1:12" x14ac:dyDescent="0.25">
      <c r="A265" t="s">
        <v>1148</v>
      </c>
    </row>
    <row r="266" spans="1:12" x14ac:dyDescent="0.25">
      <c r="A266" t="s">
        <v>111</v>
      </c>
    </row>
    <row r="267" spans="1:12" ht="60" x14ac:dyDescent="0.25">
      <c r="A267" s="35" t="s">
        <v>104</v>
      </c>
      <c r="B267" s="35" t="s">
        <v>105</v>
      </c>
      <c r="C267" s="35" t="s">
        <v>1129</v>
      </c>
      <c r="D267" s="35" t="s">
        <v>1130</v>
      </c>
      <c r="E267" s="35" t="s">
        <v>1131</v>
      </c>
      <c r="F267" s="35" t="s">
        <v>941</v>
      </c>
      <c r="G267" s="14" t="s">
        <v>783</v>
      </c>
      <c r="H267" s="35" t="s">
        <v>942</v>
      </c>
      <c r="I267" s="14" t="s">
        <v>1021</v>
      </c>
      <c r="J267" s="35" t="s">
        <v>110</v>
      </c>
      <c r="L267" s="35" t="s">
        <v>457</v>
      </c>
    </row>
    <row r="268" spans="1:12" x14ac:dyDescent="0.25">
      <c r="A268" s="144" t="s">
        <v>966</v>
      </c>
      <c r="B268" s="39">
        <v>391430</v>
      </c>
      <c r="C268" s="39">
        <v>190767</v>
      </c>
      <c r="D268" s="45">
        <v>48.7</v>
      </c>
      <c r="E268" s="39">
        <v>128584</v>
      </c>
      <c r="F268" s="45">
        <v>32.799999999999997</v>
      </c>
      <c r="G268" s="39">
        <v>72</v>
      </c>
      <c r="H268" s="39">
        <v>0</v>
      </c>
      <c r="I268" s="39">
        <v>1</v>
      </c>
      <c r="J268" s="39">
        <v>319424</v>
      </c>
      <c r="L268" s="12">
        <f>C268-C299</f>
        <v>1193</v>
      </c>
    </row>
    <row r="269" spans="1:12" x14ac:dyDescent="0.25">
      <c r="A269" s="145" t="s">
        <v>967</v>
      </c>
      <c r="B269" s="40">
        <v>162518</v>
      </c>
      <c r="C269" s="40">
        <v>142249</v>
      </c>
      <c r="D269" s="44">
        <v>87.5</v>
      </c>
      <c r="E269" s="40">
        <v>136522</v>
      </c>
      <c r="F269" s="44">
        <v>84</v>
      </c>
      <c r="G269" s="40">
        <v>12324</v>
      </c>
      <c r="H269" s="131">
        <v>7.6</v>
      </c>
      <c r="I269" s="39">
        <v>22</v>
      </c>
      <c r="J269" s="39">
        <v>291116</v>
      </c>
      <c r="L269" s="12">
        <f t="shared" ref="L269:L285" si="10">C269-C300</f>
        <v>144</v>
      </c>
    </row>
    <row r="270" spans="1:12" x14ac:dyDescent="0.25">
      <c r="A270" s="41" t="s">
        <v>135</v>
      </c>
      <c r="B270" s="39">
        <v>256700</v>
      </c>
      <c r="C270" s="39">
        <v>223822</v>
      </c>
      <c r="D270" s="43">
        <v>87.2</v>
      </c>
      <c r="E270" s="39">
        <v>213359</v>
      </c>
      <c r="F270" s="43">
        <v>83.1</v>
      </c>
      <c r="G270" s="39">
        <v>43073</v>
      </c>
      <c r="H270" s="132">
        <v>16.8</v>
      </c>
      <c r="I270" s="39">
        <v>82</v>
      </c>
      <c r="J270" s="39">
        <v>480143</v>
      </c>
      <c r="L270" s="12">
        <f t="shared" si="10"/>
        <v>174</v>
      </c>
    </row>
    <row r="271" spans="1:12" x14ac:dyDescent="0.25">
      <c r="A271" s="37" t="s">
        <v>88</v>
      </c>
      <c r="B271" s="40">
        <v>276916</v>
      </c>
      <c r="C271" s="40">
        <v>239821</v>
      </c>
      <c r="D271" s="44">
        <v>86.6</v>
      </c>
      <c r="E271" s="40">
        <v>225366</v>
      </c>
      <c r="F271" s="44">
        <v>81.400000000000006</v>
      </c>
      <c r="G271" s="40">
        <v>67639</v>
      </c>
      <c r="H271" s="133">
        <v>24.4</v>
      </c>
      <c r="I271" s="39">
        <v>127</v>
      </c>
      <c r="J271" s="39">
        <v>532434</v>
      </c>
      <c r="L271" s="12">
        <f t="shared" si="10"/>
        <v>196</v>
      </c>
    </row>
    <row r="272" spans="1:12" x14ac:dyDescent="0.25">
      <c r="A272" s="36" t="s">
        <v>89</v>
      </c>
      <c r="B272" s="39">
        <v>314340</v>
      </c>
      <c r="C272" s="39">
        <v>262018</v>
      </c>
      <c r="D272" s="43">
        <v>83.4</v>
      </c>
      <c r="E272" s="39">
        <v>247283</v>
      </c>
      <c r="F272" s="43">
        <v>78.7</v>
      </c>
      <c r="G272" s="39">
        <v>80225</v>
      </c>
      <c r="H272" s="132">
        <v>25.5</v>
      </c>
      <c r="I272" s="39">
        <v>197</v>
      </c>
      <c r="J272" s="39">
        <v>589021</v>
      </c>
      <c r="L272" s="12">
        <f t="shared" si="10"/>
        <v>268</v>
      </c>
    </row>
    <row r="273" spans="1:12" x14ac:dyDescent="0.25">
      <c r="A273" s="37" t="s">
        <v>90</v>
      </c>
      <c r="B273" s="40">
        <v>356224</v>
      </c>
      <c r="C273" s="40">
        <v>300774</v>
      </c>
      <c r="D273" s="44">
        <v>84.4</v>
      </c>
      <c r="E273" s="40">
        <v>286760</v>
      </c>
      <c r="F273" s="44">
        <v>80.5</v>
      </c>
      <c r="G273" s="40">
        <v>105303</v>
      </c>
      <c r="H273" s="133">
        <v>29.6</v>
      </c>
      <c r="I273" s="39">
        <v>334</v>
      </c>
      <c r="J273" s="39">
        <v>692176</v>
      </c>
      <c r="L273" s="12">
        <f t="shared" si="10"/>
        <v>281</v>
      </c>
    </row>
    <row r="274" spans="1:12" x14ac:dyDescent="0.25">
      <c r="A274" s="36" t="s">
        <v>91</v>
      </c>
      <c r="B274" s="39">
        <v>359135</v>
      </c>
      <c r="C274" s="39">
        <v>313574</v>
      </c>
      <c r="D274" s="43">
        <v>87.3</v>
      </c>
      <c r="E274" s="39">
        <v>301983</v>
      </c>
      <c r="F274" s="43">
        <v>84.1</v>
      </c>
      <c r="G274" s="39">
        <v>123553</v>
      </c>
      <c r="H274" s="132">
        <v>34.4</v>
      </c>
      <c r="I274" s="39">
        <v>481</v>
      </c>
      <c r="J274" s="39">
        <v>738522</v>
      </c>
      <c r="L274" s="12">
        <f t="shared" si="10"/>
        <v>257</v>
      </c>
    </row>
    <row r="275" spans="1:12" x14ac:dyDescent="0.25">
      <c r="A275" s="37" t="s">
        <v>92</v>
      </c>
      <c r="B275" s="40">
        <v>319735</v>
      </c>
      <c r="C275" s="40">
        <v>284710</v>
      </c>
      <c r="D275" s="44">
        <v>89</v>
      </c>
      <c r="E275" s="40">
        <v>277227</v>
      </c>
      <c r="F275" s="44">
        <v>86.7</v>
      </c>
      <c r="G275" s="40">
        <v>127835</v>
      </c>
      <c r="H275" s="133">
        <v>40</v>
      </c>
      <c r="I275" s="39">
        <v>1560</v>
      </c>
      <c r="J275" s="39">
        <v>690371</v>
      </c>
      <c r="L275" s="12">
        <f t="shared" si="10"/>
        <v>174</v>
      </c>
    </row>
    <row r="276" spans="1:12" x14ac:dyDescent="0.25">
      <c r="A276" s="36" t="s">
        <v>93</v>
      </c>
      <c r="B276" s="39">
        <v>288613</v>
      </c>
      <c r="C276" s="39">
        <v>257798</v>
      </c>
      <c r="D276" s="43">
        <v>89.3</v>
      </c>
      <c r="E276" s="39">
        <v>250970</v>
      </c>
      <c r="F276" s="43">
        <v>87</v>
      </c>
      <c r="G276" s="39">
        <v>127046</v>
      </c>
      <c r="H276" s="132">
        <v>44</v>
      </c>
      <c r="I276" s="39">
        <v>1918</v>
      </c>
      <c r="J276" s="39">
        <v>636918</v>
      </c>
      <c r="L276" s="12">
        <f t="shared" si="10"/>
        <v>120</v>
      </c>
    </row>
    <row r="277" spans="1:12" x14ac:dyDescent="0.25">
      <c r="A277" s="37" t="s">
        <v>94</v>
      </c>
      <c r="B277" s="40">
        <v>266607</v>
      </c>
      <c r="C277" s="40">
        <v>243120</v>
      </c>
      <c r="D277" s="44">
        <v>91.2</v>
      </c>
      <c r="E277" s="40">
        <v>236919</v>
      </c>
      <c r="F277" s="44">
        <v>88.9</v>
      </c>
      <c r="G277" s="40">
        <v>134847</v>
      </c>
      <c r="H277" s="133">
        <v>50.6</v>
      </c>
      <c r="I277" s="39">
        <v>2052</v>
      </c>
      <c r="J277" s="39">
        <v>616265</v>
      </c>
      <c r="L277" s="12">
        <f t="shared" si="10"/>
        <v>120</v>
      </c>
    </row>
    <row r="278" spans="1:12" x14ac:dyDescent="0.25">
      <c r="A278" s="36" t="s">
        <v>95</v>
      </c>
      <c r="B278" s="39">
        <v>284313</v>
      </c>
      <c r="C278" s="39">
        <v>255636</v>
      </c>
      <c r="D278" s="43">
        <v>89.9</v>
      </c>
      <c r="E278" s="39">
        <v>247441</v>
      </c>
      <c r="F278" s="43">
        <v>87</v>
      </c>
      <c r="G278" s="39">
        <v>154645</v>
      </c>
      <c r="H278" s="132">
        <v>54.4</v>
      </c>
      <c r="I278" s="39">
        <v>3340</v>
      </c>
      <c r="J278" s="39">
        <v>660510</v>
      </c>
      <c r="L278" s="12">
        <f t="shared" si="10"/>
        <v>110</v>
      </c>
    </row>
    <row r="279" spans="1:12" x14ac:dyDescent="0.25">
      <c r="A279" s="37" t="s">
        <v>96</v>
      </c>
      <c r="B279" s="40">
        <v>264324</v>
      </c>
      <c r="C279" s="40">
        <v>249577</v>
      </c>
      <c r="D279" s="42">
        <v>94.4</v>
      </c>
      <c r="E279" s="40">
        <v>242854</v>
      </c>
      <c r="F279" s="42">
        <v>91.9</v>
      </c>
      <c r="G279" s="40">
        <v>171246</v>
      </c>
      <c r="H279" s="133">
        <v>64.8</v>
      </c>
      <c r="I279" s="175">
        <v>8162</v>
      </c>
      <c r="J279" s="39">
        <v>671442</v>
      </c>
      <c r="L279" s="12">
        <f t="shared" si="10"/>
        <v>117</v>
      </c>
    </row>
    <row r="280" spans="1:12" x14ac:dyDescent="0.25">
      <c r="A280" s="36" t="s">
        <v>97</v>
      </c>
      <c r="B280" s="39">
        <v>209995</v>
      </c>
      <c r="C280" s="39">
        <v>204722</v>
      </c>
      <c r="D280" s="42">
        <v>97.5</v>
      </c>
      <c r="E280" s="39">
        <v>201125</v>
      </c>
      <c r="F280" s="42">
        <v>95.8</v>
      </c>
      <c r="G280" s="39">
        <v>158802</v>
      </c>
      <c r="H280" s="132">
        <v>75.599999999999994</v>
      </c>
      <c r="I280" s="39">
        <v>2493</v>
      </c>
      <c r="J280" s="39">
        <v>566899</v>
      </c>
      <c r="L280" s="12">
        <f t="shared" si="10"/>
        <v>102</v>
      </c>
    </row>
    <row r="281" spans="1:12" x14ac:dyDescent="0.25">
      <c r="A281" s="37" t="s">
        <v>98</v>
      </c>
      <c r="B281" s="40">
        <v>157696</v>
      </c>
      <c r="C281" s="40">
        <v>154731</v>
      </c>
      <c r="D281" s="42">
        <v>98.1</v>
      </c>
      <c r="E281" s="40">
        <v>154364</v>
      </c>
      <c r="F281" s="42">
        <v>97.9</v>
      </c>
      <c r="G281" s="40">
        <v>126869</v>
      </c>
      <c r="H281" s="133">
        <v>80.5</v>
      </c>
      <c r="I281" s="39">
        <v>4878</v>
      </c>
      <c r="J281" s="39">
        <v>440707</v>
      </c>
      <c r="L281" s="12">
        <f t="shared" si="10"/>
        <v>64</v>
      </c>
    </row>
    <row r="282" spans="1:12" x14ac:dyDescent="0.25">
      <c r="A282" s="36" t="s">
        <v>99</v>
      </c>
      <c r="B282" s="39">
        <v>103045</v>
      </c>
      <c r="C282" s="39">
        <v>98781</v>
      </c>
      <c r="D282" s="42">
        <v>95.9</v>
      </c>
      <c r="E282" s="39">
        <v>97715</v>
      </c>
      <c r="F282" s="42">
        <v>94.8</v>
      </c>
      <c r="G282" s="39">
        <v>88334</v>
      </c>
      <c r="H282" s="132">
        <v>85.7</v>
      </c>
      <c r="I282" s="39">
        <v>13185</v>
      </c>
      <c r="J282" s="39">
        <v>297928</v>
      </c>
      <c r="L282" s="12">
        <f t="shared" si="10"/>
        <v>51</v>
      </c>
    </row>
    <row r="283" spans="1:12" x14ac:dyDescent="0.25">
      <c r="A283" s="37" t="s">
        <v>100</v>
      </c>
      <c r="B283" s="40">
        <v>68661</v>
      </c>
      <c r="C283" s="40">
        <v>64880</v>
      </c>
      <c r="D283" s="42">
        <v>94.5</v>
      </c>
      <c r="E283" s="40">
        <v>64177</v>
      </c>
      <c r="F283" s="42">
        <v>93.5</v>
      </c>
      <c r="G283" s="40">
        <v>57086</v>
      </c>
      <c r="H283" s="133">
        <v>83.1</v>
      </c>
      <c r="I283" s="39">
        <v>8582</v>
      </c>
      <c r="J283" s="39">
        <v>194712</v>
      </c>
      <c r="L283" s="12">
        <f t="shared" si="10"/>
        <v>24</v>
      </c>
    </row>
    <row r="284" spans="1:12" x14ac:dyDescent="0.25">
      <c r="A284" s="36" t="s">
        <v>101</v>
      </c>
      <c r="B284" s="39">
        <v>44188</v>
      </c>
      <c r="C284" s="39">
        <v>41246</v>
      </c>
      <c r="D284" s="42">
        <v>93.3</v>
      </c>
      <c r="E284" s="39">
        <v>40745</v>
      </c>
      <c r="F284" s="42">
        <v>92.2</v>
      </c>
      <c r="G284" s="39">
        <v>36119</v>
      </c>
      <c r="H284" s="132">
        <v>81.7</v>
      </c>
      <c r="I284" s="39">
        <v>4291</v>
      </c>
      <c r="J284" s="39">
        <v>122388</v>
      </c>
      <c r="L284" s="12">
        <f t="shared" si="10"/>
        <v>13</v>
      </c>
    </row>
    <row r="285" spans="1:12" x14ac:dyDescent="0.25">
      <c r="A285" s="37" t="s">
        <v>102</v>
      </c>
      <c r="B285" s="40">
        <v>27809</v>
      </c>
      <c r="C285" s="40">
        <v>26082</v>
      </c>
      <c r="D285" s="42">
        <v>93.8</v>
      </c>
      <c r="E285" s="40">
        <v>25753</v>
      </c>
      <c r="F285" s="42">
        <v>92.6</v>
      </c>
      <c r="G285" s="40">
        <v>23449</v>
      </c>
      <c r="H285" s="133">
        <v>84.3</v>
      </c>
      <c r="I285" s="39">
        <v>1728</v>
      </c>
      <c r="J285" s="39">
        <v>77007</v>
      </c>
      <c r="L285" s="12">
        <f t="shared" si="10"/>
        <v>10</v>
      </c>
    </row>
    <row r="286" spans="1:12" x14ac:dyDescent="0.25">
      <c r="A286" s="36" t="s">
        <v>12</v>
      </c>
      <c r="B286" s="39">
        <v>0</v>
      </c>
      <c r="C286" s="39">
        <v>32164</v>
      </c>
      <c r="D286" s="43">
        <v>0</v>
      </c>
      <c r="E286" s="39">
        <v>14183</v>
      </c>
      <c r="F286" s="43">
        <v>0</v>
      </c>
      <c r="G286" s="39">
        <v>6</v>
      </c>
      <c r="H286" s="132">
        <v>0</v>
      </c>
      <c r="I286" s="39">
        <v>0</v>
      </c>
      <c r="J286" s="39">
        <v>46352</v>
      </c>
    </row>
    <row r="287" spans="1:12" x14ac:dyDescent="0.25">
      <c r="A287" s="36" t="s">
        <v>939</v>
      </c>
      <c r="B287" s="39">
        <v>3444862</v>
      </c>
      <c r="C287" s="39">
        <v>3121025</v>
      </c>
      <c r="D287" s="59">
        <v>90.6</v>
      </c>
      <c r="E287" s="39">
        <v>3001471</v>
      </c>
      <c r="F287" s="43">
        <v>87.1</v>
      </c>
      <c r="G287" s="39">
        <v>1610622</v>
      </c>
      <c r="H287" s="132">
        <v>46.8</v>
      </c>
      <c r="I287" s="39">
        <v>53373</v>
      </c>
      <c r="J287" s="39">
        <v>7779121</v>
      </c>
    </row>
    <row r="288" spans="1:12" x14ac:dyDescent="0.25">
      <c r="A288" s="36" t="s">
        <v>194</v>
      </c>
      <c r="B288" s="39">
        <v>3760818</v>
      </c>
      <c r="C288" s="39">
        <v>3395705</v>
      </c>
      <c r="D288" s="45">
        <v>90.3</v>
      </c>
      <c r="E288" s="39">
        <v>3264746</v>
      </c>
      <c r="F288" s="45">
        <v>86.8</v>
      </c>
      <c r="G288" s="39">
        <v>1638401</v>
      </c>
      <c r="H288" s="132">
        <v>43.6</v>
      </c>
      <c r="I288" s="39">
        <v>53432</v>
      </c>
      <c r="J288" s="39">
        <v>8344911</v>
      </c>
    </row>
    <row r="289" spans="1:12" x14ac:dyDescent="0.25">
      <c r="A289" s="36" t="s">
        <v>906</v>
      </c>
      <c r="B289" s="39">
        <v>4152248</v>
      </c>
      <c r="C289" s="39">
        <v>3586472</v>
      </c>
      <c r="D289" s="45">
        <v>86.4</v>
      </c>
      <c r="E289" s="39">
        <v>3393330</v>
      </c>
      <c r="F289" s="45">
        <v>81.7</v>
      </c>
      <c r="G289" s="39">
        <v>1638473</v>
      </c>
      <c r="H289" s="132">
        <v>39.5</v>
      </c>
      <c r="I289" s="39">
        <v>53433</v>
      </c>
      <c r="J289" s="39">
        <v>8664335</v>
      </c>
    </row>
    <row r="290" spans="1:12" x14ac:dyDescent="0.25">
      <c r="A290" s="36" t="s">
        <v>103</v>
      </c>
      <c r="B290" s="39">
        <v>4420039</v>
      </c>
      <c r="C290" s="39">
        <v>3586472</v>
      </c>
      <c r="D290" s="45">
        <v>81.099999999999994</v>
      </c>
      <c r="E290" s="39">
        <v>3393330</v>
      </c>
      <c r="F290" s="45">
        <v>76.8</v>
      </c>
      <c r="G290" s="39">
        <v>1638473</v>
      </c>
      <c r="H290" s="132">
        <v>37.1</v>
      </c>
      <c r="I290" s="39">
        <v>53433</v>
      </c>
      <c r="J290" s="39">
        <v>8664335</v>
      </c>
    </row>
    <row r="291" spans="1:12" x14ac:dyDescent="0.25">
      <c r="L291" s="12">
        <f>SUM(L268:L290)</f>
        <v>3418</v>
      </c>
    </row>
    <row r="292" spans="1:12" x14ac:dyDescent="0.25">
      <c r="B292" s="3" t="s">
        <v>232</v>
      </c>
      <c r="C292" s="58">
        <f>SUM(C269:C286)/SUM(B269:B286)</f>
        <v>0.90291635944191939</v>
      </c>
      <c r="D292" s="56">
        <f>AVERAGE(D270:D287)</f>
        <v>85.911111111111097</v>
      </c>
      <c r="E292" s="58">
        <f>SUM(E269:E286)/SUM(B269:B286)</f>
        <v>0.86809442304987294</v>
      </c>
      <c r="F292" s="56">
        <f>AVERAGE(F270:F287)</f>
        <v>83.511111111111106</v>
      </c>
      <c r="H292" s="14" t="s">
        <v>1154</v>
      </c>
    </row>
    <row r="293" spans="1:12" x14ac:dyDescent="0.25">
      <c r="B293" s="3" t="s">
        <v>156</v>
      </c>
      <c r="D293" s="38">
        <f>AVERAGE(D279:D285)</f>
        <v>95.357142857142847</v>
      </c>
      <c r="F293" s="38">
        <f>AVERAGE(F279:F285)</f>
        <v>94.100000000000009</v>
      </c>
      <c r="H293" s="12">
        <f>B288-E288</f>
        <v>496072</v>
      </c>
    </row>
    <row r="294" spans="1:12" x14ac:dyDescent="0.25">
      <c r="B294" s="3" t="s">
        <v>147</v>
      </c>
      <c r="D294" s="38">
        <f>AVERAGE(D281:D285)</f>
        <v>95.12</v>
      </c>
      <c r="F294" s="38">
        <f>AVERAGE(F281:F285)</f>
        <v>94.2</v>
      </c>
      <c r="H294"/>
    </row>
    <row r="296" spans="1:12" x14ac:dyDescent="0.25">
      <c r="A296" t="s">
        <v>1132</v>
      </c>
    </row>
    <row r="297" spans="1:12" x14ac:dyDescent="0.25">
      <c r="A297" t="s">
        <v>111</v>
      </c>
    </row>
    <row r="298" spans="1:12" ht="60" x14ac:dyDescent="0.25">
      <c r="A298" s="35" t="s">
        <v>104</v>
      </c>
      <c r="B298" s="35" t="s">
        <v>105</v>
      </c>
      <c r="C298" s="35" t="s">
        <v>1129</v>
      </c>
      <c r="D298" s="35" t="s">
        <v>1130</v>
      </c>
      <c r="E298" s="35" t="s">
        <v>1131</v>
      </c>
      <c r="F298" s="35" t="s">
        <v>941</v>
      </c>
      <c r="G298" s="14" t="s">
        <v>783</v>
      </c>
      <c r="H298" s="35" t="s">
        <v>942</v>
      </c>
      <c r="I298" s="14" t="s">
        <v>1021</v>
      </c>
      <c r="J298" s="35" t="s">
        <v>110</v>
      </c>
      <c r="L298" s="35" t="s">
        <v>457</v>
      </c>
    </row>
    <row r="299" spans="1:12" x14ac:dyDescent="0.25">
      <c r="A299" s="144" t="s">
        <v>966</v>
      </c>
      <c r="B299" s="39">
        <v>391430</v>
      </c>
      <c r="C299" s="39">
        <v>189574</v>
      </c>
      <c r="D299" s="45">
        <v>48.4</v>
      </c>
      <c r="E299" s="39">
        <v>123858</v>
      </c>
      <c r="F299" s="45">
        <v>31.6</v>
      </c>
      <c r="G299" s="39">
        <v>62</v>
      </c>
      <c r="H299" s="39">
        <v>0</v>
      </c>
      <c r="I299" s="39">
        <v>1</v>
      </c>
      <c r="J299" s="39">
        <v>313495</v>
      </c>
      <c r="L299" s="12">
        <f>C299-C330</f>
        <v>2247</v>
      </c>
    </row>
    <row r="300" spans="1:12" x14ac:dyDescent="0.25">
      <c r="A300" s="145" t="s">
        <v>967</v>
      </c>
      <c r="B300" s="40">
        <v>162518</v>
      </c>
      <c r="C300" s="40">
        <v>142105</v>
      </c>
      <c r="D300" s="44">
        <v>87.4</v>
      </c>
      <c r="E300" s="40">
        <v>136145</v>
      </c>
      <c r="F300" s="44">
        <v>83.8</v>
      </c>
      <c r="G300" s="40">
        <v>10183</v>
      </c>
      <c r="H300" s="131">
        <v>6.3</v>
      </c>
      <c r="I300" s="39">
        <v>18</v>
      </c>
      <c r="J300" s="39">
        <v>288451</v>
      </c>
      <c r="L300" s="12">
        <f t="shared" ref="L300:L316" si="11">C300-C331</f>
        <v>331</v>
      </c>
    </row>
    <row r="301" spans="1:12" x14ac:dyDescent="0.25">
      <c r="A301" s="41" t="s">
        <v>135</v>
      </c>
      <c r="B301" s="39">
        <v>256700</v>
      </c>
      <c r="C301" s="39">
        <v>223648</v>
      </c>
      <c r="D301" s="43">
        <v>87.1</v>
      </c>
      <c r="E301" s="39">
        <v>213178</v>
      </c>
      <c r="F301" s="43">
        <v>83</v>
      </c>
      <c r="G301" s="39">
        <v>40244</v>
      </c>
      <c r="H301" s="132">
        <v>15.7</v>
      </c>
      <c r="I301" s="39">
        <v>72</v>
      </c>
      <c r="J301" s="39">
        <v>476953</v>
      </c>
      <c r="L301" s="12">
        <f t="shared" si="11"/>
        <v>247</v>
      </c>
    </row>
    <row r="302" spans="1:12" x14ac:dyDescent="0.25">
      <c r="A302" s="37" t="s">
        <v>88</v>
      </c>
      <c r="B302" s="40">
        <v>276916</v>
      </c>
      <c r="C302" s="40">
        <v>239625</v>
      </c>
      <c r="D302" s="44">
        <v>86.5</v>
      </c>
      <c r="E302" s="40">
        <v>225186</v>
      </c>
      <c r="F302" s="44">
        <v>81.3</v>
      </c>
      <c r="G302" s="40">
        <v>66688</v>
      </c>
      <c r="H302" s="133">
        <v>24.1</v>
      </c>
      <c r="I302" s="39">
        <v>116</v>
      </c>
      <c r="J302" s="39">
        <v>531113</v>
      </c>
      <c r="L302" s="12">
        <f t="shared" si="11"/>
        <v>334</v>
      </c>
    </row>
    <row r="303" spans="1:12" x14ac:dyDescent="0.25">
      <c r="A303" s="36" t="s">
        <v>89</v>
      </c>
      <c r="B303" s="39">
        <v>314340</v>
      </c>
      <c r="C303" s="39">
        <v>261750</v>
      </c>
      <c r="D303" s="43">
        <v>83.3</v>
      </c>
      <c r="E303" s="39">
        <v>247039</v>
      </c>
      <c r="F303" s="43">
        <v>78.599999999999994</v>
      </c>
      <c r="G303" s="39">
        <v>79150</v>
      </c>
      <c r="H303" s="132">
        <v>25.2</v>
      </c>
      <c r="I303" s="39">
        <v>169</v>
      </c>
      <c r="J303" s="39">
        <v>587434</v>
      </c>
      <c r="L303" s="12">
        <f t="shared" si="11"/>
        <v>379</v>
      </c>
    </row>
    <row r="304" spans="1:12" x14ac:dyDescent="0.25">
      <c r="A304" s="37" t="s">
        <v>90</v>
      </c>
      <c r="B304" s="40">
        <v>356224</v>
      </c>
      <c r="C304" s="40">
        <v>300493</v>
      </c>
      <c r="D304" s="44">
        <v>84.4</v>
      </c>
      <c r="E304" s="40">
        <v>286486</v>
      </c>
      <c r="F304" s="44">
        <v>80.400000000000006</v>
      </c>
      <c r="G304" s="40">
        <v>103971</v>
      </c>
      <c r="H304" s="133">
        <v>29.2</v>
      </c>
      <c r="I304" s="39">
        <v>287</v>
      </c>
      <c r="J304" s="39">
        <v>690263</v>
      </c>
      <c r="L304" s="12">
        <f t="shared" si="11"/>
        <v>416</v>
      </c>
    </row>
    <row r="305" spans="1:12" x14ac:dyDescent="0.25">
      <c r="A305" s="36" t="s">
        <v>91</v>
      </c>
      <c r="B305" s="39">
        <v>359135</v>
      </c>
      <c r="C305" s="39">
        <v>313317</v>
      </c>
      <c r="D305" s="43">
        <v>87.2</v>
      </c>
      <c r="E305" s="39">
        <v>301755</v>
      </c>
      <c r="F305" s="43">
        <v>84</v>
      </c>
      <c r="G305" s="39">
        <v>122196</v>
      </c>
      <c r="H305" s="132">
        <v>34</v>
      </c>
      <c r="I305" s="39">
        <v>411</v>
      </c>
      <c r="J305" s="39">
        <v>736637</v>
      </c>
      <c r="L305" s="12">
        <f t="shared" si="11"/>
        <v>335</v>
      </c>
    </row>
    <row r="306" spans="1:12" x14ac:dyDescent="0.25">
      <c r="A306" s="37" t="s">
        <v>92</v>
      </c>
      <c r="B306" s="40">
        <v>319735</v>
      </c>
      <c r="C306" s="40">
        <v>284536</v>
      </c>
      <c r="D306" s="44">
        <v>89</v>
      </c>
      <c r="E306" s="40">
        <v>277061</v>
      </c>
      <c r="F306" s="44">
        <v>86.7</v>
      </c>
      <c r="G306" s="40">
        <v>126503</v>
      </c>
      <c r="H306" s="133">
        <v>39.6</v>
      </c>
      <c r="I306" s="39">
        <v>1402</v>
      </c>
      <c r="J306" s="39">
        <v>688560</v>
      </c>
      <c r="L306" s="12">
        <f t="shared" si="11"/>
        <v>288</v>
      </c>
    </row>
    <row r="307" spans="1:12" x14ac:dyDescent="0.25">
      <c r="A307" s="36" t="s">
        <v>93</v>
      </c>
      <c r="B307" s="39">
        <v>288613</v>
      </c>
      <c r="C307" s="39">
        <v>257678</v>
      </c>
      <c r="D307" s="43">
        <v>89.3</v>
      </c>
      <c r="E307" s="39">
        <v>250855</v>
      </c>
      <c r="F307" s="43">
        <v>86.9</v>
      </c>
      <c r="G307" s="39">
        <v>125738</v>
      </c>
      <c r="H307" s="132">
        <v>43.6</v>
      </c>
      <c r="I307" s="39">
        <v>1716</v>
      </c>
      <c r="J307" s="39">
        <v>635186</v>
      </c>
      <c r="L307" s="12">
        <f t="shared" si="11"/>
        <v>200</v>
      </c>
    </row>
    <row r="308" spans="1:12" x14ac:dyDescent="0.25">
      <c r="A308" s="37" t="s">
        <v>94</v>
      </c>
      <c r="B308" s="40">
        <v>266607</v>
      </c>
      <c r="C308" s="40">
        <v>243000</v>
      </c>
      <c r="D308" s="44">
        <v>91.1</v>
      </c>
      <c r="E308" s="40">
        <v>236807</v>
      </c>
      <c r="F308" s="44">
        <v>88.8</v>
      </c>
      <c r="G308" s="40">
        <v>133658</v>
      </c>
      <c r="H308" s="133">
        <v>50.1</v>
      </c>
      <c r="I308" s="39">
        <v>1794</v>
      </c>
      <c r="J308" s="39">
        <v>614596</v>
      </c>
      <c r="L308" s="12">
        <f t="shared" si="11"/>
        <v>204</v>
      </c>
    </row>
    <row r="309" spans="1:12" x14ac:dyDescent="0.25">
      <c r="A309" s="36" t="s">
        <v>95</v>
      </c>
      <c r="B309" s="39">
        <v>284313</v>
      </c>
      <c r="C309" s="39">
        <v>255526</v>
      </c>
      <c r="D309" s="43">
        <v>89.9</v>
      </c>
      <c r="E309" s="39">
        <v>247323</v>
      </c>
      <c r="F309" s="43">
        <v>87</v>
      </c>
      <c r="G309" s="39">
        <v>153347</v>
      </c>
      <c r="H309" s="132">
        <v>53.9</v>
      </c>
      <c r="I309" s="39">
        <v>2894</v>
      </c>
      <c r="J309" s="39">
        <v>658550</v>
      </c>
      <c r="L309" s="12">
        <f t="shared" si="11"/>
        <v>203</v>
      </c>
    </row>
    <row r="310" spans="1:12" x14ac:dyDescent="0.25">
      <c r="A310" s="37" t="s">
        <v>96</v>
      </c>
      <c r="B310" s="40">
        <v>264324</v>
      </c>
      <c r="C310" s="40">
        <v>249460</v>
      </c>
      <c r="D310" s="42">
        <v>94.4</v>
      </c>
      <c r="E310" s="40">
        <v>242758</v>
      </c>
      <c r="F310" s="42">
        <v>91.8</v>
      </c>
      <c r="G310" s="40">
        <v>170103</v>
      </c>
      <c r="H310" s="133">
        <v>64.400000000000006</v>
      </c>
      <c r="I310" s="175">
        <v>7339</v>
      </c>
      <c r="J310" s="39">
        <v>669273</v>
      </c>
      <c r="L310" s="12">
        <f t="shared" si="11"/>
        <v>162</v>
      </c>
    </row>
    <row r="311" spans="1:12" x14ac:dyDescent="0.25">
      <c r="A311" s="36" t="s">
        <v>97</v>
      </c>
      <c r="B311" s="39">
        <v>209995</v>
      </c>
      <c r="C311" s="39">
        <v>204620</v>
      </c>
      <c r="D311" s="42">
        <v>97.4</v>
      </c>
      <c r="E311" s="39">
        <v>201043</v>
      </c>
      <c r="F311" s="42">
        <v>95.7</v>
      </c>
      <c r="G311" s="39">
        <v>157905</v>
      </c>
      <c r="H311" s="132">
        <v>75.2</v>
      </c>
      <c r="I311" s="39">
        <v>1650</v>
      </c>
      <c r="J311" s="39">
        <v>564979</v>
      </c>
      <c r="L311" s="12">
        <f t="shared" si="11"/>
        <v>116</v>
      </c>
    </row>
    <row r="312" spans="1:12" x14ac:dyDescent="0.25">
      <c r="A312" s="37" t="s">
        <v>98</v>
      </c>
      <c r="B312" s="40">
        <v>157696</v>
      </c>
      <c r="C312" s="40">
        <v>154667</v>
      </c>
      <c r="D312" s="42">
        <v>98.1</v>
      </c>
      <c r="E312" s="40">
        <v>154309</v>
      </c>
      <c r="F312" s="42">
        <v>97.9</v>
      </c>
      <c r="G312" s="40">
        <v>126113</v>
      </c>
      <c r="H312" s="133">
        <v>80</v>
      </c>
      <c r="I312" s="39">
        <v>1342</v>
      </c>
      <c r="J312" s="39">
        <v>436296</v>
      </c>
      <c r="L312" s="12">
        <f t="shared" si="11"/>
        <v>80</v>
      </c>
    </row>
    <row r="313" spans="1:12" x14ac:dyDescent="0.25">
      <c r="A313" s="36" t="s">
        <v>99</v>
      </c>
      <c r="B313" s="39">
        <v>103045</v>
      </c>
      <c r="C313" s="39">
        <v>98730</v>
      </c>
      <c r="D313" s="42">
        <v>95.8</v>
      </c>
      <c r="E313" s="39">
        <v>97685</v>
      </c>
      <c r="F313" s="42">
        <v>94.8</v>
      </c>
      <c r="G313" s="39">
        <v>87952</v>
      </c>
      <c r="H313" s="132">
        <v>85.4</v>
      </c>
      <c r="I313" s="39">
        <v>1167</v>
      </c>
      <c r="J313" s="39">
        <v>285449</v>
      </c>
      <c r="L313" s="12">
        <f t="shared" si="11"/>
        <v>42</v>
      </c>
    </row>
    <row r="314" spans="1:12" x14ac:dyDescent="0.25">
      <c r="A314" s="37" t="s">
        <v>100</v>
      </c>
      <c r="B314" s="40">
        <v>68661</v>
      </c>
      <c r="C314" s="40">
        <v>64856</v>
      </c>
      <c r="D314" s="42">
        <v>94.5</v>
      </c>
      <c r="E314" s="40">
        <v>64161</v>
      </c>
      <c r="F314" s="42">
        <v>93.4</v>
      </c>
      <c r="G314" s="40">
        <v>56872</v>
      </c>
      <c r="H314" s="133">
        <v>82.8</v>
      </c>
      <c r="I314" s="39">
        <v>632</v>
      </c>
      <c r="J314" s="39">
        <v>186508</v>
      </c>
      <c r="L314" s="12">
        <f t="shared" si="11"/>
        <v>25</v>
      </c>
    </row>
    <row r="315" spans="1:12" x14ac:dyDescent="0.25">
      <c r="A315" s="36" t="s">
        <v>101</v>
      </c>
      <c r="B315" s="39">
        <v>44188</v>
      </c>
      <c r="C315" s="39">
        <v>41233</v>
      </c>
      <c r="D315" s="42">
        <v>93.3</v>
      </c>
      <c r="E315" s="39">
        <v>40725</v>
      </c>
      <c r="F315" s="42">
        <v>92.2</v>
      </c>
      <c r="G315" s="39">
        <v>35963</v>
      </c>
      <c r="H315" s="132">
        <v>81.400000000000006</v>
      </c>
      <c r="I315" s="39">
        <v>250</v>
      </c>
      <c r="J315" s="39">
        <v>118158</v>
      </c>
      <c r="L315" s="12">
        <f t="shared" si="11"/>
        <v>11</v>
      </c>
    </row>
    <row r="316" spans="1:12" x14ac:dyDescent="0.25">
      <c r="A316" s="37" t="s">
        <v>102</v>
      </c>
      <c r="B316" s="40">
        <v>27809</v>
      </c>
      <c r="C316" s="40">
        <v>26072</v>
      </c>
      <c r="D316" s="42">
        <v>93.8</v>
      </c>
      <c r="E316" s="40">
        <v>25744</v>
      </c>
      <c r="F316" s="42">
        <v>92.6</v>
      </c>
      <c r="G316" s="40">
        <v>23358</v>
      </c>
      <c r="H316" s="133">
        <v>84</v>
      </c>
      <c r="I316" s="39">
        <v>89</v>
      </c>
      <c r="J316" s="39">
        <v>75259</v>
      </c>
      <c r="L316" s="12">
        <f t="shared" si="11"/>
        <v>9</v>
      </c>
    </row>
    <row r="317" spans="1:12" x14ac:dyDescent="0.25">
      <c r="A317" s="36" t="s">
        <v>12</v>
      </c>
      <c r="B317" s="39">
        <v>0</v>
      </c>
      <c r="C317" s="39">
        <v>32250</v>
      </c>
      <c r="D317" s="43">
        <v>0</v>
      </c>
      <c r="E317" s="39">
        <v>14146</v>
      </c>
      <c r="F317" s="43">
        <v>0</v>
      </c>
      <c r="G317" s="39">
        <v>5</v>
      </c>
      <c r="H317" s="132">
        <v>0</v>
      </c>
      <c r="I317" s="39">
        <v>0</v>
      </c>
      <c r="J317" s="39">
        <v>46400</v>
      </c>
    </row>
    <row r="318" spans="1:12" x14ac:dyDescent="0.25">
      <c r="A318" s="36" t="s">
        <v>939</v>
      </c>
      <c r="B318" s="39">
        <v>3444862</v>
      </c>
      <c r="C318" s="39">
        <v>3119133</v>
      </c>
      <c r="D318" s="59">
        <v>90.5</v>
      </c>
      <c r="E318" s="39">
        <v>2999614</v>
      </c>
      <c r="F318" s="43">
        <v>87.1</v>
      </c>
      <c r="G318" s="39">
        <v>1596624</v>
      </c>
      <c r="H318" s="132">
        <v>46.3</v>
      </c>
      <c r="I318" s="39">
        <v>21299</v>
      </c>
      <c r="J318" s="39">
        <v>7729468</v>
      </c>
    </row>
    <row r="319" spans="1:12" x14ac:dyDescent="0.25">
      <c r="A319" s="36" t="s">
        <v>194</v>
      </c>
      <c r="B319" s="39">
        <v>3760818</v>
      </c>
      <c r="C319" s="39">
        <v>3393566</v>
      </c>
      <c r="D319" s="45">
        <v>90.2</v>
      </c>
      <c r="E319" s="39">
        <v>3262406</v>
      </c>
      <c r="F319" s="45">
        <v>86.7</v>
      </c>
      <c r="G319" s="39">
        <v>1619949</v>
      </c>
      <c r="H319" s="132">
        <v>43.1</v>
      </c>
      <c r="I319" s="39">
        <v>21348</v>
      </c>
      <c r="J319" s="39">
        <v>8290065</v>
      </c>
    </row>
    <row r="320" spans="1:12" x14ac:dyDescent="0.25">
      <c r="A320" s="36" t="s">
        <v>906</v>
      </c>
      <c r="B320" s="39">
        <v>4152248</v>
      </c>
      <c r="C320" s="39">
        <v>3583140</v>
      </c>
      <c r="D320" s="45">
        <v>86.3</v>
      </c>
      <c r="E320" s="39">
        <v>3386264</v>
      </c>
      <c r="F320" s="45">
        <v>81.599999999999994</v>
      </c>
      <c r="G320" s="39">
        <v>1620011</v>
      </c>
      <c r="H320" s="132">
        <v>39</v>
      </c>
      <c r="I320" s="39">
        <v>21349</v>
      </c>
      <c r="J320" s="39">
        <v>8603560</v>
      </c>
    </row>
    <row r="321" spans="1:18" x14ac:dyDescent="0.25">
      <c r="A321" s="36" t="s">
        <v>103</v>
      </c>
      <c r="B321" s="39">
        <v>4420039</v>
      </c>
      <c r="C321" s="39">
        <v>3583140</v>
      </c>
      <c r="D321" s="45">
        <v>81.099999999999994</v>
      </c>
      <c r="E321" s="39">
        <v>3386264</v>
      </c>
      <c r="F321" s="45">
        <v>76.599999999999994</v>
      </c>
      <c r="G321" s="39">
        <v>1620011</v>
      </c>
      <c r="H321" s="132">
        <v>36.700000000000003</v>
      </c>
      <c r="I321" s="39">
        <v>21349</v>
      </c>
      <c r="J321" s="39">
        <v>8603560</v>
      </c>
    </row>
    <row r="322" spans="1:18" x14ac:dyDescent="0.25">
      <c r="L322" s="12">
        <f>SUM(L299:L321)</f>
        <v>5629</v>
      </c>
    </row>
    <row r="323" spans="1:18" x14ac:dyDescent="0.25">
      <c r="B323" s="3" t="s">
        <v>232</v>
      </c>
      <c r="C323" s="58">
        <f>SUM(C300:C317)/SUM(B300:B317)</f>
        <v>0.90234760034981742</v>
      </c>
      <c r="D323" s="56">
        <f>AVERAGE(D301:D318)</f>
        <v>85.866666666666646</v>
      </c>
      <c r="E323" s="58">
        <f>SUM(E300:E317)/SUM(B300:B317)</f>
        <v>0.86747221815248221</v>
      </c>
      <c r="F323" s="56">
        <f>AVERAGE(F301:F318)</f>
        <v>83.455555555555549</v>
      </c>
      <c r="H323" s="14" t="s">
        <v>1154</v>
      </c>
    </row>
    <row r="324" spans="1:18" x14ac:dyDescent="0.25">
      <c r="B324" s="3" t="s">
        <v>156</v>
      </c>
      <c r="D324" s="38">
        <f>AVERAGE(D310:D316)</f>
        <v>95.328571428571422</v>
      </c>
      <c r="F324" s="38">
        <f>AVERAGE(F310:F316)</f>
        <v>94.057142857142864</v>
      </c>
      <c r="H324" s="12">
        <f>B319-E319</f>
        <v>498412</v>
      </c>
    </row>
    <row r="325" spans="1:18" x14ac:dyDescent="0.25">
      <c r="B325" s="3" t="s">
        <v>147</v>
      </c>
      <c r="D325" s="38">
        <f>AVERAGE(D312:D316)</f>
        <v>95.1</v>
      </c>
      <c r="F325" s="38">
        <f>AVERAGE(F312:F316)</f>
        <v>94.179999999999993</v>
      </c>
      <c r="H325"/>
    </row>
    <row r="327" spans="1:18" x14ac:dyDescent="0.25">
      <c r="A327" t="s">
        <v>1112</v>
      </c>
    </row>
    <row r="328" spans="1:18" x14ac:dyDescent="0.25">
      <c r="A328" t="s">
        <v>111</v>
      </c>
    </row>
    <row r="329" spans="1:18" ht="60" x14ac:dyDescent="0.25">
      <c r="A329" s="35" t="s">
        <v>104</v>
      </c>
      <c r="B329" s="35" t="s">
        <v>105</v>
      </c>
      <c r="C329" s="35" t="s">
        <v>940</v>
      </c>
      <c r="D329" s="35" t="s">
        <v>107</v>
      </c>
      <c r="E329" s="35" t="s">
        <v>108</v>
      </c>
      <c r="F329" s="35" t="s">
        <v>941</v>
      </c>
      <c r="G329" s="14" t="s">
        <v>783</v>
      </c>
      <c r="H329" s="35" t="s">
        <v>942</v>
      </c>
      <c r="I329" s="14" t="s">
        <v>1021</v>
      </c>
      <c r="J329" s="35" t="s">
        <v>110</v>
      </c>
      <c r="L329" s="35" t="s">
        <v>457</v>
      </c>
    </row>
    <row r="330" spans="1:18" x14ac:dyDescent="0.25">
      <c r="A330" s="144" t="s">
        <v>966</v>
      </c>
      <c r="B330" s="39">
        <v>391430</v>
      </c>
      <c r="C330" s="39">
        <v>187327</v>
      </c>
      <c r="D330" s="45">
        <v>47.9</v>
      </c>
      <c r="E330" s="39">
        <v>111352</v>
      </c>
      <c r="F330" s="45">
        <v>28.4</v>
      </c>
      <c r="G330" s="39">
        <v>43</v>
      </c>
      <c r="H330" s="39">
        <v>0</v>
      </c>
      <c r="I330" s="39">
        <v>1</v>
      </c>
      <c r="J330" s="39">
        <v>298723</v>
      </c>
      <c r="L330" s="12">
        <f>C330-C361</f>
        <v>704</v>
      </c>
    </row>
    <row r="331" spans="1:18" x14ac:dyDescent="0.25">
      <c r="A331" s="145" t="s">
        <v>967</v>
      </c>
      <c r="B331" s="40">
        <v>162518</v>
      </c>
      <c r="C331" s="40">
        <v>141774</v>
      </c>
      <c r="D331" s="44">
        <v>87.2</v>
      </c>
      <c r="E331" s="40">
        <v>135219</v>
      </c>
      <c r="F331" s="44">
        <v>83.2</v>
      </c>
      <c r="G331" s="40">
        <v>2916</v>
      </c>
      <c r="H331" s="131">
        <v>1.8</v>
      </c>
      <c r="I331" s="39">
        <v>11</v>
      </c>
      <c r="J331" s="39">
        <v>279920</v>
      </c>
      <c r="L331" s="12">
        <f t="shared" ref="L331:L347" si="12">C331-C362</f>
        <v>102</v>
      </c>
    </row>
    <row r="332" spans="1:18" x14ac:dyDescent="0.25">
      <c r="A332" s="41" t="s">
        <v>135</v>
      </c>
      <c r="B332" s="39">
        <v>256700</v>
      </c>
      <c r="C332" s="39">
        <v>223401</v>
      </c>
      <c r="D332" s="43">
        <v>87</v>
      </c>
      <c r="E332" s="39">
        <v>212798</v>
      </c>
      <c r="F332" s="43">
        <v>82.9</v>
      </c>
      <c r="G332" s="39">
        <v>31385</v>
      </c>
      <c r="H332" s="132">
        <v>12.2</v>
      </c>
      <c r="I332" s="39">
        <v>49</v>
      </c>
      <c r="J332" s="39">
        <v>467449</v>
      </c>
      <c r="L332" s="12">
        <f t="shared" si="12"/>
        <v>84</v>
      </c>
    </row>
    <row r="333" spans="1:18" x14ac:dyDescent="0.25">
      <c r="A333" s="37" t="s">
        <v>88</v>
      </c>
      <c r="B333" s="40">
        <v>276916</v>
      </c>
      <c r="C333" s="40">
        <v>239291</v>
      </c>
      <c r="D333" s="44">
        <v>86.4</v>
      </c>
      <c r="E333" s="40">
        <v>224775</v>
      </c>
      <c r="F333" s="44">
        <v>81.2</v>
      </c>
      <c r="G333" s="40">
        <v>65022</v>
      </c>
      <c r="H333" s="133">
        <v>23.5</v>
      </c>
      <c r="I333" s="39">
        <v>88</v>
      </c>
      <c r="J333" s="39">
        <v>528694</v>
      </c>
      <c r="L333" s="12">
        <f t="shared" si="12"/>
        <v>105</v>
      </c>
    </row>
    <row r="334" spans="1:18" x14ac:dyDescent="0.25">
      <c r="A334" s="36" t="s">
        <v>89</v>
      </c>
      <c r="B334" s="39">
        <v>314340</v>
      </c>
      <c r="C334" s="39">
        <v>261371</v>
      </c>
      <c r="D334" s="43">
        <v>83.1</v>
      </c>
      <c r="E334" s="39">
        <v>246561</v>
      </c>
      <c r="F334" s="43">
        <v>78.400000000000006</v>
      </c>
      <c r="G334" s="39">
        <v>77207</v>
      </c>
      <c r="H334" s="132">
        <v>24.6</v>
      </c>
      <c r="I334" s="39">
        <v>128</v>
      </c>
      <c r="J334" s="39">
        <v>584618</v>
      </c>
      <c r="L334" s="12">
        <f t="shared" si="12"/>
        <v>151</v>
      </c>
      <c r="N334" s="35" t="s">
        <v>104</v>
      </c>
      <c r="O334" s="35" t="s">
        <v>105</v>
      </c>
      <c r="P334" s="50" t="s">
        <v>940</v>
      </c>
      <c r="Q334" s="50" t="s">
        <v>835</v>
      </c>
      <c r="R334" s="4" t="s">
        <v>1141</v>
      </c>
    </row>
    <row r="335" spans="1:18" x14ac:dyDescent="0.25">
      <c r="A335" s="37" t="s">
        <v>90</v>
      </c>
      <c r="B335" s="40">
        <v>356224</v>
      </c>
      <c r="C335" s="40">
        <v>300077</v>
      </c>
      <c r="D335" s="44">
        <v>84.2</v>
      </c>
      <c r="E335" s="40">
        <v>285907</v>
      </c>
      <c r="F335" s="44">
        <v>80.3</v>
      </c>
      <c r="G335" s="40">
        <v>101704</v>
      </c>
      <c r="H335" s="133">
        <v>28.6</v>
      </c>
      <c r="I335" s="39">
        <v>232</v>
      </c>
      <c r="J335" s="39">
        <v>686982</v>
      </c>
      <c r="L335" s="12">
        <f t="shared" si="12"/>
        <v>155</v>
      </c>
      <c r="N335" s="50" t="s">
        <v>1135</v>
      </c>
      <c r="O335" s="12">
        <f>SUM(B335:B336)</f>
        <v>715359</v>
      </c>
      <c r="P335" s="12">
        <f>SUM(C335:C336)</f>
        <v>613059</v>
      </c>
      <c r="Q335" s="12">
        <f>O335-P335</f>
        <v>102300</v>
      </c>
      <c r="R335" s="64">
        <f>SUMPRODUCT(B335:B336,F335:F336)/SUM(B335:B336)</f>
        <v>82.107324713884921</v>
      </c>
    </row>
    <row r="336" spans="1:18" x14ac:dyDescent="0.25">
      <c r="A336" s="36" t="s">
        <v>91</v>
      </c>
      <c r="B336" s="39">
        <v>359135</v>
      </c>
      <c r="C336" s="39">
        <v>312982</v>
      </c>
      <c r="D336" s="43">
        <v>87.1</v>
      </c>
      <c r="E336" s="39">
        <v>301223</v>
      </c>
      <c r="F336" s="43">
        <v>83.9</v>
      </c>
      <c r="G336" s="39">
        <v>119718</v>
      </c>
      <c r="H336" s="132">
        <v>33.299999999999997</v>
      </c>
      <c r="I336" s="39">
        <v>317</v>
      </c>
      <c r="J336" s="39">
        <v>733233</v>
      </c>
      <c r="L336" s="12">
        <f t="shared" si="12"/>
        <v>123</v>
      </c>
      <c r="N336" s="50" t="s">
        <v>1136</v>
      </c>
      <c r="O336" s="12">
        <f>SUM(B337:B338)</f>
        <v>608348</v>
      </c>
      <c r="P336" s="12">
        <f>SUM(C337:C338)</f>
        <v>541726</v>
      </c>
      <c r="Q336" s="12">
        <f t="shared" ref="Q336:Q340" si="13">O336-P336</f>
        <v>66622</v>
      </c>
      <c r="R336" s="64">
        <f>SUMPRODUCT(B337:B338,F337:F338)/SUM(B337:B338)</f>
        <v>86.642326267202321</v>
      </c>
    </row>
    <row r="337" spans="1:18" x14ac:dyDescent="0.25">
      <c r="A337" s="37" t="s">
        <v>92</v>
      </c>
      <c r="B337" s="40">
        <v>319735</v>
      </c>
      <c r="C337" s="40">
        <v>284248</v>
      </c>
      <c r="D337" s="44">
        <v>88.9</v>
      </c>
      <c r="E337" s="40">
        <v>276637</v>
      </c>
      <c r="F337" s="44">
        <v>86.5</v>
      </c>
      <c r="G337" s="40">
        <v>124107</v>
      </c>
      <c r="H337" s="133">
        <v>38.799999999999997</v>
      </c>
      <c r="I337" s="39">
        <v>1172</v>
      </c>
      <c r="J337" s="39">
        <v>685256</v>
      </c>
      <c r="L337" s="12">
        <f t="shared" si="12"/>
        <v>101</v>
      </c>
      <c r="N337" s="50" t="s">
        <v>1137</v>
      </c>
      <c r="O337" s="12">
        <f>SUM(B339:B340)</f>
        <v>550920</v>
      </c>
      <c r="P337" s="12">
        <f>SUM(C339:C340)</f>
        <v>498119</v>
      </c>
      <c r="Q337" s="12">
        <f t="shared" si="13"/>
        <v>52801</v>
      </c>
      <c r="R337" s="64">
        <f>SUMPRODUCT(B339:B340,F339:F340)/SUM(B339:B340)</f>
        <v>87.771074929209334</v>
      </c>
    </row>
    <row r="338" spans="1:18" x14ac:dyDescent="0.25">
      <c r="A338" s="36" t="s">
        <v>93</v>
      </c>
      <c r="B338" s="39">
        <v>288613</v>
      </c>
      <c r="C338" s="39">
        <v>257478</v>
      </c>
      <c r="D338" s="43">
        <v>89.2</v>
      </c>
      <c r="E338" s="39">
        <v>250557</v>
      </c>
      <c r="F338" s="43">
        <v>86.8</v>
      </c>
      <c r="G338" s="39">
        <v>123535</v>
      </c>
      <c r="H338" s="132">
        <v>42.8</v>
      </c>
      <c r="I338" s="39">
        <v>1385</v>
      </c>
      <c r="J338" s="39">
        <v>632183</v>
      </c>
      <c r="L338" s="12">
        <f t="shared" si="12"/>
        <v>68</v>
      </c>
      <c r="N338" s="50" t="s">
        <v>1051</v>
      </c>
      <c r="O338" s="12">
        <f>SUM(B341:B342)</f>
        <v>474319</v>
      </c>
      <c r="P338" s="12">
        <f>SUM(C341:C342)</f>
        <v>453802</v>
      </c>
      <c r="Q338" s="12">
        <f t="shared" si="13"/>
        <v>20517</v>
      </c>
      <c r="R338" s="64">
        <f>SUMPRODUCT(B341:B342,F341:F342)/SUM(B341:B342)</f>
        <v>93.52664493726796</v>
      </c>
    </row>
    <row r="339" spans="1:18" x14ac:dyDescent="0.25">
      <c r="A339" s="37" t="s">
        <v>94</v>
      </c>
      <c r="B339" s="40">
        <v>266607</v>
      </c>
      <c r="C339" s="40">
        <v>242796</v>
      </c>
      <c r="D339" s="44">
        <v>91.1</v>
      </c>
      <c r="E339" s="40">
        <v>236540</v>
      </c>
      <c r="F339" s="44">
        <v>88.7</v>
      </c>
      <c r="G339" s="40">
        <v>131596</v>
      </c>
      <c r="H339" s="133">
        <v>49.4</v>
      </c>
      <c r="I339" s="39">
        <v>1439</v>
      </c>
      <c r="J339" s="39">
        <v>611736</v>
      </c>
      <c r="L339" s="12">
        <f t="shared" si="12"/>
        <v>53</v>
      </c>
      <c r="N339" s="50" t="s">
        <v>1052</v>
      </c>
      <c r="O339" s="12">
        <f>SUM(B343:B344)</f>
        <v>260741</v>
      </c>
      <c r="P339" s="12">
        <f>SUM(C343:C344)</f>
        <v>253275</v>
      </c>
      <c r="Q339" s="12">
        <f t="shared" si="13"/>
        <v>7466</v>
      </c>
      <c r="R339" s="64">
        <f>SUMPRODUCT(B343:B344,F343:F344)/SUM(B343:B344)</f>
        <v>96.574878135774568</v>
      </c>
    </row>
    <row r="340" spans="1:18" x14ac:dyDescent="0.25">
      <c r="A340" s="36" t="s">
        <v>95</v>
      </c>
      <c r="B340" s="39">
        <v>284313</v>
      </c>
      <c r="C340" s="39">
        <v>255323</v>
      </c>
      <c r="D340" s="43">
        <v>89.8</v>
      </c>
      <c r="E340" s="39">
        <v>247082</v>
      </c>
      <c r="F340" s="43">
        <v>86.9</v>
      </c>
      <c r="G340" s="39">
        <v>151284</v>
      </c>
      <c r="H340" s="132">
        <v>53.2</v>
      </c>
      <c r="I340" s="39">
        <v>2320</v>
      </c>
      <c r="J340" s="39">
        <v>655486</v>
      </c>
      <c r="L340" s="12">
        <f t="shared" si="12"/>
        <v>68</v>
      </c>
      <c r="N340" s="50" t="s">
        <v>1138</v>
      </c>
      <c r="O340" s="12">
        <f>SUM(B345:B347)</f>
        <v>140658</v>
      </c>
      <c r="P340" s="12">
        <f>SUM(C345:C347)</f>
        <v>132116</v>
      </c>
      <c r="Q340" s="12">
        <f t="shared" si="13"/>
        <v>8542</v>
      </c>
      <c r="R340" s="64">
        <f>SUMPRODUCT(B345:B347,F345:F347)/SUM(B345:B347)</f>
        <v>92.813666481821144</v>
      </c>
    </row>
    <row r="341" spans="1:18" x14ac:dyDescent="0.25">
      <c r="A341" s="37" t="s">
        <v>96</v>
      </c>
      <c r="B341" s="40">
        <v>264324</v>
      </c>
      <c r="C341" s="40">
        <v>249298</v>
      </c>
      <c r="D341" s="42">
        <v>94.3</v>
      </c>
      <c r="E341" s="40">
        <v>242533</v>
      </c>
      <c r="F341" s="42">
        <v>91.8</v>
      </c>
      <c r="G341" s="40">
        <v>168193</v>
      </c>
      <c r="H341" s="133">
        <v>63.6</v>
      </c>
      <c r="I341" s="175">
        <v>6324</v>
      </c>
      <c r="J341" s="39">
        <v>665966</v>
      </c>
      <c r="L341" s="12">
        <f t="shared" si="12"/>
        <v>56</v>
      </c>
    </row>
    <row r="342" spans="1:18" x14ac:dyDescent="0.25">
      <c r="A342" s="36" t="s">
        <v>97</v>
      </c>
      <c r="B342" s="39">
        <v>209995</v>
      </c>
      <c r="C342" s="39">
        <v>204504</v>
      </c>
      <c r="D342" s="42">
        <v>97.4</v>
      </c>
      <c r="E342" s="39">
        <v>200881</v>
      </c>
      <c r="F342" s="42">
        <v>95.7</v>
      </c>
      <c r="G342" s="39">
        <v>156328</v>
      </c>
      <c r="H342" s="132">
        <v>74.400000000000006</v>
      </c>
      <c r="I342" s="39">
        <v>1186</v>
      </c>
      <c r="J342" s="39">
        <v>562664</v>
      </c>
      <c r="L342" s="12">
        <f t="shared" si="12"/>
        <v>41</v>
      </c>
    </row>
    <row r="343" spans="1:18" x14ac:dyDescent="0.25">
      <c r="A343" s="37" t="s">
        <v>98</v>
      </c>
      <c r="B343" s="40">
        <v>157696</v>
      </c>
      <c r="C343" s="40">
        <v>154587</v>
      </c>
      <c r="D343" s="42">
        <v>98</v>
      </c>
      <c r="E343" s="40">
        <v>154217</v>
      </c>
      <c r="F343" s="42">
        <v>97.8</v>
      </c>
      <c r="G343" s="40">
        <v>125038</v>
      </c>
      <c r="H343" s="133">
        <v>79.3</v>
      </c>
      <c r="I343" s="39">
        <v>929</v>
      </c>
      <c r="J343" s="39">
        <v>434638</v>
      </c>
      <c r="L343" s="12">
        <f t="shared" si="12"/>
        <v>28</v>
      </c>
    </row>
    <row r="344" spans="1:18" x14ac:dyDescent="0.25">
      <c r="A344" s="36" t="s">
        <v>99</v>
      </c>
      <c r="B344" s="39">
        <v>103045</v>
      </c>
      <c r="C344" s="39">
        <v>98688</v>
      </c>
      <c r="D344" s="42">
        <v>95.8</v>
      </c>
      <c r="E344" s="39">
        <v>97631</v>
      </c>
      <c r="F344" s="42">
        <v>94.7</v>
      </c>
      <c r="G344" s="39">
        <v>87471</v>
      </c>
      <c r="H344" s="132">
        <v>84.9</v>
      </c>
      <c r="I344" s="39">
        <v>653</v>
      </c>
      <c r="J344" s="39">
        <v>284358</v>
      </c>
      <c r="L344" s="12">
        <f t="shared" si="12"/>
        <v>15</v>
      </c>
    </row>
    <row r="345" spans="1:18" x14ac:dyDescent="0.25">
      <c r="A345" s="37" t="s">
        <v>100</v>
      </c>
      <c r="B345" s="40">
        <v>68661</v>
      </c>
      <c r="C345" s="40">
        <v>64831</v>
      </c>
      <c r="D345" s="42">
        <v>94.4</v>
      </c>
      <c r="E345" s="40">
        <v>64125</v>
      </c>
      <c r="F345" s="42">
        <v>93.4</v>
      </c>
      <c r="G345" s="40">
        <v>56543</v>
      </c>
      <c r="H345" s="133">
        <v>82.4</v>
      </c>
      <c r="I345" s="39">
        <v>314</v>
      </c>
      <c r="J345" s="39">
        <v>185800</v>
      </c>
      <c r="L345" s="12">
        <f t="shared" si="12"/>
        <v>8</v>
      </c>
    </row>
    <row r="346" spans="1:18" x14ac:dyDescent="0.25">
      <c r="A346" s="36" t="s">
        <v>101</v>
      </c>
      <c r="B346" s="39">
        <v>44188</v>
      </c>
      <c r="C346" s="39">
        <v>41222</v>
      </c>
      <c r="D346" s="42">
        <v>93.3</v>
      </c>
      <c r="E346" s="39">
        <v>40701</v>
      </c>
      <c r="F346" s="42">
        <v>92.1</v>
      </c>
      <c r="G346" s="39">
        <v>35781</v>
      </c>
      <c r="H346" s="132">
        <v>81</v>
      </c>
      <c r="I346" s="39">
        <v>118</v>
      </c>
      <c r="J346" s="39">
        <v>117809</v>
      </c>
      <c r="L346" s="12">
        <f t="shared" si="12"/>
        <v>7</v>
      </c>
    </row>
    <row r="347" spans="1:18" x14ac:dyDescent="0.25">
      <c r="A347" s="37" t="s">
        <v>102</v>
      </c>
      <c r="B347" s="40">
        <v>27809</v>
      </c>
      <c r="C347" s="40">
        <v>26063</v>
      </c>
      <c r="D347" s="42">
        <v>93.7</v>
      </c>
      <c r="E347" s="40">
        <v>25725</v>
      </c>
      <c r="F347" s="42">
        <v>92.5</v>
      </c>
      <c r="G347" s="40">
        <v>23229</v>
      </c>
      <c r="H347" s="133">
        <v>83.5</v>
      </c>
      <c r="I347" s="39">
        <v>49</v>
      </c>
      <c r="J347" s="39">
        <v>75062</v>
      </c>
      <c r="L347" s="12">
        <f t="shared" si="12"/>
        <v>5</v>
      </c>
    </row>
    <row r="348" spans="1:18" x14ac:dyDescent="0.25">
      <c r="A348" s="36" t="s">
        <v>12</v>
      </c>
      <c r="B348" s="39">
        <v>0</v>
      </c>
      <c r="C348" s="39">
        <v>32212</v>
      </c>
      <c r="D348" s="43">
        <v>0</v>
      </c>
      <c r="E348" s="39">
        <v>14065</v>
      </c>
      <c r="F348" s="43">
        <v>0</v>
      </c>
      <c r="G348" s="39">
        <v>3</v>
      </c>
      <c r="H348" s="132">
        <v>0</v>
      </c>
      <c r="I348" s="39">
        <v>0</v>
      </c>
      <c r="J348" s="39">
        <v>46279</v>
      </c>
    </row>
    <row r="349" spans="1:18" x14ac:dyDescent="0.25">
      <c r="A349" s="36" t="s">
        <v>939</v>
      </c>
      <c r="B349" s="39">
        <v>3444862</v>
      </c>
      <c r="C349" s="39">
        <v>3116197</v>
      </c>
      <c r="D349" s="59">
        <v>90.5</v>
      </c>
      <c r="E349" s="39">
        <v>2995546</v>
      </c>
      <c r="F349" s="43">
        <v>87</v>
      </c>
      <c r="G349" s="39">
        <v>1572988</v>
      </c>
      <c r="H349" s="132">
        <v>45.7</v>
      </c>
      <c r="I349" s="39">
        <v>16686</v>
      </c>
      <c r="J349" s="39">
        <v>7694455</v>
      </c>
    </row>
    <row r="350" spans="1:18" x14ac:dyDescent="0.25">
      <c r="A350" s="36" t="s">
        <v>194</v>
      </c>
      <c r="B350" s="39">
        <v>3760818</v>
      </c>
      <c r="C350" s="39">
        <v>3390146</v>
      </c>
      <c r="D350" s="45">
        <v>90.1</v>
      </c>
      <c r="E350" s="39">
        <v>3257177</v>
      </c>
      <c r="F350" s="45">
        <v>86.6</v>
      </c>
      <c r="G350" s="39">
        <v>1581060</v>
      </c>
      <c r="H350" s="132">
        <v>42</v>
      </c>
      <c r="I350" s="39">
        <v>16714</v>
      </c>
      <c r="J350" s="39">
        <v>8238133</v>
      </c>
    </row>
    <row r="351" spans="1:18" x14ac:dyDescent="0.25">
      <c r="A351" s="36" t="s">
        <v>906</v>
      </c>
      <c r="B351" s="39">
        <v>4152248</v>
      </c>
      <c r="C351" s="39">
        <v>3577473</v>
      </c>
      <c r="D351" s="45">
        <v>86.2</v>
      </c>
      <c r="E351" s="39">
        <v>3368529</v>
      </c>
      <c r="F351" s="45">
        <v>81.099999999999994</v>
      </c>
      <c r="G351" s="39">
        <v>1581103</v>
      </c>
      <c r="H351" s="132">
        <v>38.1</v>
      </c>
      <c r="I351" s="39">
        <v>16715</v>
      </c>
      <c r="J351" s="39">
        <v>8536856</v>
      </c>
    </row>
    <row r="352" spans="1:18" x14ac:dyDescent="0.25">
      <c r="A352" s="36" t="s">
        <v>103</v>
      </c>
      <c r="B352" s="39">
        <v>4420039</v>
      </c>
      <c r="C352" s="39">
        <v>3577473</v>
      </c>
      <c r="D352" s="45">
        <v>80.900000000000006</v>
      </c>
      <c r="E352" s="39">
        <v>3368529</v>
      </c>
      <c r="F352" s="45">
        <v>76.2</v>
      </c>
      <c r="G352" s="39">
        <v>1581103</v>
      </c>
      <c r="H352" s="132">
        <v>35.799999999999997</v>
      </c>
      <c r="I352" s="39">
        <v>16715</v>
      </c>
      <c r="J352" s="39">
        <v>8536856</v>
      </c>
    </row>
    <row r="353" spans="1:12" x14ac:dyDescent="0.25">
      <c r="L353" s="12">
        <f>SUM(L330:L352)</f>
        <v>1874</v>
      </c>
    </row>
    <row r="354" spans="1:12" x14ac:dyDescent="0.25">
      <c r="B354" s="3" t="s">
        <v>232</v>
      </c>
      <c r="C354" s="58">
        <f>SUM(C331:C348)/SUM(B331:B348)</f>
        <v>0.90143822396132334</v>
      </c>
      <c r="D354" s="56">
        <f>AVERAGE(D332:D349)</f>
        <v>85.788888888888891</v>
      </c>
      <c r="E354" s="58">
        <f>SUM(E331:E348)/SUM(B331:B348)</f>
        <v>0.8660818295163899</v>
      </c>
      <c r="F354" s="56">
        <f>AVERAGE(F332:F349)</f>
        <v>83.366666666666674</v>
      </c>
      <c r="H354" s="14" t="s">
        <v>1153</v>
      </c>
    </row>
    <row r="355" spans="1:12" x14ac:dyDescent="0.25">
      <c r="B355" s="3" t="s">
        <v>156</v>
      </c>
      <c r="D355" s="38">
        <f>AVERAGE(D341:D347)</f>
        <v>95.271428571428572</v>
      </c>
      <c r="F355" s="38">
        <f>AVERAGE(F341:F347)</f>
        <v>94</v>
      </c>
      <c r="H355" s="12">
        <f>B350-E350</f>
        <v>503641</v>
      </c>
    </row>
    <row r="356" spans="1:12" x14ac:dyDescent="0.25">
      <c r="B356" s="3" t="s">
        <v>147</v>
      </c>
      <c r="D356" s="38">
        <f>AVERAGE(D343:D347)</f>
        <v>95.04</v>
      </c>
      <c r="F356" s="38">
        <f>AVERAGE(F343:F347)</f>
        <v>94.1</v>
      </c>
      <c r="H356"/>
    </row>
    <row r="358" spans="1:12" x14ac:dyDescent="0.25">
      <c r="A358" t="s">
        <v>1080</v>
      </c>
    </row>
    <row r="359" spans="1:12" x14ac:dyDescent="0.25">
      <c r="A359" t="s">
        <v>111</v>
      </c>
    </row>
    <row r="360" spans="1:12" ht="60" x14ac:dyDescent="0.25">
      <c r="A360" s="35" t="s">
        <v>104</v>
      </c>
      <c r="B360" s="35" t="s">
        <v>105</v>
      </c>
      <c r="C360" s="35" t="s">
        <v>940</v>
      </c>
      <c r="D360" s="35" t="s">
        <v>107</v>
      </c>
      <c r="E360" s="35" t="s">
        <v>108</v>
      </c>
      <c r="F360" s="35" t="s">
        <v>941</v>
      </c>
      <c r="G360" s="14" t="s">
        <v>783</v>
      </c>
      <c r="H360" s="35" t="s">
        <v>942</v>
      </c>
      <c r="I360" s="14" t="s">
        <v>1021</v>
      </c>
      <c r="J360" s="35" t="s">
        <v>110</v>
      </c>
      <c r="L360" s="35" t="s">
        <v>457</v>
      </c>
    </row>
    <row r="361" spans="1:12" x14ac:dyDescent="0.25">
      <c r="A361" s="144" t="s">
        <v>966</v>
      </c>
      <c r="B361" s="39">
        <v>391430</v>
      </c>
      <c r="C361" s="39">
        <v>186623</v>
      </c>
      <c r="D361" s="45">
        <v>47.7</v>
      </c>
      <c r="E361" s="39">
        <v>106601</v>
      </c>
      <c r="F361" s="45">
        <v>27.2</v>
      </c>
      <c r="G361" s="39">
        <v>37</v>
      </c>
      <c r="H361" s="39">
        <v>0</v>
      </c>
      <c r="I361" s="39">
        <v>1</v>
      </c>
      <c r="J361" s="39">
        <v>293262</v>
      </c>
      <c r="L361" s="12">
        <f>C361-C392</f>
        <v>1798</v>
      </c>
    </row>
    <row r="362" spans="1:12" x14ac:dyDescent="0.25">
      <c r="A362" s="145" t="s">
        <v>967</v>
      </c>
      <c r="B362" s="40">
        <v>162518</v>
      </c>
      <c r="C362" s="40">
        <v>141672</v>
      </c>
      <c r="D362" s="44">
        <v>87.2</v>
      </c>
      <c r="E362" s="40">
        <v>134932</v>
      </c>
      <c r="F362" s="44">
        <v>83</v>
      </c>
      <c r="G362" s="40">
        <v>2508</v>
      </c>
      <c r="H362" s="131">
        <v>1.5</v>
      </c>
      <c r="I362" s="39">
        <v>9</v>
      </c>
      <c r="J362" s="39">
        <v>279121</v>
      </c>
      <c r="L362" s="12">
        <f t="shared" ref="L362:L378" si="14">C362-C393</f>
        <v>170</v>
      </c>
    </row>
    <row r="363" spans="1:12" x14ac:dyDescent="0.25">
      <c r="A363" s="41" t="s">
        <v>135</v>
      </c>
      <c r="B363" s="39">
        <v>256700</v>
      </c>
      <c r="C363" s="39">
        <v>223317</v>
      </c>
      <c r="D363" s="43">
        <v>87</v>
      </c>
      <c r="E363" s="39">
        <v>212670</v>
      </c>
      <c r="F363" s="43">
        <v>82.8</v>
      </c>
      <c r="G363" s="39">
        <v>30605</v>
      </c>
      <c r="H363" s="132">
        <v>11.9</v>
      </c>
      <c r="I363" s="39">
        <v>43</v>
      </c>
      <c r="J363" s="39">
        <v>466455</v>
      </c>
      <c r="L363" s="12">
        <f t="shared" si="14"/>
        <v>165</v>
      </c>
    </row>
    <row r="364" spans="1:12" x14ac:dyDescent="0.25">
      <c r="A364" s="37" t="s">
        <v>88</v>
      </c>
      <c r="B364" s="40">
        <v>276916</v>
      </c>
      <c r="C364" s="40">
        <v>239186</v>
      </c>
      <c r="D364" s="44">
        <v>86.4</v>
      </c>
      <c r="E364" s="40">
        <v>224612</v>
      </c>
      <c r="F364" s="44">
        <v>81.099999999999994</v>
      </c>
      <c r="G364" s="40">
        <v>64488</v>
      </c>
      <c r="H364" s="133">
        <v>23.3</v>
      </c>
      <c r="I364" s="39">
        <v>83</v>
      </c>
      <c r="J364" s="39">
        <v>527897</v>
      </c>
      <c r="L364" s="12">
        <f t="shared" si="14"/>
        <v>217</v>
      </c>
    </row>
    <row r="365" spans="1:12" x14ac:dyDescent="0.25">
      <c r="A365" s="36" t="s">
        <v>89</v>
      </c>
      <c r="B365" s="39">
        <v>314340</v>
      </c>
      <c r="C365" s="39">
        <v>261220</v>
      </c>
      <c r="D365" s="43">
        <v>83.1</v>
      </c>
      <c r="E365" s="39">
        <v>246340</v>
      </c>
      <c r="F365" s="43">
        <v>78.400000000000006</v>
      </c>
      <c r="G365" s="39">
        <v>76501</v>
      </c>
      <c r="H365" s="132">
        <v>24.3</v>
      </c>
      <c r="I365" s="39">
        <v>123</v>
      </c>
      <c r="J365" s="39">
        <v>583549</v>
      </c>
      <c r="L365" s="12">
        <f t="shared" si="14"/>
        <v>257</v>
      </c>
    </row>
    <row r="366" spans="1:12" x14ac:dyDescent="0.25">
      <c r="A366" s="37" t="s">
        <v>90</v>
      </c>
      <c r="B366" s="40">
        <v>356224</v>
      </c>
      <c r="C366" s="40">
        <v>299922</v>
      </c>
      <c r="D366" s="44">
        <v>84.2</v>
      </c>
      <c r="E366" s="40">
        <v>285687</v>
      </c>
      <c r="F366" s="44">
        <v>80.2</v>
      </c>
      <c r="G366" s="40">
        <v>100906</v>
      </c>
      <c r="H366" s="133">
        <v>28.3</v>
      </c>
      <c r="I366" s="39">
        <v>216</v>
      </c>
      <c r="J366" s="39">
        <v>685802</v>
      </c>
      <c r="L366" s="12">
        <f t="shared" si="14"/>
        <v>270</v>
      </c>
    </row>
    <row r="367" spans="1:12" x14ac:dyDescent="0.25">
      <c r="A367" s="36" t="s">
        <v>91</v>
      </c>
      <c r="B367" s="39">
        <v>359135</v>
      </c>
      <c r="C367" s="39">
        <v>312859</v>
      </c>
      <c r="D367" s="43">
        <v>87.1</v>
      </c>
      <c r="E367" s="39">
        <v>301028</v>
      </c>
      <c r="F367" s="43">
        <v>83.8</v>
      </c>
      <c r="G367" s="39">
        <v>118823</v>
      </c>
      <c r="H367" s="132">
        <v>33.1</v>
      </c>
      <c r="I367" s="39">
        <v>289</v>
      </c>
      <c r="J367" s="39">
        <v>732004</v>
      </c>
      <c r="L367" s="12">
        <f t="shared" si="14"/>
        <v>227</v>
      </c>
    </row>
    <row r="368" spans="1:12" x14ac:dyDescent="0.25">
      <c r="A368" s="37" t="s">
        <v>92</v>
      </c>
      <c r="B368" s="40">
        <v>319735</v>
      </c>
      <c r="C368" s="40">
        <v>284147</v>
      </c>
      <c r="D368" s="44">
        <v>88.9</v>
      </c>
      <c r="E368" s="40">
        <v>276484</v>
      </c>
      <c r="F368" s="44">
        <v>86.5</v>
      </c>
      <c r="G368" s="40">
        <v>123283</v>
      </c>
      <c r="H368" s="133">
        <v>38.6</v>
      </c>
      <c r="I368" s="39">
        <v>1093</v>
      </c>
      <c r="J368" s="39">
        <v>684109</v>
      </c>
      <c r="L368" s="12">
        <f t="shared" si="14"/>
        <v>150</v>
      </c>
    </row>
    <row r="369" spans="1:12" x14ac:dyDescent="0.25">
      <c r="A369" s="36" t="s">
        <v>93</v>
      </c>
      <c r="B369" s="39">
        <v>288613</v>
      </c>
      <c r="C369" s="39">
        <v>257410</v>
      </c>
      <c r="D369" s="43">
        <v>89.2</v>
      </c>
      <c r="E369" s="39">
        <v>250458</v>
      </c>
      <c r="F369" s="43">
        <v>86.8</v>
      </c>
      <c r="G369" s="39">
        <v>122827</v>
      </c>
      <c r="H369" s="132">
        <v>42.6</v>
      </c>
      <c r="I369" s="39">
        <v>1286</v>
      </c>
      <c r="J369" s="39">
        <v>631219</v>
      </c>
      <c r="L369" s="12">
        <f t="shared" si="14"/>
        <v>109</v>
      </c>
    </row>
    <row r="370" spans="1:12" x14ac:dyDescent="0.25">
      <c r="A370" s="37" t="s">
        <v>94</v>
      </c>
      <c r="B370" s="40">
        <v>266607</v>
      </c>
      <c r="C370" s="40">
        <v>242743</v>
      </c>
      <c r="D370" s="44">
        <v>91</v>
      </c>
      <c r="E370" s="40">
        <v>236459</v>
      </c>
      <c r="F370" s="44">
        <v>88.7</v>
      </c>
      <c r="G370" s="40">
        <v>130976</v>
      </c>
      <c r="H370" s="133">
        <v>49.1</v>
      </c>
      <c r="I370" s="39">
        <v>1322</v>
      </c>
      <c r="J370" s="39">
        <v>610868</v>
      </c>
      <c r="L370" s="12">
        <f t="shared" si="14"/>
        <v>121</v>
      </c>
    </row>
    <row r="371" spans="1:12" x14ac:dyDescent="0.25">
      <c r="A371" s="36" t="s">
        <v>95</v>
      </c>
      <c r="B371" s="39">
        <v>284313</v>
      </c>
      <c r="C371" s="39">
        <v>255255</v>
      </c>
      <c r="D371" s="43">
        <v>89.8</v>
      </c>
      <c r="E371" s="39">
        <v>246989</v>
      </c>
      <c r="F371" s="43">
        <v>86.9</v>
      </c>
      <c r="G371" s="39">
        <v>150671</v>
      </c>
      <c r="H371" s="132">
        <v>53</v>
      </c>
      <c r="I371" s="39">
        <v>2142</v>
      </c>
      <c r="J371" s="39">
        <v>654538</v>
      </c>
      <c r="L371" s="12">
        <f t="shared" si="14"/>
        <v>112</v>
      </c>
    </row>
    <row r="372" spans="1:12" x14ac:dyDescent="0.25">
      <c r="A372" s="37" t="s">
        <v>96</v>
      </c>
      <c r="B372" s="40">
        <v>264324</v>
      </c>
      <c r="C372" s="40">
        <v>249242</v>
      </c>
      <c r="D372" s="42">
        <v>94.3</v>
      </c>
      <c r="E372" s="40">
        <v>242453</v>
      </c>
      <c r="F372" s="42">
        <v>91.7</v>
      </c>
      <c r="G372" s="40">
        <v>167586</v>
      </c>
      <c r="H372" s="133">
        <v>63.4</v>
      </c>
      <c r="I372" s="175">
        <v>6017</v>
      </c>
      <c r="J372" s="39">
        <v>664916</v>
      </c>
      <c r="L372" s="12">
        <f t="shared" si="14"/>
        <v>114</v>
      </c>
    </row>
    <row r="373" spans="1:12" x14ac:dyDescent="0.25">
      <c r="A373" s="36" t="s">
        <v>97</v>
      </c>
      <c r="B373" s="39">
        <v>209995</v>
      </c>
      <c r="C373" s="39">
        <v>204463</v>
      </c>
      <c r="D373" s="42">
        <v>97.4</v>
      </c>
      <c r="E373" s="39">
        <v>200832</v>
      </c>
      <c r="F373" s="42">
        <v>95.6</v>
      </c>
      <c r="G373" s="39">
        <v>155893</v>
      </c>
      <c r="H373" s="132">
        <v>74.2</v>
      </c>
      <c r="I373" s="39">
        <v>1044</v>
      </c>
      <c r="J373" s="39">
        <v>561998</v>
      </c>
      <c r="L373" s="12">
        <f t="shared" si="14"/>
        <v>79</v>
      </c>
    </row>
    <row r="374" spans="1:12" x14ac:dyDescent="0.25">
      <c r="A374" s="37" t="s">
        <v>98</v>
      </c>
      <c r="B374" s="40">
        <v>157696</v>
      </c>
      <c r="C374" s="40">
        <v>154559</v>
      </c>
      <c r="D374" s="42">
        <v>98</v>
      </c>
      <c r="E374" s="40">
        <v>154187</v>
      </c>
      <c r="F374" s="42">
        <v>97.8</v>
      </c>
      <c r="G374" s="40">
        <v>124721</v>
      </c>
      <c r="H374" s="133">
        <v>79.099999999999994</v>
      </c>
      <c r="I374" s="39">
        <v>801</v>
      </c>
      <c r="J374" s="39">
        <v>434135</v>
      </c>
      <c r="L374" s="12">
        <f t="shared" si="14"/>
        <v>44</v>
      </c>
    </row>
    <row r="375" spans="1:12" x14ac:dyDescent="0.25">
      <c r="A375" s="36" t="s">
        <v>99</v>
      </c>
      <c r="B375" s="39">
        <v>103045</v>
      </c>
      <c r="C375" s="39">
        <v>98673</v>
      </c>
      <c r="D375" s="42">
        <v>95.8</v>
      </c>
      <c r="E375" s="39">
        <v>97615</v>
      </c>
      <c r="F375" s="42">
        <v>94.7</v>
      </c>
      <c r="G375" s="39">
        <v>87341</v>
      </c>
      <c r="H375" s="132">
        <v>84.8</v>
      </c>
      <c r="I375" s="39">
        <v>561</v>
      </c>
      <c r="J375" s="39">
        <v>284105</v>
      </c>
      <c r="L375" s="12">
        <f t="shared" si="14"/>
        <v>25</v>
      </c>
    </row>
    <row r="376" spans="1:12" x14ac:dyDescent="0.25">
      <c r="A376" s="37" t="s">
        <v>100</v>
      </c>
      <c r="B376" s="40">
        <v>68661</v>
      </c>
      <c r="C376" s="40">
        <v>64823</v>
      </c>
      <c r="D376" s="42">
        <v>94.4</v>
      </c>
      <c r="E376" s="40">
        <v>64108</v>
      </c>
      <c r="F376" s="42">
        <v>93.4</v>
      </c>
      <c r="G376" s="40">
        <v>56460</v>
      </c>
      <c r="H376" s="133">
        <v>82.2</v>
      </c>
      <c r="I376" s="39">
        <v>253</v>
      </c>
      <c r="J376" s="39">
        <v>185631</v>
      </c>
      <c r="L376" s="12">
        <f t="shared" si="14"/>
        <v>17</v>
      </c>
    </row>
    <row r="377" spans="1:12" x14ac:dyDescent="0.25">
      <c r="A377" s="36" t="s">
        <v>101</v>
      </c>
      <c r="B377" s="39">
        <v>44188</v>
      </c>
      <c r="C377" s="39">
        <v>41215</v>
      </c>
      <c r="D377" s="42">
        <v>93.3</v>
      </c>
      <c r="E377" s="39">
        <v>40694</v>
      </c>
      <c r="F377" s="42">
        <v>92.1</v>
      </c>
      <c r="G377" s="39">
        <v>35728</v>
      </c>
      <c r="H377" s="132">
        <v>80.900000000000006</v>
      </c>
      <c r="I377" s="39">
        <v>91</v>
      </c>
      <c r="J377" s="39">
        <v>117715</v>
      </c>
      <c r="L377" s="12">
        <f t="shared" si="14"/>
        <v>11</v>
      </c>
    </row>
    <row r="378" spans="1:12" x14ac:dyDescent="0.25">
      <c r="A378" s="37" t="s">
        <v>102</v>
      </c>
      <c r="B378" s="40">
        <v>27809</v>
      </c>
      <c r="C378" s="40">
        <v>26058</v>
      </c>
      <c r="D378" s="42">
        <v>93.7</v>
      </c>
      <c r="E378" s="40">
        <v>25718</v>
      </c>
      <c r="F378" s="42">
        <v>92.5</v>
      </c>
      <c r="G378" s="40">
        <v>23187</v>
      </c>
      <c r="H378" s="133">
        <v>83.4</v>
      </c>
      <c r="I378" s="39">
        <v>41</v>
      </c>
      <c r="J378" s="39">
        <v>75000</v>
      </c>
      <c r="L378" s="12">
        <f t="shared" si="14"/>
        <v>2</v>
      </c>
    </row>
    <row r="379" spans="1:12" x14ac:dyDescent="0.25">
      <c r="A379" s="36" t="s">
        <v>12</v>
      </c>
      <c r="B379" s="39">
        <v>0</v>
      </c>
      <c r="C379" s="39">
        <v>32195</v>
      </c>
      <c r="D379" s="43">
        <v>0</v>
      </c>
      <c r="E379" s="39">
        <v>14040</v>
      </c>
      <c r="F379" s="43">
        <v>0</v>
      </c>
      <c r="G379" s="39">
        <v>2</v>
      </c>
      <c r="H379" s="132">
        <v>0</v>
      </c>
      <c r="I379" s="39">
        <v>0</v>
      </c>
      <c r="J379" s="39">
        <v>46236</v>
      </c>
    </row>
    <row r="380" spans="1:12" x14ac:dyDescent="0.25">
      <c r="A380" s="36" t="s">
        <v>939</v>
      </c>
      <c r="B380" s="39">
        <v>3444862</v>
      </c>
      <c r="C380" s="39">
        <v>3115156</v>
      </c>
      <c r="D380" s="59">
        <v>90.4</v>
      </c>
      <c r="E380" s="39">
        <v>2994032</v>
      </c>
      <c r="F380" s="43">
        <v>86.9</v>
      </c>
      <c r="G380" s="39">
        <v>1565359</v>
      </c>
      <c r="H380" s="132">
        <v>45.4</v>
      </c>
      <c r="I380" s="39">
        <v>15391</v>
      </c>
      <c r="J380" s="39">
        <v>7683053</v>
      </c>
    </row>
    <row r="381" spans="1:12" x14ac:dyDescent="0.25">
      <c r="A381" s="36" t="s">
        <v>194</v>
      </c>
      <c r="B381" s="39">
        <v>3760818</v>
      </c>
      <c r="C381" s="39">
        <v>3388959</v>
      </c>
      <c r="D381" s="45">
        <v>90.1</v>
      </c>
      <c r="E381" s="39">
        <v>3255306</v>
      </c>
      <c r="F381" s="45">
        <v>86.6</v>
      </c>
      <c r="G381" s="39">
        <v>1572506</v>
      </c>
      <c r="H381" s="132">
        <v>41.8</v>
      </c>
      <c r="I381" s="39">
        <v>15414</v>
      </c>
      <c r="J381" s="39">
        <v>8225298</v>
      </c>
    </row>
    <row r="382" spans="1:12" x14ac:dyDescent="0.25">
      <c r="A382" s="36" t="s">
        <v>906</v>
      </c>
      <c r="B382" s="39">
        <v>4152248</v>
      </c>
      <c r="C382" s="39">
        <v>3575582</v>
      </c>
      <c r="D382" s="45">
        <v>86.1</v>
      </c>
      <c r="E382" s="39">
        <v>3361907</v>
      </c>
      <c r="F382" s="45">
        <v>81</v>
      </c>
      <c r="G382" s="39">
        <v>1572543</v>
      </c>
      <c r="H382" s="132">
        <v>37.9</v>
      </c>
      <c r="I382" s="39">
        <v>15415</v>
      </c>
      <c r="J382" s="39">
        <v>8518560</v>
      </c>
    </row>
    <row r="383" spans="1:12" x14ac:dyDescent="0.25">
      <c r="A383" s="36" t="s">
        <v>103</v>
      </c>
      <c r="B383" s="39">
        <v>4420039</v>
      </c>
      <c r="C383" s="39">
        <v>3575582</v>
      </c>
      <c r="D383" s="45">
        <v>80.900000000000006</v>
      </c>
      <c r="E383" s="39">
        <v>3361907</v>
      </c>
      <c r="F383" s="45">
        <v>76.099999999999994</v>
      </c>
      <c r="G383" s="39">
        <v>1572543</v>
      </c>
      <c r="H383" s="132">
        <v>35.6</v>
      </c>
      <c r="I383" s="39">
        <v>15415</v>
      </c>
      <c r="J383" s="39">
        <v>8518560</v>
      </c>
    </row>
    <row r="384" spans="1:12" x14ac:dyDescent="0.25">
      <c r="L384" s="12">
        <f>SUM(L361:L383)</f>
        <v>3888</v>
      </c>
    </row>
    <row r="385" spans="1:12" x14ac:dyDescent="0.25">
      <c r="B385" s="3" t="s">
        <v>232</v>
      </c>
      <c r="C385" s="58">
        <f>SUM(C362:C379)/SUM(B362:B379)</f>
        <v>0.90112260122063836</v>
      </c>
      <c r="D385" s="56">
        <f>AVERAGE(D363:D380)</f>
        <v>85.777777777777771</v>
      </c>
      <c r="E385" s="58">
        <f>SUM(E362:E379)/SUM(B362:B379)</f>
        <v>0.86558433149800618</v>
      </c>
      <c r="F385" s="56">
        <f>AVERAGE(F363:F380)</f>
        <v>83.327777777777797</v>
      </c>
      <c r="H385" s="14" t="s">
        <v>1153</v>
      </c>
    </row>
    <row r="386" spans="1:12" x14ac:dyDescent="0.25">
      <c r="B386" s="3" t="s">
        <v>156</v>
      </c>
      <c r="D386" s="38">
        <f>AVERAGE(D372:D378)</f>
        <v>95.271428571428572</v>
      </c>
      <c r="F386" s="38">
        <f>AVERAGE(F372:F378)</f>
        <v>93.971428571428575</v>
      </c>
      <c r="H386" s="12">
        <f>B381-E381</f>
        <v>505512</v>
      </c>
    </row>
    <row r="387" spans="1:12" x14ac:dyDescent="0.25">
      <c r="B387" s="3" t="s">
        <v>147</v>
      </c>
      <c r="D387" s="38">
        <f>AVERAGE(D374:D378)</f>
        <v>95.04</v>
      </c>
      <c r="F387" s="38">
        <f>AVERAGE(F374:F378)</f>
        <v>94.1</v>
      </c>
      <c r="H387"/>
    </row>
    <row r="388" spans="1:12" x14ac:dyDescent="0.25">
      <c r="I388" s="3"/>
    </row>
    <row r="389" spans="1:12" x14ac:dyDescent="0.25">
      <c r="A389" t="s">
        <v>1080</v>
      </c>
    </row>
    <row r="390" spans="1:12" x14ac:dyDescent="0.25">
      <c r="A390" t="s">
        <v>111</v>
      </c>
    </row>
    <row r="391" spans="1:12" ht="60" x14ac:dyDescent="0.25">
      <c r="A391" s="35" t="s">
        <v>104</v>
      </c>
      <c r="B391" s="35" t="s">
        <v>105</v>
      </c>
      <c r="C391" s="35" t="s">
        <v>940</v>
      </c>
      <c r="D391" s="35" t="s">
        <v>107</v>
      </c>
      <c r="E391" s="35" t="s">
        <v>108</v>
      </c>
      <c r="F391" s="35" t="s">
        <v>941</v>
      </c>
      <c r="G391" s="14" t="s">
        <v>783</v>
      </c>
      <c r="H391" s="35" t="s">
        <v>942</v>
      </c>
      <c r="I391" s="14" t="s">
        <v>1021</v>
      </c>
      <c r="J391" s="35" t="s">
        <v>110</v>
      </c>
      <c r="L391" s="35" t="s">
        <v>457</v>
      </c>
    </row>
    <row r="392" spans="1:12" x14ac:dyDescent="0.25">
      <c r="A392" s="144" t="s">
        <v>966</v>
      </c>
      <c r="B392" s="39">
        <v>391430</v>
      </c>
      <c r="C392" s="39">
        <v>184825</v>
      </c>
      <c r="D392" s="45">
        <v>47.2</v>
      </c>
      <c r="E392" s="39">
        <v>94993</v>
      </c>
      <c r="F392" s="45">
        <v>24.3</v>
      </c>
      <c r="G392" s="39">
        <v>30</v>
      </c>
      <c r="H392" s="39">
        <v>0</v>
      </c>
      <c r="I392" s="39">
        <v>1</v>
      </c>
      <c r="J392" s="39">
        <v>279849</v>
      </c>
      <c r="L392" s="12">
        <f>C392-C423</f>
        <v>3420</v>
      </c>
    </row>
    <row r="393" spans="1:12" x14ac:dyDescent="0.25">
      <c r="A393" s="145" t="s">
        <v>967</v>
      </c>
      <c r="B393" s="40">
        <v>162518</v>
      </c>
      <c r="C393" s="40">
        <v>141502</v>
      </c>
      <c r="D393" s="44">
        <v>87.1</v>
      </c>
      <c r="E393" s="40">
        <v>134327</v>
      </c>
      <c r="F393" s="44">
        <v>82.7</v>
      </c>
      <c r="G393" s="40">
        <v>2231</v>
      </c>
      <c r="H393" s="131">
        <v>1.4</v>
      </c>
      <c r="I393" s="39">
        <v>7</v>
      </c>
      <c r="J393" s="39">
        <v>278067</v>
      </c>
      <c r="L393" s="12">
        <f t="shared" ref="L393:L409" si="15">C393-C424</f>
        <v>342</v>
      </c>
    </row>
    <row r="394" spans="1:12" x14ac:dyDescent="0.25">
      <c r="A394" s="41" t="s">
        <v>135</v>
      </c>
      <c r="B394" s="39">
        <v>256700</v>
      </c>
      <c r="C394" s="39">
        <v>223152</v>
      </c>
      <c r="D394" s="43">
        <v>86.9</v>
      </c>
      <c r="E394" s="39">
        <v>212398</v>
      </c>
      <c r="F394" s="43">
        <v>82.7</v>
      </c>
      <c r="G394" s="39">
        <v>29469</v>
      </c>
      <c r="H394" s="132">
        <v>11.5</v>
      </c>
      <c r="I394" s="39">
        <v>31</v>
      </c>
      <c r="J394" s="39">
        <v>464874</v>
      </c>
      <c r="L394" s="12">
        <f t="shared" si="15"/>
        <v>318</v>
      </c>
    </row>
    <row r="395" spans="1:12" x14ac:dyDescent="0.25">
      <c r="A395" s="37" t="s">
        <v>88</v>
      </c>
      <c r="B395" s="40">
        <v>276916</v>
      </c>
      <c r="C395" s="40">
        <v>238969</v>
      </c>
      <c r="D395" s="44">
        <v>86.3</v>
      </c>
      <c r="E395" s="40">
        <v>224372</v>
      </c>
      <c r="F395" s="44">
        <v>81</v>
      </c>
      <c r="G395" s="40">
        <v>62944</v>
      </c>
      <c r="H395" s="133">
        <v>22.7</v>
      </c>
      <c r="I395" s="39">
        <v>66</v>
      </c>
      <c r="J395" s="39">
        <v>525889</v>
      </c>
      <c r="L395" s="12">
        <f t="shared" si="15"/>
        <v>458</v>
      </c>
    </row>
    <row r="396" spans="1:12" x14ac:dyDescent="0.25">
      <c r="A396" s="36" t="s">
        <v>89</v>
      </c>
      <c r="B396" s="39">
        <v>314340</v>
      </c>
      <c r="C396" s="39">
        <v>260963</v>
      </c>
      <c r="D396" s="43">
        <v>83</v>
      </c>
      <c r="E396" s="39">
        <v>245923</v>
      </c>
      <c r="F396" s="43">
        <v>78.2</v>
      </c>
      <c r="G396" s="39">
        <v>74817</v>
      </c>
      <c r="H396" s="132">
        <v>23.8</v>
      </c>
      <c r="I396" s="39">
        <v>97</v>
      </c>
      <c r="J396" s="39">
        <v>581181</v>
      </c>
      <c r="L396" s="12">
        <f t="shared" si="15"/>
        <v>484</v>
      </c>
    </row>
    <row r="397" spans="1:12" x14ac:dyDescent="0.25">
      <c r="A397" s="37" t="s">
        <v>90</v>
      </c>
      <c r="B397" s="40">
        <v>356224</v>
      </c>
      <c r="C397" s="40">
        <v>299652</v>
      </c>
      <c r="D397" s="44">
        <v>84.1</v>
      </c>
      <c r="E397" s="40">
        <v>285292</v>
      </c>
      <c r="F397" s="44">
        <v>80.099999999999994</v>
      </c>
      <c r="G397" s="40">
        <v>99009</v>
      </c>
      <c r="H397" s="133">
        <v>27.8</v>
      </c>
      <c r="I397" s="39">
        <v>176</v>
      </c>
      <c r="J397" s="39">
        <v>683223</v>
      </c>
      <c r="L397" s="12">
        <f t="shared" si="15"/>
        <v>506</v>
      </c>
    </row>
    <row r="398" spans="1:12" x14ac:dyDescent="0.25">
      <c r="A398" s="36" t="s">
        <v>91</v>
      </c>
      <c r="B398" s="39">
        <v>359135</v>
      </c>
      <c r="C398" s="39">
        <v>312632</v>
      </c>
      <c r="D398" s="43">
        <v>87.1</v>
      </c>
      <c r="E398" s="39">
        <v>300674</v>
      </c>
      <c r="F398" s="43">
        <v>83.7</v>
      </c>
      <c r="G398" s="39">
        <v>116644</v>
      </c>
      <c r="H398" s="132">
        <v>32.5</v>
      </c>
      <c r="I398" s="39">
        <v>222</v>
      </c>
      <c r="J398" s="39">
        <v>729192</v>
      </c>
      <c r="L398" s="12">
        <f t="shared" si="15"/>
        <v>432</v>
      </c>
    </row>
    <row r="399" spans="1:12" x14ac:dyDescent="0.25">
      <c r="A399" s="37" t="s">
        <v>92</v>
      </c>
      <c r="B399" s="40">
        <v>319735</v>
      </c>
      <c r="C399" s="40">
        <v>283997</v>
      </c>
      <c r="D399" s="44">
        <v>88.8</v>
      </c>
      <c r="E399" s="40">
        <v>276250</v>
      </c>
      <c r="F399" s="44">
        <v>86.4</v>
      </c>
      <c r="G399" s="40">
        <v>121248</v>
      </c>
      <c r="H399" s="133">
        <v>37.9</v>
      </c>
      <c r="I399" s="39">
        <v>918</v>
      </c>
      <c r="J399" s="39">
        <v>681525</v>
      </c>
      <c r="L399" s="12">
        <f t="shared" si="15"/>
        <v>315</v>
      </c>
    </row>
    <row r="400" spans="1:12" x14ac:dyDescent="0.25">
      <c r="A400" s="36" t="s">
        <v>93</v>
      </c>
      <c r="B400" s="39">
        <v>288613</v>
      </c>
      <c r="C400" s="39">
        <v>257301</v>
      </c>
      <c r="D400" s="43">
        <v>89.2</v>
      </c>
      <c r="E400" s="39">
        <v>250241</v>
      </c>
      <c r="F400" s="43">
        <v>86.7</v>
      </c>
      <c r="G400" s="39">
        <v>121044</v>
      </c>
      <c r="H400" s="132">
        <v>41.9</v>
      </c>
      <c r="I400" s="39">
        <v>1085</v>
      </c>
      <c r="J400" s="39">
        <v>628923</v>
      </c>
      <c r="L400" s="12">
        <f t="shared" si="15"/>
        <v>208</v>
      </c>
    </row>
    <row r="401" spans="1:12" x14ac:dyDescent="0.25">
      <c r="A401" s="37" t="s">
        <v>94</v>
      </c>
      <c r="B401" s="40">
        <v>266607</v>
      </c>
      <c r="C401" s="40">
        <v>242622</v>
      </c>
      <c r="D401" s="44">
        <v>91</v>
      </c>
      <c r="E401" s="40">
        <v>236271</v>
      </c>
      <c r="F401" s="44">
        <v>88.6</v>
      </c>
      <c r="G401" s="40">
        <v>129374</v>
      </c>
      <c r="H401" s="133">
        <v>48.5</v>
      </c>
      <c r="I401" s="39">
        <v>1108</v>
      </c>
      <c r="J401" s="39">
        <v>608753</v>
      </c>
      <c r="L401" s="12">
        <f t="shared" si="15"/>
        <v>195</v>
      </c>
    </row>
    <row r="402" spans="1:12" x14ac:dyDescent="0.25">
      <c r="A402" s="36" t="s">
        <v>95</v>
      </c>
      <c r="B402" s="39">
        <v>284313</v>
      </c>
      <c r="C402" s="39">
        <v>255143</v>
      </c>
      <c r="D402" s="43">
        <v>89.7</v>
      </c>
      <c r="E402" s="39">
        <v>246834</v>
      </c>
      <c r="F402" s="43">
        <v>86.8</v>
      </c>
      <c r="G402" s="39">
        <v>149117</v>
      </c>
      <c r="H402" s="132">
        <v>52.4</v>
      </c>
      <c r="I402" s="39">
        <v>1832</v>
      </c>
      <c r="J402" s="39">
        <v>652414</v>
      </c>
      <c r="L402" s="12">
        <f t="shared" si="15"/>
        <v>225</v>
      </c>
    </row>
    <row r="403" spans="1:12" x14ac:dyDescent="0.25">
      <c r="A403" s="37" t="s">
        <v>96</v>
      </c>
      <c r="B403" s="40">
        <v>264324</v>
      </c>
      <c r="C403" s="40">
        <v>249128</v>
      </c>
      <c r="D403" s="42">
        <v>94.3</v>
      </c>
      <c r="E403" s="40">
        <v>242311</v>
      </c>
      <c r="F403" s="42">
        <v>91.7</v>
      </c>
      <c r="G403" s="40">
        <v>166279</v>
      </c>
      <c r="H403" s="133">
        <v>62.9</v>
      </c>
      <c r="I403" s="175">
        <v>5486</v>
      </c>
      <c r="J403" s="39">
        <v>662831</v>
      </c>
      <c r="L403" s="12">
        <f t="shared" si="15"/>
        <v>207</v>
      </c>
    </row>
    <row r="404" spans="1:12" x14ac:dyDescent="0.25">
      <c r="A404" s="36" t="s">
        <v>97</v>
      </c>
      <c r="B404" s="39">
        <v>209995</v>
      </c>
      <c r="C404" s="39">
        <v>204384</v>
      </c>
      <c r="D404" s="42">
        <v>97.3</v>
      </c>
      <c r="E404" s="39">
        <v>200743</v>
      </c>
      <c r="F404" s="42">
        <v>95.6</v>
      </c>
      <c r="G404" s="39">
        <v>154859</v>
      </c>
      <c r="H404" s="132">
        <v>73.7</v>
      </c>
      <c r="I404" s="39">
        <v>785</v>
      </c>
      <c r="J404" s="39">
        <v>560538</v>
      </c>
      <c r="L404" s="12">
        <f t="shared" si="15"/>
        <v>176</v>
      </c>
    </row>
    <row r="405" spans="1:12" x14ac:dyDescent="0.25">
      <c r="A405" s="37" t="s">
        <v>98</v>
      </c>
      <c r="B405" s="40">
        <v>157696</v>
      </c>
      <c r="C405" s="40">
        <v>154515</v>
      </c>
      <c r="D405" s="42">
        <v>98</v>
      </c>
      <c r="E405" s="40">
        <v>154133</v>
      </c>
      <c r="F405" s="42">
        <v>97.7</v>
      </c>
      <c r="G405" s="40">
        <v>124115</v>
      </c>
      <c r="H405" s="133">
        <v>78.7</v>
      </c>
      <c r="I405" s="39">
        <v>611</v>
      </c>
      <c r="J405" s="39">
        <v>433243</v>
      </c>
      <c r="L405" s="12">
        <f t="shared" si="15"/>
        <v>94</v>
      </c>
    </row>
    <row r="406" spans="1:12" x14ac:dyDescent="0.25">
      <c r="A406" s="36" t="s">
        <v>99</v>
      </c>
      <c r="B406" s="39">
        <v>103045</v>
      </c>
      <c r="C406" s="39">
        <v>98648</v>
      </c>
      <c r="D406" s="42">
        <v>95.7</v>
      </c>
      <c r="E406" s="39">
        <v>97576</v>
      </c>
      <c r="F406" s="42">
        <v>94.7</v>
      </c>
      <c r="G406" s="39">
        <v>87058</v>
      </c>
      <c r="H406" s="132">
        <v>84.5</v>
      </c>
      <c r="I406" s="39">
        <v>417</v>
      </c>
      <c r="J406" s="39">
        <v>283615</v>
      </c>
      <c r="L406" s="12">
        <f t="shared" si="15"/>
        <v>40</v>
      </c>
    </row>
    <row r="407" spans="1:12" x14ac:dyDescent="0.25">
      <c r="A407" s="37" t="s">
        <v>100</v>
      </c>
      <c r="B407" s="40">
        <v>68661</v>
      </c>
      <c r="C407" s="40">
        <v>64806</v>
      </c>
      <c r="D407" s="42">
        <v>94.4</v>
      </c>
      <c r="E407" s="40">
        <v>64084</v>
      </c>
      <c r="F407" s="42">
        <v>93.3</v>
      </c>
      <c r="G407" s="40">
        <v>56293</v>
      </c>
      <c r="H407" s="133">
        <v>82</v>
      </c>
      <c r="I407" s="39">
        <v>194</v>
      </c>
      <c r="J407" s="39">
        <v>185365</v>
      </c>
      <c r="L407" s="12">
        <f t="shared" si="15"/>
        <v>26</v>
      </c>
    </row>
    <row r="408" spans="1:12" x14ac:dyDescent="0.25">
      <c r="A408" s="36" t="s">
        <v>101</v>
      </c>
      <c r="B408" s="39">
        <v>44188</v>
      </c>
      <c r="C408" s="39">
        <v>41204</v>
      </c>
      <c r="D408" s="42">
        <v>93.2</v>
      </c>
      <c r="E408" s="39">
        <v>40686</v>
      </c>
      <c r="F408" s="42">
        <v>92.1</v>
      </c>
      <c r="G408" s="39">
        <v>35625</v>
      </c>
      <c r="H408" s="132">
        <v>80.599999999999994</v>
      </c>
      <c r="I408" s="39">
        <v>74</v>
      </c>
      <c r="J408" s="39">
        <v>117576</v>
      </c>
      <c r="L408" s="12">
        <f t="shared" si="15"/>
        <v>15</v>
      </c>
    </row>
    <row r="409" spans="1:12" x14ac:dyDescent="0.25">
      <c r="A409" s="37" t="s">
        <v>102</v>
      </c>
      <c r="B409" s="40">
        <v>27809</v>
      </c>
      <c r="C409" s="40">
        <v>26056</v>
      </c>
      <c r="D409" s="42">
        <v>93.7</v>
      </c>
      <c r="E409" s="40">
        <v>25710</v>
      </c>
      <c r="F409" s="42">
        <v>92.5</v>
      </c>
      <c r="G409" s="40">
        <v>23129</v>
      </c>
      <c r="H409" s="133">
        <v>83.2</v>
      </c>
      <c r="I409" s="39">
        <v>39</v>
      </c>
      <c r="J409" s="39">
        <v>74930</v>
      </c>
      <c r="L409" s="12">
        <f t="shared" si="15"/>
        <v>2</v>
      </c>
    </row>
    <row r="410" spans="1:12" x14ac:dyDescent="0.25">
      <c r="A410" s="36" t="s">
        <v>12</v>
      </c>
      <c r="B410" s="39">
        <v>0</v>
      </c>
      <c r="C410" s="39">
        <v>32182</v>
      </c>
      <c r="D410" s="43">
        <v>0</v>
      </c>
      <c r="E410" s="39">
        <v>14016</v>
      </c>
      <c r="F410" s="43">
        <v>0</v>
      </c>
      <c r="G410" s="39">
        <v>2</v>
      </c>
      <c r="H410" s="132">
        <v>0</v>
      </c>
      <c r="I410" s="39">
        <v>0</v>
      </c>
      <c r="J410" s="39">
        <v>46199</v>
      </c>
    </row>
    <row r="411" spans="1:12" x14ac:dyDescent="0.25">
      <c r="A411" s="36" t="s">
        <v>939</v>
      </c>
      <c r="B411" s="39">
        <v>3444862</v>
      </c>
      <c r="C411" s="39">
        <v>3113289</v>
      </c>
      <c r="D411" s="59">
        <v>90.4</v>
      </c>
      <c r="E411" s="39">
        <v>2991340</v>
      </c>
      <c r="F411" s="43">
        <v>86.8</v>
      </c>
      <c r="G411" s="39">
        <v>1546823</v>
      </c>
      <c r="H411" s="132">
        <v>44.9</v>
      </c>
      <c r="I411" s="39">
        <v>13132</v>
      </c>
      <c r="J411" s="39">
        <v>7657822</v>
      </c>
    </row>
    <row r="412" spans="1:12" x14ac:dyDescent="0.25">
      <c r="A412" s="36" t="s">
        <v>194</v>
      </c>
      <c r="B412" s="39">
        <v>3760818</v>
      </c>
      <c r="C412" s="39">
        <v>3386856</v>
      </c>
      <c r="D412" s="45">
        <v>90.1</v>
      </c>
      <c r="E412" s="39">
        <v>3251841</v>
      </c>
      <c r="F412" s="45">
        <v>86.5</v>
      </c>
      <c r="G412" s="39">
        <v>1553257</v>
      </c>
      <c r="H412" s="132">
        <v>41.3</v>
      </c>
      <c r="I412" s="39">
        <v>13148</v>
      </c>
      <c r="J412" s="39">
        <v>8198338</v>
      </c>
    </row>
    <row r="413" spans="1:12" x14ac:dyDescent="0.25">
      <c r="A413" s="36" t="s">
        <v>906</v>
      </c>
      <c r="B413" s="39">
        <v>4152248</v>
      </c>
      <c r="C413" s="39">
        <v>3571681</v>
      </c>
      <c r="D413" s="45">
        <v>86</v>
      </c>
      <c r="E413" s="39">
        <v>3346834</v>
      </c>
      <c r="F413" s="45">
        <v>80.599999999999994</v>
      </c>
      <c r="G413" s="39">
        <v>1553287</v>
      </c>
      <c r="H413" s="132">
        <v>37.4</v>
      </c>
      <c r="I413" s="39">
        <v>13149</v>
      </c>
      <c r="J413" s="39">
        <v>8478187</v>
      </c>
    </row>
    <row r="414" spans="1:12" x14ac:dyDescent="0.25">
      <c r="A414" s="36" t="s">
        <v>103</v>
      </c>
      <c r="B414" s="39">
        <v>4420039</v>
      </c>
      <c r="C414" s="39">
        <v>3571681</v>
      </c>
      <c r="D414" s="45">
        <v>80.8</v>
      </c>
      <c r="E414" s="39">
        <v>3346834</v>
      </c>
      <c r="F414" s="45">
        <v>75.7</v>
      </c>
      <c r="G414" s="39">
        <v>1553287</v>
      </c>
      <c r="H414" s="132">
        <v>35.1</v>
      </c>
      <c r="I414" s="39">
        <v>13149</v>
      </c>
      <c r="J414" s="39">
        <v>8478187</v>
      </c>
    </row>
    <row r="415" spans="1:12" x14ac:dyDescent="0.25">
      <c r="L415" s="12">
        <f>SUM(L392:L414)</f>
        <v>7463</v>
      </c>
    </row>
    <row r="416" spans="1:12" x14ac:dyDescent="0.25">
      <c r="B416" s="3" t="s">
        <v>232</v>
      </c>
      <c r="C416" s="58">
        <f>SUM(C393:C410)/SUM(B393:B410)</f>
        <v>0.90056341451157318</v>
      </c>
      <c r="D416" s="56">
        <f>AVERAGE(D394:D411)</f>
        <v>85.727777777777789</v>
      </c>
      <c r="E416" s="58">
        <f>SUM(E393:E410)/SUM(B393:B410)</f>
        <v>0.86466298963071608</v>
      </c>
      <c r="F416" s="56">
        <f>AVERAGE(F394:F411)</f>
        <v>83.255555555555546</v>
      </c>
      <c r="H416" s="14" t="s">
        <v>1153</v>
      </c>
    </row>
    <row r="417" spans="1:23" x14ac:dyDescent="0.25">
      <c r="B417" s="3" t="s">
        <v>156</v>
      </c>
      <c r="D417" s="38">
        <f>AVERAGE(D403:D409)</f>
        <v>95.228571428571442</v>
      </c>
      <c r="F417" s="38">
        <f>AVERAGE(F403:F409)</f>
        <v>93.94285714285715</v>
      </c>
      <c r="H417" s="12">
        <f>B412-E412</f>
        <v>508977</v>
      </c>
    </row>
    <row r="418" spans="1:23" x14ac:dyDescent="0.25">
      <c r="B418" s="3" t="s">
        <v>147</v>
      </c>
      <c r="D418" s="38">
        <f>AVERAGE(D405:D409)</f>
        <v>95</v>
      </c>
      <c r="F418" s="38">
        <f>AVERAGE(F405:F409)</f>
        <v>94.059999999999988</v>
      </c>
      <c r="H418"/>
    </row>
    <row r="420" spans="1:23" x14ac:dyDescent="0.25">
      <c r="A420" t="s">
        <v>1057</v>
      </c>
    </row>
    <row r="421" spans="1:23" x14ac:dyDescent="0.25">
      <c r="A421" t="s">
        <v>111</v>
      </c>
    </row>
    <row r="422" spans="1:23" ht="60" x14ac:dyDescent="0.25">
      <c r="A422" s="35" t="s">
        <v>104</v>
      </c>
      <c r="B422" s="35" t="s">
        <v>105</v>
      </c>
      <c r="C422" s="35" t="s">
        <v>940</v>
      </c>
      <c r="D422" s="35" t="s">
        <v>107</v>
      </c>
      <c r="E422" s="35" t="s">
        <v>108</v>
      </c>
      <c r="F422" s="35" t="s">
        <v>941</v>
      </c>
      <c r="G422" s="14" t="s">
        <v>783</v>
      </c>
      <c r="H422" s="35" t="s">
        <v>942</v>
      </c>
      <c r="I422" s="14" t="s">
        <v>1021</v>
      </c>
      <c r="J422" s="35" t="s">
        <v>110</v>
      </c>
      <c r="L422" s="35" t="s">
        <v>457</v>
      </c>
    </row>
    <row r="423" spans="1:23" x14ac:dyDescent="0.25">
      <c r="A423" s="144" t="s">
        <v>966</v>
      </c>
      <c r="B423" s="39">
        <v>391430</v>
      </c>
      <c r="C423" s="39">
        <v>181405</v>
      </c>
      <c r="D423" s="45">
        <v>46.3</v>
      </c>
      <c r="E423" s="39">
        <v>74438</v>
      </c>
      <c r="F423" s="45">
        <v>19</v>
      </c>
      <c r="G423" s="39">
        <v>26</v>
      </c>
      <c r="H423" s="39">
        <v>0</v>
      </c>
      <c r="I423" s="39">
        <v>1</v>
      </c>
      <c r="J423" s="39">
        <v>255870</v>
      </c>
      <c r="L423" s="12">
        <f>C423-C454</f>
        <v>3514</v>
      </c>
      <c r="P423" t="s">
        <v>1060</v>
      </c>
    </row>
    <row r="424" spans="1:23" ht="30" x14ac:dyDescent="0.25">
      <c r="A424" s="145" t="s">
        <v>967</v>
      </c>
      <c r="B424" s="40">
        <v>162518</v>
      </c>
      <c r="C424" s="40">
        <v>141160</v>
      </c>
      <c r="D424" s="44">
        <v>86.9</v>
      </c>
      <c r="E424" s="40">
        <v>133434</v>
      </c>
      <c r="F424" s="44">
        <v>82.1</v>
      </c>
      <c r="G424" s="40">
        <v>1627</v>
      </c>
      <c r="H424" s="131">
        <v>1</v>
      </c>
      <c r="I424" s="39">
        <v>4</v>
      </c>
      <c r="J424" s="39">
        <v>276225</v>
      </c>
      <c r="L424" s="12">
        <f t="shared" ref="L424:L440" si="16">C424-C455</f>
        <v>389</v>
      </c>
      <c r="N424" s="35" t="s">
        <v>104</v>
      </c>
      <c r="O424" s="35" t="s">
        <v>1061</v>
      </c>
      <c r="P424" s="14" t="s">
        <v>1054</v>
      </c>
      <c r="Q424" s="14" t="s">
        <v>1055</v>
      </c>
      <c r="R424" s="62" t="s">
        <v>1062</v>
      </c>
      <c r="S424" s="14" t="s">
        <v>1056</v>
      </c>
      <c r="T424" s="270" t="s">
        <v>1058</v>
      </c>
      <c r="U424" s="270"/>
      <c r="V424" s="270"/>
      <c r="W424" s="212">
        <v>44601</v>
      </c>
    </row>
    <row r="425" spans="1:23" x14ac:dyDescent="0.25">
      <c r="A425" s="41" t="s">
        <v>135</v>
      </c>
      <c r="B425" s="39">
        <v>256700</v>
      </c>
      <c r="C425" s="39">
        <v>222834</v>
      </c>
      <c r="D425" s="43">
        <v>86.8</v>
      </c>
      <c r="E425" s="39">
        <v>211894</v>
      </c>
      <c r="F425" s="43">
        <v>82.5</v>
      </c>
      <c r="G425" s="39">
        <v>27289</v>
      </c>
      <c r="H425" s="132">
        <v>10.6</v>
      </c>
      <c r="I425" s="39">
        <v>15</v>
      </c>
      <c r="J425" s="39">
        <v>461857</v>
      </c>
      <c r="L425" s="12">
        <f t="shared" si="16"/>
        <v>511</v>
      </c>
      <c r="N425" s="4" t="s">
        <v>1051</v>
      </c>
      <c r="O425" s="12">
        <f>E434+E435</f>
        <v>442685</v>
      </c>
      <c r="P425" s="50">
        <v>12</v>
      </c>
      <c r="Q425" s="50">
        <v>28</v>
      </c>
      <c r="R425" s="12">
        <f>B434+B435-E434-E435</f>
        <v>31634</v>
      </c>
      <c r="S425" s="50">
        <v>67</v>
      </c>
      <c r="T425" s="211">
        <f t="shared" ref="T425:U427" si="17">P425/$O425*100000</f>
        <v>2.7107311067689217</v>
      </c>
      <c r="U425" s="211">
        <f t="shared" si="17"/>
        <v>6.3250392491274843</v>
      </c>
      <c r="V425" s="211">
        <f>S425/$R425*100000</f>
        <v>211.79743314155655</v>
      </c>
    </row>
    <row r="426" spans="1:23" x14ac:dyDescent="0.25">
      <c r="A426" s="37" t="s">
        <v>88</v>
      </c>
      <c r="B426" s="40">
        <v>276916</v>
      </c>
      <c r="C426" s="40">
        <v>238511</v>
      </c>
      <c r="D426" s="44">
        <v>86.1</v>
      </c>
      <c r="E426" s="40">
        <v>223798</v>
      </c>
      <c r="F426" s="44">
        <v>80.8</v>
      </c>
      <c r="G426" s="40">
        <v>59857</v>
      </c>
      <c r="H426" s="133">
        <v>21.6</v>
      </c>
      <c r="I426" s="39">
        <v>48</v>
      </c>
      <c r="J426" s="39">
        <v>521772</v>
      </c>
      <c r="L426" s="12">
        <f t="shared" si="16"/>
        <v>683</v>
      </c>
      <c r="N426" s="4" t="s">
        <v>1052</v>
      </c>
      <c r="O426" s="12">
        <f>E436+E437</f>
        <v>251565</v>
      </c>
      <c r="P426" s="50">
        <v>28</v>
      </c>
      <c r="Q426" s="50">
        <v>67</v>
      </c>
      <c r="R426" s="12">
        <f>B436+B437-E436-E437</f>
        <v>9176</v>
      </c>
      <c r="S426" s="50">
        <v>110</v>
      </c>
      <c r="T426" s="211">
        <f t="shared" si="17"/>
        <v>11.130324170691472</v>
      </c>
      <c r="U426" s="211">
        <f t="shared" si="17"/>
        <v>26.633275694154595</v>
      </c>
      <c r="V426" s="211">
        <f t="shared" ref="V426:V427" si="18">S426/$R426*100000</f>
        <v>1198.7794245858761</v>
      </c>
    </row>
    <row r="427" spans="1:23" x14ac:dyDescent="0.25">
      <c r="A427" s="36" t="s">
        <v>89</v>
      </c>
      <c r="B427" s="39">
        <v>314340</v>
      </c>
      <c r="C427" s="39">
        <v>260479</v>
      </c>
      <c r="D427" s="43">
        <v>82.9</v>
      </c>
      <c r="E427" s="39">
        <v>245196</v>
      </c>
      <c r="F427" s="43">
        <v>78</v>
      </c>
      <c r="G427" s="39">
        <v>71512</v>
      </c>
      <c r="H427" s="132">
        <v>22.7</v>
      </c>
      <c r="I427" s="39">
        <v>70</v>
      </c>
      <c r="J427" s="39">
        <v>576663</v>
      </c>
      <c r="L427" s="12">
        <f t="shared" si="16"/>
        <v>626</v>
      </c>
      <c r="N427" s="4" t="s">
        <v>1053</v>
      </c>
      <c r="O427" s="12">
        <f>E438+E439+E440</f>
        <v>130413</v>
      </c>
      <c r="P427" s="50">
        <v>108</v>
      </c>
      <c r="Q427" s="50">
        <v>98</v>
      </c>
      <c r="R427" s="12">
        <f>B438+B439-E438-E439</f>
        <v>8134</v>
      </c>
      <c r="S427" s="50">
        <v>118</v>
      </c>
      <c r="T427" s="211">
        <f t="shared" si="17"/>
        <v>82.813829909594901</v>
      </c>
      <c r="U427" s="211">
        <f t="shared" si="17"/>
        <v>75.145882695743524</v>
      </c>
      <c r="V427" s="211">
        <f t="shared" si="18"/>
        <v>1450.7007622326039</v>
      </c>
    </row>
    <row r="428" spans="1:23" x14ac:dyDescent="0.25">
      <c r="A428" s="37" t="s">
        <v>90</v>
      </c>
      <c r="B428" s="40">
        <v>356224</v>
      </c>
      <c r="C428" s="40">
        <v>299146</v>
      </c>
      <c r="D428" s="44">
        <v>84</v>
      </c>
      <c r="E428" s="40">
        <v>284605</v>
      </c>
      <c r="F428" s="44">
        <v>79.900000000000006</v>
      </c>
      <c r="G428" s="40">
        <v>95138</v>
      </c>
      <c r="H428" s="133">
        <v>26.7</v>
      </c>
      <c r="I428" s="39">
        <v>115</v>
      </c>
      <c r="J428" s="39">
        <v>678130</v>
      </c>
      <c r="L428" s="12">
        <f t="shared" si="16"/>
        <v>588</v>
      </c>
    </row>
    <row r="429" spans="1:23" x14ac:dyDescent="0.25">
      <c r="A429" s="36" t="s">
        <v>91</v>
      </c>
      <c r="B429" s="39">
        <v>359135</v>
      </c>
      <c r="C429" s="39">
        <v>312200</v>
      </c>
      <c r="D429" s="43">
        <v>86.9</v>
      </c>
      <c r="E429" s="39">
        <v>300030</v>
      </c>
      <c r="F429" s="43">
        <v>83.5</v>
      </c>
      <c r="G429" s="39">
        <v>112002</v>
      </c>
      <c r="H429" s="132">
        <v>31.2</v>
      </c>
      <c r="I429" s="39">
        <v>138</v>
      </c>
      <c r="J429" s="39">
        <v>723420</v>
      </c>
      <c r="L429" s="12">
        <f t="shared" si="16"/>
        <v>509</v>
      </c>
      <c r="O429" s="35" t="s">
        <v>104</v>
      </c>
      <c r="P429" s="13" t="s">
        <v>1059</v>
      </c>
      <c r="Q429" s="4"/>
      <c r="S429" s="13" t="s">
        <v>1056</v>
      </c>
    </row>
    <row r="430" spans="1:23" x14ac:dyDescent="0.25">
      <c r="A430" s="37" t="s">
        <v>92</v>
      </c>
      <c r="B430" s="40">
        <v>319735</v>
      </c>
      <c r="C430" s="40">
        <v>283682</v>
      </c>
      <c r="D430" s="44">
        <v>88.7</v>
      </c>
      <c r="E430" s="40">
        <v>275816</v>
      </c>
      <c r="F430" s="44">
        <v>86.3</v>
      </c>
      <c r="G430" s="40">
        <v>116766</v>
      </c>
      <c r="H430" s="133">
        <v>36.5</v>
      </c>
      <c r="I430" s="39">
        <v>685</v>
      </c>
      <c r="J430" s="39">
        <v>676077</v>
      </c>
      <c r="L430" s="12">
        <f t="shared" si="16"/>
        <v>344</v>
      </c>
      <c r="O430" s="50" t="s">
        <v>1051</v>
      </c>
      <c r="P430" s="279">
        <f>(P425+Q425)/O425*100000</f>
        <v>9.0357703558964051</v>
      </c>
      <c r="Q430" s="279"/>
      <c r="R430" s="64"/>
      <c r="S430" s="210">
        <f>V425</f>
        <v>211.79743314155655</v>
      </c>
    </row>
    <row r="431" spans="1:23" x14ac:dyDescent="0.25">
      <c r="A431" s="36" t="s">
        <v>93</v>
      </c>
      <c r="B431" s="39">
        <v>288613</v>
      </c>
      <c r="C431" s="39">
        <v>257093</v>
      </c>
      <c r="D431" s="43">
        <v>89.1</v>
      </c>
      <c r="E431" s="39">
        <v>249867</v>
      </c>
      <c r="F431" s="43">
        <v>86.6</v>
      </c>
      <c r="G431" s="39">
        <v>117303</v>
      </c>
      <c r="H431" s="132">
        <v>40.6</v>
      </c>
      <c r="I431" s="39">
        <v>799</v>
      </c>
      <c r="J431" s="39">
        <v>624322</v>
      </c>
      <c r="L431" s="12">
        <f t="shared" si="16"/>
        <v>271</v>
      </c>
      <c r="O431" s="50" t="s">
        <v>1052</v>
      </c>
      <c r="P431" s="279">
        <f t="shared" ref="P431:P432" si="19">(P426+Q426)/O426*100000</f>
        <v>37.763599864846064</v>
      </c>
      <c r="Q431" s="279"/>
      <c r="R431" s="64"/>
      <c r="S431" s="210">
        <f t="shared" ref="S431:S432" si="20">V426</f>
        <v>1198.7794245858761</v>
      </c>
    </row>
    <row r="432" spans="1:23" x14ac:dyDescent="0.25">
      <c r="A432" s="37" t="s">
        <v>94</v>
      </c>
      <c r="B432" s="40">
        <v>266607</v>
      </c>
      <c r="C432" s="40">
        <v>242427</v>
      </c>
      <c r="D432" s="44">
        <v>90.9</v>
      </c>
      <c r="E432" s="40">
        <v>235967</v>
      </c>
      <c r="F432" s="44">
        <v>88.5</v>
      </c>
      <c r="G432" s="40">
        <v>126028</v>
      </c>
      <c r="H432" s="133">
        <v>47.3</v>
      </c>
      <c r="I432" s="39">
        <v>781</v>
      </c>
      <c r="J432" s="39">
        <v>604595</v>
      </c>
      <c r="L432" s="12">
        <f t="shared" si="16"/>
        <v>234</v>
      </c>
      <c r="O432" s="50" t="s">
        <v>1053</v>
      </c>
      <c r="P432" s="279">
        <f t="shared" si="19"/>
        <v>157.95971260533841</v>
      </c>
      <c r="Q432" s="279"/>
      <c r="R432" s="64"/>
      <c r="S432" s="210">
        <f t="shared" si="20"/>
        <v>1450.7007622326039</v>
      </c>
    </row>
    <row r="433" spans="1:16" x14ac:dyDescent="0.25">
      <c r="A433" s="36" t="s">
        <v>95</v>
      </c>
      <c r="B433" s="39">
        <v>284313</v>
      </c>
      <c r="C433" s="39">
        <v>254918</v>
      </c>
      <c r="D433" s="43">
        <v>89.7</v>
      </c>
      <c r="E433" s="39">
        <v>246556</v>
      </c>
      <c r="F433" s="43">
        <v>86.7</v>
      </c>
      <c r="G433" s="39">
        <v>145907</v>
      </c>
      <c r="H433" s="132">
        <v>51.3</v>
      </c>
      <c r="I433" s="39">
        <v>1353</v>
      </c>
      <c r="J433" s="39">
        <v>648232</v>
      </c>
      <c r="L433" s="12">
        <f t="shared" si="16"/>
        <v>242</v>
      </c>
    </row>
    <row r="434" spans="1:16" x14ac:dyDescent="0.25">
      <c r="A434" s="37" t="s">
        <v>96</v>
      </c>
      <c r="B434" s="40">
        <v>264324</v>
      </c>
      <c r="C434" s="40">
        <v>248921</v>
      </c>
      <c r="D434" s="42">
        <v>94.2</v>
      </c>
      <c r="E434" s="40">
        <v>242093</v>
      </c>
      <c r="F434" s="42">
        <v>91.6</v>
      </c>
      <c r="G434" s="40">
        <v>163537</v>
      </c>
      <c r="H434" s="133">
        <v>61.9</v>
      </c>
      <c r="I434" s="175">
        <v>4678</v>
      </c>
      <c r="J434" s="39">
        <v>658861</v>
      </c>
      <c r="L434" s="12">
        <f t="shared" si="16"/>
        <v>208</v>
      </c>
    </row>
    <row r="435" spans="1:16" x14ac:dyDescent="0.25">
      <c r="A435" s="36" t="s">
        <v>97</v>
      </c>
      <c r="B435" s="39">
        <v>209995</v>
      </c>
      <c r="C435" s="39">
        <v>204208</v>
      </c>
      <c r="D435" s="42">
        <v>97.2</v>
      </c>
      <c r="E435" s="39">
        <v>200592</v>
      </c>
      <c r="F435" s="42">
        <v>95.5</v>
      </c>
      <c r="G435" s="39">
        <v>152814</v>
      </c>
      <c r="H435" s="132">
        <v>72.8</v>
      </c>
      <c r="I435" s="39">
        <v>503</v>
      </c>
      <c r="J435" s="39">
        <v>557886</v>
      </c>
      <c r="L435" s="12">
        <f t="shared" si="16"/>
        <v>158</v>
      </c>
      <c r="P435" t="s">
        <v>1063</v>
      </c>
    </row>
    <row r="436" spans="1:16" x14ac:dyDescent="0.25">
      <c r="A436" s="37" t="s">
        <v>98</v>
      </c>
      <c r="B436" s="40">
        <v>157696</v>
      </c>
      <c r="C436" s="40">
        <v>154421</v>
      </c>
      <c r="D436" s="42">
        <v>97.9</v>
      </c>
      <c r="E436" s="40">
        <v>154043</v>
      </c>
      <c r="F436" s="42">
        <v>97.7</v>
      </c>
      <c r="G436" s="40">
        <v>122801</v>
      </c>
      <c r="H436" s="133">
        <v>77.900000000000006</v>
      </c>
      <c r="I436" s="39">
        <v>366</v>
      </c>
      <c r="J436" s="39">
        <v>431500</v>
      </c>
      <c r="L436" s="12">
        <f t="shared" si="16"/>
        <v>101</v>
      </c>
      <c r="O436" s="4" t="s">
        <v>1051</v>
      </c>
      <c r="P436" s="200">
        <f>SUMPRODUCT(B434:B435,F434:F435)/SUM(B434:B435)</f>
        <v>93.326644937267957</v>
      </c>
    </row>
    <row r="437" spans="1:16" x14ac:dyDescent="0.25">
      <c r="A437" s="36" t="s">
        <v>99</v>
      </c>
      <c r="B437" s="39">
        <v>103045</v>
      </c>
      <c r="C437" s="39">
        <v>98608</v>
      </c>
      <c r="D437" s="42">
        <v>95.7</v>
      </c>
      <c r="E437" s="39">
        <v>97522</v>
      </c>
      <c r="F437" s="42">
        <v>94.6</v>
      </c>
      <c r="G437" s="39">
        <v>86484</v>
      </c>
      <c r="H437" s="132">
        <v>83.9</v>
      </c>
      <c r="I437" s="39">
        <v>231</v>
      </c>
      <c r="J437" s="39">
        <v>282764</v>
      </c>
      <c r="L437" s="12">
        <f t="shared" si="16"/>
        <v>58</v>
      </c>
      <c r="P437" s="200"/>
    </row>
    <row r="438" spans="1:16" x14ac:dyDescent="0.25">
      <c r="A438" s="37" t="s">
        <v>100</v>
      </c>
      <c r="B438" s="40">
        <v>68661</v>
      </c>
      <c r="C438" s="40">
        <v>64780</v>
      </c>
      <c r="D438" s="42">
        <v>94.3</v>
      </c>
      <c r="E438" s="40">
        <v>64047</v>
      </c>
      <c r="F438" s="42">
        <v>93.3</v>
      </c>
      <c r="G438" s="40">
        <v>55954</v>
      </c>
      <c r="H438" s="133">
        <v>81.5</v>
      </c>
      <c r="I438" s="39">
        <v>112</v>
      </c>
      <c r="J438" s="39">
        <v>184881</v>
      </c>
      <c r="L438" s="12">
        <f t="shared" si="16"/>
        <v>34</v>
      </c>
      <c r="O438" s="4" t="s">
        <v>1052</v>
      </c>
      <c r="P438" s="200">
        <f>SUMPRODUCT(B436:B437,F436:F437)/SUM(B436:B437)</f>
        <v>96.474878135774588</v>
      </c>
    </row>
    <row r="439" spans="1:16" x14ac:dyDescent="0.25">
      <c r="A439" s="36" t="s">
        <v>101</v>
      </c>
      <c r="B439" s="39">
        <v>44188</v>
      </c>
      <c r="C439" s="39">
        <v>41189</v>
      </c>
      <c r="D439" s="42">
        <v>93.2</v>
      </c>
      <c r="E439" s="39">
        <v>40668</v>
      </c>
      <c r="F439" s="42">
        <v>92</v>
      </c>
      <c r="G439" s="39">
        <v>35439</v>
      </c>
      <c r="H439" s="132">
        <v>80.2</v>
      </c>
      <c r="I439" s="39">
        <v>48</v>
      </c>
      <c r="J439" s="39">
        <v>117331</v>
      </c>
      <c r="L439" s="12">
        <f t="shared" si="16"/>
        <v>21</v>
      </c>
      <c r="P439" s="200"/>
    </row>
    <row r="440" spans="1:16" x14ac:dyDescent="0.25">
      <c r="A440" s="37" t="s">
        <v>102</v>
      </c>
      <c r="B440" s="40">
        <v>27809</v>
      </c>
      <c r="C440" s="40">
        <v>26054</v>
      </c>
      <c r="D440" s="42">
        <v>93.7</v>
      </c>
      <c r="E440" s="40">
        <v>25698</v>
      </c>
      <c r="F440" s="42">
        <v>92.4</v>
      </c>
      <c r="G440" s="40">
        <v>22997</v>
      </c>
      <c r="H440" s="133">
        <v>82.7</v>
      </c>
      <c r="I440" s="39">
        <v>26</v>
      </c>
      <c r="J440" s="39">
        <v>74771</v>
      </c>
      <c r="L440" s="12">
        <f t="shared" si="16"/>
        <v>12</v>
      </c>
      <c r="O440" s="4" t="s">
        <v>1053</v>
      </c>
      <c r="P440" s="200">
        <f>SUMPRODUCT(B438:B439,F438:F439)/SUM(B438:B439)</f>
        <v>92.790962259302262</v>
      </c>
    </row>
    <row r="441" spans="1:16" x14ac:dyDescent="0.25">
      <c r="A441" s="36" t="s">
        <v>12</v>
      </c>
      <c r="B441" s="39">
        <v>0</v>
      </c>
      <c r="C441" s="39">
        <v>32162</v>
      </c>
      <c r="D441" s="43">
        <v>0</v>
      </c>
      <c r="E441" s="39">
        <v>13983</v>
      </c>
      <c r="F441" s="43">
        <v>0</v>
      </c>
      <c r="G441" s="39">
        <v>2</v>
      </c>
      <c r="H441" s="132">
        <v>0</v>
      </c>
      <c r="I441" s="39">
        <v>0</v>
      </c>
      <c r="J441" s="39">
        <v>46146</v>
      </c>
    </row>
    <row r="442" spans="1:16" x14ac:dyDescent="0.25">
      <c r="A442" s="36" t="s">
        <v>939</v>
      </c>
      <c r="B442" s="39">
        <v>3444862</v>
      </c>
      <c r="C442" s="39">
        <v>3109713</v>
      </c>
      <c r="D442" s="59">
        <v>90.3</v>
      </c>
      <c r="E442" s="39">
        <v>2986461</v>
      </c>
      <c r="F442" s="43">
        <v>86.7</v>
      </c>
      <c r="G442" s="39">
        <v>1508459</v>
      </c>
      <c r="H442" s="132">
        <v>43.8</v>
      </c>
      <c r="I442" s="39">
        <v>9966</v>
      </c>
      <c r="J442" s="39">
        <v>7608003</v>
      </c>
    </row>
    <row r="443" spans="1:16" x14ac:dyDescent="0.25">
      <c r="A443" s="36" t="s">
        <v>194</v>
      </c>
      <c r="B443" s="39">
        <v>3760818</v>
      </c>
      <c r="C443" s="39">
        <v>3382793</v>
      </c>
      <c r="D443" s="45">
        <v>89.9</v>
      </c>
      <c r="E443" s="39">
        <v>3245809</v>
      </c>
      <c r="F443" s="45">
        <v>86.3</v>
      </c>
      <c r="G443" s="39">
        <v>1513457</v>
      </c>
      <c r="H443" s="132">
        <v>40.200000000000003</v>
      </c>
      <c r="I443" s="39">
        <v>9972</v>
      </c>
      <c r="J443" s="39">
        <v>8145433</v>
      </c>
    </row>
    <row r="444" spans="1:16" x14ac:dyDescent="0.25">
      <c r="A444" s="36" t="s">
        <v>906</v>
      </c>
      <c r="B444" s="39">
        <v>4152248</v>
      </c>
      <c r="C444" s="39">
        <v>3564198</v>
      </c>
      <c r="D444" s="45">
        <v>85.8</v>
      </c>
      <c r="E444" s="39">
        <v>3320247</v>
      </c>
      <c r="F444" s="45">
        <v>80</v>
      </c>
      <c r="G444" s="39">
        <v>1513483</v>
      </c>
      <c r="H444" s="132">
        <v>36.4</v>
      </c>
      <c r="I444" s="39">
        <v>9973</v>
      </c>
      <c r="J444" s="39">
        <v>8401303</v>
      </c>
    </row>
    <row r="445" spans="1:16" x14ac:dyDescent="0.25">
      <c r="A445" s="36" t="s">
        <v>103</v>
      </c>
      <c r="B445" s="39">
        <v>4420039</v>
      </c>
      <c r="C445" s="39">
        <v>3564198</v>
      </c>
      <c r="D445" s="45">
        <v>80.599999999999994</v>
      </c>
      <c r="E445" s="39">
        <v>3320247</v>
      </c>
      <c r="F445" s="45">
        <v>75.099999999999994</v>
      </c>
      <c r="G445" s="39">
        <v>1513483</v>
      </c>
      <c r="H445" s="132">
        <v>34.200000000000003</v>
      </c>
      <c r="I445" s="39">
        <v>9973</v>
      </c>
      <c r="J445" s="39">
        <v>8401303</v>
      </c>
    </row>
    <row r="446" spans="1:16" x14ac:dyDescent="0.25">
      <c r="L446" s="12">
        <f>SUM(L423:L445)</f>
        <v>8503</v>
      </c>
    </row>
    <row r="447" spans="1:16" x14ac:dyDescent="0.25">
      <c r="B447" s="3" t="s">
        <v>232</v>
      </c>
      <c r="C447" s="58">
        <f>SUM(C424:C441)/SUM(B424:B441)</f>
        <v>0.89948306472606099</v>
      </c>
      <c r="D447" s="56">
        <f>AVERAGE(D425:D442)</f>
        <v>85.644444444444446</v>
      </c>
      <c r="E447" s="58">
        <f>SUM(E424:E441)/SUM(B424:B441)</f>
        <v>0.86305908367299777</v>
      </c>
      <c r="F447" s="56">
        <f>AVERAGE(F425:F442)</f>
        <v>83.144444444444446</v>
      </c>
      <c r="H447" s="14" t="s">
        <v>1153</v>
      </c>
    </row>
    <row r="448" spans="1:16" x14ac:dyDescent="0.25">
      <c r="B448" s="3" t="s">
        <v>156</v>
      </c>
      <c r="D448" s="38">
        <f>AVERAGE(D434:D440)</f>
        <v>95.171428571428578</v>
      </c>
      <c r="F448" s="38">
        <f>AVERAGE(F434:F440)</f>
        <v>93.871428571428581</v>
      </c>
      <c r="H448" s="12">
        <f>B443-E443</f>
        <v>515009</v>
      </c>
    </row>
    <row r="449" spans="1:12" x14ac:dyDescent="0.25">
      <c r="B449" s="3" t="s">
        <v>147</v>
      </c>
      <c r="D449" s="38">
        <f>AVERAGE(D436:D440)</f>
        <v>94.960000000000008</v>
      </c>
      <c r="F449" s="38">
        <f>AVERAGE(F436:F440)</f>
        <v>94</v>
      </c>
      <c r="H449"/>
    </row>
    <row r="451" spans="1:12" x14ac:dyDescent="0.25">
      <c r="A451" t="s">
        <v>1031</v>
      </c>
    </row>
    <row r="452" spans="1:12" x14ac:dyDescent="0.25">
      <c r="A452" t="s">
        <v>111</v>
      </c>
    </row>
    <row r="453" spans="1:12" ht="60" x14ac:dyDescent="0.25">
      <c r="A453" s="35" t="s">
        <v>104</v>
      </c>
      <c r="B453" s="35" t="s">
        <v>105</v>
      </c>
      <c r="C453" s="35" t="s">
        <v>940</v>
      </c>
      <c r="D453" s="35" t="s">
        <v>107</v>
      </c>
      <c r="E453" s="35" t="s">
        <v>108</v>
      </c>
      <c r="F453" s="35" t="s">
        <v>941</v>
      </c>
      <c r="G453" s="14" t="s">
        <v>783</v>
      </c>
      <c r="H453" s="35" t="s">
        <v>942</v>
      </c>
      <c r="I453" s="14" t="s">
        <v>1021</v>
      </c>
      <c r="J453" s="35" t="s">
        <v>110</v>
      </c>
      <c r="L453" s="35" t="s">
        <v>457</v>
      </c>
    </row>
    <row r="454" spans="1:12" x14ac:dyDescent="0.25">
      <c r="A454" s="144" t="s">
        <v>966</v>
      </c>
      <c r="B454" s="39">
        <v>391430</v>
      </c>
      <c r="C454" s="39">
        <v>177891</v>
      </c>
      <c r="D454" s="45">
        <v>45.4</v>
      </c>
      <c r="E454" s="39">
        <v>54257</v>
      </c>
      <c r="F454" s="45">
        <v>13.9</v>
      </c>
      <c r="G454" s="39">
        <v>20</v>
      </c>
      <c r="H454" s="39">
        <v>0</v>
      </c>
      <c r="I454" s="39">
        <v>0</v>
      </c>
      <c r="J454" s="39">
        <v>232168</v>
      </c>
      <c r="L454" s="12">
        <f>C454-C485</f>
        <v>4977</v>
      </c>
    </row>
    <row r="455" spans="1:12" x14ac:dyDescent="0.25">
      <c r="A455" s="145" t="s">
        <v>967</v>
      </c>
      <c r="B455" s="40">
        <v>162518</v>
      </c>
      <c r="C455" s="40">
        <v>140771</v>
      </c>
      <c r="D455" s="44">
        <v>86.6</v>
      </c>
      <c r="E455" s="40">
        <v>132577</v>
      </c>
      <c r="F455" s="44">
        <v>81.599999999999994</v>
      </c>
      <c r="G455" s="40">
        <v>1472</v>
      </c>
      <c r="H455" s="131">
        <v>0.9</v>
      </c>
      <c r="I455" s="39">
        <v>4</v>
      </c>
      <c r="J455" s="39">
        <v>274824</v>
      </c>
      <c r="L455" s="12">
        <f t="shared" ref="L455:L471" si="21">C455-C486</f>
        <v>380</v>
      </c>
    </row>
    <row r="456" spans="1:12" x14ac:dyDescent="0.25">
      <c r="A456" s="41" t="s">
        <v>135</v>
      </c>
      <c r="B456" s="39">
        <v>256700</v>
      </c>
      <c r="C456" s="39">
        <v>222323</v>
      </c>
      <c r="D456" s="43">
        <v>86.6</v>
      </c>
      <c r="E456" s="39">
        <v>211095</v>
      </c>
      <c r="F456" s="43">
        <v>82.2</v>
      </c>
      <c r="G456" s="39">
        <v>25575</v>
      </c>
      <c r="H456" s="132">
        <v>10</v>
      </c>
      <c r="I456" s="39">
        <v>11</v>
      </c>
      <c r="J456" s="39">
        <v>458835</v>
      </c>
      <c r="L456" s="12">
        <f t="shared" si="21"/>
        <v>415</v>
      </c>
    </row>
    <row r="457" spans="1:12" x14ac:dyDescent="0.25">
      <c r="A457" s="37" t="s">
        <v>88</v>
      </c>
      <c r="B457" s="40">
        <v>276916</v>
      </c>
      <c r="C457" s="40">
        <v>237828</v>
      </c>
      <c r="D457" s="44">
        <v>85.9</v>
      </c>
      <c r="E457" s="40">
        <v>222836</v>
      </c>
      <c r="F457" s="44">
        <v>80.5</v>
      </c>
      <c r="G457" s="40">
        <v>56119</v>
      </c>
      <c r="H457" s="133">
        <v>20.3</v>
      </c>
      <c r="I457" s="39">
        <v>32</v>
      </c>
      <c r="J457" s="39">
        <v>516386</v>
      </c>
      <c r="L457" s="12">
        <f t="shared" si="21"/>
        <v>471</v>
      </c>
    </row>
    <row r="458" spans="1:12" x14ac:dyDescent="0.25">
      <c r="A458" s="36" t="s">
        <v>89</v>
      </c>
      <c r="B458" s="39">
        <v>314340</v>
      </c>
      <c r="C458" s="39">
        <v>259853</v>
      </c>
      <c r="D458" s="43">
        <v>82.7</v>
      </c>
      <c r="E458" s="39">
        <v>244211</v>
      </c>
      <c r="F458" s="43">
        <v>77.7</v>
      </c>
      <c r="G458" s="39">
        <v>67387</v>
      </c>
      <c r="H458" s="132">
        <v>21.4</v>
      </c>
      <c r="I458" s="39">
        <v>44</v>
      </c>
      <c r="J458" s="39">
        <v>570916</v>
      </c>
      <c r="L458" s="12">
        <f t="shared" si="21"/>
        <v>521</v>
      </c>
    </row>
    <row r="459" spans="1:12" x14ac:dyDescent="0.25">
      <c r="A459" s="37" t="s">
        <v>90</v>
      </c>
      <c r="B459" s="40">
        <v>356224</v>
      </c>
      <c r="C459" s="40">
        <v>298558</v>
      </c>
      <c r="D459" s="44">
        <v>83.8</v>
      </c>
      <c r="E459" s="40">
        <v>283693</v>
      </c>
      <c r="F459" s="44">
        <v>79.599999999999994</v>
      </c>
      <c r="G459" s="40">
        <v>90520</v>
      </c>
      <c r="H459" s="133">
        <v>25.4</v>
      </c>
      <c r="I459" s="39">
        <v>62</v>
      </c>
      <c r="J459" s="39">
        <v>671976</v>
      </c>
      <c r="L459" s="12">
        <f t="shared" si="21"/>
        <v>490</v>
      </c>
    </row>
    <row r="460" spans="1:12" x14ac:dyDescent="0.25">
      <c r="A460" s="36" t="s">
        <v>91</v>
      </c>
      <c r="B460" s="39">
        <v>359135</v>
      </c>
      <c r="C460" s="39">
        <v>311691</v>
      </c>
      <c r="D460" s="43">
        <v>86.8</v>
      </c>
      <c r="E460" s="39">
        <v>299216</v>
      </c>
      <c r="F460" s="43">
        <v>83.3</v>
      </c>
      <c r="G460" s="39">
        <v>106459</v>
      </c>
      <c r="H460" s="132">
        <v>29.6</v>
      </c>
      <c r="I460" s="39">
        <v>67</v>
      </c>
      <c r="J460" s="39">
        <v>716513</v>
      </c>
      <c r="L460" s="12">
        <f t="shared" si="21"/>
        <v>402</v>
      </c>
    </row>
    <row r="461" spans="1:12" x14ac:dyDescent="0.25">
      <c r="A461" s="37" t="s">
        <v>92</v>
      </c>
      <c r="B461" s="40">
        <v>319735</v>
      </c>
      <c r="C461" s="40">
        <v>283338</v>
      </c>
      <c r="D461" s="44">
        <v>88.6</v>
      </c>
      <c r="E461" s="40">
        <v>275203</v>
      </c>
      <c r="F461" s="44">
        <v>86.1</v>
      </c>
      <c r="G461" s="40">
        <v>111611</v>
      </c>
      <c r="H461" s="133">
        <v>34.9</v>
      </c>
      <c r="I461" s="39">
        <v>489</v>
      </c>
      <c r="J461" s="39">
        <v>669787</v>
      </c>
      <c r="L461" s="12">
        <f t="shared" si="21"/>
        <v>273</v>
      </c>
    </row>
    <row r="462" spans="1:12" x14ac:dyDescent="0.25">
      <c r="A462" s="36" t="s">
        <v>93</v>
      </c>
      <c r="B462" s="39">
        <v>288613</v>
      </c>
      <c r="C462" s="39">
        <v>256822</v>
      </c>
      <c r="D462" s="43">
        <v>89</v>
      </c>
      <c r="E462" s="39">
        <v>249409</v>
      </c>
      <c r="F462" s="43">
        <v>86.4</v>
      </c>
      <c r="G462" s="39">
        <v>112795</v>
      </c>
      <c r="H462" s="132">
        <v>39.1</v>
      </c>
      <c r="I462" s="39">
        <v>546</v>
      </c>
      <c r="J462" s="39">
        <v>618847</v>
      </c>
      <c r="L462" s="12">
        <f t="shared" si="21"/>
        <v>183</v>
      </c>
    </row>
    <row r="463" spans="1:12" x14ac:dyDescent="0.25">
      <c r="A463" s="37" t="s">
        <v>94</v>
      </c>
      <c r="B463" s="40">
        <v>266607</v>
      </c>
      <c r="C463" s="40">
        <v>242193</v>
      </c>
      <c r="D463" s="44">
        <v>90.8</v>
      </c>
      <c r="E463" s="40">
        <v>235571</v>
      </c>
      <c r="F463" s="44">
        <v>88.4</v>
      </c>
      <c r="G463" s="40">
        <v>121857</v>
      </c>
      <c r="H463" s="133">
        <v>45.7</v>
      </c>
      <c r="I463" s="39">
        <v>505</v>
      </c>
      <c r="J463" s="39">
        <v>599533</v>
      </c>
      <c r="L463" s="12">
        <f t="shared" si="21"/>
        <v>157</v>
      </c>
    </row>
    <row r="464" spans="1:12" x14ac:dyDescent="0.25">
      <c r="A464" s="36" t="s">
        <v>95</v>
      </c>
      <c r="B464" s="39">
        <v>284313</v>
      </c>
      <c r="C464" s="39">
        <v>254676</v>
      </c>
      <c r="D464" s="43">
        <v>89.6</v>
      </c>
      <c r="E464" s="39">
        <v>246207</v>
      </c>
      <c r="F464" s="43">
        <v>86.6</v>
      </c>
      <c r="G464" s="39">
        <v>141751</v>
      </c>
      <c r="H464" s="132">
        <v>49.9</v>
      </c>
      <c r="I464" s="39">
        <v>905</v>
      </c>
      <c r="J464" s="39">
        <v>643047</v>
      </c>
      <c r="L464" s="12">
        <f t="shared" si="21"/>
        <v>167</v>
      </c>
    </row>
    <row r="465" spans="1:12" x14ac:dyDescent="0.25">
      <c r="A465" s="37" t="s">
        <v>96</v>
      </c>
      <c r="B465" s="40">
        <v>264324</v>
      </c>
      <c r="C465" s="40">
        <v>248713</v>
      </c>
      <c r="D465" s="42">
        <v>94.1</v>
      </c>
      <c r="E465" s="40">
        <v>241815</v>
      </c>
      <c r="F465" s="42">
        <v>91.5</v>
      </c>
      <c r="G465" s="40">
        <v>159835</v>
      </c>
      <c r="H465" s="133">
        <v>60.5</v>
      </c>
      <c r="I465" s="175">
        <v>3808</v>
      </c>
      <c r="J465" s="39">
        <v>653806</v>
      </c>
      <c r="L465" s="12">
        <f t="shared" si="21"/>
        <v>147</v>
      </c>
    </row>
    <row r="466" spans="1:12" x14ac:dyDescent="0.25">
      <c r="A466" s="36" t="s">
        <v>97</v>
      </c>
      <c r="B466" s="39">
        <v>209995</v>
      </c>
      <c r="C466" s="39">
        <v>204050</v>
      </c>
      <c r="D466" s="42">
        <v>97.2</v>
      </c>
      <c r="E466" s="39">
        <v>200397</v>
      </c>
      <c r="F466" s="42">
        <v>95.4</v>
      </c>
      <c r="G466" s="39">
        <v>150010</v>
      </c>
      <c r="H466" s="132">
        <v>71.400000000000006</v>
      </c>
      <c r="I466" s="39">
        <v>172</v>
      </c>
      <c r="J466" s="39">
        <v>554400</v>
      </c>
      <c r="L466" s="12">
        <f t="shared" si="21"/>
        <v>128</v>
      </c>
    </row>
    <row r="467" spans="1:12" x14ac:dyDescent="0.25">
      <c r="A467" s="37" t="s">
        <v>98</v>
      </c>
      <c r="B467" s="40">
        <v>157696</v>
      </c>
      <c r="C467" s="40">
        <v>154320</v>
      </c>
      <c r="D467" s="42">
        <v>97.9</v>
      </c>
      <c r="E467" s="40">
        <v>153921</v>
      </c>
      <c r="F467" s="42">
        <v>97.6</v>
      </c>
      <c r="G467" s="40">
        <v>121078</v>
      </c>
      <c r="H467" s="133">
        <v>76.8</v>
      </c>
      <c r="I467" s="39">
        <v>113</v>
      </c>
      <c r="J467" s="39">
        <v>429301</v>
      </c>
      <c r="L467" s="12">
        <f t="shared" si="21"/>
        <v>81</v>
      </c>
    </row>
    <row r="468" spans="1:12" x14ac:dyDescent="0.25">
      <c r="A468" s="36" t="s">
        <v>99</v>
      </c>
      <c r="B468" s="39">
        <v>103045</v>
      </c>
      <c r="C468" s="39">
        <v>98550</v>
      </c>
      <c r="D468" s="42">
        <v>95.6</v>
      </c>
      <c r="E468" s="39">
        <v>97463</v>
      </c>
      <c r="F468" s="42">
        <v>94.6</v>
      </c>
      <c r="G468" s="39">
        <v>85795</v>
      </c>
      <c r="H468" s="132">
        <v>83.3</v>
      </c>
      <c r="I468" s="39">
        <v>79</v>
      </c>
      <c r="J468" s="39">
        <v>281808</v>
      </c>
      <c r="L468" s="12">
        <f t="shared" si="21"/>
        <v>49</v>
      </c>
    </row>
    <row r="469" spans="1:12" x14ac:dyDescent="0.25">
      <c r="A469" s="37" t="s">
        <v>100</v>
      </c>
      <c r="B469" s="40">
        <v>68661</v>
      </c>
      <c r="C469" s="40">
        <v>64746</v>
      </c>
      <c r="D469" s="42">
        <v>94.3</v>
      </c>
      <c r="E469" s="40">
        <v>64021</v>
      </c>
      <c r="F469" s="42">
        <v>93.2</v>
      </c>
      <c r="G469" s="40">
        <v>55539</v>
      </c>
      <c r="H469" s="133">
        <v>80.900000000000006</v>
      </c>
      <c r="I469" s="39">
        <v>45</v>
      </c>
      <c r="J469" s="39">
        <v>184339</v>
      </c>
      <c r="L469" s="12">
        <f t="shared" si="21"/>
        <v>16</v>
      </c>
    </row>
    <row r="470" spans="1:12" x14ac:dyDescent="0.25">
      <c r="A470" s="36" t="s">
        <v>101</v>
      </c>
      <c r="B470" s="39">
        <v>44188</v>
      </c>
      <c r="C470" s="39">
        <v>41168</v>
      </c>
      <c r="D470" s="42">
        <v>93.2</v>
      </c>
      <c r="E470" s="39">
        <v>40649</v>
      </c>
      <c r="F470" s="42">
        <v>92</v>
      </c>
      <c r="G470" s="39">
        <v>35155</v>
      </c>
      <c r="H470" s="132">
        <v>79.599999999999994</v>
      </c>
      <c r="I470" s="39">
        <v>28</v>
      </c>
      <c r="J470" s="39">
        <v>116987</v>
      </c>
      <c r="L470" s="12">
        <f t="shared" si="21"/>
        <v>8</v>
      </c>
    </row>
    <row r="471" spans="1:12" x14ac:dyDescent="0.25">
      <c r="A471" s="37" t="s">
        <v>102</v>
      </c>
      <c r="B471" s="40">
        <v>27809</v>
      </c>
      <c r="C471" s="40">
        <v>26042</v>
      </c>
      <c r="D471" s="42">
        <v>93.6</v>
      </c>
      <c r="E471" s="40">
        <v>25687</v>
      </c>
      <c r="F471" s="42">
        <v>92.4</v>
      </c>
      <c r="G471" s="40">
        <v>22834</v>
      </c>
      <c r="H471" s="133">
        <v>82.1</v>
      </c>
      <c r="I471" s="39">
        <v>20</v>
      </c>
      <c r="J471" s="39">
        <v>74579</v>
      </c>
      <c r="L471" s="12">
        <f t="shared" si="21"/>
        <v>9</v>
      </c>
    </row>
    <row r="472" spans="1:12" x14ac:dyDescent="0.25">
      <c r="A472" s="36" t="s">
        <v>12</v>
      </c>
      <c r="B472" s="39">
        <v>0</v>
      </c>
      <c r="C472" s="39">
        <v>32126</v>
      </c>
      <c r="D472" s="43">
        <v>0</v>
      </c>
      <c r="E472" s="39">
        <v>13951</v>
      </c>
      <c r="F472" s="43">
        <v>0</v>
      </c>
      <c r="G472" s="39">
        <v>2</v>
      </c>
      <c r="H472" s="132">
        <v>0</v>
      </c>
      <c r="I472" s="39">
        <v>0</v>
      </c>
      <c r="J472" s="39">
        <v>46079</v>
      </c>
    </row>
    <row r="473" spans="1:12" x14ac:dyDescent="0.25">
      <c r="A473" s="36" t="s">
        <v>939</v>
      </c>
      <c r="B473" s="39">
        <v>3444862</v>
      </c>
      <c r="C473" s="39">
        <v>3105302</v>
      </c>
      <c r="D473" s="59">
        <v>90.1</v>
      </c>
      <c r="E473" s="39">
        <v>2979853</v>
      </c>
      <c r="F473" s="43">
        <v>86.5</v>
      </c>
      <c r="G473" s="39">
        <v>1461196</v>
      </c>
      <c r="H473" s="132">
        <v>42.4</v>
      </c>
      <c r="I473" s="39">
        <v>6924</v>
      </c>
      <c r="J473" s="39">
        <v>7546825</v>
      </c>
    </row>
    <row r="474" spans="1:12" x14ac:dyDescent="0.25">
      <c r="A474" s="36" t="s">
        <v>194</v>
      </c>
      <c r="B474" s="39">
        <v>3760818</v>
      </c>
      <c r="C474" s="39">
        <v>3377768</v>
      </c>
      <c r="D474" s="45">
        <v>89.8</v>
      </c>
      <c r="E474" s="39">
        <v>3237922</v>
      </c>
      <c r="F474" s="45">
        <v>86.1</v>
      </c>
      <c r="G474" s="39">
        <v>1465794</v>
      </c>
      <c r="H474" s="132">
        <v>39</v>
      </c>
      <c r="I474" s="39">
        <v>6930</v>
      </c>
      <c r="J474" s="39">
        <v>8081963</v>
      </c>
    </row>
    <row r="475" spans="1:12" x14ac:dyDescent="0.25">
      <c r="A475" s="36" t="s">
        <v>906</v>
      </c>
      <c r="B475" s="39">
        <v>4152248</v>
      </c>
      <c r="C475" s="39">
        <v>3555659</v>
      </c>
      <c r="D475" s="45">
        <v>85.6</v>
      </c>
      <c r="E475" s="39">
        <v>3292179</v>
      </c>
      <c r="F475" s="45">
        <v>79.3</v>
      </c>
      <c r="G475" s="39">
        <v>1465814</v>
      </c>
      <c r="H475" s="132">
        <v>35.299999999999997</v>
      </c>
      <c r="I475" s="39">
        <v>6930</v>
      </c>
      <c r="J475" s="39">
        <v>8314131</v>
      </c>
    </row>
    <row r="476" spans="1:12" x14ac:dyDescent="0.25">
      <c r="A476" s="36" t="s">
        <v>103</v>
      </c>
      <c r="B476" s="39">
        <v>4420039</v>
      </c>
      <c r="C476" s="39">
        <v>3555659</v>
      </c>
      <c r="D476" s="45">
        <v>80.400000000000006</v>
      </c>
      <c r="E476" s="39">
        <v>3292179</v>
      </c>
      <c r="F476" s="45">
        <v>74.5</v>
      </c>
      <c r="G476" s="39">
        <v>1465814</v>
      </c>
      <c r="H476" s="132">
        <v>33.200000000000003</v>
      </c>
      <c r="I476" s="39">
        <v>6930</v>
      </c>
      <c r="J476" s="39">
        <v>8314131</v>
      </c>
    </row>
    <row r="477" spans="1:12" x14ac:dyDescent="0.25">
      <c r="L477" s="12">
        <f>SUM(L454:L476)</f>
        <v>8874</v>
      </c>
    </row>
    <row r="478" spans="1:12" x14ac:dyDescent="0.25">
      <c r="B478" s="3" t="s">
        <v>232</v>
      </c>
      <c r="C478" s="58">
        <f>SUM(C455:C472)/SUM(B455:B472)</f>
        <v>0.89814691959384374</v>
      </c>
      <c r="D478" s="56">
        <f>AVERAGE(D456:D473)</f>
        <v>85.544444444444423</v>
      </c>
      <c r="E478" s="58">
        <f>SUM(E455:E472)/SUM(B455:B472)</f>
        <v>0.86096193408935662</v>
      </c>
      <c r="F478" s="56">
        <f>AVERAGE(F456:F473)</f>
        <v>83</v>
      </c>
      <c r="H478" s="14" t="s">
        <v>1153</v>
      </c>
    </row>
    <row r="479" spans="1:12" x14ac:dyDescent="0.25">
      <c r="B479" s="3" t="s">
        <v>156</v>
      </c>
      <c r="D479" s="38">
        <f>AVERAGE(D465:D471)</f>
        <v>95.128571428571448</v>
      </c>
      <c r="F479" s="38">
        <f>AVERAGE(F465:F471)</f>
        <v>93.814285714285703</v>
      </c>
      <c r="H479" s="12">
        <f>B474-E474</f>
        <v>522896</v>
      </c>
    </row>
    <row r="480" spans="1:12" x14ac:dyDescent="0.25">
      <c r="B480" s="3" t="s">
        <v>147</v>
      </c>
      <c r="D480" s="38">
        <f>AVERAGE(D467:D471)</f>
        <v>94.92</v>
      </c>
      <c r="F480" s="38">
        <f>AVERAGE(F467:F471)</f>
        <v>93.96</v>
      </c>
      <c r="H480"/>
    </row>
    <row r="482" spans="1:12" x14ac:dyDescent="0.25">
      <c r="A482" t="s">
        <v>1022</v>
      </c>
    </row>
    <row r="483" spans="1:12" x14ac:dyDescent="0.25">
      <c r="A483" t="s">
        <v>111</v>
      </c>
    </row>
    <row r="484" spans="1:12" ht="60" x14ac:dyDescent="0.25">
      <c r="A484" s="35" t="s">
        <v>104</v>
      </c>
      <c r="B484" s="35" t="s">
        <v>105</v>
      </c>
      <c r="C484" s="35" t="s">
        <v>940</v>
      </c>
      <c r="D484" s="35" t="s">
        <v>107</v>
      </c>
      <c r="E484" s="35" t="s">
        <v>108</v>
      </c>
      <c r="F484" s="35" t="s">
        <v>941</v>
      </c>
      <c r="G484" s="14" t="s">
        <v>783</v>
      </c>
      <c r="H484" s="35" t="s">
        <v>942</v>
      </c>
      <c r="I484" s="14" t="s">
        <v>1021</v>
      </c>
      <c r="J484" s="35" t="s">
        <v>110</v>
      </c>
      <c r="L484" s="35" t="s">
        <v>457</v>
      </c>
    </row>
    <row r="485" spans="1:12" x14ac:dyDescent="0.25">
      <c r="A485" s="144" t="s">
        <v>966</v>
      </c>
      <c r="B485" s="39">
        <v>391430</v>
      </c>
      <c r="C485" s="39">
        <v>172914</v>
      </c>
      <c r="D485" s="45">
        <v>44.2</v>
      </c>
      <c r="E485" s="39">
        <v>38669</v>
      </c>
      <c r="F485" s="45">
        <v>9.9</v>
      </c>
      <c r="G485" s="39">
        <v>15</v>
      </c>
      <c r="H485" s="39">
        <v>0</v>
      </c>
      <c r="I485" s="39">
        <v>0</v>
      </c>
      <c r="J485" s="39">
        <v>211598</v>
      </c>
      <c r="L485" s="12">
        <f>C485-C516</f>
        <v>6595</v>
      </c>
    </row>
    <row r="486" spans="1:12" x14ac:dyDescent="0.25">
      <c r="A486" s="145" t="s">
        <v>967</v>
      </c>
      <c r="B486" s="40">
        <v>162518</v>
      </c>
      <c r="C486" s="40">
        <v>140391</v>
      </c>
      <c r="D486" s="44">
        <v>86.4</v>
      </c>
      <c r="E486" s="40">
        <v>131922</v>
      </c>
      <c r="F486" s="44">
        <v>81.2</v>
      </c>
      <c r="G486" s="40">
        <v>1338</v>
      </c>
      <c r="H486" s="131">
        <v>0.8</v>
      </c>
      <c r="I486" s="39">
        <v>2</v>
      </c>
      <c r="J486" s="39">
        <v>273653</v>
      </c>
      <c r="L486" s="12">
        <f t="shared" ref="L486:L502" si="22">C486-C517</f>
        <v>497</v>
      </c>
    </row>
    <row r="487" spans="1:12" x14ac:dyDescent="0.25">
      <c r="A487" s="41" t="s">
        <v>135</v>
      </c>
      <c r="B487" s="39">
        <v>256700</v>
      </c>
      <c r="C487" s="39">
        <v>221908</v>
      </c>
      <c r="D487" s="43">
        <v>86.4</v>
      </c>
      <c r="E487" s="39">
        <v>210477</v>
      </c>
      <c r="F487" s="43">
        <v>82</v>
      </c>
      <c r="G487" s="39">
        <v>23777</v>
      </c>
      <c r="H487" s="132">
        <v>9.3000000000000007</v>
      </c>
      <c r="I487" s="39">
        <v>10</v>
      </c>
      <c r="J487" s="39">
        <v>456005</v>
      </c>
      <c r="L487" s="12">
        <f t="shared" si="22"/>
        <v>576</v>
      </c>
    </row>
    <row r="488" spans="1:12" x14ac:dyDescent="0.25">
      <c r="A488" s="37" t="s">
        <v>88</v>
      </c>
      <c r="B488" s="40">
        <v>276916</v>
      </c>
      <c r="C488" s="40">
        <v>237357</v>
      </c>
      <c r="D488" s="44">
        <v>85.7</v>
      </c>
      <c r="E488" s="40">
        <v>222239</v>
      </c>
      <c r="F488" s="44">
        <v>80.3</v>
      </c>
      <c r="G488" s="40">
        <v>52587</v>
      </c>
      <c r="H488" s="133">
        <v>19</v>
      </c>
      <c r="I488" s="39">
        <v>28</v>
      </c>
      <c r="J488" s="39">
        <v>511791</v>
      </c>
      <c r="L488" s="12">
        <f t="shared" si="22"/>
        <v>766</v>
      </c>
    </row>
    <row r="489" spans="1:12" x14ac:dyDescent="0.25">
      <c r="A489" s="36" t="s">
        <v>89</v>
      </c>
      <c r="B489" s="39">
        <v>314340</v>
      </c>
      <c r="C489" s="39">
        <v>259332</v>
      </c>
      <c r="D489" s="43">
        <v>82.5</v>
      </c>
      <c r="E489" s="39">
        <v>243580</v>
      </c>
      <c r="F489" s="43">
        <v>77.5</v>
      </c>
      <c r="G489" s="39">
        <v>63485</v>
      </c>
      <c r="H489" s="132">
        <v>20.2</v>
      </c>
      <c r="I489" s="39">
        <v>41</v>
      </c>
      <c r="J489" s="39">
        <v>565868</v>
      </c>
      <c r="L489" s="12">
        <f t="shared" si="22"/>
        <v>781</v>
      </c>
    </row>
    <row r="490" spans="1:12" x14ac:dyDescent="0.25">
      <c r="A490" s="37" t="s">
        <v>90</v>
      </c>
      <c r="B490" s="40">
        <v>356224</v>
      </c>
      <c r="C490" s="40">
        <v>298068</v>
      </c>
      <c r="D490" s="44">
        <v>83.7</v>
      </c>
      <c r="E490" s="40">
        <v>283068</v>
      </c>
      <c r="F490" s="44">
        <v>79.5</v>
      </c>
      <c r="G490" s="40">
        <v>86037</v>
      </c>
      <c r="H490" s="133">
        <v>24.2</v>
      </c>
      <c r="I490" s="39">
        <v>53</v>
      </c>
      <c r="J490" s="39">
        <v>666381</v>
      </c>
      <c r="K490" s="60"/>
      <c r="L490" s="12">
        <f t="shared" si="22"/>
        <v>734</v>
      </c>
    </row>
    <row r="491" spans="1:12" x14ac:dyDescent="0.25">
      <c r="A491" s="36" t="s">
        <v>91</v>
      </c>
      <c r="B491" s="39">
        <v>359135</v>
      </c>
      <c r="C491" s="39">
        <v>311289</v>
      </c>
      <c r="D491" s="43">
        <v>86.7</v>
      </c>
      <c r="E491" s="39">
        <v>298678</v>
      </c>
      <c r="F491" s="43">
        <v>83.2</v>
      </c>
      <c r="G491" s="39">
        <v>101235</v>
      </c>
      <c r="H491" s="132">
        <v>28.2</v>
      </c>
      <c r="I491" s="39">
        <v>59</v>
      </c>
      <c r="J491" s="39">
        <v>710350</v>
      </c>
      <c r="K491" s="60"/>
      <c r="L491" s="12">
        <f t="shared" si="22"/>
        <v>573</v>
      </c>
    </row>
    <row r="492" spans="1:12" x14ac:dyDescent="0.25">
      <c r="A492" s="37" t="s">
        <v>92</v>
      </c>
      <c r="B492" s="40">
        <v>319735</v>
      </c>
      <c r="C492" s="40">
        <v>283065</v>
      </c>
      <c r="D492" s="44">
        <v>88.5</v>
      </c>
      <c r="E492" s="40">
        <v>274761</v>
      </c>
      <c r="F492" s="44">
        <v>85.9</v>
      </c>
      <c r="G492" s="40">
        <v>106699</v>
      </c>
      <c r="H492" s="133">
        <v>33.4</v>
      </c>
      <c r="I492" s="39">
        <v>445</v>
      </c>
      <c r="J492" s="39">
        <v>664133</v>
      </c>
      <c r="K492" s="60"/>
      <c r="L492" s="12">
        <f t="shared" si="22"/>
        <v>485</v>
      </c>
    </row>
    <row r="493" spans="1:12" x14ac:dyDescent="0.25">
      <c r="A493" s="36" t="s">
        <v>93</v>
      </c>
      <c r="B493" s="39">
        <v>288613</v>
      </c>
      <c r="C493" s="39">
        <v>256639</v>
      </c>
      <c r="D493" s="43">
        <v>88.9</v>
      </c>
      <c r="E493" s="39">
        <v>249094</v>
      </c>
      <c r="F493" s="43">
        <v>86.3</v>
      </c>
      <c r="G493" s="39">
        <v>108237</v>
      </c>
      <c r="H493" s="132">
        <v>37.5</v>
      </c>
      <c r="I493" s="39">
        <v>508</v>
      </c>
      <c r="J493" s="39">
        <v>613762</v>
      </c>
      <c r="K493" s="60"/>
      <c r="L493" s="12">
        <f t="shared" si="22"/>
        <v>357</v>
      </c>
    </row>
    <row r="494" spans="1:12" x14ac:dyDescent="0.25">
      <c r="A494" s="37" t="s">
        <v>94</v>
      </c>
      <c r="B494" s="40">
        <v>266607</v>
      </c>
      <c r="C494" s="40">
        <v>242036</v>
      </c>
      <c r="D494" s="44">
        <v>90.8</v>
      </c>
      <c r="E494" s="40">
        <v>235303</v>
      </c>
      <c r="F494" s="44">
        <v>88.3</v>
      </c>
      <c r="G494" s="40">
        <v>117722</v>
      </c>
      <c r="H494" s="133">
        <v>44.2</v>
      </c>
      <c r="I494" s="39">
        <v>451</v>
      </c>
      <c r="J494" s="39">
        <v>594928</v>
      </c>
      <c r="K494" s="60"/>
      <c r="L494" s="12">
        <f t="shared" si="22"/>
        <v>297</v>
      </c>
    </row>
    <row r="495" spans="1:12" x14ac:dyDescent="0.25">
      <c r="A495" s="36" t="s">
        <v>95</v>
      </c>
      <c r="B495" s="39">
        <v>284313</v>
      </c>
      <c r="C495" s="39">
        <v>254509</v>
      </c>
      <c r="D495" s="43">
        <v>89.5</v>
      </c>
      <c r="E495" s="39">
        <v>245989</v>
      </c>
      <c r="F495" s="43">
        <v>86.5</v>
      </c>
      <c r="G495" s="39">
        <v>137713</v>
      </c>
      <c r="H495" s="132">
        <v>48.4</v>
      </c>
      <c r="I495" s="39">
        <v>835</v>
      </c>
      <c r="J495" s="39">
        <v>638563</v>
      </c>
      <c r="K495" s="60"/>
      <c r="L495" s="12">
        <f t="shared" si="22"/>
        <v>273</v>
      </c>
    </row>
    <row r="496" spans="1:12" x14ac:dyDescent="0.25">
      <c r="A496" s="37" t="s">
        <v>96</v>
      </c>
      <c r="B496" s="40">
        <v>264324</v>
      </c>
      <c r="C496" s="40">
        <v>248566</v>
      </c>
      <c r="D496" s="42">
        <v>94</v>
      </c>
      <c r="E496" s="40">
        <v>241630</v>
      </c>
      <c r="F496" s="42">
        <v>91.4</v>
      </c>
      <c r="G496" s="40">
        <v>156323</v>
      </c>
      <c r="H496" s="133">
        <v>59.1</v>
      </c>
      <c r="I496" s="175">
        <v>3670</v>
      </c>
      <c r="J496" s="39">
        <v>649828</v>
      </c>
      <c r="K496" s="60"/>
      <c r="L496" s="12">
        <f t="shared" si="22"/>
        <v>280</v>
      </c>
    </row>
    <row r="497" spans="1:12" x14ac:dyDescent="0.25">
      <c r="A497" s="36" t="s">
        <v>97</v>
      </c>
      <c r="B497" s="39">
        <v>209995</v>
      </c>
      <c r="C497" s="39">
        <v>203922</v>
      </c>
      <c r="D497" s="42">
        <v>97.1</v>
      </c>
      <c r="E497" s="39">
        <v>200270</v>
      </c>
      <c r="F497" s="42">
        <v>95.4</v>
      </c>
      <c r="G497" s="39">
        <v>147444</v>
      </c>
      <c r="H497" s="132">
        <v>70.2</v>
      </c>
      <c r="I497" s="39">
        <v>141</v>
      </c>
      <c r="J497" s="39">
        <v>551549</v>
      </c>
      <c r="K497" s="60"/>
      <c r="L497" s="12">
        <f t="shared" si="22"/>
        <v>208</v>
      </c>
    </row>
    <row r="498" spans="1:12" x14ac:dyDescent="0.25">
      <c r="A498" s="37" t="s">
        <v>98</v>
      </c>
      <c r="B498" s="40">
        <v>157696</v>
      </c>
      <c r="C498" s="40">
        <v>154239</v>
      </c>
      <c r="D498" s="42">
        <v>97.8</v>
      </c>
      <c r="E498" s="40">
        <v>153844</v>
      </c>
      <c r="F498" s="42">
        <v>97.6</v>
      </c>
      <c r="G498" s="40">
        <v>119570</v>
      </c>
      <c r="H498" s="133">
        <v>75.8</v>
      </c>
      <c r="I498" s="39">
        <v>97</v>
      </c>
      <c r="J498" s="39">
        <v>427620</v>
      </c>
      <c r="K498" s="60"/>
      <c r="L498" s="12">
        <f t="shared" si="22"/>
        <v>118</v>
      </c>
    </row>
    <row r="499" spans="1:12" x14ac:dyDescent="0.25">
      <c r="A499" s="36" t="s">
        <v>99</v>
      </c>
      <c r="B499" s="39">
        <v>103045</v>
      </c>
      <c r="C499" s="39">
        <v>98501</v>
      </c>
      <c r="D499" s="42">
        <v>95.6</v>
      </c>
      <c r="E499" s="39">
        <v>97428</v>
      </c>
      <c r="F499" s="42">
        <v>94.5</v>
      </c>
      <c r="G499" s="39">
        <v>85145</v>
      </c>
      <c r="H499" s="132">
        <v>82.6</v>
      </c>
      <c r="I499" s="39">
        <v>58</v>
      </c>
      <c r="J499" s="39">
        <v>281056</v>
      </c>
      <c r="K499" s="60"/>
      <c r="L499" s="12">
        <f t="shared" si="22"/>
        <v>91</v>
      </c>
    </row>
    <row r="500" spans="1:12" x14ac:dyDescent="0.25">
      <c r="A500" s="37" t="s">
        <v>100</v>
      </c>
      <c r="B500" s="40">
        <v>68661</v>
      </c>
      <c r="C500" s="40">
        <v>64730</v>
      </c>
      <c r="D500" s="42">
        <v>94.3</v>
      </c>
      <c r="E500" s="40">
        <v>63996</v>
      </c>
      <c r="F500" s="42">
        <v>93.2</v>
      </c>
      <c r="G500" s="40">
        <v>55160</v>
      </c>
      <c r="H500" s="133">
        <v>80.3</v>
      </c>
      <c r="I500" s="39">
        <v>45</v>
      </c>
      <c r="J500" s="39">
        <v>183919</v>
      </c>
      <c r="K500" s="60"/>
      <c r="L500" s="12">
        <f t="shared" si="22"/>
        <v>32</v>
      </c>
    </row>
    <row r="501" spans="1:12" x14ac:dyDescent="0.25">
      <c r="A501" s="36" t="s">
        <v>101</v>
      </c>
      <c r="B501" s="39">
        <v>44188</v>
      </c>
      <c r="C501" s="39">
        <v>41160</v>
      </c>
      <c r="D501" s="42">
        <v>93.1</v>
      </c>
      <c r="E501" s="39">
        <v>40639</v>
      </c>
      <c r="F501" s="42">
        <v>92</v>
      </c>
      <c r="G501" s="39">
        <v>34954</v>
      </c>
      <c r="H501" s="132">
        <v>79.099999999999994</v>
      </c>
      <c r="I501" s="39">
        <v>24</v>
      </c>
      <c r="J501" s="39">
        <v>116764</v>
      </c>
      <c r="K501" s="60"/>
      <c r="L501" s="12">
        <f t="shared" si="22"/>
        <v>19</v>
      </c>
    </row>
    <row r="502" spans="1:12" x14ac:dyDescent="0.25">
      <c r="A502" s="37" t="s">
        <v>102</v>
      </c>
      <c r="B502" s="40">
        <v>27809</v>
      </c>
      <c r="C502" s="40">
        <v>26033</v>
      </c>
      <c r="D502" s="42">
        <v>93.6</v>
      </c>
      <c r="E502" s="40">
        <v>25681</v>
      </c>
      <c r="F502" s="42">
        <v>92.3</v>
      </c>
      <c r="G502" s="40">
        <v>22705</v>
      </c>
      <c r="H502" s="133">
        <v>81.599999999999994</v>
      </c>
      <c r="I502" s="39">
        <v>18</v>
      </c>
      <c r="J502" s="39">
        <v>74433</v>
      </c>
      <c r="K502" s="60"/>
      <c r="L502" s="12">
        <f t="shared" si="22"/>
        <v>12</v>
      </c>
    </row>
    <row r="503" spans="1:12" x14ac:dyDescent="0.25">
      <c r="A503" s="36" t="s">
        <v>12</v>
      </c>
      <c r="B503" s="39">
        <v>0</v>
      </c>
      <c r="C503" s="39">
        <v>32102</v>
      </c>
      <c r="D503" s="43">
        <v>0</v>
      </c>
      <c r="E503" s="39">
        <v>13937</v>
      </c>
      <c r="F503" s="43">
        <v>0</v>
      </c>
      <c r="G503" s="39">
        <v>2</v>
      </c>
      <c r="H503" s="132">
        <v>0</v>
      </c>
      <c r="I503" s="39">
        <v>0</v>
      </c>
      <c r="J503" s="39">
        <v>46041</v>
      </c>
      <c r="K503" s="60"/>
    </row>
    <row r="504" spans="1:12" x14ac:dyDescent="0.25">
      <c r="A504" s="36" t="s">
        <v>939</v>
      </c>
      <c r="B504" s="39">
        <v>3444862</v>
      </c>
      <c r="C504" s="39">
        <v>3101965</v>
      </c>
      <c r="D504" s="59">
        <v>90</v>
      </c>
      <c r="E504" s="39">
        <v>2975509</v>
      </c>
      <c r="F504" s="43">
        <v>86.4</v>
      </c>
      <c r="G504" s="39">
        <v>1415967</v>
      </c>
      <c r="H504" s="132">
        <v>41.1</v>
      </c>
      <c r="I504" s="39">
        <v>6482</v>
      </c>
      <c r="J504" s="39">
        <v>7493567</v>
      </c>
      <c r="K504" s="60"/>
    </row>
    <row r="505" spans="1:12" x14ac:dyDescent="0.25">
      <c r="A505" s="36" t="s">
        <v>194</v>
      </c>
      <c r="B505" s="39">
        <v>3760818</v>
      </c>
      <c r="C505" s="39">
        <v>3373847</v>
      </c>
      <c r="D505" s="45">
        <v>89.7</v>
      </c>
      <c r="E505" s="39">
        <v>3232536</v>
      </c>
      <c r="F505" s="45">
        <v>86</v>
      </c>
      <c r="G505" s="39">
        <v>1420133</v>
      </c>
      <c r="H505" s="132">
        <v>37.799999999999997</v>
      </c>
      <c r="I505" s="39">
        <v>6485</v>
      </c>
      <c r="J505" s="39">
        <v>8026644</v>
      </c>
      <c r="K505" s="60"/>
    </row>
    <row r="506" spans="1:12" x14ac:dyDescent="0.25">
      <c r="A506" s="36" t="s">
        <v>906</v>
      </c>
      <c r="B506" s="39">
        <v>4152248</v>
      </c>
      <c r="C506" s="39">
        <v>3546761</v>
      </c>
      <c r="D506" s="45">
        <v>85.4</v>
      </c>
      <c r="E506" s="39">
        <v>3271205</v>
      </c>
      <c r="F506" s="45">
        <v>78.8</v>
      </c>
      <c r="G506" s="39">
        <v>1420148</v>
      </c>
      <c r="H506" s="132">
        <v>34.200000000000003</v>
      </c>
      <c r="I506" s="39">
        <v>6485</v>
      </c>
      <c r="J506" s="39">
        <v>8238242</v>
      </c>
      <c r="K506" s="60"/>
    </row>
    <row r="507" spans="1:12" x14ac:dyDescent="0.25">
      <c r="A507" s="36" t="s">
        <v>103</v>
      </c>
      <c r="B507" s="39">
        <v>4420039</v>
      </c>
      <c r="C507" s="39">
        <v>3546761</v>
      </c>
      <c r="D507" s="45">
        <v>80.2</v>
      </c>
      <c r="E507" s="39">
        <v>3271205</v>
      </c>
      <c r="F507" s="45">
        <v>74</v>
      </c>
      <c r="G507" s="39">
        <v>1420148</v>
      </c>
      <c r="H507" s="132">
        <v>32.1</v>
      </c>
      <c r="I507" s="39">
        <v>6485</v>
      </c>
      <c r="J507" s="39">
        <v>8238242</v>
      </c>
      <c r="K507" s="60"/>
    </row>
    <row r="508" spans="1:12" x14ac:dyDescent="0.25">
      <c r="L508" s="12">
        <f>SUM(L485:L507)</f>
        <v>12694</v>
      </c>
    </row>
    <row r="509" spans="1:12" x14ac:dyDescent="0.25">
      <c r="B509" s="3" t="s">
        <v>232</v>
      </c>
      <c r="C509" s="58">
        <f>SUM(C486:C503)/SUM(B486:B503)</f>
        <v>0.89710432754142111</v>
      </c>
      <c r="D509" s="56">
        <f>AVERAGE(D487:D504)</f>
        <v>85.455555555555534</v>
      </c>
      <c r="E509" s="58">
        <f>SUM(E486:E503)/SUM(B486:B503)</f>
        <v>0.85952979922724282</v>
      </c>
      <c r="F509" s="56">
        <f>AVERAGE(F487:F504)</f>
        <v>82.905555555555551</v>
      </c>
      <c r="H509" s="14" t="s">
        <v>1153</v>
      </c>
    </row>
    <row r="510" spans="1:12" x14ac:dyDescent="0.25">
      <c r="B510" s="3" t="s">
        <v>156</v>
      </c>
      <c r="D510" s="38">
        <f>AVERAGE(D496:D502)</f>
        <v>95.071428571428569</v>
      </c>
      <c r="F510" s="38">
        <f>AVERAGE(F496:F502)</f>
        <v>93.771428571428558</v>
      </c>
      <c r="H510" s="12">
        <f>B505-E505</f>
        <v>528282</v>
      </c>
    </row>
    <row r="511" spans="1:12" x14ac:dyDescent="0.25">
      <c r="B511" s="3" t="s">
        <v>147</v>
      </c>
      <c r="D511" s="38">
        <f>AVERAGE(D498:D502)</f>
        <v>94.88</v>
      </c>
      <c r="F511" s="38">
        <f>AVERAGE(F498:F502)</f>
        <v>93.92</v>
      </c>
      <c r="H511"/>
    </row>
    <row r="513" spans="1:12" x14ac:dyDescent="0.25">
      <c r="A513" t="s">
        <v>1014</v>
      </c>
    </row>
    <row r="514" spans="1:12" x14ac:dyDescent="0.25">
      <c r="A514" t="s">
        <v>111</v>
      </c>
    </row>
    <row r="515" spans="1:12" ht="60" x14ac:dyDescent="0.25">
      <c r="A515" s="35" t="s">
        <v>104</v>
      </c>
      <c r="B515" s="35" t="s">
        <v>105</v>
      </c>
      <c r="C515" s="35" t="s">
        <v>940</v>
      </c>
      <c r="D515" s="35" t="s">
        <v>107</v>
      </c>
      <c r="E515" s="35" t="s">
        <v>108</v>
      </c>
      <c r="F515" s="35" t="s">
        <v>941</v>
      </c>
      <c r="G515" s="14" t="s">
        <v>783</v>
      </c>
      <c r="H515" s="35" t="s">
        <v>942</v>
      </c>
      <c r="I515" s="35" t="s">
        <v>110</v>
      </c>
      <c r="L515" s="35" t="s">
        <v>457</v>
      </c>
    </row>
    <row r="516" spans="1:12" x14ac:dyDescent="0.25">
      <c r="A516" s="144" t="s">
        <v>966</v>
      </c>
      <c r="B516" s="39">
        <v>391430</v>
      </c>
      <c r="C516" s="39">
        <v>166319</v>
      </c>
      <c r="D516" s="45">
        <v>42.5</v>
      </c>
      <c r="E516" s="39">
        <v>24010</v>
      </c>
      <c r="F516" s="45">
        <v>6.1</v>
      </c>
      <c r="G516" s="39">
        <v>15</v>
      </c>
      <c r="H516" s="39">
        <v>0</v>
      </c>
      <c r="I516" s="39">
        <v>190344</v>
      </c>
      <c r="L516" s="12">
        <f>C516-C547</f>
        <v>8322</v>
      </c>
    </row>
    <row r="517" spans="1:12" x14ac:dyDescent="0.25">
      <c r="A517" s="145" t="s">
        <v>967</v>
      </c>
      <c r="B517" s="40">
        <v>162518</v>
      </c>
      <c r="C517" s="40">
        <v>139894</v>
      </c>
      <c r="D517" s="44">
        <v>86.1</v>
      </c>
      <c r="E517" s="40">
        <v>131122</v>
      </c>
      <c r="F517" s="44">
        <v>80.7</v>
      </c>
      <c r="G517" s="40">
        <v>1165</v>
      </c>
      <c r="H517" s="131">
        <v>0.7</v>
      </c>
      <c r="I517" s="40">
        <v>272181</v>
      </c>
      <c r="L517" s="12">
        <f t="shared" ref="L517:L533" si="23">C517-C548</f>
        <v>669</v>
      </c>
    </row>
    <row r="518" spans="1:12" x14ac:dyDescent="0.25">
      <c r="A518" s="41" t="s">
        <v>135</v>
      </c>
      <c r="B518" s="39">
        <v>256700</v>
      </c>
      <c r="C518" s="39">
        <v>221332</v>
      </c>
      <c r="D518" s="43">
        <v>86.2</v>
      </c>
      <c r="E518" s="39">
        <v>209632</v>
      </c>
      <c r="F518" s="43">
        <v>81.7</v>
      </c>
      <c r="G518" s="39">
        <v>20850</v>
      </c>
      <c r="H518" s="132">
        <v>8.1</v>
      </c>
      <c r="I518" s="39">
        <v>451653</v>
      </c>
      <c r="L518" s="12">
        <f t="shared" si="23"/>
        <v>748</v>
      </c>
    </row>
    <row r="519" spans="1:12" x14ac:dyDescent="0.25">
      <c r="A519" s="37" t="s">
        <v>88</v>
      </c>
      <c r="B519" s="40">
        <v>276916</v>
      </c>
      <c r="C519" s="40">
        <v>236591</v>
      </c>
      <c r="D519" s="44">
        <v>85.4</v>
      </c>
      <c r="E519" s="40">
        <v>221303</v>
      </c>
      <c r="F519" s="44">
        <v>79.900000000000006</v>
      </c>
      <c r="G519" s="40">
        <v>46707</v>
      </c>
      <c r="H519" s="133">
        <v>16.899999999999999</v>
      </c>
      <c r="I519" s="40">
        <v>504200</v>
      </c>
      <c r="L519" s="12">
        <f t="shared" si="23"/>
        <v>947</v>
      </c>
    </row>
    <row r="520" spans="1:12" x14ac:dyDescent="0.25">
      <c r="A520" s="36" t="s">
        <v>89</v>
      </c>
      <c r="B520" s="39">
        <v>314340</v>
      </c>
      <c r="C520" s="39">
        <v>258551</v>
      </c>
      <c r="D520" s="43">
        <v>82.3</v>
      </c>
      <c r="E520" s="39">
        <v>242647</v>
      </c>
      <c r="F520" s="43">
        <v>77.2</v>
      </c>
      <c r="G520" s="39">
        <v>57123</v>
      </c>
      <c r="H520" s="132">
        <v>18.2</v>
      </c>
      <c r="I520" s="39">
        <v>557768</v>
      </c>
      <c r="L520" s="12">
        <f t="shared" si="23"/>
        <v>1068</v>
      </c>
    </row>
    <row r="521" spans="1:12" x14ac:dyDescent="0.25">
      <c r="A521" s="37" t="s">
        <v>90</v>
      </c>
      <c r="B521" s="40">
        <v>356224</v>
      </c>
      <c r="C521" s="40">
        <v>297334</v>
      </c>
      <c r="D521" s="44">
        <v>83.5</v>
      </c>
      <c r="E521" s="40">
        <v>282067</v>
      </c>
      <c r="F521" s="44">
        <v>79.2</v>
      </c>
      <c r="G521" s="40">
        <v>78933</v>
      </c>
      <c r="H521" s="133">
        <v>22.2</v>
      </c>
      <c r="I521" s="40">
        <v>657517</v>
      </c>
      <c r="L521" s="12">
        <f t="shared" si="23"/>
        <v>1027</v>
      </c>
    </row>
    <row r="522" spans="1:12" x14ac:dyDescent="0.25">
      <c r="A522" s="36" t="s">
        <v>91</v>
      </c>
      <c r="B522" s="39">
        <v>359135</v>
      </c>
      <c r="C522" s="39">
        <v>310716</v>
      </c>
      <c r="D522" s="43">
        <v>86.5</v>
      </c>
      <c r="E522" s="39">
        <v>297820</v>
      </c>
      <c r="F522" s="43">
        <v>82.9</v>
      </c>
      <c r="G522" s="39">
        <v>93057</v>
      </c>
      <c r="H522" s="132">
        <v>25.9</v>
      </c>
      <c r="I522" s="39">
        <v>700714</v>
      </c>
      <c r="L522" s="12">
        <f t="shared" si="23"/>
        <v>872</v>
      </c>
    </row>
    <row r="523" spans="1:12" x14ac:dyDescent="0.25">
      <c r="A523" s="37" t="s">
        <v>92</v>
      </c>
      <c r="B523" s="40">
        <v>319735</v>
      </c>
      <c r="C523" s="40">
        <v>282580</v>
      </c>
      <c r="D523" s="44">
        <v>88.4</v>
      </c>
      <c r="E523" s="40">
        <v>274155</v>
      </c>
      <c r="F523" s="44">
        <v>85.7</v>
      </c>
      <c r="G523" s="40">
        <v>99061</v>
      </c>
      <c r="H523" s="133">
        <v>31</v>
      </c>
      <c r="I523" s="40">
        <v>654981</v>
      </c>
      <c r="L523" s="12">
        <f t="shared" si="23"/>
        <v>640</v>
      </c>
    </row>
    <row r="524" spans="1:12" x14ac:dyDescent="0.25">
      <c r="A524" s="36" t="s">
        <v>93</v>
      </c>
      <c r="B524" s="39">
        <v>288613</v>
      </c>
      <c r="C524" s="39">
        <v>256282</v>
      </c>
      <c r="D524" s="43">
        <v>88.8</v>
      </c>
      <c r="E524" s="39">
        <v>248632</v>
      </c>
      <c r="F524" s="43">
        <v>86.1</v>
      </c>
      <c r="G524" s="39">
        <v>101048</v>
      </c>
      <c r="H524" s="132">
        <v>35</v>
      </c>
      <c r="I524" s="39">
        <v>605272</v>
      </c>
      <c r="L524" s="12">
        <f t="shared" si="23"/>
        <v>525</v>
      </c>
    </row>
    <row r="525" spans="1:12" x14ac:dyDescent="0.25">
      <c r="A525" s="37" t="s">
        <v>94</v>
      </c>
      <c r="B525" s="40">
        <v>266607</v>
      </c>
      <c r="C525" s="40">
        <v>241739</v>
      </c>
      <c r="D525" s="44">
        <v>90.7</v>
      </c>
      <c r="E525" s="40">
        <v>234909</v>
      </c>
      <c r="F525" s="44">
        <v>88.1</v>
      </c>
      <c r="G525" s="40">
        <v>110824</v>
      </c>
      <c r="H525" s="133">
        <v>41.6</v>
      </c>
      <c r="I525" s="40">
        <v>586912</v>
      </c>
      <c r="L525" s="12">
        <f t="shared" si="23"/>
        <v>395</v>
      </c>
    </row>
    <row r="526" spans="1:12" x14ac:dyDescent="0.25">
      <c r="A526" s="36" t="s">
        <v>95</v>
      </c>
      <c r="B526" s="39">
        <v>284313</v>
      </c>
      <c r="C526" s="39">
        <v>254236</v>
      </c>
      <c r="D526" s="43">
        <v>89.4</v>
      </c>
      <c r="E526" s="39">
        <v>245628</v>
      </c>
      <c r="F526" s="43">
        <v>86.4</v>
      </c>
      <c r="G526" s="39">
        <v>131242</v>
      </c>
      <c r="H526" s="132">
        <v>46.2</v>
      </c>
      <c r="I526" s="39">
        <v>630634</v>
      </c>
      <c r="L526" s="12">
        <f t="shared" si="23"/>
        <v>412</v>
      </c>
    </row>
    <row r="527" spans="1:12" x14ac:dyDescent="0.25">
      <c r="A527" s="37" t="s">
        <v>96</v>
      </c>
      <c r="B527" s="40">
        <v>264324</v>
      </c>
      <c r="C527" s="40">
        <v>248286</v>
      </c>
      <c r="D527" s="42">
        <v>93.9</v>
      </c>
      <c r="E527" s="40">
        <v>241368</v>
      </c>
      <c r="F527" s="42">
        <v>91.3</v>
      </c>
      <c r="G527" s="40">
        <v>153453</v>
      </c>
      <c r="H527" s="133">
        <v>58.1</v>
      </c>
      <c r="I527" s="40">
        <v>642756</v>
      </c>
      <c r="L527" s="12">
        <f t="shared" si="23"/>
        <v>413</v>
      </c>
    </row>
    <row r="528" spans="1:12" x14ac:dyDescent="0.25">
      <c r="A528" s="36" t="s">
        <v>97</v>
      </c>
      <c r="B528" s="39">
        <v>209995</v>
      </c>
      <c r="C528" s="39">
        <v>203714</v>
      </c>
      <c r="D528" s="42">
        <v>97</v>
      </c>
      <c r="E528" s="39">
        <v>200054</v>
      </c>
      <c r="F528" s="42">
        <v>95.3</v>
      </c>
      <c r="G528" s="39">
        <v>142714</v>
      </c>
      <c r="H528" s="132">
        <v>68</v>
      </c>
      <c r="I528" s="39">
        <v>546256</v>
      </c>
      <c r="L528" s="12">
        <f t="shared" si="23"/>
        <v>294</v>
      </c>
    </row>
    <row r="529" spans="1:12" x14ac:dyDescent="0.25">
      <c r="A529" s="37" t="s">
        <v>98</v>
      </c>
      <c r="B529" s="40">
        <v>157696</v>
      </c>
      <c r="C529" s="40">
        <v>154121</v>
      </c>
      <c r="D529" s="42">
        <v>97.7</v>
      </c>
      <c r="E529" s="40">
        <v>153714</v>
      </c>
      <c r="F529" s="42">
        <v>97.5</v>
      </c>
      <c r="G529" s="40">
        <v>116617</v>
      </c>
      <c r="H529" s="133">
        <v>74</v>
      </c>
      <c r="I529" s="40">
        <v>424323</v>
      </c>
      <c r="L529" s="12">
        <f t="shared" si="23"/>
        <v>182</v>
      </c>
    </row>
    <row r="530" spans="1:12" x14ac:dyDescent="0.25">
      <c r="A530" s="36" t="s">
        <v>99</v>
      </c>
      <c r="B530" s="39">
        <v>103045</v>
      </c>
      <c r="C530" s="39">
        <v>98410</v>
      </c>
      <c r="D530" s="42">
        <v>95.5</v>
      </c>
      <c r="E530" s="39">
        <v>97363</v>
      </c>
      <c r="F530" s="42">
        <v>94.5</v>
      </c>
      <c r="G530" s="39">
        <v>84016</v>
      </c>
      <c r="H530" s="132">
        <v>81.5</v>
      </c>
      <c r="I530" s="39">
        <v>279714</v>
      </c>
      <c r="L530" s="12">
        <f t="shared" si="23"/>
        <v>107</v>
      </c>
    </row>
    <row r="531" spans="1:12" x14ac:dyDescent="0.25">
      <c r="A531" s="37" t="s">
        <v>100</v>
      </c>
      <c r="B531" s="40">
        <v>68661</v>
      </c>
      <c r="C531" s="40">
        <v>64698</v>
      </c>
      <c r="D531" s="42">
        <v>94.2</v>
      </c>
      <c r="E531" s="40">
        <v>63957</v>
      </c>
      <c r="F531" s="42">
        <v>93.1</v>
      </c>
      <c r="G531" s="40">
        <v>54474</v>
      </c>
      <c r="H531" s="133">
        <v>79.3</v>
      </c>
      <c r="I531" s="40">
        <v>183117</v>
      </c>
      <c r="L531" s="12">
        <f t="shared" si="23"/>
        <v>60</v>
      </c>
    </row>
    <row r="532" spans="1:12" x14ac:dyDescent="0.25">
      <c r="A532" s="36" t="s">
        <v>101</v>
      </c>
      <c r="B532" s="39">
        <v>44188</v>
      </c>
      <c r="C532" s="39">
        <v>41141</v>
      </c>
      <c r="D532" s="42">
        <v>93.1</v>
      </c>
      <c r="E532" s="39">
        <v>40615</v>
      </c>
      <c r="F532" s="42">
        <v>91.9</v>
      </c>
      <c r="G532" s="39">
        <v>34600</v>
      </c>
      <c r="H532" s="132">
        <v>78.3</v>
      </c>
      <c r="I532" s="39">
        <v>116343</v>
      </c>
      <c r="L532" s="12">
        <f t="shared" si="23"/>
        <v>27</v>
      </c>
    </row>
    <row r="533" spans="1:12" x14ac:dyDescent="0.25">
      <c r="A533" s="37" t="s">
        <v>102</v>
      </c>
      <c r="B533" s="40">
        <v>27809</v>
      </c>
      <c r="C533" s="40">
        <v>26021</v>
      </c>
      <c r="D533" s="42">
        <v>93.6</v>
      </c>
      <c r="E533" s="40">
        <v>25662</v>
      </c>
      <c r="F533" s="42">
        <v>92.3</v>
      </c>
      <c r="G533" s="40">
        <v>22481</v>
      </c>
      <c r="H533" s="133">
        <v>80.8</v>
      </c>
      <c r="I533" s="40">
        <v>74161</v>
      </c>
      <c r="L533" s="12">
        <f t="shared" si="23"/>
        <v>16</v>
      </c>
    </row>
    <row r="534" spans="1:12" x14ac:dyDescent="0.25">
      <c r="A534" s="36" t="s">
        <v>12</v>
      </c>
      <c r="B534" s="39">
        <v>0</v>
      </c>
      <c r="C534" s="39">
        <v>32050</v>
      </c>
      <c r="D534" s="43">
        <v>0</v>
      </c>
      <c r="E534" s="39">
        <v>13916</v>
      </c>
      <c r="F534" s="43">
        <v>0</v>
      </c>
      <c r="G534" s="39">
        <v>2</v>
      </c>
      <c r="H534" s="132">
        <v>0</v>
      </c>
      <c r="I534" s="39">
        <v>45968</v>
      </c>
    </row>
    <row r="535" spans="1:12" x14ac:dyDescent="0.25">
      <c r="A535" s="36" t="s">
        <v>939</v>
      </c>
      <c r="B535" s="39">
        <v>3444862</v>
      </c>
      <c r="C535" s="39">
        <v>3096605</v>
      </c>
      <c r="D535" s="59">
        <v>89.9</v>
      </c>
      <c r="E535" s="39">
        <v>2968839</v>
      </c>
      <c r="F535" s="43">
        <v>86.2</v>
      </c>
      <c r="G535" s="39">
        <v>1344772</v>
      </c>
      <c r="H535" s="132">
        <v>39</v>
      </c>
      <c r="I535" s="39">
        <v>7404060</v>
      </c>
    </row>
    <row r="536" spans="1:12" x14ac:dyDescent="0.25">
      <c r="A536" s="36" t="s">
        <v>194</v>
      </c>
      <c r="B536" s="39">
        <v>3760818</v>
      </c>
      <c r="C536" s="39">
        <v>3367696</v>
      </c>
      <c r="D536" s="45">
        <v>89.5</v>
      </c>
      <c r="E536" s="39">
        <v>3224564</v>
      </c>
      <c r="F536" s="45">
        <v>85.7</v>
      </c>
      <c r="G536" s="39">
        <v>1348367</v>
      </c>
      <c r="H536" s="132">
        <v>35.9</v>
      </c>
      <c r="I536" s="39">
        <v>7934470</v>
      </c>
    </row>
    <row r="537" spans="1:12" x14ac:dyDescent="0.25">
      <c r="A537" s="36" t="s">
        <v>906</v>
      </c>
      <c r="B537" s="39">
        <v>4152248</v>
      </c>
      <c r="C537" s="39">
        <v>3534015</v>
      </c>
      <c r="D537" s="45">
        <v>85.1</v>
      </c>
      <c r="E537" s="39">
        <v>3248574</v>
      </c>
      <c r="F537" s="45">
        <v>78.2</v>
      </c>
      <c r="G537" s="39">
        <v>1348382</v>
      </c>
      <c r="H537" s="132">
        <v>32.5</v>
      </c>
      <c r="I537" s="39">
        <v>8124814</v>
      </c>
    </row>
    <row r="538" spans="1:12" x14ac:dyDescent="0.25">
      <c r="A538" s="36" t="s">
        <v>103</v>
      </c>
      <c r="B538" s="39">
        <v>4420039</v>
      </c>
      <c r="C538" s="39">
        <v>3534015</v>
      </c>
      <c r="D538" s="45">
        <v>80</v>
      </c>
      <c r="E538" s="39">
        <v>3248574</v>
      </c>
      <c r="F538" s="45">
        <v>73.5</v>
      </c>
      <c r="G538" s="39">
        <v>1348382</v>
      </c>
      <c r="H538" s="132">
        <v>30.5</v>
      </c>
      <c r="I538" s="39">
        <v>8124814</v>
      </c>
    </row>
    <row r="539" spans="1:12" x14ac:dyDescent="0.25">
      <c r="L539" s="12">
        <f>SUM(L516:L538)</f>
        <v>16724</v>
      </c>
    </row>
    <row r="540" spans="1:12" x14ac:dyDescent="0.25">
      <c r="B540" s="3" t="s">
        <v>232</v>
      </c>
      <c r="C540" s="58">
        <f>SUM(C517:C534)/SUM(B517:B534)</f>
        <v>0.89546877953977577</v>
      </c>
      <c r="D540" s="56">
        <f>AVERAGE(D518:D535)</f>
        <v>85.338888888888889</v>
      </c>
      <c r="E540" s="58">
        <f>SUM(E517:E534)/SUM(B517:B534)</f>
        <v>0.85741004818365363</v>
      </c>
      <c r="F540" s="56">
        <f>AVERAGE(F518:F535)</f>
        <v>82.73888888888888</v>
      </c>
      <c r="H540" s="14" t="s">
        <v>1153</v>
      </c>
    </row>
    <row r="541" spans="1:12" x14ac:dyDescent="0.25">
      <c r="B541" s="3" t="s">
        <v>156</v>
      </c>
      <c r="D541" s="38">
        <f>AVERAGE(D527:D533)</f>
        <v>95</v>
      </c>
      <c r="F541" s="38">
        <f>AVERAGE(F527:F533)</f>
        <v>93.7</v>
      </c>
      <c r="H541" s="12">
        <f>B536-E536</f>
        <v>536254</v>
      </c>
    </row>
    <row r="542" spans="1:12" x14ac:dyDescent="0.25">
      <c r="B542" s="3" t="s">
        <v>147</v>
      </c>
      <c r="D542" s="38">
        <f>AVERAGE(D529:D533)</f>
        <v>94.820000000000007</v>
      </c>
      <c r="F542" s="38">
        <f>AVERAGE(F529:F533)</f>
        <v>93.86</v>
      </c>
      <c r="H542"/>
    </row>
    <row r="543" spans="1:12" x14ac:dyDescent="0.25">
      <c r="D543" s="169"/>
      <c r="F543" s="169"/>
      <c r="H543"/>
    </row>
    <row r="544" spans="1:12" x14ac:dyDescent="0.25">
      <c r="A544" t="s">
        <v>969</v>
      </c>
    </row>
    <row r="545" spans="1:12" x14ac:dyDescent="0.25">
      <c r="A545" t="s">
        <v>111</v>
      </c>
    </row>
    <row r="546" spans="1:12" ht="60" x14ac:dyDescent="0.25">
      <c r="A546" s="35" t="s">
        <v>104</v>
      </c>
      <c r="B546" s="35" t="s">
        <v>105</v>
      </c>
      <c r="C546" s="35" t="s">
        <v>940</v>
      </c>
      <c r="D546" s="35" t="s">
        <v>107</v>
      </c>
      <c r="E546" s="35" t="s">
        <v>108</v>
      </c>
      <c r="F546" s="35" t="s">
        <v>941</v>
      </c>
      <c r="G546" s="14" t="s">
        <v>783</v>
      </c>
      <c r="H546" s="35" t="s">
        <v>942</v>
      </c>
      <c r="I546" s="35" t="s">
        <v>110</v>
      </c>
      <c r="L546" s="35" t="s">
        <v>457</v>
      </c>
    </row>
    <row r="547" spans="1:12" x14ac:dyDescent="0.25">
      <c r="A547" s="144" t="s">
        <v>966</v>
      </c>
      <c r="B547" s="39">
        <v>391430</v>
      </c>
      <c r="C547" s="39">
        <v>157997</v>
      </c>
      <c r="D547" s="45">
        <v>40.4</v>
      </c>
      <c r="E547" s="39">
        <v>19375</v>
      </c>
      <c r="F547" s="45">
        <v>4.9000000000000004</v>
      </c>
      <c r="G547" s="39">
        <v>12</v>
      </c>
      <c r="H547" s="39">
        <v>0</v>
      </c>
      <c r="I547" s="39">
        <v>177384</v>
      </c>
      <c r="L547" s="12">
        <f>C547-C579</f>
        <v>13219</v>
      </c>
    </row>
    <row r="548" spans="1:12" x14ac:dyDescent="0.25">
      <c r="A548" s="145" t="s">
        <v>967</v>
      </c>
      <c r="B548" s="40">
        <v>162518</v>
      </c>
      <c r="C548" s="40">
        <v>139225</v>
      </c>
      <c r="D548" s="44">
        <v>85.7</v>
      </c>
      <c r="E548" s="40">
        <v>130391</v>
      </c>
      <c r="F548" s="44">
        <v>80.2</v>
      </c>
      <c r="G548" s="40">
        <v>941</v>
      </c>
      <c r="H548" s="131">
        <v>0.6</v>
      </c>
      <c r="I548" s="40">
        <v>270557</v>
      </c>
      <c r="L548" s="12">
        <f t="shared" ref="L548:L564" si="24">C548-C580</f>
        <v>805</v>
      </c>
    </row>
    <row r="549" spans="1:12" x14ac:dyDescent="0.25">
      <c r="A549" s="41" t="s">
        <v>135</v>
      </c>
      <c r="B549" s="39">
        <v>256700</v>
      </c>
      <c r="C549" s="39">
        <v>220584</v>
      </c>
      <c r="D549" s="43">
        <v>85.9</v>
      </c>
      <c r="E549" s="39">
        <v>208683</v>
      </c>
      <c r="F549" s="43">
        <v>81.3</v>
      </c>
      <c r="G549" s="39">
        <v>17286</v>
      </c>
      <c r="H549" s="132">
        <v>6.7</v>
      </c>
      <c r="I549" s="39">
        <v>446403</v>
      </c>
      <c r="L549" s="12">
        <f t="shared" si="24"/>
        <v>942</v>
      </c>
    </row>
    <row r="550" spans="1:12" x14ac:dyDescent="0.25">
      <c r="A550" s="37" t="s">
        <v>88</v>
      </c>
      <c r="B550" s="40">
        <v>276916</v>
      </c>
      <c r="C550" s="40">
        <v>235644</v>
      </c>
      <c r="D550" s="44">
        <v>85.1</v>
      </c>
      <c r="E550" s="40">
        <v>220135</v>
      </c>
      <c r="F550" s="44">
        <v>79.5</v>
      </c>
      <c r="G550" s="40">
        <v>39133</v>
      </c>
      <c r="H550" s="133">
        <v>14.1</v>
      </c>
      <c r="I550" s="40">
        <v>494533</v>
      </c>
      <c r="L550" s="12">
        <f t="shared" si="24"/>
        <v>1389</v>
      </c>
    </row>
    <row r="551" spans="1:12" x14ac:dyDescent="0.25">
      <c r="A551" s="36" t="s">
        <v>89</v>
      </c>
      <c r="B551" s="39">
        <v>314340</v>
      </c>
      <c r="C551" s="39">
        <v>257483</v>
      </c>
      <c r="D551" s="43">
        <v>81.900000000000006</v>
      </c>
      <c r="E551" s="39">
        <v>241391</v>
      </c>
      <c r="F551" s="43">
        <v>76.8</v>
      </c>
      <c r="G551" s="39">
        <v>48685</v>
      </c>
      <c r="H551" s="132">
        <v>15.5</v>
      </c>
      <c r="I551" s="39">
        <v>547050</v>
      </c>
      <c r="L551" s="12">
        <f t="shared" si="24"/>
        <v>1550</v>
      </c>
    </row>
    <row r="552" spans="1:12" x14ac:dyDescent="0.25">
      <c r="A552" s="37" t="s">
        <v>90</v>
      </c>
      <c r="B552" s="40">
        <v>356224</v>
      </c>
      <c r="C552" s="40">
        <v>296307</v>
      </c>
      <c r="D552" s="44">
        <v>83.2</v>
      </c>
      <c r="E552" s="40">
        <v>280805</v>
      </c>
      <c r="F552" s="44">
        <v>78.8</v>
      </c>
      <c r="G552" s="40">
        <v>68628</v>
      </c>
      <c r="H552" s="133">
        <v>19.3</v>
      </c>
      <c r="I552" s="40">
        <v>644974</v>
      </c>
      <c r="L552" s="12">
        <f t="shared" si="24"/>
        <v>1514</v>
      </c>
    </row>
    <row r="553" spans="1:12" x14ac:dyDescent="0.25">
      <c r="A553" s="36" t="s">
        <v>91</v>
      </c>
      <c r="B553" s="39">
        <v>359135</v>
      </c>
      <c r="C553" s="39">
        <v>309844</v>
      </c>
      <c r="D553" s="43">
        <v>86.3</v>
      </c>
      <c r="E553" s="39">
        <v>296736</v>
      </c>
      <c r="F553" s="43">
        <v>82.6</v>
      </c>
      <c r="G553" s="39">
        <v>81199</v>
      </c>
      <c r="H553" s="132">
        <v>22.6</v>
      </c>
      <c r="I553" s="39">
        <v>686955</v>
      </c>
      <c r="L553" s="12">
        <f t="shared" si="24"/>
        <v>1286</v>
      </c>
    </row>
    <row r="554" spans="1:12" x14ac:dyDescent="0.25">
      <c r="A554" s="37" t="s">
        <v>92</v>
      </c>
      <c r="B554" s="40">
        <v>319735</v>
      </c>
      <c r="C554" s="40">
        <v>281940</v>
      </c>
      <c r="D554" s="44">
        <v>88.2</v>
      </c>
      <c r="E554" s="40">
        <v>273300</v>
      </c>
      <c r="F554" s="44">
        <v>85.5</v>
      </c>
      <c r="G554" s="40">
        <v>87593</v>
      </c>
      <c r="H554" s="133">
        <v>27.4</v>
      </c>
      <c r="I554" s="40">
        <v>642057</v>
      </c>
      <c r="L554" s="12">
        <f t="shared" si="24"/>
        <v>982</v>
      </c>
    </row>
    <row r="555" spans="1:12" x14ac:dyDescent="0.25">
      <c r="A555" s="36" t="s">
        <v>93</v>
      </c>
      <c r="B555" s="39">
        <v>288613</v>
      </c>
      <c r="C555" s="39">
        <v>255757</v>
      </c>
      <c r="D555" s="43">
        <v>88.6</v>
      </c>
      <c r="E555" s="39">
        <v>248013</v>
      </c>
      <c r="F555" s="43">
        <v>85.9</v>
      </c>
      <c r="G555" s="39">
        <v>90044</v>
      </c>
      <c r="H555" s="132">
        <v>31.2</v>
      </c>
      <c r="I555" s="39">
        <v>593176</v>
      </c>
      <c r="L555" s="12">
        <f t="shared" si="24"/>
        <v>689</v>
      </c>
    </row>
    <row r="556" spans="1:12" x14ac:dyDescent="0.25">
      <c r="A556" s="37" t="s">
        <v>94</v>
      </c>
      <c r="B556" s="40">
        <v>266607</v>
      </c>
      <c r="C556" s="40">
        <v>241344</v>
      </c>
      <c r="D556" s="44">
        <v>90.5</v>
      </c>
      <c r="E556" s="40">
        <v>234374</v>
      </c>
      <c r="F556" s="44">
        <v>87.9</v>
      </c>
      <c r="G556" s="40">
        <v>100435</v>
      </c>
      <c r="H556" s="133">
        <v>37.700000000000003</v>
      </c>
      <c r="I556" s="40">
        <v>575625</v>
      </c>
      <c r="L556" s="12">
        <f t="shared" si="24"/>
        <v>649</v>
      </c>
    </row>
    <row r="557" spans="1:12" x14ac:dyDescent="0.25">
      <c r="A557" s="36" t="s">
        <v>95</v>
      </c>
      <c r="B557" s="39">
        <v>284313</v>
      </c>
      <c r="C557" s="39">
        <v>253824</v>
      </c>
      <c r="D557" s="43">
        <v>89.3</v>
      </c>
      <c r="E557" s="39">
        <v>245175</v>
      </c>
      <c r="F557" s="43">
        <v>86.2</v>
      </c>
      <c r="G557" s="39">
        <v>120664</v>
      </c>
      <c r="H557" s="132">
        <v>42.4</v>
      </c>
      <c r="I557" s="39">
        <v>619216</v>
      </c>
      <c r="L557" s="12">
        <f t="shared" si="24"/>
        <v>743</v>
      </c>
    </row>
    <row r="558" spans="1:12" x14ac:dyDescent="0.25">
      <c r="A558" s="37" t="s">
        <v>96</v>
      </c>
      <c r="B558" s="40">
        <v>264324</v>
      </c>
      <c r="C558" s="40">
        <v>247873</v>
      </c>
      <c r="D558" s="42">
        <v>93.8</v>
      </c>
      <c r="E558" s="40">
        <v>240977</v>
      </c>
      <c r="F558" s="42">
        <v>91.2</v>
      </c>
      <c r="G558" s="40">
        <v>144343</v>
      </c>
      <c r="H558" s="133">
        <v>54.6</v>
      </c>
      <c r="I558" s="40">
        <v>632867</v>
      </c>
      <c r="L558" s="12">
        <f t="shared" si="24"/>
        <v>750</v>
      </c>
    </row>
    <row r="559" spans="1:12" x14ac:dyDescent="0.25">
      <c r="A559" s="36" t="s">
        <v>97</v>
      </c>
      <c r="B559" s="39">
        <v>209995</v>
      </c>
      <c r="C559" s="39">
        <v>203420</v>
      </c>
      <c r="D559" s="42">
        <v>96.9</v>
      </c>
      <c r="E559" s="39">
        <v>199785</v>
      </c>
      <c r="F559" s="42">
        <v>95.1</v>
      </c>
      <c r="G559" s="39">
        <v>135818</v>
      </c>
      <c r="H559" s="132">
        <v>64.7</v>
      </c>
      <c r="I559" s="39">
        <v>538805</v>
      </c>
      <c r="L559" s="12">
        <f t="shared" si="24"/>
        <v>629</v>
      </c>
    </row>
    <row r="560" spans="1:12" x14ac:dyDescent="0.25">
      <c r="A560" s="37" t="s">
        <v>98</v>
      </c>
      <c r="B560" s="40">
        <v>157696</v>
      </c>
      <c r="C560" s="40">
        <v>153939</v>
      </c>
      <c r="D560" s="42">
        <v>97.6</v>
      </c>
      <c r="E560" s="40">
        <v>153547</v>
      </c>
      <c r="F560" s="42">
        <v>97.4</v>
      </c>
      <c r="G560" s="40">
        <v>112346</v>
      </c>
      <c r="H560" s="133">
        <v>71.2</v>
      </c>
      <c r="I560" s="40">
        <v>419706</v>
      </c>
      <c r="L560" s="12">
        <f t="shared" si="24"/>
        <v>376</v>
      </c>
    </row>
    <row r="561" spans="1:12" x14ac:dyDescent="0.25">
      <c r="A561" s="36" t="s">
        <v>99</v>
      </c>
      <c r="B561" s="39">
        <v>103045</v>
      </c>
      <c r="C561" s="39">
        <v>98303</v>
      </c>
      <c r="D561" s="42">
        <v>95.4</v>
      </c>
      <c r="E561" s="39">
        <v>97288</v>
      </c>
      <c r="F561" s="42">
        <v>94.4</v>
      </c>
      <c r="G561" s="39">
        <v>82472</v>
      </c>
      <c r="H561" s="132">
        <v>80</v>
      </c>
      <c r="I561" s="39">
        <v>277991</v>
      </c>
      <c r="L561" s="12">
        <f t="shared" si="24"/>
        <v>184</v>
      </c>
    </row>
    <row r="562" spans="1:12" x14ac:dyDescent="0.25">
      <c r="A562" s="37" t="s">
        <v>100</v>
      </c>
      <c r="B562" s="40">
        <v>68661</v>
      </c>
      <c r="C562" s="40">
        <v>64638</v>
      </c>
      <c r="D562" s="42">
        <v>94.1</v>
      </c>
      <c r="E562" s="40">
        <v>63914</v>
      </c>
      <c r="F562" s="42">
        <v>93.1</v>
      </c>
      <c r="G562" s="40">
        <v>53537</v>
      </c>
      <c r="H562" s="133">
        <v>78</v>
      </c>
      <c r="I562" s="40">
        <v>182078</v>
      </c>
      <c r="L562" s="12">
        <f t="shared" si="24"/>
        <v>112</v>
      </c>
    </row>
    <row r="563" spans="1:12" x14ac:dyDescent="0.25">
      <c r="A563" s="36" t="s">
        <v>101</v>
      </c>
      <c r="B563" s="39">
        <v>44188</v>
      </c>
      <c r="C563" s="39">
        <v>41114</v>
      </c>
      <c r="D563" s="42">
        <v>93</v>
      </c>
      <c r="E563" s="39">
        <v>40595</v>
      </c>
      <c r="F563" s="42">
        <v>91.9</v>
      </c>
      <c r="G563" s="39">
        <v>34113</v>
      </c>
      <c r="H563" s="132">
        <v>77.2</v>
      </c>
      <c r="I563" s="39">
        <v>115809</v>
      </c>
      <c r="L563" s="12">
        <f t="shared" si="24"/>
        <v>54</v>
      </c>
    </row>
    <row r="564" spans="1:12" x14ac:dyDescent="0.25">
      <c r="A564" s="37" t="s">
        <v>102</v>
      </c>
      <c r="B564" s="40">
        <v>27809</v>
      </c>
      <c r="C564" s="40">
        <v>26005</v>
      </c>
      <c r="D564" s="42">
        <v>93.5</v>
      </c>
      <c r="E564" s="40">
        <v>25650</v>
      </c>
      <c r="F564" s="42">
        <v>92.2</v>
      </c>
      <c r="G564" s="40">
        <v>22213</v>
      </c>
      <c r="H564" s="133">
        <v>79.900000000000006</v>
      </c>
      <c r="I564" s="40">
        <v>73866</v>
      </c>
      <c r="L564" s="12">
        <f t="shared" si="24"/>
        <v>33</v>
      </c>
    </row>
    <row r="565" spans="1:12" x14ac:dyDescent="0.25">
      <c r="A565" s="36" t="s">
        <v>12</v>
      </c>
      <c r="B565" s="39">
        <v>0</v>
      </c>
      <c r="C565" s="39">
        <v>46490</v>
      </c>
      <c r="D565" s="43">
        <v>0</v>
      </c>
      <c r="E565" s="39">
        <v>22223</v>
      </c>
      <c r="F565" s="43">
        <v>0</v>
      </c>
      <c r="G565" s="39">
        <v>2</v>
      </c>
      <c r="H565" s="132">
        <v>0</v>
      </c>
      <c r="I565" s="39">
        <v>68715</v>
      </c>
    </row>
    <row r="566" spans="1:12" x14ac:dyDescent="0.25">
      <c r="A566" s="36" t="s">
        <v>939</v>
      </c>
      <c r="B566" s="39">
        <v>3444862</v>
      </c>
      <c r="C566" s="39">
        <v>3103648</v>
      </c>
      <c r="D566" s="59">
        <v>90.1</v>
      </c>
      <c r="E566" s="39">
        <v>2968504</v>
      </c>
      <c r="F566" s="43">
        <v>86.2</v>
      </c>
      <c r="G566" s="39">
        <v>1236563</v>
      </c>
      <c r="H566" s="132">
        <v>35.9</v>
      </c>
      <c r="I566" s="39">
        <v>7302931</v>
      </c>
    </row>
    <row r="567" spans="1:12" x14ac:dyDescent="0.25">
      <c r="A567" s="36" t="s">
        <v>194</v>
      </c>
      <c r="B567" s="39">
        <v>3760818</v>
      </c>
      <c r="C567" s="39">
        <v>3373734</v>
      </c>
      <c r="D567" s="45">
        <v>89.7</v>
      </c>
      <c r="E567" s="39">
        <v>3222982</v>
      </c>
      <c r="F567" s="45">
        <v>85.7</v>
      </c>
      <c r="G567" s="39">
        <v>1239452</v>
      </c>
      <c r="H567" s="132">
        <v>33</v>
      </c>
      <c r="I567" s="39">
        <v>7830383</v>
      </c>
    </row>
    <row r="568" spans="1:12" x14ac:dyDescent="0.25">
      <c r="A568" s="36" t="s">
        <v>906</v>
      </c>
      <c r="B568" s="39">
        <v>4152248</v>
      </c>
      <c r="C568" s="39">
        <v>3531731</v>
      </c>
      <c r="D568" s="45">
        <v>85.1</v>
      </c>
      <c r="E568" s="39">
        <v>3242357</v>
      </c>
      <c r="F568" s="45">
        <v>78.099999999999994</v>
      </c>
      <c r="G568" s="39">
        <v>1239464</v>
      </c>
      <c r="H568" s="132">
        <v>29.9</v>
      </c>
      <c r="I568" s="39">
        <v>8007767</v>
      </c>
    </row>
    <row r="569" spans="1:12" x14ac:dyDescent="0.25">
      <c r="A569" s="36" t="s">
        <v>103</v>
      </c>
      <c r="B569" s="39">
        <v>4420039</v>
      </c>
      <c r="C569" s="39">
        <v>3531731</v>
      </c>
      <c r="D569" s="45">
        <v>79.900000000000006</v>
      </c>
      <c r="E569" s="39">
        <v>3242357</v>
      </c>
      <c r="F569" s="45">
        <v>73.400000000000006</v>
      </c>
      <c r="G569" s="39">
        <v>1239464</v>
      </c>
      <c r="H569" s="132">
        <v>28</v>
      </c>
      <c r="I569" s="39">
        <v>8007767</v>
      </c>
    </row>
    <row r="570" spans="1:12" x14ac:dyDescent="0.25">
      <c r="L570" s="12">
        <f>SUM(L547:L569)</f>
        <v>25906</v>
      </c>
    </row>
    <row r="571" spans="1:12" x14ac:dyDescent="0.25">
      <c r="B571" s="3" t="s">
        <v>232</v>
      </c>
      <c r="C571" s="58">
        <f>SUM(C548:C565)/SUM(B548:B565)</f>
        <v>0.89707428089466679</v>
      </c>
      <c r="D571" s="56">
        <f>AVERAGE(D549:D566)</f>
        <v>85.188888888888883</v>
      </c>
      <c r="E571" s="58">
        <f>SUM(E548:E565)/SUM(B548:B565)</f>
        <v>0.85698939512909289</v>
      </c>
      <c r="F571" s="56">
        <f>AVERAGE(F549:F566)</f>
        <v>82.555555555555571</v>
      </c>
      <c r="H571" s="14" t="s">
        <v>1153</v>
      </c>
    </row>
    <row r="572" spans="1:12" x14ac:dyDescent="0.25">
      <c r="B572" s="3" t="s">
        <v>156</v>
      </c>
      <c r="D572" s="38">
        <f>AVERAGE(D558:D564)</f>
        <v>94.899999999999991</v>
      </c>
      <c r="F572" s="38">
        <f>AVERAGE(F558:F564)</f>
        <v>93.614285714285728</v>
      </c>
      <c r="H572" s="12">
        <f>B567-E567</f>
        <v>537836</v>
      </c>
    </row>
    <row r="573" spans="1:12" x14ac:dyDescent="0.25">
      <c r="B573" s="3" t="s">
        <v>147</v>
      </c>
      <c r="D573" s="38">
        <f>AVERAGE(D560:D564)</f>
        <v>94.72</v>
      </c>
      <c r="F573" s="38">
        <f>AVERAGE(F560:F564)</f>
        <v>93.799999999999983</v>
      </c>
      <c r="H573"/>
    </row>
    <row r="575" spans="1:12" x14ac:dyDescent="0.25">
      <c r="A575" t="s">
        <v>938</v>
      </c>
    </row>
    <row r="576" spans="1:12" x14ac:dyDescent="0.25">
      <c r="A576" t="s">
        <v>111</v>
      </c>
    </row>
    <row r="577" spans="1:12" ht="60" x14ac:dyDescent="0.25">
      <c r="A577" s="35" t="s">
        <v>104</v>
      </c>
      <c r="B577" s="35" t="s">
        <v>105</v>
      </c>
      <c r="C577" s="35" t="s">
        <v>940</v>
      </c>
      <c r="D577" s="35" t="s">
        <v>107</v>
      </c>
      <c r="E577" s="35" t="s">
        <v>108</v>
      </c>
      <c r="F577" s="35" t="s">
        <v>941</v>
      </c>
      <c r="G577" s="14" t="s">
        <v>783</v>
      </c>
      <c r="H577" s="35" t="s">
        <v>942</v>
      </c>
      <c r="I577" s="35" t="s">
        <v>110</v>
      </c>
      <c r="L577" s="35" t="s">
        <v>457</v>
      </c>
    </row>
    <row r="578" spans="1:12" x14ac:dyDescent="0.25">
      <c r="A578" s="36" t="s">
        <v>857</v>
      </c>
      <c r="B578" s="39">
        <v>267791</v>
      </c>
      <c r="C578" s="39">
        <v>0</v>
      </c>
      <c r="D578" s="45">
        <v>0</v>
      </c>
      <c r="E578" s="39">
        <v>0</v>
      </c>
      <c r="F578" s="45">
        <v>0</v>
      </c>
      <c r="G578" s="39">
        <v>0</v>
      </c>
      <c r="H578" s="39">
        <v>0</v>
      </c>
      <c r="I578" s="36">
        <v>0</v>
      </c>
    </row>
    <row r="579" spans="1:12" x14ac:dyDescent="0.25">
      <c r="A579" s="101" t="s">
        <v>968</v>
      </c>
      <c r="B579" s="40">
        <v>391430</v>
      </c>
      <c r="C579" s="40">
        <v>144778</v>
      </c>
      <c r="D579" s="44">
        <v>37</v>
      </c>
      <c r="E579" s="40">
        <v>15215</v>
      </c>
      <c r="F579" s="44">
        <v>3.9</v>
      </c>
      <c r="G579" s="40">
        <v>12</v>
      </c>
      <c r="H579" s="131">
        <v>0</v>
      </c>
      <c r="I579" s="40">
        <v>160005</v>
      </c>
      <c r="L579" s="12">
        <f t="shared" ref="L579:L596" si="25">C579-C611</f>
        <v>12844</v>
      </c>
    </row>
    <row r="580" spans="1:12" x14ac:dyDescent="0.25">
      <c r="A580" s="41" t="s">
        <v>136</v>
      </c>
      <c r="B580" s="39">
        <v>162518</v>
      </c>
      <c r="C580" s="39">
        <v>138420</v>
      </c>
      <c r="D580" s="43">
        <v>85.2</v>
      </c>
      <c r="E580" s="39">
        <v>129432</v>
      </c>
      <c r="F580" s="43">
        <v>79.599999999999994</v>
      </c>
      <c r="G580" s="39">
        <v>565</v>
      </c>
      <c r="H580" s="132">
        <v>0.3</v>
      </c>
      <c r="I580" s="39">
        <v>268417</v>
      </c>
      <c r="L580" s="12">
        <f t="shared" si="25"/>
        <v>488</v>
      </c>
    </row>
    <row r="581" spans="1:12" x14ac:dyDescent="0.25">
      <c r="A581" s="37" t="s">
        <v>135</v>
      </c>
      <c r="B581" s="40">
        <v>256700</v>
      </c>
      <c r="C581" s="40">
        <v>219642</v>
      </c>
      <c r="D581" s="44">
        <v>85.6</v>
      </c>
      <c r="E581" s="40">
        <v>207306</v>
      </c>
      <c r="F581" s="44">
        <v>80.8</v>
      </c>
      <c r="G581" s="40">
        <v>10384</v>
      </c>
      <c r="H581" s="133">
        <v>4</v>
      </c>
      <c r="I581" s="40">
        <v>437199</v>
      </c>
      <c r="L581" s="12">
        <f t="shared" si="25"/>
        <v>701</v>
      </c>
    </row>
    <row r="582" spans="1:12" x14ac:dyDescent="0.25">
      <c r="A582" s="36" t="s">
        <v>88</v>
      </c>
      <c r="B582" s="39">
        <v>276916</v>
      </c>
      <c r="C582" s="39">
        <v>234255</v>
      </c>
      <c r="D582" s="43">
        <v>84.6</v>
      </c>
      <c r="E582" s="39">
        <v>218453</v>
      </c>
      <c r="F582" s="43">
        <v>78.900000000000006</v>
      </c>
      <c r="G582" s="39">
        <v>25280</v>
      </c>
      <c r="H582" s="132">
        <v>9.1</v>
      </c>
      <c r="I582" s="39">
        <v>477632</v>
      </c>
      <c r="L582" s="12">
        <f t="shared" si="25"/>
        <v>1228</v>
      </c>
    </row>
    <row r="583" spans="1:12" x14ac:dyDescent="0.25">
      <c r="A583" s="37" t="s">
        <v>89</v>
      </c>
      <c r="B583" s="40">
        <v>314340</v>
      </c>
      <c r="C583" s="40">
        <v>255933</v>
      </c>
      <c r="D583" s="44">
        <v>81.400000000000006</v>
      </c>
      <c r="E583" s="40">
        <v>239558</v>
      </c>
      <c r="F583" s="44">
        <v>76.2</v>
      </c>
      <c r="G583" s="40">
        <v>32583</v>
      </c>
      <c r="H583" s="133">
        <v>10.4</v>
      </c>
      <c r="I583" s="40">
        <v>527619</v>
      </c>
      <c r="L583" s="12">
        <f t="shared" si="25"/>
        <v>1396</v>
      </c>
    </row>
    <row r="584" spans="1:12" x14ac:dyDescent="0.25">
      <c r="A584" s="36" t="s">
        <v>90</v>
      </c>
      <c r="B584" s="39">
        <v>356224</v>
      </c>
      <c r="C584" s="39">
        <v>294793</v>
      </c>
      <c r="D584" s="43">
        <v>82.8</v>
      </c>
      <c r="E584" s="39">
        <v>278938</v>
      </c>
      <c r="F584" s="43">
        <v>78.3</v>
      </c>
      <c r="G584" s="39">
        <v>46266</v>
      </c>
      <c r="H584" s="132">
        <v>13</v>
      </c>
      <c r="I584" s="39">
        <v>619305</v>
      </c>
      <c r="L584" s="12">
        <f t="shared" si="25"/>
        <v>1416</v>
      </c>
    </row>
    <row r="585" spans="1:12" x14ac:dyDescent="0.25">
      <c r="A585" s="37" t="s">
        <v>91</v>
      </c>
      <c r="B585" s="40">
        <v>359135</v>
      </c>
      <c r="C585" s="40">
        <v>308558</v>
      </c>
      <c r="D585" s="44">
        <v>85.9</v>
      </c>
      <c r="E585" s="40">
        <v>295100</v>
      </c>
      <c r="F585" s="44">
        <v>82.2</v>
      </c>
      <c r="G585" s="40">
        <v>55367</v>
      </c>
      <c r="H585" s="133">
        <v>15.4</v>
      </c>
      <c r="I585" s="40">
        <v>658277</v>
      </c>
      <c r="L585" s="12">
        <f t="shared" si="25"/>
        <v>1177</v>
      </c>
    </row>
    <row r="586" spans="1:12" x14ac:dyDescent="0.25">
      <c r="A586" s="36" t="s">
        <v>92</v>
      </c>
      <c r="B586" s="39">
        <v>319735</v>
      </c>
      <c r="C586" s="39">
        <v>280958</v>
      </c>
      <c r="D586" s="43">
        <v>87.9</v>
      </c>
      <c r="E586" s="39">
        <v>271979</v>
      </c>
      <c r="F586" s="43">
        <v>85.1</v>
      </c>
      <c r="G586" s="39">
        <v>64012</v>
      </c>
      <c r="H586" s="132">
        <v>20</v>
      </c>
      <c r="I586" s="39">
        <v>616248</v>
      </c>
      <c r="L586" s="12">
        <f t="shared" si="25"/>
        <v>896</v>
      </c>
    </row>
    <row r="587" spans="1:12" x14ac:dyDescent="0.25">
      <c r="A587" s="37" t="s">
        <v>93</v>
      </c>
      <c r="B587" s="40">
        <v>288613</v>
      </c>
      <c r="C587" s="40">
        <v>255068</v>
      </c>
      <c r="D587" s="44">
        <v>88.4</v>
      </c>
      <c r="E587" s="40">
        <v>247020</v>
      </c>
      <c r="F587" s="44">
        <v>85.6</v>
      </c>
      <c r="G587" s="40">
        <v>67040</v>
      </c>
      <c r="H587" s="133">
        <v>23.2</v>
      </c>
      <c r="I587" s="40">
        <v>568549</v>
      </c>
      <c r="L587" s="12">
        <f t="shared" si="25"/>
        <v>692</v>
      </c>
    </row>
    <row r="588" spans="1:12" x14ac:dyDescent="0.25">
      <c r="A588" s="36" t="s">
        <v>94</v>
      </c>
      <c r="B588" s="39">
        <v>266607</v>
      </c>
      <c r="C588" s="39">
        <v>240695</v>
      </c>
      <c r="D588" s="43">
        <v>90.3</v>
      </c>
      <c r="E588" s="39">
        <v>233567</v>
      </c>
      <c r="F588" s="43">
        <v>87.6</v>
      </c>
      <c r="G588" s="39">
        <v>79241</v>
      </c>
      <c r="H588" s="132">
        <v>29.7</v>
      </c>
      <c r="I588" s="39">
        <v>553022</v>
      </c>
      <c r="L588" s="12">
        <f t="shared" si="25"/>
        <v>625</v>
      </c>
    </row>
    <row r="589" spans="1:12" x14ac:dyDescent="0.25">
      <c r="A589" s="37" t="s">
        <v>95</v>
      </c>
      <c r="B589" s="40">
        <v>284313</v>
      </c>
      <c r="C589" s="40">
        <v>253081</v>
      </c>
      <c r="D589" s="42">
        <v>89</v>
      </c>
      <c r="E589" s="40">
        <v>244469</v>
      </c>
      <c r="F589" s="42">
        <v>86</v>
      </c>
      <c r="G589" s="40">
        <v>97870</v>
      </c>
      <c r="H589" s="133">
        <v>34.4</v>
      </c>
      <c r="I589" s="40">
        <v>595007</v>
      </c>
      <c r="L589" s="12">
        <f t="shared" si="25"/>
        <v>742</v>
      </c>
    </row>
    <row r="590" spans="1:12" x14ac:dyDescent="0.25">
      <c r="A590" s="36" t="s">
        <v>96</v>
      </c>
      <c r="B590" s="39">
        <v>264324</v>
      </c>
      <c r="C590" s="39">
        <v>247123</v>
      </c>
      <c r="D590" s="42">
        <v>93.5</v>
      </c>
      <c r="E590" s="39">
        <v>240414</v>
      </c>
      <c r="F590" s="42">
        <v>91</v>
      </c>
      <c r="G590" s="39">
        <v>124415</v>
      </c>
      <c r="H590" s="132">
        <v>47.1</v>
      </c>
      <c r="I590" s="39">
        <v>611660</v>
      </c>
      <c r="L590" s="12">
        <f t="shared" si="25"/>
        <v>807</v>
      </c>
    </row>
    <row r="591" spans="1:12" x14ac:dyDescent="0.25">
      <c r="A591" s="37" t="s">
        <v>97</v>
      </c>
      <c r="B591" s="40">
        <v>209995</v>
      </c>
      <c r="C591" s="40">
        <v>202791</v>
      </c>
      <c r="D591" s="42">
        <v>96.6</v>
      </c>
      <c r="E591" s="40">
        <v>199392</v>
      </c>
      <c r="F591" s="42">
        <v>95</v>
      </c>
      <c r="G591" s="40">
        <v>120058</v>
      </c>
      <c r="H591" s="133">
        <v>57.2</v>
      </c>
      <c r="I591" s="40">
        <v>522039</v>
      </c>
      <c r="L591" s="12">
        <f t="shared" si="25"/>
        <v>846</v>
      </c>
    </row>
    <row r="592" spans="1:12" x14ac:dyDescent="0.25">
      <c r="A592" s="36" t="s">
        <v>98</v>
      </c>
      <c r="B592" s="39">
        <v>157696</v>
      </c>
      <c r="C592" s="39">
        <v>153563</v>
      </c>
      <c r="D592" s="42">
        <v>97.4</v>
      </c>
      <c r="E592" s="39">
        <v>153282</v>
      </c>
      <c r="F592" s="42">
        <v>97.2</v>
      </c>
      <c r="G592" s="39">
        <v>102480</v>
      </c>
      <c r="H592" s="132">
        <v>65</v>
      </c>
      <c r="I592" s="39">
        <v>409209</v>
      </c>
      <c r="L592" s="12">
        <f t="shared" si="25"/>
        <v>486</v>
      </c>
    </row>
    <row r="593" spans="1:12" x14ac:dyDescent="0.25">
      <c r="A593" s="37" t="s">
        <v>99</v>
      </c>
      <c r="B593" s="40">
        <v>103045</v>
      </c>
      <c r="C593" s="40">
        <v>98119</v>
      </c>
      <c r="D593" s="42">
        <v>95.2</v>
      </c>
      <c r="E593" s="40">
        <v>97158</v>
      </c>
      <c r="F593" s="42">
        <v>94.3</v>
      </c>
      <c r="G593" s="40">
        <v>79525</v>
      </c>
      <c r="H593" s="133">
        <v>77.2</v>
      </c>
      <c r="I593" s="40">
        <v>274733</v>
      </c>
      <c r="L593" s="12">
        <f t="shared" si="25"/>
        <v>278</v>
      </c>
    </row>
    <row r="594" spans="1:12" x14ac:dyDescent="0.25">
      <c r="A594" s="36" t="s">
        <v>100</v>
      </c>
      <c r="B594" s="39">
        <v>68661</v>
      </c>
      <c r="C594" s="39">
        <v>64526</v>
      </c>
      <c r="D594" s="42">
        <v>94</v>
      </c>
      <c r="E594" s="39">
        <v>63850</v>
      </c>
      <c r="F594" s="42">
        <v>93</v>
      </c>
      <c r="G594" s="39">
        <v>51968</v>
      </c>
      <c r="H594" s="132">
        <v>75.7</v>
      </c>
      <c r="I594" s="39">
        <v>180333</v>
      </c>
      <c r="L594" s="12">
        <f t="shared" si="25"/>
        <v>118</v>
      </c>
    </row>
    <row r="595" spans="1:12" x14ac:dyDescent="0.25">
      <c r="A595" s="37" t="s">
        <v>101</v>
      </c>
      <c r="B595" s="40">
        <v>44188</v>
      </c>
      <c r="C595" s="40">
        <v>41060</v>
      </c>
      <c r="D595" s="42">
        <v>92.9</v>
      </c>
      <c r="E595" s="40">
        <v>40539</v>
      </c>
      <c r="F595" s="42">
        <v>91.7</v>
      </c>
      <c r="G595" s="40">
        <v>33166</v>
      </c>
      <c r="H595" s="133">
        <v>75.099999999999994</v>
      </c>
      <c r="I595" s="40">
        <v>114752</v>
      </c>
      <c r="L595" s="12">
        <f t="shared" si="25"/>
        <v>70</v>
      </c>
    </row>
    <row r="596" spans="1:12" x14ac:dyDescent="0.25">
      <c r="A596" s="36" t="s">
        <v>102</v>
      </c>
      <c r="B596" s="39">
        <v>27809</v>
      </c>
      <c r="C596" s="39">
        <v>25972</v>
      </c>
      <c r="D596" s="43">
        <v>93.4</v>
      </c>
      <c r="E596" s="39">
        <v>25628</v>
      </c>
      <c r="F596" s="43">
        <v>92.2</v>
      </c>
      <c r="G596" s="39">
        <v>21694</v>
      </c>
      <c r="H596" s="132">
        <v>78</v>
      </c>
      <c r="I596" s="39">
        <v>73292</v>
      </c>
      <c r="L596" s="12">
        <f t="shared" si="25"/>
        <v>29</v>
      </c>
    </row>
    <row r="597" spans="1:12" x14ac:dyDescent="0.25">
      <c r="A597" s="36" t="s">
        <v>12</v>
      </c>
      <c r="B597" s="39" t="s">
        <v>13</v>
      </c>
      <c r="C597" s="39">
        <v>47021</v>
      </c>
      <c r="D597" s="59" t="s">
        <v>13</v>
      </c>
      <c r="E597" s="39">
        <v>22487</v>
      </c>
      <c r="F597" s="43" t="s">
        <v>13</v>
      </c>
      <c r="G597" s="39">
        <v>2</v>
      </c>
      <c r="H597" s="132" t="s">
        <v>13</v>
      </c>
      <c r="I597" s="39">
        <v>69510</v>
      </c>
    </row>
    <row r="598" spans="1:12" x14ac:dyDescent="0.25">
      <c r="A598" s="36" t="s">
        <v>939</v>
      </c>
      <c r="B598" s="39">
        <v>3444862</v>
      </c>
      <c r="C598" s="39">
        <v>3092723</v>
      </c>
      <c r="D598" s="45">
        <v>89.8</v>
      </c>
      <c r="E598" s="39">
        <v>2955781</v>
      </c>
      <c r="F598" s="45">
        <v>85.8</v>
      </c>
      <c r="G598" s="39">
        <v>1010181</v>
      </c>
      <c r="H598" s="132">
        <v>29.3</v>
      </c>
      <c r="I598" s="39">
        <v>7053423</v>
      </c>
    </row>
    <row r="599" spans="1:12" x14ac:dyDescent="0.25">
      <c r="A599" s="36" t="s">
        <v>194</v>
      </c>
      <c r="B599" s="39">
        <v>3760818</v>
      </c>
      <c r="C599" s="39">
        <v>3361578</v>
      </c>
      <c r="D599" s="45">
        <v>89.4</v>
      </c>
      <c r="E599" s="39">
        <v>3208572</v>
      </c>
      <c r="F599" s="45">
        <v>85.3</v>
      </c>
      <c r="G599" s="39">
        <v>1011916</v>
      </c>
      <c r="H599" s="132">
        <v>26.9</v>
      </c>
      <c r="I599" s="39">
        <v>7576803</v>
      </c>
    </row>
    <row r="600" spans="1:12" x14ac:dyDescent="0.25">
      <c r="A600" s="36" t="s">
        <v>906</v>
      </c>
      <c r="B600" s="39">
        <v>4152248</v>
      </c>
      <c r="C600" s="39">
        <v>3506356</v>
      </c>
      <c r="D600" s="45">
        <v>84.4</v>
      </c>
      <c r="E600" s="39">
        <v>3223787</v>
      </c>
      <c r="F600" s="45">
        <v>77.599999999999994</v>
      </c>
      <c r="G600" s="39">
        <v>1011928</v>
      </c>
      <c r="H600" s="132">
        <v>24.4</v>
      </c>
      <c r="I600" s="39">
        <v>7736808</v>
      </c>
    </row>
    <row r="601" spans="1:12" x14ac:dyDescent="0.25">
      <c r="A601" s="36" t="s">
        <v>103</v>
      </c>
      <c r="B601" s="39">
        <v>4420039</v>
      </c>
      <c r="C601" s="39">
        <v>3506356</v>
      </c>
      <c r="D601" s="45">
        <v>79.3</v>
      </c>
      <c r="E601" s="39">
        <v>3223787</v>
      </c>
      <c r="F601" s="45">
        <v>72.900000000000006</v>
      </c>
      <c r="G601" s="39">
        <v>1011928</v>
      </c>
      <c r="H601" s="132">
        <v>22.9</v>
      </c>
      <c r="I601" s="39">
        <v>7736808</v>
      </c>
    </row>
    <row r="602" spans="1:12" x14ac:dyDescent="0.25">
      <c r="L602" s="12">
        <f>SUM(L579:L601)</f>
        <v>24839</v>
      </c>
    </row>
    <row r="603" spans="1:12" x14ac:dyDescent="0.25">
      <c r="B603" s="3" t="s">
        <v>232</v>
      </c>
      <c r="C603" s="58">
        <f>SUM(C580:C597)/SUM(B580:B597)</f>
        <v>0.89384200622258081</v>
      </c>
      <c r="D603" s="56">
        <f>AVERAGE(D581:D598)</f>
        <v>89.923529411764704</v>
      </c>
      <c r="E603" s="58">
        <f>SUM(E580:E597)/SUM(B580:B597)</f>
        <v>0.85315778291909294</v>
      </c>
      <c r="F603" s="56">
        <f>AVERAGE(F581:F598)</f>
        <v>87.111764705882365</v>
      </c>
      <c r="H603" s="14" t="s">
        <v>1153</v>
      </c>
    </row>
    <row r="604" spans="1:12" x14ac:dyDescent="0.25">
      <c r="B604" s="3" t="s">
        <v>156</v>
      </c>
      <c r="D604" s="38">
        <f>AVERAGE(D590:D596)</f>
        <v>94.714285714285708</v>
      </c>
      <c r="F604" s="38">
        <f>AVERAGE(F590:F596)</f>
        <v>93.485714285714295</v>
      </c>
      <c r="H604" s="12">
        <f>B599-E599</f>
        <v>552246</v>
      </c>
    </row>
    <row r="605" spans="1:12" x14ac:dyDescent="0.25">
      <c r="B605" s="3" t="s">
        <v>147</v>
      </c>
      <c r="D605" s="38">
        <f>AVERAGE(D592:D596)</f>
        <v>94.58</v>
      </c>
      <c r="F605" s="38">
        <f>AVERAGE(F592:F596)</f>
        <v>93.679999999999993</v>
      </c>
      <c r="H605"/>
    </row>
    <row r="606" spans="1:12" x14ac:dyDescent="0.25">
      <c r="I606" s="3"/>
      <c r="J606" s="3"/>
      <c r="K606" s="3"/>
    </row>
    <row r="607" spans="1:12" x14ac:dyDescent="0.25">
      <c r="A607" t="s">
        <v>934</v>
      </c>
    </row>
    <row r="608" spans="1:12" x14ac:dyDescent="0.25">
      <c r="A608" t="s">
        <v>111</v>
      </c>
    </row>
    <row r="609" spans="1:12" ht="60" x14ac:dyDescent="0.25">
      <c r="A609" s="35" t="s">
        <v>104</v>
      </c>
      <c r="B609" s="35" t="s">
        <v>105</v>
      </c>
      <c r="C609" s="35" t="s">
        <v>106</v>
      </c>
      <c r="D609" s="35" t="s">
        <v>107</v>
      </c>
      <c r="E609" s="35" t="s">
        <v>108</v>
      </c>
      <c r="F609" s="35" t="s">
        <v>785</v>
      </c>
      <c r="G609" s="14" t="s">
        <v>783</v>
      </c>
      <c r="H609" s="35" t="s">
        <v>110</v>
      </c>
      <c r="J609" s="35" t="s">
        <v>457</v>
      </c>
      <c r="K609" s="35"/>
      <c r="L609" s="35" t="s">
        <v>784</v>
      </c>
    </row>
    <row r="610" spans="1:12" x14ac:dyDescent="0.25">
      <c r="A610" s="36" t="s">
        <v>857</v>
      </c>
      <c r="B610" s="39">
        <v>267791</v>
      </c>
      <c r="C610" s="39">
        <v>0</v>
      </c>
      <c r="D610" s="45">
        <v>0</v>
      </c>
      <c r="E610" s="39">
        <v>0</v>
      </c>
      <c r="F610" s="45">
        <v>0</v>
      </c>
      <c r="G610" s="39">
        <v>0</v>
      </c>
      <c r="H610" s="39">
        <v>0</v>
      </c>
    </row>
    <row r="611" spans="1:12" x14ac:dyDescent="0.25">
      <c r="A611" s="101" t="s">
        <v>968</v>
      </c>
      <c r="B611" s="40">
        <v>391430</v>
      </c>
      <c r="C611" s="40">
        <v>131934</v>
      </c>
      <c r="D611" s="44">
        <v>33.700000000000003</v>
      </c>
      <c r="E611" s="40">
        <v>12986</v>
      </c>
      <c r="F611" s="44">
        <v>3.3</v>
      </c>
      <c r="G611" s="40">
        <v>10</v>
      </c>
      <c r="H611" s="75">
        <v>144930</v>
      </c>
      <c r="J611" s="12">
        <f t="shared" ref="J611:J628" si="26">C611-C642</f>
        <v>36884</v>
      </c>
      <c r="K611" s="12"/>
      <c r="L611" s="67">
        <f t="shared" ref="L611:L628" si="27">G611/B611</f>
        <v>2.5547352016963442E-5</v>
      </c>
    </row>
    <row r="612" spans="1:12" x14ac:dyDescent="0.25">
      <c r="A612" s="41" t="s">
        <v>136</v>
      </c>
      <c r="B612" s="39">
        <v>162518</v>
      </c>
      <c r="C612" s="39">
        <v>137932</v>
      </c>
      <c r="D612" s="43">
        <v>84.9</v>
      </c>
      <c r="E612" s="39">
        <v>128685</v>
      </c>
      <c r="F612" s="43">
        <v>79.2</v>
      </c>
      <c r="G612" s="39">
        <v>299</v>
      </c>
      <c r="H612" s="39">
        <v>266916</v>
      </c>
      <c r="J612" s="12">
        <f t="shared" si="26"/>
        <v>548</v>
      </c>
      <c r="K612" s="12"/>
      <c r="L612" s="67">
        <f t="shared" si="27"/>
        <v>1.8397962071893576E-3</v>
      </c>
    </row>
    <row r="613" spans="1:12" x14ac:dyDescent="0.25">
      <c r="A613" s="37" t="s">
        <v>135</v>
      </c>
      <c r="B613" s="40">
        <v>256700</v>
      </c>
      <c r="C613" s="40">
        <v>218941</v>
      </c>
      <c r="D613" s="44">
        <v>85.3</v>
      </c>
      <c r="E613" s="40">
        <v>206182</v>
      </c>
      <c r="F613" s="44">
        <v>80.3</v>
      </c>
      <c r="G613" s="40">
        <v>2034</v>
      </c>
      <c r="H613" s="40">
        <v>427053</v>
      </c>
      <c r="J613" s="12">
        <f t="shared" si="26"/>
        <v>692</v>
      </c>
      <c r="K613" s="12"/>
      <c r="L613" s="67">
        <f t="shared" si="27"/>
        <v>7.9236462797039348E-3</v>
      </c>
    </row>
    <row r="614" spans="1:12" x14ac:dyDescent="0.25">
      <c r="A614" s="36" t="s">
        <v>88</v>
      </c>
      <c r="B614" s="39">
        <v>276916</v>
      </c>
      <c r="C614" s="39">
        <v>233027</v>
      </c>
      <c r="D614" s="43">
        <v>84.2</v>
      </c>
      <c r="E614" s="39">
        <v>216832</v>
      </c>
      <c r="F614" s="43">
        <v>78.3</v>
      </c>
      <c r="G614" s="39">
        <v>6852</v>
      </c>
      <c r="H614" s="39">
        <v>456396</v>
      </c>
      <c r="J614" s="12">
        <f t="shared" si="26"/>
        <v>852</v>
      </c>
      <c r="K614" s="12"/>
      <c r="L614" s="67">
        <f t="shared" si="27"/>
        <v>2.474396567912291E-2</v>
      </c>
    </row>
    <row r="615" spans="1:12" x14ac:dyDescent="0.25">
      <c r="A615" s="37" t="s">
        <v>89</v>
      </c>
      <c r="B615" s="40">
        <v>314340</v>
      </c>
      <c r="C615" s="40">
        <v>254537</v>
      </c>
      <c r="D615" s="44">
        <v>81</v>
      </c>
      <c r="E615" s="40">
        <v>237963</v>
      </c>
      <c r="F615" s="44">
        <v>75.7</v>
      </c>
      <c r="G615" s="40">
        <v>12592</v>
      </c>
      <c r="H615" s="40">
        <v>504679</v>
      </c>
      <c r="J615" s="12">
        <f t="shared" si="26"/>
        <v>901</v>
      </c>
      <c r="K615" s="12"/>
      <c r="L615" s="67">
        <f t="shared" si="27"/>
        <v>4.0058535343895148E-2</v>
      </c>
    </row>
    <row r="616" spans="1:12" x14ac:dyDescent="0.25">
      <c r="A616" s="36" t="s">
        <v>90</v>
      </c>
      <c r="B616" s="39">
        <v>356224</v>
      </c>
      <c r="C616" s="39">
        <v>293377</v>
      </c>
      <c r="D616" s="43">
        <v>82.4</v>
      </c>
      <c r="E616" s="39">
        <v>277350</v>
      </c>
      <c r="F616" s="43">
        <v>77.900000000000006</v>
      </c>
      <c r="G616" s="39">
        <v>17518</v>
      </c>
      <c r="H616" s="39">
        <v>587631</v>
      </c>
      <c r="J616" s="12">
        <f t="shared" si="26"/>
        <v>935</v>
      </c>
      <c r="K616" s="12"/>
      <c r="L616" s="67">
        <f t="shared" si="27"/>
        <v>4.9176922385914479E-2</v>
      </c>
    </row>
    <row r="617" spans="1:12" x14ac:dyDescent="0.25">
      <c r="A617" s="37" t="s">
        <v>91</v>
      </c>
      <c r="B617" s="40">
        <v>359135</v>
      </c>
      <c r="C617" s="40">
        <v>307381</v>
      </c>
      <c r="D617" s="44">
        <v>85.6</v>
      </c>
      <c r="E617" s="40">
        <v>293593</v>
      </c>
      <c r="F617" s="44">
        <v>81.8</v>
      </c>
      <c r="G617" s="40">
        <v>21380</v>
      </c>
      <c r="H617" s="40">
        <v>621687</v>
      </c>
      <c r="J617" s="12">
        <f t="shared" si="26"/>
        <v>771</v>
      </c>
      <c r="K617" s="12"/>
      <c r="L617" s="67">
        <f t="shared" si="27"/>
        <v>5.9531930889498381E-2</v>
      </c>
    </row>
    <row r="618" spans="1:12" x14ac:dyDescent="0.25">
      <c r="A618" s="36" t="s">
        <v>92</v>
      </c>
      <c r="B618" s="39">
        <v>319735</v>
      </c>
      <c r="C618" s="39">
        <v>280062</v>
      </c>
      <c r="D618" s="43">
        <v>87.6</v>
      </c>
      <c r="E618" s="39">
        <v>270919</v>
      </c>
      <c r="F618" s="43">
        <v>84.7</v>
      </c>
      <c r="G618" s="39">
        <v>36016</v>
      </c>
      <c r="H618" s="39">
        <v>586377</v>
      </c>
      <c r="J618" s="12">
        <f t="shared" si="26"/>
        <v>601</v>
      </c>
      <c r="K618" s="12"/>
      <c r="L618" s="67">
        <f t="shared" si="27"/>
        <v>0.11264328271850126</v>
      </c>
    </row>
    <row r="619" spans="1:12" x14ac:dyDescent="0.25">
      <c r="A619" s="37" t="s">
        <v>93</v>
      </c>
      <c r="B619" s="40">
        <v>288613</v>
      </c>
      <c r="C619" s="40">
        <v>254376</v>
      </c>
      <c r="D619" s="44">
        <v>88.1</v>
      </c>
      <c r="E619" s="40">
        <v>246175</v>
      </c>
      <c r="F619" s="44">
        <v>85.3</v>
      </c>
      <c r="G619" s="40">
        <v>38108</v>
      </c>
      <c r="H619" s="40">
        <v>538142</v>
      </c>
      <c r="J619" s="12">
        <f t="shared" si="26"/>
        <v>466</v>
      </c>
      <c r="K619" s="12"/>
      <c r="L619" s="67">
        <f t="shared" si="27"/>
        <v>0.13203840436847958</v>
      </c>
    </row>
    <row r="620" spans="1:12" x14ac:dyDescent="0.25">
      <c r="A620" s="36" t="s">
        <v>94</v>
      </c>
      <c r="B620" s="39">
        <v>266607</v>
      </c>
      <c r="C620" s="39">
        <v>240070</v>
      </c>
      <c r="D620" s="43">
        <v>90</v>
      </c>
      <c r="E620" s="39">
        <v>232834</v>
      </c>
      <c r="F620" s="43">
        <v>87.3</v>
      </c>
      <c r="G620" s="39">
        <v>49542</v>
      </c>
      <c r="H620" s="39">
        <v>522006</v>
      </c>
      <c r="J620" s="12">
        <f t="shared" si="26"/>
        <v>417</v>
      </c>
      <c r="K620" s="12"/>
      <c r="L620" s="67">
        <f t="shared" si="27"/>
        <v>0.18582407813748325</v>
      </c>
    </row>
    <row r="621" spans="1:12" x14ac:dyDescent="0.25">
      <c r="A621" s="37" t="s">
        <v>95</v>
      </c>
      <c r="B621" s="40">
        <v>284313</v>
      </c>
      <c r="C621" s="40">
        <v>252339</v>
      </c>
      <c r="D621" s="42">
        <v>88.8</v>
      </c>
      <c r="E621" s="40">
        <v>243804</v>
      </c>
      <c r="F621" s="42">
        <v>85.8</v>
      </c>
      <c r="G621" s="40">
        <v>65803</v>
      </c>
      <c r="H621" s="40">
        <v>561572</v>
      </c>
      <c r="J621" s="12">
        <f t="shared" si="26"/>
        <v>401</v>
      </c>
      <c r="K621" s="12"/>
      <c r="L621" s="67">
        <f t="shared" si="27"/>
        <v>0.23144562506814673</v>
      </c>
    </row>
    <row r="622" spans="1:12" x14ac:dyDescent="0.25">
      <c r="A622" s="36" t="s">
        <v>96</v>
      </c>
      <c r="B622" s="39">
        <v>264324</v>
      </c>
      <c r="C622" s="39">
        <v>246316</v>
      </c>
      <c r="D622" s="42">
        <v>93.2</v>
      </c>
      <c r="E622" s="39">
        <v>239855</v>
      </c>
      <c r="F622" s="42">
        <v>90.7</v>
      </c>
      <c r="G622" s="39">
        <v>97842</v>
      </c>
      <c r="H622" s="39">
        <v>583743</v>
      </c>
      <c r="J622" s="12">
        <f t="shared" si="26"/>
        <v>471</v>
      </c>
      <c r="K622" s="12"/>
      <c r="L622" s="67">
        <f t="shared" si="27"/>
        <v>0.37015934988877286</v>
      </c>
    </row>
    <row r="623" spans="1:12" x14ac:dyDescent="0.25">
      <c r="A623" s="37" t="s">
        <v>97</v>
      </c>
      <c r="B623" s="40">
        <v>209995</v>
      </c>
      <c r="C623" s="40">
        <v>201945</v>
      </c>
      <c r="D623" s="42">
        <v>96.2</v>
      </c>
      <c r="E623" s="40">
        <v>199032</v>
      </c>
      <c r="F623" s="42">
        <v>94.8</v>
      </c>
      <c r="G623" s="40">
        <v>97198</v>
      </c>
      <c r="H623" s="40">
        <v>497988</v>
      </c>
      <c r="J623" s="12">
        <f t="shared" si="26"/>
        <v>450</v>
      </c>
      <c r="K623" s="12"/>
      <c r="L623" s="67">
        <f t="shared" si="27"/>
        <v>0.46285863949141648</v>
      </c>
    </row>
    <row r="624" spans="1:12" x14ac:dyDescent="0.25">
      <c r="A624" s="36" t="s">
        <v>98</v>
      </c>
      <c r="B624" s="39">
        <v>157696</v>
      </c>
      <c r="C624" s="39">
        <v>153077</v>
      </c>
      <c r="D624" s="42">
        <v>97.1</v>
      </c>
      <c r="E624" s="39">
        <v>153062</v>
      </c>
      <c r="F624" s="42">
        <v>97.1</v>
      </c>
      <c r="G624" s="39">
        <v>88737</v>
      </c>
      <c r="H624" s="39">
        <v>394767</v>
      </c>
      <c r="J624" s="12">
        <f t="shared" si="26"/>
        <v>323</v>
      </c>
      <c r="K624" s="12"/>
      <c r="L624" s="67">
        <f t="shared" si="27"/>
        <v>0.5627092633928571</v>
      </c>
    </row>
    <row r="625" spans="1:12" x14ac:dyDescent="0.25">
      <c r="A625" s="37" t="s">
        <v>99</v>
      </c>
      <c r="B625" s="40">
        <v>103045</v>
      </c>
      <c r="C625" s="40">
        <v>97841</v>
      </c>
      <c r="D625" s="42">
        <v>94.9</v>
      </c>
      <c r="E625" s="40">
        <v>97052</v>
      </c>
      <c r="F625" s="42">
        <v>94.2</v>
      </c>
      <c r="G625" s="40">
        <v>76373</v>
      </c>
      <c r="H625" s="40">
        <v>271200</v>
      </c>
      <c r="J625" s="12">
        <f t="shared" si="26"/>
        <v>162</v>
      </c>
      <c r="K625" s="12"/>
      <c r="L625" s="67">
        <f t="shared" si="27"/>
        <v>0.74116162841477029</v>
      </c>
    </row>
    <row r="626" spans="1:12" x14ac:dyDescent="0.25">
      <c r="A626" s="36" t="s">
        <v>100</v>
      </c>
      <c r="B626" s="39">
        <v>68661</v>
      </c>
      <c r="C626" s="39">
        <v>64408</v>
      </c>
      <c r="D626" s="42">
        <v>93.8</v>
      </c>
      <c r="E626" s="39">
        <v>63788</v>
      </c>
      <c r="F626" s="42">
        <v>92.9</v>
      </c>
      <c r="G626" s="39">
        <v>50236</v>
      </c>
      <c r="H626" s="39">
        <v>178422</v>
      </c>
      <c r="J626" s="12">
        <f t="shared" si="26"/>
        <v>92</v>
      </c>
      <c r="K626" s="12"/>
      <c r="L626" s="67">
        <f t="shared" si="27"/>
        <v>0.73165261210876631</v>
      </c>
    </row>
    <row r="627" spans="1:12" x14ac:dyDescent="0.25">
      <c r="A627" s="37" t="s">
        <v>101</v>
      </c>
      <c r="B627" s="40">
        <v>44188</v>
      </c>
      <c r="C627" s="40">
        <v>40990</v>
      </c>
      <c r="D627" s="42">
        <v>92.8</v>
      </c>
      <c r="E627" s="40">
        <v>40506</v>
      </c>
      <c r="F627" s="42">
        <v>91.7</v>
      </c>
      <c r="G627" s="40">
        <v>32251</v>
      </c>
      <c r="H627" s="40">
        <v>113735</v>
      </c>
      <c r="J627" s="12">
        <f t="shared" si="26"/>
        <v>57</v>
      </c>
      <c r="K627" s="12"/>
      <c r="L627" s="67">
        <f t="shared" si="27"/>
        <v>0.72985878519054947</v>
      </c>
    </row>
    <row r="628" spans="1:12" x14ac:dyDescent="0.25">
      <c r="A628" s="36" t="s">
        <v>102</v>
      </c>
      <c r="B628" s="39">
        <v>27809</v>
      </c>
      <c r="C628" s="39">
        <v>25943</v>
      </c>
      <c r="D628" s="43">
        <v>93.3</v>
      </c>
      <c r="E628" s="39">
        <v>25602</v>
      </c>
      <c r="F628" s="43">
        <v>92.1</v>
      </c>
      <c r="G628" s="39">
        <v>21216</v>
      </c>
      <c r="H628" s="39">
        <v>72759</v>
      </c>
      <c r="J628" s="12">
        <f t="shared" si="26"/>
        <v>23</v>
      </c>
      <c r="K628" s="12"/>
      <c r="L628" s="67">
        <f t="shared" si="27"/>
        <v>0.76291847962889714</v>
      </c>
    </row>
    <row r="629" spans="1:12" x14ac:dyDescent="0.25">
      <c r="A629" s="36" t="s">
        <v>12</v>
      </c>
      <c r="B629" s="39" t="s">
        <v>13</v>
      </c>
      <c r="C629" s="39">
        <v>47131</v>
      </c>
      <c r="D629" s="59" t="s">
        <v>13</v>
      </c>
      <c r="E629" s="39">
        <v>23148</v>
      </c>
      <c r="F629" s="43" t="s">
        <v>13</v>
      </c>
      <c r="G629" s="39">
        <v>2</v>
      </c>
      <c r="H629" s="39">
        <v>70281</v>
      </c>
    </row>
    <row r="630" spans="1:12" x14ac:dyDescent="0.25">
      <c r="A630" s="36" t="s">
        <v>194</v>
      </c>
      <c r="B630" s="39">
        <v>3760818</v>
      </c>
      <c r="C630" s="39">
        <v>3349693</v>
      </c>
      <c r="D630" s="45">
        <v>89.1</v>
      </c>
      <c r="E630" s="39">
        <v>3196382</v>
      </c>
      <c r="F630" s="45">
        <v>85</v>
      </c>
      <c r="G630" s="39">
        <v>713999</v>
      </c>
      <c r="H630" s="39">
        <v>7255354</v>
      </c>
      <c r="J630" s="12">
        <f>SUM(J611:J629)</f>
        <v>45046</v>
      </c>
      <c r="K630" s="33"/>
    </row>
    <row r="631" spans="1:12" x14ac:dyDescent="0.25">
      <c r="A631" s="36" t="s">
        <v>906</v>
      </c>
      <c r="B631" s="39">
        <v>4152248</v>
      </c>
      <c r="C631" s="39">
        <v>3481627</v>
      </c>
      <c r="D631" s="45">
        <v>83.8</v>
      </c>
      <c r="E631" s="39">
        <v>3209368</v>
      </c>
      <c r="F631" s="45">
        <v>77.3</v>
      </c>
      <c r="G631" s="39">
        <v>714009</v>
      </c>
      <c r="H631" s="39">
        <v>7400284</v>
      </c>
    </row>
    <row r="632" spans="1:12" x14ac:dyDescent="0.25">
      <c r="A632" s="36" t="s">
        <v>103</v>
      </c>
      <c r="B632" s="39">
        <v>4420039</v>
      </c>
      <c r="C632" s="39">
        <v>3481627</v>
      </c>
      <c r="D632" s="45">
        <v>78.8</v>
      </c>
      <c r="E632" s="39">
        <v>3209368</v>
      </c>
      <c r="F632" s="45">
        <v>72.599999999999994</v>
      </c>
      <c r="G632" s="39">
        <v>714009</v>
      </c>
      <c r="H632" s="39">
        <v>7400284</v>
      </c>
    </row>
    <row r="633" spans="1:12" x14ac:dyDescent="0.25">
      <c r="H633"/>
    </row>
    <row r="634" spans="1:12" x14ac:dyDescent="0.25">
      <c r="B634" s="3" t="s">
        <v>232</v>
      </c>
      <c r="C634" s="58">
        <f>SUM(C612:C628)/SUM(B612:B628)</f>
        <v>0.8781496796309527</v>
      </c>
      <c r="D634" s="56">
        <f>AVERAGE(D612:D629)</f>
        <v>89.364705882352936</v>
      </c>
      <c r="E634" s="58">
        <f>SUM(E612:E628)/SUM(B612:B628)</f>
        <v>0.84376142537037813</v>
      </c>
      <c r="F634" s="56">
        <f>AVERAGE(F612:F629)</f>
        <v>86.45882352941176</v>
      </c>
      <c r="H634" s="14" t="s">
        <v>1153</v>
      </c>
    </row>
    <row r="635" spans="1:12" x14ac:dyDescent="0.25">
      <c r="B635" s="3" t="s">
        <v>156</v>
      </c>
      <c r="D635" s="38">
        <f>AVERAGE(D622:D628)</f>
        <v>94.471428571428561</v>
      </c>
      <c r="F635" s="38">
        <f>AVERAGE(F622:F628)</f>
        <v>93.357142857142875</v>
      </c>
      <c r="H635" s="12">
        <f>B630-E630</f>
        <v>564436</v>
      </c>
    </row>
    <row r="636" spans="1:12" x14ac:dyDescent="0.25">
      <c r="B636" s="3" t="s">
        <v>147</v>
      </c>
      <c r="D636" s="38">
        <f>AVERAGE(D624:D628)</f>
        <v>94.38000000000001</v>
      </c>
      <c r="F636" s="38">
        <f>AVERAGE(F624:F628)</f>
        <v>93.6</v>
      </c>
      <c r="H636"/>
    </row>
    <row r="637" spans="1:12" x14ac:dyDescent="0.25">
      <c r="H637"/>
    </row>
    <row r="638" spans="1:12" x14ac:dyDescent="0.25">
      <c r="A638" t="s">
        <v>928</v>
      </c>
      <c r="H638"/>
    </row>
    <row r="639" spans="1:12" x14ac:dyDescent="0.25">
      <c r="A639" t="s">
        <v>111</v>
      </c>
      <c r="H639"/>
    </row>
    <row r="640" spans="1:12" ht="60" x14ac:dyDescent="0.25">
      <c r="A640" s="35" t="s">
        <v>104</v>
      </c>
      <c r="B640" s="35" t="s">
        <v>105</v>
      </c>
      <c r="C640" s="35" t="s">
        <v>106</v>
      </c>
      <c r="D640" s="35" t="s">
        <v>107</v>
      </c>
      <c r="E640" s="35" t="s">
        <v>108</v>
      </c>
      <c r="F640" s="35" t="s">
        <v>785</v>
      </c>
      <c r="G640" s="14" t="s">
        <v>783</v>
      </c>
      <c r="H640" s="35" t="s">
        <v>110</v>
      </c>
      <c r="J640" s="35" t="s">
        <v>457</v>
      </c>
      <c r="K640" s="35"/>
      <c r="L640" s="35" t="s">
        <v>784</v>
      </c>
    </row>
    <row r="641" spans="1:12" x14ac:dyDescent="0.25">
      <c r="A641" s="36" t="s">
        <v>857</v>
      </c>
      <c r="B641" s="39">
        <v>267791</v>
      </c>
      <c r="C641" s="39">
        <v>0</v>
      </c>
      <c r="D641" s="45">
        <v>0</v>
      </c>
      <c r="E641" s="39">
        <v>0</v>
      </c>
      <c r="F641" s="45">
        <v>0</v>
      </c>
      <c r="G641" s="39">
        <v>0</v>
      </c>
      <c r="H641" s="39">
        <v>0</v>
      </c>
    </row>
    <row r="642" spans="1:12" x14ac:dyDescent="0.25">
      <c r="A642" s="101" t="s">
        <v>968</v>
      </c>
      <c r="B642" s="40">
        <v>391430</v>
      </c>
      <c r="C642" s="40">
        <v>95050</v>
      </c>
      <c r="D642" s="44">
        <v>24.3</v>
      </c>
      <c r="E642" s="40">
        <v>0</v>
      </c>
      <c r="F642" s="44">
        <v>0</v>
      </c>
      <c r="G642" s="40">
        <v>0</v>
      </c>
      <c r="H642" s="75">
        <v>95050</v>
      </c>
      <c r="J642" s="12">
        <f t="shared" ref="J642:J659" si="28">C642-C673</f>
        <v>31993</v>
      </c>
      <c r="K642" s="12"/>
      <c r="L642" s="67">
        <f t="shared" ref="L642:L659" si="29">G642/B642</f>
        <v>0</v>
      </c>
    </row>
    <row r="643" spans="1:12" x14ac:dyDescent="0.25">
      <c r="A643" s="41" t="s">
        <v>136</v>
      </c>
      <c r="B643" s="39">
        <v>162518</v>
      </c>
      <c r="C643" s="39">
        <v>137384</v>
      </c>
      <c r="D643" s="43">
        <v>84.5</v>
      </c>
      <c r="E643" s="39">
        <v>127830</v>
      </c>
      <c r="F643" s="43">
        <v>78.7</v>
      </c>
      <c r="G643" s="39">
        <v>226</v>
      </c>
      <c r="H643" s="39">
        <v>265440</v>
      </c>
      <c r="J643" s="12">
        <f t="shared" si="28"/>
        <v>728</v>
      </c>
      <c r="K643" s="12"/>
      <c r="L643" s="67">
        <f t="shared" si="29"/>
        <v>1.3906151933939625E-3</v>
      </c>
    </row>
    <row r="644" spans="1:12" x14ac:dyDescent="0.25">
      <c r="A644" s="37" t="s">
        <v>135</v>
      </c>
      <c r="B644" s="40">
        <v>256700</v>
      </c>
      <c r="C644" s="40">
        <v>218249</v>
      </c>
      <c r="D644" s="44">
        <v>85</v>
      </c>
      <c r="E644" s="40">
        <v>204799</v>
      </c>
      <c r="F644" s="44">
        <v>79.8</v>
      </c>
      <c r="G644" s="40">
        <v>978</v>
      </c>
      <c r="H644" s="40">
        <v>423926</v>
      </c>
      <c r="J644" s="12">
        <f t="shared" si="28"/>
        <v>1094</v>
      </c>
      <c r="K644" s="12"/>
      <c r="L644" s="67">
        <f t="shared" si="29"/>
        <v>3.809894818854694E-3</v>
      </c>
    </row>
    <row r="645" spans="1:12" x14ac:dyDescent="0.25">
      <c r="A645" s="36" t="s">
        <v>88</v>
      </c>
      <c r="B645" s="39">
        <v>276916</v>
      </c>
      <c r="C645" s="39">
        <v>232175</v>
      </c>
      <c r="D645" s="43">
        <v>83.8</v>
      </c>
      <c r="E645" s="39">
        <v>215067</v>
      </c>
      <c r="F645" s="43">
        <v>77.7</v>
      </c>
      <c r="G645" s="39">
        <v>3733</v>
      </c>
      <c r="H645" s="39">
        <v>450667</v>
      </c>
      <c r="J645" s="12">
        <f t="shared" si="28"/>
        <v>1301</v>
      </c>
      <c r="K645" s="12"/>
      <c r="L645" s="67">
        <f t="shared" si="29"/>
        <v>1.3480622282569443E-2</v>
      </c>
    </row>
    <row r="646" spans="1:12" x14ac:dyDescent="0.25">
      <c r="A646" s="37" t="s">
        <v>89</v>
      </c>
      <c r="B646" s="40">
        <v>314340</v>
      </c>
      <c r="C646" s="40">
        <v>253636</v>
      </c>
      <c r="D646" s="44">
        <v>80.7</v>
      </c>
      <c r="E646" s="40">
        <v>236383</v>
      </c>
      <c r="F646" s="44">
        <v>75.2</v>
      </c>
      <c r="G646" s="40">
        <v>7975</v>
      </c>
      <c r="H646" s="40">
        <v>497599</v>
      </c>
      <c r="J646" s="12">
        <f t="shared" si="28"/>
        <v>1392</v>
      </c>
      <c r="K646" s="12"/>
      <c r="L646" s="67">
        <f t="shared" si="29"/>
        <v>2.5370617802379588E-2</v>
      </c>
    </row>
    <row r="647" spans="1:12" x14ac:dyDescent="0.25">
      <c r="A647" s="36" t="s">
        <v>90</v>
      </c>
      <c r="B647" s="39">
        <v>356224</v>
      </c>
      <c r="C647" s="39">
        <v>292442</v>
      </c>
      <c r="D647" s="43">
        <v>82.1</v>
      </c>
      <c r="E647" s="39">
        <v>275803</v>
      </c>
      <c r="F647" s="43">
        <v>77.400000000000006</v>
      </c>
      <c r="G647" s="39">
        <v>10704</v>
      </c>
      <c r="H647" s="39">
        <v>578358</v>
      </c>
      <c r="J647" s="12">
        <f t="shared" si="28"/>
        <v>1443</v>
      </c>
      <c r="K647" s="12"/>
      <c r="L647" s="67">
        <f t="shared" si="29"/>
        <v>3.0048508803449513E-2</v>
      </c>
    </row>
    <row r="648" spans="1:12" x14ac:dyDescent="0.25">
      <c r="A648" s="37" t="s">
        <v>91</v>
      </c>
      <c r="B648" s="40">
        <v>359135</v>
      </c>
      <c r="C648" s="40">
        <v>306610</v>
      </c>
      <c r="D648" s="44">
        <v>85.4</v>
      </c>
      <c r="E648" s="40">
        <v>292239</v>
      </c>
      <c r="F648" s="44">
        <v>81.400000000000006</v>
      </c>
      <c r="G648" s="40">
        <v>13330</v>
      </c>
      <c r="H648" s="40">
        <v>611538</v>
      </c>
      <c r="J648" s="12">
        <f t="shared" si="28"/>
        <v>1253</v>
      </c>
      <c r="K648" s="12"/>
      <c r="L648" s="67">
        <f t="shared" si="29"/>
        <v>3.711696158826068E-2</v>
      </c>
    </row>
    <row r="649" spans="1:12" x14ac:dyDescent="0.25">
      <c r="A649" s="36" t="s">
        <v>92</v>
      </c>
      <c r="B649" s="39">
        <v>319735</v>
      </c>
      <c r="C649" s="39">
        <v>279461</v>
      </c>
      <c r="D649" s="43">
        <v>87.4</v>
      </c>
      <c r="E649" s="39">
        <v>269829</v>
      </c>
      <c r="F649" s="43">
        <v>84.4</v>
      </c>
      <c r="G649" s="39">
        <v>28242</v>
      </c>
      <c r="H649" s="39">
        <v>576937</v>
      </c>
      <c r="J649" s="12">
        <f t="shared" si="28"/>
        <v>912</v>
      </c>
      <c r="K649" s="12"/>
      <c r="L649" s="67">
        <f t="shared" si="29"/>
        <v>8.8329397782538663E-2</v>
      </c>
    </row>
    <row r="650" spans="1:12" x14ac:dyDescent="0.25">
      <c r="A650" s="37" t="s">
        <v>93</v>
      </c>
      <c r="B650" s="40">
        <v>288613</v>
      </c>
      <c r="C650" s="40">
        <v>253910</v>
      </c>
      <c r="D650" s="44">
        <v>88</v>
      </c>
      <c r="E650" s="40">
        <v>245325</v>
      </c>
      <c r="F650" s="44">
        <v>85</v>
      </c>
      <c r="G650" s="40">
        <v>29664</v>
      </c>
      <c r="H650" s="40">
        <v>528398</v>
      </c>
      <c r="J650" s="12">
        <f t="shared" si="28"/>
        <v>713</v>
      </c>
      <c r="K650" s="12"/>
      <c r="L650" s="67">
        <f t="shared" si="29"/>
        <v>0.10278123300059248</v>
      </c>
    </row>
    <row r="651" spans="1:12" x14ac:dyDescent="0.25">
      <c r="A651" s="36" t="s">
        <v>94</v>
      </c>
      <c r="B651" s="39">
        <v>266607</v>
      </c>
      <c r="C651" s="39">
        <v>239653</v>
      </c>
      <c r="D651" s="43">
        <v>89.9</v>
      </c>
      <c r="E651" s="39">
        <v>232090</v>
      </c>
      <c r="F651" s="43">
        <v>87.1</v>
      </c>
      <c r="G651" s="39">
        <v>29754</v>
      </c>
      <c r="H651" s="39">
        <v>501076</v>
      </c>
      <c r="J651" s="12">
        <f t="shared" si="28"/>
        <v>632</v>
      </c>
      <c r="K651" s="12"/>
      <c r="L651" s="67">
        <f t="shared" si="29"/>
        <v>0.11160247105289808</v>
      </c>
    </row>
    <row r="652" spans="1:12" x14ac:dyDescent="0.25">
      <c r="A652" s="37" t="s">
        <v>95</v>
      </c>
      <c r="B652" s="40">
        <v>284313</v>
      </c>
      <c r="C652" s="40">
        <v>251938</v>
      </c>
      <c r="D652" s="42">
        <v>88.6</v>
      </c>
      <c r="E652" s="40">
        <v>243159</v>
      </c>
      <c r="F652" s="42">
        <v>85.5</v>
      </c>
      <c r="G652" s="40">
        <v>39814</v>
      </c>
      <c r="H652" s="40">
        <v>534549</v>
      </c>
      <c r="J652" s="12">
        <f t="shared" si="28"/>
        <v>523</v>
      </c>
      <c r="K652" s="12"/>
      <c r="L652" s="67">
        <f t="shared" si="29"/>
        <v>0.14003580560860743</v>
      </c>
    </row>
    <row r="653" spans="1:12" x14ac:dyDescent="0.25">
      <c r="A653" s="36" t="s">
        <v>96</v>
      </c>
      <c r="B653" s="39">
        <v>264324</v>
      </c>
      <c r="C653" s="39">
        <v>245845</v>
      </c>
      <c r="D653" s="42">
        <v>93</v>
      </c>
      <c r="E653" s="39">
        <v>239303</v>
      </c>
      <c r="F653" s="42">
        <v>90.5</v>
      </c>
      <c r="G653" s="39">
        <v>74281</v>
      </c>
      <c r="H653" s="39">
        <v>559172</v>
      </c>
      <c r="J653" s="12">
        <f t="shared" si="28"/>
        <v>562</v>
      </c>
      <c r="K653" s="12"/>
      <c r="L653" s="67">
        <f t="shared" si="29"/>
        <v>0.28102253295198315</v>
      </c>
    </row>
    <row r="654" spans="1:12" x14ac:dyDescent="0.25">
      <c r="A654" s="37" t="s">
        <v>97</v>
      </c>
      <c r="B654" s="40">
        <v>209995</v>
      </c>
      <c r="C654" s="40">
        <v>201495</v>
      </c>
      <c r="D654" s="42">
        <v>96</v>
      </c>
      <c r="E654" s="40">
        <v>198651</v>
      </c>
      <c r="F654" s="42">
        <v>94.6</v>
      </c>
      <c r="G654" s="40">
        <v>67893</v>
      </c>
      <c r="H654" s="40">
        <v>467859</v>
      </c>
      <c r="J654" s="12">
        <f t="shared" si="28"/>
        <v>458</v>
      </c>
      <c r="K654" s="12"/>
      <c r="L654" s="67">
        <f t="shared" si="29"/>
        <v>0.32330769780232865</v>
      </c>
    </row>
    <row r="655" spans="1:12" x14ac:dyDescent="0.25">
      <c r="A655" s="36" t="s">
        <v>98</v>
      </c>
      <c r="B655" s="39">
        <v>157696</v>
      </c>
      <c r="C655" s="39">
        <v>152754</v>
      </c>
      <c r="D655" s="42">
        <v>96.9</v>
      </c>
      <c r="E655" s="39">
        <v>152859</v>
      </c>
      <c r="F655" s="42">
        <v>96.9</v>
      </c>
      <c r="G655" s="39">
        <v>68626</v>
      </c>
      <c r="H655" s="39">
        <v>374130</v>
      </c>
      <c r="J655" s="12">
        <f t="shared" si="28"/>
        <v>323</v>
      </c>
      <c r="K655" s="12"/>
      <c r="L655" s="67">
        <f t="shared" si="29"/>
        <v>0.43517907873376621</v>
      </c>
    </row>
    <row r="656" spans="1:12" x14ac:dyDescent="0.25">
      <c r="A656" s="37" t="s">
        <v>99</v>
      </c>
      <c r="B656" s="40">
        <v>103045</v>
      </c>
      <c r="C656" s="40">
        <v>97679</v>
      </c>
      <c r="D656" s="42">
        <v>94.8</v>
      </c>
      <c r="E656" s="40">
        <v>96951</v>
      </c>
      <c r="F656" s="42">
        <v>94.1</v>
      </c>
      <c r="G656" s="40">
        <v>72731</v>
      </c>
      <c r="H656" s="40">
        <v>267297</v>
      </c>
      <c r="J656" s="12">
        <f t="shared" si="28"/>
        <v>175</v>
      </c>
      <c r="K656" s="12"/>
      <c r="L656" s="67">
        <f t="shared" si="29"/>
        <v>0.70581784657188607</v>
      </c>
    </row>
    <row r="657" spans="1:12" x14ac:dyDescent="0.25">
      <c r="A657" s="36" t="s">
        <v>100</v>
      </c>
      <c r="B657" s="39">
        <v>68661</v>
      </c>
      <c r="C657" s="39">
        <v>64316</v>
      </c>
      <c r="D657" s="42">
        <v>93.7</v>
      </c>
      <c r="E657" s="39">
        <v>63726</v>
      </c>
      <c r="F657" s="42">
        <v>92.8</v>
      </c>
      <c r="G657" s="39">
        <v>48186</v>
      </c>
      <c r="H657" s="39">
        <v>176221</v>
      </c>
      <c r="J657" s="12">
        <f t="shared" si="28"/>
        <v>91</v>
      </c>
      <c r="K657" s="12"/>
      <c r="L657" s="67">
        <f t="shared" si="29"/>
        <v>0.70179577926333725</v>
      </c>
    </row>
    <row r="658" spans="1:12" x14ac:dyDescent="0.25">
      <c r="A658" s="37" t="s">
        <v>101</v>
      </c>
      <c r="B658" s="40">
        <v>44188</v>
      </c>
      <c r="C658" s="40">
        <v>40933</v>
      </c>
      <c r="D658" s="42">
        <v>92.6</v>
      </c>
      <c r="E658" s="40">
        <v>40471</v>
      </c>
      <c r="F658" s="42">
        <v>91.6</v>
      </c>
      <c r="G658" s="40">
        <v>31110</v>
      </c>
      <c r="H658" s="40">
        <v>112502</v>
      </c>
      <c r="J658" s="12">
        <f t="shared" si="28"/>
        <v>54</v>
      </c>
      <c r="K658" s="12"/>
      <c r="L658" s="67">
        <f t="shared" si="29"/>
        <v>0.70403729519326519</v>
      </c>
    </row>
    <row r="659" spans="1:12" x14ac:dyDescent="0.25">
      <c r="A659" s="36" t="s">
        <v>102</v>
      </c>
      <c r="B659" s="39">
        <v>27809</v>
      </c>
      <c r="C659" s="39">
        <v>25920</v>
      </c>
      <c r="D659" s="43">
        <v>93.2</v>
      </c>
      <c r="E659" s="39">
        <v>25582</v>
      </c>
      <c r="F659" s="43">
        <v>92</v>
      </c>
      <c r="G659" s="39">
        <v>20651</v>
      </c>
      <c r="H659" s="39">
        <v>72151</v>
      </c>
      <c r="J659" s="12">
        <f t="shared" si="28"/>
        <v>19</v>
      </c>
      <c r="K659" s="12"/>
      <c r="L659" s="67">
        <f t="shared" si="29"/>
        <v>0.74260131612068037</v>
      </c>
    </row>
    <row r="660" spans="1:12" x14ac:dyDescent="0.25">
      <c r="A660" s="36" t="s">
        <v>12</v>
      </c>
      <c r="B660" s="39" t="s">
        <v>13</v>
      </c>
      <c r="C660" s="39">
        <v>66165</v>
      </c>
      <c r="D660" s="59" t="s">
        <v>13</v>
      </c>
      <c r="E660" s="39">
        <v>35901</v>
      </c>
      <c r="F660" s="43" t="s">
        <v>13</v>
      </c>
      <c r="G660" s="39">
        <v>11</v>
      </c>
      <c r="H660" s="39">
        <v>102077</v>
      </c>
    </row>
    <row r="661" spans="1:12" x14ac:dyDescent="0.25">
      <c r="A661" s="36" t="s">
        <v>194</v>
      </c>
      <c r="B661" s="39">
        <v>3760818</v>
      </c>
      <c r="C661" s="39">
        <v>3360565</v>
      </c>
      <c r="D661" s="45">
        <v>89.4</v>
      </c>
      <c r="E661" s="39">
        <v>3195968</v>
      </c>
      <c r="F661" s="45">
        <v>85</v>
      </c>
      <c r="G661" s="39">
        <v>547909</v>
      </c>
      <c r="H661" s="39">
        <v>7099897</v>
      </c>
      <c r="J661" s="12">
        <f>SUM(J642:J660)</f>
        <v>43666</v>
      </c>
      <c r="K661" s="33"/>
    </row>
    <row r="662" spans="1:12" x14ac:dyDescent="0.25">
      <c r="A662" s="36" t="s">
        <v>906</v>
      </c>
      <c r="B662" s="39">
        <v>4152248</v>
      </c>
      <c r="C662" s="39">
        <v>3455615</v>
      </c>
      <c r="D662" s="45">
        <v>83.2</v>
      </c>
      <c r="E662" s="39">
        <v>3195968</v>
      </c>
      <c r="F662" s="45">
        <v>77</v>
      </c>
      <c r="G662" s="39">
        <v>547909</v>
      </c>
      <c r="H662" s="39">
        <v>7194947</v>
      </c>
    </row>
    <row r="663" spans="1:12" x14ac:dyDescent="0.25">
      <c r="A663" s="36" t="s">
        <v>103</v>
      </c>
      <c r="B663" s="39">
        <v>4420039</v>
      </c>
      <c r="C663" s="39">
        <v>3455615</v>
      </c>
      <c r="D663" s="45">
        <v>78.2</v>
      </c>
      <c r="E663" s="39">
        <v>3195968</v>
      </c>
      <c r="F663" s="45">
        <v>72.3</v>
      </c>
      <c r="G663" s="39">
        <v>547909</v>
      </c>
      <c r="H663" s="39">
        <v>7194947</v>
      </c>
    </row>
    <row r="664" spans="1:12" x14ac:dyDescent="0.25">
      <c r="H664"/>
    </row>
    <row r="665" spans="1:12" x14ac:dyDescent="0.25">
      <c r="B665" s="3" t="s">
        <v>232</v>
      </c>
      <c r="C665" s="58">
        <f>SUM(C643:C659)/SUM(B643:B659)</f>
        <v>0.87597940767689164</v>
      </c>
      <c r="D665" s="56">
        <f>AVERAGE(D643:D660)</f>
        <v>89.152941176470591</v>
      </c>
      <c r="E665" s="58">
        <f>SUM(E643:E659)/SUM(B643:B659)</f>
        <v>0.84026032627467584</v>
      </c>
      <c r="F665" s="56">
        <f>AVERAGE(F643:F660)</f>
        <v>86.158823529411748</v>
      </c>
      <c r="H665" s="14" t="s">
        <v>1153</v>
      </c>
    </row>
    <row r="666" spans="1:12" x14ac:dyDescent="0.25">
      <c r="B666" s="3" t="s">
        <v>156</v>
      </c>
      <c r="D666" s="38">
        <f>AVERAGE(D653:D659)</f>
        <v>94.314285714285717</v>
      </c>
      <c r="F666" s="38">
        <f>AVERAGE(F653:F659)</f>
        <v>93.214285714285708</v>
      </c>
      <c r="H666" s="12">
        <f>B661-E661</f>
        <v>564850</v>
      </c>
    </row>
    <row r="667" spans="1:12" x14ac:dyDescent="0.25">
      <c r="B667" s="3" t="s">
        <v>147</v>
      </c>
      <c r="D667" s="38">
        <f>AVERAGE(D655:D659)</f>
        <v>94.24</v>
      </c>
      <c r="F667" s="38">
        <f>AVERAGE(F655:F659)</f>
        <v>93.47999999999999</v>
      </c>
      <c r="H667"/>
    </row>
    <row r="668" spans="1:12" x14ac:dyDescent="0.25">
      <c r="H668"/>
    </row>
    <row r="669" spans="1:12" x14ac:dyDescent="0.25">
      <c r="A669" t="s">
        <v>911</v>
      </c>
      <c r="H669"/>
    </row>
    <row r="670" spans="1:12" x14ac:dyDescent="0.25">
      <c r="A670" t="s">
        <v>111</v>
      </c>
      <c r="H670"/>
    </row>
    <row r="671" spans="1:12" ht="60" x14ac:dyDescent="0.25">
      <c r="A671" s="35" t="s">
        <v>104</v>
      </c>
      <c r="B671" s="35" t="s">
        <v>105</v>
      </c>
      <c r="C671" s="35" t="s">
        <v>106</v>
      </c>
      <c r="D671" s="35" t="s">
        <v>107</v>
      </c>
      <c r="E671" s="35" t="s">
        <v>108</v>
      </c>
      <c r="F671" s="35" t="s">
        <v>785</v>
      </c>
      <c r="G671" s="14" t="s">
        <v>783</v>
      </c>
      <c r="H671" s="35" t="s">
        <v>110</v>
      </c>
      <c r="J671" s="35" t="s">
        <v>457</v>
      </c>
      <c r="K671" s="35"/>
      <c r="L671" s="35" t="s">
        <v>784</v>
      </c>
    </row>
    <row r="672" spans="1:12" x14ac:dyDescent="0.25">
      <c r="A672" s="36" t="s">
        <v>857</v>
      </c>
      <c r="B672" s="39">
        <v>267791</v>
      </c>
      <c r="C672" s="39">
        <v>0</v>
      </c>
      <c r="D672" s="45">
        <v>0</v>
      </c>
      <c r="E672" s="39">
        <v>0</v>
      </c>
      <c r="F672" s="45">
        <v>0</v>
      </c>
      <c r="G672" s="39">
        <v>0</v>
      </c>
      <c r="H672" s="39">
        <v>0</v>
      </c>
    </row>
    <row r="673" spans="1:12" x14ac:dyDescent="0.25">
      <c r="A673" s="101" t="s">
        <v>968</v>
      </c>
      <c r="B673" s="40">
        <v>391430</v>
      </c>
      <c r="C673" s="40">
        <v>63057</v>
      </c>
      <c r="D673" s="44">
        <v>16.100000000000001</v>
      </c>
      <c r="E673" s="40">
        <v>0</v>
      </c>
      <c r="F673" s="44">
        <v>0</v>
      </c>
      <c r="G673" s="40">
        <v>0</v>
      </c>
      <c r="H673" s="75">
        <v>63057</v>
      </c>
      <c r="J673" s="12">
        <f t="shared" ref="J673:J690" si="30">C673-C704</f>
        <v>44640</v>
      </c>
      <c r="K673" s="12"/>
      <c r="L673" s="67">
        <f t="shared" ref="L673:L690" si="31">G673/B673</f>
        <v>0</v>
      </c>
    </row>
    <row r="674" spans="1:12" x14ac:dyDescent="0.25">
      <c r="A674" s="41" t="s">
        <v>136</v>
      </c>
      <c r="B674" s="39">
        <v>162518</v>
      </c>
      <c r="C674" s="39">
        <v>136656</v>
      </c>
      <c r="D674" s="43">
        <v>84.1</v>
      </c>
      <c r="E674" s="39">
        <v>126539</v>
      </c>
      <c r="F674" s="43">
        <v>77.900000000000006</v>
      </c>
      <c r="G674" s="39">
        <v>200</v>
      </c>
      <c r="H674" s="39">
        <v>263395</v>
      </c>
      <c r="J674" s="12">
        <f t="shared" si="30"/>
        <v>724</v>
      </c>
      <c r="K674" s="12"/>
      <c r="L674" s="67">
        <f t="shared" si="31"/>
        <v>1.2306329145079314E-3</v>
      </c>
    </row>
    <row r="675" spans="1:12" x14ac:dyDescent="0.25">
      <c r="A675" s="37" t="s">
        <v>135</v>
      </c>
      <c r="B675" s="40">
        <v>256700</v>
      </c>
      <c r="C675" s="40">
        <v>217155</v>
      </c>
      <c r="D675" s="44">
        <v>84.6</v>
      </c>
      <c r="E675" s="40">
        <v>202723</v>
      </c>
      <c r="F675" s="44">
        <v>79</v>
      </c>
      <c r="G675" s="40">
        <v>767</v>
      </c>
      <c r="H675" s="40">
        <v>420567</v>
      </c>
      <c r="J675" s="12">
        <f t="shared" si="30"/>
        <v>1084</v>
      </c>
      <c r="K675" s="12"/>
      <c r="L675" s="67">
        <f t="shared" si="31"/>
        <v>2.9879236462797038E-3</v>
      </c>
    </row>
    <row r="676" spans="1:12" x14ac:dyDescent="0.25">
      <c r="A676" s="36" t="s">
        <v>88</v>
      </c>
      <c r="B676" s="39">
        <v>276916</v>
      </c>
      <c r="C676" s="39">
        <v>230874</v>
      </c>
      <c r="D676" s="43">
        <v>83.4</v>
      </c>
      <c r="E676" s="39">
        <v>212471</v>
      </c>
      <c r="F676" s="43">
        <v>76.7</v>
      </c>
      <c r="G676" s="39">
        <v>2857</v>
      </c>
      <c r="H676" s="39">
        <v>445941</v>
      </c>
      <c r="J676" s="12">
        <f t="shared" si="30"/>
        <v>1165</v>
      </c>
      <c r="K676" s="12"/>
      <c r="L676" s="67">
        <f t="shared" si="31"/>
        <v>1.0317208106429386E-2</v>
      </c>
    </row>
    <row r="677" spans="1:12" x14ac:dyDescent="0.25">
      <c r="A677" s="37" t="s">
        <v>89</v>
      </c>
      <c r="B677" s="40">
        <v>314340</v>
      </c>
      <c r="C677" s="40">
        <v>252244</v>
      </c>
      <c r="D677" s="44">
        <v>80.2</v>
      </c>
      <c r="E677" s="40">
        <v>233748</v>
      </c>
      <c r="F677" s="44">
        <v>74.400000000000006</v>
      </c>
      <c r="G677" s="40">
        <v>6406</v>
      </c>
      <c r="H677" s="40">
        <v>492060</v>
      </c>
      <c r="J677" s="12">
        <f t="shared" si="30"/>
        <v>1266</v>
      </c>
      <c r="K677" s="12"/>
      <c r="L677" s="67">
        <f t="shared" si="31"/>
        <v>2.0379207227842464E-2</v>
      </c>
    </row>
    <row r="678" spans="1:12" x14ac:dyDescent="0.25">
      <c r="A678" s="36" t="s">
        <v>90</v>
      </c>
      <c r="B678" s="39">
        <v>356224</v>
      </c>
      <c r="C678" s="39">
        <v>290999</v>
      </c>
      <c r="D678" s="43">
        <v>81.7</v>
      </c>
      <c r="E678" s="39">
        <v>273323</v>
      </c>
      <c r="F678" s="43">
        <v>76.7</v>
      </c>
      <c r="G678" s="39">
        <v>8546</v>
      </c>
      <c r="H678" s="39">
        <v>572362</v>
      </c>
      <c r="J678" s="12">
        <f t="shared" si="30"/>
        <v>1198</v>
      </c>
      <c r="K678" s="12"/>
      <c r="L678" s="67">
        <f t="shared" si="31"/>
        <v>2.3990522817103843E-2</v>
      </c>
    </row>
    <row r="679" spans="1:12" x14ac:dyDescent="0.25">
      <c r="A679" s="37" t="s">
        <v>91</v>
      </c>
      <c r="B679" s="40">
        <v>359135</v>
      </c>
      <c r="C679" s="40">
        <v>305357</v>
      </c>
      <c r="D679" s="44">
        <v>85</v>
      </c>
      <c r="E679" s="40">
        <v>289929</v>
      </c>
      <c r="F679" s="44">
        <v>80.7</v>
      </c>
      <c r="G679" s="40">
        <v>10830</v>
      </c>
      <c r="H679" s="40">
        <v>605554</v>
      </c>
      <c r="J679" s="12">
        <f t="shared" si="30"/>
        <v>1164</v>
      </c>
      <c r="K679" s="12"/>
      <c r="L679" s="67">
        <f t="shared" si="31"/>
        <v>3.0155790997814194E-2</v>
      </c>
    </row>
    <row r="680" spans="1:12" x14ac:dyDescent="0.25">
      <c r="A680" s="36" t="s">
        <v>92</v>
      </c>
      <c r="B680" s="39">
        <v>319735</v>
      </c>
      <c r="C680" s="39">
        <v>278549</v>
      </c>
      <c r="D680" s="43">
        <v>87.1</v>
      </c>
      <c r="E680" s="39">
        <v>268037</v>
      </c>
      <c r="F680" s="43">
        <v>83.8</v>
      </c>
      <c r="G680" s="39">
        <v>25056</v>
      </c>
      <c r="H680" s="39">
        <v>571136</v>
      </c>
      <c r="J680" s="12">
        <f t="shared" si="30"/>
        <v>876</v>
      </c>
      <c r="K680" s="12"/>
      <c r="L680" s="67">
        <f t="shared" si="31"/>
        <v>7.8364895929441569E-2</v>
      </c>
    </row>
    <row r="681" spans="1:12" x14ac:dyDescent="0.25">
      <c r="A681" s="37" t="s">
        <v>93</v>
      </c>
      <c r="B681" s="40">
        <v>288613</v>
      </c>
      <c r="C681" s="40">
        <v>253197</v>
      </c>
      <c r="D681" s="44">
        <v>87.7</v>
      </c>
      <c r="E681" s="40">
        <v>243968</v>
      </c>
      <c r="F681" s="44">
        <v>84.5</v>
      </c>
      <c r="G681" s="40">
        <v>26288</v>
      </c>
      <c r="H681" s="40">
        <v>523026</v>
      </c>
      <c r="J681" s="12">
        <f t="shared" si="30"/>
        <v>662</v>
      </c>
      <c r="K681" s="12"/>
      <c r="L681" s="67">
        <f t="shared" si="31"/>
        <v>9.1083908209262918E-2</v>
      </c>
    </row>
    <row r="682" spans="1:12" x14ac:dyDescent="0.25">
      <c r="A682" s="36" t="s">
        <v>94</v>
      </c>
      <c r="B682" s="39">
        <v>266607</v>
      </c>
      <c r="C682" s="39">
        <v>239021</v>
      </c>
      <c r="D682" s="43">
        <v>89.7</v>
      </c>
      <c r="E682" s="39">
        <v>230939</v>
      </c>
      <c r="F682" s="43">
        <v>86.6</v>
      </c>
      <c r="G682" s="39">
        <v>25354</v>
      </c>
      <c r="H682" s="39">
        <v>494949</v>
      </c>
      <c r="J682" s="12">
        <f t="shared" si="30"/>
        <v>548</v>
      </c>
      <c r="K682" s="12"/>
      <c r="L682" s="67">
        <f t="shared" si="31"/>
        <v>9.5098778351656185E-2</v>
      </c>
    </row>
    <row r="683" spans="1:12" x14ac:dyDescent="0.25">
      <c r="A683" s="37" t="s">
        <v>95</v>
      </c>
      <c r="B683" s="40">
        <v>284313</v>
      </c>
      <c r="C683" s="40">
        <v>251415</v>
      </c>
      <c r="D683" s="42">
        <v>88.4</v>
      </c>
      <c r="E683" s="40">
        <v>242176</v>
      </c>
      <c r="F683" s="42">
        <v>85.2</v>
      </c>
      <c r="G683" s="40">
        <v>33844</v>
      </c>
      <c r="H683" s="40">
        <v>527121</v>
      </c>
      <c r="J683" s="12">
        <f t="shared" si="30"/>
        <v>515</v>
      </c>
      <c r="K683" s="12"/>
      <c r="L683" s="67">
        <f t="shared" si="31"/>
        <v>0.11903782099306047</v>
      </c>
    </row>
    <row r="684" spans="1:12" x14ac:dyDescent="0.25">
      <c r="A684" s="36" t="s">
        <v>96</v>
      </c>
      <c r="B684" s="39">
        <v>264324</v>
      </c>
      <c r="C684" s="39">
        <v>245283</v>
      </c>
      <c r="D684" s="42">
        <v>92.8</v>
      </c>
      <c r="E684" s="39">
        <v>238536</v>
      </c>
      <c r="F684" s="42">
        <v>90.2</v>
      </c>
      <c r="G684" s="39">
        <v>52695</v>
      </c>
      <c r="H684" s="39">
        <v>536294</v>
      </c>
      <c r="J684" s="12">
        <f t="shared" si="30"/>
        <v>422</v>
      </c>
      <c r="K684" s="12"/>
      <c r="L684" s="67">
        <f t="shared" si="31"/>
        <v>0.1993576065737504</v>
      </c>
    </row>
    <row r="685" spans="1:12" x14ac:dyDescent="0.25">
      <c r="A685" s="37" t="s">
        <v>97</v>
      </c>
      <c r="B685" s="40">
        <v>209995</v>
      </c>
      <c r="C685" s="40">
        <v>201037</v>
      </c>
      <c r="D685" s="42">
        <v>95.7</v>
      </c>
      <c r="E685" s="40">
        <v>198145</v>
      </c>
      <c r="F685" s="42">
        <v>94.4</v>
      </c>
      <c r="G685" s="40">
        <v>23734</v>
      </c>
      <c r="H685" s="40">
        <v>422753</v>
      </c>
      <c r="J685" s="12">
        <f t="shared" si="30"/>
        <v>289</v>
      </c>
      <c r="K685" s="12"/>
      <c r="L685" s="67">
        <f t="shared" si="31"/>
        <v>0.11302173861282412</v>
      </c>
    </row>
    <row r="686" spans="1:12" x14ac:dyDescent="0.25">
      <c r="A686" s="36" t="s">
        <v>98</v>
      </c>
      <c r="B686" s="39">
        <v>157696</v>
      </c>
      <c r="C686" s="39">
        <v>152431</v>
      </c>
      <c r="D686" s="42">
        <v>96.7</v>
      </c>
      <c r="E686" s="39">
        <v>152539</v>
      </c>
      <c r="F686" s="42">
        <v>96.7</v>
      </c>
      <c r="G686" s="39">
        <v>37673</v>
      </c>
      <c r="H686" s="39">
        <v>342548</v>
      </c>
      <c r="J686" s="12">
        <f t="shared" si="30"/>
        <v>192</v>
      </c>
      <c r="K686" s="12"/>
      <c r="L686" s="67">
        <f t="shared" si="31"/>
        <v>0.23889635754870131</v>
      </c>
    </row>
    <row r="687" spans="1:12" x14ac:dyDescent="0.25">
      <c r="A687" s="37" t="s">
        <v>99</v>
      </c>
      <c r="B687" s="40">
        <v>103045</v>
      </c>
      <c r="C687" s="40">
        <v>97504</v>
      </c>
      <c r="D687" s="42">
        <v>94.6</v>
      </c>
      <c r="E687" s="40">
        <v>96774</v>
      </c>
      <c r="F687" s="42">
        <v>93.9</v>
      </c>
      <c r="G687" s="40">
        <v>68241</v>
      </c>
      <c r="H687" s="40">
        <v>262461</v>
      </c>
      <c r="J687" s="12">
        <f t="shared" si="30"/>
        <v>114</v>
      </c>
      <c r="K687" s="12"/>
      <c r="L687" s="67">
        <f t="shared" si="31"/>
        <v>0.66224465039545832</v>
      </c>
    </row>
    <row r="688" spans="1:12" x14ac:dyDescent="0.25">
      <c r="A688" s="36" t="s">
        <v>100</v>
      </c>
      <c r="B688" s="39">
        <v>68661</v>
      </c>
      <c r="C688" s="39">
        <v>64225</v>
      </c>
      <c r="D688" s="42">
        <v>93.5</v>
      </c>
      <c r="E688" s="39">
        <v>63626</v>
      </c>
      <c r="F688" s="42">
        <v>92.7</v>
      </c>
      <c r="G688" s="39">
        <v>45777</v>
      </c>
      <c r="H688" s="39">
        <v>173623</v>
      </c>
      <c r="J688" s="12">
        <f t="shared" si="30"/>
        <v>73</v>
      </c>
      <c r="K688" s="12"/>
      <c r="L688" s="67">
        <f t="shared" si="31"/>
        <v>0.66671035959278191</v>
      </c>
    </row>
    <row r="689" spans="1:12" x14ac:dyDescent="0.25">
      <c r="A689" s="37" t="s">
        <v>101</v>
      </c>
      <c r="B689" s="40">
        <v>44188</v>
      </c>
      <c r="C689" s="40">
        <v>40879</v>
      </c>
      <c r="D689" s="42">
        <v>92.5</v>
      </c>
      <c r="E689" s="40">
        <v>40409</v>
      </c>
      <c r="F689" s="42">
        <v>91.4</v>
      </c>
      <c r="G689" s="40">
        <v>29860</v>
      </c>
      <c r="H689" s="40">
        <v>111137</v>
      </c>
      <c r="J689" s="12">
        <f t="shared" si="30"/>
        <v>42</v>
      </c>
      <c r="K689" s="12"/>
      <c r="L689" s="67">
        <f t="shared" si="31"/>
        <v>0.6757490721462841</v>
      </c>
    </row>
    <row r="690" spans="1:12" x14ac:dyDescent="0.25">
      <c r="A690" s="36" t="s">
        <v>102</v>
      </c>
      <c r="B690" s="39">
        <v>27809</v>
      </c>
      <c r="C690" s="39">
        <v>25901</v>
      </c>
      <c r="D690" s="43">
        <v>93.1</v>
      </c>
      <c r="E690" s="39">
        <v>25552</v>
      </c>
      <c r="F690" s="43">
        <v>91.9</v>
      </c>
      <c r="G690" s="39">
        <v>20049</v>
      </c>
      <c r="H690" s="39">
        <v>71500</v>
      </c>
      <c r="J690" s="12">
        <f t="shared" si="30"/>
        <v>25</v>
      </c>
      <c r="K690" s="12"/>
      <c r="L690" s="67">
        <f t="shared" si="31"/>
        <v>0.7209536480995361</v>
      </c>
    </row>
    <row r="691" spans="1:12" x14ac:dyDescent="0.25">
      <c r="A691" s="36" t="s">
        <v>12</v>
      </c>
      <c r="B691" s="39" t="s">
        <v>13</v>
      </c>
      <c r="C691" s="39">
        <v>64833</v>
      </c>
      <c r="D691" s="59" t="s">
        <v>13</v>
      </c>
      <c r="E691" s="39">
        <v>34960</v>
      </c>
      <c r="F691" s="43" t="s">
        <v>13</v>
      </c>
      <c r="G691" s="39">
        <v>11</v>
      </c>
      <c r="H691" s="39">
        <v>99804</v>
      </c>
    </row>
    <row r="692" spans="1:12" x14ac:dyDescent="0.25">
      <c r="A692" s="36" t="s">
        <v>194</v>
      </c>
      <c r="B692" s="39">
        <v>3760818</v>
      </c>
      <c r="C692" s="39">
        <v>3347560</v>
      </c>
      <c r="D692" s="45">
        <v>89</v>
      </c>
      <c r="E692" s="39">
        <v>3174394</v>
      </c>
      <c r="F692" s="45">
        <v>84.4</v>
      </c>
      <c r="G692" s="39">
        <v>418188</v>
      </c>
      <c r="H692" s="39">
        <v>6936231</v>
      </c>
      <c r="J692" s="12">
        <f>SUM(J673:J691)</f>
        <v>54999</v>
      </c>
      <c r="K692" s="33"/>
    </row>
    <row r="693" spans="1:12" x14ac:dyDescent="0.25">
      <c r="A693" s="36" t="s">
        <v>906</v>
      </c>
      <c r="B693" s="39">
        <v>4152248</v>
      </c>
      <c r="C693" s="39">
        <v>3410617</v>
      </c>
      <c r="D693" s="45">
        <v>82.1</v>
      </c>
      <c r="E693" s="39">
        <v>3174394</v>
      </c>
      <c r="F693" s="45">
        <v>76.5</v>
      </c>
      <c r="G693" s="39">
        <v>418188</v>
      </c>
      <c r="H693" s="39">
        <v>6999288</v>
      </c>
    </row>
    <row r="694" spans="1:12" x14ac:dyDescent="0.25">
      <c r="A694" s="36" t="s">
        <v>103</v>
      </c>
      <c r="B694" s="39">
        <v>4420039</v>
      </c>
      <c r="C694" s="39">
        <v>3410617</v>
      </c>
      <c r="D694" s="45">
        <v>77.2</v>
      </c>
      <c r="E694" s="39">
        <v>3174394</v>
      </c>
      <c r="F694" s="45">
        <v>71.8</v>
      </c>
      <c r="G694" s="39">
        <v>418188</v>
      </c>
      <c r="H694" s="39">
        <v>6999288</v>
      </c>
    </row>
    <row r="695" spans="1:12" x14ac:dyDescent="0.25">
      <c r="H695"/>
    </row>
    <row r="696" spans="1:12" x14ac:dyDescent="0.25">
      <c r="B696" s="3" t="s">
        <v>232</v>
      </c>
      <c r="C696" s="58">
        <f>SUM(C674:C690)/SUM(B674:B690)</f>
        <v>0.87287556247721576</v>
      </c>
      <c r="D696" s="56">
        <f>AVERAGE(D674:D691)</f>
        <v>88.870588235294122</v>
      </c>
      <c r="E696" s="58">
        <f>SUM(E674:E690)/SUM(B674:B690)</f>
        <v>0.83477402129695688</v>
      </c>
      <c r="F696" s="56">
        <f>AVERAGE(F674:F691)</f>
        <v>85.688235294117661</v>
      </c>
      <c r="H696" s="14" t="s">
        <v>1153</v>
      </c>
    </row>
    <row r="697" spans="1:12" x14ac:dyDescent="0.25">
      <c r="B697" s="3" t="s">
        <v>156</v>
      </c>
      <c r="D697" s="38">
        <f>AVERAGE(D684:D690)</f>
        <v>94.128571428571419</v>
      </c>
      <c r="F697" s="38">
        <f>AVERAGE(F684:F690)</f>
        <v>93.028571428571439</v>
      </c>
      <c r="H697" s="12">
        <f>B692-E692</f>
        <v>586424</v>
      </c>
    </row>
    <row r="698" spans="1:12" x14ac:dyDescent="0.25">
      <c r="B698" s="3" t="s">
        <v>147</v>
      </c>
      <c r="D698" s="38">
        <f>AVERAGE(D686:D690)</f>
        <v>94.08</v>
      </c>
      <c r="F698" s="38">
        <f>AVERAGE(F686:F690)</f>
        <v>93.320000000000007</v>
      </c>
      <c r="H698"/>
    </row>
    <row r="699" spans="1:12" x14ac:dyDescent="0.25">
      <c r="H699"/>
    </row>
    <row r="700" spans="1:12" x14ac:dyDescent="0.25">
      <c r="A700" t="s">
        <v>907</v>
      </c>
      <c r="H700"/>
    </row>
    <row r="701" spans="1:12" x14ac:dyDescent="0.25">
      <c r="A701" t="s">
        <v>111</v>
      </c>
      <c r="H701"/>
    </row>
    <row r="702" spans="1:12" ht="60" x14ac:dyDescent="0.25">
      <c r="A702" s="35" t="s">
        <v>104</v>
      </c>
      <c r="B702" s="35" t="s">
        <v>105</v>
      </c>
      <c r="C702" s="35" t="s">
        <v>106</v>
      </c>
      <c r="D702" s="35" t="s">
        <v>107</v>
      </c>
      <c r="E702" s="35" t="s">
        <v>108</v>
      </c>
      <c r="F702" s="35" t="s">
        <v>785</v>
      </c>
      <c r="G702" s="14" t="s">
        <v>783</v>
      </c>
      <c r="H702" s="35" t="s">
        <v>110</v>
      </c>
      <c r="J702" s="35" t="s">
        <v>457</v>
      </c>
      <c r="K702" s="35"/>
      <c r="L702" s="35" t="s">
        <v>784</v>
      </c>
    </row>
    <row r="703" spans="1:12" x14ac:dyDescent="0.25">
      <c r="A703" s="36" t="s">
        <v>857</v>
      </c>
      <c r="B703" s="39">
        <v>267791</v>
      </c>
      <c r="C703" s="39">
        <v>0</v>
      </c>
      <c r="D703" s="45">
        <v>0</v>
      </c>
      <c r="E703" s="39">
        <v>0</v>
      </c>
      <c r="F703" s="45">
        <v>0</v>
      </c>
      <c r="G703" s="39">
        <v>0</v>
      </c>
      <c r="H703" s="39">
        <v>0</v>
      </c>
    </row>
    <row r="704" spans="1:12" x14ac:dyDescent="0.25">
      <c r="A704" s="101" t="s">
        <v>968</v>
      </c>
      <c r="B704" s="40">
        <v>391430</v>
      </c>
      <c r="C704" s="40">
        <v>18417</v>
      </c>
      <c r="D704" s="44">
        <v>4.7</v>
      </c>
      <c r="E704" s="40">
        <v>0</v>
      </c>
      <c r="F704" s="44">
        <v>0</v>
      </c>
      <c r="G704" s="40">
        <v>0</v>
      </c>
      <c r="H704" s="75">
        <v>18417</v>
      </c>
      <c r="J704" s="12">
        <f t="shared" ref="J704:J721" si="32">C704-C735</f>
        <v>18417</v>
      </c>
      <c r="K704" s="12"/>
      <c r="L704" s="67">
        <f t="shared" ref="L704" si="33">G704/B704</f>
        <v>0</v>
      </c>
    </row>
    <row r="705" spans="1:12" x14ac:dyDescent="0.25">
      <c r="A705" s="41" t="s">
        <v>136</v>
      </c>
      <c r="B705" s="39">
        <v>162518</v>
      </c>
      <c r="C705" s="39">
        <v>135932</v>
      </c>
      <c r="D705" s="43">
        <v>83.6</v>
      </c>
      <c r="E705" s="39">
        <v>125229</v>
      </c>
      <c r="F705" s="43">
        <v>77.099999999999994</v>
      </c>
      <c r="G705" s="39">
        <v>185</v>
      </c>
      <c r="H705" s="39">
        <v>261346</v>
      </c>
      <c r="J705" s="12">
        <f t="shared" si="32"/>
        <v>999</v>
      </c>
      <c r="K705" s="12"/>
      <c r="L705" s="67">
        <f t="shared" ref="L705:L721" si="34">G705/B705</f>
        <v>1.1383354459198365E-3</v>
      </c>
    </row>
    <row r="706" spans="1:12" x14ac:dyDescent="0.25">
      <c r="A706" s="37" t="s">
        <v>135</v>
      </c>
      <c r="B706" s="40">
        <v>256700</v>
      </c>
      <c r="C706" s="40">
        <v>216071</v>
      </c>
      <c r="D706" s="44">
        <v>84.2</v>
      </c>
      <c r="E706" s="40">
        <v>200682</v>
      </c>
      <c r="F706" s="44">
        <v>78.2</v>
      </c>
      <c r="G706" s="40">
        <v>664</v>
      </c>
      <c r="H706" s="40">
        <v>417353</v>
      </c>
      <c r="J706" s="12">
        <f t="shared" si="32"/>
        <v>1596</v>
      </c>
      <c r="K706" s="12"/>
      <c r="L706" s="67">
        <f t="shared" si="34"/>
        <v>2.5866770549279315E-3</v>
      </c>
    </row>
    <row r="707" spans="1:12" x14ac:dyDescent="0.25">
      <c r="A707" s="36" t="s">
        <v>88</v>
      </c>
      <c r="B707" s="39">
        <v>276916</v>
      </c>
      <c r="C707" s="39">
        <v>229709</v>
      </c>
      <c r="D707" s="43">
        <v>83</v>
      </c>
      <c r="E707" s="39">
        <v>210099</v>
      </c>
      <c r="F707" s="43">
        <v>75.900000000000006</v>
      </c>
      <c r="G707" s="39">
        <v>2422</v>
      </c>
      <c r="H707" s="39">
        <v>442020</v>
      </c>
      <c r="J707" s="12">
        <f t="shared" si="32"/>
        <v>1811</v>
      </c>
      <c r="K707" s="12"/>
      <c r="L707" s="67">
        <f t="shared" si="34"/>
        <v>8.7463346285516184E-3</v>
      </c>
    </row>
    <row r="708" spans="1:12" x14ac:dyDescent="0.25">
      <c r="A708" s="37" t="s">
        <v>89</v>
      </c>
      <c r="B708" s="40">
        <v>314340</v>
      </c>
      <c r="C708" s="40">
        <v>250978</v>
      </c>
      <c r="D708" s="44">
        <v>79.8</v>
      </c>
      <c r="E708" s="40">
        <v>231244</v>
      </c>
      <c r="F708" s="44">
        <v>73.599999999999994</v>
      </c>
      <c r="G708" s="40">
        <v>5551</v>
      </c>
      <c r="H708" s="40">
        <v>487504</v>
      </c>
      <c r="J708" s="12">
        <f t="shared" si="32"/>
        <v>1892</v>
      </c>
      <c r="K708" s="12"/>
      <c r="L708" s="67">
        <f t="shared" si="34"/>
        <v>1.7659222497932177E-2</v>
      </c>
    </row>
    <row r="709" spans="1:12" x14ac:dyDescent="0.25">
      <c r="A709" s="36" t="s">
        <v>90</v>
      </c>
      <c r="B709" s="39">
        <v>356224</v>
      </c>
      <c r="C709" s="39">
        <v>289801</v>
      </c>
      <c r="D709" s="43">
        <v>81.3</v>
      </c>
      <c r="E709" s="39">
        <v>270833</v>
      </c>
      <c r="F709" s="43">
        <v>76</v>
      </c>
      <c r="G709" s="39">
        <v>7353</v>
      </c>
      <c r="H709" s="39">
        <v>567579</v>
      </c>
      <c r="J709" s="12">
        <f t="shared" si="32"/>
        <v>1948</v>
      </c>
      <c r="K709" s="12"/>
      <c r="L709" s="67">
        <f t="shared" si="34"/>
        <v>2.0641506467840461E-2</v>
      </c>
    </row>
    <row r="710" spans="1:12" x14ac:dyDescent="0.25">
      <c r="A710" s="37" t="s">
        <v>91</v>
      </c>
      <c r="B710" s="40">
        <v>359135</v>
      </c>
      <c r="C710" s="40">
        <v>304193</v>
      </c>
      <c r="D710" s="44">
        <v>84.7</v>
      </c>
      <c r="E710" s="40">
        <v>287639</v>
      </c>
      <c r="F710" s="44">
        <v>80.099999999999994</v>
      </c>
      <c r="G710" s="40">
        <v>9367</v>
      </c>
      <c r="H710" s="40">
        <v>600746</v>
      </c>
      <c r="J710" s="12">
        <f t="shared" si="32"/>
        <v>1702</v>
      </c>
      <c r="K710" s="12"/>
      <c r="L710" s="67">
        <f t="shared" si="34"/>
        <v>2.6082113968284908E-2</v>
      </c>
    </row>
    <row r="711" spans="1:12" x14ac:dyDescent="0.25">
      <c r="A711" s="36" t="s">
        <v>92</v>
      </c>
      <c r="B711" s="39">
        <v>319735</v>
      </c>
      <c r="C711" s="39">
        <v>277673</v>
      </c>
      <c r="D711" s="43">
        <v>86.8</v>
      </c>
      <c r="E711" s="39">
        <v>266261</v>
      </c>
      <c r="F711" s="43">
        <v>83.3</v>
      </c>
      <c r="G711" s="39">
        <v>22943</v>
      </c>
      <c r="H711" s="39">
        <v>566465</v>
      </c>
      <c r="J711" s="12">
        <f t="shared" si="32"/>
        <v>1365</v>
      </c>
      <c r="K711" s="12"/>
      <c r="L711" s="67">
        <f t="shared" si="34"/>
        <v>7.1756298184433978E-2</v>
      </c>
    </row>
    <row r="712" spans="1:12" x14ac:dyDescent="0.25">
      <c r="A712" s="37" t="s">
        <v>93</v>
      </c>
      <c r="B712" s="40">
        <v>288613</v>
      </c>
      <c r="C712" s="40">
        <v>252535</v>
      </c>
      <c r="D712" s="44">
        <v>87.5</v>
      </c>
      <c r="E712" s="40">
        <v>242534</v>
      </c>
      <c r="F712" s="44">
        <v>84</v>
      </c>
      <c r="G712" s="40">
        <v>24237</v>
      </c>
      <c r="H712" s="40">
        <v>518955</v>
      </c>
      <c r="J712" s="12">
        <f t="shared" si="32"/>
        <v>992</v>
      </c>
      <c r="K712" s="12"/>
      <c r="L712" s="67">
        <f t="shared" si="34"/>
        <v>8.3977506210738948E-2</v>
      </c>
    </row>
    <row r="713" spans="1:12" x14ac:dyDescent="0.25">
      <c r="A713" s="36" t="s">
        <v>94</v>
      </c>
      <c r="B713" s="39">
        <v>266607</v>
      </c>
      <c r="C713" s="39">
        <v>238473</v>
      </c>
      <c r="D713" s="43">
        <v>89.5</v>
      </c>
      <c r="E713" s="39">
        <v>229822</v>
      </c>
      <c r="F713" s="43">
        <v>86.2</v>
      </c>
      <c r="G713" s="39">
        <v>23128</v>
      </c>
      <c r="H713" s="39">
        <v>491121</v>
      </c>
      <c r="J713" s="12">
        <f t="shared" si="32"/>
        <v>918</v>
      </c>
      <c r="K713" s="12"/>
      <c r="L713" s="67">
        <f t="shared" si="34"/>
        <v>8.6749410180527897E-2</v>
      </c>
    </row>
    <row r="714" spans="1:12" x14ac:dyDescent="0.25">
      <c r="A714" s="37" t="s">
        <v>95</v>
      </c>
      <c r="B714" s="40">
        <v>284313</v>
      </c>
      <c r="C714" s="40">
        <v>250900</v>
      </c>
      <c r="D714" s="42">
        <v>88.2</v>
      </c>
      <c r="E714" s="40">
        <v>241264</v>
      </c>
      <c r="F714" s="42">
        <v>84.9</v>
      </c>
      <c r="G714" s="40">
        <v>31064</v>
      </c>
      <c r="H714" s="40">
        <v>522977</v>
      </c>
      <c r="J714" s="12">
        <f t="shared" si="32"/>
        <v>753</v>
      </c>
      <c r="K714" s="12"/>
      <c r="L714" s="67">
        <f t="shared" si="34"/>
        <v>0.1092598650079314</v>
      </c>
    </row>
    <row r="715" spans="1:12" x14ac:dyDescent="0.25">
      <c r="A715" s="36" t="s">
        <v>96</v>
      </c>
      <c r="B715" s="39">
        <v>264324</v>
      </c>
      <c r="C715" s="39">
        <v>244861</v>
      </c>
      <c r="D715" s="42">
        <v>92.6</v>
      </c>
      <c r="E715" s="39">
        <v>237732</v>
      </c>
      <c r="F715" s="42">
        <v>89.9</v>
      </c>
      <c r="G715" s="39">
        <v>46925</v>
      </c>
      <c r="H715" s="39">
        <v>529346</v>
      </c>
      <c r="J715" s="12">
        <f t="shared" si="32"/>
        <v>583</v>
      </c>
      <c r="K715" s="12"/>
      <c r="L715" s="67">
        <f t="shared" si="34"/>
        <v>0.17752833643558663</v>
      </c>
    </row>
    <row r="716" spans="1:12" x14ac:dyDescent="0.25">
      <c r="A716" s="37" t="s">
        <v>97</v>
      </c>
      <c r="B716" s="40">
        <v>209995</v>
      </c>
      <c r="C716" s="40">
        <v>200748</v>
      </c>
      <c r="D716" s="42">
        <v>95.6</v>
      </c>
      <c r="E716" s="40">
        <v>197629</v>
      </c>
      <c r="F716" s="42">
        <v>94.1</v>
      </c>
      <c r="G716" s="40">
        <v>13878</v>
      </c>
      <c r="H716" s="40">
        <v>412125</v>
      </c>
      <c r="J716" s="12">
        <f t="shared" si="32"/>
        <v>366</v>
      </c>
      <c r="K716" s="12"/>
      <c r="L716" s="67">
        <f t="shared" si="34"/>
        <v>6.6087287792566493E-2</v>
      </c>
    </row>
    <row r="717" spans="1:12" x14ac:dyDescent="0.25">
      <c r="A717" s="36" t="s">
        <v>98</v>
      </c>
      <c r="B717" s="39">
        <v>157696</v>
      </c>
      <c r="C717" s="39">
        <v>152239</v>
      </c>
      <c r="D717" s="42">
        <v>96.5</v>
      </c>
      <c r="E717" s="39">
        <v>152272</v>
      </c>
      <c r="F717" s="42">
        <v>96.6</v>
      </c>
      <c r="G717" s="39">
        <v>23913</v>
      </c>
      <c r="H717" s="39">
        <v>328340</v>
      </c>
      <c r="J717" s="12">
        <f t="shared" si="32"/>
        <v>241</v>
      </c>
      <c r="K717" s="12"/>
      <c r="L717" s="67">
        <f t="shared" si="34"/>
        <v>0.15163986404220781</v>
      </c>
    </row>
    <row r="718" spans="1:12" x14ac:dyDescent="0.25">
      <c r="A718" s="37" t="s">
        <v>99</v>
      </c>
      <c r="B718" s="40">
        <v>103045</v>
      </c>
      <c r="C718" s="40">
        <v>97390</v>
      </c>
      <c r="D718" s="42">
        <v>94.5</v>
      </c>
      <c r="E718" s="40">
        <v>96612</v>
      </c>
      <c r="F718" s="42">
        <v>93.8</v>
      </c>
      <c r="G718" s="40">
        <v>64959</v>
      </c>
      <c r="H718" s="40">
        <v>258909</v>
      </c>
      <c r="J718" s="12">
        <f t="shared" si="32"/>
        <v>128</v>
      </c>
      <c r="K718" s="12"/>
      <c r="L718" s="67">
        <f t="shared" si="34"/>
        <v>0.6303944878451162</v>
      </c>
    </row>
    <row r="719" spans="1:12" x14ac:dyDescent="0.25">
      <c r="A719" s="36" t="s">
        <v>100</v>
      </c>
      <c r="B719" s="39">
        <v>68661</v>
      </c>
      <c r="C719" s="39">
        <v>64152</v>
      </c>
      <c r="D719" s="42">
        <v>93.4</v>
      </c>
      <c r="E719" s="39">
        <v>63531</v>
      </c>
      <c r="F719" s="42">
        <v>92.5</v>
      </c>
      <c r="G719" s="39">
        <v>43882</v>
      </c>
      <c r="H719" s="39">
        <v>171562</v>
      </c>
      <c r="J719" s="12">
        <f t="shared" si="32"/>
        <v>93</v>
      </c>
      <c r="K719" s="12"/>
      <c r="L719" s="67">
        <f t="shared" si="34"/>
        <v>0.63911099459664145</v>
      </c>
    </row>
    <row r="720" spans="1:12" x14ac:dyDescent="0.25">
      <c r="A720" s="37" t="s">
        <v>101</v>
      </c>
      <c r="B720" s="40">
        <v>44188</v>
      </c>
      <c r="C720" s="40">
        <v>40837</v>
      </c>
      <c r="D720" s="42">
        <v>92.4</v>
      </c>
      <c r="E720" s="40">
        <v>40351</v>
      </c>
      <c r="F720" s="42">
        <v>91.3</v>
      </c>
      <c r="G720" s="40">
        <v>28795</v>
      </c>
      <c r="H720" s="40">
        <v>109974</v>
      </c>
      <c r="J720" s="12">
        <f t="shared" si="32"/>
        <v>43</v>
      </c>
      <c r="K720" s="12"/>
      <c r="L720" s="67">
        <f t="shared" si="34"/>
        <v>0.65164750611025613</v>
      </c>
    </row>
    <row r="721" spans="1:12" x14ac:dyDescent="0.25">
      <c r="A721" s="36" t="s">
        <v>102</v>
      </c>
      <c r="B721" s="39">
        <v>27809</v>
      </c>
      <c r="C721" s="39">
        <v>25876</v>
      </c>
      <c r="D721" s="43">
        <v>93</v>
      </c>
      <c r="E721" s="39">
        <v>25522</v>
      </c>
      <c r="F721" s="43">
        <v>91.8</v>
      </c>
      <c r="G721" s="39">
        <v>19545</v>
      </c>
      <c r="H721" s="39">
        <v>70941</v>
      </c>
      <c r="J721" s="12">
        <f t="shared" si="32"/>
        <v>22</v>
      </c>
      <c r="K721" s="12"/>
      <c r="L721" s="67">
        <f t="shared" si="34"/>
        <v>0.70283001905857811</v>
      </c>
    </row>
    <row r="722" spans="1:12" x14ac:dyDescent="0.25">
      <c r="A722" s="36" t="s">
        <v>12</v>
      </c>
      <c r="B722" s="39" t="s">
        <v>13</v>
      </c>
      <c r="C722" s="39">
        <v>63517</v>
      </c>
      <c r="D722" s="59" t="s">
        <v>13</v>
      </c>
      <c r="E722" s="39">
        <v>33241</v>
      </c>
      <c r="F722" s="43" t="s">
        <v>13</v>
      </c>
      <c r="G722" s="39">
        <v>10</v>
      </c>
      <c r="H722" s="39">
        <v>96768</v>
      </c>
    </row>
    <row r="723" spans="1:12" x14ac:dyDescent="0.25">
      <c r="A723" s="36" t="s">
        <v>194</v>
      </c>
      <c r="B723" s="39">
        <v>3760818</v>
      </c>
      <c r="C723" s="39">
        <v>3335885</v>
      </c>
      <c r="D723" s="45">
        <v>88.7</v>
      </c>
      <c r="E723" s="39">
        <v>3152497</v>
      </c>
      <c r="F723" s="45">
        <v>83.8</v>
      </c>
      <c r="G723" s="39">
        <v>368821</v>
      </c>
      <c r="H723" s="39">
        <v>6854031</v>
      </c>
      <c r="J723" s="12">
        <f>SUM(J704:J722)</f>
        <v>33869</v>
      </c>
      <c r="K723" s="33"/>
    </row>
    <row r="724" spans="1:12" x14ac:dyDescent="0.25">
      <c r="A724" s="36" t="s">
        <v>906</v>
      </c>
      <c r="B724" s="39">
        <v>4152248</v>
      </c>
      <c r="C724" s="39">
        <v>3354302</v>
      </c>
      <c r="D724" s="45">
        <v>80.8</v>
      </c>
      <c r="E724" s="39">
        <v>3152497</v>
      </c>
      <c r="F724" s="45">
        <v>75.900000000000006</v>
      </c>
      <c r="G724" s="39">
        <v>368821</v>
      </c>
      <c r="H724" s="39">
        <v>6872448</v>
      </c>
    </row>
    <row r="725" spans="1:12" x14ac:dyDescent="0.25">
      <c r="A725" s="36" t="s">
        <v>103</v>
      </c>
      <c r="B725" s="39">
        <v>4420039</v>
      </c>
      <c r="C725" s="39">
        <v>3354302</v>
      </c>
      <c r="D725" s="45">
        <v>75.900000000000006</v>
      </c>
      <c r="E725" s="39">
        <v>3152497</v>
      </c>
      <c r="F725" s="45">
        <v>71.3</v>
      </c>
      <c r="G725" s="39">
        <v>368821</v>
      </c>
      <c r="H725" s="39">
        <v>6872448</v>
      </c>
    </row>
    <row r="726" spans="1:12" x14ac:dyDescent="0.25">
      <c r="H726"/>
    </row>
    <row r="727" spans="1:12" x14ac:dyDescent="0.25">
      <c r="B727" s="3" t="s">
        <v>232</v>
      </c>
      <c r="C727" s="58">
        <f>SUM(C705:C721)/SUM(B705:B721)</f>
        <v>0.87012110925838226</v>
      </c>
      <c r="D727" s="56">
        <f>AVERAGE(D705:D722)</f>
        <v>88.623529411764707</v>
      </c>
      <c r="E727" s="58">
        <f>SUM(E705:E721)/SUM(B705:B721)</f>
        <v>0.82940870060484162</v>
      </c>
      <c r="F727" s="56">
        <f>AVERAGE(F705:F722)</f>
        <v>85.252941176470571</v>
      </c>
      <c r="H727" s="14" t="s">
        <v>1153</v>
      </c>
    </row>
    <row r="728" spans="1:12" x14ac:dyDescent="0.25">
      <c r="B728" s="3" t="s">
        <v>156</v>
      </c>
      <c r="D728" s="38">
        <f>AVERAGE(D715:D721)</f>
        <v>94</v>
      </c>
      <c r="F728" s="38">
        <f>AVERAGE(F715:F721)</f>
        <v>92.857142857142861</v>
      </c>
      <c r="H728" s="12">
        <f>B723-E723</f>
        <v>608321</v>
      </c>
    </row>
    <row r="729" spans="1:12" x14ac:dyDescent="0.25">
      <c r="B729" s="3" t="s">
        <v>147</v>
      </c>
      <c r="D729" s="38">
        <f>AVERAGE(D717:D721)</f>
        <v>93.96</v>
      </c>
      <c r="F729" s="38">
        <f>AVERAGE(F717:F721)</f>
        <v>93.2</v>
      </c>
      <c r="H729"/>
    </row>
    <row r="730" spans="1:12" x14ac:dyDescent="0.25">
      <c r="I730" s="3"/>
      <c r="J730" s="3"/>
      <c r="K730" s="3"/>
    </row>
    <row r="731" spans="1:12" x14ac:dyDescent="0.25">
      <c r="A731" t="s">
        <v>899</v>
      </c>
      <c r="H731"/>
    </row>
    <row r="732" spans="1:12" x14ac:dyDescent="0.25">
      <c r="A732" t="s">
        <v>111</v>
      </c>
      <c r="H732"/>
    </row>
    <row r="733" spans="1:12" ht="60" x14ac:dyDescent="0.25">
      <c r="A733" s="35" t="s">
        <v>104</v>
      </c>
      <c r="B733" s="35" t="s">
        <v>105</v>
      </c>
      <c r="C733" s="35" t="s">
        <v>106</v>
      </c>
      <c r="D733" s="35" t="s">
        <v>107</v>
      </c>
      <c r="E733" s="35" t="s">
        <v>108</v>
      </c>
      <c r="F733" s="35" t="s">
        <v>785</v>
      </c>
      <c r="G733" s="14" t="s">
        <v>783</v>
      </c>
      <c r="H733" s="35" t="s">
        <v>110</v>
      </c>
      <c r="J733" s="35" t="s">
        <v>457</v>
      </c>
      <c r="K733" s="35"/>
      <c r="L733" s="35" t="s">
        <v>784</v>
      </c>
    </row>
    <row r="734" spans="1:12" x14ac:dyDescent="0.25">
      <c r="A734" s="36" t="s">
        <v>857</v>
      </c>
      <c r="B734" s="39">
        <v>269163</v>
      </c>
      <c r="C734" s="39">
        <v>0</v>
      </c>
      <c r="D734" s="45">
        <v>0</v>
      </c>
      <c r="E734" s="39">
        <v>0</v>
      </c>
      <c r="F734" s="45">
        <v>0</v>
      </c>
      <c r="G734" s="39">
        <v>0</v>
      </c>
      <c r="H734" s="39">
        <v>0</v>
      </c>
    </row>
    <row r="735" spans="1:12" x14ac:dyDescent="0.25">
      <c r="A735" s="101" t="s">
        <v>968</v>
      </c>
      <c r="B735" s="40">
        <v>391584</v>
      </c>
      <c r="C735" s="40">
        <v>0</v>
      </c>
      <c r="D735" s="44">
        <v>0</v>
      </c>
      <c r="E735" s="40">
        <v>0</v>
      </c>
      <c r="F735" s="44">
        <v>0</v>
      </c>
      <c r="G735" s="40">
        <v>0</v>
      </c>
      <c r="H735" s="75">
        <v>0</v>
      </c>
      <c r="J735" s="12">
        <f t="shared" ref="J735:J736" si="35">C735-C765</f>
        <v>0</v>
      </c>
      <c r="K735" s="12"/>
      <c r="L735" s="67">
        <f t="shared" ref="L735:L736" si="36">G735/B735</f>
        <v>0</v>
      </c>
    </row>
    <row r="736" spans="1:12" x14ac:dyDescent="0.25">
      <c r="A736" s="41" t="s">
        <v>136</v>
      </c>
      <c r="B736" s="39">
        <v>162530</v>
      </c>
      <c r="C736" s="39">
        <v>134933</v>
      </c>
      <c r="D736" s="43">
        <v>83</v>
      </c>
      <c r="E736" s="39">
        <v>123465</v>
      </c>
      <c r="F736" s="43">
        <v>76</v>
      </c>
      <c r="G736" s="39">
        <v>179</v>
      </c>
      <c r="H736" s="39">
        <v>258577</v>
      </c>
      <c r="J736" s="12">
        <f t="shared" si="35"/>
        <v>956</v>
      </c>
      <c r="K736" s="12"/>
      <c r="L736" s="67">
        <f t="shared" si="36"/>
        <v>1.1013351381283455E-3</v>
      </c>
    </row>
    <row r="737" spans="1:12" x14ac:dyDescent="0.25">
      <c r="A737" s="37" t="s">
        <v>135</v>
      </c>
      <c r="B737" s="40">
        <v>256743</v>
      </c>
      <c r="C737" s="40">
        <v>214475</v>
      </c>
      <c r="D737" s="44">
        <v>83.5</v>
      </c>
      <c r="E737" s="40">
        <v>197945</v>
      </c>
      <c r="F737" s="44">
        <v>77.099999999999994</v>
      </c>
      <c r="G737" s="40">
        <v>602</v>
      </c>
      <c r="H737" s="40">
        <v>412983</v>
      </c>
      <c r="J737" s="12">
        <f t="shared" ref="J737:J752" si="37">C737-C767</f>
        <v>1509</v>
      </c>
      <c r="K737" s="12"/>
      <c r="L737" s="67">
        <f t="shared" ref="L737:L752" si="38">G737/B737</f>
        <v>2.3447572085704381E-3</v>
      </c>
    </row>
    <row r="738" spans="1:12" x14ac:dyDescent="0.25">
      <c r="A738" s="36" t="s">
        <v>88</v>
      </c>
      <c r="B738" s="39">
        <v>277328</v>
      </c>
      <c r="C738" s="39">
        <v>227898</v>
      </c>
      <c r="D738" s="43">
        <v>82.2</v>
      </c>
      <c r="E738" s="39">
        <v>206830</v>
      </c>
      <c r="F738" s="43">
        <v>74.599999999999994</v>
      </c>
      <c r="G738" s="39">
        <v>2059</v>
      </c>
      <c r="H738" s="39">
        <v>436667</v>
      </c>
      <c r="J738" s="12">
        <f t="shared" si="37"/>
        <v>1827</v>
      </c>
      <c r="K738" s="12"/>
      <c r="L738" s="67">
        <f t="shared" si="38"/>
        <v>7.4244216234927597E-3</v>
      </c>
    </row>
    <row r="739" spans="1:12" x14ac:dyDescent="0.25">
      <c r="A739" s="37" t="s">
        <v>89</v>
      </c>
      <c r="B739" s="40">
        <v>314508</v>
      </c>
      <c r="C739" s="40">
        <v>249086</v>
      </c>
      <c r="D739" s="44">
        <v>79.2</v>
      </c>
      <c r="E739" s="40">
        <v>227782</v>
      </c>
      <c r="F739" s="44">
        <v>72.400000000000006</v>
      </c>
      <c r="G739" s="40">
        <v>4832</v>
      </c>
      <c r="H739" s="40">
        <v>481556</v>
      </c>
      <c r="J739" s="12">
        <f t="shared" si="37"/>
        <v>1918</v>
      </c>
      <c r="K739" s="12"/>
      <c r="L739" s="67">
        <f t="shared" si="38"/>
        <v>1.5363679143296833E-2</v>
      </c>
    </row>
    <row r="740" spans="1:12" x14ac:dyDescent="0.25">
      <c r="A740" s="36" t="s">
        <v>90</v>
      </c>
      <c r="B740" s="39">
        <v>356228</v>
      </c>
      <c r="C740" s="39">
        <v>287853</v>
      </c>
      <c r="D740" s="43">
        <v>80.8</v>
      </c>
      <c r="E740" s="39">
        <v>267329</v>
      </c>
      <c r="F740" s="43">
        <v>75</v>
      </c>
      <c r="G740" s="39">
        <v>6401</v>
      </c>
      <c r="H740" s="39">
        <v>561360</v>
      </c>
      <c r="J740" s="12">
        <f t="shared" si="37"/>
        <v>1942</v>
      </c>
      <c r="K740" s="12"/>
      <c r="L740" s="67">
        <f t="shared" si="38"/>
        <v>1.7968828952244068E-2</v>
      </c>
    </row>
    <row r="741" spans="1:12" x14ac:dyDescent="0.25">
      <c r="A741" s="37" t="s">
        <v>91</v>
      </c>
      <c r="B741" s="40">
        <v>359302</v>
      </c>
      <c r="C741" s="40">
        <v>302491</v>
      </c>
      <c r="D741" s="44">
        <v>84.2</v>
      </c>
      <c r="E741" s="40">
        <v>284483</v>
      </c>
      <c r="F741" s="44">
        <v>79.2</v>
      </c>
      <c r="G741" s="40">
        <v>8197</v>
      </c>
      <c r="H741" s="40">
        <v>594914</v>
      </c>
      <c r="J741" s="12">
        <f t="shared" si="37"/>
        <v>1816</v>
      </c>
      <c r="K741" s="12"/>
      <c r="L741" s="67">
        <f t="shared" si="38"/>
        <v>2.2813677630516945E-2</v>
      </c>
    </row>
    <row r="742" spans="1:12" x14ac:dyDescent="0.25">
      <c r="A742" s="36" t="s">
        <v>92</v>
      </c>
      <c r="B742" s="39">
        <v>319889</v>
      </c>
      <c r="C742" s="39">
        <v>276308</v>
      </c>
      <c r="D742" s="43">
        <v>86.4</v>
      </c>
      <c r="E742" s="39">
        <v>263692</v>
      </c>
      <c r="F742" s="43">
        <v>82.4</v>
      </c>
      <c r="G742" s="39">
        <v>21477</v>
      </c>
      <c r="H742" s="39">
        <v>561248</v>
      </c>
      <c r="J742" s="12">
        <f t="shared" si="37"/>
        <v>1381</v>
      </c>
      <c r="K742" s="12"/>
      <c r="L742" s="67">
        <f t="shared" si="38"/>
        <v>6.713891381072809E-2</v>
      </c>
    </row>
    <row r="743" spans="1:12" x14ac:dyDescent="0.25">
      <c r="A743" s="37" t="s">
        <v>93</v>
      </c>
      <c r="B743" s="40">
        <v>288547</v>
      </c>
      <c r="C743" s="40">
        <v>251543</v>
      </c>
      <c r="D743" s="44">
        <v>87.2</v>
      </c>
      <c r="E743" s="40">
        <v>240641</v>
      </c>
      <c r="F743" s="44">
        <v>83.4</v>
      </c>
      <c r="G743" s="40">
        <v>22734</v>
      </c>
      <c r="H743" s="40">
        <v>514708</v>
      </c>
      <c r="J743" s="12">
        <f t="shared" si="37"/>
        <v>1225</v>
      </c>
      <c r="K743" s="12"/>
      <c r="L743" s="67">
        <f t="shared" si="38"/>
        <v>7.878785778400052E-2</v>
      </c>
    </row>
    <row r="744" spans="1:12" x14ac:dyDescent="0.25">
      <c r="A744" s="36" t="s">
        <v>94</v>
      </c>
      <c r="B744" s="39">
        <v>266491</v>
      </c>
      <c r="C744" s="39">
        <v>237555</v>
      </c>
      <c r="D744" s="43">
        <v>89.1</v>
      </c>
      <c r="E744" s="39">
        <v>228153</v>
      </c>
      <c r="F744" s="43">
        <v>85.6</v>
      </c>
      <c r="G744" s="39">
        <v>21747</v>
      </c>
      <c r="H744" s="39">
        <v>487276</v>
      </c>
      <c r="J744" s="12">
        <f t="shared" si="37"/>
        <v>915</v>
      </c>
      <c r="K744" s="12"/>
      <c r="L744" s="67">
        <f t="shared" si="38"/>
        <v>8.1605007298557922E-2</v>
      </c>
    </row>
    <row r="745" spans="1:12" x14ac:dyDescent="0.25">
      <c r="A745" s="37" t="s">
        <v>95</v>
      </c>
      <c r="B745" s="40">
        <v>284260</v>
      </c>
      <c r="C745" s="40">
        <v>250147</v>
      </c>
      <c r="D745" s="42">
        <v>88</v>
      </c>
      <c r="E745" s="40">
        <v>239864</v>
      </c>
      <c r="F745" s="42">
        <v>84.4</v>
      </c>
      <c r="G745" s="40">
        <v>29532</v>
      </c>
      <c r="H745" s="40">
        <v>519375</v>
      </c>
      <c r="J745" s="12">
        <f t="shared" si="37"/>
        <v>812</v>
      </c>
      <c r="K745" s="12"/>
      <c r="L745" s="67">
        <f t="shared" si="38"/>
        <v>0.10389080419334412</v>
      </c>
    </row>
    <row r="746" spans="1:12" x14ac:dyDescent="0.25">
      <c r="A746" s="36" t="s">
        <v>96</v>
      </c>
      <c r="B746" s="39">
        <v>264339</v>
      </c>
      <c r="C746" s="39">
        <v>244278</v>
      </c>
      <c r="D746" s="42">
        <v>92.4</v>
      </c>
      <c r="E746" s="39">
        <v>236639</v>
      </c>
      <c r="F746" s="42">
        <v>89.5</v>
      </c>
      <c r="G746" s="39">
        <v>45172</v>
      </c>
      <c r="H746" s="39">
        <v>525995</v>
      </c>
      <c r="J746" s="12">
        <f t="shared" si="37"/>
        <v>672</v>
      </c>
      <c r="K746" s="12"/>
      <c r="L746" s="67">
        <f t="shared" si="38"/>
        <v>0.170886626642304</v>
      </c>
    </row>
    <row r="747" spans="1:12" x14ac:dyDescent="0.25">
      <c r="A747" s="37" t="s">
        <v>97</v>
      </c>
      <c r="B747" s="40">
        <v>210073</v>
      </c>
      <c r="C747" s="40">
        <v>200382</v>
      </c>
      <c r="D747" s="42">
        <v>95.4</v>
      </c>
      <c r="E747" s="40">
        <v>197005</v>
      </c>
      <c r="F747" s="42">
        <v>93.8</v>
      </c>
      <c r="G747" s="40">
        <v>12531</v>
      </c>
      <c r="H747" s="40">
        <v>409843</v>
      </c>
      <c r="J747" s="12">
        <f t="shared" si="37"/>
        <v>421</v>
      </c>
      <c r="K747" s="12"/>
      <c r="L747" s="67">
        <f t="shared" si="38"/>
        <v>5.9650692854388711E-2</v>
      </c>
    </row>
    <row r="748" spans="1:12" x14ac:dyDescent="0.25">
      <c r="A748" s="36" t="s">
        <v>98</v>
      </c>
      <c r="B748" s="39">
        <v>157657</v>
      </c>
      <c r="C748" s="39">
        <v>151998</v>
      </c>
      <c r="D748" s="42">
        <v>96.4</v>
      </c>
      <c r="E748" s="39">
        <v>151867</v>
      </c>
      <c r="F748" s="42">
        <v>96.3</v>
      </c>
      <c r="G748" s="39">
        <v>20154</v>
      </c>
      <c r="H748" s="39">
        <v>323966</v>
      </c>
      <c r="J748" s="12">
        <f t="shared" si="37"/>
        <v>311</v>
      </c>
      <c r="K748" s="12"/>
      <c r="L748" s="67">
        <f t="shared" si="38"/>
        <v>0.12783447610952892</v>
      </c>
    </row>
    <row r="749" spans="1:12" x14ac:dyDescent="0.25">
      <c r="A749" s="37" t="s">
        <v>99</v>
      </c>
      <c r="B749" s="40">
        <v>102977</v>
      </c>
      <c r="C749" s="40">
        <v>97262</v>
      </c>
      <c r="D749" s="42">
        <v>94.5</v>
      </c>
      <c r="E749" s="40">
        <v>96399</v>
      </c>
      <c r="F749" s="42">
        <v>93.6</v>
      </c>
      <c r="G749" s="40">
        <v>62530</v>
      </c>
      <c r="H749" s="40">
        <v>256155</v>
      </c>
      <c r="J749" s="12">
        <f t="shared" si="37"/>
        <v>154</v>
      </c>
      <c r="K749" s="12"/>
      <c r="L749" s="67">
        <f t="shared" si="38"/>
        <v>0.60722297211998799</v>
      </c>
    </row>
    <row r="750" spans="1:12" x14ac:dyDescent="0.25">
      <c r="A750" s="36" t="s">
        <v>100</v>
      </c>
      <c r="B750" s="39">
        <v>68566</v>
      </c>
      <c r="C750" s="39">
        <v>64059</v>
      </c>
      <c r="D750" s="42">
        <v>93.4</v>
      </c>
      <c r="E750" s="39">
        <v>63407</v>
      </c>
      <c r="F750" s="42">
        <v>92.5</v>
      </c>
      <c r="G750" s="39">
        <v>42489</v>
      </c>
      <c r="H750" s="39">
        <v>169952</v>
      </c>
      <c r="J750" s="12">
        <f t="shared" si="37"/>
        <v>62</v>
      </c>
      <c r="K750" s="12"/>
      <c r="L750" s="67">
        <f t="shared" si="38"/>
        <v>0.61968030802438523</v>
      </c>
    </row>
    <row r="751" spans="1:12" x14ac:dyDescent="0.25">
      <c r="A751" s="37" t="s">
        <v>101</v>
      </c>
      <c r="B751" s="40">
        <v>44034</v>
      </c>
      <c r="C751" s="40">
        <v>40794</v>
      </c>
      <c r="D751" s="42">
        <v>92.6</v>
      </c>
      <c r="E751" s="40">
        <v>40259</v>
      </c>
      <c r="F751" s="42">
        <v>91.4</v>
      </c>
      <c r="G751" s="40">
        <v>27959</v>
      </c>
      <c r="H751" s="40">
        <v>109004</v>
      </c>
      <c r="J751" s="12">
        <f t="shared" si="37"/>
        <v>47</v>
      </c>
      <c r="K751" s="12"/>
      <c r="L751" s="67">
        <f t="shared" si="38"/>
        <v>0.63494118181405279</v>
      </c>
    </row>
    <row r="752" spans="1:12" x14ac:dyDescent="0.25">
      <c r="A752" s="36" t="s">
        <v>102</v>
      </c>
      <c r="B752" s="39">
        <v>27669</v>
      </c>
      <c r="C752" s="39">
        <v>25854</v>
      </c>
      <c r="D752" s="43">
        <v>93.4</v>
      </c>
      <c r="E752" s="39">
        <v>25484</v>
      </c>
      <c r="F752" s="43">
        <v>92.1</v>
      </c>
      <c r="G752" s="39">
        <v>19120</v>
      </c>
      <c r="H752" s="39">
        <v>70457</v>
      </c>
      <c r="J752" s="12">
        <f t="shared" si="37"/>
        <v>20</v>
      </c>
      <c r="K752" s="12"/>
      <c r="L752" s="67">
        <f t="shared" si="38"/>
        <v>0.69102605804329753</v>
      </c>
    </row>
    <row r="753" spans="1:12" x14ac:dyDescent="0.25">
      <c r="A753" s="36" t="s">
        <v>12</v>
      </c>
      <c r="B753" s="39" t="s">
        <v>13</v>
      </c>
      <c r="C753" s="39">
        <v>66854</v>
      </c>
      <c r="D753" s="59" t="s">
        <v>13</v>
      </c>
      <c r="E753" s="39">
        <v>36055</v>
      </c>
      <c r="F753" s="43" t="s">
        <v>13</v>
      </c>
      <c r="G753" s="39">
        <v>10</v>
      </c>
      <c r="H753" s="39">
        <v>102919</v>
      </c>
    </row>
    <row r="754" spans="1:12" x14ac:dyDescent="0.25">
      <c r="A754" s="36" t="s">
        <v>194</v>
      </c>
      <c r="B754" s="39">
        <v>3761140</v>
      </c>
      <c r="C754" s="39">
        <v>3323770</v>
      </c>
      <c r="D754" s="45">
        <v>88.4</v>
      </c>
      <c r="E754" s="39">
        <v>3127299</v>
      </c>
      <c r="F754" s="45">
        <v>83.2</v>
      </c>
      <c r="G754" s="39">
        <v>347725</v>
      </c>
      <c r="H754" s="39">
        <v>6796955</v>
      </c>
      <c r="J754" s="12">
        <f>SUM(J735:J753)</f>
        <v>15988</v>
      </c>
      <c r="K754" s="33"/>
    </row>
    <row r="755" spans="1:12" x14ac:dyDescent="0.25">
      <c r="A755" s="36" t="s">
        <v>103</v>
      </c>
      <c r="B755" s="39">
        <v>4421887</v>
      </c>
      <c r="C755" s="39">
        <v>3323770</v>
      </c>
      <c r="D755" s="45">
        <v>75.2</v>
      </c>
      <c r="E755" s="39">
        <v>3127299</v>
      </c>
      <c r="F755" s="45">
        <v>70.7</v>
      </c>
      <c r="G755" s="39">
        <v>347725</v>
      </c>
      <c r="H755" s="39">
        <v>6796955</v>
      </c>
    </row>
    <row r="756" spans="1:12" x14ac:dyDescent="0.25">
      <c r="H756"/>
    </row>
    <row r="757" spans="1:12" x14ac:dyDescent="0.25">
      <c r="B757" s="3" t="s">
        <v>232</v>
      </c>
      <c r="C757" s="58">
        <f>SUM(C736:C753)/SUM(B736:B752)</f>
        <v>0.88371321362320632</v>
      </c>
      <c r="D757" s="56">
        <f>AVERAGE(D736:D752)</f>
        <v>88.335294117647081</v>
      </c>
      <c r="E757" s="58">
        <f>SUM(E736:E753)/SUM(B736:B752)</f>
        <v>0.83147613982033641</v>
      </c>
      <c r="F757" s="56">
        <f>AVERAGE(F736:F752)</f>
        <v>84.664705882352933</v>
      </c>
      <c r="H757" s="14" t="s">
        <v>1153</v>
      </c>
    </row>
    <row r="758" spans="1:12" x14ac:dyDescent="0.25">
      <c r="B758" s="3" t="s">
        <v>156</v>
      </c>
      <c r="D758" s="38">
        <f>AVERAGE(D746:D752)</f>
        <v>94.01428571428572</v>
      </c>
      <c r="F758" s="38">
        <f>AVERAGE(F746:F752)</f>
        <v>92.742857142857147</v>
      </c>
      <c r="H758" s="12">
        <f>B754-E754</f>
        <v>633841</v>
      </c>
    </row>
    <row r="759" spans="1:12" x14ac:dyDescent="0.25">
      <c r="B759" s="3" t="s">
        <v>147</v>
      </c>
      <c r="D759" s="38">
        <f>AVERAGE(D748:D752)</f>
        <v>94.059999999999988</v>
      </c>
      <c r="F759" s="38">
        <f>AVERAGE(F748:F752)</f>
        <v>93.179999999999993</v>
      </c>
      <c r="H759"/>
    </row>
    <row r="760" spans="1:12" x14ac:dyDescent="0.25">
      <c r="H760"/>
    </row>
    <row r="761" spans="1:12" x14ac:dyDescent="0.25">
      <c r="A761" t="s">
        <v>893</v>
      </c>
      <c r="H761"/>
    </row>
    <row r="762" spans="1:12" x14ac:dyDescent="0.25">
      <c r="A762" t="s">
        <v>111</v>
      </c>
      <c r="H762"/>
    </row>
    <row r="763" spans="1:12" ht="60" x14ac:dyDescent="0.25">
      <c r="A763" s="35" t="s">
        <v>104</v>
      </c>
      <c r="B763" s="35" t="s">
        <v>105</v>
      </c>
      <c r="C763" s="35" t="s">
        <v>106</v>
      </c>
      <c r="D763" s="35" t="s">
        <v>107</v>
      </c>
      <c r="E763" s="35" t="s">
        <v>108</v>
      </c>
      <c r="F763" s="35" t="s">
        <v>785</v>
      </c>
      <c r="G763" s="14" t="s">
        <v>783</v>
      </c>
      <c r="H763" s="35" t="s">
        <v>110</v>
      </c>
      <c r="J763" s="35" t="s">
        <v>457</v>
      </c>
      <c r="K763" s="35"/>
      <c r="L763" s="35" t="s">
        <v>784</v>
      </c>
    </row>
    <row r="764" spans="1:12" x14ac:dyDescent="0.25">
      <c r="A764" s="36" t="s">
        <v>857</v>
      </c>
      <c r="B764" s="39">
        <v>269163</v>
      </c>
      <c r="C764" s="39">
        <v>0</v>
      </c>
      <c r="D764" s="45">
        <v>0</v>
      </c>
      <c r="E764" s="39">
        <v>0</v>
      </c>
      <c r="F764" s="45">
        <v>0</v>
      </c>
      <c r="G764" s="39">
        <v>0</v>
      </c>
      <c r="H764" s="39">
        <v>0</v>
      </c>
    </row>
    <row r="765" spans="1:12" x14ac:dyDescent="0.25">
      <c r="A765" s="101" t="s">
        <v>968</v>
      </c>
      <c r="B765" s="40">
        <v>391584</v>
      </c>
      <c r="C765" s="40">
        <v>0</v>
      </c>
      <c r="D765" s="44">
        <v>0</v>
      </c>
      <c r="E765" s="40">
        <v>0</v>
      </c>
      <c r="F765" s="44">
        <v>0</v>
      </c>
      <c r="G765" s="40">
        <v>0</v>
      </c>
      <c r="H765" s="75">
        <v>0</v>
      </c>
    </row>
    <row r="766" spans="1:12" x14ac:dyDescent="0.25">
      <c r="A766" s="41" t="s">
        <v>136</v>
      </c>
      <c r="B766" s="39">
        <v>162530</v>
      </c>
      <c r="C766" s="39">
        <v>133977</v>
      </c>
      <c r="D766" s="43">
        <v>82.4</v>
      </c>
      <c r="E766" s="39">
        <v>121600</v>
      </c>
      <c r="F766" s="43">
        <v>74.8</v>
      </c>
      <c r="G766" s="39">
        <v>174</v>
      </c>
      <c r="H766" s="39">
        <v>255751</v>
      </c>
      <c r="J766" s="12">
        <f>C766-C796</f>
        <v>1157</v>
      </c>
      <c r="K766" s="12"/>
      <c r="L766" s="67">
        <f t="shared" ref="L766:L782" si="39">G766/B766</f>
        <v>1.0705715867839784E-3</v>
      </c>
    </row>
    <row r="767" spans="1:12" x14ac:dyDescent="0.25">
      <c r="A767" s="37" t="s">
        <v>135</v>
      </c>
      <c r="B767" s="40">
        <v>256743</v>
      </c>
      <c r="C767" s="40">
        <v>212966</v>
      </c>
      <c r="D767" s="44">
        <v>83</v>
      </c>
      <c r="E767" s="40">
        <v>194986</v>
      </c>
      <c r="F767" s="44">
        <v>76</v>
      </c>
      <c r="G767" s="40">
        <v>553</v>
      </c>
      <c r="H767" s="40">
        <v>408505</v>
      </c>
      <c r="J767" s="12">
        <f t="shared" ref="J767:J782" si="40">C767-C797</f>
        <v>1400</v>
      </c>
      <c r="K767" s="12"/>
      <c r="L767" s="67">
        <f t="shared" si="39"/>
        <v>2.1539048776402863E-3</v>
      </c>
    </row>
    <row r="768" spans="1:12" x14ac:dyDescent="0.25">
      <c r="A768" s="36" t="s">
        <v>88</v>
      </c>
      <c r="B768" s="39">
        <v>277328</v>
      </c>
      <c r="C768" s="39">
        <v>226071</v>
      </c>
      <c r="D768" s="43">
        <v>81.5</v>
      </c>
      <c r="E768" s="39">
        <v>203082</v>
      </c>
      <c r="F768" s="43">
        <v>73.2</v>
      </c>
      <c r="G768" s="39">
        <v>1597</v>
      </c>
      <c r="H768" s="39">
        <v>430750</v>
      </c>
      <c r="J768" s="12">
        <f t="shared" si="40"/>
        <v>1465</v>
      </c>
      <c r="K768" s="12"/>
      <c r="L768" s="67">
        <f t="shared" si="39"/>
        <v>5.7585242023885071E-3</v>
      </c>
    </row>
    <row r="769" spans="1:12" x14ac:dyDescent="0.25">
      <c r="A769" s="37" t="s">
        <v>89</v>
      </c>
      <c r="B769" s="40">
        <v>314508</v>
      </c>
      <c r="C769" s="40">
        <v>247168</v>
      </c>
      <c r="D769" s="44">
        <v>78.599999999999994</v>
      </c>
      <c r="E769" s="40">
        <v>223603</v>
      </c>
      <c r="F769" s="44">
        <v>71.099999999999994</v>
      </c>
      <c r="G769" s="40">
        <v>3644</v>
      </c>
      <c r="H769" s="40">
        <v>474415</v>
      </c>
      <c r="J769" s="12">
        <f t="shared" si="40"/>
        <v>1735</v>
      </c>
      <c r="K769" s="12"/>
      <c r="L769" s="67">
        <f t="shared" si="39"/>
        <v>1.1586350744655144E-2</v>
      </c>
    </row>
    <row r="770" spans="1:12" x14ac:dyDescent="0.25">
      <c r="A770" s="36" t="s">
        <v>90</v>
      </c>
      <c r="B770" s="39">
        <v>356228</v>
      </c>
      <c r="C770" s="39">
        <v>285911</v>
      </c>
      <c r="D770" s="43">
        <v>80.3</v>
      </c>
      <c r="E770" s="39">
        <v>263042</v>
      </c>
      <c r="F770" s="43">
        <v>73.8</v>
      </c>
      <c r="G770" s="39">
        <v>4956</v>
      </c>
      <c r="H770" s="39">
        <v>553909</v>
      </c>
      <c r="J770" s="12">
        <f t="shared" si="40"/>
        <v>1774</v>
      </c>
      <c r="K770" s="12"/>
      <c r="L770" s="67">
        <f t="shared" si="39"/>
        <v>1.391243810144065E-2</v>
      </c>
    </row>
    <row r="771" spans="1:12" x14ac:dyDescent="0.25">
      <c r="A771" s="37" t="s">
        <v>91</v>
      </c>
      <c r="B771" s="40">
        <v>359302</v>
      </c>
      <c r="C771" s="40">
        <v>300675</v>
      </c>
      <c r="D771" s="44">
        <v>83.7</v>
      </c>
      <c r="E771" s="40">
        <v>280617</v>
      </c>
      <c r="F771" s="44">
        <v>78.099999999999994</v>
      </c>
      <c r="G771" s="40">
        <v>6560</v>
      </c>
      <c r="H771" s="40">
        <v>587852</v>
      </c>
      <c r="J771" s="12">
        <f t="shared" si="40"/>
        <v>1540</v>
      </c>
      <c r="K771" s="12"/>
      <c r="L771" s="67">
        <f t="shared" si="39"/>
        <v>1.8257621722116771E-2</v>
      </c>
    </row>
    <row r="772" spans="1:12" x14ac:dyDescent="0.25">
      <c r="A772" s="36" t="s">
        <v>92</v>
      </c>
      <c r="B772" s="39">
        <v>319889</v>
      </c>
      <c r="C772" s="39">
        <v>274927</v>
      </c>
      <c r="D772" s="43">
        <v>85.9</v>
      </c>
      <c r="E772" s="39">
        <v>260619</v>
      </c>
      <c r="F772" s="43">
        <v>81.5</v>
      </c>
      <c r="G772" s="39">
        <v>19656</v>
      </c>
      <c r="H772" s="39">
        <v>555202</v>
      </c>
      <c r="J772" s="12">
        <f t="shared" si="40"/>
        <v>1196</v>
      </c>
      <c r="K772" s="12"/>
      <c r="L772" s="67">
        <f t="shared" si="39"/>
        <v>6.144631419023474E-2</v>
      </c>
    </row>
    <row r="773" spans="1:12" x14ac:dyDescent="0.25">
      <c r="A773" s="37" t="s">
        <v>93</v>
      </c>
      <c r="B773" s="40">
        <v>288547</v>
      </c>
      <c r="C773" s="40">
        <v>250318</v>
      </c>
      <c r="D773" s="44">
        <v>86.8</v>
      </c>
      <c r="E773" s="40">
        <v>238187</v>
      </c>
      <c r="F773" s="44">
        <v>82.5</v>
      </c>
      <c r="G773" s="40">
        <v>20898</v>
      </c>
      <c r="H773" s="40">
        <v>509403</v>
      </c>
      <c r="J773" s="12">
        <f t="shared" si="40"/>
        <v>935</v>
      </c>
      <c r="K773" s="12"/>
      <c r="L773" s="67">
        <f t="shared" si="39"/>
        <v>7.2424942903582437E-2</v>
      </c>
    </row>
    <row r="774" spans="1:12" x14ac:dyDescent="0.25">
      <c r="A774" s="36" t="s">
        <v>94</v>
      </c>
      <c r="B774" s="39">
        <v>266491</v>
      </c>
      <c r="C774" s="39">
        <v>236640</v>
      </c>
      <c r="D774" s="43">
        <v>88.8</v>
      </c>
      <c r="E774" s="39">
        <v>226134</v>
      </c>
      <c r="F774" s="43">
        <v>84.9</v>
      </c>
      <c r="G774" s="39">
        <v>19985</v>
      </c>
      <c r="H774" s="39">
        <v>482759</v>
      </c>
      <c r="J774" s="12">
        <f t="shared" si="40"/>
        <v>813</v>
      </c>
      <c r="K774" s="12"/>
      <c r="L774" s="67">
        <f t="shared" si="39"/>
        <v>7.4993151738707881E-2</v>
      </c>
    </row>
    <row r="775" spans="1:12" x14ac:dyDescent="0.25">
      <c r="A775" s="37" t="s">
        <v>95</v>
      </c>
      <c r="B775" s="40">
        <v>284260</v>
      </c>
      <c r="C775" s="40">
        <v>249335</v>
      </c>
      <c r="D775" s="42">
        <v>87.7</v>
      </c>
      <c r="E775" s="40">
        <v>238076</v>
      </c>
      <c r="F775" s="42">
        <v>83.8</v>
      </c>
      <c r="G775" s="40">
        <v>27646</v>
      </c>
      <c r="H775" s="40">
        <v>515057</v>
      </c>
      <c r="J775" s="12">
        <f t="shared" si="40"/>
        <v>640</v>
      </c>
      <c r="K775" s="12"/>
      <c r="L775" s="67">
        <f t="shared" si="39"/>
        <v>9.7256033209033976E-2</v>
      </c>
    </row>
    <row r="776" spans="1:12" x14ac:dyDescent="0.25">
      <c r="A776" s="36" t="s">
        <v>96</v>
      </c>
      <c r="B776" s="39">
        <v>264339</v>
      </c>
      <c r="C776" s="39">
        <v>243606</v>
      </c>
      <c r="D776" s="42">
        <v>92.2</v>
      </c>
      <c r="E776" s="39">
        <v>235278</v>
      </c>
      <c r="F776" s="42">
        <v>89</v>
      </c>
      <c r="G776" s="39">
        <v>43080</v>
      </c>
      <c r="H776" s="39">
        <v>521964</v>
      </c>
      <c r="J776" s="12">
        <f t="shared" si="40"/>
        <v>530</v>
      </c>
      <c r="K776" s="12"/>
      <c r="L776" s="67">
        <f t="shared" si="39"/>
        <v>0.16297254661627683</v>
      </c>
    </row>
    <row r="777" spans="1:12" x14ac:dyDescent="0.25">
      <c r="A777" s="37" t="s">
        <v>97</v>
      </c>
      <c r="B777" s="40">
        <v>210073</v>
      </c>
      <c r="C777" s="40">
        <v>199961</v>
      </c>
      <c r="D777" s="42">
        <v>95.2</v>
      </c>
      <c r="E777" s="40">
        <v>196183</v>
      </c>
      <c r="F777" s="42">
        <v>93.4</v>
      </c>
      <c r="G777" s="40">
        <v>11300</v>
      </c>
      <c r="H777" s="40">
        <v>407444</v>
      </c>
      <c r="J777" s="12">
        <f t="shared" si="40"/>
        <v>350</v>
      </c>
      <c r="K777" s="12"/>
      <c r="L777" s="67">
        <f t="shared" si="39"/>
        <v>5.3790825094133944E-2</v>
      </c>
    </row>
    <row r="778" spans="1:12" x14ac:dyDescent="0.25">
      <c r="A778" s="36" t="s">
        <v>98</v>
      </c>
      <c r="B778" s="39">
        <v>157657</v>
      </c>
      <c r="C778" s="39">
        <v>151687</v>
      </c>
      <c r="D778" s="42">
        <v>96.2</v>
      </c>
      <c r="E778" s="39">
        <v>151369</v>
      </c>
      <c r="F778" s="42">
        <v>96</v>
      </c>
      <c r="G778" s="39">
        <v>17143</v>
      </c>
      <c r="H778" s="39">
        <v>320199</v>
      </c>
      <c r="J778" s="12">
        <f t="shared" si="40"/>
        <v>234</v>
      </c>
      <c r="K778" s="12"/>
      <c r="L778" s="67">
        <f t="shared" si="39"/>
        <v>0.10873605358468066</v>
      </c>
    </row>
    <row r="779" spans="1:12" x14ac:dyDescent="0.25">
      <c r="A779" s="37" t="s">
        <v>99</v>
      </c>
      <c r="B779" s="40">
        <v>102977</v>
      </c>
      <c r="C779" s="40">
        <v>97108</v>
      </c>
      <c r="D779" s="42">
        <v>94.3</v>
      </c>
      <c r="E779" s="40">
        <v>96123</v>
      </c>
      <c r="F779" s="42">
        <v>93.3</v>
      </c>
      <c r="G779" s="40">
        <v>59398</v>
      </c>
      <c r="H779" s="40">
        <v>252629</v>
      </c>
      <c r="J779" s="12">
        <f t="shared" si="40"/>
        <v>124</v>
      </c>
      <c r="K779" s="12"/>
      <c r="L779" s="67">
        <f t="shared" si="39"/>
        <v>0.57680841352923473</v>
      </c>
    </row>
    <row r="780" spans="1:12" x14ac:dyDescent="0.25">
      <c r="A780" s="36" t="s">
        <v>100</v>
      </c>
      <c r="B780" s="39">
        <v>68566</v>
      </c>
      <c r="C780" s="39">
        <v>63997</v>
      </c>
      <c r="D780" s="42">
        <v>93.3</v>
      </c>
      <c r="E780" s="39">
        <v>63282</v>
      </c>
      <c r="F780" s="42">
        <v>92.3</v>
      </c>
      <c r="G780" s="39">
        <v>40668</v>
      </c>
      <c r="H780" s="39">
        <v>167947</v>
      </c>
      <c r="J780" s="12">
        <f t="shared" si="40"/>
        <v>84</v>
      </c>
      <c r="K780" s="12"/>
      <c r="L780" s="67">
        <f t="shared" si="39"/>
        <v>0.59312195548814284</v>
      </c>
    </row>
    <row r="781" spans="1:12" x14ac:dyDescent="0.25">
      <c r="A781" s="37" t="s">
        <v>101</v>
      </c>
      <c r="B781" s="40">
        <v>44034</v>
      </c>
      <c r="C781" s="40">
        <v>40747</v>
      </c>
      <c r="D781" s="42">
        <v>92.5</v>
      </c>
      <c r="E781" s="40">
        <v>40188</v>
      </c>
      <c r="F781" s="42">
        <v>91.3</v>
      </c>
      <c r="G781" s="40">
        <v>26991</v>
      </c>
      <c r="H781" s="40">
        <v>107926</v>
      </c>
      <c r="J781" s="12">
        <f t="shared" si="40"/>
        <v>73</v>
      </c>
      <c r="K781" s="12"/>
      <c r="L781" s="67">
        <f t="shared" si="39"/>
        <v>0.61295816868783215</v>
      </c>
    </row>
    <row r="782" spans="1:12" x14ac:dyDescent="0.25">
      <c r="A782" s="36" t="s">
        <v>102</v>
      </c>
      <c r="B782" s="39">
        <v>27669</v>
      </c>
      <c r="C782" s="39">
        <v>25834</v>
      </c>
      <c r="D782" s="43">
        <v>93.4</v>
      </c>
      <c r="E782" s="39">
        <v>25437</v>
      </c>
      <c r="F782" s="43">
        <v>91.9</v>
      </c>
      <c r="G782" s="39">
        <v>18618</v>
      </c>
      <c r="H782" s="39">
        <v>69889</v>
      </c>
      <c r="J782" s="12">
        <f t="shared" si="40"/>
        <v>36</v>
      </c>
      <c r="K782" s="12"/>
      <c r="L782" s="67">
        <f t="shared" si="39"/>
        <v>0.67288300986663774</v>
      </c>
    </row>
    <row r="783" spans="1:12" x14ac:dyDescent="0.25">
      <c r="A783" s="36" t="s">
        <v>12</v>
      </c>
      <c r="B783" s="39" t="s">
        <v>13</v>
      </c>
      <c r="C783" s="39">
        <v>63307</v>
      </c>
      <c r="D783" s="59" t="s">
        <v>13</v>
      </c>
      <c r="E783" s="39">
        <v>32088</v>
      </c>
      <c r="F783" s="43" t="s">
        <v>13</v>
      </c>
      <c r="G783" s="39">
        <v>11</v>
      </c>
      <c r="H783" s="39">
        <v>95406</v>
      </c>
    </row>
    <row r="784" spans="1:12" x14ac:dyDescent="0.25">
      <c r="A784" s="36" t="s">
        <v>194</v>
      </c>
      <c r="B784" s="39">
        <v>3761140</v>
      </c>
      <c r="C784" s="39">
        <v>3304235</v>
      </c>
      <c r="D784" s="45">
        <v>87.8</v>
      </c>
      <c r="E784" s="39">
        <v>3089894</v>
      </c>
      <c r="F784" s="45">
        <v>82.2</v>
      </c>
      <c r="G784" s="39">
        <v>322878</v>
      </c>
      <c r="H784" s="39">
        <v>6717007</v>
      </c>
      <c r="J784" s="12">
        <f>SUM(J765:J783)</f>
        <v>14086</v>
      </c>
      <c r="K784" s="33"/>
    </row>
    <row r="785" spans="1:12" x14ac:dyDescent="0.25">
      <c r="A785" s="36" t="s">
        <v>103</v>
      </c>
      <c r="B785" s="39">
        <v>4421887</v>
      </c>
      <c r="C785" s="39">
        <v>3304235</v>
      </c>
      <c r="D785" s="45">
        <v>74.7</v>
      </c>
      <c r="E785" s="39">
        <v>3089894</v>
      </c>
      <c r="F785" s="45">
        <v>69.900000000000006</v>
      </c>
      <c r="G785" s="39">
        <v>322878</v>
      </c>
      <c r="H785" s="39">
        <v>6717007</v>
      </c>
    </row>
    <row r="786" spans="1:12" x14ac:dyDescent="0.25">
      <c r="H786"/>
    </row>
    <row r="787" spans="1:12" x14ac:dyDescent="0.25">
      <c r="B787" s="3" t="s">
        <v>232</v>
      </c>
      <c r="C787" s="58">
        <f>SUM(C766:C783)/SUM(B766:B782)</f>
        <v>0.87851931102822256</v>
      </c>
      <c r="D787" s="56">
        <f>AVERAGE(D766:D782)</f>
        <v>87.988235294117644</v>
      </c>
      <c r="E787" s="58">
        <f>SUM(E766:E783)/SUM(B766:B782)</f>
        <v>0.82153101944330187</v>
      </c>
      <c r="F787" s="56">
        <f>AVERAGE(F766:F782)</f>
        <v>83.935294117647047</v>
      </c>
      <c r="H787" s="14" t="s">
        <v>1153</v>
      </c>
    </row>
    <row r="788" spans="1:12" x14ac:dyDescent="0.25">
      <c r="B788" s="3" t="s">
        <v>156</v>
      </c>
      <c r="D788" s="38">
        <f>AVERAGE(D776:D782)</f>
        <v>93.871428571428581</v>
      </c>
      <c r="F788" s="38">
        <f>AVERAGE(F776:F782)</f>
        <v>92.457142857142841</v>
      </c>
      <c r="H788" s="12">
        <f>B784-E784</f>
        <v>671246</v>
      </c>
    </row>
    <row r="789" spans="1:12" x14ac:dyDescent="0.25">
      <c r="B789" s="3" t="s">
        <v>147</v>
      </c>
      <c r="D789" s="38">
        <f>AVERAGE(D778:D782)</f>
        <v>93.940000000000012</v>
      </c>
      <c r="F789" s="38">
        <f>AVERAGE(F778:F782)</f>
        <v>92.960000000000008</v>
      </c>
      <c r="H789"/>
    </row>
    <row r="790" spans="1:12" x14ac:dyDescent="0.25">
      <c r="H790"/>
    </row>
    <row r="791" spans="1:12" x14ac:dyDescent="0.25">
      <c r="A791" t="s">
        <v>881</v>
      </c>
      <c r="H791"/>
    </row>
    <row r="792" spans="1:12" x14ac:dyDescent="0.25">
      <c r="A792" t="s">
        <v>111</v>
      </c>
      <c r="H792"/>
    </row>
    <row r="793" spans="1:12" ht="60" x14ac:dyDescent="0.25">
      <c r="A793" s="35" t="s">
        <v>104</v>
      </c>
      <c r="B793" s="35" t="s">
        <v>105</v>
      </c>
      <c r="C793" s="35" t="s">
        <v>106</v>
      </c>
      <c r="D793" s="35" t="s">
        <v>107</v>
      </c>
      <c r="E793" s="35" t="s">
        <v>108</v>
      </c>
      <c r="F793" s="35" t="s">
        <v>785</v>
      </c>
      <c r="G793" s="14" t="s">
        <v>783</v>
      </c>
      <c r="H793" s="35" t="s">
        <v>110</v>
      </c>
      <c r="J793" s="35" t="s">
        <v>457</v>
      </c>
      <c r="K793" s="35"/>
      <c r="L793" s="35" t="s">
        <v>784</v>
      </c>
    </row>
    <row r="794" spans="1:12" x14ac:dyDescent="0.25">
      <c r="A794" s="36" t="s">
        <v>857</v>
      </c>
      <c r="B794" s="39">
        <v>269163</v>
      </c>
      <c r="C794" s="39">
        <v>0</v>
      </c>
      <c r="D794" s="45">
        <v>0</v>
      </c>
      <c r="E794" s="39">
        <v>0</v>
      </c>
      <c r="F794" s="45">
        <v>0</v>
      </c>
      <c r="G794" s="39">
        <v>0</v>
      </c>
      <c r="H794" s="39">
        <v>0</v>
      </c>
    </row>
    <row r="795" spans="1:12" x14ac:dyDescent="0.25">
      <c r="A795" s="101" t="s">
        <v>968</v>
      </c>
      <c r="B795" s="40">
        <v>391584</v>
      </c>
      <c r="C795" s="40">
        <v>0</v>
      </c>
      <c r="D795" s="44">
        <v>0</v>
      </c>
      <c r="E795" s="40">
        <v>0</v>
      </c>
      <c r="F795" s="44">
        <v>0</v>
      </c>
      <c r="G795" s="40">
        <v>0</v>
      </c>
      <c r="H795" s="75">
        <v>0</v>
      </c>
    </row>
    <row r="796" spans="1:12" x14ac:dyDescent="0.25">
      <c r="A796" s="41" t="s">
        <v>136</v>
      </c>
      <c r="B796" s="39">
        <v>162530</v>
      </c>
      <c r="C796" s="39">
        <v>132820</v>
      </c>
      <c r="D796" s="43">
        <v>81.7</v>
      </c>
      <c r="E796" s="39">
        <v>119042</v>
      </c>
      <c r="F796" s="43">
        <v>73.2</v>
      </c>
      <c r="G796" s="39">
        <v>160</v>
      </c>
      <c r="H796" s="39">
        <v>252022</v>
      </c>
      <c r="J796" s="12">
        <f>C796-C826</f>
        <v>966</v>
      </c>
      <c r="K796" s="12"/>
      <c r="L796" s="67">
        <f t="shared" ref="L796:L812" si="41">G796/B796</f>
        <v>9.8443364301975013E-4</v>
      </c>
    </row>
    <row r="797" spans="1:12" x14ac:dyDescent="0.25">
      <c r="A797" s="37" t="s">
        <v>135</v>
      </c>
      <c r="B797" s="40">
        <v>256743</v>
      </c>
      <c r="C797" s="40">
        <v>211566</v>
      </c>
      <c r="D797" s="44">
        <v>82.4</v>
      </c>
      <c r="E797" s="40">
        <v>191468</v>
      </c>
      <c r="F797" s="44">
        <v>74.599999999999994</v>
      </c>
      <c r="G797" s="40">
        <v>471</v>
      </c>
      <c r="H797" s="40">
        <v>403505</v>
      </c>
      <c r="J797" s="12">
        <f t="shared" ref="J797:J812" si="42">C797-C827</f>
        <v>1353</v>
      </c>
      <c r="K797" s="12"/>
      <c r="L797" s="67">
        <f t="shared" si="41"/>
        <v>1.8345193442469707E-3</v>
      </c>
    </row>
    <row r="798" spans="1:12" x14ac:dyDescent="0.25">
      <c r="A798" s="36" t="s">
        <v>88</v>
      </c>
      <c r="B798" s="39">
        <v>277328</v>
      </c>
      <c r="C798" s="39">
        <v>224606</v>
      </c>
      <c r="D798" s="43">
        <v>81</v>
      </c>
      <c r="E798" s="39">
        <v>199421</v>
      </c>
      <c r="F798" s="43">
        <v>71.900000000000006</v>
      </c>
      <c r="G798" s="39">
        <v>887</v>
      </c>
      <c r="H798" s="39">
        <v>424914</v>
      </c>
      <c r="J798" s="12">
        <f t="shared" si="42"/>
        <v>1653</v>
      </c>
      <c r="K798" s="12"/>
      <c r="L798" s="67">
        <f t="shared" si="41"/>
        <v>3.1983788149772111E-3</v>
      </c>
    </row>
    <row r="799" spans="1:12" x14ac:dyDescent="0.25">
      <c r="A799" s="37" t="s">
        <v>89</v>
      </c>
      <c r="B799" s="40">
        <v>314508</v>
      </c>
      <c r="C799" s="40">
        <v>245433</v>
      </c>
      <c r="D799" s="44">
        <v>78</v>
      </c>
      <c r="E799" s="40">
        <v>219479</v>
      </c>
      <c r="F799" s="44">
        <v>69.8</v>
      </c>
      <c r="G799" s="40">
        <v>1510</v>
      </c>
      <c r="H799" s="40">
        <v>466422</v>
      </c>
      <c r="J799" s="12">
        <f t="shared" si="42"/>
        <v>1829</v>
      </c>
      <c r="K799" s="12"/>
      <c r="L799" s="67">
        <f t="shared" si="41"/>
        <v>4.8011497322802601E-3</v>
      </c>
    </row>
    <row r="800" spans="1:12" x14ac:dyDescent="0.25">
      <c r="A800" s="36" t="s">
        <v>90</v>
      </c>
      <c r="B800" s="39">
        <v>356228</v>
      </c>
      <c r="C800" s="39">
        <v>284137</v>
      </c>
      <c r="D800" s="43">
        <v>79.8</v>
      </c>
      <c r="E800" s="39">
        <v>258788</v>
      </c>
      <c r="F800" s="43">
        <v>72.7</v>
      </c>
      <c r="G800" s="39">
        <v>2344</v>
      </c>
      <c r="H800" s="39">
        <v>545269</v>
      </c>
      <c r="J800" s="12">
        <f t="shared" si="42"/>
        <v>1976</v>
      </c>
      <c r="K800" s="12"/>
      <c r="L800" s="67">
        <f t="shared" si="41"/>
        <v>6.5800554700921879E-3</v>
      </c>
    </row>
    <row r="801" spans="1:12" x14ac:dyDescent="0.25">
      <c r="A801" s="37" t="s">
        <v>91</v>
      </c>
      <c r="B801" s="40">
        <v>359302</v>
      </c>
      <c r="C801" s="40">
        <v>299135</v>
      </c>
      <c r="D801" s="44">
        <v>83.2</v>
      </c>
      <c r="E801" s="40">
        <v>276500</v>
      </c>
      <c r="F801" s="44">
        <v>77</v>
      </c>
      <c r="G801" s="40">
        <v>3703</v>
      </c>
      <c r="H801" s="40">
        <v>579338</v>
      </c>
      <c r="J801" s="12">
        <f t="shared" si="42"/>
        <v>1738</v>
      </c>
      <c r="K801" s="12"/>
      <c r="L801" s="67">
        <f t="shared" si="41"/>
        <v>1.0306093481249756E-2</v>
      </c>
    </row>
    <row r="802" spans="1:12" x14ac:dyDescent="0.25">
      <c r="A802" s="36" t="s">
        <v>92</v>
      </c>
      <c r="B802" s="39">
        <v>319889</v>
      </c>
      <c r="C802" s="39">
        <v>273731</v>
      </c>
      <c r="D802" s="43">
        <v>85.6</v>
      </c>
      <c r="E802" s="39">
        <v>257468</v>
      </c>
      <c r="F802" s="43">
        <v>80.5</v>
      </c>
      <c r="G802" s="39">
        <v>16767</v>
      </c>
      <c r="H802" s="39">
        <v>547966</v>
      </c>
      <c r="J802" s="12">
        <f t="shared" si="42"/>
        <v>1355</v>
      </c>
      <c r="K802" s="12"/>
      <c r="L802" s="67">
        <f t="shared" si="41"/>
        <v>5.2415056472713974E-2</v>
      </c>
    </row>
    <row r="803" spans="1:12" x14ac:dyDescent="0.25">
      <c r="A803" s="37" t="s">
        <v>93</v>
      </c>
      <c r="B803" s="40">
        <v>288547</v>
      </c>
      <c r="C803" s="40">
        <v>249383</v>
      </c>
      <c r="D803" s="44">
        <v>86.4</v>
      </c>
      <c r="E803" s="40">
        <v>235788</v>
      </c>
      <c r="F803" s="44">
        <v>81.7</v>
      </c>
      <c r="G803" s="40">
        <v>18124</v>
      </c>
      <c r="H803" s="40">
        <v>503295</v>
      </c>
      <c r="J803" s="12">
        <f t="shared" si="42"/>
        <v>1024</v>
      </c>
      <c r="K803" s="12"/>
      <c r="L803" s="67">
        <f t="shared" si="41"/>
        <v>6.2811257784693653E-2</v>
      </c>
    </row>
    <row r="804" spans="1:12" x14ac:dyDescent="0.25">
      <c r="A804" s="36" t="s">
        <v>94</v>
      </c>
      <c r="B804" s="39">
        <v>266491</v>
      </c>
      <c r="C804" s="39">
        <v>235827</v>
      </c>
      <c r="D804" s="43">
        <v>88.5</v>
      </c>
      <c r="E804" s="39">
        <v>224165</v>
      </c>
      <c r="F804" s="43">
        <v>84.1</v>
      </c>
      <c r="G804" s="39">
        <v>17358</v>
      </c>
      <c r="H804" s="39">
        <v>477350</v>
      </c>
      <c r="J804" s="12">
        <f t="shared" si="42"/>
        <v>872</v>
      </c>
      <c r="K804" s="12"/>
      <c r="L804" s="67">
        <f t="shared" si="41"/>
        <v>6.5135407949987054E-2</v>
      </c>
    </row>
    <row r="805" spans="1:12" x14ac:dyDescent="0.25">
      <c r="A805" s="37" t="s">
        <v>95</v>
      </c>
      <c r="B805" s="40">
        <v>284260</v>
      </c>
      <c r="C805" s="40">
        <v>248695</v>
      </c>
      <c r="D805" s="42">
        <v>87.5</v>
      </c>
      <c r="E805" s="40">
        <v>236350</v>
      </c>
      <c r="F805" s="42">
        <v>83.2</v>
      </c>
      <c r="G805" s="40">
        <v>25009</v>
      </c>
      <c r="H805" s="40">
        <v>510054</v>
      </c>
      <c r="J805" s="12">
        <f t="shared" si="42"/>
        <v>726</v>
      </c>
      <c r="K805" s="12"/>
      <c r="L805" s="67">
        <f t="shared" si="41"/>
        <v>8.7979314711883486E-2</v>
      </c>
    </row>
    <row r="806" spans="1:12" x14ac:dyDescent="0.25">
      <c r="A806" s="36" t="s">
        <v>96</v>
      </c>
      <c r="B806" s="39">
        <v>264339</v>
      </c>
      <c r="C806" s="39">
        <v>243076</v>
      </c>
      <c r="D806" s="42">
        <v>92</v>
      </c>
      <c r="E806" s="39">
        <v>233991</v>
      </c>
      <c r="F806" s="42">
        <v>88.5</v>
      </c>
      <c r="G806" s="39">
        <v>40194</v>
      </c>
      <c r="H806" s="39">
        <v>517261</v>
      </c>
      <c r="J806" s="12">
        <f t="shared" si="42"/>
        <v>596</v>
      </c>
      <c r="K806" s="12"/>
      <c r="L806" s="67">
        <f t="shared" si="41"/>
        <v>0.15205474788056245</v>
      </c>
    </row>
    <row r="807" spans="1:12" x14ac:dyDescent="0.25">
      <c r="A807" s="37" t="s">
        <v>97</v>
      </c>
      <c r="B807" s="40">
        <v>210073</v>
      </c>
      <c r="C807" s="40">
        <v>199611</v>
      </c>
      <c r="D807" s="42">
        <v>95</v>
      </c>
      <c r="E807" s="40">
        <v>195381</v>
      </c>
      <c r="F807" s="42">
        <v>93</v>
      </c>
      <c r="G807" s="40">
        <v>9825</v>
      </c>
      <c r="H807" s="40">
        <v>404817</v>
      </c>
      <c r="J807" s="12">
        <f t="shared" si="42"/>
        <v>364</v>
      </c>
      <c r="K807" s="12"/>
      <c r="L807" s="67">
        <f t="shared" si="41"/>
        <v>4.6769456331846551E-2</v>
      </c>
    </row>
    <row r="808" spans="1:12" x14ac:dyDescent="0.25">
      <c r="A808" s="36" t="s">
        <v>98</v>
      </c>
      <c r="B808" s="39">
        <v>157657</v>
      </c>
      <c r="C808" s="39">
        <v>151453</v>
      </c>
      <c r="D808" s="42">
        <v>96.1</v>
      </c>
      <c r="E808" s="39">
        <v>150898</v>
      </c>
      <c r="F808" s="42">
        <v>95.7</v>
      </c>
      <c r="G808" s="39">
        <v>12556</v>
      </c>
      <c r="H808" s="39">
        <v>314907</v>
      </c>
      <c r="J808" s="12">
        <f t="shared" si="42"/>
        <v>209</v>
      </c>
      <c r="K808" s="12"/>
      <c r="L808" s="67">
        <f t="shared" si="41"/>
        <v>7.9641246503485419E-2</v>
      </c>
    </row>
    <row r="809" spans="1:12" x14ac:dyDescent="0.25">
      <c r="A809" s="37" t="s">
        <v>99</v>
      </c>
      <c r="B809" s="40">
        <v>102977</v>
      </c>
      <c r="C809" s="40">
        <v>96984</v>
      </c>
      <c r="D809" s="42">
        <v>94.2</v>
      </c>
      <c r="E809" s="40">
        <v>95907</v>
      </c>
      <c r="F809" s="42">
        <v>93.1</v>
      </c>
      <c r="G809" s="40">
        <v>55096</v>
      </c>
      <c r="H809" s="40">
        <v>247987</v>
      </c>
      <c r="J809" s="12">
        <f t="shared" si="42"/>
        <v>131</v>
      </c>
      <c r="K809" s="12"/>
      <c r="L809" s="67">
        <f t="shared" si="41"/>
        <v>0.53503209454538392</v>
      </c>
    </row>
    <row r="810" spans="1:12" x14ac:dyDescent="0.25">
      <c r="A810" s="36" t="s">
        <v>100</v>
      </c>
      <c r="B810" s="39">
        <v>68566</v>
      </c>
      <c r="C810" s="39">
        <v>63913</v>
      </c>
      <c r="D810" s="42">
        <v>93.2</v>
      </c>
      <c r="E810" s="39">
        <v>63124</v>
      </c>
      <c r="F810" s="42">
        <v>92.1</v>
      </c>
      <c r="G810" s="39">
        <v>37898</v>
      </c>
      <c r="H810" s="39">
        <v>164935</v>
      </c>
      <c r="J810" s="12">
        <f t="shared" si="42"/>
        <v>83</v>
      </c>
      <c r="K810" s="12"/>
      <c r="L810" s="67">
        <f t="shared" si="41"/>
        <v>0.55272292389814193</v>
      </c>
    </row>
    <row r="811" spans="1:12" x14ac:dyDescent="0.25">
      <c r="A811" s="37" t="s">
        <v>101</v>
      </c>
      <c r="B811" s="40">
        <v>44034</v>
      </c>
      <c r="C811" s="40">
        <v>40674</v>
      </c>
      <c r="D811" s="42">
        <v>92.4</v>
      </c>
      <c r="E811" s="40">
        <v>40102</v>
      </c>
      <c r="F811" s="42">
        <v>91.1</v>
      </c>
      <c r="G811" s="40">
        <v>25431</v>
      </c>
      <c r="H811" s="40">
        <v>106207</v>
      </c>
      <c r="J811" s="12">
        <f t="shared" si="42"/>
        <v>52</v>
      </c>
      <c r="K811" s="12"/>
      <c r="L811" s="67">
        <f t="shared" si="41"/>
        <v>0.57753099877367486</v>
      </c>
    </row>
    <row r="812" spans="1:12" x14ac:dyDescent="0.25">
      <c r="A812" s="36" t="s">
        <v>102</v>
      </c>
      <c r="B812" s="39">
        <v>27669</v>
      </c>
      <c r="C812" s="39">
        <v>25798</v>
      </c>
      <c r="D812" s="43">
        <v>93.2</v>
      </c>
      <c r="E812" s="39">
        <v>25393</v>
      </c>
      <c r="F812" s="43">
        <v>91.8</v>
      </c>
      <c r="G812" s="39">
        <v>17920</v>
      </c>
      <c r="H812" s="39">
        <v>69111</v>
      </c>
      <c r="J812" s="12">
        <f t="shared" si="42"/>
        <v>22</v>
      </c>
      <c r="K812" s="12"/>
      <c r="L812" s="67">
        <f t="shared" si="41"/>
        <v>0.6476562217644295</v>
      </c>
    </row>
    <row r="813" spans="1:12" x14ac:dyDescent="0.25">
      <c r="A813" s="36" t="s">
        <v>12</v>
      </c>
      <c r="B813" s="39" t="s">
        <v>13</v>
      </c>
      <c r="C813" s="39">
        <v>63598</v>
      </c>
      <c r="D813" s="59" t="s">
        <v>13</v>
      </c>
      <c r="E813" s="39">
        <v>32596</v>
      </c>
      <c r="F813" s="43" t="s">
        <v>13</v>
      </c>
      <c r="G813" s="39">
        <v>8</v>
      </c>
      <c r="H813" s="39">
        <v>96202</v>
      </c>
    </row>
    <row r="814" spans="1:12" x14ac:dyDescent="0.25">
      <c r="A814" s="36" t="s">
        <v>194</v>
      </c>
      <c r="B814" s="39">
        <v>3761140</v>
      </c>
      <c r="C814" s="39">
        <v>3290440</v>
      </c>
      <c r="D814" s="45">
        <v>87.5</v>
      </c>
      <c r="E814" s="39">
        <v>3055861</v>
      </c>
      <c r="F814" s="45">
        <v>81.2</v>
      </c>
      <c r="G814" s="39">
        <v>285261</v>
      </c>
      <c r="H814" s="39">
        <v>6631562</v>
      </c>
      <c r="J814" s="12">
        <f>SUM(J795:J813)</f>
        <v>14949</v>
      </c>
      <c r="K814" s="33"/>
    </row>
    <row r="815" spans="1:12" x14ac:dyDescent="0.25">
      <c r="A815" s="36" t="s">
        <v>103</v>
      </c>
      <c r="B815" s="39">
        <v>4421887</v>
      </c>
      <c r="C815" s="39">
        <v>3290440</v>
      </c>
      <c r="D815" s="45">
        <v>74.400000000000006</v>
      </c>
      <c r="E815" s="39">
        <v>3055861</v>
      </c>
      <c r="F815" s="45">
        <v>69.099999999999994</v>
      </c>
      <c r="G815" s="39">
        <v>285261</v>
      </c>
      <c r="H815" s="39">
        <v>6631562</v>
      </c>
    </row>
    <row r="816" spans="1:12" x14ac:dyDescent="0.25">
      <c r="H816"/>
    </row>
    <row r="817" spans="1:12" x14ac:dyDescent="0.25">
      <c r="B817" s="3" t="s">
        <v>232</v>
      </c>
      <c r="C817" s="58">
        <f>SUM(C796:C813)/SUM(B796:B812)</f>
        <v>0.87485154106160867</v>
      </c>
      <c r="D817" s="56">
        <f>AVERAGE(D796:D812)</f>
        <v>87.658823529411777</v>
      </c>
      <c r="E817" s="58">
        <f>SUM(E796:E813)/SUM(B796:B812)</f>
        <v>0.81248243551624366</v>
      </c>
      <c r="F817" s="56">
        <f>AVERAGE(F796:F812)</f>
        <v>83.176470588235276</v>
      </c>
      <c r="H817" s="14" t="s">
        <v>1153</v>
      </c>
    </row>
    <row r="818" spans="1:12" x14ac:dyDescent="0.25">
      <c r="B818" s="3" t="s">
        <v>156</v>
      </c>
      <c r="D818" s="38">
        <f>AVERAGE(D806:D812)</f>
        <v>93.728571428571428</v>
      </c>
      <c r="F818" s="38">
        <f>AVERAGE(F806:F812)</f>
        <v>92.185714285714283</v>
      </c>
      <c r="H818" s="12">
        <f>B814-E814</f>
        <v>705279</v>
      </c>
    </row>
    <row r="819" spans="1:12" x14ac:dyDescent="0.25">
      <c r="B819" s="3" t="s">
        <v>147</v>
      </c>
      <c r="D819" s="38">
        <f>AVERAGE(D808:D812)</f>
        <v>93.82</v>
      </c>
      <c r="F819" s="38">
        <f>AVERAGE(F808:F812)</f>
        <v>92.76</v>
      </c>
      <c r="H819"/>
    </row>
    <row r="820" spans="1:12" x14ac:dyDescent="0.25">
      <c r="H820"/>
    </row>
    <row r="821" spans="1:12" x14ac:dyDescent="0.25">
      <c r="A821" t="s">
        <v>867</v>
      </c>
      <c r="H821"/>
    </row>
    <row r="822" spans="1:12" x14ac:dyDescent="0.25">
      <c r="A822" t="s">
        <v>111</v>
      </c>
      <c r="H822"/>
    </row>
    <row r="823" spans="1:12" ht="60" x14ac:dyDescent="0.25">
      <c r="A823" s="35" t="s">
        <v>104</v>
      </c>
      <c r="B823" s="35" t="s">
        <v>105</v>
      </c>
      <c r="C823" s="35" t="s">
        <v>106</v>
      </c>
      <c r="D823" s="35" t="s">
        <v>107</v>
      </c>
      <c r="E823" s="35" t="s">
        <v>108</v>
      </c>
      <c r="F823" s="35" t="s">
        <v>785</v>
      </c>
      <c r="G823" s="14" t="s">
        <v>783</v>
      </c>
      <c r="H823" s="35" t="s">
        <v>110</v>
      </c>
      <c r="J823" s="35" t="s">
        <v>457</v>
      </c>
      <c r="K823" s="35"/>
      <c r="L823" s="35" t="s">
        <v>784</v>
      </c>
    </row>
    <row r="824" spans="1:12" x14ac:dyDescent="0.25">
      <c r="A824" s="36" t="s">
        <v>857</v>
      </c>
      <c r="B824" s="39">
        <v>269163</v>
      </c>
      <c r="C824" s="39">
        <v>0</v>
      </c>
      <c r="D824" s="45">
        <v>0</v>
      </c>
      <c r="E824" s="39">
        <v>0</v>
      </c>
      <c r="F824" s="45">
        <v>0</v>
      </c>
      <c r="G824" s="39">
        <v>0</v>
      </c>
      <c r="H824" s="39">
        <v>0</v>
      </c>
    </row>
    <row r="825" spans="1:12" x14ac:dyDescent="0.25">
      <c r="A825" s="101" t="s">
        <v>968</v>
      </c>
      <c r="B825" s="40">
        <v>391584</v>
      </c>
      <c r="C825" s="40">
        <v>0</v>
      </c>
      <c r="D825" s="44">
        <v>0</v>
      </c>
      <c r="E825" s="40">
        <v>0</v>
      </c>
      <c r="F825" s="44">
        <v>0</v>
      </c>
      <c r="G825" s="40">
        <v>0</v>
      </c>
      <c r="H825" s="75">
        <v>0</v>
      </c>
    </row>
    <row r="826" spans="1:12" x14ac:dyDescent="0.25">
      <c r="A826" s="41" t="s">
        <v>136</v>
      </c>
      <c r="B826" s="39">
        <v>162530</v>
      </c>
      <c r="C826" s="39">
        <v>131854</v>
      </c>
      <c r="D826" s="43">
        <v>81.099999999999994</v>
      </c>
      <c r="E826" s="39">
        <v>116590</v>
      </c>
      <c r="F826" s="43">
        <v>71.7</v>
      </c>
      <c r="G826" s="39">
        <v>153</v>
      </c>
      <c r="H826" s="39">
        <v>248597</v>
      </c>
      <c r="J826" s="12">
        <f>C826-C856</f>
        <v>376</v>
      </c>
      <c r="K826" s="12"/>
      <c r="L826" s="67">
        <f t="shared" ref="L826:L842" si="43">G826/B826</f>
        <v>9.4136467113763612E-4</v>
      </c>
    </row>
    <row r="827" spans="1:12" x14ac:dyDescent="0.25">
      <c r="A827" s="37" t="s">
        <v>135</v>
      </c>
      <c r="B827" s="40">
        <v>256743</v>
      </c>
      <c r="C827" s="40">
        <v>210213</v>
      </c>
      <c r="D827" s="44">
        <v>81.900000000000006</v>
      </c>
      <c r="E827" s="40">
        <v>187919</v>
      </c>
      <c r="F827" s="44">
        <v>73.2</v>
      </c>
      <c r="G827" s="40">
        <v>444</v>
      </c>
      <c r="H827" s="40">
        <v>398576</v>
      </c>
      <c r="J827" s="12">
        <f t="shared" ref="J827:J842" si="44">C827-C857</f>
        <v>609</v>
      </c>
      <c r="K827" s="12"/>
      <c r="L827" s="67">
        <f t="shared" si="43"/>
        <v>1.7293558149589277E-3</v>
      </c>
    </row>
    <row r="828" spans="1:12" x14ac:dyDescent="0.25">
      <c r="A828" s="36" t="s">
        <v>88</v>
      </c>
      <c r="B828" s="39">
        <v>277328</v>
      </c>
      <c r="C828" s="39">
        <v>222953</v>
      </c>
      <c r="D828" s="43">
        <v>80.400000000000006</v>
      </c>
      <c r="E828" s="39">
        <v>195185</v>
      </c>
      <c r="F828" s="43">
        <v>70.400000000000006</v>
      </c>
      <c r="G828" s="39">
        <v>800</v>
      </c>
      <c r="H828" s="39">
        <v>418938</v>
      </c>
      <c r="J828" s="12">
        <f t="shared" si="44"/>
        <v>689</v>
      </c>
      <c r="K828" s="12"/>
      <c r="L828" s="67">
        <f t="shared" si="43"/>
        <v>2.8846708590549819E-3</v>
      </c>
    </row>
    <row r="829" spans="1:12" x14ac:dyDescent="0.25">
      <c r="A829" s="37" t="s">
        <v>89</v>
      </c>
      <c r="B829" s="40">
        <v>314508</v>
      </c>
      <c r="C829" s="40">
        <v>243604</v>
      </c>
      <c r="D829" s="44">
        <v>77.5</v>
      </c>
      <c r="E829" s="40">
        <v>215042</v>
      </c>
      <c r="F829" s="44">
        <v>68.400000000000006</v>
      </c>
      <c r="G829" s="40">
        <v>1232</v>
      </c>
      <c r="H829" s="40">
        <v>459878</v>
      </c>
      <c r="J829" s="12">
        <f t="shared" si="44"/>
        <v>802</v>
      </c>
      <c r="K829" s="12"/>
      <c r="L829" s="67">
        <f t="shared" si="43"/>
        <v>3.9172294504432317E-3</v>
      </c>
    </row>
    <row r="830" spans="1:12" x14ac:dyDescent="0.25">
      <c r="A830" s="36" t="s">
        <v>90</v>
      </c>
      <c r="B830" s="39">
        <v>356228</v>
      </c>
      <c r="C830" s="39">
        <v>282161</v>
      </c>
      <c r="D830" s="43">
        <v>79.2</v>
      </c>
      <c r="E830" s="39">
        <v>254126</v>
      </c>
      <c r="F830" s="43">
        <v>71.3</v>
      </c>
      <c r="G830" s="39">
        <v>1958</v>
      </c>
      <c r="H830" s="39">
        <v>538245</v>
      </c>
      <c r="J830" s="12">
        <f t="shared" si="44"/>
        <v>793</v>
      </c>
      <c r="K830" s="12"/>
      <c r="L830" s="67">
        <f t="shared" si="43"/>
        <v>5.4964797826111368E-3</v>
      </c>
    </row>
    <row r="831" spans="1:12" x14ac:dyDescent="0.25">
      <c r="A831" s="37" t="s">
        <v>91</v>
      </c>
      <c r="B831" s="40">
        <v>359302</v>
      </c>
      <c r="C831" s="40">
        <v>297397</v>
      </c>
      <c r="D831" s="44">
        <v>82.8</v>
      </c>
      <c r="E831" s="40">
        <v>271976</v>
      </c>
      <c r="F831" s="44">
        <v>75.7</v>
      </c>
      <c r="G831" s="40">
        <v>3263</v>
      </c>
      <c r="H831" s="40">
        <v>572636</v>
      </c>
      <c r="J831" s="12">
        <f t="shared" si="44"/>
        <v>781</v>
      </c>
      <c r="K831" s="12"/>
      <c r="L831" s="67">
        <f t="shared" si="43"/>
        <v>9.0814969023272907E-3</v>
      </c>
    </row>
    <row r="832" spans="1:12" x14ac:dyDescent="0.25">
      <c r="A832" s="36" t="s">
        <v>92</v>
      </c>
      <c r="B832" s="39">
        <v>319889</v>
      </c>
      <c r="C832" s="39">
        <v>272376</v>
      </c>
      <c r="D832" s="43">
        <v>85.2</v>
      </c>
      <c r="E832" s="39">
        <v>253906</v>
      </c>
      <c r="F832" s="43">
        <v>79.400000000000006</v>
      </c>
      <c r="G832" s="39">
        <v>16028</v>
      </c>
      <c r="H832" s="39">
        <v>542310</v>
      </c>
      <c r="J832" s="12">
        <f t="shared" si="44"/>
        <v>596</v>
      </c>
      <c r="K832" s="12"/>
      <c r="L832" s="67">
        <f t="shared" si="43"/>
        <v>5.0104880130295196E-2</v>
      </c>
    </row>
    <row r="833" spans="1:12" x14ac:dyDescent="0.25">
      <c r="A833" s="37" t="s">
        <v>93</v>
      </c>
      <c r="B833" s="40">
        <v>288547</v>
      </c>
      <c r="C833" s="40">
        <v>248359</v>
      </c>
      <c r="D833" s="44">
        <v>86.1</v>
      </c>
      <c r="E833" s="40">
        <v>233188</v>
      </c>
      <c r="F833" s="44">
        <v>80.8</v>
      </c>
      <c r="G833" s="40">
        <v>17369</v>
      </c>
      <c r="H833" s="40">
        <v>498916</v>
      </c>
      <c r="J833" s="12">
        <f t="shared" si="44"/>
        <v>494</v>
      </c>
      <c r="K833" s="12"/>
      <c r="L833" s="67">
        <f t="shared" si="43"/>
        <v>6.019469965031693E-2</v>
      </c>
    </row>
    <row r="834" spans="1:12" x14ac:dyDescent="0.25">
      <c r="A834" s="36" t="s">
        <v>94</v>
      </c>
      <c r="B834" s="39">
        <v>266491</v>
      </c>
      <c r="C834" s="39">
        <v>234955</v>
      </c>
      <c r="D834" s="43">
        <v>88.2</v>
      </c>
      <c r="E834" s="39">
        <v>222089</v>
      </c>
      <c r="F834" s="43">
        <v>83.3</v>
      </c>
      <c r="G834" s="39">
        <v>16628</v>
      </c>
      <c r="H834" s="39">
        <v>473672</v>
      </c>
      <c r="J834" s="12">
        <f t="shared" si="44"/>
        <v>391</v>
      </c>
      <c r="K834" s="12"/>
      <c r="L834" s="67">
        <f t="shared" si="43"/>
        <v>6.2396103433136577E-2</v>
      </c>
    </row>
    <row r="835" spans="1:12" x14ac:dyDescent="0.25">
      <c r="A835" s="37" t="s">
        <v>95</v>
      </c>
      <c r="B835" s="40">
        <v>284260</v>
      </c>
      <c r="C835" s="40">
        <v>247969</v>
      </c>
      <c r="D835" s="42">
        <v>87.2</v>
      </c>
      <c r="E835" s="40">
        <v>234523</v>
      </c>
      <c r="F835" s="42">
        <v>82.5</v>
      </c>
      <c r="G835" s="40">
        <v>24051</v>
      </c>
      <c r="H835" s="40">
        <v>506543</v>
      </c>
      <c r="J835" s="12">
        <f t="shared" si="44"/>
        <v>329</v>
      </c>
      <c r="K835" s="12"/>
      <c r="L835" s="67">
        <f t="shared" si="43"/>
        <v>8.4609160627594451E-2</v>
      </c>
    </row>
    <row r="836" spans="1:12" x14ac:dyDescent="0.25">
      <c r="A836" s="36" t="s">
        <v>96</v>
      </c>
      <c r="B836" s="39">
        <v>264339</v>
      </c>
      <c r="C836" s="39">
        <v>242480</v>
      </c>
      <c r="D836" s="42">
        <v>91.7</v>
      </c>
      <c r="E836" s="39">
        <v>232663</v>
      </c>
      <c r="F836" s="42">
        <v>88</v>
      </c>
      <c r="G836" s="39">
        <v>38644</v>
      </c>
      <c r="H836" s="39">
        <v>513787</v>
      </c>
      <c r="J836" s="12">
        <f t="shared" si="44"/>
        <v>258</v>
      </c>
      <c r="K836" s="12"/>
      <c r="L836" s="67">
        <f t="shared" si="43"/>
        <v>0.14619106526089604</v>
      </c>
    </row>
    <row r="837" spans="1:12" x14ac:dyDescent="0.25">
      <c r="A837" s="37" t="s">
        <v>97</v>
      </c>
      <c r="B837" s="40">
        <v>210073</v>
      </c>
      <c r="C837" s="40">
        <v>199247</v>
      </c>
      <c r="D837" s="42">
        <v>94.8</v>
      </c>
      <c r="E837" s="40">
        <v>194577</v>
      </c>
      <c r="F837" s="42">
        <v>92.6</v>
      </c>
      <c r="G837" s="40">
        <v>9059</v>
      </c>
      <c r="H837" s="40">
        <v>402883</v>
      </c>
      <c r="J837" s="12">
        <f t="shared" si="44"/>
        <v>146</v>
      </c>
      <c r="K837" s="12"/>
      <c r="L837" s="67">
        <f t="shared" si="43"/>
        <v>4.3123104825465434E-2</v>
      </c>
    </row>
    <row r="838" spans="1:12" x14ac:dyDescent="0.25">
      <c r="A838" s="36" t="s">
        <v>98</v>
      </c>
      <c r="B838" s="39">
        <v>157657</v>
      </c>
      <c r="C838" s="39">
        <v>151244</v>
      </c>
      <c r="D838" s="42">
        <v>95.9</v>
      </c>
      <c r="E838" s="39">
        <v>150425</v>
      </c>
      <c r="F838" s="42">
        <v>95.4</v>
      </c>
      <c r="G838" s="39">
        <v>11035</v>
      </c>
      <c r="H838" s="39">
        <v>312704</v>
      </c>
      <c r="J838" s="12">
        <f t="shared" si="44"/>
        <v>101</v>
      </c>
      <c r="K838" s="12"/>
      <c r="L838" s="67">
        <f t="shared" si="43"/>
        <v>6.999372054523427E-2</v>
      </c>
    </row>
    <row r="839" spans="1:12" x14ac:dyDescent="0.25">
      <c r="A839" s="37" t="s">
        <v>99</v>
      </c>
      <c r="B839" s="40">
        <v>102977</v>
      </c>
      <c r="C839" s="40">
        <v>96853</v>
      </c>
      <c r="D839" s="42">
        <v>94</v>
      </c>
      <c r="E839" s="40">
        <v>95667</v>
      </c>
      <c r="F839" s="42">
        <v>92.9</v>
      </c>
      <c r="G839" s="40">
        <v>49304</v>
      </c>
      <c r="H839" s="40">
        <v>241824</v>
      </c>
      <c r="J839" s="12">
        <f t="shared" si="44"/>
        <v>42</v>
      </c>
      <c r="K839" s="12"/>
      <c r="L839" s="67">
        <f t="shared" si="43"/>
        <v>0.47878652514639192</v>
      </c>
    </row>
    <row r="840" spans="1:12" x14ac:dyDescent="0.25">
      <c r="A840" s="36" t="s">
        <v>100</v>
      </c>
      <c r="B840" s="39">
        <v>68566</v>
      </c>
      <c r="C840" s="39">
        <v>63830</v>
      </c>
      <c r="D840" s="42">
        <v>93.1</v>
      </c>
      <c r="E840" s="39">
        <v>62979</v>
      </c>
      <c r="F840" s="42">
        <v>91.8</v>
      </c>
      <c r="G840" s="39">
        <v>34120</v>
      </c>
      <c r="H840" s="39">
        <v>160929</v>
      </c>
      <c r="J840" s="12">
        <f t="shared" si="44"/>
        <v>29</v>
      </c>
      <c r="K840" s="12"/>
      <c r="L840" s="67">
        <f t="shared" si="43"/>
        <v>0.49762272846600358</v>
      </c>
    </row>
    <row r="841" spans="1:12" x14ac:dyDescent="0.25">
      <c r="A841" s="37" t="s">
        <v>101</v>
      </c>
      <c r="B841" s="40">
        <v>44034</v>
      </c>
      <c r="C841" s="40">
        <v>40622</v>
      </c>
      <c r="D841" s="42">
        <v>92.2</v>
      </c>
      <c r="E841" s="40">
        <v>40027</v>
      </c>
      <c r="F841" s="42">
        <v>90.9</v>
      </c>
      <c r="G841" s="40">
        <v>23384</v>
      </c>
      <c r="H841" s="40">
        <v>104033</v>
      </c>
      <c r="J841" s="12">
        <f t="shared" si="44"/>
        <v>21</v>
      </c>
      <c r="K841" s="12"/>
      <c r="L841" s="67">
        <f t="shared" si="43"/>
        <v>0.53104419312349549</v>
      </c>
    </row>
    <row r="842" spans="1:12" x14ac:dyDescent="0.25">
      <c r="A842" s="36" t="s">
        <v>102</v>
      </c>
      <c r="B842" s="39">
        <v>27669</v>
      </c>
      <c r="C842" s="39">
        <v>25776</v>
      </c>
      <c r="D842" s="43">
        <v>93.2</v>
      </c>
      <c r="E842" s="39">
        <v>25346</v>
      </c>
      <c r="F842" s="43">
        <v>91.6</v>
      </c>
      <c r="G842" s="39">
        <v>17031</v>
      </c>
      <c r="H842" s="39">
        <v>68153</v>
      </c>
      <c r="J842" s="12">
        <f t="shared" si="44"/>
        <v>9</v>
      </c>
      <c r="K842" s="12"/>
      <c r="L842" s="67">
        <f t="shared" si="43"/>
        <v>0.61552640138783477</v>
      </c>
    </row>
    <row r="843" spans="1:12" x14ac:dyDescent="0.25">
      <c r="A843" s="36" t="s">
        <v>12</v>
      </c>
      <c r="B843" s="39" t="s">
        <v>13</v>
      </c>
      <c r="C843" s="39">
        <v>63935</v>
      </c>
      <c r="D843" s="59" t="s">
        <v>13</v>
      </c>
      <c r="E843" s="39">
        <v>33210</v>
      </c>
      <c r="F843" s="43" t="s">
        <v>13</v>
      </c>
      <c r="G843" s="39">
        <v>8</v>
      </c>
      <c r="H843" s="39">
        <v>97153</v>
      </c>
    </row>
    <row r="844" spans="1:12" x14ac:dyDescent="0.25">
      <c r="A844" s="36" t="s">
        <v>194</v>
      </c>
      <c r="B844" s="39">
        <v>3761140</v>
      </c>
      <c r="C844" s="39">
        <v>3275828</v>
      </c>
      <c r="D844" s="45">
        <v>87.1</v>
      </c>
      <c r="E844" s="39">
        <v>3019438</v>
      </c>
      <c r="F844" s="45">
        <v>80.3</v>
      </c>
      <c r="G844" s="39">
        <v>264511</v>
      </c>
      <c r="H844" s="39">
        <v>6559777</v>
      </c>
      <c r="J844" s="12">
        <f>SUM(J825:J843)</f>
        <v>6466</v>
      </c>
      <c r="K844" s="33"/>
    </row>
    <row r="845" spans="1:12" x14ac:dyDescent="0.25">
      <c r="A845" s="36" t="s">
        <v>103</v>
      </c>
      <c r="B845" s="39">
        <v>4421887</v>
      </c>
      <c r="C845" s="39">
        <v>3275828</v>
      </c>
      <c r="D845" s="45">
        <v>74.099999999999994</v>
      </c>
      <c r="E845" s="39">
        <v>3019438</v>
      </c>
      <c r="F845" s="45">
        <v>68.3</v>
      </c>
      <c r="G845" s="39">
        <v>264511</v>
      </c>
      <c r="H845" s="39">
        <v>6559777</v>
      </c>
    </row>
    <row r="846" spans="1:12" x14ac:dyDescent="0.25">
      <c r="H846"/>
    </row>
    <row r="847" spans="1:12" x14ac:dyDescent="0.25">
      <c r="B847" s="3" t="s">
        <v>232</v>
      </c>
      <c r="C847" s="58">
        <f>SUM(C826:C843)/SUM(B826:B842)</f>
        <v>0.8709665497783784</v>
      </c>
      <c r="D847" s="56">
        <f>AVERAGE(D826:D842)</f>
        <v>87.323529411764724</v>
      </c>
      <c r="E847" s="58">
        <f>SUM(E826:E843)/SUM(B826:B842)</f>
        <v>0.80279840612197206</v>
      </c>
      <c r="F847" s="56">
        <f>AVERAGE(F826:F842)</f>
        <v>82.347058823529423</v>
      </c>
      <c r="H847" s="14" t="s">
        <v>1153</v>
      </c>
    </row>
    <row r="848" spans="1:12" x14ac:dyDescent="0.25">
      <c r="B848" s="3" t="s">
        <v>156</v>
      </c>
      <c r="D848" s="38">
        <f>AVERAGE(D836:D842)</f>
        <v>93.557142857142864</v>
      </c>
      <c r="F848" s="38">
        <f>AVERAGE(F836:F842)</f>
        <v>91.885714285714286</v>
      </c>
      <c r="H848" s="12">
        <f>B844-E844</f>
        <v>741702</v>
      </c>
    </row>
    <row r="849" spans="1:12" x14ac:dyDescent="0.25">
      <c r="B849" s="3" t="s">
        <v>147</v>
      </c>
      <c r="D849" s="38">
        <f>AVERAGE(D838:D842)</f>
        <v>93.679999999999993</v>
      </c>
      <c r="F849" s="38">
        <f>AVERAGE(F838:F842)</f>
        <v>92.52000000000001</v>
      </c>
      <c r="H849"/>
    </row>
    <row r="850" spans="1:12" x14ac:dyDescent="0.25">
      <c r="H850"/>
    </row>
    <row r="851" spans="1:12" x14ac:dyDescent="0.25">
      <c r="A851" t="s">
        <v>865</v>
      </c>
      <c r="H851"/>
    </row>
    <row r="852" spans="1:12" x14ac:dyDescent="0.25">
      <c r="A852" t="s">
        <v>111</v>
      </c>
      <c r="H852"/>
    </row>
    <row r="853" spans="1:12" ht="60" x14ac:dyDescent="0.25">
      <c r="A853" s="35" t="s">
        <v>104</v>
      </c>
      <c r="B853" s="35" t="s">
        <v>105</v>
      </c>
      <c r="C853" s="35" t="s">
        <v>106</v>
      </c>
      <c r="D853" s="35" t="s">
        <v>107</v>
      </c>
      <c r="E853" s="35" t="s">
        <v>108</v>
      </c>
      <c r="F853" s="35" t="s">
        <v>785</v>
      </c>
      <c r="G853" s="14" t="s">
        <v>783</v>
      </c>
      <c r="H853" s="35" t="s">
        <v>110</v>
      </c>
      <c r="J853" s="35" t="s">
        <v>457</v>
      </c>
      <c r="K853" s="35"/>
      <c r="L853" s="35" t="s">
        <v>784</v>
      </c>
    </row>
    <row r="854" spans="1:12" x14ac:dyDescent="0.25">
      <c r="A854" s="36" t="s">
        <v>857</v>
      </c>
      <c r="B854" s="39">
        <v>269163</v>
      </c>
      <c r="C854" s="39">
        <v>0</v>
      </c>
      <c r="D854" s="45">
        <v>0</v>
      </c>
      <c r="E854" s="39">
        <v>0</v>
      </c>
      <c r="F854" s="45">
        <v>0</v>
      </c>
      <c r="G854" s="39">
        <v>0</v>
      </c>
      <c r="H854" s="39">
        <v>0</v>
      </c>
    </row>
    <row r="855" spans="1:12" x14ac:dyDescent="0.25">
      <c r="A855" s="101" t="s">
        <v>968</v>
      </c>
      <c r="B855" s="40">
        <v>391584</v>
      </c>
      <c r="C855" s="40">
        <v>0</v>
      </c>
      <c r="D855" s="44">
        <v>0</v>
      </c>
      <c r="E855" s="40">
        <v>0</v>
      </c>
      <c r="F855" s="44">
        <v>0</v>
      </c>
      <c r="G855" s="40">
        <v>0</v>
      </c>
      <c r="H855" s="75">
        <v>0</v>
      </c>
    </row>
    <row r="856" spans="1:12" x14ac:dyDescent="0.25">
      <c r="A856" s="41" t="s">
        <v>136</v>
      </c>
      <c r="B856" s="39">
        <v>162530</v>
      </c>
      <c r="C856" s="39">
        <v>131478</v>
      </c>
      <c r="D856" s="43">
        <v>80.900000000000006</v>
      </c>
      <c r="E856" s="39">
        <v>115423</v>
      </c>
      <c r="F856" s="43">
        <v>71</v>
      </c>
      <c r="G856" s="39">
        <v>154</v>
      </c>
      <c r="H856" s="39">
        <v>247055</v>
      </c>
      <c r="J856" s="12">
        <f>C856-C886</f>
        <v>653</v>
      </c>
      <c r="K856" s="12"/>
      <c r="L856" s="67">
        <f t="shared" ref="L856:L872" si="45">G856/B856</f>
        <v>9.4751738140650961E-4</v>
      </c>
    </row>
    <row r="857" spans="1:12" x14ac:dyDescent="0.25">
      <c r="A857" s="37" t="s">
        <v>135</v>
      </c>
      <c r="B857" s="40">
        <v>256743</v>
      </c>
      <c r="C857" s="40">
        <v>209604</v>
      </c>
      <c r="D857" s="44">
        <v>81.599999999999994</v>
      </c>
      <c r="E857" s="40">
        <v>186172</v>
      </c>
      <c r="F857" s="44">
        <v>72.5</v>
      </c>
      <c r="G857" s="40">
        <v>437</v>
      </c>
      <c r="H857" s="40">
        <v>396213</v>
      </c>
      <c r="J857" s="12">
        <f t="shared" ref="J857:J872" si="46">C857-C887</f>
        <v>1031</v>
      </c>
      <c r="K857" s="12"/>
      <c r="L857" s="67">
        <f t="shared" si="45"/>
        <v>1.7020911962546204E-3</v>
      </c>
    </row>
    <row r="858" spans="1:12" x14ac:dyDescent="0.25">
      <c r="A858" s="36" t="s">
        <v>88</v>
      </c>
      <c r="B858" s="39">
        <v>277328</v>
      </c>
      <c r="C858" s="39">
        <v>222264</v>
      </c>
      <c r="D858" s="43">
        <v>80.099999999999994</v>
      </c>
      <c r="E858" s="39">
        <v>193152</v>
      </c>
      <c r="F858" s="43">
        <v>69.7</v>
      </c>
      <c r="G858" s="39">
        <v>777</v>
      </c>
      <c r="H858" s="39">
        <v>416193</v>
      </c>
      <c r="J858" s="12">
        <f t="shared" si="46"/>
        <v>1325</v>
      </c>
      <c r="K858" s="12"/>
      <c r="L858" s="67">
        <f t="shared" si="45"/>
        <v>2.801736571857151E-3</v>
      </c>
    </row>
    <row r="859" spans="1:12" x14ac:dyDescent="0.25">
      <c r="A859" s="37" t="s">
        <v>89</v>
      </c>
      <c r="B859" s="40">
        <v>314508</v>
      </c>
      <c r="C859" s="40">
        <v>242802</v>
      </c>
      <c r="D859" s="44">
        <v>77.2</v>
      </c>
      <c r="E859" s="40">
        <v>212961</v>
      </c>
      <c r="F859" s="44">
        <v>67.7</v>
      </c>
      <c r="G859" s="40">
        <v>1180</v>
      </c>
      <c r="H859" s="40">
        <v>456943</v>
      </c>
      <c r="J859" s="12">
        <f t="shared" si="46"/>
        <v>1468</v>
      </c>
      <c r="K859" s="12"/>
      <c r="L859" s="67">
        <f t="shared" si="45"/>
        <v>3.7518918437686802E-3</v>
      </c>
    </row>
    <row r="860" spans="1:12" x14ac:dyDescent="0.25">
      <c r="A860" s="36" t="s">
        <v>90</v>
      </c>
      <c r="B860" s="39">
        <v>356228</v>
      </c>
      <c r="C860" s="39">
        <v>281368</v>
      </c>
      <c r="D860" s="43">
        <v>79</v>
      </c>
      <c r="E860" s="39">
        <v>251754</v>
      </c>
      <c r="F860" s="43">
        <v>70.7</v>
      </c>
      <c r="G860" s="39">
        <v>1892</v>
      </c>
      <c r="H860" s="39">
        <v>535014</v>
      </c>
      <c r="J860" s="12">
        <f t="shared" si="46"/>
        <v>1524</v>
      </c>
      <c r="K860" s="12"/>
      <c r="L860" s="67">
        <f t="shared" si="45"/>
        <v>5.3112051831972779E-3</v>
      </c>
    </row>
    <row r="861" spans="1:12" x14ac:dyDescent="0.25">
      <c r="A861" s="37" t="s">
        <v>91</v>
      </c>
      <c r="B861" s="40">
        <v>359302</v>
      </c>
      <c r="C861" s="40">
        <v>296616</v>
      </c>
      <c r="D861" s="44">
        <v>82.5</v>
      </c>
      <c r="E861" s="40">
        <v>269762</v>
      </c>
      <c r="F861" s="44">
        <v>75.099999999999994</v>
      </c>
      <c r="G861" s="40">
        <v>3187</v>
      </c>
      <c r="H861" s="40">
        <v>569565</v>
      </c>
      <c r="J861" s="12">
        <f t="shared" si="46"/>
        <v>1293</v>
      </c>
      <c r="K861" s="12"/>
      <c r="L861" s="67">
        <f t="shared" si="45"/>
        <v>8.8699756750588634E-3</v>
      </c>
    </row>
    <row r="862" spans="1:12" x14ac:dyDescent="0.25">
      <c r="A862" s="36" t="s">
        <v>92</v>
      </c>
      <c r="B862" s="39">
        <v>319889</v>
      </c>
      <c r="C862" s="39">
        <v>271780</v>
      </c>
      <c r="D862" s="43">
        <v>85</v>
      </c>
      <c r="E862" s="39">
        <v>252082</v>
      </c>
      <c r="F862" s="43">
        <v>78.8</v>
      </c>
      <c r="G862" s="39">
        <v>15779</v>
      </c>
      <c r="H862" s="39">
        <v>539641</v>
      </c>
      <c r="J862" s="12">
        <f t="shared" si="46"/>
        <v>1092</v>
      </c>
      <c r="K862" s="12"/>
      <c r="L862" s="67">
        <f t="shared" si="45"/>
        <v>4.9326485124527572E-2</v>
      </c>
    </row>
    <row r="863" spans="1:12" x14ac:dyDescent="0.25">
      <c r="A863" s="37" t="s">
        <v>93</v>
      </c>
      <c r="B863" s="40">
        <v>288547</v>
      </c>
      <c r="C863" s="40">
        <v>247865</v>
      </c>
      <c r="D863" s="44">
        <v>85.9</v>
      </c>
      <c r="E863" s="40">
        <v>231795</v>
      </c>
      <c r="F863" s="44">
        <v>80.3</v>
      </c>
      <c r="G863" s="40">
        <v>17086</v>
      </c>
      <c r="H863" s="40">
        <v>496746</v>
      </c>
      <c r="J863" s="12">
        <f t="shared" si="46"/>
        <v>832</v>
      </c>
      <c r="K863" s="12"/>
      <c r="L863" s="67">
        <f t="shared" si="45"/>
        <v>5.9213923554914796E-2</v>
      </c>
    </row>
    <row r="864" spans="1:12" x14ac:dyDescent="0.25">
      <c r="A864" s="36" t="s">
        <v>94</v>
      </c>
      <c r="B864" s="39">
        <v>266491</v>
      </c>
      <c r="C864" s="39">
        <v>234564</v>
      </c>
      <c r="D864" s="43">
        <v>88</v>
      </c>
      <c r="E864" s="39">
        <v>220973</v>
      </c>
      <c r="F864" s="43">
        <v>82.9</v>
      </c>
      <c r="G864" s="39">
        <v>16391</v>
      </c>
      <c r="H864" s="39">
        <v>471928</v>
      </c>
      <c r="J864" s="12">
        <f t="shared" si="46"/>
        <v>691</v>
      </c>
      <c r="K864" s="12"/>
      <c r="L864" s="67">
        <f t="shared" si="45"/>
        <v>6.1506767583145397E-2</v>
      </c>
    </row>
    <row r="865" spans="1:12" x14ac:dyDescent="0.25">
      <c r="A865" s="37" t="s">
        <v>95</v>
      </c>
      <c r="B865" s="40">
        <v>284260</v>
      </c>
      <c r="C865" s="40">
        <v>247640</v>
      </c>
      <c r="D865" s="42">
        <v>87.1</v>
      </c>
      <c r="E865" s="40">
        <v>233613</v>
      </c>
      <c r="F865" s="42">
        <v>82.2</v>
      </c>
      <c r="G865" s="40">
        <v>23708</v>
      </c>
      <c r="H865" s="40">
        <v>504961</v>
      </c>
      <c r="J865" s="12">
        <f t="shared" si="46"/>
        <v>611</v>
      </c>
      <c r="K865" s="12"/>
      <c r="L865" s="67">
        <f t="shared" si="45"/>
        <v>8.3402518820797855E-2</v>
      </c>
    </row>
    <row r="866" spans="1:12" x14ac:dyDescent="0.25">
      <c r="A866" s="36" t="s">
        <v>96</v>
      </c>
      <c r="B866" s="39">
        <v>264339</v>
      </c>
      <c r="C866" s="39">
        <v>242222</v>
      </c>
      <c r="D866" s="42">
        <v>91.6</v>
      </c>
      <c r="E866" s="39">
        <v>231939</v>
      </c>
      <c r="F866" s="42">
        <v>87.7</v>
      </c>
      <c r="G866" s="39">
        <v>38099</v>
      </c>
      <c r="H866" s="39">
        <v>512260</v>
      </c>
      <c r="J866" s="12">
        <f t="shared" si="46"/>
        <v>473</v>
      </c>
      <c r="K866" s="12"/>
      <c r="L866" s="67">
        <f t="shared" si="45"/>
        <v>0.14412931879140042</v>
      </c>
    </row>
    <row r="867" spans="1:12" x14ac:dyDescent="0.25">
      <c r="A867" s="37" t="s">
        <v>97</v>
      </c>
      <c r="B867" s="40">
        <v>210073</v>
      </c>
      <c r="C867" s="40">
        <v>199101</v>
      </c>
      <c r="D867" s="42">
        <v>94.8</v>
      </c>
      <c r="E867" s="40">
        <v>194195</v>
      </c>
      <c r="F867" s="42">
        <v>92.4</v>
      </c>
      <c r="G867" s="40">
        <v>8854</v>
      </c>
      <c r="H867" s="40">
        <v>402150</v>
      </c>
      <c r="J867" s="12">
        <f t="shared" si="46"/>
        <v>306</v>
      </c>
      <c r="K867" s="12"/>
      <c r="L867" s="67">
        <f t="shared" si="45"/>
        <v>4.2147253573757697E-2</v>
      </c>
    </row>
    <row r="868" spans="1:12" x14ac:dyDescent="0.25">
      <c r="A868" s="36" t="s">
        <v>98</v>
      </c>
      <c r="B868" s="39">
        <v>157657</v>
      </c>
      <c r="C868" s="39">
        <v>151143</v>
      </c>
      <c r="D868" s="42">
        <v>95.9</v>
      </c>
      <c r="E868" s="39">
        <v>150198</v>
      </c>
      <c r="F868" s="42">
        <v>95.3</v>
      </c>
      <c r="G868" s="39">
        <v>10723</v>
      </c>
      <c r="H868" s="39">
        <v>312064</v>
      </c>
      <c r="J868" s="12">
        <f t="shared" si="46"/>
        <v>196</v>
      </c>
      <c r="K868" s="12"/>
      <c r="L868" s="67">
        <f t="shared" si="45"/>
        <v>6.8014740861490453E-2</v>
      </c>
    </row>
    <row r="869" spans="1:12" x14ac:dyDescent="0.25">
      <c r="A869" s="37" t="s">
        <v>99</v>
      </c>
      <c r="B869" s="40">
        <v>102977</v>
      </c>
      <c r="C869" s="40">
        <v>96811</v>
      </c>
      <c r="D869" s="42">
        <v>94</v>
      </c>
      <c r="E869" s="40">
        <v>95563</v>
      </c>
      <c r="F869" s="42">
        <v>92.8</v>
      </c>
      <c r="G869" s="40">
        <v>47164</v>
      </c>
      <c r="H869" s="40">
        <v>239538</v>
      </c>
      <c r="J869" s="12">
        <f t="shared" si="46"/>
        <v>117</v>
      </c>
      <c r="K869" s="12"/>
      <c r="L869" s="67">
        <f t="shared" si="45"/>
        <v>0.4580051856239743</v>
      </c>
    </row>
    <row r="870" spans="1:12" x14ac:dyDescent="0.25">
      <c r="A870" s="36" t="s">
        <v>100</v>
      </c>
      <c r="B870" s="39">
        <v>68566</v>
      </c>
      <c r="C870" s="39">
        <v>63801</v>
      </c>
      <c r="D870" s="42">
        <v>93</v>
      </c>
      <c r="E870" s="39">
        <v>62933</v>
      </c>
      <c r="F870" s="42">
        <v>91.8</v>
      </c>
      <c r="G870" s="39">
        <v>32734</v>
      </c>
      <c r="H870" s="39">
        <v>159468</v>
      </c>
      <c r="J870" s="12">
        <f t="shared" si="46"/>
        <v>51</v>
      </c>
      <c r="K870" s="12"/>
      <c r="L870" s="67">
        <f t="shared" si="45"/>
        <v>0.47740862818306451</v>
      </c>
    </row>
    <row r="871" spans="1:12" x14ac:dyDescent="0.25">
      <c r="A871" s="37" t="s">
        <v>101</v>
      </c>
      <c r="B871" s="40">
        <v>44034</v>
      </c>
      <c r="C871" s="40">
        <v>40601</v>
      </c>
      <c r="D871" s="42">
        <v>92.2</v>
      </c>
      <c r="E871" s="40">
        <v>39980</v>
      </c>
      <c r="F871" s="42">
        <v>90.8</v>
      </c>
      <c r="G871" s="40">
        <v>22616</v>
      </c>
      <c r="H871" s="40">
        <v>103197</v>
      </c>
      <c r="J871" s="12">
        <f t="shared" si="46"/>
        <v>30</v>
      </c>
      <c r="K871" s="12"/>
      <c r="L871" s="67">
        <f t="shared" si="45"/>
        <v>0.51360312485806425</v>
      </c>
    </row>
    <row r="872" spans="1:12" x14ac:dyDescent="0.25">
      <c r="A872" s="36" t="s">
        <v>102</v>
      </c>
      <c r="B872" s="39">
        <v>27669</v>
      </c>
      <c r="C872" s="39">
        <v>25767</v>
      </c>
      <c r="D872" s="43">
        <v>93.1</v>
      </c>
      <c r="E872" s="39">
        <v>25328</v>
      </c>
      <c r="F872" s="43">
        <v>91.5</v>
      </c>
      <c r="G872" s="39">
        <v>16687</v>
      </c>
      <c r="H872" s="39">
        <v>67782</v>
      </c>
      <c r="J872" s="12">
        <f t="shared" si="46"/>
        <v>22</v>
      </c>
      <c r="K872" s="12"/>
      <c r="L872" s="67">
        <f t="shared" si="45"/>
        <v>0.60309371498789255</v>
      </c>
    </row>
    <row r="873" spans="1:12" x14ac:dyDescent="0.25">
      <c r="A873" s="36" t="s">
        <v>12</v>
      </c>
      <c r="B873" s="39" t="s">
        <v>13</v>
      </c>
      <c r="C873" s="39">
        <v>64030</v>
      </c>
      <c r="D873" s="59" t="s">
        <v>13</v>
      </c>
      <c r="E873" s="39">
        <v>33376</v>
      </c>
      <c r="F873" s="43" t="s">
        <v>13</v>
      </c>
      <c r="G873" s="39">
        <v>9</v>
      </c>
      <c r="H873" s="39">
        <v>97415</v>
      </c>
    </row>
    <row r="874" spans="1:12" x14ac:dyDescent="0.25">
      <c r="A874" s="36" t="s">
        <v>194</v>
      </c>
      <c r="B874" s="39">
        <v>3761140</v>
      </c>
      <c r="C874" s="39">
        <v>3269457</v>
      </c>
      <c r="D874" s="45">
        <v>86.9</v>
      </c>
      <c r="E874" s="39">
        <v>3001199</v>
      </c>
      <c r="F874" s="45">
        <v>79.8</v>
      </c>
      <c r="G874" s="39">
        <v>257477</v>
      </c>
      <c r="H874" s="39">
        <v>6528133</v>
      </c>
      <c r="J874" s="12">
        <f>SUM(J855:J873)</f>
        <v>11715</v>
      </c>
      <c r="K874" s="33"/>
    </row>
    <row r="875" spans="1:12" x14ac:dyDescent="0.25">
      <c r="A875" s="36" t="s">
        <v>103</v>
      </c>
      <c r="B875" s="39">
        <v>4421887</v>
      </c>
      <c r="C875" s="39">
        <v>3269457</v>
      </c>
      <c r="D875" s="45">
        <v>73.900000000000006</v>
      </c>
      <c r="E875" s="39">
        <v>3001199</v>
      </c>
      <c r="F875" s="45">
        <v>67.900000000000006</v>
      </c>
      <c r="G875" s="39">
        <v>257477</v>
      </c>
      <c r="H875" s="39">
        <v>6528133</v>
      </c>
    </row>
    <row r="876" spans="1:12" x14ac:dyDescent="0.25">
      <c r="H876"/>
    </row>
    <row r="877" spans="1:12" x14ac:dyDescent="0.25">
      <c r="B877" s="3" t="s">
        <v>232</v>
      </c>
      <c r="C877" s="58">
        <f>SUM(C856:C873)/SUM(B856:B872)</f>
        <v>0.86927264891159362</v>
      </c>
      <c r="D877" s="56">
        <f>AVERAGE(D856:D872)</f>
        <v>87.170588235294105</v>
      </c>
      <c r="E877" s="58">
        <f>SUM(E856:E873)/SUM(B856:B872)</f>
        <v>0.7979490798138118</v>
      </c>
      <c r="F877" s="56">
        <f>AVERAGE(F856:F872)</f>
        <v>81.952941176470574</v>
      </c>
      <c r="H877" s="14" t="s">
        <v>1153</v>
      </c>
    </row>
    <row r="878" spans="1:12" x14ac:dyDescent="0.25">
      <c r="B878" s="3" t="s">
        <v>156</v>
      </c>
      <c r="D878" s="38">
        <f>AVERAGE(D866:D872)</f>
        <v>93.51428571428572</v>
      </c>
      <c r="F878" s="38">
        <f>AVERAGE(F866:F872)</f>
        <v>91.757142857142867</v>
      </c>
      <c r="H878" s="12">
        <f>B874-E874</f>
        <v>759941</v>
      </c>
    </row>
    <row r="879" spans="1:12" x14ac:dyDescent="0.25">
      <c r="B879" s="3" t="s">
        <v>147</v>
      </c>
      <c r="D879" s="38">
        <f>AVERAGE(D868:D872)</f>
        <v>93.639999999999986</v>
      </c>
      <c r="F879" s="38">
        <f>AVERAGE(F868:F872)</f>
        <v>92.44</v>
      </c>
      <c r="H879"/>
    </row>
    <row r="880" spans="1:12" x14ac:dyDescent="0.25">
      <c r="H880"/>
    </row>
    <row r="881" spans="1:12" x14ac:dyDescent="0.25">
      <c r="A881" t="s">
        <v>858</v>
      </c>
      <c r="H881"/>
    </row>
    <row r="882" spans="1:12" x14ac:dyDescent="0.25">
      <c r="A882" t="s">
        <v>111</v>
      </c>
      <c r="H882"/>
    </row>
    <row r="883" spans="1:12" ht="60" x14ac:dyDescent="0.25">
      <c r="A883" s="35" t="s">
        <v>104</v>
      </c>
      <c r="B883" s="35" t="s">
        <v>105</v>
      </c>
      <c r="C883" s="35" t="s">
        <v>106</v>
      </c>
      <c r="D883" s="35" t="s">
        <v>107</v>
      </c>
      <c r="E883" s="35" t="s">
        <v>108</v>
      </c>
      <c r="F883" s="35" t="s">
        <v>785</v>
      </c>
      <c r="G883" s="14" t="s">
        <v>783</v>
      </c>
      <c r="H883" s="35" t="s">
        <v>110</v>
      </c>
      <c r="J883" s="35" t="s">
        <v>457</v>
      </c>
      <c r="K883" s="35"/>
      <c r="L883" s="35" t="s">
        <v>784</v>
      </c>
    </row>
    <row r="884" spans="1:12" x14ac:dyDescent="0.25">
      <c r="A884" s="36" t="s">
        <v>857</v>
      </c>
      <c r="B884" s="39">
        <v>269163</v>
      </c>
      <c r="C884" s="39">
        <v>0</v>
      </c>
      <c r="D884" s="45">
        <v>0</v>
      </c>
      <c r="E884" s="39">
        <v>0</v>
      </c>
      <c r="F884" s="45">
        <v>0</v>
      </c>
      <c r="G884" s="39">
        <v>0</v>
      </c>
      <c r="H884" s="39">
        <v>0</v>
      </c>
    </row>
    <row r="885" spans="1:12" x14ac:dyDescent="0.25">
      <c r="A885" s="101" t="s">
        <v>968</v>
      </c>
      <c r="B885" s="40">
        <v>391584</v>
      </c>
      <c r="C885" s="40">
        <v>0</v>
      </c>
      <c r="D885" s="44">
        <v>0</v>
      </c>
      <c r="E885" s="40">
        <v>0</v>
      </c>
      <c r="F885" s="44">
        <v>0</v>
      </c>
      <c r="G885" s="40">
        <v>0</v>
      </c>
      <c r="H885" s="75">
        <v>0</v>
      </c>
      <c r="J885" s="12">
        <f t="shared" ref="J885:J902" si="47">C885-C914</f>
        <v>0</v>
      </c>
      <c r="K885" s="12"/>
      <c r="L885" s="67">
        <f>G885/B885</f>
        <v>0</v>
      </c>
    </row>
    <row r="886" spans="1:12" x14ac:dyDescent="0.25">
      <c r="A886" s="41" t="s">
        <v>136</v>
      </c>
      <c r="B886" s="39">
        <v>162530</v>
      </c>
      <c r="C886" s="39">
        <v>130825</v>
      </c>
      <c r="D886" s="43">
        <v>80.5</v>
      </c>
      <c r="E886" s="39">
        <v>113629</v>
      </c>
      <c r="F886" s="43">
        <v>69.900000000000006</v>
      </c>
      <c r="G886" s="39">
        <v>150</v>
      </c>
      <c r="H886" s="39">
        <v>244604</v>
      </c>
      <c r="J886" s="12">
        <f t="shared" si="47"/>
        <v>1385</v>
      </c>
      <c r="K886" s="12"/>
      <c r="L886" s="67">
        <f t="shared" ref="L886:L901" si="48">G886/B886</f>
        <v>9.2290654033101585E-4</v>
      </c>
    </row>
    <row r="887" spans="1:12" x14ac:dyDescent="0.25">
      <c r="A887" s="37" t="s">
        <v>135</v>
      </c>
      <c r="B887" s="40">
        <v>256743</v>
      </c>
      <c r="C887" s="40">
        <v>208573</v>
      </c>
      <c r="D887" s="44">
        <v>81.2</v>
      </c>
      <c r="E887" s="40">
        <v>183100</v>
      </c>
      <c r="F887" s="44">
        <v>71.3</v>
      </c>
      <c r="G887" s="40">
        <v>426</v>
      </c>
      <c r="H887" s="40">
        <v>392099</v>
      </c>
      <c r="J887" s="12">
        <f t="shared" si="47"/>
        <v>1958</v>
      </c>
      <c r="K887" s="12"/>
      <c r="L887" s="67">
        <f t="shared" si="48"/>
        <v>1.6592467954335659E-3</v>
      </c>
    </row>
    <row r="888" spans="1:12" x14ac:dyDescent="0.25">
      <c r="A888" s="36" t="s">
        <v>88</v>
      </c>
      <c r="B888" s="39">
        <v>277328</v>
      </c>
      <c r="C888" s="39">
        <v>220939</v>
      </c>
      <c r="D888" s="43">
        <v>79.7</v>
      </c>
      <c r="E888" s="39">
        <v>189305</v>
      </c>
      <c r="F888" s="43">
        <v>68.3</v>
      </c>
      <c r="G888" s="39">
        <v>758</v>
      </c>
      <c r="H888" s="39">
        <v>411002</v>
      </c>
      <c r="J888" s="12">
        <f t="shared" si="47"/>
        <v>2182</v>
      </c>
      <c r="K888" s="12"/>
      <c r="L888" s="67">
        <f t="shared" si="48"/>
        <v>2.7332256389545951E-3</v>
      </c>
    </row>
    <row r="889" spans="1:12" x14ac:dyDescent="0.25">
      <c r="A889" s="37" t="s">
        <v>89</v>
      </c>
      <c r="B889" s="40">
        <v>314508</v>
      </c>
      <c r="C889" s="40">
        <v>241334</v>
      </c>
      <c r="D889" s="44">
        <v>76.7</v>
      </c>
      <c r="E889" s="40">
        <v>208962</v>
      </c>
      <c r="F889" s="44">
        <v>66.400000000000006</v>
      </c>
      <c r="G889" s="40">
        <v>1131</v>
      </c>
      <c r="H889" s="40">
        <v>451427</v>
      </c>
      <c r="J889" s="12">
        <f t="shared" si="47"/>
        <v>2643</v>
      </c>
      <c r="K889" s="12"/>
      <c r="L889" s="67">
        <f t="shared" si="48"/>
        <v>3.5960929451715061E-3</v>
      </c>
    </row>
    <row r="890" spans="1:12" x14ac:dyDescent="0.25">
      <c r="A890" s="36" t="s">
        <v>90</v>
      </c>
      <c r="B890" s="39">
        <v>356228</v>
      </c>
      <c r="C890" s="39">
        <v>279844</v>
      </c>
      <c r="D890" s="43">
        <v>78.599999999999994</v>
      </c>
      <c r="E890" s="39">
        <v>247519</v>
      </c>
      <c r="F890" s="43">
        <v>69.5</v>
      </c>
      <c r="G890" s="39">
        <v>1827</v>
      </c>
      <c r="H890" s="39">
        <v>529190</v>
      </c>
      <c r="J890" s="12">
        <f t="shared" si="47"/>
        <v>2664</v>
      </c>
      <c r="K890" s="12"/>
      <c r="L890" s="67">
        <f t="shared" si="48"/>
        <v>5.1287377746836293E-3</v>
      </c>
    </row>
    <row r="891" spans="1:12" x14ac:dyDescent="0.25">
      <c r="A891" s="37" t="s">
        <v>91</v>
      </c>
      <c r="B891" s="40">
        <v>359302</v>
      </c>
      <c r="C891" s="40">
        <v>295323</v>
      </c>
      <c r="D891" s="44">
        <v>82.2</v>
      </c>
      <c r="E891" s="40">
        <v>265809</v>
      </c>
      <c r="F891" s="44">
        <v>74</v>
      </c>
      <c r="G891" s="40">
        <v>3096</v>
      </c>
      <c r="H891" s="40">
        <v>564228</v>
      </c>
      <c r="J891" s="12">
        <f t="shared" si="47"/>
        <v>2532</v>
      </c>
      <c r="K891" s="12"/>
      <c r="L891" s="67">
        <f t="shared" si="48"/>
        <v>8.6167068371453548E-3</v>
      </c>
    </row>
    <row r="892" spans="1:12" x14ac:dyDescent="0.25">
      <c r="A892" s="36" t="s">
        <v>92</v>
      </c>
      <c r="B892" s="39">
        <v>319889</v>
      </c>
      <c r="C892" s="39">
        <v>270688</v>
      </c>
      <c r="D892" s="43">
        <v>84.6</v>
      </c>
      <c r="E892" s="39">
        <v>248966</v>
      </c>
      <c r="F892" s="43">
        <v>77.8</v>
      </c>
      <c r="G892" s="39">
        <v>15408</v>
      </c>
      <c r="H892" s="39">
        <v>535062</v>
      </c>
      <c r="J892" s="12">
        <f t="shared" si="47"/>
        <v>2023</v>
      </c>
      <c r="K892" s="12"/>
      <c r="L892" s="67">
        <f t="shared" si="48"/>
        <v>4.8166707826777413E-2</v>
      </c>
    </row>
    <row r="893" spans="1:12" x14ac:dyDescent="0.25">
      <c r="A893" s="37" t="s">
        <v>93</v>
      </c>
      <c r="B893" s="40">
        <v>288547</v>
      </c>
      <c r="C893" s="40">
        <v>247033</v>
      </c>
      <c r="D893" s="44">
        <v>85.6</v>
      </c>
      <c r="E893" s="40">
        <v>229411</v>
      </c>
      <c r="F893" s="44">
        <v>79.5</v>
      </c>
      <c r="G893" s="40">
        <v>16709</v>
      </c>
      <c r="H893" s="40">
        <v>493153</v>
      </c>
      <c r="J893" s="12">
        <f t="shared" si="47"/>
        <v>1568</v>
      </c>
      <c r="K893" s="12"/>
      <c r="L893" s="67">
        <f t="shared" si="48"/>
        <v>5.7907377307682979E-2</v>
      </c>
    </row>
    <row r="894" spans="1:12" x14ac:dyDescent="0.25">
      <c r="A894" s="36" t="s">
        <v>94</v>
      </c>
      <c r="B894" s="39">
        <v>266491</v>
      </c>
      <c r="C894" s="39">
        <v>233873</v>
      </c>
      <c r="D894" s="43">
        <v>87.8</v>
      </c>
      <c r="E894" s="39">
        <v>219075</v>
      </c>
      <c r="F894" s="43">
        <v>82.2</v>
      </c>
      <c r="G894" s="39">
        <v>16013</v>
      </c>
      <c r="H894" s="39">
        <v>468961</v>
      </c>
      <c r="J894" s="12">
        <f t="shared" si="47"/>
        <v>1264</v>
      </c>
      <c r="K894" s="12"/>
      <c r="L894" s="67">
        <f t="shared" si="48"/>
        <v>6.0088333189488578E-2</v>
      </c>
    </row>
    <row r="895" spans="1:12" x14ac:dyDescent="0.25">
      <c r="A895" s="37" t="s">
        <v>95</v>
      </c>
      <c r="B895" s="40">
        <v>284260</v>
      </c>
      <c r="C895" s="40">
        <v>247029</v>
      </c>
      <c r="D895" s="42">
        <v>86.9</v>
      </c>
      <c r="E895" s="40">
        <v>231894</v>
      </c>
      <c r="F895" s="42">
        <v>81.599999999999994</v>
      </c>
      <c r="G895" s="40">
        <v>23113</v>
      </c>
      <c r="H895" s="40">
        <v>502036</v>
      </c>
      <c r="J895" s="12">
        <f t="shared" si="47"/>
        <v>1078</v>
      </c>
      <c r="K895" s="12"/>
      <c r="L895" s="67">
        <f t="shared" si="48"/>
        <v>8.1309364666150713E-2</v>
      </c>
    </row>
    <row r="896" spans="1:12" x14ac:dyDescent="0.25">
      <c r="A896" s="36" t="s">
        <v>96</v>
      </c>
      <c r="B896" s="39">
        <v>264339</v>
      </c>
      <c r="C896" s="39">
        <v>241749</v>
      </c>
      <c r="D896" s="42">
        <v>91.5</v>
      </c>
      <c r="E896" s="39">
        <v>230632</v>
      </c>
      <c r="F896" s="42">
        <v>87.2</v>
      </c>
      <c r="G896" s="39">
        <v>37069</v>
      </c>
      <c r="H896" s="39">
        <v>509450</v>
      </c>
      <c r="J896" s="12">
        <f t="shared" si="47"/>
        <v>880</v>
      </c>
      <c r="K896" s="12"/>
      <c r="L896" s="67">
        <f t="shared" si="48"/>
        <v>0.140232807115106</v>
      </c>
    </row>
    <row r="897" spans="1:12" x14ac:dyDescent="0.25">
      <c r="A897" s="37" t="s">
        <v>97</v>
      </c>
      <c r="B897" s="40">
        <v>210073</v>
      </c>
      <c r="C897" s="40">
        <v>198795</v>
      </c>
      <c r="D897" s="42">
        <v>94.6</v>
      </c>
      <c r="E897" s="40">
        <v>193365</v>
      </c>
      <c r="F897" s="42">
        <v>92</v>
      </c>
      <c r="G897" s="40">
        <v>8331</v>
      </c>
      <c r="H897" s="40">
        <v>400491</v>
      </c>
      <c r="J897" s="12">
        <f t="shared" si="47"/>
        <v>535</v>
      </c>
      <c r="K897" s="12"/>
      <c r="L897" s="67">
        <f t="shared" si="48"/>
        <v>3.9657642819400873E-2</v>
      </c>
    </row>
    <row r="898" spans="1:12" x14ac:dyDescent="0.25">
      <c r="A898" s="36" t="s">
        <v>98</v>
      </c>
      <c r="B898" s="39">
        <v>157657</v>
      </c>
      <c r="C898" s="39">
        <v>150947</v>
      </c>
      <c r="D898" s="42">
        <v>95.7</v>
      </c>
      <c r="E898" s="39">
        <v>149724</v>
      </c>
      <c r="F898" s="42">
        <v>95</v>
      </c>
      <c r="G898" s="39">
        <v>9894</v>
      </c>
      <c r="H898" s="39">
        <v>310565</v>
      </c>
      <c r="J898" s="12">
        <f t="shared" si="47"/>
        <v>323</v>
      </c>
      <c r="K898" s="12"/>
      <c r="L898" s="67">
        <f t="shared" si="48"/>
        <v>6.2756490355645483E-2</v>
      </c>
    </row>
    <row r="899" spans="1:12" x14ac:dyDescent="0.25">
      <c r="A899" s="37" t="s">
        <v>99</v>
      </c>
      <c r="B899" s="40">
        <v>102977</v>
      </c>
      <c r="C899" s="40">
        <v>96694</v>
      </c>
      <c r="D899" s="42">
        <v>93.9</v>
      </c>
      <c r="E899" s="40">
        <v>95315</v>
      </c>
      <c r="F899" s="42">
        <v>92.6</v>
      </c>
      <c r="G899" s="40">
        <v>40184</v>
      </c>
      <c r="H899" s="40">
        <v>232193</v>
      </c>
      <c r="J899" s="12">
        <f t="shared" si="47"/>
        <v>195</v>
      </c>
      <c r="K899" s="12"/>
      <c r="L899" s="67">
        <f t="shared" si="48"/>
        <v>0.39022305951814484</v>
      </c>
    </row>
    <row r="900" spans="1:12" x14ac:dyDescent="0.25">
      <c r="A900" s="36" t="s">
        <v>100</v>
      </c>
      <c r="B900" s="39">
        <v>68566</v>
      </c>
      <c r="C900" s="39">
        <v>63750</v>
      </c>
      <c r="D900" s="42">
        <v>93</v>
      </c>
      <c r="E900" s="39">
        <v>62762</v>
      </c>
      <c r="F900" s="42">
        <v>91.5</v>
      </c>
      <c r="G900" s="39">
        <v>28280</v>
      </c>
      <c r="H900" s="39">
        <v>154792</v>
      </c>
      <c r="J900" s="12">
        <f t="shared" si="47"/>
        <v>105</v>
      </c>
      <c r="K900" s="12"/>
      <c r="L900" s="67">
        <f t="shared" si="48"/>
        <v>0.41244931890441328</v>
      </c>
    </row>
    <row r="901" spans="1:12" x14ac:dyDescent="0.25">
      <c r="A901" s="37" t="s">
        <v>101</v>
      </c>
      <c r="B901" s="40">
        <v>44034</v>
      </c>
      <c r="C901" s="40">
        <v>40571</v>
      </c>
      <c r="D901" s="42">
        <v>92.1</v>
      </c>
      <c r="E901" s="40">
        <v>39905</v>
      </c>
      <c r="F901" s="42">
        <v>90.6</v>
      </c>
      <c r="G901" s="40">
        <v>20199</v>
      </c>
      <c r="H901" s="40">
        <v>100675</v>
      </c>
      <c r="J901" s="12">
        <f t="shared" si="47"/>
        <v>43</v>
      </c>
      <c r="K901" s="12"/>
      <c r="L901" s="67">
        <f t="shared" si="48"/>
        <v>0.45871372121542442</v>
      </c>
    </row>
    <row r="902" spans="1:12" x14ac:dyDescent="0.25">
      <c r="A902" s="36" t="s">
        <v>102</v>
      </c>
      <c r="B902" s="39">
        <v>27669</v>
      </c>
      <c r="C902" s="39">
        <v>25745</v>
      </c>
      <c r="D902" s="43">
        <v>93</v>
      </c>
      <c r="E902" s="39">
        <v>25284</v>
      </c>
      <c r="F902" s="43">
        <v>91.4</v>
      </c>
      <c r="G902" s="39">
        <v>15715</v>
      </c>
      <c r="H902" s="39">
        <v>66744</v>
      </c>
      <c r="J902" s="12">
        <f t="shared" si="47"/>
        <v>41</v>
      </c>
      <c r="K902" s="33"/>
      <c r="L902" s="48"/>
    </row>
    <row r="903" spans="1:12" x14ac:dyDescent="0.25">
      <c r="A903" s="36" t="s">
        <v>12</v>
      </c>
      <c r="B903" s="39" t="s">
        <v>13</v>
      </c>
      <c r="C903" s="39">
        <v>64484</v>
      </c>
      <c r="D903" s="59" t="s">
        <v>13</v>
      </c>
      <c r="E903" s="39">
        <v>33958</v>
      </c>
      <c r="F903" s="43" t="s">
        <v>13</v>
      </c>
      <c r="G903" s="39">
        <v>9</v>
      </c>
      <c r="H903" s="39">
        <v>98451</v>
      </c>
    </row>
    <row r="904" spans="1:12" x14ac:dyDescent="0.25">
      <c r="A904" s="36" t="s">
        <v>194</v>
      </c>
      <c r="B904" s="39">
        <v>3761140</v>
      </c>
      <c r="C904" s="39">
        <v>3258196</v>
      </c>
      <c r="D904" s="45">
        <v>86.6</v>
      </c>
      <c r="E904" s="39">
        <v>2968615</v>
      </c>
      <c r="F904" s="45">
        <v>78.900000000000006</v>
      </c>
      <c r="G904" s="39">
        <v>238312</v>
      </c>
      <c r="H904" s="39">
        <v>6465123</v>
      </c>
      <c r="J904" s="12">
        <f>SUM(J885:J903)</f>
        <v>21419</v>
      </c>
      <c r="K904" s="33"/>
    </row>
    <row r="905" spans="1:12" x14ac:dyDescent="0.25">
      <c r="A905" s="36" t="s">
        <v>103</v>
      </c>
      <c r="B905" s="39">
        <v>4421887</v>
      </c>
      <c r="C905" s="39">
        <v>3258196</v>
      </c>
      <c r="D905" s="45">
        <v>73.7</v>
      </c>
      <c r="E905" s="39">
        <v>2968615</v>
      </c>
      <c r="F905" s="45">
        <v>67.099999999999994</v>
      </c>
      <c r="G905" s="39">
        <v>238312</v>
      </c>
      <c r="H905" s="39">
        <v>6465123</v>
      </c>
    </row>
    <row r="906" spans="1:12" x14ac:dyDescent="0.25">
      <c r="H906"/>
    </row>
    <row r="907" spans="1:12" x14ac:dyDescent="0.25">
      <c r="B907" s="3" t="s">
        <v>232</v>
      </c>
      <c r="C907" s="58">
        <f>SUM(C886:C903)/SUM(B886:B902)</f>
        <v>0.86627861066628453</v>
      </c>
      <c r="D907" s="56">
        <f>AVERAGE(D886:D902)</f>
        <v>86.917647058823519</v>
      </c>
      <c r="E907" s="58">
        <f>SUM(E886:E903)/SUM(B886:B902)</f>
        <v>0.78928575131854939</v>
      </c>
      <c r="F907" s="56">
        <f>AVERAGE(F886:F902)</f>
        <v>81.223529411764716</v>
      </c>
      <c r="H907" s="14" t="s">
        <v>1153</v>
      </c>
    </row>
    <row r="908" spans="1:12" x14ac:dyDescent="0.25">
      <c r="B908" s="3" t="s">
        <v>156</v>
      </c>
      <c r="D908" s="38">
        <f>AVERAGE(D896:D902)</f>
        <v>93.4</v>
      </c>
      <c r="F908" s="38">
        <f>AVERAGE(F896:F902)</f>
        <v>91.471428571428561</v>
      </c>
      <c r="H908" s="12">
        <f>B904-E904</f>
        <v>792525</v>
      </c>
    </row>
    <row r="909" spans="1:12" x14ac:dyDescent="0.25">
      <c r="B909" s="3" t="s">
        <v>147</v>
      </c>
      <c r="D909" s="38">
        <f>AVERAGE(D898:D902)</f>
        <v>93.54</v>
      </c>
      <c r="F909" s="38">
        <f>AVERAGE(F898:F902)</f>
        <v>92.22</v>
      </c>
      <c r="H909"/>
    </row>
    <row r="910" spans="1:12" x14ac:dyDescent="0.25">
      <c r="H910"/>
    </row>
    <row r="911" spans="1:12" x14ac:dyDescent="0.25">
      <c r="A911" t="s">
        <v>831</v>
      </c>
      <c r="H911"/>
    </row>
    <row r="912" spans="1:12" x14ac:dyDescent="0.25">
      <c r="A912" t="s">
        <v>111</v>
      </c>
      <c r="H912"/>
    </row>
    <row r="913" spans="1:16" ht="60" x14ac:dyDescent="0.25">
      <c r="A913" s="35" t="s">
        <v>104</v>
      </c>
      <c r="B913" s="35" t="s">
        <v>105</v>
      </c>
      <c r="C913" s="35" t="s">
        <v>106</v>
      </c>
      <c r="D913" s="35" t="s">
        <v>107</v>
      </c>
      <c r="E913" s="35" t="s">
        <v>108</v>
      </c>
      <c r="F913" s="35" t="s">
        <v>785</v>
      </c>
      <c r="G913" s="14" t="s">
        <v>783</v>
      </c>
      <c r="H913" s="35" t="s">
        <v>110</v>
      </c>
      <c r="J913" s="35" t="s">
        <v>457</v>
      </c>
      <c r="K913" s="35"/>
      <c r="L913" s="35" t="s">
        <v>784</v>
      </c>
    </row>
    <row r="914" spans="1:16" x14ac:dyDescent="0.25">
      <c r="A914" s="99" t="s">
        <v>134</v>
      </c>
      <c r="B914" s="39">
        <v>660747</v>
      </c>
      <c r="C914" s="39">
        <v>0</v>
      </c>
      <c r="D914" s="45">
        <v>0</v>
      </c>
      <c r="E914" s="39">
        <v>0</v>
      </c>
      <c r="F914" s="45">
        <v>0</v>
      </c>
      <c r="G914" s="39">
        <v>0</v>
      </c>
      <c r="H914" s="39">
        <v>0</v>
      </c>
    </row>
    <row r="915" spans="1:16" x14ac:dyDescent="0.25">
      <c r="A915" s="100" t="s">
        <v>136</v>
      </c>
      <c r="B915" s="40">
        <v>162530</v>
      </c>
      <c r="C915" s="40">
        <v>129440</v>
      </c>
      <c r="D915" s="44">
        <v>79.599999999999994</v>
      </c>
      <c r="E915" s="40">
        <v>109942</v>
      </c>
      <c r="F915" s="44">
        <v>67.599999999999994</v>
      </c>
      <c r="G915" s="40">
        <v>139</v>
      </c>
      <c r="H915" s="75">
        <v>239521</v>
      </c>
      <c r="J915" s="12">
        <f t="shared" ref="J915:J932" si="49">C915-C944</f>
        <v>1623</v>
      </c>
      <c r="K915" s="12"/>
      <c r="L915" s="67">
        <f>G915/B915</f>
        <v>8.5522672737340798E-4</v>
      </c>
    </row>
    <row r="916" spans="1:16" x14ac:dyDescent="0.25">
      <c r="A916" s="99" t="s">
        <v>135</v>
      </c>
      <c r="B916" s="39">
        <v>256743</v>
      </c>
      <c r="C916" s="39">
        <v>206615</v>
      </c>
      <c r="D916" s="43">
        <v>80.5</v>
      </c>
      <c r="E916" s="39">
        <v>177771</v>
      </c>
      <c r="F916" s="43">
        <v>69.2</v>
      </c>
      <c r="G916" s="39">
        <v>388</v>
      </c>
      <c r="H916" s="39">
        <v>384774</v>
      </c>
      <c r="J916" s="12">
        <f t="shared" si="49"/>
        <v>2442</v>
      </c>
      <c r="K916" s="12"/>
      <c r="L916" s="67">
        <f t="shared" ref="L916:L931" si="50">G916/B916</f>
        <v>1.5112388653244684E-3</v>
      </c>
    </row>
    <row r="917" spans="1:16" x14ac:dyDescent="0.25">
      <c r="A917" s="37" t="s">
        <v>88</v>
      </c>
      <c r="B917" s="40">
        <v>277328</v>
      </c>
      <c r="C917" s="40">
        <v>218757</v>
      </c>
      <c r="D917" s="44">
        <v>78.900000000000006</v>
      </c>
      <c r="E917" s="40">
        <v>182992</v>
      </c>
      <c r="F917" s="44">
        <v>66</v>
      </c>
      <c r="G917" s="40">
        <v>682</v>
      </c>
      <c r="H917" s="40">
        <v>402431</v>
      </c>
      <c r="J917" s="12">
        <f t="shared" si="49"/>
        <v>2726</v>
      </c>
      <c r="K917" s="12"/>
      <c r="L917" s="67">
        <f t="shared" si="50"/>
        <v>2.4591819073443719E-3</v>
      </c>
    </row>
    <row r="918" spans="1:16" x14ac:dyDescent="0.25">
      <c r="A918" s="36" t="s">
        <v>89</v>
      </c>
      <c r="B918" s="39">
        <v>314508</v>
      </c>
      <c r="C918" s="39">
        <v>238691</v>
      </c>
      <c r="D918" s="43">
        <v>75.900000000000006</v>
      </c>
      <c r="E918" s="39">
        <v>202497</v>
      </c>
      <c r="F918" s="43">
        <v>64.400000000000006</v>
      </c>
      <c r="G918" s="39">
        <v>1030</v>
      </c>
      <c r="H918" s="39">
        <v>442218</v>
      </c>
      <c r="J918" s="12">
        <f t="shared" si="49"/>
        <v>3234</v>
      </c>
      <c r="K918" s="12"/>
      <c r="L918" s="67">
        <f t="shared" si="50"/>
        <v>3.2749564398997801E-3</v>
      </c>
    </row>
    <row r="919" spans="1:16" x14ac:dyDescent="0.25">
      <c r="A919" s="37" t="s">
        <v>90</v>
      </c>
      <c r="B919" s="40">
        <v>356228</v>
      </c>
      <c r="C919" s="40">
        <v>277180</v>
      </c>
      <c r="D919" s="44">
        <v>77.8</v>
      </c>
      <c r="E919" s="40">
        <v>240386</v>
      </c>
      <c r="F919" s="44">
        <v>67.5</v>
      </c>
      <c r="G919" s="40">
        <v>1684</v>
      </c>
      <c r="H919" s="40">
        <v>519250</v>
      </c>
      <c r="J919" s="12">
        <f t="shared" si="49"/>
        <v>3455</v>
      </c>
      <c r="K919" s="12"/>
      <c r="L919" s="67">
        <f t="shared" si="50"/>
        <v>4.7273094759536028E-3</v>
      </c>
    </row>
    <row r="920" spans="1:16" x14ac:dyDescent="0.25">
      <c r="A920" s="36" t="s">
        <v>91</v>
      </c>
      <c r="B920" s="39">
        <v>359302</v>
      </c>
      <c r="C920" s="39">
        <v>292791</v>
      </c>
      <c r="D920" s="43">
        <v>81.5</v>
      </c>
      <c r="E920" s="39">
        <v>259050</v>
      </c>
      <c r="F920" s="43">
        <v>72.099999999999994</v>
      </c>
      <c r="G920" s="39">
        <v>2894</v>
      </c>
      <c r="H920" s="39">
        <v>554735</v>
      </c>
      <c r="J920" s="12">
        <f t="shared" si="49"/>
        <v>3161</v>
      </c>
      <c r="K920" s="12"/>
      <c r="L920" s="67">
        <f t="shared" si="50"/>
        <v>8.054505680458221E-3</v>
      </c>
    </row>
    <row r="921" spans="1:16" x14ac:dyDescent="0.25">
      <c r="A921" s="37" t="s">
        <v>92</v>
      </c>
      <c r="B921" s="40">
        <v>319889</v>
      </c>
      <c r="C921" s="40">
        <v>268665</v>
      </c>
      <c r="D921" s="44">
        <v>84</v>
      </c>
      <c r="E921" s="40">
        <v>243382</v>
      </c>
      <c r="F921" s="44">
        <v>76.099999999999994</v>
      </c>
      <c r="G921" s="40">
        <v>14583</v>
      </c>
      <c r="H921" s="40">
        <v>526630</v>
      </c>
      <c r="J921" s="12">
        <f t="shared" si="49"/>
        <v>2535</v>
      </c>
      <c r="K921" s="12"/>
      <c r="L921" s="67">
        <f t="shared" si="50"/>
        <v>4.5587688229354557E-2</v>
      </c>
    </row>
    <row r="922" spans="1:16" x14ac:dyDescent="0.25">
      <c r="A922" s="36" t="s">
        <v>93</v>
      </c>
      <c r="B922" s="39">
        <v>288547</v>
      </c>
      <c r="C922" s="39">
        <v>245465</v>
      </c>
      <c r="D922" s="43">
        <v>85.1</v>
      </c>
      <c r="E922" s="39">
        <v>225155</v>
      </c>
      <c r="F922" s="43">
        <v>78</v>
      </c>
      <c r="G922" s="39">
        <v>15907</v>
      </c>
      <c r="H922" s="39">
        <v>486527</v>
      </c>
      <c r="J922" s="12">
        <f t="shared" si="49"/>
        <v>2009</v>
      </c>
      <c r="K922" s="12"/>
      <c r="L922" s="67">
        <f t="shared" si="50"/>
        <v>5.5127934097391411E-2</v>
      </c>
    </row>
    <row r="923" spans="1:16" x14ac:dyDescent="0.25">
      <c r="A923" s="37" t="s">
        <v>94</v>
      </c>
      <c r="B923" s="40">
        <v>266491</v>
      </c>
      <c r="C923" s="40">
        <v>232609</v>
      </c>
      <c r="D923" s="44">
        <v>87.3</v>
      </c>
      <c r="E923" s="40">
        <v>215734</v>
      </c>
      <c r="F923" s="44">
        <v>81</v>
      </c>
      <c r="G923" s="40">
        <v>15208</v>
      </c>
      <c r="H923" s="40">
        <v>463551</v>
      </c>
      <c r="J923" s="12">
        <f t="shared" si="49"/>
        <v>1623</v>
      </c>
      <c r="K923" s="12"/>
      <c r="L923" s="67">
        <f t="shared" si="50"/>
        <v>5.7067593277071268E-2</v>
      </c>
    </row>
    <row r="924" spans="1:16" x14ac:dyDescent="0.25">
      <c r="A924" s="36" t="s">
        <v>95</v>
      </c>
      <c r="B924" s="39">
        <v>284260</v>
      </c>
      <c r="C924" s="39">
        <v>245951</v>
      </c>
      <c r="D924" s="43">
        <v>86.5</v>
      </c>
      <c r="E924" s="39">
        <v>228952</v>
      </c>
      <c r="F924" s="43">
        <v>80.5</v>
      </c>
      <c r="G924" s="39">
        <v>22001</v>
      </c>
      <c r="H924" s="39">
        <v>496904</v>
      </c>
      <c r="J924" s="12">
        <f t="shared" si="49"/>
        <v>1454</v>
      </c>
      <c r="K924" s="12"/>
      <c r="L924" s="67">
        <f t="shared" si="50"/>
        <v>7.7397453035952996E-2</v>
      </c>
    </row>
    <row r="925" spans="1:16" x14ac:dyDescent="0.25">
      <c r="A925" s="37" t="s">
        <v>96</v>
      </c>
      <c r="B925" s="40">
        <v>264339</v>
      </c>
      <c r="C925" s="40">
        <v>240869</v>
      </c>
      <c r="D925" s="42">
        <v>91.1</v>
      </c>
      <c r="E925" s="40">
        <v>228405</v>
      </c>
      <c r="F925" s="42">
        <v>86.4</v>
      </c>
      <c r="G925" s="40">
        <v>35138</v>
      </c>
      <c r="H925" s="40">
        <v>504412</v>
      </c>
      <c r="J925" s="12">
        <f t="shared" si="49"/>
        <v>1089</v>
      </c>
      <c r="K925" s="12"/>
      <c r="L925" s="67">
        <f t="shared" si="50"/>
        <v>0.13292779347731512</v>
      </c>
    </row>
    <row r="926" spans="1:16" x14ac:dyDescent="0.25">
      <c r="A926" s="36" t="s">
        <v>97</v>
      </c>
      <c r="B926" s="39">
        <v>210073</v>
      </c>
      <c r="C926" s="39">
        <v>198260</v>
      </c>
      <c r="D926" s="42">
        <v>94.4</v>
      </c>
      <c r="E926" s="39">
        <v>192068</v>
      </c>
      <c r="F926" s="42">
        <v>91.4</v>
      </c>
      <c r="G926" s="39">
        <v>7531</v>
      </c>
      <c r="H926" s="39">
        <v>397859</v>
      </c>
      <c r="J926" s="12">
        <f t="shared" si="49"/>
        <v>616</v>
      </c>
      <c r="K926" s="12"/>
      <c r="L926" s="67">
        <f t="shared" si="50"/>
        <v>3.5849442812736526E-2</v>
      </c>
    </row>
    <row r="927" spans="1:16" x14ac:dyDescent="0.25">
      <c r="A927" s="37" t="s">
        <v>98</v>
      </c>
      <c r="B927" s="40">
        <v>157657</v>
      </c>
      <c r="C927" s="40">
        <v>150624</v>
      </c>
      <c r="D927" s="42">
        <v>95.5</v>
      </c>
      <c r="E927" s="40">
        <v>148935</v>
      </c>
      <c r="F927" s="42">
        <v>94.5</v>
      </c>
      <c r="G927" s="40">
        <v>8653</v>
      </c>
      <c r="H927" s="40">
        <v>308212</v>
      </c>
      <c r="J927" s="12">
        <f t="shared" si="49"/>
        <v>385</v>
      </c>
      <c r="K927" s="12"/>
      <c r="L927" s="67">
        <f t="shared" si="50"/>
        <v>5.4884971805882393E-2</v>
      </c>
      <c r="P927" s="200">
        <f>SUMPRODUCT(B925:B926,F925:F926)/SUM(B925:B926)</f>
        <v>88.614035479709628</v>
      </c>
    </row>
    <row r="928" spans="1:16" x14ac:dyDescent="0.25">
      <c r="A928" s="36" t="s">
        <v>99</v>
      </c>
      <c r="B928" s="39">
        <v>102977</v>
      </c>
      <c r="C928" s="39">
        <v>96499</v>
      </c>
      <c r="D928" s="42">
        <v>93.7</v>
      </c>
      <c r="E928" s="39">
        <v>94859</v>
      </c>
      <c r="F928" s="42">
        <v>92.1</v>
      </c>
      <c r="G928" s="39">
        <v>27781</v>
      </c>
      <c r="H928" s="39">
        <v>219139</v>
      </c>
      <c r="J928" s="12">
        <f t="shared" si="49"/>
        <v>218</v>
      </c>
      <c r="K928" s="12"/>
      <c r="L928" s="67">
        <f t="shared" si="50"/>
        <v>0.26977868844499259</v>
      </c>
      <c r="P928" s="200"/>
    </row>
    <row r="929" spans="1:16" x14ac:dyDescent="0.25">
      <c r="A929" s="37" t="s">
        <v>100</v>
      </c>
      <c r="B929" s="40">
        <v>68566</v>
      </c>
      <c r="C929" s="40">
        <v>63645</v>
      </c>
      <c r="D929" s="42">
        <v>92.8</v>
      </c>
      <c r="E929" s="40">
        <v>62542</v>
      </c>
      <c r="F929" s="42">
        <v>91.2</v>
      </c>
      <c r="G929" s="40">
        <v>20581</v>
      </c>
      <c r="H929" s="40">
        <v>146768</v>
      </c>
      <c r="J929" s="12">
        <f t="shared" si="49"/>
        <v>127</v>
      </c>
      <c r="K929" s="12"/>
      <c r="L929" s="67">
        <f t="shared" si="50"/>
        <v>0.30016334626491264</v>
      </c>
      <c r="P929" s="200">
        <f>SUMPRODUCT(B927:B928,F927:F928)/SUM(B927:B928)</f>
        <v>93.551755335067568</v>
      </c>
    </row>
    <row r="930" spans="1:16" x14ac:dyDescent="0.25">
      <c r="A930" s="36" t="s">
        <v>101</v>
      </c>
      <c r="B930" s="39">
        <v>44034</v>
      </c>
      <c r="C930" s="39">
        <v>40528</v>
      </c>
      <c r="D930" s="42">
        <v>92</v>
      </c>
      <c r="E930" s="39">
        <v>39790</v>
      </c>
      <c r="F930" s="42">
        <v>90.4</v>
      </c>
      <c r="G930" s="39">
        <v>16275</v>
      </c>
      <c r="H930" s="39">
        <v>96593</v>
      </c>
      <c r="J930" s="12">
        <f t="shared" si="49"/>
        <v>62</v>
      </c>
      <c r="K930" s="12"/>
      <c r="L930" s="67">
        <f t="shared" si="50"/>
        <v>0.36960076304673661</v>
      </c>
      <c r="P930" s="200"/>
    </row>
    <row r="931" spans="1:16" x14ac:dyDescent="0.25">
      <c r="A931" s="37" t="s">
        <v>102</v>
      </c>
      <c r="B931" s="40">
        <v>27669</v>
      </c>
      <c r="C931" s="40">
        <v>25704</v>
      </c>
      <c r="D931" s="42">
        <v>92.9</v>
      </c>
      <c r="E931" s="40">
        <v>25227</v>
      </c>
      <c r="F931" s="42">
        <v>91.2</v>
      </c>
      <c r="G931" s="40">
        <v>14135</v>
      </c>
      <c r="H931" s="40">
        <v>65066</v>
      </c>
      <c r="J931" s="12">
        <f t="shared" si="49"/>
        <v>41</v>
      </c>
      <c r="K931" s="12"/>
      <c r="L931" s="67">
        <f t="shared" si="50"/>
        <v>0.51086052983483321</v>
      </c>
      <c r="P931" s="200">
        <f>SUMPRODUCT(B929:B930,F929:F930)/SUM(B929:B930)</f>
        <v>90.887147424511554</v>
      </c>
    </row>
    <row r="932" spans="1:16" x14ac:dyDescent="0.25">
      <c r="A932" s="36" t="s">
        <v>12</v>
      </c>
      <c r="B932" s="39" t="s">
        <v>13</v>
      </c>
      <c r="C932" s="39">
        <v>62765</v>
      </c>
      <c r="D932" s="43" t="s">
        <v>13</v>
      </c>
      <c r="E932" s="39">
        <v>32769</v>
      </c>
      <c r="F932" s="43" t="s">
        <v>13</v>
      </c>
      <c r="G932" s="39">
        <v>7</v>
      </c>
      <c r="H932" s="39">
        <v>95541</v>
      </c>
      <c r="J932" s="12">
        <f t="shared" si="49"/>
        <v>-291</v>
      </c>
      <c r="K932" s="33"/>
      <c r="L932" s="48"/>
    </row>
    <row r="933" spans="1:16" x14ac:dyDescent="0.25">
      <c r="A933" s="36" t="s">
        <v>194</v>
      </c>
      <c r="B933" s="39">
        <v>3761140</v>
      </c>
      <c r="C933" s="39">
        <v>3235058</v>
      </c>
      <c r="D933" s="59">
        <v>86</v>
      </c>
      <c r="E933" s="39">
        <v>2910456</v>
      </c>
      <c r="F933" s="43">
        <v>77.400000000000006</v>
      </c>
      <c r="G933" s="39">
        <v>204617</v>
      </c>
      <c r="H933" s="39">
        <v>6350131</v>
      </c>
    </row>
    <row r="934" spans="1:16" x14ac:dyDescent="0.25">
      <c r="A934" s="36" t="s">
        <v>103</v>
      </c>
      <c r="B934" s="39">
        <v>4421887</v>
      </c>
      <c r="C934" s="39">
        <v>3235058</v>
      </c>
      <c r="D934" s="45">
        <v>73.2</v>
      </c>
      <c r="E934" s="39">
        <v>2910456</v>
      </c>
      <c r="F934" s="45">
        <v>65.8</v>
      </c>
      <c r="G934" s="39">
        <v>204617</v>
      </c>
      <c r="H934" s="39">
        <v>6350131</v>
      </c>
      <c r="J934" s="12">
        <f>SUM(J915:J933)</f>
        <v>26509</v>
      </c>
      <c r="K934" s="33"/>
    </row>
    <row r="935" spans="1:16" x14ac:dyDescent="0.25">
      <c r="H935"/>
    </row>
    <row r="936" spans="1:16" x14ac:dyDescent="0.25">
      <c r="B936" s="3" t="s">
        <v>232</v>
      </c>
      <c r="C936" s="58">
        <f>SUM(C915:C932)/SUM(B915:B931)</f>
        <v>0.8601267540887193</v>
      </c>
      <c r="D936" s="56">
        <f>AVERAGE(D915:D931)</f>
        <v>86.441176470588232</v>
      </c>
      <c r="E936" s="58">
        <f>SUM(E915:E932)/SUM(B915:B931)</f>
        <v>0.77382262457057582</v>
      </c>
      <c r="F936" s="56">
        <f>AVERAGE(F915:F931)</f>
        <v>79.976470588235301</v>
      </c>
      <c r="H936" s="14" t="s">
        <v>1153</v>
      </c>
    </row>
    <row r="937" spans="1:16" x14ac:dyDescent="0.25">
      <c r="B937" s="3" t="s">
        <v>156</v>
      </c>
      <c r="D937" s="38">
        <f>AVERAGE(D925:D931)</f>
        <v>93.2</v>
      </c>
      <c r="F937" s="38">
        <f>AVERAGE(F925:F931)</f>
        <v>91.028571428571439</v>
      </c>
      <c r="H937" s="12">
        <f>B933-E933</f>
        <v>850684</v>
      </c>
    </row>
    <row r="938" spans="1:16" x14ac:dyDescent="0.25">
      <c r="B938" s="3" t="s">
        <v>147</v>
      </c>
      <c r="D938" s="38">
        <f>AVERAGE(D927:D931)</f>
        <v>93.38</v>
      </c>
      <c r="F938" s="38">
        <f>AVERAGE(F927:F931)</f>
        <v>91.88000000000001</v>
      </c>
      <c r="H938"/>
    </row>
    <row r="939" spans="1:16" x14ac:dyDescent="0.25">
      <c r="H939"/>
    </row>
    <row r="940" spans="1:16" x14ac:dyDescent="0.25">
      <c r="A940" t="s">
        <v>820</v>
      </c>
      <c r="H940"/>
    </row>
    <row r="941" spans="1:16" x14ac:dyDescent="0.25">
      <c r="A941" t="s">
        <v>111</v>
      </c>
      <c r="H941"/>
    </row>
    <row r="942" spans="1:16" ht="60" x14ac:dyDescent="0.25">
      <c r="A942" s="35" t="s">
        <v>104</v>
      </c>
      <c r="B942" s="35" t="s">
        <v>105</v>
      </c>
      <c r="C942" s="35" t="s">
        <v>106</v>
      </c>
      <c r="D942" s="35" t="s">
        <v>107</v>
      </c>
      <c r="E942" s="35" t="s">
        <v>108</v>
      </c>
      <c r="F942" s="35" t="s">
        <v>785</v>
      </c>
      <c r="G942" s="14" t="s">
        <v>783</v>
      </c>
      <c r="H942" s="35" t="s">
        <v>110</v>
      </c>
      <c r="J942" s="35" t="s">
        <v>457</v>
      </c>
      <c r="K942" s="35"/>
      <c r="L942" s="35" t="s">
        <v>784</v>
      </c>
    </row>
    <row r="943" spans="1:16" x14ac:dyDescent="0.25">
      <c r="A943" s="36" t="s">
        <v>134</v>
      </c>
      <c r="B943" s="39">
        <v>660747</v>
      </c>
      <c r="C943" s="39">
        <v>0</v>
      </c>
      <c r="D943" s="45">
        <v>0</v>
      </c>
      <c r="E943" s="39">
        <v>0</v>
      </c>
      <c r="F943" s="45">
        <v>0</v>
      </c>
      <c r="G943" s="39">
        <v>0</v>
      </c>
      <c r="H943" s="39">
        <v>0</v>
      </c>
    </row>
    <row r="944" spans="1:16" x14ac:dyDescent="0.25">
      <c r="A944" s="41" t="s">
        <v>136</v>
      </c>
      <c r="B944" s="40">
        <v>162530</v>
      </c>
      <c r="C944" s="40">
        <v>127817</v>
      </c>
      <c r="D944" s="44">
        <v>78.599999999999994</v>
      </c>
      <c r="E944" s="40">
        <v>107327</v>
      </c>
      <c r="F944" s="44">
        <v>66</v>
      </c>
      <c r="G944" s="40">
        <v>126</v>
      </c>
      <c r="H944" s="75">
        <v>235270</v>
      </c>
      <c r="J944" s="12">
        <f t="shared" ref="J944:J961" si="51">C944-C973</f>
        <v>1436</v>
      </c>
      <c r="K944" s="12"/>
      <c r="L944" s="67">
        <f>G944/B944</f>
        <v>7.7524149387805334E-4</v>
      </c>
    </row>
    <row r="945" spans="1:12" x14ac:dyDescent="0.25">
      <c r="A945" s="36" t="s">
        <v>135</v>
      </c>
      <c r="B945" s="39">
        <v>256743</v>
      </c>
      <c r="C945" s="39">
        <v>204173</v>
      </c>
      <c r="D945" s="43">
        <v>79.5</v>
      </c>
      <c r="E945" s="39">
        <v>173449</v>
      </c>
      <c r="F945" s="43">
        <v>67.599999999999994</v>
      </c>
      <c r="G945" s="39">
        <v>356</v>
      </c>
      <c r="H945" s="39">
        <v>377978</v>
      </c>
      <c r="J945" s="12">
        <f t="shared" si="51"/>
        <v>1884</v>
      </c>
      <c r="K945" s="12"/>
      <c r="L945" s="67">
        <f t="shared" ref="L945:L960" si="52">G945/B945</f>
        <v>1.3866006083904916E-3</v>
      </c>
    </row>
    <row r="946" spans="1:12" x14ac:dyDescent="0.25">
      <c r="A946" s="37" t="s">
        <v>88</v>
      </c>
      <c r="B946" s="40">
        <v>277328</v>
      </c>
      <c r="C946" s="40">
        <v>216031</v>
      </c>
      <c r="D946" s="44">
        <v>77.900000000000006</v>
      </c>
      <c r="E946" s="40">
        <v>177612</v>
      </c>
      <c r="F946" s="44">
        <v>64</v>
      </c>
      <c r="G946" s="40">
        <v>615</v>
      </c>
      <c r="H946" s="40">
        <v>394258</v>
      </c>
      <c r="J946" s="12">
        <f t="shared" si="51"/>
        <v>2151</v>
      </c>
      <c r="K946" s="12"/>
      <c r="L946" s="67">
        <f t="shared" si="52"/>
        <v>2.2175907228985173E-3</v>
      </c>
    </row>
    <row r="947" spans="1:12" x14ac:dyDescent="0.25">
      <c r="A947" s="36" t="s">
        <v>89</v>
      </c>
      <c r="B947" s="39">
        <v>314508</v>
      </c>
      <c r="C947" s="39">
        <v>235457</v>
      </c>
      <c r="D947" s="43">
        <v>74.900000000000006</v>
      </c>
      <c r="E947" s="39">
        <v>196670</v>
      </c>
      <c r="F947" s="43">
        <v>62.5</v>
      </c>
      <c r="G947" s="39">
        <v>927</v>
      </c>
      <c r="H947" s="39">
        <v>433054</v>
      </c>
      <c r="J947" s="12">
        <f t="shared" si="51"/>
        <v>2461</v>
      </c>
      <c r="K947" s="12"/>
      <c r="L947" s="67">
        <f t="shared" si="52"/>
        <v>2.9474607959098019E-3</v>
      </c>
    </row>
    <row r="948" spans="1:12" x14ac:dyDescent="0.25">
      <c r="A948" s="37" t="s">
        <v>90</v>
      </c>
      <c r="B948" s="40">
        <v>356228</v>
      </c>
      <c r="C948" s="40">
        <v>273725</v>
      </c>
      <c r="D948" s="44">
        <v>76.8</v>
      </c>
      <c r="E948" s="40">
        <v>234017</v>
      </c>
      <c r="F948" s="44">
        <v>65.7</v>
      </c>
      <c r="G948" s="40">
        <v>1521</v>
      </c>
      <c r="H948" s="40">
        <v>509263</v>
      </c>
      <c r="J948" s="12">
        <f t="shared" si="51"/>
        <v>2695</v>
      </c>
      <c r="K948" s="12"/>
      <c r="L948" s="67">
        <f t="shared" si="52"/>
        <v>4.2697373592193765E-3</v>
      </c>
    </row>
    <row r="949" spans="1:12" x14ac:dyDescent="0.25">
      <c r="A949" s="36" t="s">
        <v>91</v>
      </c>
      <c r="B949" s="39">
        <v>359302</v>
      </c>
      <c r="C949" s="39">
        <v>289630</v>
      </c>
      <c r="D949" s="43">
        <v>80.599999999999994</v>
      </c>
      <c r="E949" s="39">
        <v>252993</v>
      </c>
      <c r="F949" s="43">
        <v>70.400000000000006</v>
      </c>
      <c r="G949" s="39">
        <v>2670</v>
      </c>
      <c r="H949" s="39">
        <v>545293</v>
      </c>
      <c r="J949" s="12">
        <f t="shared" si="51"/>
        <v>2527</v>
      </c>
      <c r="K949" s="12"/>
      <c r="L949" s="67">
        <f t="shared" si="52"/>
        <v>7.431074694824966E-3</v>
      </c>
    </row>
    <row r="950" spans="1:12" x14ac:dyDescent="0.25">
      <c r="A950" s="37" t="s">
        <v>92</v>
      </c>
      <c r="B950" s="40">
        <v>319889</v>
      </c>
      <c r="C950" s="40">
        <v>266130</v>
      </c>
      <c r="D950" s="44">
        <v>83.2</v>
      </c>
      <c r="E950" s="40">
        <v>238245</v>
      </c>
      <c r="F950" s="44">
        <v>74.5</v>
      </c>
      <c r="G950" s="40">
        <v>13465</v>
      </c>
      <c r="H950" s="40">
        <v>517840</v>
      </c>
      <c r="J950" s="12">
        <f t="shared" si="51"/>
        <v>1993</v>
      </c>
      <c r="K950" s="12"/>
      <c r="L950" s="67">
        <f t="shared" si="52"/>
        <v>4.2092725914301521E-2</v>
      </c>
    </row>
    <row r="951" spans="1:12" x14ac:dyDescent="0.25">
      <c r="A951" s="36" t="s">
        <v>93</v>
      </c>
      <c r="B951" s="39">
        <v>288547</v>
      </c>
      <c r="C951" s="39">
        <v>243456</v>
      </c>
      <c r="D951" s="43">
        <v>84.4</v>
      </c>
      <c r="E951" s="39">
        <v>221008</v>
      </c>
      <c r="F951" s="43">
        <v>76.599999999999994</v>
      </c>
      <c r="G951" s="39">
        <v>14768</v>
      </c>
      <c r="H951" s="39">
        <v>479232</v>
      </c>
      <c r="J951" s="12">
        <f t="shared" si="51"/>
        <v>1454</v>
      </c>
      <c r="K951" s="12"/>
      <c r="L951" s="67">
        <f t="shared" si="52"/>
        <v>5.1180570236391297E-2</v>
      </c>
    </row>
    <row r="952" spans="1:12" x14ac:dyDescent="0.25">
      <c r="A952" s="37" t="s">
        <v>94</v>
      </c>
      <c r="B952" s="40">
        <v>266491</v>
      </c>
      <c r="C952" s="40">
        <v>230986</v>
      </c>
      <c r="D952" s="44">
        <v>86.7</v>
      </c>
      <c r="E952" s="40">
        <v>212437</v>
      </c>
      <c r="F952" s="44">
        <v>79.7</v>
      </c>
      <c r="G952" s="40">
        <v>14092</v>
      </c>
      <c r="H952" s="40">
        <v>457515</v>
      </c>
      <c r="J952" s="12">
        <f t="shared" si="51"/>
        <v>1272</v>
      </c>
      <c r="K952" s="12"/>
      <c r="L952" s="67">
        <f t="shared" si="52"/>
        <v>5.2879834591036845E-2</v>
      </c>
    </row>
    <row r="953" spans="1:12" x14ac:dyDescent="0.25">
      <c r="A953" s="36" t="s">
        <v>95</v>
      </c>
      <c r="B953" s="39">
        <v>284260</v>
      </c>
      <c r="C953" s="39">
        <v>244497</v>
      </c>
      <c r="D953" s="43">
        <v>86</v>
      </c>
      <c r="E953" s="39">
        <v>226200</v>
      </c>
      <c r="F953" s="43">
        <v>79.599999999999994</v>
      </c>
      <c r="G953" s="39">
        <v>20468</v>
      </c>
      <c r="H953" s="39">
        <v>491165</v>
      </c>
      <c r="J953" s="12">
        <f t="shared" si="51"/>
        <v>1051</v>
      </c>
      <c r="K953" s="12"/>
      <c r="L953" s="67">
        <f t="shared" si="52"/>
        <v>7.2004502919862101E-2</v>
      </c>
    </row>
    <row r="954" spans="1:12" x14ac:dyDescent="0.25">
      <c r="A954" s="37" t="s">
        <v>96</v>
      </c>
      <c r="B954" s="40">
        <v>264339</v>
      </c>
      <c r="C954" s="40">
        <v>239780</v>
      </c>
      <c r="D954" s="42">
        <v>90.7</v>
      </c>
      <c r="E954" s="40">
        <v>226301</v>
      </c>
      <c r="F954" s="42">
        <v>85.6</v>
      </c>
      <c r="G954" s="40">
        <v>32734</v>
      </c>
      <c r="H954" s="40">
        <v>498815</v>
      </c>
      <c r="J954" s="12">
        <f t="shared" si="51"/>
        <v>789</v>
      </c>
      <c r="K954" s="12"/>
      <c r="L954" s="67">
        <f t="shared" si="52"/>
        <v>0.12383341088526476</v>
      </c>
    </row>
    <row r="955" spans="1:12" x14ac:dyDescent="0.25">
      <c r="A955" s="36" t="s">
        <v>97</v>
      </c>
      <c r="B955" s="39">
        <v>210073</v>
      </c>
      <c r="C955" s="39">
        <v>197644</v>
      </c>
      <c r="D955" s="42">
        <v>94.1</v>
      </c>
      <c r="E955" s="39">
        <v>190780</v>
      </c>
      <c r="F955" s="42">
        <v>90.8</v>
      </c>
      <c r="G955" s="39">
        <v>6788</v>
      </c>
      <c r="H955" s="39">
        <v>395212</v>
      </c>
      <c r="J955" s="12">
        <f t="shared" si="51"/>
        <v>481</v>
      </c>
      <c r="K955" s="12"/>
      <c r="L955" s="67">
        <f t="shared" si="52"/>
        <v>3.2312577056547012E-2</v>
      </c>
    </row>
    <row r="956" spans="1:12" x14ac:dyDescent="0.25">
      <c r="A956" s="37" t="s">
        <v>98</v>
      </c>
      <c r="B956" s="40">
        <v>157657</v>
      </c>
      <c r="C956" s="40">
        <v>150239</v>
      </c>
      <c r="D956" s="42">
        <v>95.3</v>
      </c>
      <c r="E956" s="40">
        <v>148181</v>
      </c>
      <c r="F956" s="42">
        <v>94</v>
      </c>
      <c r="G956" s="40">
        <v>7476</v>
      </c>
      <c r="H956" s="40">
        <v>305896</v>
      </c>
      <c r="J956" s="12">
        <f t="shared" si="51"/>
        <v>248</v>
      </c>
      <c r="K956" s="12"/>
      <c r="L956" s="67">
        <f t="shared" si="52"/>
        <v>4.7419397806630847E-2</v>
      </c>
    </row>
    <row r="957" spans="1:12" x14ac:dyDescent="0.25">
      <c r="A957" s="36" t="s">
        <v>99</v>
      </c>
      <c r="B957" s="39">
        <v>102977</v>
      </c>
      <c r="C957" s="39">
        <v>96281</v>
      </c>
      <c r="D957" s="42">
        <v>93.5</v>
      </c>
      <c r="E957" s="39">
        <v>94490</v>
      </c>
      <c r="F957" s="42">
        <v>91.8</v>
      </c>
      <c r="G957" s="39">
        <v>15958</v>
      </c>
      <c r="H957" s="39">
        <v>206729</v>
      </c>
      <c r="J957" s="12">
        <f t="shared" si="51"/>
        <v>155</v>
      </c>
      <c r="K957" s="12"/>
      <c r="L957" s="67">
        <f t="shared" si="52"/>
        <v>0.15496664303679461</v>
      </c>
    </row>
    <row r="958" spans="1:12" x14ac:dyDescent="0.25">
      <c r="A958" s="37" t="s">
        <v>100</v>
      </c>
      <c r="B958" s="40">
        <v>68566</v>
      </c>
      <c r="C958" s="40">
        <v>63518</v>
      </c>
      <c r="D958" s="42">
        <v>92.6</v>
      </c>
      <c r="E958" s="40">
        <v>62337</v>
      </c>
      <c r="F958" s="42">
        <v>90.9</v>
      </c>
      <c r="G958" s="40">
        <v>13257</v>
      </c>
      <c r="H958" s="40">
        <v>139112</v>
      </c>
      <c r="J958" s="12">
        <f t="shared" si="51"/>
        <v>82</v>
      </c>
      <c r="K958" s="12"/>
      <c r="L958" s="67">
        <f t="shared" si="52"/>
        <v>0.19334655660239769</v>
      </c>
    </row>
    <row r="959" spans="1:12" x14ac:dyDescent="0.25">
      <c r="A959" s="36" t="s">
        <v>101</v>
      </c>
      <c r="B959" s="39">
        <v>44034</v>
      </c>
      <c r="C959" s="39">
        <v>40466</v>
      </c>
      <c r="D959" s="42">
        <v>91.9</v>
      </c>
      <c r="E959" s="39">
        <v>39669</v>
      </c>
      <c r="F959" s="42">
        <v>90.1</v>
      </c>
      <c r="G959" s="39">
        <v>12459</v>
      </c>
      <c r="H959" s="39">
        <v>92594</v>
      </c>
      <c r="J959" s="12">
        <f t="shared" si="51"/>
        <v>58</v>
      </c>
      <c r="K959" s="12"/>
      <c r="L959" s="67">
        <f t="shared" si="52"/>
        <v>0.28294045510287508</v>
      </c>
    </row>
    <row r="960" spans="1:12" x14ac:dyDescent="0.25">
      <c r="A960" s="37" t="s">
        <v>102</v>
      </c>
      <c r="B960" s="40">
        <v>27669</v>
      </c>
      <c r="C960" s="40">
        <v>25663</v>
      </c>
      <c r="D960" s="42">
        <v>92.8</v>
      </c>
      <c r="E960" s="40">
        <v>25156</v>
      </c>
      <c r="F960" s="42">
        <v>90.9</v>
      </c>
      <c r="G960" s="40">
        <v>12514</v>
      </c>
      <c r="H960" s="40">
        <v>63333</v>
      </c>
      <c r="J960" s="12">
        <f t="shared" si="51"/>
        <v>26</v>
      </c>
      <c r="K960" s="12"/>
      <c r="L960" s="67">
        <f t="shared" si="52"/>
        <v>0.45227510932812898</v>
      </c>
    </row>
    <row r="961" spans="1:12" x14ac:dyDescent="0.25">
      <c r="A961" s="36" t="s">
        <v>12</v>
      </c>
      <c r="B961" s="39" t="s">
        <v>13</v>
      </c>
      <c r="C961" s="39">
        <v>63056</v>
      </c>
      <c r="D961" s="43" t="s">
        <v>13</v>
      </c>
      <c r="E961" s="39">
        <v>33054</v>
      </c>
      <c r="F961" s="43" t="s">
        <v>13</v>
      </c>
      <c r="G961" s="39">
        <v>5</v>
      </c>
      <c r="H961" s="39">
        <v>96115</v>
      </c>
      <c r="J961" s="12">
        <f t="shared" si="51"/>
        <v>-369</v>
      </c>
      <c r="K961" s="33"/>
      <c r="L961" s="48"/>
    </row>
    <row r="962" spans="1:12" x14ac:dyDescent="0.25">
      <c r="A962" s="36" t="s">
        <v>194</v>
      </c>
      <c r="B962" s="39">
        <v>3761140</v>
      </c>
      <c r="C962" s="39">
        <v>3208549</v>
      </c>
      <c r="D962" s="59">
        <v>85.3</v>
      </c>
      <c r="E962" s="39">
        <v>2859926</v>
      </c>
      <c r="F962" s="43">
        <v>76</v>
      </c>
      <c r="G962" s="39">
        <v>170199</v>
      </c>
      <c r="H962" s="39">
        <v>6238674</v>
      </c>
    </row>
    <row r="963" spans="1:12" x14ac:dyDescent="0.25">
      <c r="A963" s="36" t="s">
        <v>103</v>
      </c>
      <c r="B963" s="39">
        <v>4421887</v>
      </c>
      <c r="C963" s="39">
        <v>3208549</v>
      </c>
      <c r="D963" s="45">
        <v>72.599999999999994</v>
      </c>
      <c r="E963" s="39">
        <v>2859926</v>
      </c>
      <c r="F963" s="45">
        <v>64.7</v>
      </c>
      <c r="G963" s="39">
        <v>170199</v>
      </c>
      <c r="H963" s="39">
        <v>6238674</v>
      </c>
      <c r="J963" s="12">
        <f>SUM(J944:J962)</f>
        <v>20394</v>
      </c>
      <c r="K963" s="33"/>
    </row>
    <row r="964" spans="1:12" x14ac:dyDescent="0.25">
      <c r="H964"/>
    </row>
    <row r="965" spans="1:12" x14ac:dyDescent="0.25">
      <c r="B965" s="3" t="s">
        <v>232</v>
      </c>
      <c r="C965" s="58">
        <f>SUM(C944:C961)/SUM(B944:B960)</f>
        <v>0.85307862693794245</v>
      </c>
      <c r="D965" s="56">
        <f>AVERAGE(D944:D960)</f>
        <v>85.852941176470594</v>
      </c>
      <c r="E965" s="58">
        <f>SUM(E944:E961)/SUM(B944:B960)</f>
        <v>0.76038787165915878</v>
      </c>
      <c r="F965" s="56">
        <f>AVERAGE(F944:F960)</f>
        <v>78.864705882352951</v>
      </c>
      <c r="H965"/>
    </row>
    <row r="966" spans="1:12" x14ac:dyDescent="0.25">
      <c r="B966" s="3" t="s">
        <v>156</v>
      </c>
      <c r="D966" s="38">
        <f>AVERAGE(D954:D960)</f>
        <v>92.98571428571428</v>
      </c>
      <c r="F966" s="38">
        <f>AVERAGE(F954:F960)</f>
        <v>90.585714285714289</v>
      </c>
      <c r="H966"/>
    </row>
    <row r="967" spans="1:12" x14ac:dyDescent="0.25">
      <c r="B967" s="3" t="s">
        <v>147</v>
      </c>
      <c r="D967" s="38">
        <f>AVERAGE(D956:D960)</f>
        <v>93.22</v>
      </c>
      <c r="F967" s="38">
        <f>AVERAGE(F956:F960)</f>
        <v>91.54</v>
      </c>
      <c r="H967"/>
    </row>
    <row r="968" spans="1:12" x14ac:dyDescent="0.25">
      <c r="H968"/>
    </row>
    <row r="969" spans="1:12" x14ac:dyDescent="0.25">
      <c r="A969" t="s">
        <v>818</v>
      </c>
      <c r="H969"/>
    </row>
    <row r="970" spans="1:12" x14ac:dyDescent="0.25">
      <c r="A970" t="s">
        <v>111</v>
      </c>
      <c r="H970"/>
    </row>
    <row r="971" spans="1:12" ht="60" x14ac:dyDescent="0.25">
      <c r="A971" s="35" t="s">
        <v>104</v>
      </c>
      <c r="B971" s="35" t="s">
        <v>105</v>
      </c>
      <c r="C971" s="35" t="s">
        <v>106</v>
      </c>
      <c r="D971" s="35" t="s">
        <v>107</v>
      </c>
      <c r="E971" s="35" t="s">
        <v>108</v>
      </c>
      <c r="F971" s="35" t="s">
        <v>785</v>
      </c>
      <c r="G971" s="14" t="s">
        <v>783</v>
      </c>
      <c r="H971" s="35" t="s">
        <v>110</v>
      </c>
      <c r="J971" s="35" t="s">
        <v>457</v>
      </c>
      <c r="K971" s="35"/>
      <c r="L971" s="35" t="s">
        <v>784</v>
      </c>
    </row>
    <row r="972" spans="1:12" x14ac:dyDescent="0.25">
      <c r="A972" s="36" t="s">
        <v>134</v>
      </c>
      <c r="B972" s="39">
        <v>660747</v>
      </c>
      <c r="C972" s="39">
        <v>0</v>
      </c>
      <c r="D972" s="45">
        <v>0</v>
      </c>
      <c r="E972" s="39">
        <v>0</v>
      </c>
      <c r="F972" s="45">
        <v>0</v>
      </c>
      <c r="G972" s="39">
        <v>0</v>
      </c>
      <c r="H972" s="39">
        <v>0</v>
      </c>
    </row>
    <row r="973" spans="1:12" x14ac:dyDescent="0.25">
      <c r="A973" s="41" t="s">
        <v>136</v>
      </c>
      <c r="B973" s="40">
        <v>162530</v>
      </c>
      <c r="C973" s="40">
        <v>126381</v>
      </c>
      <c r="D973" s="44">
        <v>77.8</v>
      </c>
      <c r="E973" s="40">
        <v>105804</v>
      </c>
      <c r="F973" s="44">
        <v>65.099999999999994</v>
      </c>
      <c r="G973" s="40">
        <v>110</v>
      </c>
      <c r="H973" s="75">
        <v>232295</v>
      </c>
      <c r="J973" s="12">
        <f t="shared" ref="J973:J990" si="53">C973-C1002</f>
        <v>967</v>
      </c>
      <c r="K973" s="12"/>
      <c r="L973" s="67">
        <f>G973/B973</f>
        <v>6.7679812957607821E-4</v>
      </c>
    </row>
    <row r="974" spans="1:12" x14ac:dyDescent="0.25">
      <c r="A974" s="36" t="s">
        <v>135</v>
      </c>
      <c r="B974" s="39">
        <v>256743</v>
      </c>
      <c r="C974" s="39">
        <v>202289</v>
      </c>
      <c r="D974" s="43">
        <v>78.8</v>
      </c>
      <c r="E974" s="39">
        <v>171289</v>
      </c>
      <c r="F974" s="43">
        <v>66.7</v>
      </c>
      <c r="G974" s="39">
        <v>330</v>
      </c>
      <c r="H974" s="39">
        <v>373908</v>
      </c>
      <c r="J974" s="12">
        <f t="shared" si="53"/>
        <v>1465</v>
      </c>
      <c r="K974" s="12"/>
      <c r="L974" s="67">
        <f t="shared" ref="L974:L989" si="54">G974/B974</f>
        <v>1.2853320246316356E-3</v>
      </c>
    </row>
    <row r="975" spans="1:12" x14ac:dyDescent="0.25">
      <c r="A975" s="37" t="s">
        <v>88</v>
      </c>
      <c r="B975" s="40">
        <v>277328</v>
      </c>
      <c r="C975" s="40">
        <v>213880</v>
      </c>
      <c r="D975" s="44">
        <v>77.099999999999994</v>
      </c>
      <c r="E975" s="40">
        <v>175019</v>
      </c>
      <c r="F975" s="44">
        <v>63.1</v>
      </c>
      <c r="G975" s="40">
        <v>553</v>
      </c>
      <c r="H975" s="40">
        <v>389452</v>
      </c>
      <c r="J975" s="12">
        <f t="shared" si="53"/>
        <v>1746</v>
      </c>
      <c r="K975" s="12"/>
      <c r="L975" s="67">
        <f t="shared" si="54"/>
        <v>1.9940287313217563E-3</v>
      </c>
    </row>
    <row r="976" spans="1:12" x14ac:dyDescent="0.25">
      <c r="A976" s="36" t="s">
        <v>89</v>
      </c>
      <c r="B976" s="39">
        <v>314508</v>
      </c>
      <c r="C976" s="39">
        <v>232996</v>
      </c>
      <c r="D976" s="43">
        <v>74.099999999999994</v>
      </c>
      <c r="E976" s="39">
        <v>193781</v>
      </c>
      <c r="F976" s="43">
        <v>61.6</v>
      </c>
      <c r="G976" s="39">
        <v>841</v>
      </c>
      <c r="H976" s="39">
        <v>427618</v>
      </c>
      <c r="J976" s="12">
        <f t="shared" si="53"/>
        <v>1949</v>
      </c>
      <c r="K976" s="12"/>
      <c r="L976" s="67">
        <f t="shared" si="54"/>
        <v>2.6740178310249662E-3</v>
      </c>
    </row>
    <row r="977" spans="1:12" x14ac:dyDescent="0.25">
      <c r="A977" s="37" t="s">
        <v>90</v>
      </c>
      <c r="B977" s="40">
        <v>356228</v>
      </c>
      <c r="C977" s="40">
        <v>271030</v>
      </c>
      <c r="D977" s="44">
        <v>76.099999999999994</v>
      </c>
      <c r="E977" s="40">
        <v>230774</v>
      </c>
      <c r="F977" s="44">
        <v>64.8</v>
      </c>
      <c r="G977" s="40">
        <v>1372</v>
      </c>
      <c r="H977" s="40">
        <v>503176</v>
      </c>
      <c r="J977" s="12">
        <f t="shared" si="53"/>
        <v>1975</v>
      </c>
      <c r="K977" s="12"/>
      <c r="L977" s="67">
        <f t="shared" si="54"/>
        <v>3.8514659150880896E-3</v>
      </c>
    </row>
    <row r="978" spans="1:12" x14ac:dyDescent="0.25">
      <c r="A978" s="36" t="s">
        <v>91</v>
      </c>
      <c r="B978" s="39">
        <v>359302</v>
      </c>
      <c r="C978" s="39">
        <v>287103</v>
      </c>
      <c r="D978" s="43">
        <v>79.900000000000006</v>
      </c>
      <c r="E978" s="39">
        <v>249896</v>
      </c>
      <c r="F978" s="43">
        <v>69.5</v>
      </c>
      <c r="G978" s="39">
        <v>2475</v>
      </c>
      <c r="H978" s="39">
        <v>539474</v>
      </c>
      <c r="J978" s="12">
        <f t="shared" si="53"/>
        <v>2024</v>
      </c>
      <c r="K978" s="12"/>
      <c r="L978" s="67">
        <f t="shared" si="54"/>
        <v>6.888355756438873E-3</v>
      </c>
    </row>
    <row r="979" spans="1:12" x14ac:dyDescent="0.25">
      <c r="A979" s="37" t="s">
        <v>92</v>
      </c>
      <c r="B979" s="40">
        <v>319889</v>
      </c>
      <c r="C979" s="40">
        <v>264137</v>
      </c>
      <c r="D979" s="44">
        <v>82.6</v>
      </c>
      <c r="E979" s="40">
        <v>235753</v>
      </c>
      <c r="F979" s="44">
        <v>73.7</v>
      </c>
      <c r="G979" s="40">
        <v>12750</v>
      </c>
      <c r="H979" s="40">
        <v>512640</v>
      </c>
      <c r="J979" s="12">
        <f t="shared" si="53"/>
        <v>1554</v>
      </c>
      <c r="K979" s="12"/>
      <c r="L979" s="67">
        <f t="shared" si="54"/>
        <v>3.985757559653505E-2</v>
      </c>
    </row>
    <row r="980" spans="1:12" x14ac:dyDescent="0.25">
      <c r="A980" s="36" t="s">
        <v>93</v>
      </c>
      <c r="B980" s="39">
        <v>288547</v>
      </c>
      <c r="C980" s="39">
        <v>242002</v>
      </c>
      <c r="D980" s="43">
        <v>83.9</v>
      </c>
      <c r="E980" s="39">
        <v>219061</v>
      </c>
      <c r="F980" s="43">
        <v>75.900000000000006</v>
      </c>
      <c r="G980" s="39">
        <v>13942</v>
      </c>
      <c r="H980" s="39">
        <v>475005</v>
      </c>
      <c r="J980" s="12">
        <f t="shared" si="53"/>
        <v>1271</v>
      </c>
      <c r="K980" s="12"/>
      <c r="L980" s="67">
        <f t="shared" si="54"/>
        <v>4.8317951668185775E-2</v>
      </c>
    </row>
    <row r="981" spans="1:12" x14ac:dyDescent="0.25">
      <c r="A981" s="37" t="s">
        <v>94</v>
      </c>
      <c r="B981" s="40">
        <v>266491</v>
      </c>
      <c r="C981" s="40">
        <v>229714</v>
      </c>
      <c r="D981" s="44">
        <v>86.2</v>
      </c>
      <c r="E981" s="40">
        <v>210766</v>
      </c>
      <c r="F981" s="44">
        <v>79.099999999999994</v>
      </c>
      <c r="G981" s="40">
        <v>13326</v>
      </c>
      <c r="H981" s="40">
        <v>453806</v>
      </c>
      <c r="J981" s="12">
        <f t="shared" si="53"/>
        <v>957</v>
      </c>
      <c r="K981" s="12"/>
      <c r="L981" s="67">
        <f t="shared" si="54"/>
        <v>5.0005441084314289E-2</v>
      </c>
    </row>
    <row r="982" spans="1:12" x14ac:dyDescent="0.25">
      <c r="A982" s="36" t="s">
        <v>95</v>
      </c>
      <c r="B982" s="39">
        <v>284260</v>
      </c>
      <c r="C982" s="39">
        <v>243446</v>
      </c>
      <c r="D982" s="43">
        <v>85.6</v>
      </c>
      <c r="E982" s="39">
        <v>224764</v>
      </c>
      <c r="F982" s="43">
        <v>79.099999999999994</v>
      </c>
      <c r="G982" s="39">
        <v>19484</v>
      </c>
      <c r="H982" s="39">
        <v>487694</v>
      </c>
      <c r="J982" s="12">
        <f t="shared" si="53"/>
        <v>885</v>
      </c>
      <c r="K982" s="12"/>
      <c r="L982" s="67">
        <f t="shared" si="54"/>
        <v>6.8542883275874197E-2</v>
      </c>
    </row>
    <row r="983" spans="1:12" x14ac:dyDescent="0.25">
      <c r="A983" s="37" t="s">
        <v>96</v>
      </c>
      <c r="B983" s="40">
        <v>264339</v>
      </c>
      <c r="C983" s="40">
        <v>238991</v>
      </c>
      <c r="D983" s="42">
        <v>90.4</v>
      </c>
      <c r="E983" s="40">
        <v>225208</v>
      </c>
      <c r="F983" s="42">
        <v>85.2</v>
      </c>
      <c r="G983" s="40">
        <v>31114</v>
      </c>
      <c r="H983" s="40">
        <v>495313</v>
      </c>
      <c r="J983" s="12">
        <f t="shared" si="53"/>
        <v>685</v>
      </c>
      <c r="K983" s="12"/>
      <c r="L983" s="67">
        <f t="shared" si="54"/>
        <v>0.11770491679245211</v>
      </c>
    </row>
    <row r="984" spans="1:12" x14ac:dyDescent="0.25">
      <c r="A984" s="36" t="s">
        <v>97</v>
      </c>
      <c r="B984" s="39">
        <v>210073</v>
      </c>
      <c r="C984" s="39">
        <v>197163</v>
      </c>
      <c r="D984" s="42">
        <v>93.8</v>
      </c>
      <c r="E984" s="39">
        <v>190133</v>
      </c>
      <c r="F984" s="42">
        <v>90.5</v>
      </c>
      <c r="G984" s="39">
        <v>6301</v>
      </c>
      <c r="H984" s="39">
        <v>393597</v>
      </c>
      <c r="J984" s="12">
        <f t="shared" si="53"/>
        <v>420</v>
      </c>
      <c r="K984" s="12"/>
      <c r="L984" s="67">
        <f t="shared" si="54"/>
        <v>2.9994335302490086E-2</v>
      </c>
    </row>
    <row r="985" spans="1:12" x14ac:dyDescent="0.25">
      <c r="A985" s="37" t="s">
        <v>98</v>
      </c>
      <c r="B985" s="40">
        <v>157657</v>
      </c>
      <c r="C985" s="40">
        <v>149991</v>
      </c>
      <c r="D985" s="42">
        <v>95.1</v>
      </c>
      <c r="E985" s="40">
        <v>147826</v>
      </c>
      <c r="F985" s="42">
        <v>93.8</v>
      </c>
      <c r="G985" s="40">
        <v>6748</v>
      </c>
      <c r="H985" s="40">
        <v>304565</v>
      </c>
      <c r="J985" s="12">
        <f t="shared" si="53"/>
        <v>272</v>
      </c>
      <c r="K985" s="12"/>
      <c r="L985" s="67">
        <f t="shared" si="54"/>
        <v>4.2801778544561929E-2</v>
      </c>
    </row>
    <row r="986" spans="1:12" x14ac:dyDescent="0.25">
      <c r="A986" s="36" t="s">
        <v>99</v>
      </c>
      <c r="B986" s="39">
        <v>102977</v>
      </c>
      <c r="C986" s="39">
        <v>96126</v>
      </c>
      <c r="D986" s="42">
        <v>93.3</v>
      </c>
      <c r="E986" s="39">
        <v>94298</v>
      </c>
      <c r="F986" s="42">
        <v>91.6</v>
      </c>
      <c r="G986" s="39">
        <v>9740</v>
      </c>
      <c r="H986" s="39">
        <v>200164</v>
      </c>
      <c r="J986" s="12">
        <f t="shared" si="53"/>
        <v>124</v>
      </c>
      <c r="K986" s="12"/>
      <c r="L986" s="67">
        <f t="shared" si="54"/>
        <v>9.458422754595687E-2</v>
      </c>
    </row>
    <row r="987" spans="1:12" x14ac:dyDescent="0.25">
      <c r="A987" s="37" t="s">
        <v>100</v>
      </c>
      <c r="B987" s="40">
        <v>68566</v>
      </c>
      <c r="C987" s="40">
        <v>63436</v>
      </c>
      <c r="D987" s="42">
        <v>92.5</v>
      </c>
      <c r="E987" s="40">
        <v>62251</v>
      </c>
      <c r="F987" s="42">
        <v>90.8</v>
      </c>
      <c r="G987" s="40">
        <v>9485</v>
      </c>
      <c r="H987" s="40">
        <v>135172</v>
      </c>
      <c r="J987" s="12">
        <f t="shared" si="53"/>
        <v>85</v>
      </c>
      <c r="K987" s="12"/>
      <c r="L987" s="67">
        <f t="shared" si="54"/>
        <v>0.13833386809789108</v>
      </c>
    </row>
    <row r="988" spans="1:12" x14ac:dyDescent="0.25">
      <c r="A988" s="36" t="s">
        <v>101</v>
      </c>
      <c r="B988" s="39">
        <v>44034</v>
      </c>
      <c r="C988" s="39">
        <v>40408</v>
      </c>
      <c r="D988" s="42">
        <v>91.8</v>
      </c>
      <c r="E988" s="39">
        <v>39608</v>
      </c>
      <c r="F988" s="42">
        <v>90</v>
      </c>
      <c r="G988" s="39">
        <v>10394</v>
      </c>
      <c r="H988" s="39">
        <v>90410</v>
      </c>
      <c r="J988" s="12">
        <f t="shared" si="53"/>
        <v>43</v>
      </c>
      <c r="K988" s="12"/>
      <c r="L988" s="67">
        <f t="shared" si="54"/>
        <v>0.23604487441522459</v>
      </c>
    </row>
    <row r="989" spans="1:12" x14ac:dyDescent="0.25">
      <c r="A989" s="37" t="s">
        <v>102</v>
      </c>
      <c r="B989" s="40">
        <v>27669</v>
      </c>
      <c r="C989" s="40">
        <v>25637</v>
      </c>
      <c r="D989" s="42">
        <v>92.7</v>
      </c>
      <c r="E989" s="40">
        <v>25118</v>
      </c>
      <c r="F989" s="42">
        <v>90.8</v>
      </c>
      <c r="G989" s="40">
        <v>11585</v>
      </c>
      <c r="H989" s="40">
        <v>62340</v>
      </c>
      <c r="J989" s="12">
        <f t="shared" si="53"/>
        <v>40</v>
      </c>
      <c r="K989" s="12"/>
      <c r="L989" s="67">
        <f t="shared" si="54"/>
        <v>0.41869962774223862</v>
      </c>
    </row>
    <row r="990" spans="1:12" x14ac:dyDescent="0.25">
      <c r="A990" s="36" t="s">
        <v>12</v>
      </c>
      <c r="B990" s="39" t="s">
        <v>13</v>
      </c>
      <c r="C990" s="39">
        <v>63425</v>
      </c>
      <c r="D990" s="43" t="s">
        <v>13</v>
      </c>
      <c r="E990" s="39">
        <v>33258</v>
      </c>
      <c r="F990" s="43" t="s">
        <v>13</v>
      </c>
      <c r="G990" s="39">
        <v>5</v>
      </c>
      <c r="H990" s="39">
        <v>96688</v>
      </c>
      <c r="J990" s="12">
        <f t="shared" si="53"/>
        <v>3752</v>
      </c>
      <c r="K990" s="33"/>
      <c r="L990" s="48"/>
    </row>
    <row r="991" spans="1:12" x14ac:dyDescent="0.25">
      <c r="A991" s="36" t="s">
        <v>194</v>
      </c>
      <c r="B991" s="39">
        <v>3761140</v>
      </c>
      <c r="C991" s="39">
        <v>3188155</v>
      </c>
      <c r="D991" s="59">
        <v>84.8</v>
      </c>
      <c r="E991" s="39">
        <v>2834607</v>
      </c>
      <c r="F991" s="43">
        <v>75.400000000000006</v>
      </c>
      <c r="G991" s="39">
        <v>150555</v>
      </c>
      <c r="H991" s="39">
        <v>6173317</v>
      </c>
    </row>
    <row r="992" spans="1:12" x14ac:dyDescent="0.25">
      <c r="A992" s="36" t="s">
        <v>103</v>
      </c>
      <c r="B992" s="39">
        <v>4421887</v>
      </c>
      <c r="C992" s="39">
        <v>3188155</v>
      </c>
      <c r="D992" s="45">
        <v>72.099999999999994</v>
      </c>
      <c r="E992" s="39">
        <v>2834607</v>
      </c>
      <c r="F992" s="45">
        <v>64.099999999999994</v>
      </c>
      <c r="G992" s="39">
        <v>150555</v>
      </c>
      <c r="H992" s="39">
        <v>6173317</v>
      </c>
      <c r="J992" s="12">
        <f>SUM(J973:J991)</f>
        <v>20214</v>
      </c>
      <c r="K992" s="33"/>
    </row>
    <row r="993" spans="1:12" x14ac:dyDescent="0.25">
      <c r="H993"/>
    </row>
    <row r="994" spans="1:12" x14ac:dyDescent="0.25">
      <c r="B994" s="3" t="s">
        <v>232</v>
      </c>
      <c r="C994" s="58">
        <f>SUM(C973:C990)/SUM(B973:B989)</f>
        <v>0.84765633620223224</v>
      </c>
      <c r="D994" s="56">
        <f>AVERAGE(D973:D989)</f>
        <v>85.394117647058806</v>
      </c>
      <c r="E994" s="58">
        <f>SUM(E973:E990)/SUM(B973:B989)</f>
        <v>0.75365613785816588</v>
      </c>
      <c r="F994" s="56">
        <f>AVERAGE(F973:F989)</f>
        <v>78.311764705882354</v>
      </c>
      <c r="H994"/>
    </row>
    <row r="995" spans="1:12" x14ac:dyDescent="0.25">
      <c r="B995" s="3" t="s">
        <v>156</v>
      </c>
      <c r="D995" s="38">
        <f>AVERAGE(D983:D989)</f>
        <v>92.8</v>
      </c>
      <c r="F995" s="38">
        <f>AVERAGE(F983:F989)</f>
        <v>90.385714285714286</v>
      </c>
      <c r="H995"/>
    </row>
    <row r="996" spans="1:12" x14ac:dyDescent="0.25">
      <c r="B996" s="3" t="s">
        <v>147</v>
      </c>
      <c r="D996" s="38">
        <f>AVERAGE(D985:D989)</f>
        <v>93.08</v>
      </c>
      <c r="F996" s="38">
        <f>AVERAGE(F985:F989)</f>
        <v>91.4</v>
      </c>
      <c r="H996"/>
    </row>
    <row r="997" spans="1:12" x14ac:dyDescent="0.25">
      <c r="H997"/>
    </row>
    <row r="998" spans="1:12" x14ac:dyDescent="0.25">
      <c r="A998" t="s">
        <v>807</v>
      </c>
      <c r="H998"/>
    </row>
    <row r="999" spans="1:12" x14ac:dyDescent="0.25">
      <c r="A999" t="s">
        <v>111</v>
      </c>
      <c r="H999"/>
    </row>
    <row r="1000" spans="1:12" ht="60" x14ac:dyDescent="0.25">
      <c r="A1000" s="35" t="s">
        <v>104</v>
      </c>
      <c r="B1000" s="35" t="s">
        <v>105</v>
      </c>
      <c r="C1000" s="35" t="s">
        <v>106</v>
      </c>
      <c r="D1000" s="35" t="s">
        <v>107</v>
      </c>
      <c r="E1000" s="35" t="s">
        <v>108</v>
      </c>
      <c r="F1000" s="35" t="s">
        <v>785</v>
      </c>
      <c r="G1000" s="14" t="s">
        <v>783</v>
      </c>
      <c r="H1000" s="35" t="s">
        <v>110</v>
      </c>
      <c r="J1000" s="35" t="s">
        <v>457</v>
      </c>
      <c r="K1000" s="35"/>
      <c r="L1000" s="35" t="s">
        <v>784</v>
      </c>
    </row>
    <row r="1001" spans="1:12" x14ac:dyDescent="0.25">
      <c r="A1001" s="36" t="s">
        <v>134</v>
      </c>
      <c r="B1001" s="39">
        <v>660747</v>
      </c>
      <c r="C1001" s="39">
        <v>0</v>
      </c>
      <c r="D1001" s="45">
        <v>0</v>
      </c>
      <c r="E1001" s="39">
        <v>0</v>
      </c>
      <c r="F1001" s="45">
        <v>0</v>
      </c>
      <c r="G1001" s="39">
        <v>0</v>
      </c>
      <c r="H1001" s="39">
        <v>0</v>
      </c>
    </row>
    <row r="1002" spans="1:12" x14ac:dyDescent="0.25">
      <c r="A1002" s="41" t="s">
        <v>136</v>
      </c>
      <c r="B1002" s="40">
        <v>162530</v>
      </c>
      <c r="C1002" s="40">
        <v>125414</v>
      </c>
      <c r="D1002" s="44">
        <v>77.2</v>
      </c>
      <c r="E1002" s="40">
        <v>105125</v>
      </c>
      <c r="F1002" s="44">
        <v>64.7</v>
      </c>
      <c r="G1002" s="40">
        <v>106</v>
      </c>
      <c r="H1002" s="75">
        <v>230645</v>
      </c>
      <c r="J1002" s="12">
        <f t="shared" ref="J1002:J1019" si="55">C1002-C1031</f>
        <v>1129</v>
      </c>
      <c r="K1002" s="12"/>
      <c r="L1002" s="67">
        <f>G1002/B1002</f>
        <v>6.5218728850058446E-4</v>
      </c>
    </row>
    <row r="1003" spans="1:12" x14ac:dyDescent="0.25">
      <c r="A1003" s="36" t="s">
        <v>135</v>
      </c>
      <c r="B1003" s="39">
        <v>256743</v>
      </c>
      <c r="C1003" s="39">
        <v>200824</v>
      </c>
      <c r="D1003" s="43">
        <v>78.2</v>
      </c>
      <c r="E1003" s="39">
        <v>170103</v>
      </c>
      <c r="F1003" s="43">
        <v>66.2</v>
      </c>
      <c r="G1003" s="39">
        <v>311</v>
      </c>
      <c r="H1003" s="39">
        <v>371238</v>
      </c>
      <c r="J1003" s="12">
        <f t="shared" si="55"/>
        <v>1489</v>
      </c>
      <c r="K1003" s="12"/>
      <c r="L1003" s="67">
        <f t="shared" ref="L1003:L1018" si="56">G1003/B1003</f>
        <v>1.2113280595770868E-3</v>
      </c>
    </row>
    <row r="1004" spans="1:12" x14ac:dyDescent="0.25">
      <c r="A1004" s="37" t="s">
        <v>88</v>
      </c>
      <c r="B1004" s="40">
        <v>277328</v>
      </c>
      <c r="C1004" s="40">
        <v>212134</v>
      </c>
      <c r="D1004" s="44">
        <v>76.5</v>
      </c>
      <c r="E1004" s="40">
        <v>173355</v>
      </c>
      <c r="F1004" s="44">
        <v>62.5</v>
      </c>
      <c r="G1004" s="40">
        <v>510</v>
      </c>
      <c r="H1004" s="40">
        <v>385999</v>
      </c>
      <c r="J1004" s="12">
        <f t="shared" si="55"/>
        <v>1627</v>
      </c>
      <c r="K1004" s="12"/>
      <c r="L1004" s="67">
        <f t="shared" si="56"/>
        <v>1.8389776726475508E-3</v>
      </c>
    </row>
    <row r="1005" spans="1:12" x14ac:dyDescent="0.25">
      <c r="A1005" s="36" t="s">
        <v>89</v>
      </c>
      <c r="B1005" s="39">
        <v>314508</v>
      </c>
      <c r="C1005" s="39">
        <v>231047</v>
      </c>
      <c r="D1005" s="43">
        <v>73.5</v>
      </c>
      <c r="E1005" s="39">
        <v>191851</v>
      </c>
      <c r="F1005" s="43">
        <v>61</v>
      </c>
      <c r="G1005" s="39">
        <v>790</v>
      </c>
      <c r="H1005" s="39">
        <v>423688</v>
      </c>
      <c r="J1005" s="12">
        <f t="shared" si="55"/>
        <v>1854</v>
      </c>
      <c r="K1005" s="12"/>
      <c r="L1005" s="67">
        <f t="shared" si="56"/>
        <v>2.5118597937095399E-3</v>
      </c>
    </row>
    <row r="1006" spans="1:12" x14ac:dyDescent="0.25">
      <c r="A1006" s="37" t="s">
        <v>90</v>
      </c>
      <c r="B1006" s="40">
        <v>356228</v>
      </c>
      <c r="C1006" s="40">
        <v>269055</v>
      </c>
      <c r="D1006" s="44">
        <v>75.5</v>
      </c>
      <c r="E1006" s="40">
        <v>228891</v>
      </c>
      <c r="F1006" s="44">
        <v>64.2</v>
      </c>
      <c r="G1006" s="40">
        <v>1271</v>
      </c>
      <c r="H1006" s="40">
        <v>499217</v>
      </c>
      <c r="J1006" s="12">
        <f t="shared" si="55"/>
        <v>1989</v>
      </c>
      <c r="K1006" s="12"/>
      <c r="L1006" s="67">
        <f t="shared" si="56"/>
        <v>3.5679396341668818E-3</v>
      </c>
    </row>
    <row r="1007" spans="1:12" x14ac:dyDescent="0.25">
      <c r="A1007" s="36" t="s">
        <v>91</v>
      </c>
      <c r="B1007" s="39">
        <v>359302</v>
      </c>
      <c r="C1007" s="39">
        <v>285079</v>
      </c>
      <c r="D1007" s="43">
        <v>79.3</v>
      </c>
      <c r="E1007" s="39">
        <v>248053</v>
      </c>
      <c r="F1007" s="43">
        <v>69</v>
      </c>
      <c r="G1007" s="39">
        <v>2333</v>
      </c>
      <c r="H1007" s="39">
        <v>535465</v>
      </c>
      <c r="J1007" s="12">
        <f t="shared" si="55"/>
        <v>1845</v>
      </c>
      <c r="K1007" s="12"/>
      <c r="L1007" s="67">
        <f t="shared" si="56"/>
        <v>6.4931450423320776E-3</v>
      </c>
    </row>
    <row r="1008" spans="1:12" x14ac:dyDescent="0.25">
      <c r="A1008" s="37" t="s">
        <v>92</v>
      </c>
      <c r="B1008" s="40">
        <v>319889</v>
      </c>
      <c r="C1008" s="40">
        <v>262583</v>
      </c>
      <c r="D1008" s="44">
        <v>82.1</v>
      </c>
      <c r="E1008" s="40">
        <v>234216</v>
      </c>
      <c r="F1008" s="44">
        <v>73.2</v>
      </c>
      <c r="G1008" s="40">
        <v>12067</v>
      </c>
      <c r="H1008" s="40">
        <v>508866</v>
      </c>
      <c r="J1008" s="12">
        <f t="shared" si="55"/>
        <v>1438</v>
      </c>
      <c r="K1008" s="12"/>
      <c r="L1008" s="67">
        <f t="shared" si="56"/>
        <v>3.7722459978304972E-2</v>
      </c>
    </row>
    <row r="1009" spans="1:12" x14ac:dyDescent="0.25">
      <c r="A1009" s="36" t="s">
        <v>93</v>
      </c>
      <c r="B1009" s="39">
        <v>288547</v>
      </c>
      <c r="C1009" s="39">
        <v>240731</v>
      </c>
      <c r="D1009" s="43">
        <v>83.4</v>
      </c>
      <c r="E1009" s="39">
        <v>217826</v>
      </c>
      <c r="F1009" s="43">
        <v>75.5</v>
      </c>
      <c r="G1009" s="39">
        <v>13239</v>
      </c>
      <c r="H1009" s="39">
        <v>471796</v>
      </c>
      <c r="J1009" s="12">
        <f t="shared" si="55"/>
        <v>1101</v>
      </c>
      <c r="K1009" s="12"/>
      <c r="L1009" s="67">
        <f t="shared" si="56"/>
        <v>4.5881606809289301E-2</v>
      </c>
    </row>
    <row r="1010" spans="1:12" x14ac:dyDescent="0.25">
      <c r="A1010" s="37" t="s">
        <v>94</v>
      </c>
      <c r="B1010" s="40">
        <v>266491</v>
      </c>
      <c r="C1010" s="40">
        <v>228757</v>
      </c>
      <c r="D1010" s="44">
        <v>85.8</v>
      </c>
      <c r="E1010" s="40">
        <v>209726</v>
      </c>
      <c r="F1010" s="44">
        <v>78.7</v>
      </c>
      <c r="G1010" s="40">
        <v>12607</v>
      </c>
      <c r="H1010" s="40">
        <v>451090</v>
      </c>
      <c r="J1010" s="12">
        <f t="shared" si="55"/>
        <v>907</v>
      </c>
      <c r="K1010" s="12"/>
      <c r="L1010" s="67">
        <f t="shared" si="56"/>
        <v>4.7307413758813616E-2</v>
      </c>
    </row>
    <row r="1011" spans="1:12" x14ac:dyDescent="0.25">
      <c r="A1011" s="36" t="s">
        <v>95</v>
      </c>
      <c r="B1011" s="39">
        <v>284260</v>
      </c>
      <c r="C1011" s="39">
        <v>242561</v>
      </c>
      <c r="D1011" s="43">
        <v>85.3</v>
      </c>
      <c r="E1011" s="39">
        <v>223797</v>
      </c>
      <c r="F1011" s="43">
        <v>78.7</v>
      </c>
      <c r="G1011" s="39">
        <v>18479</v>
      </c>
      <c r="H1011" s="39">
        <v>484837</v>
      </c>
      <c r="J1011" s="12">
        <f t="shared" si="55"/>
        <v>781</v>
      </c>
      <c r="K1011" s="12"/>
      <c r="L1011" s="67">
        <f t="shared" si="56"/>
        <v>6.5007387602898759E-2</v>
      </c>
    </row>
    <row r="1012" spans="1:12" x14ac:dyDescent="0.25">
      <c r="A1012" s="37" t="s">
        <v>96</v>
      </c>
      <c r="B1012" s="40">
        <v>264339</v>
      </c>
      <c r="C1012" s="40">
        <v>238306</v>
      </c>
      <c r="D1012" s="42">
        <v>90.2</v>
      </c>
      <c r="E1012" s="40">
        <v>224449</v>
      </c>
      <c r="F1012" s="42">
        <v>84.9</v>
      </c>
      <c r="G1012" s="40">
        <v>29350</v>
      </c>
      <c r="H1012" s="40">
        <v>492105</v>
      </c>
      <c r="J1012" s="12">
        <f t="shared" si="55"/>
        <v>600</v>
      </c>
      <c r="K1012" s="12"/>
      <c r="L1012" s="67">
        <f t="shared" si="56"/>
        <v>0.11103166766916725</v>
      </c>
    </row>
    <row r="1013" spans="1:12" x14ac:dyDescent="0.25">
      <c r="A1013" s="36" t="s">
        <v>97</v>
      </c>
      <c r="B1013" s="39">
        <v>210073</v>
      </c>
      <c r="C1013" s="39">
        <v>196743</v>
      </c>
      <c r="D1013" s="42">
        <v>93.7</v>
      </c>
      <c r="E1013" s="39">
        <v>189640</v>
      </c>
      <c r="F1013" s="42">
        <v>90.3</v>
      </c>
      <c r="G1013" s="39">
        <v>5786</v>
      </c>
      <c r="H1013" s="39">
        <v>392169</v>
      </c>
      <c r="J1013" s="12">
        <f t="shared" si="55"/>
        <v>313</v>
      </c>
      <c r="K1013" s="12"/>
      <c r="L1013" s="67">
        <f t="shared" si="56"/>
        <v>2.7542806548199912E-2</v>
      </c>
    </row>
    <row r="1014" spans="1:12" x14ac:dyDescent="0.25">
      <c r="A1014" s="37" t="s">
        <v>98</v>
      </c>
      <c r="B1014" s="40">
        <v>157657</v>
      </c>
      <c r="C1014" s="40">
        <v>149719</v>
      </c>
      <c r="D1014" s="42">
        <v>95</v>
      </c>
      <c r="E1014" s="40">
        <v>147494</v>
      </c>
      <c r="F1014" s="42">
        <v>93.5</v>
      </c>
      <c r="G1014" s="40">
        <v>6100</v>
      </c>
      <c r="H1014" s="40">
        <v>303313</v>
      </c>
      <c r="J1014" s="12">
        <f t="shared" si="55"/>
        <v>185</v>
      </c>
      <c r="K1014" s="12"/>
      <c r="L1014" s="67">
        <f t="shared" si="56"/>
        <v>3.8691589970632448E-2</v>
      </c>
    </row>
    <row r="1015" spans="1:12" x14ac:dyDescent="0.25">
      <c r="A1015" s="36" t="s">
        <v>99</v>
      </c>
      <c r="B1015" s="39">
        <v>102977</v>
      </c>
      <c r="C1015" s="39">
        <v>96002</v>
      </c>
      <c r="D1015" s="42">
        <v>93.2</v>
      </c>
      <c r="E1015" s="39">
        <v>94146</v>
      </c>
      <c r="F1015" s="42">
        <v>91.4</v>
      </c>
      <c r="G1015" s="39">
        <v>6769</v>
      </c>
      <c r="H1015" s="39">
        <v>196917</v>
      </c>
      <c r="J1015" s="12">
        <f t="shared" si="55"/>
        <v>90</v>
      </c>
      <c r="K1015" s="12"/>
      <c r="L1015" s="67">
        <f t="shared" si="56"/>
        <v>6.573312487254436E-2</v>
      </c>
    </row>
    <row r="1016" spans="1:12" x14ac:dyDescent="0.25">
      <c r="A1016" s="37" t="s">
        <v>100</v>
      </c>
      <c r="B1016" s="40">
        <v>68566</v>
      </c>
      <c r="C1016" s="40">
        <v>63351</v>
      </c>
      <c r="D1016" s="42">
        <v>92.4</v>
      </c>
      <c r="E1016" s="40">
        <v>62172</v>
      </c>
      <c r="F1016" s="42">
        <v>90.7</v>
      </c>
      <c r="G1016" s="40">
        <v>7648</v>
      </c>
      <c r="H1016" s="40">
        <v>133171</v>
      </c>
      <c r="J1016" s="12">
        <f t="shared" si="55"/>
        <v>63</v>
      </c>
      <c r="K1016" s="12"/>
      <c r="L1016" s="67">
        <f t="shared" si="56"/>
        <v>0.11154216375463058</v>
      </c>
    </row>
    <row r="1017" spans="1:12" x14ac:dyDescent="0.25">
      <c r="A1017" s="36" t="s">
        <v>101</v>
      </c>
      <c r="B1017" s="39">
        <v>44034</v>
      </c>
      <c r="C1017" s="39">
        <v>40365</v>
      </c>
      <c r="D1017" s="42">
        <v>91.7</v>
      </c>
      <c r="E1017" s="39">
        <v>39564</v>
      </c>
      <c r="F1017" s="42">
        <v>89.8</v>
      </c>
      <c r="G1017" s="39">
        <v>9364</v>
      </c>
      <c r="H1017" s="39">
        <v>89293</v>
      </c>
      <c r="J1017" s="12">
        <f t="shared" si="55"/>
        <v>28</v>
      </c>
      <c r="K1017" s="12"/>
      <c r="L1017" s="67">
        <f t="shared" si="56"/>
        <v>0.21265385838215925</v>
      </c>
    </row>
    <row r="1018" spans="1:12" x14ac:dyDescent="0.25">
      <c r="A1018" s="37" t="s">
        <v>102</v>
      </c>
      <c r="B1018" s="40">
        <v>27669</v>
      </c>
      <c r="C1018" s="40">
        <v>25597</v>
      </c>
      <c r="D1018" s="42">
        <v>92.5</v>
      </c>
      <c r="E1018" s="40">
        <v>25096</v>
      </c>
      <c r="F1018" s="42">
        <v>90.7</v>
      </c>
      <c r="G1018" s="40">
        <v>10891</v>
      </c>
      <c r="H1018" s="40">
        <v>61584</v>
      </c>
      <c r="J1018" s="12">
        <f t="shared" si="55"/>
        <v>14</v>
      </c>
      <c r="K1018" s="12"/>
      <c r="L1018" s="67">
        <f t="shared" si="56"/>
        <v>0.39361740576095994</v>
      </c>
    </row>
    <row r="1019" spans="1:12" x14ac:dyDescent="0.25">
      <c r="A1019" s="36" t="s">
        <v>12</v>
      </c>
      <c r="B1019" s="39" t="s">
        <v>13</v>
      </c>
      <c r="C1019" s="39">
        <v>59673</v>
      </c>
      <c r="D1019" s="43" t="s">
        <v>13</v>
      </c>
      <c r="E1019" s="39">
        <v>30750</v>
      </c>
      <c r="F1019" s="43" t="s">
        <v>13</v>
      </c>
      <c r="G1019" s="39">
        <v>5</v>
      </c>
      <c r="H1019" s="39">
        <v>90428</v>
      </c>
      <c r="J1019" s="12">
        <f t="shared" si="55"/>
        <v>87</v>
      </c>
      <c r="K1019" s="33"/>
      <c r="L1019" s="48"/>
    </row>
    <row r="1020" spans="1:12" x14ac:dyDescent="0.25">
      <c r="A1020" s="36" t="s">
        <v>194</v>
      </c>
      <c r="B1020" s="39">
        <v>3761140</v>
      </c>
      <c r="C1020" s="39">
        <v>3167941</v>
      </c>
      <c r="D1020" s="59">
        <v>84.2</v>
      </c>
      <c r="E1020" s="39">
        <v>2816254</v>
      </c>
      <c r="F1020" s="43">
        <v>74.900000000000006</v>
      </c>
      <c r="G1020" s="39">
        <v>137626</v>
      </c>
      <c r="H1020" s="39">
        <v>6121821</v>
      </c>
    </row>
    <row r="1021" spans="1:12" x14ac:dyDescent="0.25">
      <c r="A1021" s="36" t="s">
        <v>103</v>
      </c>
      <c r="B1021" s="39">
        <v>4421887</v>
      </c>
      <c r="C1021" s="39">
        <v>3167941</v>
      </c>
      <c r="D1021" s="45">
        <v>71.599999999999994</v>
      </c>
      <c r="E1021" s="39">
        <v>2816254</v>
      </c>
      <c r="F1021" s="45">
        <v>63.7</v>
      </c>
      <c r="G1021" s="39">
        <v>137626</v>
      </c>
      <c r="H1021" s="39">
        <v>6121821</v>
      </c>
      <c r="J1021" s="12">
        <f>SUM(J1002:J1020)</f>
        <v>15540</v>
      </c>
      <c r="K1021" s="33"/>
    </row>
    <row r="1022" spans="1:12" x14ac:dyDescent="0.25">
      <c r="H1022"/>
    </row>
    <row r="1023" spans="1:12" x14ac:dyDescent="0.25">
      <c r="B1023" s="3" t="s">
        <v>232</v>
      </c>
      <c r="C1023" s="58">
        <f>SUM(C1002:C1019)/SUM(B1002:B1018)</f>
        <v>0.84228190328413644</v>
      </c>
      <c r="D1023" s="56">
        <f>AVERAGE(D1002:D1018)</f>
        <v>85.029411764705884</v>
      </c>
      <c r="E1023" s="58">
        <f>SUM(E1002:E1019)/SUM(B1002:B1018)</f>
        <v>0.7487765015988499</v>
      </c>
      <c r="F1023" s="56">
        <f>AVERAGE(F1002:F1018)</f>
        <v>77.941176470588232</v>
      </c>
      <c r="H1023"/>
    </row>
    <row r="1024" spans="1:12" x14ac:dyDescent="0.25">
      <c r="B1024" s="3" t="s">
        <v>156</v>
      </c>
      <c r="D1024" s="38">
        <f>AVERAGE(D1012:D1018)</f>
        <v>92.671428571428578</v>
      </c>
      <c r="F1024" s="38">
        <f>AVERAGE(F1012:F1018)</f>
        <v>90.185714285714297</v>
      </c>
      <c r="H1024"/>
    </row>
    <row r="1025" spans="1:12" x14ac:dyDescent="0.25">
      <c r="B1025" s="3" t="s">
        <v>147</v>
      </c>
      <c r="D1025" s="38">
        <f>AVERAGE(D1014:D1018)</f>
        <v>92.960000000000008</v>
      </c>
      <c r="F1025" s="38">
        <f>AVERAGE(F1014:F1018)</f>
        <v>91.22</v>
      </c>
      <c r="H1025"/>
    </row>
    <row r="1026" spans="1:12" x14ac:dyDescent="0.25">
      <c r="H1026"/>
    </row>
    <row r="1027" spans="1:12" x14ac:dyDescent="0.25">
      <c r="A1027" t="s">
        <v>800</v>
      </c>
      <c r="H1027"/>
    </row>
    <row r="1028" spans="1:12" x14ac:dyDescent="0.25">
      <c r="A1028" t="s">
        <v>111</v>
      </c>
      <c r="H1028"/>
    </row>
    <row r="1029" spans="1:12" ht="60" x14ac:dyDescent="0.25">
      <c r="A1029" s="35" t="s">
        <v>104</v>
      </c>
      <c r="B1029" s="35" t="s">
        <v>105</v>
      </c>
      <c r="C1029" s="35" t="s">
        <v>106</v>
      </c>
      <c r="D1029" s="35" t="s">
        <v>107</v>
      </c>
      <c r="E1029" s="35" t="s">
        <v>108</v>
      </c>
      <c r="F1029" s="35" t="s">
        <v>785</v>
      </c>
      <c r="G1029" s="14" t="s">
        <v>783</v>
      </c>
      <c r="H1029" s="35" t="s">
        <v>110</v>
      </c>
      <c r="J1029" s="35" t="s">
        <v>457</v>
      </c>
      <c r="K1029" s="35"/>
      <c r="L1029" s="35" t="s">
        <v>784</v>
      </c>
    </row>
    <row r="1030" spans="1:12" x14ac:dyDescent="0.25">
      <c r="A1030" s="36" t="s">
        <v>134</v>
      </c>
      <c r="B1030" s="39">
        <v>660747</v>
      </c>
      <c r="C1030" s="39">
        <v>0</v>
      </c>
      <c r="D1030" s="45">
        <v>0</v>
      </c>
      <c r="E1030" s="39">
        <v>0</v>
      </c>
      <c r="F1030" s="45">
        <v>0</v>
      </c>
      <c r="G1030" s="39">
        <v>0</v>
      </c>
      <c r="H1030" s="39">
        <v>0</v>
      </c>
    </row>
    <row r="1031" spans="1:12" x14ac:dyDescent="0.25">
      <c r="A1031" s="41" t="s">
        <v>136</v>
      </c>
      <c r="B1031" s="40">
        <v>162530</v>
      </c>
      <c r="C1031" s="40">
        <v>124285</v>
      </c>
      <c r="D1031" s="44">
        <v>76.5</v>
      </c>
      <c r="E1031" s="40">
        <v>104233</v>
      </c>
      <c r="F1031" s="44">
        <v>64.099999999999994</v>
      </c>
      <c r="G1031" s="40">
        <v>95</v>
      </c>
      <c r="H1031" s="75">
        <v>228613</v>
      </c>
      <c r="J1031" s="12">
        <f t="shared" ref="J1031:J1048" si="57">C1031-C1060</f>
        <v>1135</v>
      </c>
      <c r="K1031" s="12"/>
      <c r="L1031" s="67">
        <f>G1031/B1031</f>
        <v>5.8450747554297669E-4</v>
      </c>
    </row>
    <row r="1032" spans="1:12" x14ac:dyDescent="0.25">
      <c r="A1032" s="36" t="s">
        <v>135</v>
      </c>
      <c r="B1032" s="39">
        <v>256743</v>
      </c>
      <c r="C1032" s="39">
        <v>199335</v>
      </c>
      <c r="D1032" s="43">
        <v>77.599999999999994</v>
      </c>
      <c r="E1032" s="39">
        <v>168825</v>
      </c>
      <c r="F1032" s="43">
        <v>65.8</v>
      </c>
      <c r="G1032" s="39">
        <v>285</v>
      </c>
      <c r="H1032" s="39">
        <v>368445</v>
      </c>
      <c r="J1032" s="12">
        <f t="shared" si="57"/>
        <v>1495</v>
      </c>
      <c r="K1032" s="12"/>
      <c r="L1032" s="67">
        <f t="shared" ref="L1032:L1047" si="58">G1032/B1032</f>
        <v>1.1100594758182308E-3</v>
      </c>
    </row>
    <row r="1033" spans="1:12" x14ac:dyDescent="0.25">
      <c r="A1033" s="37" t="s">
        <v>88</v>
      </c>
      <c r="B1033" s="40">
        <v>277328</v>
      </c>
      <c r="C1033" s="40">
        <v>210507</v>
      </c>
      <c r="D1033" s="44">
        <v>75.900000000000006</v>
      </c>
      <c r="E1033" s="40">
        <v>171830</v>
      </c>
      <c r="F1033" s="44">
        <v>62</v>
      </c>
      <c r="G1033" s="40">
        <v>471</v>
      </c>
      <c r="H1033" s="40">
        <v>382808</v>
      </c>
      <c r="J1033" s="12">
        <f t="shared" si="57"/>
        <v>1631</v>
      </c>
      <c r="K1033" s="12"/>
      <c r="L1033" s="67">
        <f t="shared" si="58"/>
        <v>1.6983499682686205E-3</v>
      </c>
    </row>
    <row r="1034" spans="1:12" x14ac:dyDescent="0.25">
      <c r="A1034" s="36" t="s">
        <v>89</v>
      </c>
      <c r="B1034" s="39">
        <v>314508</v>
      </c>
      <c r="C1034" s="39">
        <v>229193</v>
      </c>
      <c r="D1034" s="43">
        <v>72.900000000000006</v>
      </c>
      <c r="E1034" s="39">
        <v>190151</v>
      </c>
      <c r="F1034" s="43">
        <v>60.5</v>
      </c>
      <c r="G1034" s="39">
        <v>733</v>
      </c>
      <c r="H1034" s="39">
        <v>420077</v>
      </c>
      <c r="J1034" s="12">
        <f t="shared" si="57"/>
        <v>1699</v>
      </c>
      <c r="K1034" s="12"/>
      <c r="L1034" s="67">
        <f t="shared" si="58"/>
        <v>2.3306243402393578E-3</v>
      </c>
    </row>
    <row r="1035" spans="1:12" x14ac:dyDescent="0.25">
      <c r="A1035" s="37" t="s">
        <v>90</v>
      </c>
      <c r="B1035" s="40">
        <v>356228</v>
      </c>
      <c r="C1035" s="40">
        <v>267066</v>
      </c>
      <c r="D1035" s="44">
        <v>75</v>
      </c>
      <c r="E1035" s="40">
        <v>227029</v>
      </c>
      <c r="F1035" s="44">
        <v>63.7</v>
      </c>
      <c r="G1035" s="40">
        <v>1185</v>
      </c>
      <c r="H1035" s="40">
        <v>495280</v>
      </c>
      <c r="J1035" s="12">
        <f t="shared" si="57"/>
        <v>1969</v>
      </c>
      <c r="K1035" s="12"/>
      <c r="L1035" s="67">
        <f t="shared" si="58"/>
        <v>3.326521216748824E-3</v>
      </c>
    </row>
    <row r="1036" spans="1:12" x14ac:dyDescent="0.25">
      <c r="A1036" s="36" t="s">
        <v>91</v>
      </c>
      <c r="B1036" s="39">
        <v>359302</v>
      </c>
      <c r="C1036" s="39">
        <v>283234</v>
      </c>
      <c r="D1036" s="43">
        <v>78.8</v>
      </c>
      <c r="E1036" s="39">
        <v>246313</v>
      </c>
      <c r="F1036" s="43">
        <v>68.5</v>
      </c>
      <c r="G1036" s="39">
        <v>2196</v>
      </c>
      <c r="H1036" s="39">
        <v>531743</v>
      </c>
      <c r="J1036" s="12">
        <f t="shared" si="57"/>
        <v>1781</v>
      </c>
      <c r="K1036" s="12"/>
      <c r="L1036" s="67">
        <f t="shared" si="58"/>
        <v>6.1118501984403096E-3</v>
      </c>
    </row>
    <row r="1037" spans="1:12" x14ac:dyDescent="0.25">
      <c r="A1037" s="37" t="s">
        <v>92</v>
      </c>
      <c r="B1037" s="40">
        <v>319889</v>
      </c>
      <c r="C1037" s="40">
        <v>261145</v>
      </c>
      <c r="D1037" s="44">
        <v>81.599999999999994</v>
      </c>
      <c r="E1037" s="40">
        <v>232733</v>
      </c>
      <c r="F1037" s="44">
        <v>72.8</v>
      </c>
      <c r="G1037" s="40">
        <v>11432</v>
      </c>
      <c r="H1037" s="40">
        <v>505310</v>
      </c>
      <c r="J1037" s="12">
        <f t="shared" si="57"/>
        <v>1409</v>
      </c>
      <c r="K1037" s="12"/>
      <c r="L1037" s="67">
        <f t="shared" si="58"/>
        <v>3.57373964093795E-2</v>
      </c>
    </row>
    <row r="1038" spans="1:12" x14ac:dyDescent="0.25">
      <c r="A1038" s="36" t="s">
        <v>93</v>
      </c>
      <c r="B1038" s="39">
        <v>288547</v>
      </c>
      <c r="C1038" s="39">
        <v>239630</v>
      </c>
      <c r="D1038" s="43">
        <v>83</v>
      </c>
      <c r="E1038" s="39">
        <v>216643</v>
      </c>
      <c r="F1038" s="43">
        <v>75.099999999999994</v>
      </c>
      <c r="G1038" s="39">
        <v>12549</v>
      </c>
      <c r="H1038" s="39">
        <v>468822</v>
      </c>
      <c r="J1038" s="12">
        <f t="shared" si="57"/>
        <v>1106</v>
      </c>
      <c r="K1038" s="12"/>
      <c r="L1038" s="67">
        <f t="shared" si="58"/>
        <v>4.3490315269262891E-2</v>
      </c>
    </row>
    <row r="1039" spans="1:12" x14ac:dyDescent="0.25">
      <c r="A1039" s="37" t="s">
        <v>94</v>
      </c>
      <c r="B1039" s="40">
        <v>266491</v>
      </c>
      <c r="C1039" s="40">
        <v>227850</v>
      </c>
      <c r="D1039" s="44">
        <v>85.5</v>
      </c>
      <c r="E1039" s="40">
        <v>208721</v>
      </c>
      <c r="F1039" s="44">
        <v>78.3</v>
      </c>
      <c r="G1039" s="40">
        <v>12007</v>
      </c>
      <c r="H1039" s="40">
        <v>448578</v>
      </c>
      <c r="J1039" s="12">
        <f t="shared" si="57"/>
        <v>953</v>
      </c>
      <c r="K1039" s="12"/>
      <c r="L1039" s="67">
        <f t="shared" si="58"/>
        <v>4.5055930594278981E-2</v>
      </c>
    </row>
    <row r="1040" spans="1:12" x14ac:dyDescent="0.25">
      <c r="A1040" s="36" t="s">
        <v>95</v>
      </c>
      <c r="B1040" s="39">
        <v>284260</v>
      </c>
      <c r="C1040" s="39">
        <v>241780</v>
      </c>
      <c r="D1040" s="43">
        <v>85.1</v>
      </c>
      <c r="E1040" s="39">
        <v>222983</v>
      </c>
      <c r="F1040" s="43">
        <v>78.400000000000006</v>
      </c>
      <c r="G1040" s="39">
        <v>17695</v>
      </c>
      <c r="H1040" s="39">
        <v>482458</v>
      </c>
      <c r="J1040" s="12">
        <f t="shared" si="57"/>
        <v>834</v>
      </c>
      <c r="K1040" s="12"/>
      <c r="L1040" s="67">
        <f t="shared" si="58"/>
        <v>6.2249349187363683E-2</v>
      </c>
    </row>
    <row r="1041" spans="1:12" x14ac:dyDescent="0.25">
      <c r="A1041" s="37" t="s">
        <v>96</v>
      </c>
      <c r="B1041" s="40">
        <v>264339</v>
      </c>
      <c r="C1041" s="40">
        <v>237706</v>
      </c>
      <c r="D1041" s="42">
        <v>89.9</v>
      </c>
      <c r="E1041" s="40">
        <v>223846</v>
      </c>
      <c r="F1041" s="42">
        <v>84.7</v>
      </c>
      <c r="G1041" s="40">
        <v>28077</v>
      </c>
      <c r="H1041" s="40">
        <v>489629</v>
      </c>
      <c r="J1041" s="12">
        <f t="shared" si="57"/>
        <v>601</v>
      </c>
      <c r="K1041" s="12"/>
      <c r="L1041" s="67">
        <f t="shared" si="58"/>
        <v>0.1062158818789509</v>
      </c>
    </row>
    <row r="1042" spans="1:12" x14ac:dyDescent="0.25">
      <c r="A1042" s="36" t="s">
        <v>97</v>
      </c>
      <c r="B1042" s="39">
        <v>210073</v>
      </c>
      <c r="C1042" s="39">
        <v>196430</v>
      </c>
      <c r="D1042" s="42">
        <v>93.5</v>
      </c>
      <c r="E1042" s="39">
        <v>189226</v>
      </c>
      <c r="F1042" s="42">
        <v>90.1</v>
      </c>
      <c r="G1042" s="39">
        <v>5519</v>
      </c>
      <c r="H1042" s="39">
        <v>391175</v>
      </c>
      <c r="J1042" s="12">
        <f t="shared" si="57"/>
        <v>381</v>
      </c>
      <c r="K1042" s="12"/>
      <c r="L1042" s="67">
        <f t="shared" si="58"/>
        <v>2.6271819795975683E-2</v>
      </c>
    </row>
    <row r="1043" spans="1:12" x14ac:dyDescent="0.25">
      <c r="A1043" s="37" t="s">
        <v>98</v>
      </c>
      <c r="B1043" s="40">
        <v>157657</v>
      </c>
      <c r="C1043" s="40">
        <v>149534</v>
      </c>
      <c r="D1043" s="42">
        <v>94.8</v>
      </c>
      <c r="E1043" s="40">
        <v>147235</v>
      </c>
      <c r="F1043" s="42">
        <v>93.4</v>
      </c>
      <c r="G1043" s="40">
        <v>5811</v>
      </c>
      <c r="H1043" s="40">
        <v>302580</v>
      </c>
      <c r="J1043" s="12">
        <f t="shared" si="57"/>
        <v>249</v>
      </c>
      <c r="K1043" s="12"/>
      <c r="L1043" s="67">
        <f t="shared" si="58"/>
        <v>3.6858496609728716E-2</v>
      </c>
    </row>
    <row r="1044" spans="1:12" x14ac:dyDescent="0.25">
      <c r="A1044" s="36" t="s">
        <v>99</v>
      </c>
      <c r="B1044" s="39">
        <v>102977</v>
      </c>
      <c r="C1044" s="39">
        <v>95912</v>
      </c>
      <c r="D1044" s="42">
        <v>93.1</v>
      </c>
      <c r="E1044" s="39">
        <v>94048</v>
      </c>
      <c r="F1044" s="42">
        <v>91.3</v>
      </c>
      <c r="G1044" s="39">
        <v>6451</v>
      </c>
      <c r="H1044" s="39">
        <v>196411</v>
      </c>
      <c r="J1044" s="12">
        <f t="shared" si="57"/>
        <v>124</v>
      </c>
      <c r="K1044" s="12"/>
      <c r="L1044" s="67">
        <f t="shared" si="58"/>
        <v>6.2645056663138368E-2</v>
      </c>
    </row>
    <row r="1045" spans="1:12" x14ac:dyDescent="0.25">
      <c r="A1045" s="37" t="s">
        <v>100</v>
      </c>
      <c r="B1045" s="40">
        <v>68566</v>
      </c>
      <c r="C1045" s="40">
        <v>63288</v>
      </c>
      <c r="D1045" s="42">
        <v>92.3</v>
      </c>
      <c r="E1045" s="40">
        <v>62118</v>
      </c>
      <c r="F1045" s="42">
        <v>90.6</v>
      </c>
      <c r="G1045" s="40">
        <v>7352</v>
      </c>
      <c r="H1045" s="40">
        <v>132758</v>
      </c>
      <c r="J1045" s="12">
        <f t="shared" si="57"/>
        <v>71</v>
      </c>
      <c r="K1045" s="12"/>
      <c r="L1045" s="67">
        <f t="shared" si="58"/>
        <v>0.10722515532479655</v>
      </c>
    </row>
    <row r="1046" spans="1:12" x14ac:dyDescent="0.25">
      <c r="A1046" s="36" t="s">
        <v>101</v>
      </c>
      <c r="B1046" s="39">
        <v>44034</v>
      </c>
      <c r="C1046" s="39">
        <v>40337</v>
      </c>
      <c r="D1046" s="42">
        <v>91.6</v>
      </c>
      <c r="E1046" s="39">
        <v>39539</v>
      </c>
      <c r="F1046" s="42">
        <v>89.8</v>
      </c>
      <c r="G1046" s="39">
        <v>9046</v>
      </c>
      <c r="H1046" s="39">
        <v>88922</v>
      </c>
      <c r="J1046" s="12">
        <f t="shared" si="57"/>
        <v>42</v>
      </c>
      <c r="K1046" s="12"/>
      <c r="L1046" s="67">
        <f t="shared" si="58"/>
        <v>0.20543216605350412</v>
      </c>
    </row>
    <row r="1047" spans="1:12" x14ac:dyDescent="0.25">
      <c r="A1047" s="37" t="s">
        <v>102</v>
      </c>
      <c r="B1047" s="40">
        <v>27669</v>
      </c>
      <c r="C1047" s="40">
        <v>25583</v>
      </c>
      <c r="D1047" s="42">
        <v>92.5</v>
      </c>
      <c r="E1047" s="40">
        <v>25089</v>
      </c>
      <c r="F1047" s="42">
        <v>90.7</v>
      </c>
      <c r="G1047" s="40">
        <v>10638</v>
      </c>
      <c r="H1047" s="40">
        <v>61310</v>
      </c>
      <c r="J1047" s="12">
        <f t="shared" si="57"/>
        <v>26</v>
      </c>
      <c r="K1047" s="12"/>
      <c r="L1047" s="67">
        <f t="shared" si="58"/>
        <v>0.38447359861216523</v>
      </c>
    </row>
    <row r="1048" spans="1:12" x14ac:dyDescent="0.25">
      <c r="A1048" s="36" t="s">
        <v>12</v>
      </c>
      <c r="B1048" s="39" t="s">
        <v>13</v>
      </c>
      <c r="C1048" s="39">
        <v>59586</v>
      </c>
      <c r="D1048" s="43" t="s">
        <v>13</v>
      </c>
      <c r="E1048" s="39">
        <v>30720</v>
      </c>
      <c r="F1048" s="43" t="s">
        <v>13</v>
      </c>
      <c r="G1048" s="39">
        <v>5</v>
      </c>
      <c r="H1048" s="39">
        <v>90311</v>
      </c>
      <c r="J1048" s="12">
        <f t="shared" si="57"/>
        <v>-270</v>
      </c>
      <c r="K1048" s="33"/>
      <c r="L1048" s="48"/>
    </row>
    <row r="1049" spans="1:12" x14ac:dyDescent="0.25">
      <c r="A1049" s="36" t="s">
        <v>194</v>
      </c>
      <c r="B1049" s="39">
        <v>3761140</v>
      </c>
      <c r="C1049" s="39">
        <v>3152401</v>
      </c>
      <c r="D1049" s="59">
        <v>83.8</v>
      </c>
      <c r="E1049" s="39">
        <v>2801282</v>
      </c>
      <c r="F1049" s="43">
        <v>74.5</v>
      </c>
      <c r="G1049" s="39">
        <v>131547</v>
      </c>
      <c r="H1049" s="39">
        <v>6085230</v>
      </c>
    </row>
    <row r="1050" spans="1:12" x14ac:dyDescent="0.25">
      <c r="A1050" s="36" t="s">
        <v>103</v>
      </c>
      <c r="B1050" s="39">
        <v>4421887</v>
      </c>
      <c r="C1050" s="39">
        <v>3152401</v>
      </c>
      <c r="D1050" s="45">
        <v>71.3</v>
      </c>
      <c r="E1050" s="39">
        <v>2801282</v>
      </c>
      <c r="F1050" s="45">
        <v>63.4</v>
      </c>
      <c r="G1050" s="39">
        <v>131547</v>
      </c>
      <c r="H1050" s="39">
        <v>6085230</v>
      </c>
      <c r="J1050" s="12">
        <f>SUM(J1031:J1049)</f>
        <v>15236</v>
      </c>
      <c r="K1050" s="33"/>
    </row>
    <row r="1051" spans="1:12" x14ac:dyDescent="0.25">
      <c r="H1051"/>
    </row>
    <row r="1052" spans="1:12" x14ac:dyDescent="0.25">
      <c r="B1052" s="3" t="s">
        <v>232</v>
      </c>
      <c r="C1052" s="58">
        <f>SUM(C1031:C1048)/SUM(B1031:B1047)</f>
        <v>0.83815017836342753</v>
      </c>
      <c r="D1052" s="56">
        <f>AVERAGE(D1031:D1047)</f>
        <v>84.682352941176447</v>
      </c>
      <c r="E1052" s="58">
        <f>SUM(E1031:E1048)/SUM(B1031:B1047)</f>
        <v>0.74479579468039092</v>
      </c>
      <c r="F1052" s="56">
        <f>AVERAGE(F1031:F1047)</f>
        <v>77.635294117647049</v>
      </c>
      <c r="H1052"/>
    </row>
    <row r="1053" spans="1:12" x14ac:dyDescent="0.25">
      <c r="B1053" s="3" t="s">
        <v>156</v>
      </c>
      <c r="D1053" s="38">
        <f>AVERAGE(D1041:D1047)</f>
        <v>92.528571428571425</v>
      </c>
      <c r="F1053" s="38">
        <f>AVERAGE(F1041:F1047)</f>
        <v>90.085714285714289</v>
      </c>
      <c r="H1053"/>
    </row>
    <row r="1054" spans="1:12" x14ac:dyDescent="0.25">
      <c r="B1054" s="3" t="s">
        <v>147</v>
      </c>
      <c r="D1054" s="38">
        <f>AVERAGE(D1043:D1047)</f>
        <v>92.859999999999985</v>
      </c>
      <c r="F1054" s="38">
        <f>AVERAGE(F1043:F1047)</f>
        <v>91.16</v>
      </c>
      <c r="H1054"/>
    </row>
    <row r="1055" spans="1:12" x14ac:dyDescent="0.25">
      <c r="H1055"/>
    </row>
    <row r="1056" spans="1:12" x14ac:dyDescent="0.25">
      <c r="A1056" t="s">
        <v>799</v>
      </c>
      <c r="H1056"/>
    </row>
    <row r="1057" spans="1:12" x14ac:dyDescent="0.25">
      <c r="A1057" t="s">
        <v>111</v>
      </c>
      <c r="H1057"/>
    </row>
    <row r="1058" spans="1:12" ht="60" x14ac:dyDescent="0.25">
      <c r="A1058" s="35" t="s">
        <v>104</v>
      </c>
      <c r="B1058" s="35" t="s">
        <v>105</v>
      </c>
      <c r="C1058" s="35" t="s">
        <v>106</v>
      </c>
      <c r="D1058" s="35" t="s">
        <v>107</v>
      </c>
      <c r="E1058" s="35" t="s">
        <v>108</v>
      </c>
      <c r="F1058" s="35" t="s">
        <v>785</v>
      </c>
      <c r="G1058" s="14" t="s">
        <v>783</v>
      </c>
      <c r="H1058" s="35" t="s">
        <v>110</v>
      </c>
      <c r="J1058" s="35" t="s">
        <v>457</v>
      </c>
      <c r="K1058" s="35"/>
      <c r="L1058" s="35" t="s">
        <v>784</v>
      </c>
    </row>
    <row r="1059" spans="1:12" x14ac:dyDescent="0.25">
      <c r="A1059" s="36" t="s">
        <v>134</v>
      </c>
      <c r="B1059" s="39">
        <v>660747</v>
      </c>
      <c r="C1059" s="39">
        <v>0</v>
      </c>
      <c r="D1059" s="45">
        <v>0</v>
      </c>
      <c r="E1059" s="39">
        <v>0</v>
      </c>
      <c r="F1059" s="45">
        <v>0</v>
      </c>
      <c r="G1059" s="39">
        <v>0</v>
      </c>
      <c r="H1059" s="39">
        <v>0</v>
      </c>
    </row>
    <row r="1060" spans="1:12" x14ac:dyDescent="0.25">
      <c r="A1060" s="41" t="s">
        <v>136</v>
      </c>
      <c r="B1060" s="40">
        <v>162530</v>
      </c>
      <c r="C1060" s="40">
        <v>123150</v>
      </c>
      <c r="D1060" s="44">
        <v>75.8</v>
      </c>
      <c r="E1060" s="40">
        <v>103390</v>
      </c>
      <c r="F1060" s="44">
        <v>63.6</v>
      </c>
      <c r="G1060" s="40">
        <v>88</v>
      </c>
      <c r="H1060" s="75">
        <v>226628</v>
      </c>
      <c r="J1060" s="12">
        <f t="shared" ref="J1060:J1077" si="59">C1060-C1089</f>
        <v>491</v>
      </c>
      <c r="K1060" s="12"/>
      <c r="L1060" s="67">
        <f>G1060/B1060</f>
        <v>5.4143850366086257E-4</v>
      </c>
    </row>
    <row r="1061" spans="1:12" x14ac:dyDescent="0.25">
      <c r="A1061" s="36" t="s">
        <v>135</v>
      </c>
      <c r="B1061" s="39">
        <v>256743</v>
      </c>
      <c r="C1061" s="39">
        <v>197840</v>
      </c>
      <c r="D1061" s="43">
        <v>77.099999999999994</v>
      </c>
      <c r="E1061" s="39">
        <v>167664</v>
      </c>
      <c r="F1061" s="43">
        <v>65.3</v>
      </c>
      <c r="G1061" s="39">
        <v>265</v>
      </c>
      <c r="H1061" s="39">
        <v>365769</v>
      </c>
      <c r="J1061" s="12">
        <f t="shared" si="59"/>
        <v>739</v>
      </c>
      <c r="K1061" s="12"/>
      <c r="L1061" s="67">
        <f t="shared" ref="L1061:L1076" si="60">G1061/B1061</f>
        <v>1.0321605652344951E-3</v>
      </c>
    </row>
    <row r="1062" spans="1:12" x14ac:dyDescent="0.25">
      <c r="A1062" s="37" t="s">
        <v>88</v>
      </c>
      <c r="B1062" s="40">
        <v>277328</v>
      </c>
      <c r="C1062" s="40">
        <v>208876</v>
      </c>
      <c r="D1062" s="44">
        <v>75.3</v>
      </c>
      <c r="E1062" s="40">
        <v>170466</v>
      </c>
      <c r="F1062" s="44">
        <v>61.5</v>
      </c>
      <c r="G1062" s="40">
        <v>425</v>
      </c>
      <c r="H1062" s="40">
        <v>379767</v>
      </c>
      <c r="J1062" s="12">
        <f t="shared" si="59"/>
        <v>842</v>
      </c>
      <c r="K1062" s="12"/>
      <c r="L1062" s="67">
        <f t="shared" si="60"/>
        <v>1.532481393872959E-3</v>
      </c>
    </row>
    <row r="1063" spans="1:12" x14ac:dyDescent="0.25">
      <c r="A1063" s="36" t="s">
        <v>89</v>
      </c>
      <c r="B1063" s="39">
        <v>314508</v>
      </c>
      <c r="C1063" s="39">
        <v>227494</v>
      </c>
      <c r="D1063" s="43">
        <v>72.3</v>
      </c>
      <c r="E1063" s="39">
        <v>188745</v>
      </c>
      <c r="F1063" s="43">
        <v>60</v>
      </c>
      <c r="G1063" s="39">
        <v>688</v>
      </c>
      <c r="H1063" s="39">
        <v>416927</v>
      </c>
      <c r="J1063" s="12">
        <f t="shared" si="59"/>
        <v>948</v>
      </c>
      <c r="K1063" s="12"/>
      <c r="L1063" s="67">
        <f t="shared" si="60"/>
        <v>2.1875437190786878E-3</v>
      </c>
    </row>
    <row r="1064" spans="1:12" x14ac:dyDescent="0.25">
      <c r="A1064" s="37" t="s">
        <v>90</v>
      </c>
      <c r="B1064" s="40">
        <v>356228</v>
      </c>
      <c r="C1064" s="40">
        <v>265097</v>
      </c>
      <c r="D1064" s="44">
        <v>74.400000000000006</v>
      </c>
      <c r="E1064" s="40">
        <v>225490</v>
      </c>
      <c r="F1064" s="44">
        <v>63.3</v>
      </c>
      <c r="G1064" s="40">
        <v>1080</v>
      </c>
      <c r="H1064" s="40">
        <v>491667</v>
      </c>
      <c r="J1064" s="12">
        <f t="shared" si="59"/>
        <v>988</v>
      </c>
      <c r="K1064" s="12"/>
      <c r="L1064" s="67">
        <f t="shared" si="60"/>
        <v>3.0317661722267762E-3</v>
      </c>
    </row>
    <row r="1065" spans="1:12" x14ac:dyDescent="0.25">
      <c r="A1065" s="36" t="s">
        <v>91</v>
      </c>
      <c r="B1065" s="39">
        <v>359302</v>
      </c>
      <c r="C1065" s="39">
        <v>281453</v>
      </c>
      <c r="D1065" s="43">
        <v>78.3</v>
      </c>
      <c r="E1065" s="39">
        <v>244926</v>
      </c>
      <c r="F1065" s="43">
        <v>68.2</v>
      </c>
      <c r="G1065" s="39">
        <v>2051</v>
      </c>
      <c r="H1065" s="39">
        <v>528430</v>
      </c>
      <c r="J1065" s="12">
        <f t="shared" si="59"/>
        <v>909</v>
      </c>
      <c r="K1065" s="12"/>
      <c r="L1065" s="67">
        <f t="shared" si="60"/>
        <v>5.7082899622044967E-3</v>
      </c>
    </row>
    <row r="1066" spans="1:12" x14ac:dyDescent="0.25">
      <c r="A1066" s="37" t="s">
        <v>92</v>
      </c>
      <c r="B1066" s="40">
        <v>319889</v>
      </c>
      <c r="C1066" s="40">
        <v>259736</v>
      </c>
      <c r="D1066" s="44">
        <v>81.2</v>
      </c>
      <c r="E1066" s="40">
        <v>231583</v>
      </c>
      <c r="F1066" s="44">
        <v>72.400000000000006</v>
      </c>
      <c r="G1066" s="40">
        <v>10760</v>
      </c>
      <c r="H1066" s="40">
        <v>502079</v>
      </c>
      <c r="J1066" s="12">
        <f t="shared" si="59"/>
        <v>724</v>
      </c>
      <c r="K1066" s="12"/>
      <c r="L1066" s="67">
        <f t="shared" si="60"/>
        <v>3.3636667719115068E-2</v>
      </c>
    </row>
    <row r="1067" spans="1:12" x14ac:dyDescent="0.25">
      <c r="A1067" s="36" t="s">
        <v>93</v>
      </c>
      <c r="B1067" s="39">
        <v>288547</v>
      </c>
      <c r="C1067" s="39">
        <v>238524</v>
      </c>
      <c r="D1067" s="43">
        <v>82.7</v>
      </c>
      <c r="E1067" s="39">
        <v>215698</v>
      </c>
      <c r="F1067" s="43">
        <v>74.8</v>
      </c>
      <c r="G1067" s="39">
        <v>11875</v>
      </c>
      <c r="H1067" s="39">
        <v>466097</v>
      </c>
      <c r="J1067" s="12">
        <f t="shared" si="59"/>
        <v>521</v>
      </c>
      <c r="K1067" s="12"/>
      <c r="L1067" s="67">
        <f t="shared" si="60"/>
        <v>4.1154473967845794E-2</v>
      </c>
    </row>
    <row r="1068" spans="1:12" x14ac:dyDescent="0.25">
      <c r="A1068" s="37" t="s">
        <v>94</v>
      </c>
      <c r="B1068" s="40">
        <v>266491</v>
      </c>
      <c r="C1068" s="40">
        <v>226897</v>
      </c>
      <c r="D1068" s="44">
        <v>85.1</v>
      </c>
      <c r="E1068" s="40">
        <v>207962</v>
      </c>
      <c r="F1068" s="44">
        <v>78</v>
      </c>
      <c r="G1068" s="40">
        <v>11324</v>
      </c>
      <c r="H1068" s="40">
        <v>446183</v>
      </c>
      <c r="J1068" s="12">
        <f t="shared" si="59"/>
        <v>491</v>
      </c>
      <c r="K1068" s="12"/>
      <c r="L1068" s="67">
        <f t="shared" si="60"/>
        <v>4.2492992258650386E-2</v>
      </c>
    </row>
    <row r="1069" spans="1:12" x14ac:dyDescent="0.25">
      <c r="A1069" s="36" t="s">
        <v>95</v>
      </c>
      <c r="B1069" s="39">
        <v>284260</v>
      </c>
      <c r="C1069" s="39">
        <v>240946</v>
      </c>
      <c r="D1069" s="43">
        <v>84.8</v>
      </c>
      <c r="E1069" s="39">
        <v>222309</v>
      </c>
      <c r="F1069" s="43">
        <v>78.2</v>
      </c>
      <c r="G1069" s="39">
        <v>16818</v>
      </c>
      <c r="H1069" s="39">
        <v>480073</v>
      </c>
      <c r="J1069" s="12">
        <f t="shared" si="59"/>
        <v>418</v>
      </c>
      <c r="K1069" s="12"/>
      <c r="L1069" s="67">
        <f t="shared" si="60"/>
        <v>5.9164145500598044E-2</v>
      </c>
    </row>
    <row r="1070" spans="1:12" x14ac:dyDescent="0.25">
      <c r="A1070" s="37" t="s">
        <v>96</v>
      </c>
      <c r="B1070" s="40">
        <v>264339</v>
      </c>
      <c r="C1070" s="40">
        <v>237105</v>
      </c>
      <c r="D1070" s="42">
        <v>89.7</v>
      </c>
      <c r="E1070" s="40">
        <v>223291</v>
      </c>
      <c r="F1070" s="42">
        <v>84.5</v>
      </c>
      <c r="G1070" s="40">
        <v>26631</v>
      </c>
      <c r="H1070" s="40">
        <v>487027</v>
      </c>
      <c r="J1070" s="12">
        <f t="shared" si="59"/>
        <v>322</v>
      </c>
      <c r="K1070" s="12"/>
      <c r="L1070" s="67">
        <f t="shared" si="60"/>
        <v>0.10074563344795887</v>
      </c>
    </row>
    <row r="1071" spans="1:12" x14ac:dyDescent="0.25">
      <c r="A1071" s="36" t="s">
        <v>97</v>
      </c>
      <c r="B1071" s="39">
        <v>210073</v>
      </c>
      <c r="C1071" s="39">
        <v>196049</v>
      </c>
      <c r="D1071" s="42">
        <v>93.3</v>
      </c>
      <c r="E1071" s="39">
        <v>188841</v>
      </c>
      <c r="F1071" s="42">
        <v>89.9</v>
      </c>
      <c r="G1071" s="39">
        <v>5058</v>
      </c>
      <c r="H1071" s="39">
        <v>389948</v>
      </c>
      <c r="J1071" s="12">
        <f t="shared" si="59"/>
        <v>193</v>
      </c>
      <c r="K1071" s="12"/>
      <c r="L1071" s="67">
        <f t="shared" si="60"/>
        <v>2.4077344542135354E-2</v>
      </c>
    </row>
    <row r="1072" spans="1:12" x14ac:dyDescent="0.25">
      <c r="A1072" s="37" t="s">
        <v>98</v>
      </c>
      <c r="B1072" s="40">
        <v>157657</v>
      </c>
      <c r="C1072" s="40">
        <v>149285</v>
      </c>
      <c r="D1072" s="42">
        <v>94.7</v>
      </c>
      <c r="E1072" s="40">
        <v>147009</v>
      </c>
      <c r="F1072" s="42">
        <v>93.2</v>
      </c>
      <c r="G1072" s="40">
        <v>5387</v>
      </c>
      <c r="H1072" s="40">
        <v>301681</v>
      </c>
      <c r="J1072" s="12">
        <f t="shared" si="59"/>
        <v>114</v>
      </c>
      <c r="K1072" s="12"/>
      <c r="L1072" s="67">
        <f t="shared" si="60"/>
        <v>3.4169113962589676E-2</v>
      </c>
    </row>
    <row r="1073" spans="1:12" x14ac:dyDescent="0.25">
      <c r="A1073" s="36" t="s">
        <v>99</v>
      </c>
      <c r="B1073" s="39">
        <v>102977</v>
      </c>
      <c r="C1073" s="39">
        <v>95788</v>
      </c>
      <c r="D1073" s="42">
        <v>93</v>
      </c>
      <c r="E1073" s="39">
        <v>93947</v>
      </c>
      <c r="F1073" s="42">
        <v>91.2</v>
      </c>
      <c r="G1073" s="39">
        <v>5841</v>
      </c>
      <c r="H1073" s="39">
        <v>195576</v>
      </c>
      <c r="J1073" s="12">
        <f t="shared" si="59"/>
        <v>76</v>
      </c>
      <c r="K1073" s="12"/>
      <c r="L1073" s="67">
        <f t="shared" si="60"/>
        <v>5.6721403808617461E-2</v>
      </c>
    </row>
    <row r="1074" spans="1:12" x14ac:dyDescent="0.25">
      <c r="A1074" s="37" t="s">
        <v>100</v>
      </c>
      <c r="B1074" s="40">
        <v>68566</v>
      </c>
      <c r="C1074" s="40">
        <v>63217</v>
      </c>
      <c r="D1074" s="42">
        <v>92.2</v>
      </c>
      <c r="E1074" s="40">
        <v>62051</v>
      </c>
      <c r="F1074" s="42">
        <v>90.5</v>
      </c>
      <c r="G1074" s="40">
        <v>6737</v>
      </c>
      <c r="H1074" s="40">
        <v>132005</v>
      </c>
      <c r="J1074" s="12">
        <f t="shared" si="59"/>
        <v>31</v>
      </c>
      <c r="K1074" s="12"/>
      <c r="L1074" s="67">
        <f t="shared" si="60"/>
        <v>9.8255695242540034E-2</v>
      </c>
    </row>
    <row r="1075" spans="1:12" x14ac:dyDescent="0.25">
      <c r="A1075" s="36" t="s">
        <v>101</v>
      </c>
      <c r="B1075" s="39">
        <v>44034</v>
      </c>
      <c r="C1075" s="39">
        <v>40295</v>
      </c>
      <c r="D1075" s="42">
        <v>91.5</v>
      </c>
      <c r="E1075" s="39">
        <v>39499</v>
      </c>
      <c r="F1075" s="42">
        <v>89.7</v>
      </c>
      <c r="G1075" s="39">
        <v>8294</v>
      </c>
      <c r="H1075" s="39">
        <v>88088</v>
      </c>
      <c r="J1075" s="12">
        <f t="shared" si="59"/>
        <v>18</v>
      </c>
      <c r="K1075" s="12"/>
      <c r="L1075" s="67">
        <f t="shared" si="60"/>
        <v>0.18835445337693602</v>
      </c>
    </row>
    <row r="1076" spans="1:12" x14ac:dyDescent="0.25">
      <c r="A1076" s="37" t="s">
        <v>102</v>
      </c>
      <c r="B1076" s="40">
        <v>27669</v>
      </c>
      <c r="C1076" s="40">
        <v>25557</v>
      </c>
      <c r="D1076" s="42">
        <v>92.4</v>
      </c>
      <c r="E1076" s="40">
        <v>25062</v>
      </c>
      <c r="F1076" s="42">
        <v>90.6</v>
      </c>
      <c r="G1076" s="40">
        <v>9797</v>
      </c>
      <c r="H1076" s="40">
        <v>60416</v>
      </c>
      <c r="J1076" s="12">
        <f t="shared" si="59"/>
        <v>20</v>
      </c>
      <c r="K1076" s="12"/>
      <c r="L1076" s="67">
        <f t="shared" si="60"/>
        <v>0.35407857168672524</v>
      </c>
    </row>
    <row r="1077" spans="1:12" x14ac:dyDescent="0.25">
      <c r="A1077" s="36" t="s">
        <v>12</v>
      </c>
      <c r="B1077" s="39" t="s">
        <v>13</v>
      </c>
      <c r="C1077" s="39">
        <v>59856</v>
      </c>
      <c r="D1077" s="43" t="s">
        <v>13</v>
      </c>
      <c r="E1077" s="39">
        <v>30845</v>
      </c>
      <c r="F1077" s="43" t="s">
        <v>13</v>
      </c>
      <c r="G1077" s="39">
        <v>5</v>
      </c>
      <c r="H1077" s="39">
        <v>90706</v>
      </c>
      <c r="J1077" s="12">
        <f t="shared" si="59"/>
        <v>-122</v>
      </c>
      <c r="K1077" s="33"/>
      <c r="L1077" s="48"/>
    </row>
    <row r="1078" spans="1:12" x14ac:dyDescent="0.25">
      <c r="A1078" s="36" t="s">
        <v>194</v>
      </c>
      <c r="B1078" s="39">
        <v>3761140</v>
      </c>
      <c r="C1078" s="39">
        <v>3137165</v>
      </c>
      <c r="D1078" s="59">
        <v>83.4</v>
      </c>
      <c r="E1078" s="39">
        <v>2788778</v>
      </c>
      <c r="F1078" s="43">
        <v>74.2</v>
      </c>
      <c r="G1078" s="39">
        <v>123124</v>
      </c>
      <c r="H1078" s="39">
        <v>6049067</v>
      </c>
    </row>
    <row r="1079" spans="1:12" x14ac:dyDescent="0.25">
      <c r="A1079" s="36" t="s">
        <v>103</v>
      </c>
      <c r="B1079" s="39">
        <v>4421887</v>
      </c>
      <c r="C1079" s="39">
        <v>3137165</v>
      </c>
      <c r="D1079" s="45">
        <v>71</v>
      </c>
      <c r="E1079" s="39">
        <v>2788778</v>
      </c>
      <c r="F1079" s="45">
        <v>63.1</v>
      </c>
      <c r="G1079" s="39">
        <v>123124</v>
      </c>
      <c r="H1079" s="39">
        <v>6049067</v>
      </c>
      <c r="J1079" s="12">
        <f>SUM(J1060:J1078)</f>
        <v>7723</v>
      </c>
      <c r="K1079" s="33"/>
    </row>
    <row r="1080" spans="1:12" x14ac:dyDescent="0.25">
      <c r="H1080"/>
    </row>
    <row r="1081" spans="1:12" x14ac:dyDescent="0.25">
      <c r="B1081" s="3" t="s">
        <v>232</v>
      </c>
      <c r="C1081" s="58">
        <f>SUM(C1060:C1077)/SUM(B1060:B1076)</f>
        <v>0.83409927997913402</v>
      </c>
      <c r="D1081" s="56">
        <f>AVERAGE(D1060:D1076)</f>
        <v>84.341176470588252</v>
      </c>
      <c r="E1081" s="58">
        <f>SUM(E1060:E1077)/SUM(B1060:B1076)</f>
        <v>0.74147127161677795</v>
      </c>
      <c r="F1081" s="56">
        <f>AVERAGE(F1060:F1076)</f>
        <v>77.347058823529409</v>
      </c>
      <c r="H1081"/>
    </row>
    <row r="1082" spans="1:12" x14ac:dyDescent="0.25">
      <c r="B1082" s="3" t="s">
        <v>156</v>
      </c>
      <c r="D1082" s="38">
        <f>AVERAGE(D1070:D1076)</f>
        <v>92.399999999999991</v>
      </c>
      <c r="F1082" s="38">
        <f>AVERAGE(F1070:F1076)</f>
        <v>89.94285714285715</v>
      </c>
      <c r="H1082"/>
    </row>
    <row r="1083" spans="1:12" x14ac:dyDescent="0.25">
      <c r="B1083" s="3" t="s">
        <v>147</v>
      </c>
      <c r="D1083" s="38">
        <f>AVERAGE(D1072:D1076)</f>
        <v>92.759999999999991</v>
      </c>
      <c r="F1083" s="38">
        <f>AVERAGE(F1072:F1076)</f>
        <v>91.039999999999992</v>
      </c>
      <c r="H1083"/>
    </row>
    <row r="1084" spans="1:12" x14ac:dyDescent="0.25">
      <c r="H1084"/>
    </row>
    <row r="1085" spans="1:12" x14ac:dyDescent="0.25">
      <c r="A1085" t="s">
        <v>794</v>
      </c>
      <c r="H1085"/>
    </row>
    <row r="1086" spans="1:12" x14ac:dyDescent="0.25">
      <c r="A1086" t="s">
        <v>111</v>
      </c>
      <c r="H1086"/>
    </row>
    <row r="1087" spans="1:12" ht="60" x14ac:dyDescent="0.25">
      <c r="A1087" s="35" t="s">
        <v>104</v>
      </c>
      <c r="B1087" s="35" t="s">
        <v>105</v>
      </c>
      <c r="C1087" s="35" t="s">
        <v>106</v>
      </c>
      <c r="D1087" s="35" t="s">
        <v>107</v>
      </c>
      <c r="E1087" s="35" t="s">
        <v>108</v>
      </c>
      <c r="F1087" s="35" t="s">
        <v>785</v>
      </c>
      <c r="G1087" s="14" t="s">
        <v>783</v>
      </c>
      <c r="H1087" s="35" t="s">
        <v>110</v>
      </c>
      <c r="J1087" s="35" t="s">
        <v>457</v>
      </c>
      <c r="K1087" s="35"/>
      <c r="L1087" s="35" t="s">
        <v>784</v>
      </c>
    </row>
    <row r="1088" spans="1:12" x14ac:dyDescent="0.25">
      <c r="A1088" s="36" t="s">
        <v>134</v>
      </c>
      <c r="B1088" s="39">
        <v>660747</v>
      </c>
      <c r="C1088" s="39">
        <v>0</v>
      </c>
      <c r="D1088" s="45">
        <v>0</v>
      </c>
      <c r="E1088" s="39">
        <v>0</v>
      </c>
      <c r="F1088" s="45">
        <v>0</v>
      </c>
      <c r="G1088" s="39">
        <v>0</v>
      </c>
      <c r="H1088" s="39">
        <v>0</v>
      </c>
    </row>
    <row r="1089" spans="1:12" x14ac:dyDescent="0.25">
      <c r="A1089" s="41" t="s">
        <v>136</v>
      </c>
      <c r="B1089" s="40">
        <v>162530</v>
      </c>
      <c r="C1089" s="40">
        <v>122659</v>
      </c>
      <c r="D1089" s="44">
        <v>75.5</v>
      </c>
      <c r="E1089" s="40">
        <v>103129</v>
      </c>
      <c r="F1089" s="44">
        <v>63.5</v>
      </c>
      <c r="G1089" s="40">
        <v>83</v>
      </c>
      <c r="H1089" s="75">
        <v>225871</v>
      </c>
      <c r="J1089" s="12">
        <f t="shared" ref="J1089:J1106" si="61">C1089-C1118</f>
        <v>585</v>
      </c>
      <c r="K1089" s="12"/>
      <c r="L1089" s="67">
        <f>G1089/B1089</f>
        <v>5.1067495231649543E-4</v>
      </c>
    </row>
    <row r="1090" spans="1:12" x14ac:dyDescent="0.25">
      <c r="A1090" s="36" t="s">
        <v>135</v>
      </c>
      <c r="B1090" s="39">
        <v>256743</v>
      </c>
      <c r="C1090" s="39">
        <v>197101</v>
      </c>
      <c r="D1090" s="43">
        <v>76.8</v>
      </c>
      <c r="E1090" s="39">
        <v>167212</v>
      </c>
      <c r="F1090" s="43">
        <v>65.099999999999994</v>
      </c>
      <c r="G1090" s="39">
        <v>252</v>
      </c>
      <c r="H1090" s="39">
        <v>364565</v>
      </c>
      <c r="J1090" s="12">
        <f t="shared" si="61"/>
        <v>921</v>
      </c>
      <c r="K1090" s="12"/>
      <c r="L1090" s="67">
        <f t="shared" ref="L1090:L1105" si="62">G1090/B1090</f>
        <v>9.8152627335506702E-4</v>
      </c>
    </row>
    <row r="1091" spans="1:12" x14ac:dyDescent="0.25">
      <c r="A1091" s="37" t="s">
        <v>88</v>
      </c>
      <c r="B1091" s="40">
        <v>277328</v>
      </c>
      <c r="C1091" s="40">
        <v>208034</v>
      </c>
      <c r="D1091" s="44">
        <v>75</v>
      </c>
      <c r="E1091" s="40">
        <v>169831</v>
      </c>
      <c r="F1091" s="44">
        <v>61.2</v>
      </c>
      <c r="G1091" s="40">
        <v>418</v>
      </c>
      <c r="H1091" s="40">
        <v>378283</v>
      </c>
      <c r="J1091" s="12">
        <f t="shared" si="61"/>
        <v>1034</v>
      </c>
      <c r="K1091" s="12"/>
      <c r="L1091" s="67">
        <f t="shared" si="62"/>
        <v>1.5072405238562279E-3</v>
      </c>
    </row>
    <row r="1092" spans="1:12" x14ac:dyDescent="0.25">
      <c r="A1092" s="36" t="s">
        <v>89</v>
      </c>
      <c r="B1092" s="39">
        <v>314508</v>
      </c>
      <c r="C1092" s="39">
        <v>226546</v>
      </c>
      <c r="D1092" s="43">
        <v>72</v>
      </c>
      <c r="E1092" s="39">
        <v>188030</v>
      </c>
      <c r="F1092" s="43">
        <v>59.8</v>
      </c>
      <c r="G1092" s="39">
        <v>670</v>
      </c>
      <c r="H1092" s="39">
        <v>415246</v>
      </c>
      <c r="J1092" s="12">
        <f t="shared" si="61"/>
        <v>1006</v>
      </c>
      <c r="K1092" s="12"/>
      <c r="L1092" s="67">
        <f t="shared" si="62"/>
        <v>2.13031147061442E-3</v>
      </c>
    </row>
    <row r="1093" spans="1:12" x14ac:dyDescent="0.25">
      <c r="A1093" s="37" t="s">
        <v>90</v>
      </c>
      <c r="B1093" s="40">
        <v>356228</v>
      </c>
      <c r="C1093" s="40">
        <v>264109</v>
      </c>
      <c r="D1093" s="44">
        <v>74.099999999999994</v>
      </c>
      <c r="E1093" s="40">
        <v>224831</v>
      </c>
      <c r="F1093" s="44">
        <v>63.1</v>
      </c>
      <c r="G1093" s="40">
        <v>1044</v>
      </c>
      <c r="H1093" s="40">
        <v>489984</v>
      </c>
      <c r="J1093" s="12">
        <f t="shared" si="61"/>
        <v>1158</v>
      </c>
      <c r="K1093" s="12"/>
      <c r="L1093" s="67">
        <f t="shared" si="62"/>
        <v>2.930707299819217E-3</v>
      </c>
    </row>
    <row r="1094" spans="1:12" x14ac:dyDescent="0.25">
      <c r="A1094" s="36" t="s">
        <v>91</v>
      </c>
      <c r="B1094" s="39">
        <v>359302</v>
      </c>
      <c r="C1094" s="39">
        <v>280544</v>
      </c>
      <c r="D1094" s="43">
        <v>78.099999999999994</v>
      </c>
      <c r="E1094" s="39">
        <v>244299</v>
      </c>
      <c r="F1094" s="43">
        <v>68</v>
      </c>
      <c r="G1094" s="39">
        <v>1981</v>
      </c>
      <c r="H1094" s="39">
        <v>526824</v>
      </c>
      <c r="J1094" s="12">
        <f t="shared" si="61"/>
        <v>995</v>
      </c>
      <c r="K1094" s="12"/>
      <c r="L1094" s="67">
        <f t="shared" si="62"/>
        <v>5.5134677791941044E-3</v>
      </c>
    </row>
    <row r="1095" spans="1:12" x14ac:dyDescent="0.25">
      <c r="A1095" s="37" t="s">
        <v>92</v>
      </c>
      <c r="B1095" s="40">
        <v>319889</v>
      </c>
      <c r="C1095" s="40">
        <v>259012</v>
      </c>
      <c r="D1095" s="44">
        <v>81</v>
      </c>
      <c r="E1095" s="40">
        <v>231092</v>
      </c>
      <c r="F1095" s="44">
        <v>72.2</v>
      </c>
      <c r="G1095" s="40">
        <v>10481</v>
      </c>
      <c r="H1095" s="40">
        <v>500585</v>
      </c>
      <c r="J1095" s="12">
        <f t="shared" si="61"/>
        <v>825</v>
      </c>
      <c r="K1095" s="12"/>
      <c r="L1095" s="67">
        <f t="shared" si="62"/>
        <v>3.2764490182532066E-2</v>
      </c>
    </row>
    <row r="1096" spans="1:12" x14ac:dyDescent="0.25">
      <c r="A1096" s="36" t="s">
        <v>93</v>
      </c>
      <c r="B1096" s="39">
        <v>288547</v>
      </c>
      <c r="C1096" s="39">
        <v>238003</v>
      </c>
      <c r="D1096" s="43">
        <v>82.5</v>
      </c>
      <c r="E1096" s="39">
        <v>215271</v>
      </c>
      <c r="F1096" s="43">
        <v>74.599999999999994</v>
      </c>
      <c r="G1096" s="39">
        <v>11574</v>
      </c>
      <c r="H1096" s="39">
        <v>464848</v>
      </c>
      <c r="J1096" s="12">
        <f t="shared" si="61"/>
        <v>624</v>
      </c>
      <c r="K1096" s="12"/>
      <c r="L1096" s="67">
        <f t="shared" si="62"/>
        <v>4.0111316354008185E-2</v>
      </c>
    </row>
    <row r="1097" spans="1:12" x14ac:dyDescent="0.25">
      <c r="A1097" s="37" t="s">
        <v>94</v>
      </c>
      <c r="B1097" s="40">
        <v>266491</v>
      </c>
      <c r="C1097" s="40">
        <v>226406</v>
      </c>
      <c r="D1097" s="44">
        <v>85</v>
      </c>
      <c r="E1097" s="40">
        <v>207590</v>
      </c>
      <c r="F1097" s="44">
        <v>77.900000000000006</v>
      </c>
      <c r="G1097" s="40">
        <v>11011</v>
      </c>
      <c r="H1097" s="40">
        <v>445007</v>
      </c>
      <c r="J1097" s="12">
        <f t="shared" si="61"/>
        <v>493</v>
      </c>
      <c r="K1097" s="12"/>
      <c r="L1097" s="67">
        <f t="shared" si="62"/>
        <v>4.1318468541151482E-2</v>
      </c>
    </row>
    <row r="1098" spans="1:12" x14ac:dyDescent="0.25">
      <c r="A1098" s="36" t="s">
        <v>95</v>
      </c>
      <c r="B1098" s="39">
        <v>284260</v>
      </c>
      <c r="C1098" s="39">
        <v>240528</v>
      </c>
      <c r="D1098" s="43">
        <v>84.6</v>
      </c>
      <c r="E1098" s="39">
        <v>221980</v>
      </c>
      <c r="F1098" s="43">
        <v>78.099999999999994</v>
      </c>
      <c r="G1098" s="39">
        <v>16393</v>
      </c>
      <c r="H1098" s="39">
        <v>478901</v>
      </c>
      <c r="J1098" s="12">
        <f t="shared" si="61"/>
        <v>489</v>
      </c>
      <c r="K1098" s="12"/>
      <c r="L1098" s="67">
        <f t="shared" si="62"/>
        <v>5.7669035390135792E-2</v>
      </c>
    </row>
    <row r="1099" spans="1:12" x14ac:dyDescent="0.25">
      <c r="A1099" s="37" t="s">
        <v>96</v>
      </c>
      <c r="B1099" s="40">
        <v>264339</v>
      </c>
      <c r="C1099" s="40">
        <v>236783</v>
      </c>
      <c r="D1099" s="42">
        <v>89.6</v>
      </c>
      <c r="E1099" s="40">
        <v>223024</v>
      </c>
      <c r="F1099" s="42">
        <v>84.4</v>
      </c>
      <c r="G1099" s="40">
        <v>25954</v>
      </c>
      <c r="H1099" s="40">
        <v>485761</v>
      </c>
      <c r="J1099" s="12">
        <f t="shared" si="61"/>
        <v>355</v>
      </c>
      <c r="K1099" s="12"/>
      <c r="L1099" s="67">
        <f t="shared" si="62"/>
        <v>9.8184528200530377E-2</v>
      </c>
    </row>
    <row r="1100" spans="1:12" x14ac:dyDescent="0.25">
      <c r="A1100" s="36" t="s">
        <v>97</v>
      </c>
      <c r="B1100" s="39">
        <v>210073</v>
      </c>
      <c r="C1100" s="39">
        <v>195856</v>
      </c>
      <c r="D1100" s="42">
        <v>93.2</v>
      </c>
      <c r="E1100" s="39">
        <v>188686</v>
      </c>
      <c r="F1100" s="42">
        <v>89.8</v>
      </c>
      <c r="G1100" s="39">
        <v>4832</v>
      </c>
      <c r="H1100" s="39">
        <v>389374</v>
      </c>
      <c r="J1100" s="12">
        <f t="shared" si="61"/>
        <v>216</v>
      </c>
      <c r="K1100" s="12"/>
      <c r="L1100" s="67">
        <f t="shared" si="62"/>
        <v>2.3001528040252673E-2</v>
      </c>
    </row>
    <row r="1101" spans="1:12" x14ac:dyDescent="0.25">
      <c r="A1101" s="37" t="s">
        <v>98</v>
      </c>
      <c r="B1101" s="40">
        <v>157657</v>
      </c>
      <c r="C1101" s="40">
        <v>149171</v>
      </c>
      <c r="D1101" s="42">
        <v>94.6</v>
      </c>
      <c r="E1101" s="40">
        <v>146911</v>
      </c>
      <c r="F1101" s="42">
        <v>93.2</v>
      </c>
      <c r="G1101" s="40">
        <v>5160</v>
      </c>
      <c r="H1101" s="40">
        <v>301242</v>
      </c>
      <c r="J1101" s="12">
        <f t="shared" si="61"/>
        <v>146</v>
      </c>
      <c r="K1101" s="12"/>
      <c r="L1101" s="67">
        <f t="shared" si="62"/>
        <v>3.2729279384994009E-2</v>
      </c>
    </row>
    <row r="1102" spans="1:12" x14ac:dyDescent="0.25">
      <c r="A1102" s="36" t="s">
        <v>99</v>
      </c>
      <c r="B1102" s="39">
        <v>102977</v>
      </c>
      <c r="C1102" s="39">
        <v>95712</v>
      </c>
      <c r="D1102" s="42">
        <v>93</v>
      </c>
      <c r="E1102" s="39">
        <v>93895</v>
      </c>
      <c r="F1102" s="42">
        <v>91.2</v>
      </c>
      <c r="G1102" s="39">
        <v>5529</v>
      </c>
      <c r="H1102" s="39">
        <v>195136</v>
      </c>
      <c r="J1102" s="12">
        <f t="shared" si="61"/>
        <v>75</v>
      </c>
      <c r="K1102" s="12"/>
      <c r="L1102" s="67">
        <f t="shared" si="62"/>
        <v>5.3691601037124795E-2</v>
      </c>
    </row>
    <row r="1103" spans="1:12" x14ac:dyDescent="0.25">
      <c r="A1103" s="37" t="s">
        <v>100</v>
      </c>
      <c r="B1103" s="40">
        <v>68566</v>
      </c>
      <c r="C1103" s="40">
        <v>63186</v>
      </c>
      <c r="D1103" s="42">
        <v>92.2</v>
      </c>
      <c r="E1103" s="40">
        <v>62022</v>
      </c>
      <c r="F1103" s="42">
        <v>90.5</v>
      </c>
      <c r="G1103" s="40">
        <v>6373</v>
      </c>
      <c r="H1103" s="40">
        <v>131581</v>
      </c>
      <c r="J1103" s="12">
        <f t="shared" si="61"/>
        <v>40</v>
      </c>
      <c r="K1103" s="12"/>
      <c r="L1103" s="67">
        <f t="shared" si="62"/>
        <v>9.2946941632879268E-2</v>
      </c>
    </row>
    <row r="1104" spans="1:12" x14ac:dyDescent="0.25">
      <c r="A1104" s="36" t="s">
        <v>101</v>
      </c>
      <c r="B1104" s="39">
        <v>44034</v>
      </c>
      <c r="C1104" s="39">
        <v>40277</v>
      </c>
      <c r="D1104" s="42">
        <v>91.5</v>
      </c>
      <c r="E1104" s="39">
        <v>39489</v>
      </c>
      <c r="F1104" s="42">
        <v>89.7</v>
      </c>
      <c r="G1104" s="39">
        <v>7854</v>
      </c>
      <c r="H1104" s="39">
        <v>87620</v>
      </c>
      <c r="J1104" s="12">
        <f t="shared" si="61"/>
        <v>29</v>
      </c>
      <c r="K1104" s="12"/>
      <c r="L1104" s="67">
        <f t="shared" si="62"/>
        <v>0.17836217468319934</v>
      </c>
    </row>
    <row r="1105" spans="1:12" x14ac:dyDescent="0.25">
      <c r="A1105" s="37" t="s">
        <v>102</v>
      </c>
      <c r="B1105" s="40">
        <v>27669</v>
      </c>
      <c r="C1105" s="40">
        <v>25537</v>
      </c>
      <c r="D1105" s="42">
        <v>92.3</v>
      </c>
      <c r="E1105" s="40">
        <v>25051</v>
      </c>
      <c r="F1105" s="42">
        <v>90.5</v>
      </c>
      <c r="G1105" s="40">
        <v>9377</v>
      </c>
      <c r="H1105" s="40">
        <v>59965</v>
      </c>
      <c r="J1105" s="12">
        <f t="shared" si="61"/>
        <v>21</v>
      </c>
      <c r="K1105" s="12"/>
      <c r="L1105" s="67">
        <f t="shared" si="62"/>
        <v>0.33889912898912139</v>
      </c>
    </row>
    <row r="1106" spans="1:12" x14ac:dyDescent="0.25">
      <c r="A1106" s="36" t="s">
        <v>12</v>
      </c>
      <c r="B1106" s="39" t="s">
        <v>13</v>
      </c>
      <c r="C1106" s="39">
        <v>59978</v>
      </c>
      <c r="D1106" s="43" t="s">
        <v>13</v>
      </c>
      <c r="E1106" s="39">
        <v>30932</v>
      </c>
      <c r="F1106" s="43" t="s">
        <v>13</v>
      </c>
      <c r="G1106" s="39">
        <v>5</v>
      </c>
      <c r="H1106" s="39">
        <v>90915</v>
      </c>
      <c r="J1106" s="12">
        <f t="shared" si="61"/>
        <v>-468</v>
      </c>
      <c r="K1106" s="33"/>
      <c r="L1106" s="48"/>
    </row>
    <row r="1107" spans="1:12" x14ac:dyDescent="0.25">
      <c r="A1107" s="36" t="s">
        <v>194</v>
      </c>
      <c r="B1107" s="39">
        <v>3761140</v>
      </c>
      <c r="C1107" s="39">
        <v>3129442</v>
      </c>
      <c r="D1107" s="59">
        <v>83.2</v>
      </c>
      <c r="E1107" s="39">
        <v>2783275</v>
      </c>
      <c r="F1107" s="43">
        <v>74</v>
      </c>
      <c r="G1107" s="39">
        <v>118991</v>
      </c>
      <c r="H1107" s="39">
        <v>6031708</v>
      </c>
    </row>
    <row r="1108" spans="1:12" x14ac:dyDescent="0.25">
      <c r="A1108" s="36" t="s">
        <v>103</v>
      </c>
      <c r="B1108" s="39">
        <v>4421887</v>
      </c>
      <c r="C1108" s="39">
        <v>3129442</v>
      </c>
      <c r="D1108" s="45">
        <v>70.8</v>
      </c>
      <c r="E1108" s="39">
        <v>2783275</v>
      </c>
      <c r="F1108" s="45">
        <v>62.9</v>
      </c>
      <c r="G1108" s="39">
        <v>118991</v>
      </c>
      <c r="H1108" s="39">
        <v>6031708</v>
      </c>
      <c r="J1108" s="12">
        <f>SUM(J1089:J1107)</f>
        <v>8544</v>
      </c>
      <c r="K1108" s="33"/>
    </row>
    <row r="1109" spans="1:12" x14ac:dyDescent="0.25">
      <c r="H1109"/>
    </row>
    <row r="1110" spans="1:12" x14ac:dyDescent="0.25">
      <c r="B1110" s="3" t="s">
        <v>232</v>
      </c>
      <c r="C1110" s="58">
        <f>SUM(C1089:C1106)/SUM(B1089:B1105)</f>
        <v>0.83204591372671222</v>
      </c>
      <c r="D1110" s="56">
        <f>AVERAGE(D1089:D1105)</f>
        <v>84.17647058823529</v>
      </c>
      <c r="E1110" s="58">
        <f>SUM(E1089:E1106)/SUM(B1089:B1105)</f>
        <v>0.74000815178160029</v>
      </c>
      <c r="F1110" s="56">
        <f>AVERAGE(F1089:F1105)</f>
        <v>77.223529411764702</v>
      </c>
      <c r="H1110"/>
    </row>
    <row r="1111" spans="1:12" x14ac:dyDescent="0.25">
      <c r="B1111" s="3" t="s">
        <v>156</v>
      </c>
      <c r="D1111" s="38">
        <f>AVERAGE(D1099:D1105)</f>
        <v>92.342857142857127</v>
      </c>
      <c r="F1111" s="38">
        <f>AVERAGE(F1099:F1105)</f>
        <v>89.899999999999991</v>
      </c>
      <c r="H1111"/>
    </row>
    <row r="1112" spans="1:12" x14ac:dyDescent="0.25">
      <c r="B1112" s="3" t="s">
        <v>147</v>
      </c>
      <c r="D1112" s="38">
        <f>AVERAGE(D1101:D1105)</f>
        <v>92.72</v>
      </c>
      <c r="F1112" s="38">
        <f>AVERAGE(F1101:F1105)</f>
        <v>91.02</v>
      </c>
      <c r="H1112"/>
    </row>
    <row r="1113" spans="1:12" x14ac:dyDescent="0.25">
      <c r="H1113"/>
    </row>
    <row r="1114" spans="1:12" x14ac:dyDescent="0.25">
      <c r="A1114" t="s">
        <v>792</v>
      </c>
      <c r="H1114"/>
    </row>
    <row r="1115" spans="1:12" x14ac:dyDescent="0.25">
      <c r="A1115" t="s">
        <v>111</v>
      </c>
      <c r="H1115"/>
    </row>
    <row r="1116" spans="1:12" ht="60" x14ac:dyDescent="0.25">
      <c r="A1116" s="35" t="s">
        <v>104</v>
      </c>
      <c r="B1116" s="35" t="s">
        <v>105</v>
      </c>
      <c r="C1116" s="35" t="s">
        <v>106</v>
      </c>
      <c r="D1116" s="35" t="s">
        <v>107</v>
      </c>
      <c r="E1116" s="35" t="s">
        <v>108</v>
      </c>
      <c r="F1116" s="35" t="s">
        <v>785</v>
      </c>
      <c r="G1116" s="14" t="s">
        <v>783</v>
      </c>
      <c r="H1116" s="35" t="s">
        <v>110</v>
      </c>
      <c r="J1116" s="35" t="s">
        <v>457</v>
      </c>
      <c r="K1116" s="35"/>
      <c r="L1116" s="35" t="s">
        <v>784</v>
      </c>
    </row>
    <row r="1117" spans="1:12" x14ac:dyDescent="0.25">
      <c r="A1117" s="36" t="s">
        <v>134</v>
      </c>
      <c r="B1117" s="39">
        <v>660747</v>
      </c>
      <c r="C1117" s="39">
        <v>0</v>
      </c>
      <c r="D1117" s="45">
        <v>0</v>
      </c>
      <c r="E1117" s="39">
        <v>0</v>
      </c>
      <c r="F1117" s="45">
        <v>0</v>
      </c>
      <c r="G1117" s="39">
        <v>0</v>
      </c>
      <c r="H1117" s="39">
        <v>0</v>
      </c>
    </row>
    <row r="1118" spans="1:12" x14ac:dyDescent="0.25">
      <c r="A1118" s="41" t="s">
        <v>136</v>
      </c>
      <c r="B1118" s="40">
        <v>162530</v>
      </c>
      <c r="C1118" s="40">
        <v>122074</v>
      </c>
      <c r="D1118" s="44">
        <v>75.099999999999994</v>
      </c>
      <c r="E1118" s="40">
        <v>102851</v>
      </c>
      <c r="F1118" s="44">
        <v>63.3</v>
      </c>
      <c r="G1118" s="40">
        <v>75</v>
      </c>
      <c r="H1118" s="75">
        <v>225000</v>
      </c>
      <c r="J1118" s="12">
        <f t="shared" ref="J1118:J1135" si="63">C1118-C1147</f>
        <v>1886</v>
      </c>
      <c r="K1118" s="12"/>
      <c r="L1118" s="67">
        <f>G1118/B1118</f>
        <v>4.6145327016550793E-4</v>
      </c>
    </row>
    <row r="1119" spans="1:12" x14ac:dyDescent="0.25">
      <c r="A1119" s="36" t="s">
        <v>135</v>
      </c>
      <c r="B1119" s="39">
        <v>256743</v>
      </c>
      <c r="C1119" s="39">
        <v>196180</v>
      </c>
      <c r="D1119" s="43">
        <v>76.400000000000006</v>
      </c>
      <c r="E1119" s="39">
        <v>166671</v>
      </c>
      <c r="F1119" s="43">
        <v>64.900000000000006</v>
      </c>
      <c r="G1119" s="39">
        <v>241</v>
      </c>
      <c r="H1119" s="39">
        <v>363092</v>
      </c>
      <c r="J1119" s="12">
        <f t="shared" si="63"/>
        <v>2531</v>
      </c>
      <c r="K1119" s="12"/>
      <c r="L1119" s="67">
        <f t="shared" ref="L1119:L1134" si="64">G1119/B1119</f>
        <v>9.3868187253401262E-4</v>
      </c>
    </row>
    <row r="1120" spans="1:12" x14ac:dyDescent="0.25">
      <c r="A1120" s="37" t="s">
        <v>88</v>
      </c>
      <c r="B1120" s="40">
        <v>277328</v>
      </c>
      <c r="C1120" s="40">
        <v>207000</v>
      </c>
      <c r="D1120" s="44">
        <v>74.599999999999994</v>
      </c>
      <c r="E1120" s="40">
        <v>169148</v>
      </c>
      <c r="F1120" s="44">
        <v>61</v>
      </c>
      <c r="G1120" s="40">
        <v>399</v>
      </c>
      <c r="H1120" s="40">
        <v>376547</v>
      </c>
      <c r="J1120" s="12">
        <f t="shared" si="63"/>
        <v>2780</v>
      </c>
      <c r="K1120" s="12"/>
      <c r="L1120" s="67">
        <f t="shared" si="64"/>
        <v>1.4387295909536722E-3</v>
      </c>
    </row>
    <row r="1121" spans="1:12" x14ac:dyDescent="0.25">
      <c r="A1121" s="36" t="s">
        <v>89</v>
      </c>
      <c r="B1121" s="39">
        <v>314508</v>
      </c>
      <c r="C1121" s="39">
        <v>225540</v>
      </c>
      <c r="D1121" s="43">
        <v>71.7</v>
      </c>
      <c r="E1121" s="39">
        <v>187366</v>
      </c>
      <c r="F1121" s="43">
        <v>59.6</v>
      </c>
      <c r="G1121" s="39">
        <v>629</v>
      </c>
      <c r="H1121" s="39">
        <v>413535</v>
      </c>
      <c r="J1121" s="12">
        <f t="shared" si="63"/>
        <v>2772</v>
      </c>
      <c r="K1121" s="12"/>
      <c r="L1121" s="67">
        <f t="shared" si="64"/>
        <v>1.9999491268902539E-3</v>
      </c>
    </row>
    <row r="1122" spans="1:12" x14ac:dyDescent="0.25">
      <c r="A1122" s="37" t="s">
        <v>90</v>
      </c>
      <c r="B1122" s="40">
        <v>356228</v>
      </c>
      <c r="C1122" s="40">
        <v>262951</v>
      </c>
      <c r="D1122" s="44">
        <v>73.8</v>
      </c>
      <c r="E1122" s="40">
        <v>224066</v>
      </c>
      <c r="F1122" s="44">
        <v>62.9</v>
      </c>
      <c r="G1122" s="40">
        <v>1001</v>
      </c>
      <c r="H1122" s="40">
        <v>488018</v>
      </c>
      <c r="J1122" s="12">
        <f t="shared" si="63"/>
        <v>2989</v>
      </c>
      <c r="K1122" s="12"/>
      <c r="L1122" s="67">
        <f t="shared" si="64"/>
        <v>2.8099980911101877E-3</v>
      </c>
    </row>
    <row r="1123" spans="1:12" x14ac:dyDescent="0.25">
      <c r="A1123" s="36" t="s">
        <v>91</v>
      </c>
      <c r="B1123" s="39">
        <v>359302</v>
      </c>
      <c r="C1123" s="39">
        <v>279549</v>
      </c>
      <c r="D1123" s="43">
        <v>77.8</v>
      </c>
      <c r="E1123" s="39">
        <v>243614</v>
      </c>
      <c r="F1123" s="43">
        <v>67.8</v>
      </c>
      <c r="G1123" s="39">
        <v>1902</v>
      </c>
      <c r="H1123" s="39">
        <v>525065</v>
      </c>
      <c r="J1123" s="12">
        <f t="shared" si="63"/>
        <v>2855</v>
      </c>
      <c r="K1123" s="12"/>
      <c r="L1123" s="67">
        <f t="shared" si="64"/>
        <v>5.2935970297966614E-3</v>
      </c>
    </row>
    <row r="1124" spans="1:12" x14ac:dyDescent="0.25">
      <c r="A1124" s="37" t="s">
        <v>92</v>
      </c>
      <c r="B1124" s="40">
        <v>319889</v>
      </c>
      <c r="C1124" s="40">
        <v>258187</v>
      </c>
      <c r="D1124" s="44">
        <v>80.7</v>
      </c>
      <c r="E1124" s="40">
        <v>230539</v>
      </c>
      <c r="F1124" s="44">
        <v>72.099999999999994</v>
      </c>
      <c r="G1124" s="40">
        <v>10199</v>
      </c>
      <c r="H1124" s="40">
        <v>498925</v>
      </c>
      <c r="J1124" s="12">
        <f t="shared" si="63"/>
        <v>2272</v>
      </c>
      <c r="K1124" s="12"/>
      <c r="L1124" s="67">
        <f t="shared" si="64"/>
        <v>3.1882934392867525E-2</v>
      </c>
    </row>
    <row r="1125" spans="1:12" x14ac:dyDescent="0.25">
      <c r="A1125" s="36" t="s">
        <v>93</v>
      </c>
      <c r="B1125" s="39">
        <v>288547</v>
      </c>
      <c r="C1125" s="39">
        <v>237379</v>
      </c>
      <c r="D1125" s="43">
        <v>82.3</v>
      </c>
      <c r="E1125" s="39">
        <v>214824</v>
      </c>
      <c r="F1125" s="43">
        <v>74.5</v>
      </c>
      <c r="G1125" s="39">
        <v>11254</v>
      </c>
      <c r="H1125" s="39">
        <v>463457</v>
      </c>
      <c r="J1125" s="12">
        <f t="shared" si="63"/>
        <v>1779</v>
      </c>
      <c r="K1125" s="12"/>
      <c r="L1125" s="67">
        <f t="shared" si="64"/>
        <v>3.9002311581822026E-2</v>
      </c>
    </row>
    <row r="1126" spans="1:12" x14ac:dyDescent="0.25">
      <c r="A1126" s="37" t="s">
        <v>94</v>
      </c>
      <c r="B1126" s="40">
        <v>266491</v>
      </c>
      <c r="C1126" s="40">
        <v>225913</v>
      </c>
      <c r="D1126" s="44">
        <v>84.8</v>
      </c>
      <c r="E1126" s="40">
        <v>207206</v>
      </c>
      <c r="F1126" s="44">
        <v>77.8</v>
      </c>
      <c r="G1126" s="40">
        <v>10691</v>
      </c>
      <c r="H1126" s="40">
        <v>443810</v>
      </c>
      <c r="J1126" s="12">
        <f t="shared" si="63"/>
        <v>1313</v>
      </c>
      <c r="K1126" s="12"/>
      <c r="L1126" s="67">
        <f t="shared" si="64"/>
        <v>4.0117677520066342E-2</v>
      </c>
    </row>
    <row r="1127" spans="1:12" x14ac:dyDescent="0.25">
      <c r="A1127" s="36" t="s">
        <v>95</v>
      </c>
      <c r="B1127" s="39">
        <v>284260</v>
      </c>
      <c r="C1127" s="39">
        <v>240039</v>
      </c>
      <c r="D1127" s="43">
        <v>84.4</v>
      </c>
      <c r="E1127" s="39">
        <v>221628</v>
      </c>
      <c r="F1127" s="43">
        <v>78</v>
      </c>
      <c r="G1127" s="39">
        <v>15939</v>
      </c>
      <c r="H1127" s="39">
        <v>477606</v>
      </c>
      <c r="J1127" s="12">
        <f t="shared" si="63"/>
        <v>1168</v>
      </c>
      <c r="K1127" s="12"/>
      <c r="L1127" s="67">
        <f t="shared" si="64"/>
        <v>5.6071906001547878E-2</v>
      </c>
    </row>
    <row r="1128" spans="1:12" x14ac:dyDescent="0.25">
      <c r="A1128" s="37" t="s">
        <v>96</v>
      </c>
      <c r="B1128" s="40">
        <v>264339</v>
      </c>
      <c r="C1128" s="40">
        <v>236428</v>
      </c>
      <c r="D1128" s="42">
        <v>89.4</v>
      </c>
      <c r="E1128" s="40">
        <v>222709</v>
      </c>
      <c r="F1128" s="42">
        <v>84.2</v>
      </c>
      <c r="G1128" s="40">
        <v>25266</v>
      </c>
      <c r="H1128" s="40">
        <v>484403</v>
      </c>
      <c r="J1128" s="12">
        <f t="shared" si="63"/>
        <v>899</v>
      </c>
      <c r="K1128" s="12"/>
      <c r="L1128" s="67">
        <f t="shared" si="64"/>
        <v>9.5581809721607486E-2</v>
      </c>
    </row>
    <row r="1129" spans="1:12" x14ac:dyDescent="0.25">
      <c r="A1129" s="36" t="s">
        <v>97</v>
      </c>
      <c r="B1129" s="39">
        <v>210073</v>
      </c>
      <c r="C1129" s="39">
        <v>195640</v>
      </c>
      <c r="D1129" s="42">
        <v>93.1</v>
      </c>
      <c r="E1129" s="39">
        <v>188464</v>
      </c>
      <c r="F1129" s="42">
        <v>89.7</v>
      </c>
      <c r="G1129" s="39">
        <v>4624</v>
      </c>
      <c r="H1129" s="39">
        <v>388728</v>
      </c>
      <c r="J1129" s="12">
        <f t="shared" si="63"/>
        <v>446</v>
      </c>
      <c r="K1129" s="12"/>
      <c r="L1129" s="67">
        <f t="shared" si="64"/>
        <v>2.2011396038519943E-2</v>
      </c>
    </row>
    <row r="1130" spans="1:12" x14ac:dyDescent="0.25">
      <c r="A1130" s="37" t="s">
        <v>98</v>
      </c>
      <c r="B1130" s="40">
        <v>157657</v>
      </c>
      <c r="C1130" s="40">
        <v>149025</v>
      </c>
      <c r="D1130" s="42">
        <v>94.5</v>
      </c>
      <c r="E1130" s="40">
        <v>146790</v>
      </c>
      <c r="F1130" s="42">
        <v>93.1</v>
      </c>
      <c r="G1130" s="40">
        <v>4930</v>
      </c>
      <c r="H1130" s="40">
        <v>300745</v>
      </c>
      <c r="J1130" s="12">
        <f t="shared" si="63"/>
        <v>261</v>
      </c>
      <c r="K1130" s="12"/>
      <c r="L1130" s="67">
        <f t="shared" si="64"/>
        <v>3.1270416156593109E-2</v>
      </c>
    </row>
    <row r="1131" spans="1:12" x14ac:dyDescent="0.25">
      <c r="A1131" s="36" t="s">
        <v>99</v>
      </c>
      <c r="B1131" s="39">
        <v>102977</v>
      </c>
      <c r="C1131" s="39">
        <v>95637</v>
      </c>
      <c r="D1131" s="42">
        <v>92.9</v>
      </c>
      <c r="E1131" s="39">
        <v>93838</v>
      </c>
      <c r="F1131" s="42">
        <v>91.1</v>
      </c>
      <c r="G1131" s="39">
        <v>5228</v>
      </c>
      <c r="H1131" s="39">
        <v>194703</v>
      </c>
      <c r="J1131" s="12">
        <f t="shared" si="63"/>
        <v>155</v>
      </c>
      <c r="K1131" s="12"/>
      <c r="L1131" s="67">
        <f t="shared" si="64"/>
        <v>5.0768618235139888E-2</v>
      </c>
    </row>
    <row r="1132" spans="1:12" x14ac:dyDescent="0.25">
      <c r="A1132" s="37" t="s">
        <v>100</v>
      </c>
      <c r="B1132" s="40">
        <v>68566</v>
      </c>
      <c r="C1132" s="40">
        <v>63146</v>
      </c>
      <c r="D1132" s="42">
        <v>92.1</v>
      </c>
      <c r="E1132" s="40">
        <v>61988</v>
      </c>
      <c r="F1132" s="42">
        <v>90.4</v>
      </c>
      <c r="G1132" s="40">
        <v>6082</v>
      </c>
      <c r="H1132" s="40">
        <v>131216</v>
      </c>
      <c r="J1132" s="12">
        <f t="shared" si="63"/>
        <v>69</v>
      </c>
      <c r="K1132" s="12"/>
      <c r="L1132" s="67">
        <f t="shared" si="64"/>
        <v>8.8702855642738387E-2</v>
      </c>
    </row>
    <row r="1133" spans="1:12" x14ac:dyDescent="0.25">
      <c r="A1133" s="36" t="s">
        <v>101</v>
      </c>
      <c r="B1133" s="39">
        <v>44034</v>
      </c>
      <c r="C1133" s="39">
        <v>40248</v>
      </c>
      <c r="D1133" s="42">
        <v>91.4</v>
      </c>
      <c r="E1133" s="39">
        <v>39473</v>
      </c>
      <c r="F1133" s="42">
        <v>89.6</v>
      </c>
      <c r="G1133" s="39">
        <v>7424</v>
      </c>
      <c r="H1133" s="39">
        <v>87145</v>
      </c>
      <c r="J1133" s="12">
        <f t="shared" si="63"/>
        <v>53</v>
      </c>
      <c r="K1133" s="12"/>
      <c r="L1133" s="67">
        <f t="shared" si="64"/>
        <v>0.16859699323250216</v>
      </c>
    </row>
    <row r="1134" spans="1:12" x14ac:dyDescent="0.25">
      <c r="A1134" s="37" t="s">
        <v>102</v>
      </c>
      <c r="B1134" s="40">
        <v>27669</v>
      </c>
      <c r="C1134" s="40">
        <v>25516</v>
      </c>
      <c r="D1134" s="42">
        <v>92.2</v>
      </c>
      <c r="E1134" s="40">
        <v>25043</v>
      </c>
      <c r="F1134" s="42">
        <v>90.5</v>
      </c>
      <c r="G1134" s="40">
        <v>8868</v>
      </c>
      <c r="H1134" s="40">
        <v>59427</v>
      </c>
      <c r="J1134" s="12">
        <f t="shared" si="63"/>
        <v>15</v>
      </c>
      <c r="K1134" s="12"/>
      <c r="L1134" s="67">
        <f t="shared" si="64"/>
        <v>0.32050309010083489</v>
      </c>
    </row>
    <row r="1135" spans="1:12" x14ac:dyDescent="0.25">
      <c r="A1135" s="36" t="s">
        <v>12</v>
      </c>
      <c r="B1135" s="39" t="s">
        <v>13</v>
      </c>
      <c r="C1135" s="39">
        <v>60446</v>
      </c>
      <c r="D1135" s="43" t="s">
        <v>13</v>
      </c>
      <c r="E1135" s="39">
        <v>31404</v>
      </c>
      <c r="F1135" s="43" t="s">
        <v>13</v>
      </c>
      <c r="G1135" s="39">
        <v>5</v>
      </c>
      <c r="H1135" s="39">
        <v>91855</v>
      </c>
      <c r="J1135" s="12">
        <f t="shared" si="63"/>
        <v>-442</v>
      </c>
      <c r="K1135" s="33"/>
      <c r="L1135" s="48"/>
    </row>
    <row r="1136" spans="1:12" x14ac:dyDescent="0.25">
      <c r="A1136" s="36" t="s">
        <v>194</v>
      </c>
      <c r="B1136" s="39">
        <v>3761140</v>
      </c>
      <c r="C1136" s="39">
        <v>3120898</v>
      </c>
      <c r="D1136" s="59">
        <v>83</v>
      </c>
      <c r="E1136" s="39">
        <v>2777622</v>
      </c>
      <c r="F1136" s="43">
        <v>73.8</v>
      </c>
      <c r="G1136" s="39">
        <v>114757</v>
      </c>
      <c r="H1136" s="39">
        <v>6013277</v>
      </c>
    </row>
    <row r="1137" spans="1:12" x14ac:dyDescent="0.25">
      <c r="A1137" s="36" t="s">
        <v>103</v>
      </c>
      <c r="B1137" s="39">
        <v>4421887</v>
      </c>
      <c r="C1137" s="39">
        <v>3120898</v>
      </c>
      <c r="D1137" s="45">
        <v>70.599999999999994</v>
      </c>
      <c r="E1137" s="39">
        <v>2777622</v>
      </c>
      <c r="F1137" s="45">
        <v>62.8</v>
      </c>
      <c r="G1137" s="39">
        <v>114757</v>
      </c>
      <c r="H1137" s="39">
        <v>6013277</v>
      </c>
      <c r="J1137" s="12">
        <f>SUM(J1118:J1136)</f>
        <v>23801</v>
      </c>
      <c r="K1137" s="33"/>
    </row>
    <row r="1138" spans="1:12" x14ac:dyDescent="0.25">
      <c r="H1138"/>
    </row>
    <row r="1139" spans="1:12" x14ac:dyDescent="0.25">
      <c r="B1139" s="3" t="s">
        <v>232</v>
      </c>
      <c r="C1139" s="58">
        <f>SUM(C1118:C1135)/SUM(B1118:B1134)</f>
        <v>0.82977426265061582</v>
      </c>
      <c r="D1139" s="56">
        <f>AVERAGE(D1118:D1134)</f>
        <v>83.952941176470588</v>
      </c>
      <c r="E1139" s="58">
        <f>SUM(E1118:E1135)/SUM(B1118:B1134)</f>
        <v>0.73850515043174403</v>
      </c>
      <c r="F1139" s="56">
        <f>AVERAGE(F1118:F1134)</f>
        <v>77.088235294117652</v>
      </c>
      <c r="H1139"/>
    </row>
    <row r="1140" spans="1:12" x14ac:dyDescent="0.25">
      <c r="B1140" s="3" t="s">
        <v>156</v>
      </c>
      <c r="D1140" s="38">
        <f>AVERAGE(D1128:D1134)</f>
        <v>92.228571428571428</v>
      </c>
      <c r="F1140" s="38">
        <f>AVERAGE(F1128:F1134)</f>
        <v>89.8</v>
      </c>
      <c r="H1140"/>
    </row>
    <row r="1141" spans="1:12" x14ac:dyDescent="0.25">
      <c r="B1141" s="3" t="s">
        <v>147</v>
      </c>
      <c r="D1141" s="38">
        <f>AVERAGE(D1130:D1134)</f>
        <v>92.61999999999999</v>
      </c>
      <c r="F1141" s="38">
        <f>AVERAGE(F1130:F1134)</f>
        <v>90.940000000000012</v>
      </c>
      <c r="H1141"/>
    </row>
    <row r="1142" spans="1:12" x14ac:dyDescent="0.25">
      <c r="H1142"/>
    </row>
    <row r="1143" spans="1:12" x14ac:dyDescent="0.25">
      <c r="A1143" t="s">
        <v>782</v>
      </c>
      <c r="H1143"/>
    </row>
    <row r="1144" spans="1:12" x14ac:dyDescent="0.25">
      <c r="A1144" t="s">
        <v>111</v>
      </c>
      <c r="H1144"/>
    </row>
    <row r="1145" spans="1:12" ht="60" x14ac:dyDescent="0.25">
      <c r="A1145" s="35" t="s">
        <v>104</v>
      </c>
      <c r="B1145" s="35" t="s">
        <v>105</v>
      </c>
      <c r="C1145" s="35" t="s">
        <v>106</v>
      </c>
      <c r="D1145" s="35" t="s">
        <v>107</v>
      </c>
      <c r="E1145" s="35" t="s">
        <v>108</v>
      </c>
      <c r="F1145" s="35" t="s">
        <v>785</v>
      </c>
      <c r="G1145" s="14" t="s">
        <v>783</v>
      </c>
      <c r="H1145" s="35" t="s">
        <v>110</v>
      </c>
      <c r="I1145" s="35"/>
      <c r="J1145" s="35" t="s">
        <v>457</v>
      </c>
      <c r="K1145" s="35"/>
      <c r="L1145" s="35" t="s">
        <v>784</v>
      </c>
    </row>
    <row r="1146" spans="1:12" x14ac:dyDescent="0.25">
      <c r="A1146" s="36" t="s">
        <v>134</v>
      </c>
      <c r="B1146" s="39">
        <v>660747</v>
      </c>
      <c r="C1146" s="39">
        <v>0</v>
      </c>
      <c r="D1146" s="45">
        <v>0</v>
      </c>
      <c r="E1146" s="39">
        <v>0</v>
      </c>
      <c r="F1146" s="45">
        <v>0</v>
      </c>
      <c r="G1146" s="39">
        <v>0</v>
      </c>
      <c r="H1146" s="39">
        <v>0</v>
      </c>
      <c r="I1146" s="76"/>
    </row>
    <row r="1147" spans="1:12" x14ac:dyDescent="0.25">
      <c r="A1147" s="41" t="s">
        <v>136</v>
      </c>
      <c r="B1147" s="40">
        <v>162530</v>
      </c>
      <c r="C1147" s="40">
        <v>120188</v>
      </c>
      <c r="D1147" s="44">
        <v>74</v>
      </c>
      <c r="E1147" s="40">
        <v>101653</v>
      </c>
      <c r="F1147" s="44">
        <v>62.5</v>
      </c>
      <c r="G1147" s="40">
        <v>64</v>
      </c>
      <c r="H1147" s="75">
        <v>221905</v>
      </c>
      <c r="I1147" s="75"/>
      <c r="J1147" s="12">
        <f t="shared" ref="J1147:J1164" si="65">C1147-C1176</f>
        <v>7216</v>
      </c>
      <c r="K1147" s="12"/>
      <c r="L1147" s="67">
        <f>G1147/B1147</f>
        <v>3.9377345720790011E-4</v>
      </c>
    </row>
    <row r="1148" spans="1:12" x14ac:dyDescent="0.25">
      <c r="A1148" s="36" t="s">
        <v>135</v>
      </c>
      <c r="B1148" s="39">
        <v>256743</v>
      </c>
      <c r="C1148" s="39">
        <v>193649</v>
      </c>
      <c r="D1148" s="43">
        <v>75.400000000000006</v>
      </c>
      <c r="E1148" s="39">
        <v>164991</v>
      </c>
      <c r="F1148" s="43">
        <v>64.3</v>
      </c>
      <c r="G1148" s="39">
        <v>216</v>
      </c>
      <c r="H1148" s="39">
        <v>358856</v>
      </c>
      <c r="I1148" s="39"/>
      <c r="J1148" s="12">
        <f t="shared" si="65"/>
        <v>11393</v>
      </c>
      <c r="K1148" s="12"/>
      <c r="L1148" s="67">
        <f t="shared" ref="L1148:L1163" si="66">G1148/B1148</f>
        <v>8.4130823430434321E-4</v>
      </c>
    </row>
    <row r="1149" spans="1:12" x14ac:dyDescent="0.25">
      <c r="A1149" s="37" t="s">
        <v>88</v>
      </c>
      <c r="B1149" s="40">
        <v>277328</v>
      </c>
      <c r="C1149" s="40">
        <v>204220</v>
      </c>
      <c r="D1149" s="44">
        <v>73.599999999999994</v>
      </c>
      <c r="E1149" s="40">
        <v>167098</v>
      </c>
      <c r="F1149" s="44">
        <v>60.2</v>
      </c>
      <c r="G1149" s="40">
        <v>359</v>
      </c>
      <c r="H1149" s="40">
        <v>371677</v>
      </c>
      <c r="I1149" s="40"/>
      <c r="J1149" s="12">
        <f t="shared" si="65"/>
        <v>13688</v>
      </c>
      <c r="K1149" s="12"/>
      <c r="L1149" s="67">
        <f t="shared" si="66"/>
        <v>1.2944960480009231E-3</v>
      </c>
    </row>
    <row r="1150" spans="1:12" x14ac:dyDescent="0.25">
      <c r="A1150" s="36" t="s">
        <v>89</v>
      </c>
      <c r="B1150" s="39">
        <v>314508</v>
      </c>
      <c r="C1150" s="39">
        <v>222768</v>
      </c>
      <c r="D1150" s="43">
        <v>70.8</v>
      </c>
      <c r="E1150" s="39">
        <v>185337</v>
      </c>
      <c r="F1150" s="43">
        <v>58.9</v>
      </c>
      <c r="G1150" s="39">
        <v>564</v>
      </c>
      <c r="H1150" s="39">
        <v>408669</v>
      </c>
      <c r="I1150" s="39"/>
      <c r="J1150" s="12">
        <f t="shared" si="65"/>
        <v>13637</v>
      </c>
      <c r="K1150" s="12"/>
      <c r="L1150" s="67">
        <f t="shared" si="66"/>
        <v>1.7932771185470639E-3</v>
      </c>
    </row>
    <row r="1151" spans="1:12" x14ac:dyDescent="0.25">
      <c r="A1151" s="37" t="s">
        <v>90</v>
      </c>
      <c r="B1151" s="40">
        <v>356228</v>
      </c>
      <c r="C1151" s="40">
        <v>259962</v>
      </c>
      <c r="D1151" s="44">
        <v>73</v>
      </c>
      <c r="E1151" s="40">
        <v>221935</v>
      </c>
      <c r="F1151" s="44">
        <v>62.3</v>
      </c>
      <c r="G1151" s="40">
        <v>888</v>
      </c>
      <c r="H1151" s="40">
        <v>482785</v>
      </c>
      <c r="I1151" s="40"/>
      <c r="J1151" s="12">
        <f t="shared" si="65"/>
        <v>14457</v>
      </c>
      <c r="K1151" s="12"/>
      <c r="L1151" s="67">
        <f t="shared" si="66"/>
        <v>2.4927855193864605E-3</v>
      </c>
    </row>
    <row r="1152" spans="1:12" x14ac:dyDescent="0.25">
      <c r="A1152" s="36" t="s">
        <v>91</v>
      </c>
      <c r="B1152" s="39">
        <v>359302</v>
      </c>
      <c r="C1152" s="39">
        <v>276694</v>
      </c>
      <c r="D1152" s="43">
        <v>77</v>
      </c>
      <c r="E1152" s="39">
        <v>241557</v>
      </c>
      <c r="F1152" s="43">
        <v>67.2</v>
      </c>
      <c r="G1152" s="39">
        <v>1725</v>
      </c>
      <c r="H1152" s="39">
        <v>519976</v>
      </c>
      <c r="I1152" s="39"/>
      <c r="J1152" s="12">
        <f t="shared" si="65"/>
        <v>13683</v>
      </c>
      <c r="K1152" s="12"/>
      <c r="L1152" s="67">
        <f t="shared" si="66"/>
        <v>4.800975224184669E-3</v>
      </c>
    </row>
    <row r="1153" spans="1:12" x14ac:dyDescent="0.25">
      <c r="A1153" s="37" t="s">
        <v>92</v>
      </c>
      <c r="B1153" s="40">
        <v>319889</v>
      </c>
      <c r="C1153" s="40">
        <v>255915</v>
      </c>
      <c r="D1153" s="44">
        <v>80</v>
      </c>
      <c r="E1153" s="40">
        <v>228884</v>
      </c>
      <c r="F1153" s="44">
        <v>71.5</v>
      </c>
      <c r="G1153" s="40">
        <v>9319</v>
      </c>
      <c r="H1153" s="40">
        <v>494118</v>
      </c>
      <c r="I1153" s="40"/>
      <c r="J1153" s="12">
        <f t="shared" si="65"/>
        <v>11179</v>
      </c>
      <c r="K1153" s="12"/>
      <c r="L1153" s="67">
        <f t="shared" si="66"/>
        <v>2.913198015561648E-2</v>
      </c>
    </row>
    <row r="1154" spans="1:12" x14ac:dyDescent="0.25">
      <c r="A1154" s="36" t="s">
        <v>93</v>
      </c>
      <c r="B1154" s="39">
        <v>288547</v>
      </c>
      <c r="C1154" s="39">
        <v>235600</v>
      </c>
      <c r="D1154" s="43">
        <v>81.7</v>
      </c>
      <c r="E1154" s="39">
        <v>213501</v>
      </c>
      <c r="F1154" s="43">
        <v>74</v>
      </c>
      <c r="G1154" s="39">
        <v>10316</v>
      </c>
      <c r="H1154" s="39">
        <v>459417</v>
      </c>
      <c r="I1154" s="39"/>
      <c r="J1154" s="12">
        <f t="shared" si="65"/>
        <v>8603</v>
      </c>
      <c r="K1154" s="12"/>
      <c r="L1154" s="67">
        <f t="shared" si="66"/>
        <v>3.5751541343351345E-2</v>
      </c>
    </row>
    <row r="1155" spans="1:12" x14ac:dyDescent="0.25">
      <c r="A1155" s="37" t="s">
        <v>94</v>
      </c>
      <c r="B1155" s="40">
        <v>266491</v>
      </c>
      <c r="C1155" s="40">
        <v>224600</v>
      </c>
      <c r="D1155" s="44">
        <v>84.3</v>
      </c>
      <c r="E1155" s="40">
        <v>206153</v>
      </c>
      <c r="F1155" s="44">
        <v>77.400000000000006</v>
      </c>
      <c r="G1155" s="40">
        <v>9868</v>
      </c>
      <c r="H1155" s="40">
        <v>440621</v>
      </c>
      <c r="I1155" s="40"/>
      <c r="J1155" s="12">
        <f t="shared" si="65"/>
        <v>6668</v>
      </c>
      <c r="K1155" s="12"/>
      <c r="L1155" s="67">
        <f t="shared" si="66"/>
        <v>3.7029393112712999E-2</v>
      </c>
    </row>
    <row r="1156" spans="1:12" x14ac:dyDescent="0.25">
      <c r="A1156" s="36" t="s">
        <v>95</v>
      </c>
      <c r="B1156" s="39">
        <v>284260</v>
      </c>
      <c r="C1156" s="39">
        <v>238871</v>
      </c>
      <c r="D1156" s="43">
        <v>84</v>
      </c>
      <c r="E1156" s="39">
        <v>220691</v>
      </c>
      <c r="F1156" s="43">
        <v>77.599999999999994</v>
      </c>
      <c r="G1156" s="39">
        <v>14881</v>
      </c>
      <c r="H1156" s="39">
        <v>474443</v>
      </c>
      <c r="I1156" s="39"/>
      <c r="J1156" s="12">
        <f t="shared" si="65"/>
        <v>5592</v>
      </c>
      <c r="K1156" s="12"/>
      <c r="L1156" s="67">
        <f t="shared" si="66"/>
        <v>5.2349961303032433E-2</v>
      </c>
    </row>
    <row r="1157" spans="1:12" x14ac:dyDescent="0.25">
      <c r="A1157" s="37" t="s">
        <v>96</v>
      </c>
      <c r="B1157" s="40">
        <v>264339</v>
      </c>
      <c r="C1157" s="40">
        <v>235529</v>
      </c>
      <c r="D1157" s="42">
        <v>89.1</v>
      </c>
      <c r="E1157" s="40">
        <v>221975</v>
      </c>
      <c r="F1157" s="42">
        <v>84</v>
      </c>
      <c r="G1157" s="40">
        <v>23844</v>
      </c>
      <c r="H1157" s="40">
        <v>481348</v>
      </c>
      <c r="I1157" s="40"/>
      <c r="J1157" s="12">
        <f t="shared" si="65"/>
        <v>4224</v>
      </c>
      <c r="K1157" s="12"/>
      <c r="L1157" s="67">
        <f t="shared" si="66"/>
        <v>9.0202353795694162E-2</v>
      </c>
    </row>
    <row r="1158" spans="1:12" x14ac:dyDescent="0.25">
      <c r="A1158" s="36" t="s">
        <v>97</v>
      </c>
      <c r="B1158" s="39">
        <v>210073</v>
      </c>
      <c r="C1158" s="39">
        <v>195194</v>
      </c>
      <c r="D1158" s="42">
        <v>92.9</v>
      </c>
      <c r="E1158" s="39">
        <v>188098</v>
      </c>
      <c r="F1158" s="42">
        <v>89.5</v>
      </c>
      <c r="G1158" s="39">
        <v>4249</v>
      </c>
      <c r="H1158" s="39">
        <v>387541</v>
      </c>
      <c r="I1158" s="39"/>
      <c r="J1158" s="12">
        <f t="shared" si="65"/>
        <v>2634</v>
      </c>
      <c r="K1158" s="12"/>
      <c r="L1158" s="67">
        <f t="shared" si="66"/>
        <v>2.0226302285396028E-2</v>
      </c>
    </row>
    <row r="1159" spans="1:12" x14ac:dyDescent="0.25">
      <c r="A1159" s="37" t="s">
        <v>98</v>
      </c>
      <c r="B1159" s="40">
        <v>157657</v>
      </c>
      <c r="C1159" s="40">
        <v>148764</v>
      </c>
      <c r="D1159" s="42">
        <v>94.4</v>
      </c>
      <c r="E1159" s="40">
        <v>146538</v>
      </c>
      <c r="F1159" s="42">
        <v>93</v>
      </c>
      <c r="G1159" s="40">
        <v>4546</v>
      </c>
      <c r="H1159" s="40">
        <v>299848</v>
      </c>
      <c r="I1159" s="40"/>
      <c r="J1159" s="12">
        <f t="shared" si="65"/>
        <v>1493</v>
      </c>
      <c r="K1159" s="12"/>
      <c r="L1159" s="67">
        <f t="shared" si="66"/>
        <v>2.883474885352379E-2</v>
      </c>
    </row>
    <row r="1160" spans="1:12" x14ac:dyDescent="0.25">
      <c r="A1160" s="36" t="s">
        <v>99</v>
      </c>
      <c r="B1160" s="39">
        <v>102977</v>
      </c>
      <c r="C1160" s="39">
        <v>95482</v>
      </c>
      <c r="D1160" s="42">
        <v>92.7</v>
      </c>
      <c r="E1160" s="39">
        <v>93725</v>
      </c>
      <c r="F1160" s="42">
        <v>91</v>
      </c>
      <c r="G1160" s="39">
        <v>4734</v>
      </c>
      <c r="H1160" s="39">
        <v>193941</v>
      </c>
      <c r="I1160" s="39"/>
      <c r="J1160" s="12">
        <f t="shared" si="65"/>
        <v>820</v>
      </c>
      <c r="K1160" s="12"/>
      <c r="L1160" s="67">
        <f t="shared" si="66"/>
        <v>4.5971430513609836E-2</v>
      </c>
    </row>
    <row r="1161" spans="1:12" x14ac:dyDescent="0.25">
      <c r="A1161" s="37" t="s">
        <v>100</v>
      </c>
      <c r="B1161" s="40">
        <v>68566</v>
      </c>
      <c r="C1161" s="40">
        <v>63077</v>
      </c>
      <c r="D1161" s="42">
        <v>92</v>
      </c>
      <c r="E1161" s="40">
        <v>61926</v>
      </c>
      <c r="F1161" s="42">
        <v>90.3</v>
      </c>
      <c r="G1161" s="40">
        <v>5551</v>
      </c>
      <c r="H1161" s="40">
        <v>130554</v>
      </c>
      <c r="I1161" s="40"/>
      <c r="J1161" s="12">
        <f t="shared" si="65"/>
        <v>427</v>
      </c>
      <c r="K1161" s="12"/>
      <c r="L1161" s="67">
        <f t="shared" si="66"/>
        <v>8.0958492547326663E-2</v>
      </c>
    </row>
    <row r="1162" spans="1:12" x14ac:dyDescent="0.25">
      <c r="A1162" s="36" t="s">
        <v>101</v>
      </c>
      <c r="B1162" s="39">
        <v>44034</v>
      </c>
      <c r="C1162" s="39">
        <v>40195</v>
      </c>
      <c r="D1162" s="42">
        <v>91.3</v>
      </c>
      <c r="E1162" s="39">
        <v>39441</v>
      </c>
      <c r="F1162" s="42">
        <v>89.6</v>
      </c>
      <c r="G1162" s="39">
        <v>6752</v>
      </c>
      <c r="H1162" s="39">
        <v>86388</v>
      </c>
      <c r="I1162" s="39"/>
      <c r="J1162" s="12">
        <f t="shared" si="65"/>
        <v>231</v>
      </c>
      <c r="K1162" s="12"/>
      <c r="L1162" s="67">
        <f t="shared" si="66"/>
        <v>0.15333605850024981</v>
      </c>
    </row>
    <row r="1163" spans="1:12" x14ac:dyDescent="0.25">
      <c r="A1163" s="37" t="s">
        <v>102</v>
      </c>
      <c r="B1163" s="40">
        <v>27669</v>
      </c>
      <c r="C1163" s="40">
        <v>25501</v>
      </c>
      <c r="D1163" s="42">
        <v>92.2</v>
      </c>
      <c r="E1163" s="40">
        <v>25018</v>
      </c>
      <c r="F1163" s="42">
        <v>90.4</v>
      </c>
      <c r="G1163" s="40">
        <v>8150</v>
      </c>
      <c r="H1163" s="40">
        <v>58669</v>
      </c>
      <c r="I1163" s="40"/>
      <c r="J1163" s="12">
        <f t="shared" si="65"/>
        <v>124</v>
      </c>
      <c r="K1163" s="12"/>
      <c r="L1163" s="67">
        <f t="shared" si="66"/>
        <v>0.29455347139397881</v>
      </c>
    </row>
    <row r="1164" spans="1:12" x14ac:dyDescent="0.25">
      <c r="A1164" s="36" t="s">
        <v>12</v>
      </c>
      <c r="B1164" s="39" t="s">
        <v>13</v>
      </c>
      <c r="C1164" s="39">
        <v>60888</v>
      </c>
      <c r="D1164" s="43" t="s">
        <v>13</v>
      </c>
      <c r="E1164" s="39">
        <v>31883</v>
      </c>
      <c r="F1164" s="43" t="s">
        <v>13</v>
      </c>
      <c r="G1164" s="39">
        <v>5</v>
      </c>
      <c r="H1164" s="39">
        <v>92776</v>
      </c>
      <c r="I1164" s="39"/>
      <c r="J1164" s="12">
        <f t="shared" si="65"/>
        <v>-3995</v>
      </c>
      <c r="K1164" s="33"/>
      <c r="L1164" s="48"/>
    </row>
    <row r="1165" spans="1:12" x14ac:dyDescent="0.25">
      <c r="A1165" s="36" t="s">
        <v>194</v>
      </c>
      <c r="B1165" s="39">
        <v>3761140</v>
      </c>
      <c r="C1165" s="39">
        <v>3097097</v>
      </c>
      <c r="D1165" s="59">
        <v>82.3</v>
      </c>
      <c r="E1165" s="39">
        <v>2760404</v>
      </c>
      <c r="F1165" s="43">
        <v>73.400000000000006</v>
      </c>
      <c r="G1165" s="39">
        <v>106031</v>
      </c>
      <c r="H1165" s="39">
        <v>5963532</v>
      </c>
      <c r="I1165" s="76"/>
    </row>
    <row r="1166" spans="1:12" x14ac:dyDescent="0.25">
      <c r="A1166" s="36" t="s">
        <v>103</v>
      </c>
      <c r="B1166" s="39">
        <v>4421887</v>
      </c>
      <c r="C1166" s="39">
        <v>3097097</v>
      </c>
      <c r="D1166" s="45">
        <v>70</v>
      </c>
      <c r="E1166" s="39">
        <v>2760404</v>
      </c>
      <c r="F1166" s="45">
        <v>62.4</v>
      </c>
      <c r="G1166" s="39">
        <v>106031</v>
      </c>
      <c r="H1166" s="39">
        <v>5963532</v>
      </c>
      <c r="I1166" s="39"/>
      <c r="J1166" s="12">
        <f>SUM(J1147:J1165)</f>
        <v>112074</v>
      </c>
      <c r="K1166" s="33"/>
    </row>
    <row r="1167" spans="1:12" x14ac:dyDescent="0.25">
      <c r="H1167"/>
    </row>
    <row r="1168" spans="1:12" x14ac:dyDescent="0.25">
      <c r="B1168" s="3" t="s">
        <v>232</v>
      </c>
      <c r="C1168" s="58">
        <f>SUM(C1147:C1164)/SUM(B1147:B1163)</f>
        <v>0.823446129778171</v>
      </c>
      <c r="D1168" s="56">
        <f>AVERAGE(D1147:D1163)</f>
        <v>83.435294117647061</v>
      </c>
      <c r="E1168" s="58">
        <f>SUM(E1147:E1164)/SUM(B1147:B1163)</f>
        <v>0.73392728430016319</v>
      </c>
      <c r="F1168" s="56">
        <f>AVERAGE(F1147:F1163)</f>
        <v>76.688235294117646</v>
      </c>
      <c r="H1168"/>
    </row>
    <row r="1169" spans="1:12" x14ac:dyDescent="0.25">
      <c r="B1169" s="3" t="s">
        <v>156</v>
      </c>
      <c r="D1169" s="38">
        <f>AVERAGE(D1157:D1163)</f>
        <v>92.085714285714289</v>
      </c>
      <c r="F1169" s="38">
        <f>AVERAGE(F1157:F1163)</f>
        <v>89.685714285714283</v>
      </c>
      <c r="H1169"/>
    </row>
    <row r="1170" spans="1:12" x14ac:dyDescent="0.25">
      <c r="B1170" s="3" t="s">
        <v>147</v>
      </c>
      <c r="D1170" s="38">
        <f>AVERAGE(D1159:D1163)</f>
        <v>92.52000000000001</v>
      </c>
      <c r="F1170" s="38">
        <f>AVERAGE(F1159:F1163)</f>
        <v>90.859999999999985</v>
      </c>
      <c r="H1170"/>
    </row>
    <row r="1172" spans="1:12" x14ac:dyDescent="0.25">
      <c r="A1172" t="s">
        <v>775</v>
      </c>
    </row>
    <row r="1173" spans="1:12" x14ac:dyDescent="0.25">
      <c r="A1173" t="s">
        <v>111</v>
      </c>
    </row>
    <row r="1174" spans="1:12" ht="60" x14ac:dyDescent="0.25">
      <c r="A1174" s="35" t="s">
        <v>104</v>
      </c>
      <c r="B1174" s="35" t="s">
        <v>105</v>
      </c>
      <c r="C1174" s="35" t="s">
        <v>106</v>
      </c>
      <c r="D1174" s="35" t="s">
        <v>107</v>
      </c>
      <c r="E1174" s="35" t="s">
        <v>108</v>
      </c>
      <c r="F1174" s="35" t="s">
        <v>109</v>
      </c>
      <c r="G1174" s="35" t="s">
        <v>110</v>
      </c>
      <c r="H1174" s="129"/>
      <c r="L1174" s="35" t="s">
        <v>457</v>
      </c>
    </row>
    <row r="1175" spans="1:12" x14ac:dyDescent="0.25">
      <c r="A1175" s="36" t="s">
        <v>134</v>
      </c>
      <c r="B1175" s="39">
        <v>660747</v>
      </c>
      <c r="C1175" s="39">
        <v>0</v>
      </c>
      <c r="D1175" s="45">
        <v>0</v>
      </c>
      <c r="E1175" s="39">
        <v>0</v>
      </c>
      <c r="F1175" s="45">
        <v>0</v>
      </c>
      <c r="G1175" s="39">
        <v>0</v>
      </c>
      <c r="H1175" s="76"/>
    </row>
    <row r="1176" spans="1:12" x14ac:dyDescent="0.25">
      <c r="A1176" s="41" t="s">
        <v>136</v>
      </c>
      <c r="B1176" s="40">
        <v>162530</v>
      </c>
      <c r="C1176" s="40">
        <v>112972</v>
      </c>
      <c r="D1176" s="44">
        <v>69.5</v>
      </c>
      <c r="E1176" s="40">
        <v>97871</v>
      </c>
      <c r="F1176" s="44">
        <v>60.2</v>
      </c>
      <c r="G1176" s="40">
        <v>210843</v>
      </c>
      <c r="H1176" s="130"/>
      <c r="L1176" s="12">
        <f t="shared" ref="L1176:L1193" si="67">C1176-C1205</f>
        <v>194</v>
      </c>
    </row>
    <row r="1177" spans="1:12" x14ac:dyDescent="0.25">
      <c r="A1177" s="36" t="s">
        <v>135</v>
      </c>
      <c r="B1177" s="39">
        <v>256743</v>
      </c>
      <c r="C1177" s="39">
        <v>182256</v>
      </c>
      <c r="D1177" s="43">
        <v>71</v>
      </c>
      <c r="E1177" s="39">
        <v>158631</v>
      </c>
      <c r="F1177" s="43">
        <v>61.8</v>
      </c>
      <c r="G1177" s="39">
        <v>340887</v>
      </c>
      <c r="H1177" s="76"/>
      <c r="L1177" s="12">
        <f t="shared" si="67"/>
        <v>369</v>
      </c>
    </row>
    <row r="1178" spans="1:12" x14ac:dyDescent="0.25">
      <c r="A1178" s="37" t="s">
        <v>88</v>
      </c>
      <c r="B1178" s="40">
        <v>277328</v>
      </c>
      <c r="C1178" s="40">
        <v>190532</v>
      </c>
      <c r="D1178" s="44">
        <v>68.7</v>
      </c>
      <c r="E1178" s="40">
        <v>158594</v>
      </c>
      <c r="F1178" s="44">
        <v>57.2</v>
      </c>
      <c r="G1178" s="40">
        <v>349126</v>
      </c>
      <c r="H1178" s="130"/>
      <c r="L1178" s="12">
        <f t="shared" si="67"/>
        <v>543</v>
      </c>
    </row>
    <row r="1179" spans="1:12" x14ac:dyDescent="0.25">
      <c r="A1179" s="36" t="s">
        <v>89</v>
      </c>
      <c r="B1179" s="39">
        <v>314508</v>
      </c>
      <c r="C1179" s="39">
        <v>209131</v>
      </c>
      <c r="D1179" s="43">
        <v>66.5</v>
      </c>
      <c r="E1179" s="39">
        <v>176850</v>
      </c>
      <c r="F1179" s="43">
        <v>56.2</v>
      </c>
      <c r="G1179" s="39">
        <v>385981</v>
      </c>
      <c r="H1179" s="76"/>
      <c r="L1179" s="12">
        <f t="shared" si="67"/>
        <v>605</v>
      </c>
    </row>
    <row r="1180" spans="1:12" x14ac:dyDescent="0.25">
      <c r="A1180" s="37" t="s">
        <v>90</v>
      </c>
      <c r="B1180" s="40">
        <v>356228</v>
      </c>
      <c r="C1180" s="40">
        <v>245505</v>
      </c>
      <c r="D1180" s="44">
        <v>68.900000000000006</v>
      </c>
      <c r="E1180" s="40">
        <v>213170</v>
      </c>
      <c r="F1180" s="44">
        <v>59.8</v>
      </c>
      <c r="G1180" s="40">
        <v>458675</v>
      </c>
      <c r="H1180" s="130"/>
      <c r="L1180" s="12">
        <f t="shared" si="67"/>
        <v>656</v>
      </c>
    </row>
    <row r="1181" spans="1:12" x14ac:dyDescent="0.25">
      <c r="A1181" s="36" t="s">
        <v>91</v>
      </c>
      <c r="B1181" s="39">
        <v>359302</v>
      </c>
      <c r="C1181" s="39">
        <v>263011</v>
      </c>
      <c r="D1181" s="43">
        <v>73.2</v>
      </c>
      <c r="E1181" s="39">
        <v>233040</v>
      </c>
      <c r="F1181" s="43">
        <v>64.900000000000006</v>
      </c>
      <c r="G1181" s="39">
        <v>496051</v>
      </c>
      <c r="H1181" s="76"/>
      <c r="L1181" s="12">
        <f t="shared" si="67"/>
        <v>628</v>
      </c>
    </row>
    <row r="1182" spans="1:12" x14ac:dyDescent="0.25">
      <c r="A1182" s="37" t="s">
        <v>92</v>
      </c>
      <c r="B1182" s="40">
        <v>319889</v>
      </c>
      <c r="C1182" s="40">
        <v>244736</v>
      </c>
      <c r="D1182" s="44">
        <v>76.5</v>
      </c>
      <c r="E1182" s="40">
        <v>221871</v>
      </c>
      <c r="F1182" s="44">
        <v>69.400000000000006</v>
      </c>
      <c r="G1182" s="40">
        <v>466607</v>
      </c>
      <c r="H1182" s="130"/>
      <c r="L1182" s="12">
        <f t="shared" si="67"/>
        <v>534</v>
      </c>
    </row>
    <row r="1183" spans="1:12" x14ac:dyDescent="0.25">
      <c r="A1183" s="36" t="s">
        <v>93</v>
      </c>
      <c r="B1183" s="39">
        <v>288547</v>
      </c>
      <c r="C1183" s="39">
        <v>226997</v>
      </c>
      <c r="D1183" s="43">
        <v>78.7</v>
      </c>
      <c r="E1183" s="39">
        <v>207973</v>
      </c>
      <c r="F1183" s="43">
        <v>72.099999999999994</v>
      </c>
      <c r="G1183" s="39">
        <v>434970</v>
      </c>
      <c r="H1183" s="76"/>
      <c r="L1183" s="12">
        <f t="shared" si="67"/>
        <v>406</v>
      </c>
    </row>
    <row r="1184" spans="1:12" x14ac:dyDescent="0.25">
      <c r="A1184" s="37" t="s">
        <v>94</v>
      </c>
      <c r="B1184" s="40">
        <v>266491</v>
      </c>
      <c r="C1184" s="40">
        <v>217932</v>
      </c>
      <c r="D1184" s="44">
        <v>81.8</v>
      </c>
      <c r="E1184" s="40">
        <v>201629</v>
      </c>
      <c r="F1184" s="44">
        <v>75.7</v>
      </c>
      <c r="G1184" s="40">
        <v>419561</v>
      </c>
      <c r="H1184" s="130"/>
      <c r="L1184" s="12">
        <f t="shared" si="67"/>
        <v>373</v>
      </c>
    </row>
    <row r="1185" spans="1:16" x14ac:dyDescent="0.25">
      <c r="A1185" s="36" t="s">
        <v>95</v>
      </c>
      <c r="B1185" s="39">
        <v>284260</v>
      </c>
      <c r="C1185" s="39">
        <v>233279</v>
      </c>
      <c r="D1185" s="43">
        <v>82.1</v>
      </c>
      <c r="E1185" s="39">
        <v>216551</v>
      </c>
      <c r="F1185" s="43">
        <v>76.2</v>
      </c>
      <c r="G1185" s="39">
        <v>449830</v>
      </c>
      <c r="H1185" s="76"/>
      <c r="L1185" s="12">
        <f t="shared" si="67"/>
        <v>325</v>
      </c>
    </row>
    <row r="1186" spans="1:16" x14ac:dyDescent="0.25">
      <c r="A1186" s="37" t="s">
        <v>96</v>
      </c>
      <c r="B1186" s="40">
        <v>264339</v>
      </c>
      <c r="C1186" s="40">
        <v>231305</v>
      </c>
      <c r="D1186" s="42">
        <v>87.5</v>
      </c>
      <c r="E1186" s="40">
        <v>218685</v>
      </c>
      <c r="F1186" s="42">
        <v>82.7</v>
      </c>
      <c r="G1186" s="40">
        <v>449990</v>
      </c>
      <c r="H1186" s="130"/>
      <c r="L1186" s="12">
        <f t="shared" si="67"/>
        <v>204</v>
      </c>
    </row>
    <row r="1187" spans="1:16" x14ac:dyDescent="0.25">
      <c r="A1187" s="36" t="s">
        <v>97</v>
      </c>
      <c r="B1187" s="39">
        <v>210073</v>
      </c>
      <c r="C1187" s="39">
        <v>192560</v>
      </c>
      <c r="D1187" s="42">
        <v>91.7</v>
      </c>
      <c r="E1187" s="39">
        <v>185992</v>
      </c>
      <c r="F1187" s="42">
        <v>88.5</v>
      </c>
      <c r="G1187" s="39">
        <v>378552</v>
      </c>
      <c r="H1187" s="76"/>
      <c r="L1187" s="12">
        <f t="shared" si="67"/>
        <v>132</v>
      </c>
    </row>
    <row r="1188" spans="1:16" x14ac:dyDescent="0.25">
      <c r="A1188" s="37" t="s">
        <v>98</v>
      </c>
      <c r="B1188" s="40">
        <v>157657</v>
      </c>
      <c r="C1188" s="40">
        <v>147271</v>
      </c>
      <c r="D1188" s="42">
        <v>93.4</v>
      </c>
      <c r="E1188" s="40">
        <v>145266</v>
      </c>
      <c r="F1188" s="42">
        <v>92.1</v>
      </c>
      <c r="G1188" s="40">
        <v>292537</v>
      </c>
      <c r="H1188" s="130"/>
      <c r="L1188" s="12">
        <f t="shared" si="67"/>
        <v>58</v>
      </c>
      <c r="P1188" s="200">
        <f>SUMPRODUCT(B1186:B1187,F1186:F1187)/SUM(B1186:B1187)</f>
        <v>85.268281156463146</v>
      </c>
    </row>
    <row r="1189" spans="1:16" x14ac:dyDescent="0.25">
      <c r="A1189" s="36" t="s">
        <v>99</v>
      </c>
      <c r="B1189" s="39">
        <v>102977</v>
      </c>
      <c r="C1189" s="39">
        <v>94662</v>
      </c>
      <c r="D1189" s="42">
        <v>91.9</v>
      </c>
      <c r="E1189" s="39">
        <v>93157</v>
      </c>
      <c r="F1189" s="42">
        <v>90.5</v>
      </c>
      <c r="G1189" s="39">
        <v>187819</v>
      </c>
      <c r="H1189" s="76"/>
      <c r="L1189" s="12">
        <f t="shared" si="67"/>
        <v>39</v>
      </c>
      <c r="P1189" s="200"/>
    </row>
    <row r="1190" spans="1:16" x14ac:dyDescent="0.25">
      <c r="A1190" s="37" t="s">
        <v>100</v>
      </c>
      <c r="B1190" s="40">
        <v>68566</v>
      </c>
      <c r="C1190" s="40">
        <v>62650</v>
      </c>
      <c r="D1190" s="42">
        <v>91.4</v>
      </c>
      <c r="E1190" s="40">
        <v>61602</v>
      </c>
      <c r="F1190" s="42">
        <v>89.8</v>
      </c>
      <c r="G1190" s="40">
        <v>124252</v>
      </c>
      <c r="H1190" s="130"/>
      <c r="L1190" s="12">
        <f t="shared" si="67"/>
        <v>36</v>
      </c>
      <c r="P1190" s="200">
        <f>SUMPRODUCT(B1188:B1189,F1188:F1189)/SUM(B1188:B1189)</f>
        <v>91.467836890045035</v>
      </c>
    </row>
    <row r="1191" spans="1:16" x14ac:dyDescent="0.25">
      <c r="A1191" s="36" t="s">
        <v>101</v>
      </c>
      <c r="B1191" s="39">
        <v>44034</v>
      </c>
      <c r="C1191" s="39">
        <v>39964</v>
      </c>
      <c r="D1191" s="42">
        <v>90.8</v>
      </c>
      <c r="E1191" s="39">
        <v>39245</v>
      </c>
      <c r="F1191" s="42">
        <v>89.1</v>
      </c>
      <c r="G1191" s="39">
        <v>79209</v>
      </c>
      <c r="H1191" s="76"/>
      <c r="L1191" s="12">
        <f t="shared" si="67"/>
        <v>20</v>
      </c>
      <c r="P1191" s="200"/>
    </row>
    <row r="1192" spans="1:16" x14ac:dyDescent="0.25">
      <c r="A1192" s="37" t="s">
        <v>102</v>
      </c>
      <c r="B1192" s="40">
        <v>27669</v>
      </c>
      <c r="C1192" s="40">
        <v>25377</v>
      </c>
      <c r="D1192" s="42">
        <v>91.7</v>
      </c>
      <c r="E1192" s="40">
        <v>24893</v>
      </c>
      <c r="F1192" s="42">
        <v>90</v>
      </c>
      <c r="G1192" s="40">
        <v>50270</v>
      </c>
      <c r="H1192" s="130"/>
      <c r="L1192" s="12">
        <f t="shared" si="67"/>
        <v>11</v>
      </c>
      <c r="P1192" s="200">
        <f>SUMPRODUCT(B1190:B1191,F1190:F1191)/SUM(B1190:B1191)</f>
        <v>89.526253996447593</v>
      </c>
    </row>
    <row r="1193" spans="1:16" x14ac:dyDescent="0.25">
      <c r="A1193" s="36" t="s">
        <v>12</v>
      </c>
      <c r="B1193" s="39" t="s">
        <v>13</v>
      </c>
      <c r="C1193" s="39">
        <v>64883</v>
      </c>
      <c r="D1193" s="43" t="s">
        <v>13</v>
      </c>
      <c r="E1193" s="39">
        <v>25913</v>
      </c>
      <c r="F1193" s="43" t="s">
        <v>13</v>
      </c>
      <c r="G1193" s="39">
        <v>90796</v>
      </c>
      <c r="H1193" s="76"/>
      <c r="L1193" s="12">
        <f t="shared" si="67"/>
        <v>4</v>
      </c>
    </row>
    <row r="1194" spans="1:16" x14ac:dyDescent="0.25">
      <c r="A1194" s="36" t="s">
        <v>194</v>
      </c>
      <c r="B1194" s="39">
        <v>3761140</v>
      </c>
      <c r="C1194" s="39">
        <v>2985023</v>
      </c>
      <c r="D1194" s="59">
        <v>79.400000000000006</v>
      </c>
      <c r="E1194" s="39">
        <v>2680933</v>
      </c>
      <c r="F1194" s="43">
        <v>71.3</v>
      </c>
      <c r="G1194" s="39">
        <v>5665956</v>
      </c>
      <c r="H1194" s="76"/>
    </row>
    <row r="1195" spans="1:16" x14ac:dyDescent="0.25">
      <c r="A1195" s="36" t="s">
        <v>103</v>
      </c>
      <c r="B1195" s="39">
        <v>4421887</v>
      </c>
      <c r="C1195" s="39">
        <v>2985023</v>
      </c>
      <c r="D1195" s="45">
        <v>67.5</v>
      </c>
      <c r="E1195" s="39">
        <v>2680933</v>
      </c>
      <c r="F1195" s="45">
        <v>60.6</v>
      </c>
      <c r="G1195" s="39">
        <v>5665956</v>
      </c>
      <c r="H1195" s="76"/>
      <c r="L1195" s="12">
        <f>SUM(L1176:L1194)</f>
        <v>5137</v>
      </c>
    </row>
    <row r="1197" spans="1:16" x14ac:dyDescent="0.25">
      <c r="B1197" s="3" t="s">
        <v>232</v>
      </c>
      <c r="C1197" s="58">
        <f>SUM(C1176:C1193)/SUM(B1176:B1192)</f>
        <v>0.79364825727086541</v>
      </c>
      <c r="D1197" s="56">
        <f>AVERAGE(D1176:D1192)</f>
        <v>80.900000000000006</v>
      </c>
      <c r="E1197" s="58">
        <f>SUM(E1176:E1193)/SUM(B1176:B1192)</f>
        <v>0.71279779194664594</v>
      </c>
      <c r="F1197" s="56">
        <f>AVERAGE(F1176:F1192)</f>
        <v>75.070588235294125</v>
      </c>
    </row>
    <row r="1198" spans="1:16" x14ac:dyDescent="0.25">
      <c r="B1198" s="3" t="s">
        <v>156</v>
      </c>
      <c r="D1198" s="38">
        <f>AVERAGE(D1186:D1192)</f>
        <v>91.2</v>
      </c>
      <c r="F1198" s="38">
        <f>AVERAGE(F1186:F1192)</f>
        <v>88.957142857142841</v>
      </c>
    </row>
    <row r="1199" spans="1:16" x14ac:dyDescent="0.25">
      <c r="B1199" s="3" t="s">
        <v>147</v>
      </c>
      <c r="D1199" s="38">
        <f>AVERAGE(D1188:D1192)</f>
        <v>91.84</v>
      </c>
      <c r="F1199" s="38">
        <f>AVERAGE(F1188:F1192)</f>
        <v>90.3</v>
      </c>
    </row>
    <row r="1201" spans="1:12" x14ac:dyDescent="0.25">
      <c r="A1201" t="s">
        <v>768</v>
      </c>
    </row>
    <row r="1202" spans="1:12" x14ac:dyDescent="0.25">
      <c r="A1202" t="s">
        <v>111</v>
      </c>
    </row>
    <row r="1203" spans="1:12" ht="60" x14ac:dyDescent="0.25">
      <c r="A1203" s="35" t="s">
        <v>104</v>
      </c>
      <c r="B1203" s="35" t="s">
        <v>105</v>
      </c>
      <c r="C1203" s="35" t="s">
        <v>106</v>
      </c>
      <c r="D1203" s="35" t="s">
        <v>107</v>
      </c>
      <c r="E1203" s="35" t="s">
        <v>108</v>
      </c>
      <c r="F1203" s="35" t="s">
        <v>109</v>
      </c>
      <c r="G1203" s="35" t="s">
        <v>110</v>
      </c>
      <c r="H1203" s="129"/>
      <c r="L1203" s="35" t="s">
        <v>457</v>
      </c>
    </row>
    <row r="1204" spans="1:12" x14ac:dyDescent="0.25">
      <c r="A1204" s="36" t="s">
        <v>134</v>
      </c>
      <c r="B1204" s="39">
        <v>660747</v>
      </c>
      <c r="C1204" s="39">
        <v>0</v>
      </c>
      <c r="D1204" s="45">
        <v>0</v>
      </c>
      <c r="E1204" s="39">
        <v>0</v>
      </c>
      <c r="F1204" s="45">
        <v>0</v>
      </c>
      <c r="G1204" s="39">
        <v>0</v>
      </c>
      <c r="H1204" s="76"/>
    </row>
    <row r="1205" spans="1:12" x14ac:dyDescent="0.25">
      <c r="A1205" s="41" t="s">
        <v>136</v>
      </c>
      <c r="B1205" s="40">
        <v>162530</v>
      </c>
      <c r="C1205" s="40">
        <v>112778</v>
      </c>
      <c r="D1205" s="44">
        <v>69.400000000000006</v>
      </c>
      <c r="E1205" s="40">
        <v>97683</v>
      </c>
      <c r="F1205" s="44">
        <v>60.1</v>
      </c>
      <c r="G1205" s="40">
        <v>210461</v>
      </c>
      <c r="H1205" s="130"/>
      <c r="L1205" s="12">
        <f t="shared" ref="L1205:L1222" si="68">C1205-C1234</f>
        <v>622</v>
      </c>
    </row>
    <row r="1206" spans="1:12" x14ac:dyDescent="0.25">
      <c r="A1206" s="36" t="s">
        <v>135</v>
      </c>
      <c r="B1206" s="39">
        <v>256743</v>
      </c>
      <c r="C1206" s="39">
        <v>181887</v>
      </c>
      <c r="D1206" s="43">
        <v>70.8</v>
      </c>
      <c r="E1206" s="39">
        <v>158306</v>
      </c>
      <c r="F1206" s="43">
        <v>61.7</v>
      </c>
      <c r="G1206" s="39">
        <v>340193</v>
      </c>
      <c r="H1206" s="76"/>
      <c r="L1206" s="12">
        <f t="shared" si="68"/>
        <v>891</v>
      </c>
    </row>
    <row r="1207" spans="1:12" x14ac:dyDescent="0.25">
      <c r="A1207" s="37" t="s">
        <v>88</v>
      </c>
      <c r="B1207" s="40">
        <v>277328</v>
      </c>
      <c r="C1207" s="40">
        <v>189989</v>
      </c>
      <c r="D1207" s="44">
        <v>68.5</v>
      </c>
      <c r="E1207" s="40">
        <v>158125</v>
      </c>
      <c r="F1207" s="44">
        <v>57</v>
      </c>
      <c r="G1207" s="40">
        <v>348114</v>
      </c>
      <c r="H1207" s="130"/>
      <c r="L1207" s="12">
        <f t="shared" si="68"/>
        <v>1039</v>
      </c>
    </row>
    <row r="1208" spans="1:12" x14ac:dyDescent="0.25">
      <c r="A1208" s="36" t="s">
        <v>89</v>
      </c>
      <c r="B1208" s="39">
        <v>314508</v>
      </c>
      <c r="C1208" s="39">
        <v>208526</v>
      </c>
      <c r="D1208" s="43">
        <v>66.3</v>
      </c>
      <c r="E1208" s="39">
        <v>176308</v>
      </c>
      <c r="F1208" s="43">
        <v>56.1</v>
      </c>
      <c r="G1208" s="39">
        <v>384834</v>
      </c>
      <c r="H1208" s="76"/>
      <c r="L1208" s="12">
        <f t="shared" si="68"/>
        <v>1285</v>
      </c>
    </row>
    <row r="1209" spans="1:12" x14ac:dyDescent="0.25">
      <c r="A1209" s="37" t="s">
        <v>90</v>
      </c>
      <c r="B1209" s="40">
        <v>356228</v>
      </c>
      <c r="C1209" s="40">
        <v>244849</v>
      </c>
      <c r="D1209" s="44">
        <v>68.7</v>
      </c>
      <c r="E1209" s="40">
        <v>212609</v>
      </c>
      <c r="F1209" s="44">
        <v>59.7</v>
      </c>
      <c r="G1209" s="40">
        <v>457458</v>
      </c>
      <c r="H1209" s="130"/>
      <c r="L1209" s="12">
        <f t="shared" si="68"/>
        <v>1437</v>
      </c>
    </row>
    <row r="1210" spans="1:12" x14ac:dyDescent="0.25">
      <c r="A1210" s="36" t="s">
        <v>91</v>
      </c>
      <c r="B1210" s="39">
        <v>359302</v>
      </c>
      <c r="C1210" s="39">
        <v>262383</v>
      </c>
      <c r="D1210" s="43">
        <v>73</v>
      </c>
      <c r="E1210" s="39">
        <v>232497</v>
      </c>
      <c r="F1210" s="43">
        <v>64.7</v>
      </c>
      <c r="G1210" s="39">
        <v>494880</v>
      </c>
      <c r="H1210" s="76"/>
      <c r="L1210" s="12">
        <f t="shared" si="68"/>
        <v>1428</v>
      </c>
    </row>
    <row r="1211" spans="1:12" x14ac:dyDescent="0.25">
      <c r="A1211" s="37" t="s">
        <v>92</v>
      </c>
      <c r="B1211" s="40">
        <v>319889</v>
      </c>
      <c r="C1211" s="40">
        <v>244202</v>
      </c>
      <c r="D1211" s="44">
        <v>76.3</v>
      </c>
      <c r="E1211" s="40">
        <v>221450</v>
      </c>
      <c r="F1211" s="44">
        <v>69.2</v>
      </c>
      <c r="G1211" s="40">
        <v>465652</v>
      </c>
      <c r="H1211" s="130"/>
      <c r="L1211" s="12">
        <f t="shared" si="68"/>
        <v>1137</v>
      </c>
    </row>
    <row r="1212" spans="1:12" x14ac:dyDescent="0.25">
      <c r="A1212" s="36" t="s">
        <v>93</v>
      </c>
      <c r="B1212" s="39">
        <v>288547</v>
      </c>
      <c r="C1212" s="39">
        <v>226591</v>
      </c>
      <c r="D1212" s="43">
        <v>78.5</v>
      </c>
      <c r="E1212" s="39">
        <v>207626</v>
      </c>
      <c r="F1212" s="43">
        <v>72</v>
      </c>
      <c r="G1212" s="39">
        <v>434217</v>
      </c>
      <c r="H1212" s="76"/>
      <c r="L1212" s="12">
        <f t="shared" si="68"/>
        <v>938</v>
      </c>
    </row>
    <row r="1213" spans="1:12" x14ac:dyDescent="0.25">
      <c r="A1213" s="37" t="s">
        <v>94</v>
      </c>
      <c r="B1213" s="40">
        <v>266491</v>
      </c>
      <c r="C1213" s="40">
        <v>217559</v>
      </c>
      <c r="D1213" s="44">
        <v>81.599999999999994</v>
      </c>
      <c r="E1213" s="40">
        <v>201306</v>
      </c>
      <c r="F1213" s="44">
        <v>75.5</v>
      </c>
      <c r="G1213" s="40">
        <v>418865</v>
      </c>
      <c r="H1213" s="130"/>
      <c r="L1213" s="12">
        <f t="shared" si="68"/>
        <v>716</v>
      </c>
    </row>
    <row r="1214" spans="1:12" x14ac:dyDescent="0.25">
      <c r="A1214" s="36" t="s">
        <v>95</v>
      </c>
      <c r="B1214" s="39">
        <v>284260</v>
      </c>
      <c r="C1214" s="39">
        <v>232954</v>
      </c>
      <c r="D1214" s="43">
        <v>82</v>
      </c>
      <c r="E1214" s="39">
        <v>216232</v>
      </c>
      <c r="F1214" s="43">
        <v>76.099999999999994</v>
      </c>
      <c r="G1214" s="39">
        <v>449186</v>
      </c>
      <c r="H1214" s="76"/>
      <c r="L1214" s="12">
        <f t="shared" si="68"/>
        <v>667</v>
      </c>
    </row>
    <row r="1215" spans="1:12" x14ac:dyDescent="0.25">
      <c r="A1215" s="37" t="s">
        <v>96</v>
      </c>
      <c r="B1215" s="40">
        <v>264339</v>
      </c>
      <c r="C1215" s="40">
        <v>231101</v>
      </c>
      <c r="D1215" s="42">
        <v>87.4</v>
      </c>
      <c r="E1215" s="40">
        <v>218447</v>
      </c>
      <c r="F1215" s="42">
        <v>82.6</v>
      </c>
      <c r="G1215" s="40">
        <v>449548</v>
      </c>
      <c r="H1215" s="130"/>
      <c r="L1215" s="12">
        <f t="shared" si="68"/>
        <v>495</v>
      </c>
    </row>
    <row r="1216" spans="1:12" x14ac:dyDescent="0.25">
      <c r="A1216" s="36" t="s">
        <v>97</v>
      </c>
      <c r="B1216" s="39">
        <v>210073</v>
      </c>
      <c r="C1216" s="39">
        <v>192428</v>
      </c>
      <c r="D1216" s="42">
        <v>91.6</v>
      </c>
      <c r="E1216" s="39">
        <v>185827</v>
      </c>
      <c r="F1216" s="42">
        <v>88.5</v>
      </c>
      <c r="G1216" s="39">
        <v>378255</v>
      </c>
      <c r="H1216" s="76"/>
      <c r="L1216" s="12">
        <f t="shared" si="68"/>
        <v>273</v>
      </c>
    </row>
    <row r="1217" spans="1:12" x14ac:dyDescent="0.25">
      <c r="A1217" s="37" t="s">
        <v>98</v>
      </c>
      <c r="B1217" s="40">
        <v>157657</v>
      </c>
      <c r="C1217" s="40">
        <v>147213</v>
      </c>
      <c r="D1217" s="42">
        <v>93.4</v>
      </c>
      <c r="E1217" s="40">
        <v>145169</v>
      </c>
      <c r="F1217" s="42">
        <v>92.1</v>
      </c>
      <c r="G1217" s="40">
        <v>292382</v>
      </c>
      <c r="H1217" s="130"/>
      <c r="L1217" s="12">
        <f t="shared" si="68"/>
        <v>137</v>
      </c>
    </row>
    <row r="1218" spans="1:12" x14ac:dyDescent="0.25">
      <c r="A1218" s="36" t="s">
        <v>99</v>
      </c>
      <c r="B1218" s="39">
        <v>102977</v>
      </c>
      <c r="C1218" s="39">
        <v>94623</v>
      </c>
      <c r="D1218" s="42">
        <v>91.9</v>
      </c>
      <c r="E1218" s="39">
        <v>93109</v>
      </c>
      <c r="F1218" s="42">
        <v>90.4</v>
      </c>
      <c r="G1218" s="39">
        <v>187732</v>
      </c>
      <c r="H1218" s="76"/>
      <c r="L1218" s="12">
        <f t="shared" si="68"/>
        <v>81</v>
      </c>
    </row>
    <row r="1219" spans="1:12" x14ac:dyDescent="0.25">
      <c r="A1219" s="37" t="s">
        <v>100</v>
      </c>
      <c r="B1219" s="40">
        <v>68566</v>
      </c>
      <c r="C1219" s="40">
        <v>62614</v>
      </c>
      <c r="D1219" s="42">
        <v>91.3</v>
      </c>
      <c r="E1219" s="40">
        <v>61579</v>
      </c>
      <c r="F1219" s="42">
        <v>89.8</v>
      </c>
      <c r="G1219" s="40">
        <v>124193</v>
      </c>
      <c r="H1219" s="130"/>
      <c r="L1219" s="12">
        <f t="shared" si="68"/>
        <v>46</v>
      </c>
    </row>
    <row r="1220" spans="1:12" x14ac:dyDescent="0.25">
      <c r="A1220" s="36" t="s">
        <v>101</v>
      </c>
      <c r="B1220" s="39">
        <v>44034</v>
      </c>
      <c r="C1220" s="39">
        <v>39944</v>
      </c>
      <c r="D1220" s="42">
        <v>90.7</v>
      </c>
      <c r="E1220" s="39">
        <v>39227</v>
      </c>
      <c r="F1220" s="42">
        <v>89.1</v>
      </c>
      <c r="G1220" s="39">
        <v>79171</v>
      </c>
      <c r="H1220" s="76"/>
      <c r="L1220" s="12">
        <f t="shared" si="68"/>
        <v>18</v>
      </c>
    </row>
    <row r="1221" spans="1:12" x14ac:dyDescent="0.25">
      <c r="A1221" s="37" t="s">
        <v>102</v>
      </c>
      <c r="B1221" s="40">
        <v>27669</v>
      </c>
      <c r="C1221" s="40">
        <v>25366</v>
      </c>
      <c r="D1221" s="42">
        <v>91.7</v>
      </c>
      <c r="E1221" s="40">
        <v>24884</v>
      </c>
      <c r="F1221" s="42">
        <v>89.9</v>
      </c>
      <c r="G1221" s="40">
        <v>50250</v>
      </c>
      <c r="H1221" s="130"/>
      <c r="L1221" s="12">
        <f t="shared" si="68"/>
        <v>13</v>
      </c>
    </row>
    <row r="1222" spans="1:12" x14ac:dyDescent="0.25">
      <c r="A1222" s="36" t="s">
        <v>12</v>
      </c>
      <c r="B1222" s="39" t="s">
        <v>13</v>
      </c>
      <c r="C1222" s="39">
        <v>64879</v>
      </c>
      <c r="D1222" s="43" t="s">
        <v>13</v>
      </c>
      <c r="E1222" s="39">
        <v>25943</v>
      </c>
      <c r="F1222" s="43" t="s">
        <v>13</v>
      </c>
      <c r="G1222" s="39">
        <v>90822</v>
      </c>
      <c r="H1222" s="76"/>
      <c r="L1222" s="12">
        <f t="shared" si="68"/>
        <v>-497</v>
      </c>
    </row>
    <row r="1223" spans="1:12" x14ac:dyDescent="0.25">
      <c r="A1223" s="36" t="s">
        <v>194</v>
      </c>
      <c r="B1223" s="39">
        <v>3761140</v>
      </c>
      <c r="C1223" s="39">
        <v>2979886</v>
      </c>
      <c r="D1223" s="59">
        <v>79.2</v>
      </c>
      <c r="E1223" s="39">
        <v>2676327</v>
      </c>
      <c r="F1223" s="43">
        <v>71.2</v>
      </c>
      <c r="G1223" s="39">
        <v>5656213</v>
      </c>
      <c r="H1223" s="76"/>
    </row>
    <row r="1224" spans="1:12" x14ac:dyDescent="0.25">
      <c r="A1224" s="36" t="s">
        <v>103</v>
      </c>
      <c r="B1224" s="39">
        <v>4421887</v>
      </c>
      <c r="C1224" s="39">
        <v>2979886</v>
      </c>
      <c r="D1224" s="45">
        <v>67.400000000000006</v>
      </c>
      <c r="E1224" s="39">
        <v>2676327</v>
      </c>
      <c r="F1224" s="45">
        <v>60.5</v>
      </c>
      <c r="G1224" s="39">
        <v>5656213</v>
      </c>
      <c r="H1224" s="76"/>
      <c r="L1224" s="12">
        <f>SUM(L1205:L1223)</f>
        <v>10726</v>
      </c>
    </row>
    <row r="1226" spans="1:12" x14ac:dyDescent="0.25">
      <c r="B1226" s="3" t="s">
        <v>232</v>
      </c>
      <c r="C1226" s="58">
        <f>SUM(C1205:C1222)/SUM(B1205:B1221)</f>
        <v>0.79228244833150363</v>
      </c>
      <c r="D1226" s="56">
        <f>AVERAGE(D1205:D1221)</f>
        <v>80.770588235294127</v>
      </c>
      <c r="E1226" s="58">
        <f>SUM(E1205:E1222)/SUM(B1205:B1221)</f>
        <v>0.71157316356924671</v>
      </c>
      <c r="F1226" s="56">
        <f>AVERAGE(F1205:F1221)</f>
        <v>74.970588235294116</v>
      </c>
    </row>
    <row r="1227" spans="1:12" x14ac:dyDescent="0.25">
      <c r="B1227" s="3" t="s">
        <v>156</v>
      </c>
      <c r="D1227" s="38">
        <f>AVERAGE(D1215:D1221)</f>
        <v>91.142857142857139</v>
      </c>
      <c r="F1227" s="38">
        <f>AVERAGE(F1215:F1221)</f>
        <v>88.914285714285711</v>
      </c>
    </row>
    <row r="1228" spans="1:12" x14ac:dyDescent="0.25">
      <c r="B1228" s="3" t="s">
        <v>147</v>
      </c>
      <c r="D1228" s="38">
        <f>AVERAGE(D1217:D1221)</f>
        <v>91.8</v>
      </c>
      <c r="F1228" s="38">
        <f>AVERAGE(F1217:F1221)</f>
        <v>90.259999999999991</v>
      </c>
    </row>
    <row r="1230" spans="1:12" x14ac:dyDescent="0.25">
      <c r="A1230" t="s">
        <v>760</v>
      </c>
    </row>
    <row r="1231" spans="1:12" x14ac:dyDescent="0.25">
      <c r="A1231" t="s">
        <v>111</v>
      </c>
    </row>
    <row r="1232" spans="1:12" ht="60" x14ac:dyDescent="0.25">
      <c r="A1232" s="35" t="s">
        <v>104</v>
      </c>
      <c r="B1232" s="35" t="s">
        <v>105</v>
      </c>
      <c r="C1232" s="35" t="s">
        <v>106</v>
      </c>
      <c r="D1232" s="35" t="s">
        <v>107</v>
      </c>
      <c r="E1232" s="35" t="s">
        <v>108</v>
      </c>
      <c r="F1232" s="35" t="s">
        <v>109</v>
      </c>
      <c r="G1232" s="35" t="s">
        <v>110</v>
      </c>
      <c r="H1232" s="129"/>
      <c r="L1232" s="35" t="s">
        <v>457</v>
      </c>
    </row>
    <row r="1233" spans="1:12" x14ac:dyDescent="0.25">
      <c r="A1233" s="36" t="s">
        <v>134</v>
      </c>
      <c r="B1233" s="39">
        <v>660747</v>
      </c>
      <c r="C1233" s="39">
        <v>0</v>
      </c>
      <c r="D1233" s="45">
        <v>0</v>
      </c>
      <c r="E1233" s="39">
        <v>0</v>
      </c>
      <c r="F1233" s="45">
        <v>0</v>
      </c>
      <c r="G1233" s="39">
        <v>0</v>
      </c>
      <c r="H1233" s="76"/>
    </row>
    <row r="1234" spans="1:12" x14ac:dyDescent="0.25">
      <c r="A1234" s="41" t="s">
        <v>136</v>
      </c>
      <c r="B1234" s="40">
        <v>162530</v>
      </c>
      <c r="C1234" s="40">
        <v>112156</v>
      </c>
      <c r="D1234" s="44">
        <v>69</v>
      </c>
      <c r="E1234" s="40">
        <v>96950</v>
      </c>
      <c r="F1234" s="44">
        <v>59.6</v>
      </c>
      <c r="G1234" s="40">
        <v>209106</v>
      </c>
      <c r="H1234" s="130"/>
      <c r="L1234" s="12">
        <f t="shared" ref="L1234:L1251" si="69">C1234-C1263</f>
        <v>180</v>
      </c>
    </row>
    <row r="1235" spans="1:12" x14ac:dyDescent="0.25">
      <c r="A1235" s="36" t="s">
        <v>135</v>
      </c>
      <c r="B1235" s="39">
        <v>256743</v>
      </c>
      <c r="C1235" s="39">
        <v>180996</v>
      </c>
      <c r="D1235" s="43">
        <v>70.5</v>
      </c>
      <c r="E1235" s="39">
        <v>157352</v>
      </c>
      <c r="F1235" s="43">
        <v>61.3</v>
      </c>
      <c r="G1235" s="39">
        <v>338348</v>
      </c>
      <c r="H1235" s="76"/>
      <c r="L1235" s="12">
        <f t="shared" si="69"/>
        <v>302</v>
      </c>
    </row>
    <row r="1236" spans="1:12" x14ac:dyDescent="0.25">
      <c r="A1236" s="37" t="s">
        <v>88</v>
      </c>
      <c r="B1236" s="40">
        <v>277328</v>
      </c>
      <c r="C1236" s="40">
        <v>188950</v>
      </c>
      <c r="D1236" s="44">
        <v>68.099999999999994</v>
      </c>
      <c r="E1236" s="40">
        <v>157001</v>
      </c>
      <c r="F1236" s="44">
        <v>56.6</v>
      </c>
      <c r="G1236" s="40">
        <v>345951</v>
      </c>
      <c r="H1236" s="130"/>
      <c r="L1236" s="12">
        <f t="shared" si="69"/>
        <v>474</v>
      </c>
    </row>
    <row r="1237" spans="1:12" x14ac:dyDescent="0.25">
      <c r="A1237" s="36" t="s">
        <v>89</v>
      </c>
      <c r="B1237" s="39">
        <v>314508</v>
      </c>
      <c r="C1237" s="39">
        <v>207241</v>
      </c>
      <c r="D1237" s="43">
        <v>65.900000000000006</v>
      </c>
      <c r="E1237" s="39">
        <v>175048</v>
      </c>
      <c r="F1237" s="43">
        <v>55.7</v>
      </c>
      <c r="G1237" s="39">
        <v>382289</v>
      </c>
      <c r="H1237" s="76"/>
      <c r="L1237" s="12">
        <f t="shared" si="69"/>
        <v>516</v>
      </c>
    </row>
    <row r="1238" spans="1:12" x14ac:dyDescent="0.25">
      <c r="A1238" s="37" t="s">
        <v>90</v>
      </c>
      <c r="B1238" s="40">
        <v>356228</v>
      </c>
      <c r="C1238" s="40">
        <v>243412</v>
      </c>
      <c r="D1238" s="44">
        <v>68.3</v>
      </c>
      <c r="E1238" s="40">
        <v>211216</v>
      </c>
      <c r="F1238" s="44">
        <v>59.3</v>
      </c>
      <c r="G1238" s="40">
        <v>454628</v>
      </c>
      <c r="H1238" s="130"/>
      <c r="L1238" s="12">
        <f t="shared" si="69"/>
        <v>519</v>
      </c>
    </row>
    <row r="1239" spans="1:12" x14ac:dyDescent="0.25">
      <c r="A1239" s="36" t="s">
        <v>91</v>
      </c>
      <c r="B1239" s="39">
        <v>359302</v>
      </c>
      <c r="C1239" s="39">
        <v>260955</v>
      </c>
      <c r="D1239" s="43">
        <v>72.599999999999994</v>
      </c>
      <c r="E1239" s="39">
        <v>231162</v>
      </c>
      <c r="F1239" s="43">
        <v>64.3</v>
      </c>
      <c r="G1239" s="39">
        <v>492117</v>
      </c>
      <c r="H1239" s="76"/>
      <c r="L1239" s="12">
        <f t="shared" si="69"/>
        <v>503</v>
      </c>
    </row>
    <row r="1240" spans="1:12" x14ac:dyDescent="0.25">
      <c r="A1240" s="37" t="s">
        <v>92</v>
      </c>
      <c r="B1240" s="40">
        <v>319889</v>
      </c>
      <c r="C1240" s="40">
        <v>243065</v>
      </c>
      <c r="D1240" s="44">
        <v>76</v>
      </c>
      <c r="E1240" s="40">
        <v>220281</v>
      </c>
      <c r="F1240" s="44">
        <v>68.900000000000006</v>
      </c>
      <c r="G1240" s="40">
        <v>463346</v>
      </c>
      <c r="H1240" s="130"/>
      <c r="L1240" s="12">
        <f t="shared" si="69"/>
        <v>408</v>
      </c>
    </row>
    <row r="1241" spans="1:12" x14ac:dyDescent="0.25">
      <c r="A1241" s="36" t="s">
        <v>93</v>
      </c>
      <c r="B1241" s="39">
        <v>288547</v>
      </c>
      <c r="C1241" s="39">
        <v>225653</v>
      </c>
      <c r="D1241" s="43">
        <v>78.2</v>
      </c>
      <c r="E1241" s="39">
        <v>206674</v>
      </c>
      <c r="F1241" s="43">
        <v>71.599999999999994</v>
      </c>
      <c r="G1241" s="39">
        <v>432327</v>
      </c>
      <c r="H1241" s="76"/>
      <c r="L1241" s="12">
        <f t="shared" si="69"/>
        <v>333</v>
      </c>
    </row>
    <row r="1242" spans="1:12" x14ac:dyDescent="0.25">
      <c r="A1242" s="37" t="s">
        <v>94</v>
      </c>
      <c r="B1242" s="40">
        <v>266491</v>
      </c>
      <c r="C1242" s="40">
        <v>216843</v>
      </c>
      <c r="D1242" s="44">
        <v>81.400000000000006</v>
      </c>
      <c r="E1242" s="40">
        <v>200550</v>
      </c>
      <c r="F1242" s="44">
        <v>75.3</v>
      </c>
      <c r="G1242" s="40">
        <v>417393</v>
      </c>
      <c r="H1242" s="130"/>
      <c r="L1242" s="12">
        <f t="shared" si="69"/>
        <v>312</v>
      </c>
    </row>
    <row r="1243" spans="1:12" x14ac:dyDescent="0.25">
      <c r="A1243" s="36" t="s">
        <v>95</v>
      </c>
      <c r="B1243" s="39">
        <v>284260</v>
      </c>
      <c r="C1243" s="39">
        <v>232287</v>
      </c>
      <c r="D1243" s="43">
        <v>81.7</v>
      </c>
      <c r="E1243" s="39">
        <v>215577</v>
      </c>
      <c r="F1243" s="43">
        <v>75.8</v>
      </c>
      <c r="G1243" s="39">
        <v>447864</v>
      </c>
      <c r="H1243" s="76"/>
      <c r="L1243" s="12">
        <f t="shared" si="69"/>
        <v>254</v>
      </c>
    </row>
    <row r="1244" spans="1:12" x14ac:dyDescent="0.25">
      <c r="A1244" s="37" t="s">
        <v>96</v>
      </c>
      <c r="B1244" s="40">
        <v>264339</v>
      </c>
      <c r="C1244" s="40">
        <v>230606</v>
      </c>
      <c r="D1244" s="42">
        <v>87.2</v>
      </c>
      <c r="E1244" s="40">
        <v>217877</v>
      </c>
      <c r="F1244" s="42">
        <v>82.4</v>
      </c>
      <c r="G1244" s="40">
        <v>448483</v>
      </c>
      <c r="H1244" s="130"/>
      <c r="L1244" s="12">
        <f t="shared" si="69"/>
        <v>223</v>
      </c>
    </row>
    <row r="1245" spans="1:12" x14ac:dyDescent="0.25">
      <c r="A1245" s="36" t="s">
        <v>97</v>
      </c>
      <c r="B1245" s="39">
        <v>210073</v>
      </c>
      <c r="C1245" s="39">
        <v>192155</v>
      </c>
      <c r="D1245" s="42">
        <v>91.5</v>
      </c>
      <c r="E1245" s="39">
        <v>185557</v>
      </c>
      <c r="F1245" s="42">
        <v>88.3</v>
      </c>
      <c r="G1245" s="39">
        <v>377712</v>
      </c>
      <c r="H1245" s="76"/>
      <c r="L1245" s="12">
        <f t="shared" si="69"/>
        <v>118</v>
      </c>
    </row>
    <row r="1246" spans="1:12" x14ac:dyDescent="0.25">
      <c r="A1246" s="37" t="s">
        <v>98</v>
      </c>
      <c r="B1246" s="40">
        <v>157657</v>
      </c>
      <c r="C1246" s="40">
        <v>147076</v>
      </c>
      <c r="D1246" s="42">
        <v>93.3</v>
      </c>
      <c r="E1246" s="40">
        <v>145014</v>
      </c>
      <c r="F1246" s="42">
        <v>92</v>
      </c>
      <c r="G1246" s="40">
        <v>292090</v>
      </c>
      <c r="H1246" s="130"/>
      <c r="L1246" s="12">
        <f t="shared" si="69"/>
        <v>69</v>
      </c>
    </row>
    <row r="1247" spans="1:12" x14ac:dyDescent="0.25">
      <c r="A1247" s="36" t="s">
        <v>99</v>
      </c>
      <c r="B1247" s="39">
        <v>102977</v>
      </c>
      <c r="C1247" s="39">
        <v>94542</v>
      </c>
      <c r="D1247" s="42">
        <v>91.8</v>
      </c>
      <c r="E1247" s="39">
        <v>93044</v>
      </c>
      <c r="F1247" s="42">
        <v>90.3</v>
      </c>
      <c r="G1247" s="39">
        <v>187586</v>
      </c>
      <c r="H1247" s="76"/>
      <c r="L1247" s="12">
        <f t="shared" si="69"/>
        <v>31</v>
      </c>
    </row>
    <row r="1248" spans="1:12" x14ac:dyDescent="0.25">
      <c r="A1248" s="37" t="s">
        <v>100</v>
      </c>
      <c r="B1248" s="40">
        <v>68566</v>
      </c>
      <c r="C1248" s="40">
        <v>62568</v>
      </c>
      <c r="D1248" s="42">
        <v>91.2</v>
      </c>
      <c r="E1248" s="40">
        <v>61527</v>
      </c>
      <c r="F1248" s="42">
        <v>89.7</v>
      </c>
      <c r="G1248" s="40">
        <v>124095</v>
      </c>
      <c r="H1248" s="130"/>
      <c r="L1248" s="12">
        <f t="shared" si="69"/>
        <v>27</v>
      </c>
    </row>
    <row r="1249" spans="1:12" x14ac:dyDescent="0.25">
      <c r="A1249" s="36" t="s">
        <v>101</v>
      </c>
      <c r="B1249" s="39">
        <v>44034</v>
      </c>
      <c r="C1249" s="39">
        <v>39926</v>
      </c>
      <c r="D1249" s="42">
        <v>90.7</v>
      </c>
      <c r="E1249" s="39">
        <v>39202</v>
      </c>
      <c r="F1249" s="42">
        <v>89</v>
      </c>
      <c r="G1249" s="39">
        <v>79128</v>
      </c>
      <c r="H1249" s="76"/>
      <c r="L1249" s="12">
        <f t="shared" si="69"/>
        <v>8</v>
      </c>
    </row>
    <row r="1250" spans="1:12" x14ac:dyDescent="0.25">
      <c r="A1250" s="37" t="s">
        <v>102</v>
      </c>
      <c r="B1250" s="40">
        <v>27669</v>
      </c>
      <c r="C1250" s="40">
        <v>25353</v>
      </c>
      <c r="D1250" s="42">
        <v>91.6</v>
      </c>
      <c r="E1250" s="40">
        <v>24871</v>
      </c>
      <c r="F1250" s="42">
        <v>89.9</v>
      </c>
      <c r="G1250" s="40">
        <v>50224</v>
      </c>
      <c r="H1250" s="130"/>
      <c r="L1250" s="12">
        <f t="shared" si="69"/>
        <v>5</v>
      </c>
    </row>
    <row r="1251" spans="1:12" x14ac:dyDescent="0.25">
      <c r="A1251" s="36" t="s">
        <v>12</v>
      </c>
      <c r="B1251" s="39" t="s">
        <v>13</v>
      </c>
      <c r="C1251" s="39">
        <v>65376</v>
      </c>
      <c r="D1251" s="43" t="s">
        <v>13</v>
      </c>
      <c r="E1251" s="39">
        <v>26083</v>
      </c>
      <c r="F1251" s="43" t="s">
        <v>13</v>
      </c>
      <c r="G1251" s="39">
        <v>91459</v>
      </c>
      <c r="H1251" s="76"/>
      <c r="L1251" s="12">
        <f t="shared" si="69"/>
        <v>-55</v>
      </c>
    </row>
    <row r="1252" spans="1:12" x14ac:dyDescent="0.25">
      <c r="A1252" s="36" t="s">
        <v>194</v>
      </c>
      <c r="B1252" s="39">
        <v>3761140</v>
      </c>
      <c r="C1252" s="39">
        <v>2969160</v>
      </c>
      <c r="D1252" s="59">
        <v>78.900000000000006</v>
      </c>
      <c r="E1252" s="39">
        <v>2664986</v>
      </c>
      <c r="F1252" s="43">
        <v>70.900000000000006</v>
      </c>
      <c r="G1252" s="39">
        <v>5634146</v>
      </c>
      <c r="H1252" s="76"/>
    </row>
    <row r="1253" spans="1:12" x14ac:dyDescent="0.25">
      <c r="A1253" s="36" t="s">
        <v>103</v>
      </c>
      <c r="B1253" s="39">
        <v>4421887</v>
      </c>
      <c r="C1253" s="39">
        <v>2969160</v>
      </c>
      <c r="D1253" s="45">
        <v>67.2</v>
      </c>
      <c r="E1253" s="39">
        <v>2664986</v>
      </c>
      <c r="F1253" s="45">
        <v>60.3</v>
      </c>
      <c r="G1253" s="39">
        <v>5634146</v>
      </c>
      <c r="H1253" s="76"/>
      <c r="L1253" s="12">
        <f>SUM(L1234:L1252)</f>
        <v>4227</v>
      </c>
    </row>
    <row r="1255" spans="1:12" x14ac:dyDescent="0.25">
      <c r="B1255" s="3" t="s">
        <v>232</v>
      </c>
      <c r="C1255" s="58">
        <f>SUM(C1234:C1251)/SUM(B1234:B1250)</f>
        <v>0.78943065415521518</v>
      </c>
      <c r="D1255" s="56">
        <f>AVERAGE(D1234:D1250)</f>
        <v>80.529411764705884</v>
      </c>
      <c r="E1255" s="58">
        <f>SUM(E1234:E1251)/SUM(B1234:B1250)</f>
        <v>0.7085578551827757</v>
      </c>
      <c r="F1255" s="56">
        <f>AVERAGE(F1234:F1250)</f>
        <v>74.705882352941174</v>
      </c>
    </row>
    <row r="1256" spans="1:12" x14ac:dyDescent="0.25">
      <c r="B1256" s="3" t="s">
        <v>156</v>
      </c>
      <c r="D1256" s="38">
        <f>AVERAGE(D1244:D1250)</f>
        <v>91.042857142857159</v>
      </c>
      <c r="F1256" s="38">
        <f>AVERAGE(F1244:F1250)</f>
        <v>88.8</v>
      </c>
    </row>
    <row r="1257" spans="1:12" x14ac:dyDescent="0.25">
      <c r="B1257" s="3" t="s">
        <v>147</v>
      </c>
      <c r="D1257" s="38">
        <f>AVERAGE(D1246:D1250)</f>
        <v>91.72</v>
      </c>
      <c r="F1257" s="38">
        <f>AVERAGE(F1246:F1250)</f>
        <v>90.179999999999993</v>
      </c>
    </row>
    <row r="1259" spans="1:12" x14ac:dyDescent="0.25">
      <c r="A1259" t="s">
        <v>761</v>
      </c>
    </row>
    <row r="1260" spans="1:12" x14ac:dyDescent="0.25">
      <c r="A1260" t="s">
        <v>111</v>
      </c>
    </row>
    <row r="1261" spans="1:12" ht="60" x14ac:dyDescent="0.25">
      <c r="A1261" s="35" t="s">
        <v>104</v>
      </c>
      <c r="B1261" s="35" t="s">
        <v>105</v>
      </c>
      <c r="C1261" s="35" t="s">
        <v>106</v>
      </c>
      <c r="D1261" s="35" t="s">
        <v>107</v>
      </c>
      <c r="E1261" s="35" t="s">
        <v>108</v>
      </c>
      <c r="F1261" s="35" t="s">
        <v>109</v>
      </c>
      <c r="G1261" s="35" t="s">
        <v>110</v>
      </c>
      <c r="H1261" s="129"/>
      <c r="L1261" s="35" t="s">
        <v>457</v>
      </c>
    </row>
    <row r="1262" spans="1:12" x14ac:dyDescent="0.25">
      <c r="A1262" s="36" t="s">
        <v>134</v>
      </c>
      <c r="B1262" s="39">
        <v>660747</v>
      </c>
      <c r="C1262" s="39">
        <v>0</v>
      </c>
      <c r="D1262" s="45">
        <v>0</v>
      </c>
      <c r="E1262" s="39">
        <v>0</v>
      </c>
      <c r="F1262" s="45">
        <v>0</v>
      </c>
      <c r="G1262" s="39">
        <v>0</v>
      </c>
      <c r="H1262" s="76"/>
    </row>
    <row r="1263" spans="1:12" x14ac:dyDescent="0.25">
      <c r="A1263" s="41" t="s">
        <v>136</v>
      </c>
      <c r="B1263" s="40">
        <v>162530</v>
      </c>
      <c r="C1263" s="40">
        <v>111976</v>
      </c>
      <c r="D1263" s="44">
        <v>68.900000000000006</v>
      </c>
      <c r="E1263" s="40">
        <v>96780</v>
      </c>
      <c r="F1263" s="44">
        <v>59.5</v>
      </c>
      <c r="G1263" s="40">
        <v>208756</v>
      </c>
      <c r="H1263" s="130"/>
      <c r="L1263" s="12">
        <f t="shared" ref="L1263:L1280" si="70">C1263-C1292</f>
        <v>307</v>
      </c>
    </row>
    <row r="1264" spans="1:12" x14ac:dyDescent="0.25">
      <c r="A1264" s="36" t="s">
        <v>135</v>
      </c>
      <c r="B1264" s="39">
        <v>256743</v>
      </c>
      <c r="C1264" s="39">
        <v>180694</v>
      </c>
      <c r="D1264" s="43">
        <v>70.400000000000006</v>
      </c>
      <c r="E1264" s="39">
        <v>157073</v>
      </c>
      <c r="F1264" s="43">
        <v>61.2</v>
      </c>
      <c r="G1264" s="39">
        <v>337767</v>
      </c>
      <c r="H1264" s="76"/>
      <c r="L1264" s="12">
        <f t="shared" si="70"/>
        <v>611</v>
      </c>
    </row>
    <row r="1265" spans="1:12" x14ac:dyDescent="0.25">
      <c r="A1265" s="37" t="s">
        <v>88</v>
      </c>
      <c r="B1265" s="40">
        <v>277328</v>
      </c>
      <c r="C1265" s="40">
        <v>188476</v>
      </c>
      <c r="D1265" s="44">
        <v>68</v>
      </c>
      <c r="E1265" s="40">
        <v>156656</v>
      </c>
      <c r="F1265" s="44">
        <v>56.5</v>
      </c>
      <c r="G1265" s="40">
        <v>345132</v>
      </c>
      <c r="H1265" s="130"/>
      <c r="L1265" s="12">
        <f t="shared" si="70"/>
        <v>935</v>
      </c>
    </row>
    <row r="1266" spans="1:12" x14ac:dyDescent="0.25">
      <c r="A1266" s="36" t="s">
        <v>89</v>
      </c>
      <c r="B1266" s="39">
        <v>314508</v>
      </c>
      <c r="C1266" s="39">
        <v>206725</v>
      </c>
      <c r="D1266" s="43">
        <v>65.7</v>
      </c>
      <c r="E1266" s="39">
        <v>174638</v>
      </c>
      <c r="F1266" s="43">
        <v>55.5</v>
      </c>
      <c r="G1266" s="39">
        <v>381363</v>
      </c>
      <c r="H1266" s="76"/>
      <c r="L1266" s="12">
        <f t="shared" si="70"/>
        <v>917</v>
      </c>
    </row>
    <row r="1267" spans="1:12" x14ac:dyDescent="0.25">
      <c r="A1267" s="37" t="s">
        <v>90</v>
      </c>
      <c r="B1267" s="40">
        <v>356228</v>
      </c>
      <c r="C1267" s="40">
        <v>242893</v>
      </c>
      <c r="D1267" s="44">
        <v>68.2</v>
      </c>
      <c r="E1267" s="40">
        <v>210751</v>
      </c>
      <c r="F1267" s="44">
        <v>59.2</v>
      </c>
      <c r="G1267" s="40">
        <v>453644</v>
      </c>
      <c r="H1267" s="130"/>
      <c r="L1267" s="12">
        <f t="shared" si="70"/>
        <v>1003</v>
      </c>
    </row>
    <row r="1268" spans="1:12" x14ac:dyDescent="0.25">
      <c r="A1268" s="36" t="s">
        <v>91</v>
      </c>
      <c r="B1268" s="39">
        <v>359302</v>
      </c>
      <c r="C1268" s="39">
        <v>260452</v>
      </c>
      <c r="D1268" s="43">
        <v>72.5</v>
      </c>
      <c r="E1268" s="39">
        <v>230707</v>
      </c>
      <c r="F1268" s="43">
        <v>64.2</v>
      </c>
      <c r="G1268" s="39">
        <v>491159</v>
      </c>
      <c r="H1268" s="76"/>
      <c r="L1268" s="12">
        <f t="shared" si="70"/>
        <v>991</v>
      </c>
    </row>
    <row r="1269" spans="1:12" x14ac:dyDescent="0.25">
      <c r="A1269" s="37" t="s">
        <v>92</v>
      </c>
      <c r="B1269" s="40">
        <v>319889</v>
      </c>
      <c r="C1269" s="40">
        <v>242657</v>
      </c>
      <c r="D1269" s="44">
        <v>75.900000000000006</v>
      </c>
      <c r="E1269" s="40">
        <v>219879</v>
      </c>
      <c r="F1269" s="44">
        <v>68.7</v>
      </c>
      <c r="G1269" s="40">
        <v>462536</v>
      </c>
      <c r="H1269" s="130"/>
      <c r="L1269" s="12">
        <f t="shared" si="70"/>
        <v>791</v>
      </c>
    </row>
    <row r="1270" spans="1:12" x14ac:dyDescent="0.25">
      <c r="A1270" s="36" t="s">
        <v>93</v>
      </c>
      <c r="B1270" s="39">
        <v>288547</v>
      </c>
      <c r="C1270" s="39">
        <v>225320</v>
      </c>
      <c r="D1270" s="43">
        <v>78.099999999999994</v>
      </c>
      <c r="E1270" s="39">
        <v>206356</v>
      </c>
      <c r="F1270" s="43">
        <v>71.5</v>
      </c>
      <c r="G1270" s="39">
        <v>431676</v>
      </c>
      <c r="H1270" s="76"/>
      <c r="L1270" s="12">
        <f t="shared" si="70"/>
        <v>626</v>
      </c>
    </row>
    <row r="1271" spans="1:12" x14ac:dyDescent="0.25">
      <c r="A1271" s="37" t="s">
        <v>94</v>
      </c>
      <c r="B1271" s="40">
        <v>266491</v>
      </c>
      <c r="C1271" s="40">
        <v>216531</v>
      </c>
      <c r="D1271" s="44">
        <v>81.2</v>
      </c>
      <c r="E1271" s="40">
        <v>200258</v>
      </c>
      <c r="F1271" s="44">
        <v>75.2</v>
      </c>
      <c r="G1271" s="40">
        <v>416789</v>
      </c>
      <c r="H1271" s="130"/>
      <c r="L1271" s="12">
        <f t="shared" si="70"/>
        <v>534</v>
      </c>
    </row>
    <row r="1272" spans="1:12" x14ac:dyDescent="0.25">
      <c r="A1272" s="36" t="s">
        <v>95</v>
      </c>
      <c r="B1272" s="39">
        <v>284260</v>
      </c>
      <c r="C1272" s="39">
        <v>232033</v>
      </c>
      <c r="D1272" s="43">
        <v>81.599999999999994</v>
      </c>
      <c r="E1272" s="39">
        <v>215325</v>
      </c>
      <c r="F1272" s="43">
        <v>75.8</v>
      </c>
      <c r="G1272" s="39">
        <v>447358</v>
      </c>
      <c r="H1272" s="76"/>
      <c r="L1272" s="12">
        <f t="shared" si="70"/>
        <v>483</v>
      </c>
    </row>
    <row r="1273" spans="1:12" x14ac:dyDescent="0.25">
      <c r="A1273" s="37" t="s">
        <v>96</v>
      </c>
      <c r="B1273" s="40">
        <v>264339</v>
      </c>
      <c r="C1273" s="40">
        <v>230383</v>
      </c>
      <c r="D1273" s="42">
        <v>87.2</v>
      </c>
      <c r="E1273" s="40">
        <v>217654</v>
      </c>
      <c r="F1273" s="42">
        <v>82.3</v>
      </c>
      <c r="G1273" s="40">
        <v>448037</v>
      </c>
      <c r="H1273" s="130"/>
      <c r="L1273" s="12">
        <f t="shared" si="70"/>
        <v>329</v>
      </c>
    </row>
    <row r="1274" spans="1:12" x14ac:dyDescent="0.25">
      <c r="A1274" s="36" t="s">
        <v>97</v>
      </c>
      <c r="B1274" s="39">
        <v>210073</v>
      </c>
      <c r="C1274" s="39">
        <v>192037</v>
      </c>
      <c r="D1274" s="42">
        <v>91.4</v>
      </c>
      <c r="E1274" s="39">
        <v>185427</v>
      </c>
      <c r="F1274" s="42">
        <v>88.3</v>
      </c>
      <c r="G1274" s="39">
        <v>377464</v>
      </c>
      <c r="H1274" s="76"/>
      <c r="L1274" s="12">
        <f t="shared" si="70"/>
        <v>198</v>
      </c>
    </row>
    <row r="1275" spans="1:12" x14ac:dyDescent="0.25">
      <c r="A1275" s="37" t="s">
        <v>98</v>
      </c>
      <c r="B1275" s="40">
        <v>157657</v>
      </c>
      <c r="C1275" s="40">
        <v>147007</v>
      </c>
      <c r="D1275" s="42">
        <v>93.2</v>
      </c>
      <c r="E1275" s="40">
        <v>144935</v>
      </c>
      <c r="F1275" s="42">
        <v>91.9</v>
      </c>
      <c r="G1275" s="40">
        <v>291942</v>
      </c>
      <c r="H1275" s="130"/>
      <c r="L1275" s="12">
        <f t="shared" si="70"/>
        <v>161</v>
      </c>
    </row>
    <row r="1276" spans="1:12" x14ac:dyDescent="0.25">
      <c r="A1276" s="36" t="s">
        <v>99</v>
      </c>
      <c r="B1276" s="39">
        <v>102977</v>
      </c>
      <c r="C1276" s="39">
        <v>94511</v>
      </c>
      <c r="D1276" s="42">
        <v>91.8</v>
      </c>
      <c r="E1276" s="39">
        <v>93005</v>
      </c>
      <c r="F1276" s="42">
        <v>90.3</v>
      </c>
      <c r="G1276" s="39">
        <v>187516</v>
      </c>
      <c r="H1276" s="76"/>
      <c r="L1276" s="12">
        <f t="shared" si="70"/>
        <v>83</v>
      </c>
    </row>
    <row r="1277" spans="1:12" x14ac:dyDescent="0.25">
      <c r="A1277" s="37" t="s">
        <v>100</v>
      </c>
      <c r="B1277" s="40">
        <v>68566</v>
      </c>
      <c r="C1277" s="40">
        <v>62541</v>
      </c>
      <c r="D1277" s="42">
        <v>91.2</v>
      </c>
      <c r="E1277" s="40">
        <v>61501</v>
      </c>
      <c r="F1277" s="42">
        <v>89.7</v>
      </c>
      <c r="G1277" s="40">
        <v>124042</v>
      </c>
      <c r="H1277" s="130"/>
      <c r="L1277" s="12">
        <f t="shared" si="70"/>
        <v>34</v>
      </c>
    </row>
    <row r="1278" spans="1:12" x14ac:dyDescent="0.25">
      <c r="A1278" s="36" t="s">
        <v>101</v>
      </c>
      <c r="B1278" s="39">
        <v>44034</v>
      </c>
      <c r="C1278" s="39">
        <v>39918</v>
      </c>
      <c r="D1278" s="42">
        <v>90.7</v>
      </c>
      <c r="E1278" s="39">
        <v>39178</v>
      </c>
      <c r="F1278" s="42">
        <v>89</v>
      </c>
      <c r="G1278" s="39">
        <v>79096</v>
      </c>
      <c r="H1278" s="76"/>
      <c r="L1278" s="12">
        <f t="shared" si="70"/>
        <v>25</v>
      </c>
    </row>
    <row r="1279" spans="1:12" x14ac:dyDescent="0.25">
      <c r="A1279" s="37" t="s">
        <v>102</v>
      </c>
      <c r="B1279" s="40">
        <v>27669</v>
      </c>
      <c r="C1279" s="40">
        <v>25348</v>
      </c>
      <c r="D1279" s="42">
        <v>91.6</v>
      </c>
      <c r="E1279" s="40">
        <v>24867</v>
      </c>
      <c r="F1279" s="42">
        <v>89.9</v>
      </c>
      <c r="G1279" s="40">
        <v>50215</v>
      </c>
      <c r="H1279" s="130"/>
      <c r="L1279" s="12">
        <f t="shared" si="70"/>
        <v>16</v>
      </c>
    </row>
    <row r="1280" spans="1:12" x14ac:dyDescent="0.25">
      <c r="A1280" s="36" t="s">
        <v>12</v>
      </c>
      <c r="B1280" s="39" t="s">
        <v>13</v>
      </c>
      <c r="C1280" s="39">
        <v>65431</v>
      </c>
      <c r="D1280" s="43" t="s">
        <v>13</v>
      </c>
      <c r="E1280" s="39">
        <v>26133</v>
      </c>
      <c r="F1280" s="43" t="s">
        <v>13</v>
      </c>
      <c r="G1280" s="39">
        <v>91564</v>
      </c>
      <c r="H1280" s="76"/>
      <c r="L1280" s="12">
        <f t="shared" si="70"/>
        <v>-158</v>
      </c>
    </row>
    <row r="1281" spans="1:12" x14ac:dyDescent="0.25">
      <c r="A1281" s="36" t="s">
        <v>194</v>
      </c>
      <c r="B1281" s="39">
        <v>3761140</v>
      </c>
      <c r="C1281" s="39">
        <v>2964933</v>
      </c>
      <c r="D1281" s="59">
        <v>78.8</v>
      </c>
      <c r="E1281" s="39">
        <v>2661123</v>
      </c>
      <c r="F1281" s="43">
        <v>70.8</v>
      </c>
      <c r="G1281" s="39">
        <v>5626056</v>
      </c>
      <c r="H1281" s="76"/>
    </row>
    <row r="1282" spans="1:12" x14ac:dyDescent="0.25">
      <c r="A1282" s="36" t="s">
        <v>103</v>
      </c>
      <c r="B1282" s="39">
        <v>4421887</v>
      </c>
      <c r="C1282" s="39">
        <v>2964933</v>
      </c>
      <c r="D1282" s="45">
        <v>67</v>
      </c>
      <c r="E1282" s="39">
        <v>2661123</v>
      </c>
      <c r="F1282" s="45">
        <v>60.2</v>
      </c>
      <c r="G1282" s="39">
        <v>5626056</v>
      </c>
      <c r="H1282" s="76"/>
      <c r="L1282" s="12">
        <f>SUM(L1263:L1281)</f>
        <v>7886</v>
      </c>
    </row>
    <row r="1284" spans="1:12" x14ac:dyDescent="0.25">
      <c r="B1284" s="3" t="s">
        <v>232</v>
      </c>
      <c r="C1284" s="58">
        <f>SUM(C1263:C1280)/SUM(B1263:B1279)</f>
        <v>0.78830679307157059</v>
      </c>
      <c r="D1284" s="56">
        <f>AVERAGE(D1263:D1279)</f>
        <v>80.447058823529417</v>
      </c>
      <c r="E1284" s="58">
        <f>SUM(E1263:E1280)/SUM(B1263:B1279)</f>
        <v>0.707530773241418</v>
      </c>
      <c r="F1284" s="56">
        <f>AVERAGE(F1263:F1279)</f>
        <v>74.629411764705878</v>
      </c>
    </row>
    <row r="1285" spans="1:12" x14ac:dyDescent="0.25">
      <c r="B1285" s="3" t="s">
        <v>156</v>
      </c>
      <c r="D1285" s="38">
        <f>AVERAGE(D1273:D1279)</f>
        <v>91.01428571428572</v>
      </c>
      <c r="F1285" s="38">
        <f>AVERAGE(F1273:F1279)</f>
        <v>88.771428571428572</v>
      </c>
    </row>
    <row r="1286" spans="1:12" x14ac:dyDescent="0.25">
      <c r="B1286" s="3" t="s">
        <v>147</v>
      </c>
      <c r="D1286" s="38">
        <f>AVERAGE(D1275:D1279)</f>
        <v>91.7</v>
      </c>
      <c r="F1286" s="38">
        <f>AVERAGE(F1275:F1279)</f>
        <v>90.16</v>
      </c>
    </row>
    <row r="1288" spans="1:12" x14ac:dyDescent="0.25">
      <c r="A1288" t="s">
        <v>747</v>
      </c>
    </row>
    <row r="1289" spans="1:12" x14ac:dyDescent="0.25">
      <c r="A1289" t="s">
        <v>111</v>
      </c>
    </row>
    <row r="1290" spans="1:12" ht="60" x14ac:dyDescent="0.25">
      <c r="A1290" s="35" t="s">
        <v>104</v>
      </c>
      <c r="B1290" s="35" t="s">
        <v>105</v>
      </c>
      <c r="C1290" s="35" t="s">
        <v>106</v>
      </c>
      <c r="D1290" s="35" t="s">
        <v>107</v>
      </c>
      <c r="E1290" s="35" t="s">
        <v>108</v>
      </c>
      <c r="F1290" s="35" t="s">
        <v>109</v>
      </c>
      <c r="G1290" s="35" t="s">
        <v>110</v>
      </c>
      <c r="H1290" s="129"/>
      <c r="L1290" s="35" t="s">
        <v>457</v>
      </c>
    </row>
    <row r="1291" spans="1:12" x14ac:dyDescent="0.25">
      <c r="A1291" s="36" t="s">
        <v>134</v>
      </c>
      <c r="B1291" s="39">
        <v>660747</v>
      </c>
      <c r="C1291" s="39">
        <v>0</v>
      </c>
      <c r="D1291" s="45">
        <v>0</v>
      </c>
      <c r="E1291" s="39">
        <v>0</v>
      </c>
      <c r="F1291" s="45">
        <v>0</v>
      </c>
      <c r="G1291" s="39">
        <v>0</v>
      </c>
      <c r="H1291" s="76"/>
    </row>
    <row r="1292" spans="1:12" x14ac:dyDescent="0.25">
      <c r="A1292" s="41" t="s">
        <v>136</v>
      </c>
      <c r="B1292" s="40">
        <v>162530</v>
      </c>
      <c r="C1292" s="40">
        <v>111669</v>
      </c>
      <c r="D1292" s="44">
        <v>68.7</v>
      </c>
      <c r="E1292" s="40">
        <v>96537</v>
      </c>
      <c r="F1292" s="44">
        <v>59.4</v>
      </c>
      <c r="G1292" s="40">
        <v>208206</v>
      </c>
      <c r="H1292" s="130"/>
      <c r="L1292" s="12">
        <f t="shared" ref="L1292:L1309" si="71">C1292-C1321</f>
        <v>695</v>
      </c>
    </row>
    <row r="1293" spans="1:12" x14ac:dyDescent="0.25">
      <c r="A1293" s="36" t="s">
        <v>135</v>
      </c>
      <c r="B1293" s="39">
        <v>256743</v>
      </c>
      <c r="C1293" s="39">
        <v>180083</v>
      </c>
      <c r="D1293" s="43">
        <v>70.099999999999994</v>
      </c>
      <c r="E1293" s="39">
        <v>156582</v>
      </c>
      <c r="F1293" s="43">
        <v>61</v>
      </c>
      <c r="G1293" s="39">
        <v>336665</v>
      </c>
      <c r="H1293" s="76"/>
      <c r="L1293" s="12">
        <f t="shared" si="71"/>
        <v>1037</v>
      </c>
    </row>
    <row r="1294" spans="1:12" x14ac:dyDescent="0.25">
      <c r="A1294" s="37" t="s">
        <v>88</v>
      </c>
      <c r="B1294" s="40">
        <v>277328</v>
      </c>
      <c r="C1294" s="40">
        <v>187541</v>
      </c>
      <c r="D1294" s="44">
        <v>67.599999999999994</v>
      </c>
      <c r="E1294" s="40">
        <v>155927</v>
      </c>
      <c r="F1294" s="44">
        <v>56.2</v>
      </c>
      <c r="G1294" s="40">
        <v>343468</v>
      </c>
      <c r="H1294" s="130"/>
      <c r="L1294" s="12">
        <f t="shared" si="71"/>
        <v>1327</v>
      </c>
    </row>
    <row r="1295" spans="1:12" x14ac:dyDescent="0.25">
      <c r="A1295" s="36" t="s">
        <v>89</v>
      </c>
      <c r="B1295" s="39">
        <v>314508</v>
      </c>
      <c r="C1295" s="39">
        <v>205808</v>
      </c>
      <c r="D1295" s="43">
        <v>65.400000000000006</v>
      </c>
      <c r="E1295" s="39">
        <v>173826</v>
      </c>
      <c r="F1295" s="43">
        <v>55.3</v>
      </c>
      <c r="G1295" s="39">
        <v>379634</v>
      </c>
      <c r="H1295" s="76"/>
      <c r="L1295" s="12">
        <f t="shared" si="71"/>
        <v>1431</v>
      </c>
    </row>
    <row r="1296" spans="1:12" x14ac:dyDescent="0.25">
      <c r="A1296" s="37" t="s">
        <v>90</v>
      </c>
      <c r="B1296" s="40">
        <v>356228</v>
      </c>
      <c r="C1296" s="40">
        <v>241890</v>
      </c>
      <c r="D1296" s="44">
        <v>67.900000000000006</v>
      </c>
      <c r="E1296" s="40">
        <v>209920</v>
      </c>
      <c r="F1296" s="44">
        <v>58.9</v>
      </c>
      <c r="G1296" s="40">
        <v>451810</v>
      </c>
      <c r="H1296" s="130"/>
      <c r="L1296" s="12">
        <f t="shared" si="71"/>
        <v>1547</v>
      </c>
    </row>
    <row r="1297" spans="1:12" x14ac:dyDescent="0.25">
      <c r="A1297" s="36" t="s">
        <v>91</v>
      </c>
      <c r="B1297" s="39">
        <v>359302</v>
      </c>
      <c r="C1297" s="39">
        <v>259461</v>
      </c>
      <c r="D1297" s="43">
        <v>72.2</v>
      </c>
      <c r="E1297" s="39">
        <v>229853</v>
      </c>
      <c r="F1297" s="43">
        <v>64</v>
      </c>
      <c r="G1297" s="39">
        <v>489314</v>
      </c>
      <c r="H1297" s="76"/>
      <c r="L1297" s="12">
        <f t="shared" si="71"/>
        <v>1547</v>
      </c>
    </row>
    <row r="1298" spans="1:12" x14ac:dyDescent="0.25">
      <c r="A1298" s="37" t="s">
        <v>92</v>
      </c>
      <c r="B1298" s="40">
        <v>319889</v>
      </c>
      <c r="C1298" s="40">
        <v>241866</v>
      </c>
      <c r="D1298" s="44">
        <v>75.599999999999994</v>
      </c>
      <c r="E1298" s="40">
        <v>219187</v>
      </c>
      <c r="F1298" s="44">
        <v>68.5</v>
      </c>
      <c r="G1298" s="40">
        <v>461053</v>
      </c>
      <c r="H1298" s="130"/>
      <c r="L1298" s="12">
        <f t="shared" si="71"/>
        <v>1281</v>
      </c>
    </row>
    <row r="1299" spans="1:12" x14ac:dyDescent="0.25">
      <c r="A1299" s="36" t="s">
        <v>93</v>
      </c>
      <c r="B1299" s="39">
        <v>288547</v>
      </c>
      <c r="C1299" s="39">
        <v>224694</v>
      </c>
      <c r="D1299" s="43">
        <v>77.900000000000006</v>
      </c>
      <c r="E1299" s="39">
        <v>205746</v>
      </c>
      <c r="F1299" s="43">
        <v>71.3</v>
      </c>
      <c r="G1299" s="39">
        <v>430440</v>
      </c>
      <c r="H1299" s="76"/>
      <c r="L1299" s="12">
        <f t="shared" si="71"/>
        <v>985</v>
      </c>
    </row>
    <row r="1300" spans="1:12" x14ac:dyDescent="0.25">
      <c r="A1300" s="37" t="s">
        <v>94</v>
      </c>
      <c r="B1300" s="40">
        <v>266491</v>
      </c>
      <c r="C1300" s="40">
        <v>215997</v>
      </c>
      <c r="D1300" s="44">
        <v>81</v>
      </c>
      <c r="E1300" s="40">
        <v>199743</v>
      </c>
      <c r="F1300" s="44">
        <v>75</v>
      </c>
      <c r="G1300" s="40">
        <v>415740</v>
      </c>
      <c r="H1300" s="130"/>
      <c r="L1300" s="12">
        <f t="shared" si="71"/>
        <v>845</v>
      </c>
    </row>
    <row r="1301" spans="1:12" x14ac:dyDescent="0.25">
      <c r="A1301" s="36" t="s">
        <v>95</v>
      </c>
      <c r="B1301" s="39">
        <v>284260</v>
      </c>
      <c r="C1301" s="39">
        <v>231550</v>
      </c>
      <c r="D1301" s="43">
        <v>81.5</v>
      </c>
      <c r="E1301" s="39">
        <v>214859</v>
      </c>
      <c r="F1301" s="43">
        <v>75.599999999999994</v>
      </c>
      <c r="G1301" s="39">
        <v>446409</v>
      </c>
      <c r="H1301" s="76"/>
      <c r="L1301" s="12">
        <f t="shared" si="71"/>
        <v>651</v>
      </c>
    </row>
    <row r="1302" spans="1:12" x14ac:dyDescent="0.25">
      <c r="A1302" s="37" t="s">
        <v>96</v>
      </c>
      <c r="B1302" s="40">
        <v>264339</v>
      </c>
      <c r="C1302" s="40">
        <v>230054</v>
      </c>
      <c r="D1302" s="42">
        <v>87</v>
      </c>
      <c r="E1302" s="40">
        <v>217263</v>
      </c>
      <c r="F1302" s="42">
        <v>82.2</v>
      </c>
      <c r="G1302" s="40">
        <v>447317</v>
      </c>
      <c r="H1302" s="130"/>
      <c r="L1302" s="12">
        <f t="shared" si="71"/>
        <v>460</v>
      </c>
    </row>
    <row r="1303" spans="1:12" x14ac:dyDescent="0.25">
      <c r="A1303" s="36" t="s">
        <v>97</v>
      </c>
      <c r="B1303" s="39">
        <v>210073</v>
      </c>
      <c r="C1303" s="39">
        <v>191839</v>
      </c>
      <c r="D1303" s="42">
        <v>91.3</v>
      </c>
      <c r="E1303" s="39">
        <v>185193</v>
      </c>
      <c r="F1303" s="42">
        <v>88.2</v>
      </c>
      <c r="G1303" s="39">
        <v>377032</v>
      </c>
      <c r="H1303" s="76"/>
      <c r="L1303" s="12">
        <f t="shared" si="71"/>
        <v>263</v>
      </c>
    </row>
    <row r="1304" spans="1:12" x14ac:dyDescent="0.25">
      <c r="A1304" s="37" t="s">
        <v>98</v>
      </c>
      <c r="B1304" s="40">
        <v>157657</v>
      </c>
      <c r="C1304" s="40">
        <v>146846</v>
      </c>
      <c r="D1304" s="42">
        <v>93.1</v>
      </c>
      <c r="E1304" s="40">
        <v>144787</v>
      </c>
      <c r="F1304" s="42">
        <v>91.8</v>
      </c>
      <c r="G1304" s="40">
        <v>291633</v>
      </c>
      <c r="H1304" s="130"/>
      <c r="L1304" s="12">
        <f t="shared" si="71"/>
        <v>159</v>
      </c>
    </row>
    <row r="1305" spans="1:12" x14ac:dyDescent="0.25">
      <c r="A1305" s="36" t="s">
        <v>99</v>
      </c>
      <c r="B1305" s="39">
        <v>102977</v>
      </c>
      <c r="C1305" s="39">
        <v>94428</v>
      </c>
      <c r="D1305" s="42">
        <v>91.7</v>
      </c>
      <c r="E1305" s="39">
        <v>92942</v>
      </c>
      <c r="F1305" s="42">
        <v>90.3</v>
      </c>
      <c r="G1305" s="39">
        <v>187370</v>
      </c>
      <c r="H1305" s="76"/>
      <c r="L1305" s="12">
        <f t="shared" si="71"/>
        <v>59</v>
      </c>
    </row>
    <row r="1306" spans="1:12" x14ac:dyDescent="0.25">
      <c r="A1306" s="37" t="s">
        <v>100</v>
      </c>
      <c r="B1306" s="40">
        <v>68566</v>
      </c>
      <c r="C1306" s="40">
        <v>62507</v>
      </c>
      <c r="D1306" s="42">
        <v>91.2</v>
      </c>
      <c r="E1306" s="40">
        <v>61455</v>
      </c>
      <c r="F1306" s="42">
        <v>89.6</v>
      </c>
      <c r="G1306" s="40">
        <v>123962</v>
      </c>
      <c r="H1306" s="130"/>
      <c r="L1306" s="12">
        <f t="shared" si="71"/>
        <v>44</v>
      </c>
    </row>
    <row r="1307" spans="1:12" x14ac:dyDescent="0.25">
      <c r="A1307" s="36" t="s">
        <v>101</v>
      </c>
      <c r="B1307" s="39">
        <v>44034</v>
      </c>
      <c r="C1307" s="39">
        <v>39893</v>
      </c>
      <c r="D1307" s="42">
        <v>90.6</v>
      </c>
      <c r="E1307" s="39">
        <v>39149</v>
      </c>
      <c r="F1307" s="42">
        <v>88.9</v>
      </c>
      <c r="G1307" s="39">
        <v>79042</v>
      </c>
      <c r="H1307" s="76"/>
      <c r="L1307" s="12">
        <f t="shared" si="71"/>
        <v>20</v>
      </c>
    </row>
    <row r="1308" spans="1:12" x14ac:dyDescent="0.25">
      <c r="A1308" s="37" t="s">
        <v>102</v>
      </c>
      <c r="B1308" s="40">
        <v>27669</v>
      </c>
      <c r="C1308" s="40">
        <v>25332</v>
      </c>
      <c r="D1308" s="42">
        <v>91.5</v>
      </c>
      <c r="E1308" s="40">
        <v>24857</v>
      </c>
      <c r="F1308" s="42">
        <v>89.8</v>
      </c>
      <c r="G1308" s="40">
        <v>50189</v>
      </c>
      <c r="H1308" s="130"/>
      <c r="L1308" s="12">
        <f t="shared" si="71"/>
        <v>14</v>
      </c>
    </row>
    <row r="1309" spans="1:12" x14ac:dyDescent="0.25">
      <c r="A1309" s="36" t="s">
        <v>12</v>
      </c>
      <c r="B1309" s="39" t="s">
        <v>13</v>
      </c>
      <c r="C1309" s="39">
        <v>65589</v>
      </c>
      <c r="D1309" s="43" t="s">
        <v>13</v>
      </c>
      <c r="E1309" s="39">
        <v>26295</v>
      </c>
      <c r="F1309" s="43" t="s">
        <v>13</v>
      </c>
      <c r="G1309" s="39">
        <v>91884</v>
      </c>
      <c r="H1309" s="76"/>
      <c r="L1309" s="12">
        <f t="shared" si="71"/>
        <v>24</v>
      </c>
    </row>
    <row r="1310" spans="1:12" x14ac:dyDescent="0.25">
      <c r="A1310" s="36" t="s">
        <v>194</v>
      </c>
      <c r="B1310" s="39">
        <v>3761140</v>
      </c>
      <c r="C1310" s="39">
        <v>2957047</v>
      </c>
      <c r="D1310" s="59">
        <v>78.599999999999994</v>
      </c>
      <c r="E1310" s="39">
        <v>2654121</v>
      </c>
      <c r="F1310" s="43">
        <v>70.599999999999994</v>
      </c>
      <c r="G1310" s="39">
        <v>5611168</v>
      </c>
      <c r="H1310" s="76"/>
    </row>
    <row r="1311" spans="1:12" x14ac:dyDescent="0.25">
      <c r="A1311" s="36" t="s">
        <v>103</v>
      </c>
      <c r="B1311" s="39">
        <v>4421887</v>
      </c>
      <c r="C1311" s="39">
        <v>2957047</v>
      </c>
      <c r="D1311" s="45">
        <v>66.900000000000006</v>
      </c>
      <c r="E1311" s="39">
        <v>2654121</v>
      </c>
      <c r="F1311" s="45">
        <v>60</v>
      </c>
      <c r="G1311" s="39">
        <v>5611168</v>
      </c>
      <c r="H1311" s="76"/>
      <c r="L1311" s="12">
        <f>SUM(L1292:L1310)</f>
        <v>12389</v>
      </c>
    </row>
    <row r="1313" spans="1:12" x14ac:dyDescent="0.25">
      <c r="B1313" s="3" t="s">
        <v>232</v>
      </c>
      <c r="C1313" s="58">
        <f>SUM(C1292:C1309)/SUM(B1292:B1308)</f>
        <v>0.78621008890653132</v>
      </c>
      <c r="D1313" s="56">
        <f>AVERAGE(D1292:D1308)</f>
        <v>80.252941176470586</v>
      </c>
      <c r="E1313" s="58">
        <f>SUM(E1292:E1309)/SUM(B1292:B1308)</f>
        <v>0.70566910413621819</v>
      </c>
      <c r="F1313" s="56">
        <f>AVERAGE(F1292:F1308)</f>
        <v>74.470588235294116</v>
      </c>
    </row>
    <row r="1314" spans="1:12" x14ac:dyDescent="0.25">
      <c r="B1314" s="3" t="s">
        <v>156</v>
      </c>
      <c r="D1314" s="38">
        <f>AVERAGE(D1302:D1308)</f>
        <v>90.914285714285711</v>
      </c>
      <c r="F1314" s="38">
        <f>AVERAGE(F1302:F1308)</f>
        <v>88.685714285714283</v>
      </c>
    </row>
    <row r="1315" spans="1:12" x14ac:dyDescent="0.25">
      <c r="B1315" s="3" t="s">
        <v>147</v>
      </c>
      <c r="D1315" s="38">
        <f>AVERAGE(D1304:D1308)</f>
        <v>91.62</v>
      </c>
      <c r="F1315" s="38">
        <f>AVERAGE(F1304:F1308)</f>
        <v>90.080000000000013</v>
      </c>
    </row>
    <row r="1317" spans="1:12" x14ac:dyDescent="0.25">
      <c r="A1317" t="s">
        <v>735</v>
      </c>
    </row>
    <row r="1318" spans="1:12" x14ac:dyDescent="0.25">
      <c r="A1318" t="s">
        <v>111</v>
      </c>
    </row>
    <row r="1319" spans="1:12" ht="60" x14ac:dyDescent="0.25">
      <c r="A1319" s="35" t="s">
        <v>104</v>
      </c>
      <c r="B1319" s="35" t="s">
        <v>105</v>
      </c>
      <c r="C1319" s="35" t="s">
        <v>106</v>
      </c>
      <c r="D1319" s="35" t="s">
        <v>107</v>
      </c>
      <c r="E1319" s="35" t="s">
        <v>108</v>
      </c>
      <c r="F1319" s="35" t="s">
        <v>109</v>
      </c>
      <c r="G1319" s="35" t="s">
        <v>110</v>
      </c>
      <c r="H1319" s="129"/>
      <c r="L1319" s="35" t="s">
        <v>457</v>
      </c>
    </row>
    <row r="1320" spans="1:12" x14ac:dyDescent="0.25">
      <c r="A1320" s="36" t="s">
        <v>134</v>
      </c>
      <c r="B1320" s="39">
        <v>660747</v>
      </c>
      <c r="C1320" s="39">
        <v>0</v>
      </c>
      <c r="D1320" s="45">
        <v>0</v>
      </c>
      <c r="E1320" s="39">
        <v>0</v>
      </c>
      <c r="F1320" s="45">
        <v>0</v>
      </c>
      <c r="G1320" s="39">
        <v>0</v>
      </c>
      <c r="H1320" s="76"/>
    </row>
    <row r="1321" spans="1:12" x14ac:dyDescent="0.25">
      <c r="A1321" s="41" t="s">
        <v>136</v>
      </c>
      <c r="B1321" s="40">
        <v>162530</v>
      </c>
      <c r="C1321" s="40">
        <v>110974</v>
      </c>
      <c r="D1321" s="44">
        <v>68.3</v>
      </c>
      <c r="E1321" s="40">
        <v>95529</v>
      </c>
      <c r="F1321" s="44">
        <v>58.8</v>
      </c>
      <c r="G1321" s="40">
        <v>206503</v>
      </c>
      <c r="H1321" s="130"/>
      <c r="L1321" s="12">
        <f t="shared" ref="L1321:L1338" si="72">C1321-C1350</f>
        <v>185</v>
      </c>
    </row>
    <row r="1322" spans="1:12" x14ac:dyDescent="0.25">
      <c r="A1322" s="36" t="s">
        <v>135</v>
      </c>
      <c r="B1322" s="39">
        <v>256743</v>
      </c>
      <c r="C1322" s="39">
        <v>179046</v>
      </c>
      <c r="D1322" s="43">
        <v>69.7</v>
      </c>
      <c r="E1322" s="39">
        <v>155254</v>
      </c>
      <c r="F1322" s="43">
        <v>60.5</v>
      </c>
      <c r="G1322" s="39">
        <v>334300</v>
      </c>
      <c r="H1322" s="76"/>
      <c r="L1322" s="12">
        <f t="shared" si="72"/>
        <v>330</v>
      </c>
    </row>
    <row r="1323" spans="1:12" x14ac:dyDescent="0.25">
      <c r="A1323" s="37" t="s">
        <v>88</v>
      </c>
      <c r="B1323" s="40">
        <v>277328</v>
      </c>
      <c r="C1323" s="40">
        <v>186214</v>
      </c>
      <c r="D1323" s="44">
        <v>67.2</v>
      </c>
      <c r="E1323" s="40">
        <v>154338</v>
      </c>
      <c r="F1323" s="44">
        <v>55.6</v>
      </c>
      <c r="G1323" s="40">
        <v>340552</v>
      </c>
      <c r="H1323" s="130"/>
      <c r="L1323" s="12">
        <f t="shared" si="72"/>
        <v>456</v>
      </c>
    </row>
    <row r="1324" spans="1:12" x14ac:dyDescent="0.25">
      <c r="A1324" s="36" t="s">
        <v>89</v>
      </c>
      <c r="B1324" s="39">
        <v>314508</v>
      </c>
      <c r="C1324" s="39">
        <v>204377</v>
      </c>
      <c r="D1324" s="43">
        <v>65</v>
      </c>
      <c r="E1324" s="39">
        <v>172061</v>
      </c>
      <c r="F1324" s="43">
        <v>54.7</v>
      </c>
      <c r="G1324" s="39">
        <v>376438</v>
      </c>
      <c r="H1324" s="76"/>
      <c r="L1324" s="12">
        <f t="shared" si="72"/>
        <v>483</v>
      </c>
    </row>
    <row r="1325" spans="1:12" x14ac:dyDescent="0.25">
      <c r="A1325" s="37" t="s">
        <v>90</v>
      </c>
      <c r="B1325" s="40">
        <v>356228</v>
      </c>
      <c r="C1325" s="40">
        <v>240343</v>
      </c>
      <c r="D1325" s="44">
        <v>67.5</v>
      </c>
      <c r="E1325" s="40">
        <v>208121</v>
      </c>
      <c r="F1325" s="44">
        <v>58.4</v>
      </c>
      <c r="G1325" s="40">
        <v>448464</v>
      </c>
      <c r="H1325" s="130"/>
      <c r="L1325" s="12">
        <f t="shared" si="72"/>
        <v>498</v>
      </c>
    </row>
    <row r="1326" spans="1:12" x14ac:dyDescent="0.25">
      <c r="A1326" s="36" t="s">
        <v>91</v>
      </c>
      <c r="B1326" s="39">
        <v>359302</v>
      </c>
      <c r="C1326" s="39">
        <v>257914</v>
      </c>
      <c r="D1326" s="43">
        <v>71.8</v>
      </c>
      <c r="E1326" s="39">
        <v>228030</v>
      </c>
      <c r="F1326" s="43">
        <v>63.5</v>
      </c>
      <c r="G1326" s="39">
        <v>485944</v>
      </c>
      <c r="H1326" s="76"/>
      <c r="L1326" s="12">
        <f t="shared" si="72"/>
        <v>518</v>
      </c>
    </row>
    <row r="1327" spans="1:12" x14ac:dyDescent="0.25">
      <c r="A1327" s="37" t="s">
        <v>92</v>
      </c>
      <c r="B1327" s="40">
        <v>319889</v>
      </c>
      <c r="C1327" s="40">
        <v>240585</v>
      </c>
      <c r="D1327" s="44">
        <v>75.2</v>
      </c>
      <c r="E1327" s="40">
        <v>217726</v>
      </c>
      <c r="F1327" s="44">
        <v>68.099999999999994</v>
      </c>
      <c r="G1327" s="40">
        <v>458311</v>
      </c>
      <c r="H1327" s="130"/>
      <c r="L1327" s="12">
        <f t="shared" si="72"/>
        <v>385</v>
      </c>
    </row>
    <row r="1328" spans="1:12" x14ac:dyDescent="0.25">
      <c r="A1328" s="36" t="s">
        <v>93</v>
      </c>
      <c r="B1328" s="39">
        <v>288547</v>
      </c>
      <c r="C1328" s="39">
        <v>223709</v>
      </c>
      <c r="D1328" s="43">
        <v>77.5</v>
      </c>
      <c r="E1328" s="39">
        <v>204597</v>
      </c>
      <c r="F1328" s="43">
        <v>70.900000000000006</v>
      </c>
      <c r="G1328" s="39">
        <v>428306</v>
      </c>
      <c r="H1328" s="76"/>
      <c r="L1328" s="12">
        <f t="shared" si="72"/>
        <v>322</v>
      </c>
    </row>
    <row r="1329" spans="1:12" x14ac:dyDescent="0.25">
      <c r="A1329" s="37" t="s">
        <v>94</v>
      </c>
      <c r="B1329" s="40">
        <v>266491</v>
      </c>
      <c r="C1329" s="40">
        <v>215152</v>
      </c>
      <c r="D1329" s="44">
        <v>80.7</v>
      </c>
      <c r="E1329" s="40">
        <v>198821</v>
      </c>
      <c r="F1329" s="44">
        <v>74.599999999999994</v>
      </c>
      <c r="G1329" s="40">
        <v>413973</v>
      </c>
      <c r="H1329" s="130"/>
      <c r="L1329" s="12">
        <f t="shared" si="72"/>
        <v>291</v>
      </c>
    </row>
    <row r="1330" spans="1:12" x14ac:dyDescent="0.25">
      <c r="A1330" s="36" t="s">
        <v>95</v>
      </c>
      <c r="B1330" s="39">
        <v>284260</v>
      </c>
      <c r="C1330" s="39">
        <v>230899</v>
      </c>
      <c r="D1330" s="43">
        <v>81.2</v>
      </c>
      <c r="E1330" s="39">
        <v>214067</v>
      </c>
      <c r="F1330" s="43">
        <v>75.3</v>
      </c>
      <c r="G1330" s="39">
        <v>444966</v>
      </c>
      <c r="H1330" s="76"/>
      <c r="L1330" s="12">
        <f t="shared" si="72"/>
        <v>272</v>
      </c>
    </row>
    <row r="1331" spans="1:12" x14ac:dyDescent="0.25">
      <c r="A1331" s="37" t="s">
        <v>96</v>
      </c>
      <c r="B1331" s="40">
        <v>264339</v>
      </c>
      <c r="C1331" s="40">
        <v>229594</v>
      </c>
      <c r="D1331" s="42">
        <v>86.9</v>
      </c>
      <c r="E1331" s="40">
        <v>216694</v>
      </c>
      <c r="F1331" s="42">
        <v>82</v>
      </c>
      <c r="G1331" s="40">
        <v>446288</v>
      </c>
      <c r="H1331" s="130"/>
      <c r="L1331" s="12">
        <f t="shared" si="72"/>
        <v>186</v>
      </c>
    </row>
    <row r="1332" spans="1:12" x14ac:dyDescent="0.25">
      <c r="A1332" s="36" t="s">
        <v>97</v>
      </c>
      <c r="B1332" s="39">
        <v>210073</v>
      </c>
      <c r="C1332" s="39">
        <v>191576</v>
      </c>
      <c r="D1332" s="42">
        <v>91.2</v>
      </c>
      <c r="E1332" s="39">
        <v>184852</v>
      </c>
      <c r="F1332" s="42">
        <v>88</v>
      </c>
      <c r="G1332" s="39">
        <v>376428</v>
      </c>
      <c r="H1332" s="76"/>
      <c r="L1332" s="12">
        <f t="shared" si="72"/>
        <v>111</v>
      </c>
    </row>
    <row r="1333" spans="1:12" x14ac:dyDescent="0.25">
      <c r="A1333" s="37" t="s">
        <v>98</v>
      </c>
      <c r="B1333" s="40">
        <v>157657</v>
      </c>
      <c r="C1333" s="40">
        <v>146687</v>
      </c>
      <c r="D1333" s="42">
        <v>93</v>
      </c>
      <c r="E1333" s="40">
        <v>144595</v>
      </c>
      <c r="F1333" s="42">
        <v>91.7</v>
      </c>
      <c r="G1333" s="40">
        <v>291282</v>
      </c>
      <c r="H1333" s="130"/>
      <c r="L1333" s="12">
        <f t="shared" si="72"/>
        <v>69</v>
      </c>
    </row>
    <row r="1334" spans="1:12" x14ac:dyDescent="0.25">
      <c r="A1334" s="36" t="s">
        <v>99</v>
      </c>
      <c r="B1334" s="39">
        <v>102977</v>
      </c>
      <c r="C1334" s="39">
        <v>94369</v>
      </c>
      <c r="D1334" s="42">
        <v>91.6</v>
      </c>
      <c r="E1334" s="39">
        <v>92844</v>
      </c>
      <c r="F1334" s="42">
        <v>90.2</v>
      </c>
      <c r="G1334" s="39">
        <v>187213</v>
      </c>
      <c r="H1334" s="76"/>
      <c r="L1334" s="12">
        <f t="shared" si="72"/>
        <v>28</v>
      </c>
    </row>
    <row r="1335" spans="1:12" x14ac:dyDescent="0.25">
      <c r="A1335" s="37" t="s">
        <v>100</v>
      </c>
      <c r="B1335" s="40">
        <v>68566</v>
      </c>
      <c r="C1335" s="40">
        <v>62463</v>
      </c>
      <c r="D1335" s="42">
        <v>91.1</v>
      </c>
      <c r="E1335" s="40">
        <v>61405</v>
      </c>
      <c r="F1335" s="42">
        <v>89.6</v>
      </c>
      <c r="G1335" s="40">
        <v>123868</v>
      </c>
      <c r="H1335" s="130"/>
      <c r="L1335" s="12">
        <f t="shared" si="72"/>
        <v>11</v>
      </c>
    </row>
    <row r="1336" spans="1:12" x14ac:dyDescent="0.25">
      <c r="A1336" s="36" t="s">
        <v>101</v>
      </c>
      <c r="B1336" s="39">
        <v>44034</v>
      </c>
      <c r="C1336" s="39">
        <v>39873</v>
      </c>
      <c r="D1336" s="42">
        <v>90.5</v>
      </c>
      <c r="E1336" s="39">
        <v>39128</v>
      </c>
      <c r="F1336" s="42">
        <v>88.9</v>
      </c>
      <c r="G1336" s="39">
        <v>79001</v>
      </c>
      <c r="H1336" s="76"/>
      <c r="L1336" s="12">
        <f t="shared" si="72"/>
        <v>11</v>
      </c>
    </row>
    <row r="1337" spans="1:12" x14ac:dyDescent="0.25">
      <c r="A1337" s="37" t="s">
        <v>102</v>
      </c>
      <c r="B1337" s="40">
        <v>27669</v>
      </c>
      <c r="C1337" s="40">
        <v>25318</v>
      </c>
      <c r="D1337" s="42">
        <v>91.5</v>
      </c>
      <c r="E1337" s="40">
        <v>24845</v>
      </c>
      <c r="F1337" s="42">
        <v>89.8</v>
      </c>
      <c r="G1337" s="40">
        <v>50163</v>
      </c>
      <c r="H1337" s="130"/>
      <c r="L1337" s="12">
        <f t="shared" si="72"/>
        <v>2</v>
      </c>
    </row>
    <row r="1338" spans="1:12" x14ac:dyDescent="0.25">
      <c r="A1338" s="36" t="s">
        <v>12</v>
      </c>
      <c r="B1338" s="39" t="s">
        <v>13</v>
      </c>
      <c r="C1338" s="39">
        <v>65565</v>
      </c>
      <c r="D1338" s="43" t="s">
        <v>13</v>
      </c>
      <c r="E1338" s="39">
        <v>26277</v>
      </c>
      <c r="F1338" s="43" t="s">
        <v>13</v>
      </c>
      <c r="G1338" s="39">
        <v>91842</v>
      </c>
      <c r="H1338" s="76"/>
      <c r="L1338" s="12">
        <f t="shared" si="72"/>
        <v>9</v>
      </c>
    </row>
    <row r="1339" spans="1:12" x14ac:dyDescent="0.25">
      <c r="A1339" s="36" t="s">
        <v>194</v>
      </c>
      <c r="B1339" s="39">
        <v>3761140</v>
      </c>
      <c r="C1339" s="39">
        <v>2944658</v>
      </c>
      <c r="D1339" s="59">
        <v>78.3</v>
      </c>
      <c r="E1339" s="39">
        <v>2639184</v>
      </c>
      <c r="F1339" s="43">
        <v>70.2</v>
      </c>
      <c r="G1339" s="39">
        <v>5583842</v>
      </c>
      <c r="H1339" s="76"/>
    </row>
    <row r="1340" spans="1:12" x14ac:dyDescent="0.25">
      <c r="A1340" s="36" t="s">
        <v>103</v>
      </c>
      <c r="B1340" s="39">
        <v>4421887</v>
      </c>
      <c r="C1340" s="39">
        <v>2944658</v>
      </c>
      <c r="D1340" s="45">
        <v>66.599999999999994</v>
      </c>
      <c r="E1340" s="39">
        <v>2639184</v>
      </c>
      <c r="F1340" s="45">
        <v>59.7</v>
      </c>
      <c r="G1340" s="39">
        <v>5583842</v>
      </c>
      <c r="H1340" s="76"/>
      <c r="L1340" s="12">
        <f>SUM(L1321:L1339)</f>
        <v>4167</v>
      </c>
    </row>
    <row r="1342" spans="1:12" x14ac:dyDescent="0.25">
      <c r="B1342" s="3" t="s">
        <v>232</v>
      </c>
      <c r="C1342" s="58">
        <f>SUM(C1321:C1338)/SUM(B1321:B1337)</f>
        <v>0.78291614167083867</v>
      </c>
      <c r="D1342" s="56">
        <f>AVERAGE(D1321:D1337)</f>
        <v>79.994117647058829</v>
      </c>
      <c r="E1342" s="58">
        <f>SUM(E1321:E1338)/SUM(B1321:B1337)</f>
        <v>0.7016977029045175</v>
      </c>
      <c r="F1342" s="56">
        <f>AVERAGE(F1321:F1337)</f>
        <v>74.152941176470591</v>
      </c>
    </row>
    <row r="1343" spans="1:12" x14ac:dyDescent="0.25">
      <c r="B1343" s="3" t="s">
        <v>156</v>
      </c>
      <c r="D1343" s="38">
        <f>AVERAGE(D1331:D1337)</f>
        <v>90.828571428571436</v>
      </c>
      <c r="F1343" s="38">
        <f>AVERAGE(F1331:F1337)</f>
        <v>88.6</v>
      </c>
    </row>
    <row r="1344" spans="1:12" x14ac:dyDescent="0.25">
      <c r="B1344" s="3" t="s">
        <v>147</v>
      </c>
      <c r="D1344" s="38">
        <f>AVERAGE(D1333:D1337)</f>
        <v>91.539999999999992</v>
      </c>
      <c r="F1344" s="38">
        <f>AVERAGE(F1333:F1337)</f>
        <v>90.039999999999992</v>
      </c>
    </row>
    <row r="1346" spans="1:12" x14ac:dyDescent="0.25">
      <c r="A1346" t="s">
        <v>727</v>
      </c>
    </row>
    <row r="1347" spans="1:12" x14ac:dyDescent="0.25">
      <c r="A1347" t="s">
        <v>111</v>
      </c>
    </row>
    <row r="1348" spans="1:12" ht="60" x14ac:dyDescent="0.25">
      <c r="A1348" s="35" t="s">
        <v>104</v>
      </c>
      <c r="B1348" s="35" t="s">
        <v>105</v>
      </c>
      <c r="C1348" s="35" t="s">
        <v>106</v>
      </c>
      <c r="D1348" s="35" t="s">
        <v>107</v>
      </c>
      <c r="E1348" s="35" t="s">
        <v>108</v>
      </c>
      <c r="F1348" s="35" t="s">
        <v>109</v>
      </c>
      <c r="G1348" s="35" t="s">
        <v>110</v>
      </c>
      <c r="H1348" s="129"/>
      <c r="L1348" s="35" t="s">
        <v>457</v>
      </c>
    </row>
    <row r="1349" spans="1:12" x14ac:dyDescent="0.25">
      <c r="A1349" s="36" t="s">
        <v>134</v>
      </c>
      <c r="B1349" s="39">
        <v>660747</v>
      </c>
      <c r="C1349" s="39">
        <v>0</v>
      </c>
      <c r="D1349" s="45">
        <v>0</v>
      </c>
      <c r="E1349" s="39">
        <v>0</v>
      </c>
      <c r="F1349" s="45">
        <v>0</v>
      </c>
      <c r="G1349" s="39">
        <v>0</v>
      </c>
      <c r="H1349" s="76"/>
    </row>
    <row r="1350" spans="1:12" x14ac:dyDescent="0.25">
      <c r="A1350" s="41" t="s">
        <v>136</v>
      </c>
      <c r="B1350" s="40">
        <v>162530</v>
      </c>
      <c r="C1350" s="40">
        <v>110789</v>
      </c>
      <c r="D1350" s="44">
        <v>68.2</v>
      </c>
      <c r="E1350" s="40">
        <v>95305</v>
      </c>
      <c r="F1350" s="44">
        <v>58.6</v>
      </c>
      <c r="G1350" s="40">
        <v>206094</v>
      </c>
      <c r="H1350" s="130"/>
      <c r="L1350" s="12">
        <f t="shared" ref="L1350:L1367" si="73">C1350-C1379</f>
        <v>175</v>
      </c>
    </row>
    <row r="1351" spans="1:12" x14ac:dyDescent="0.25">
      <c r="A1351" s="36" t="s">
        <v>135</v>
      </c>
      <c r="B1351" s="39">
        <v>256743</v>
      </c>
      <c r="C1351" s="39">
        <v>178716</v>
      </c>
      <c r="D1351" s="43">
        <v>69.599999999999994</v>
      </c>
      <c r="E1351" s="39">
        <v>154897</v>
      </c>
      <c r="F1351" s="43">
        <v>60.3</v>
      </c>
      <c r="G1351" s="39">
        <v>333613</v>
      </c>
      <c r="H1351" s="76"/>
      <c r="L1351" s="12">
        <f t="shared" si="73"/>
        <v>351</v>
      </c>
    </row>
    <row r="1352" spans="1:12" x14ac:dyDescent="0.25">
      <c r="A1352" s="37" t="s">
        <v>88</v>
      </c>
      <c r="B1352" s="40">
        <v>277328</v>
      </c>
      <c r="C1352" s="40">
        <v>185758</v>
      </c>
      <c r="D1352" s="44">
        <v>67</v>
      </c>
      <c r="E1352" s="40">
        <v>153816</v>
      </c>
      <c r="F1352" s="44">
        <v>55.5</v>
      </c>
      <c r="G1352" s="40">
        <v>339574</v>
      </c>
      <c r="H1352" s="130"/>
      <c r="L1352" s="12">
        <f t="shared" si="73"/>
        <v>452</v>
      </c>
    </row>
    <row r="1353" spans="1:12" x14ac:dyDescent="0.25">
      <c r="A1353" s="36" t="s">
        <v>89</v>
      </c>
      <c r="B1353" s="39">
        <v>314508</v>
      </c>
      <c r="C1353" s="39">
        <v>203894</v>
      </c>
      <c r="D1353" s="43">
        <v>64.8</v>
      </c>
      <c r="E1353" s="39">
        <v>171551</v>
      </c>
      <c r="F1353" s="43">
        <v>54.5</v>
      </c>
      <c r="G1353" s="39">
        <v>375445</v>
      </c>
      <c r="H1353" s="76"/>
      <c r="L1353" s="12">
        <f t="shared" si="73"/>
        <v>425</v>
      </c>
    </row>
    <row r="1354" spans="1:12" x14ac:dyDescent="0.25">
      <c r="A1354" s="37" t="s">
        <v>90</v>
      </c>
      <c r="B1354" s="40">
        <v>356228</v>
      </c>
      <c r="C1354" s="40">
        <v>239845</v>
      </c>
      <c r="D1354" s="44">
        <v>67.3</v>
      </c>
      <c r="E1354" s="40">
        <v>207603</v>
      </c>
      <c r="F1354" s="44">
        <v>58.3</v>
      </c>
      <c r="G1354" s="40">
        <v>447448</v>
      </c>
      <c r="H1354" s="130"/>
      <c r="L1354" s="12">
        <f t="shared" si="73"/>
        <v>453</v>
      </c>
    </row>
    <row r="1355" spans="1:12" x14ac:dyDescent="0.25">
      <c r="A1355" s="36" t="s">
        <v>91</v>
      </c>
      <c r="B1355" s="39">
        <v>359302</v>
      </c>
      <c r="C1355" s="39">
        <v>257396</v>
      </c>
      <c r="D1355" s="43">
        <v>71.599999999999994</v>
      </c>
      <c r="E1355" s="39">
        <v>227431</v>
      </c>
      <c r="F1355" s="43">
        <v>63.3</v>
      </c>
      <c r="G1355" s="39">
        <v>484827</v>
      </c>
      <c r="H1355" s="76"/>
      <c r="L1355" s="12">
        <f t="shared" si="73"/>
        <v>467</v>
      </c>
    </row>
    <row r="1356" spans="1:12" x14ac:dyDescent="0.25">
      <c r="A1356" s="37" t="s">
        <v>92</v>
      </c>
      <c r="B1356" s="40">
        <v>319889</v>
      </c>
      <c r="C1356" s="40">
        <v>240200</v>
      </c>
      <c r="D1356" s="44">
        <v>75.099999999999994</v>
      </c>
      <c r="E1356" s="40">
        <v>217279</v>
      </c>
      <c r="F1356" s="44">
        <v>67.900000000000006</v>
      </c>
      <c r="G1356" s="40">
        <v>457479</v>
      </c>
      <c r="H1356" s="130"/>
      <c r="L1356" s="12">
        <f t="shared" si="73"/>
        <v>369</v>
      </c>
    </row>
    <row r="1357" spans="1:12" x14ac:dyDescent="0.25">
      <c r="A1357" s="36" t="s">
        <v>93</v>
      </c>
      <c r="B1357" s="39">
        <v>288547</v>
      </c>
      <c r="C1357" s="39">
        <v>223387</v>
      </c>
      <c r="D1357" s="43">
        <v>77.400000000000006</v>
      </c>
      <c r="E1357" s="39">
        <v>204175</v>
      </c>
      <c r="F1357" s="43">
        <v>70.8</v>
      </c>
      <c r="G1357" s="39">
        <v>427562</v>
      </c>
      <c r="H1357" s="76"/>
      <c r="L1357" s="12">
        <f t="shared" si="73"/>
        <v>284</v>
      </c>
    </row>
    <row r="1358" spans="1:12" x14ac:dyDescent="0.25">
      <c r="A1358" s="37" t="s">
        <v>94</v>
      </c>
      <c r="B1358" s="40">
        <v>266491</v>
      </c>
      <c r="C1358" s="40">
        <v>214861</v>
      </c>
      <c r="D1358" s="44">
        <v>80.599999999999994</v>
      </c>
      <c r="E1358" s="40">
        <v>198468</v>
      </c>
      <c r="F1358" s="44">
        <v>74.5</v>
      </c>
      <c r="G1358" s="40">
        <v>413329</v>
      </c>
      <c r="H1358" s="130"/>
      <c r="L1358" s="12">
        <f t="shared" si="73"/>
        <v>251</v>
      </c>
    </row>
    <row r="1359" spans="1:12" x14ac:dyDescent="0.25">
      <c r="A1359" s="36" t="s">
        <v>95</v>
      </c>
      <c r="B1359" s="39">
        <v>284260</v>
      </c>
      <c r="C1359" s="39">
        <v>230627</v>
      </c>
      <c r="D1359" s="43">
        <v>81.099999999999994</v>
      </c>
      <c r="E1359" s="39">
        <v>213732</v>
      </c>
      <c r="F1359" s="43">
        <v>75.2</v>
      </c>
      <c r="G1359" s="39">
        <v>444359</v>
      </c>
      <c r="H1359" s="76"/>
      <c r="L1359" s="12">
        <f t="shared" si="73"/>
        <v>197</v>
      </c>
    </row>
    <row r="1360" spans="1:12" x14ac:dyDescent="0.25">
      <c r="A1360" s="37" t="s">
        <v>96</v>
      </c>
      <c r="B1360" s="40">
        <v>264339</v>
      </c>
      <c r="C1360" s="40">
        <v>229408</v>
      </c>
      <c r="D1360" s="42">
        <v>86.8</v>
      </c>
      <c r="E1360" s="40">
        <v>216437</v>
      </c>
      <c r="F1360" s="42">
        <v>81.900000000000006</v>
      </c>
      <c r="G1360" s="40">
        <v>445845</v>
      </c>
      <c r="H1360" s="130"/>
      <c r="L1360" s="12">
        <f t="shared" si="73"/>
        <v>151</v>
      </c>
    </row>
    <row r="1361" spans="1:12" x14ac:dyDescent="0.25">
      <c r="A1361" s="36" t="s">
        <v>97</v>
      </c>
      <c r="B1361" s="39">
        <v>210073</v>
      </c>
      <c r="C1361" s="39">
        <v>191465</v>
      </c>
      <c r="D1361" s="42">
        <v>91.1</v>
      </c>
      <c r="E1361" s="39">
        <v>184684</v>
      </c>
      <c r="F1361" s="42">
        <v>87.9</v>
      </c>
      <c r="G1361" s="39">
        <v>376149</v>
      </c>
      <c r="H1361" s="76"/>
      <c r="L1361" s="12">
        <f t="shared" si="73"/>
        <v>88</v>
      </c>
    </row>
    <row r="1362" spans="1:12" x14ac:dyDescent="0.25">
      <c r="A1362" s="37" t="s">
        <v>98</v>
      </c>
      <c r="B1362" s="40">
        <v>157657</v>
      </c>
      <c r="C1362" s="40">
        <v>146618</v>
      </c>
      <c r="D1362" s="42">
        <v>93</v>
      </c>
      <c r="E1362" s="40">
        <v>144482</v>
      </c>
      <c r="F1362" s="42">
        <v>91.6</v>
      </c>
      <c r="G1362" s="40">
        <v>291100</v>
      </c>
      <c r="H1362" s="130"/>
      <c r="L1362" s="12">
        <f t="shared" si="73"/>
        <v>42</v>
      </c>
    </row>
    <row r="1363" spans="1:12" x14ac:dyDescent="0.25">
      <c r="A1363" s="36" t="s">
        <v>99</v>
      </c>
      <c r="B1363" s="39">
        <v>102977</v>
      </c>
      <c r="C1363" s="39">
        <v>94341</v>
      </c>
      <c r="D1363" s="42">
        <v>91.6</v>
      </c>
      <c r="E1363" s="39">
        <v>92808</v>
      </c>
      <c r="F1363" s="42">
        <v>90.1</v>
      </c>
      <c r="G1363" s="39">
        <v>187149</v>
      </c>
      <c r="H1363" s="76"/>
      <c r="L1363" s="12">
        <f t="shared" si="73"/>
        <v>21</v>
      </c>
    </row>
    <row r="1364" spans="1:12" x14ac:dyDescent="0.25">
      <c r="A1364" s="37" t="s">
        <v>100</v>
      </c>
      <c r="B1364" s="40">
        <v>68566</v>
      </c>
      <c r="C1364" s="40">
        <v>62452</v>
      </c>
      <c r="D1364" s="42">
        <v>91.1</v>
      </c>
      <c r="E1364" s="40">
        <v>61379</v>
      </c>
      <c r="F1364" s="42">
        <v>89.5</v>
      </c>
      <c r="G1364" s="40">
        <v>123831</v>
      </c>
      <c r="H1364" s="130"/>
      <c r="L1364" s="12">
        <f t="shared" si="73"/>
        <v>12</v>
      </c>
    </row>
    <row r="1365" spans="1:12" x14ac:dyDescent="0.25">
      <c r="A1365" s="36" t="s">
        <v>101</v>
      </c>
      <c r="B1365" s="39">
        <v>44034</v>
      </c>
      <c r="C1365" s="39">
        <v>39862</v>
      </c>
      <c r="D1365" s="42">
        <v>90.5</v>
      </c>
      <c r="E1365" s="39">
        <v>39113</v>
      </c>
      <c r="F1365" s="42">
        <v>88.8</v>
      </c>
      <c r="G1365" s="39">
        <v>78975</v>
      </c>
      <c r="H1365" s="76"/>
      <c r="L1365" s="12">
        <f t="shared" si="73"/>
        <v>12</v>
      </c>
    </row>
    <row r="1366" spans="1:12" x14ac:dyDescent="0.25">
      <c r="A1366" s="37" t="s">
        <v>102</v>
      </c>
      <c r="B1366" s="40">
        <v>27669</v>
      </c>
      <c r="C1366" s="40">
        <v>25316</v>
      </c>
      <c r="D1366" s="42">
        <v>91.5</v>
      </c>
      <c r="E1366" s="40">
        <v>24839</v>
      </c>
      <c r="F1366" s="42">
        <v>89.8</v>
      </c>
      <c r="G1366" s="40">
        <v>50155</v>
      </c>
      <c r="H1366" s="130"/>
      <c r="L1366" s="12">
        <f t="shared" si="73"/>
        <v>6</v>
      </c>
    </row>
    <row r="1367" spans="1:12" x14ac:dyDescent="0.25">
      <c r="A1367" s="36" t="s">
        <v>12</v>
      </c>
      <c r="B1367" s="39" t="s">
        <v>13</v>
      </c>
      <c r="C1367" s="39">
        <v>65556</v>
      </c>
      <c r="D1367" s="43" t="s">
        <v>13</v>
      </c>
      <c r="E1367" s="39">
        <v>26272</v>
      </c>
      <c r="F1367" s="43" t="s">
        <v>13</v>
      </c>
      <c r="G1367" s="39">
        <v>91828</v>
      </c>
      <c r="H1367" s="76"/>
      <c r="L1367" s="12">
        <f t="shared" si="73"/>
        <v>-11</v>
      </c>
    </row>
    <row r="1368" spans="1:12" x14ac:dyDescent="0.25">
      <c r="A1368" s="36" t="s">
        <v>194</v>
      </c>
      <c r="B1368" s="39">
        <v>3761140</v>
      </c>
      <c r="C1368" s="39">
        <v>2940491</v>
      </c>
      <c r="D1368" s="59">
        <v>78.2</v>
      </c>
      <c r="E1368" s="39">
        <v>2634271</v>
      </c>
      <c r="F1368" s="43">
        <v>70</v>
      </c>
      <c r="G1368" s="39">
        <v>5574762</v>
      </c>
      <c r="H1368" s="76"/>
    </row>
    <row r="1369" spans="1:12" x14ac:dyDescent="0.25">
      <c r="A1369" s="36" t="s">
        <v>103</v>
      </c>
      <c r="B1369" s="39">
        <v>4421887</v>
      </c>
      <c r="C1369" s="39">
        <v>2940491</v>
      </c>
      <c r="D1369" s="45">
        <v>66.5</v>
      </c>
      <c r="E1369" s="39">
        <v>2634271</v>
      </c>
      <c r="F1369" s="45">
        <v>59.6</v>
      </c>
      <c r="G1369" s="39">
        <v>5574762</v>
      </c>
      <c r="H1369" s="76"/>
      <c r="L1369" s="12">
        <f>SUM(L1350:L1368)</f>
        <v>3745</v>
      </c>
    </row>
    <row r="1371" spans="1:12" x14ac:dyDescent="0.25">
      <c r="B1371" s="3" t="s">
        <v>232</v>
      </c>
      <c r="C1371" s="58">
        <f>SUM(C1350:C1367)/SUM(B1350:B1366)</f>
        <v>0.78180823319306558</v>
      </c>
      <c r="D1371" s="56">
        <f>AVERAGE(D1350:D1366)</f>
        <v>79.899999999999991</v>
      </c>
      <c r="E1371" s="58">
        <f>SUM(E1350:E1367)/SUM(B1350:B1366)</f>
        <v>0.70039145036040928</v>
      </c>
      <c r="F1371" s="56">
        <f>AVERAGE(F1350:F1366)</f>
        <v>74.029411764705884</v>
      </c>
    </row>
    <row r="1372" spans="1:12" x14ac:dyDescent="0.25">
      <c r="B1372" s="3" t="s">
        <v>156</v>
      </c>
      <c r="D1372" s="38">
        <f>AVERAGE(D1360:D1366)</f>
        <v>90.8</v>
      </c>
      <c r="F1372" s="38">
        <f>AVERAGE(F1360:F1366)</f>
        <v>88.514285714285705</v>
      </c>
    </row>
    <row r="1373" spans="1:12" x14ac:dyDescent="0.25">
      <c r="B1373" s="3" t="s">
        <v>147</v>
      </c>
      <c r="D1373" s="38">
        <f>AVERAGE(D1362:D1366)</f>
        <v>91.539999999999992</v>
      </c>
      <c r="F1373" s="38">
        <f>AVERAGE(F1362:F1366)</f>
        <v>89.960000000000008</v>
      </c>
    </row>
    <row r="1375" spans="1:12" x14ac:dyDescent="0.25">
      <c r="A1375" t="s">
        <v>721</v>
      </c>
    </row>
    <row r="1376" spans="1:12" x14ac:dyDescent="0.25">
      <c r="A1376" t="s">
        <v>111</v>
      </c>
    </row>
    <row r="1377" spans="1:12" ht="60" x14ac:dyDescent="0.25">
      <c r="A1377" s="35" t="s">
        <v>104</v>
      </c>
      <c r="B1377" s="35" t="s">
        <v>105</v>
      </c>
      <c r="C1377" s="35" t="s">
        <v>106</v>
      </c>
      <c r="D1377" s="35" t="s">
        <v>107</v>
      </c>
      <c r="E1377" s="35" t="s">
        <v>108</v>
      </c>
      <c r="F1377" s="35" t="s">
        <v>109</v>
      </c>
      <c r="G1377" s="35" t="s">
        <v>110</v>
      </c>
      <c r="H1377" s="129"/>
      <c r="L1377" s="35" t="s">
        <v>457</v>
      </c>
    </row>
    <row r="1378" spans="1:12" x14ac:dyDescent="0.25">
      <c r="A1378" s="36" t="s">
        <v>134</v>
      </c>
      <c r="B1378" s="39">
        <v>660747</v>
      </c>
      <c r="C1378" s="39">
        <v>0</v>
      </c>
      <c r="D1378" s="45">
        <v>0</v>
      </c>
      <c r="E1378" s="39">
        <v>0</v>
      </c>
      <c r="F1378" s="45">
        <v>0</v>
      </c>
      <c r="G1378" s="39">
        <v>0</v>
      </c>
      <c r="H1378" s="76"/>
    </row>
    <row r="1379" spans="1:12" x14ac:dyDescent="0.25">
      <c r="A1379" s="41" t="s">
        <v>136</v>
      </c>
      <c r="B1379" s="40">
        <v>162530</v>
      </c>
      <c r="C1379" s="40">
        <v>110614</v>
      </c>
      <c r="D1379" s="44">
        <v>68.099999999999994</v>
      </c>
      <c r="E1379" s="40">
        <v>95100</v>
      </c>
      <c r="F1379" s="44">
        <v>58.5</v>
      </c>
      <c r="G1379" s="40">
        <v>205714</v>
      </c>
      <c r="H1379" s="130"/>
      <c r="L1379" s="12">
        <f t="shared" ref="L1379:L1396" si="74">C1379-C1408</f>
        <v>195</v>
      </c>
    </row>
    <row r="1380" spans="1:12" x14ac:dyDescent="0.25">
      <c r="A1380" s="36" t="s">
        <v>135</v>
      </c>
      <c r="B1380" s="39">
        <v>256743</v>
      </c>
      <c r="C1380" s="39">
        <v>178365</v>
      </c>
      <c r="D1380" s="43">
        <v>69.5</v>
      </c>
      <c r="E1380" s="39">
        <v>154529</v>
      </c>
      <c r="F1380" s="43">
        <v>60.2</v>
      </c>
      <c r="G1380" s="39">
        <v>332894</v>
      </c>
      <c r="H1380" s="76"/>
      <c r="L1380" s="12">
        <f t="shared" si="74"/>
        <v>281</v>
      </c>
    </row>
    <row r="1381" spans="1:12" x14ac:dyDescent="0.25">
      <c r="A1381" s="37" t="s">
        <v>88</v>
      </c>
      <c r="B1381" s="40">
        <v>277328</v>
      </c>
      <c r="C1381" s="40">
        <v>185306</v>
      </c>
      <c r="D1381" s="44">
        <v>66.8</v>
      </c>
      <c r="E1381" s="40">
        <v>153331</v>
      </c>
      <c r="F1381" s="44">
        <v>55.3</v>
      </c>
      <c r="G1381" s="40">
        <v>338637</v>
      </c>
      <c r="H1381" s="130"/>
      <c r="L1381" s="12">
        <f t="shared" si="74"/>
        <v>349</v>
      </c>
    </row>
    <row r="1382" spans="1:12" x14ac:dyDescent="0.25">
      <c r="A1382" s="36" t="s">
        <v>89</v>
      </c>
      <c r="B1382" s="39">
        <v>314508</v>
      </c>
      <c r="C1382" s="39">
        <v>203469</v>
      </c>
      <c r="D1382" s="43">
        <v>64.7</v>
      </c>
      <c r="E1382" s="39">
        <v>171060</v>
      </c>
      <c r="F1382" s="43">
        <v>54.4</v>
      </c>
      <c r="G1382" s="39">
        <v>374529</v>
      </c>
      <c r="H1382" s="76"/>
      <c r="L1382" s="12">
        <f t="shared" si="74"/>
        <v>375</v>
      </c>
    </row>
    <row r="1383" spans="1:12" x14ac:dyDescent="0.25">
      <c r="A1383" s="37" t="s">
        <v>90</v>
      </c>
      <c r="B1383" s="40">
        <v>356228</v>
      </c>
      <c r="C1383" s="40">
        <v>239392</v>
      </c>
      <c r="D1383" s="44">
        <v>67.2</v>
      </c>
      <c r="E1383" s="40">
        <v>207065</v>
      </c>
      <c r="F1383" s="44">
        <v>58.1</v>
      </c>
      <c r="G1383" s="40">
        <v>446457</v>
      </c>
      <c r="H1383" s="130"/>
      <c r="L1383" s="12">
        <f t="shared" si="74"/>
        <v>381</v>
      </c>
    </row>
    <row r="1384" spans="1:12" x14ac:dyDescent="0.25">
      <c r="A1384" s="36" t="s">
        <v>91</v>
      </c>
      <c r="B1384" s="39">
        <v>359302</v>
      </c>
      <c r="C1384" s="39">
        <v>256929</v>
      </c>
      <c r="D1384" s="43">
        <v>71.5</v>
      </c>
      <c r="E1384" s="39">
        <v>226909</v>
      </c>
      <c r="F1384" s="43">
        <v>63.1</v>
      </c>
      <c r="G1384" s="39">
        <v>483838</v>
      </c>
      <c r="H1384" s="76"/>
      <c r="L1384" s="12">
        <f t="shared" si="74"/>
        <v>322</v>
      </c>
    </row>
    <row r="1385" spans="1:12" x14ac:dyDescent="0.25">
      <c r="A1385" s="37" t="s">
        <v>92</v>
      </c>
      <c r="B1385" s="40">
        <v>319889</v>
      </c>
      <c r="C1385" s="40">
        <v>239831</v>
      </c>
      <c r="D1385" s="44">
        <v>75</v>
      </c>
      <c r="E1385" s="40">
        <v>216830</v>
      </c>
      <c r="F1385" s="44">
        <v>67.8</v>
      </c>
      <c r="G1385" s="40">
        <v>456661</v>
      </c>
      <c r="H1385" s="130"/>
      <c r="L1385" s="12">
        <f t="shared" si="74"/>
        <v>275</v>
      </c>
    </row>
    <row r="1386" spans="1:12" x14ac:dyDescent="0.25">
      <c r="A1386" s="36" t="s">
        <v>93</v>
      </c>
      <c r="B1386" s="39">
        <v>288547</v>
      </c>
      <c r="C1386" s="39">
        <v>223103</v>
      </c>
      <c r="D1386" s="43">
        <v>77.3</v>
      </c>
      <c r="E1386" s="39">
        <v>203848</v>
      </c>
      <c r="F1386" s="43">
        <v>70.7</v>
      </c>
      <c r="G1386" s="39">
        <v>426951</v>
      </c>
      <c r="H1386" s="76"/>
      <c r="L1386" s="12">
        <f t="shared" si="74"/>
        <v>206</v>
      </c>
    </row>
    <row r="1387" spans="1:12" x14ac:dyDescent="0.25">
      <c r="A1387" s="37" t="s">
        <v>94</v>
      </c>
      <c r="B1387" s="40">
        <v>266491</v>
      </c>
      <c r="C1387" s="40">
        <v>214610</v>
      </c>
      <c r="D1387" s="44">
        <v>80.5</v>
      </c>
      <c r="E1387" s="40">
        <v>198132</v>
      </c>
      <c r="F1387" s="44">
        <v>74.3</v>
      </c>
      <c r="G1387" s="40">
        <v>412742</v>
      </c>
      <c r="H1387" s="130"/>
      <c r="L1387" s="12">
        <f t="shared" si="74"/>
        <v>187</v>
      </c>
    </row>
    <row r="1388" spans="1:12" x14ac:dyDescent="0.25">
      <c r="A1388" s="36" t="s">
        <v>95</v>
      </c>
      <c r="B1388" s="39">
        <v>284260</v>
      </c>
      <c r="C1388" s="39">
        <v>230430</v>
      </c>
      <c r="D1388" s="43">
        <v>81.099999999999994</v>
      </c>
      <c r="E1388" s="39">
        <v>213464</v>
      </c>
      <c r="F1388" s="43">
        <v>75.099999999999994</v>
      </c>
      <c r="G1388" s="39">
        <v>443894</v>
      </c>
      <c r="H1388" s="76"/>
      <c r="L1388" s="12">
        <f t="shared" si="74"/>
        <v>154</v>
      </c>
    </row>
    <row r="1389" spans="1:12" x14ac:dyDescent="0.25">
      <c r="A1389" s="37" t="s">
        <v>96</v>
      </c>
      <c r="B1389" s="40">
        <v>264339</v>
      </c>
      <c r="C1389" s="40">
        <v>229257</v>
      </c>
      <c r="D1389" s="42">
        <v>86.7</v>
      </c>
      <c r="E1389" s="40">
        <v>216196</v>
      </c>
      <c r="F1389" s="42">
        <v>81.8</v>
      </c>
      <c r="G1389" s="40">
        <v>445453</v>
      </c>
      <c r="H1389" s="130"/>
      <c r="L1389" s="12">
        <f t="shared" si="74"/>
        <v>109</v>
      </c>
    </row>
    <row r="1390" spans="1:12" x14ac:dyDescent="0.25">
      <c r="A1390" s="36" t="s">
        <v>97</v>
      </c>
      <c r="B1390" s="39">
        <v>210073</v>
      </c>
      <c r="C1390" s="39">
        <v>191377</v>
      </c>
      <c r="D1390" s="42">
        <v>91.1</v>
      </c>
      <c r="E1390" s="39">
        <v>184576</v>
      </c>
      <c r="F1390" s="42">
        <v>87.9</v>
      </c>
      <c r="G1390" s="39">
        <v>375953</v>
      </c>
      <c r="H1390" s="76"/>
      <c r="L1390" s="12">
        <f t="shared" si="74"/>
        <v>67</v>
      </c>
    </row>
    <row r="1391" spans="1:12" x14ac:dyDescent="0.25">
      <c r="A1391" s="37" t="s">
        <v>98</v>
      </c>
      <c r="B1391" s="40">
        <v>157657</v>
      </c>
      <c r="C1391" s="40">
        <v>146576</v>
      </c>
      <c r="D1391" s="42">
        <v>93</v>
      </c>
      <c r="E1391" s="40">
        <v>144399</v>
      </c>
      <c r="F1391" s="42">
        <v>91.6</v>
      </c>
      <c r="G1391" s="40">
        <v>290975</v>
      </c>
      <c r="H1391" s="130"/>
      <c r="L1391" s="12">
        <f t="shared" si="74"/>
        <v>53</v>
      </c>
    </row>
    <row r="1392" spans="1:12" x14ac:dyDescent="0.25">
      <c r="A1392" s="36" t="s">
        <v>99</v>
      </c>
      <c r="B1392" s="39">
        <v>102977</v>
      </c>
      <c r="C1392" s="39">
        <v>94320</v>
      </c>
      <c r="D1392" s="42">
        <v>91.6</v>
      </c>
      <c r="E1392" s="39">
        <v>92769</v>
      </c>
      <c r="F1392" s="42">
        <v>90.1</v>
      </c>
      <c r="G1392" s="39">
        <v>187089</v>
      </c>
      <c r="H1392" s="76"/>
      <c r="L1392" s="12">
        <f t="shared" si="74"/>
        <v>28</v>
      </c>
    </row>
    <row r="1393" spans="1:12" x14ac:dyDescent="0.25">
      <c r="A1393" s="37" t="s">
        <v>100</v>
      </c>
      <c r="B1393" s="40">
        <v>68566</v>
      </c>
      <c r="C1393" s="40">
        <v>62440</v>
      </c>
      <c r="D1393" s="42">
        <v>91.1</v>
      </c>
      <c r="E1393" s="40">
        <v>61365</v>
      </c>
      <c r="F1393" s="42">
        <v>89.5</v>
      </c>
      <c r="G1393" s="40">
        <v>123805</v>
      </c>
      <c r="H1393" s="130"/>
      <c r="L1393" s="12">
        <f t="shared" si="74"/>
        <v>18</v>
      </c>
    </row>
    <row r="1394" spans="1:12" x14ac:dyDescent="0.25">
      <c r="A1394" s="36" t="s">
        <v>101</v>
      </c>
      <c r="B1394" s="39">
        <v>44034</v>
      </c>
      <c r="C1394" s="39">
        <v>39850</v>
      </c>
      <c r="D1394" s="42">
        <v>90.5</v>
      </c>
      <c r="E1394" s="39">
        <v>39099</v>
      </c>
      <c r="F1394" s="42">
        <v>88.8</v>
      </c>
      <c r="G1394" s="39">
        <v>78949</v>
      </c>
      <c r="H1394" s="76"/>
      <c r="L1394" s="12">
        <f t="shared" si="74"/>
        <v>5</v>
      </c>
    </row>
    <row r="1395" spans="1:12" x14ac:dyDescent="0.25">
      <c r="A1395" s="37" t="s">
        <v>102</v>
      </c>
      <c r="B1395" s="40">
        <v>27669</v>
      </c>
      <c r="C1395" s="40">
        <v>25310</v>
      </c>
      <c r="D1395" s="42">
        <v>91.5</v>
      </c>
      <c r="E1395" s="40">
        <v>24837</v>
      </c>
      <c r="F1395" s="42">
        <v>89.8</v>
      </c>
      <c r="G1395" s="40">
        <v>50147</v>
      </c>
      <c r="H1395" s="130"/>
      <c r="L1395" s="12">
        <f t="shared" si="74"/>
        <v>3</v>
      </c>
    </row>
    <row r="1396" spans="1:12" x14ac:dyDescent="0.25">
      <c r="A1396" s="36" t="s">
        <v>12</v>
      </c>
      <c r="B1396" s="39" t="s">
        <v>13</v>
      </c>
      <c r="C1396" s="39">
        <v>65567</v>
      </c>
      <c r="D1396" s="43" t="s">
        <v>13</v>
      </c>
      <c r="E1396" s="39">
        <v>26280</v>
      </c>
      <c r="F1396" s="43" t="s">
        <v>13</v>
      </c>
      <c r="G1396" s="39">
        <v>91847</v>
      </c>
      <c r="H1396" s="76"/>
      <c r="L1396" s="12">
        <f t="shared" si="74"/>
        <v>-34</v>
      </c>
    </row>
    <row r="1397" spans="1:12" x14ac:dyDescent="0.25">
      <c r="A1397" s="36" t="s">
        <v>194</v>
      </c>
      <c r="B1397" s="39">
        <v>3761140</v>
      </c>
      <c r="C1397" s="39">
        <v>2936746</v>
      </c>
      <c r="D1397" s="59">
        <v>78.099999999999994</v>
      </c>
      <c r="E1397" s="39">
        <v>2629789</v>
      </c>
      <c r="F1397" s="43">
        <v>69.900000000000006</v>
      </c>
      <c r="G1397" s="39">
        <v>5566535</v>
      </c>
      <c r="H1397" s="76"/>
    </row>
    <row r="1398" spans="1:12" x14ac:dyDescent="0.25">
      <c r="A1398" s="36" t="s">
        <v>103</v>
      </c>
      <c r="B1398" s="39">
        <v>4421887</v>
      </c>
      <c r="C1398" s="39">
        <v>2936746</v>
      </c>
      <c r="D1398" s="45">
        <v>66.400000000000006</v>
      </c>
      <c r="E1398" s="39">
        <v>2629789</v>
      </c>
      <c r="F1398" s="45">
        <v>59.5</v>
      </c>
      <c r="G1398" s="39">
        <v>5566535</v>
      </c>
      <c r="H1398" s="76"/>
      <c r="L1398" s="12">
        <f>SUM(L1379:L1397)</f>
        <v>2974</v>
      </c>
    </row>
    <row r="1400" spans="1:12" x14ac:dyDescent="0.25">
      <c r="B1400" s="3" t="s">
        <v>232</v>
      </c>
      <c r="C1400" s="58">
        <f>SUM(C1379:C1396)/SUM(B1379:B1395)</f>
        <v>0.7808125247099218</v>
      </c>
      <c r="D1400" s="56">
        <f>AVERAGE(D1379:D1395)</f>
        <v>79.835294117647052</v>
      </c>
      <c r="E1400" s="58">
        <f>SUM(E1379:E1396)/SUM(B1379:B1395)</f>
        <v>0.69919979070181093</v>
      </c>
      <c r="F1400" s="56">
        <f>AVERAGE(F1379:F1395)</f>
        <v>73.941176470588232</v>
      </c>
    </row>
    <row r="1401" spans="1:12" x14ac:dyDescent="0.25">
      <c r="B1401" s="3" t="s">
        <v>156</v>
      </c>
      <c r="D1401" s="38">
        <f>AVERAGE(D1389:D1395)</f>
        <v>90.785714285714292</v>
      </c>
      <c r="F1401" s="38">
        <f>AVERAGE(F1389:F1395)</f>
        <v>88.499999999999986</v>
      </c>
    </row>
    <row r="1402" spans="1:12" x14ac:dyDescent="0.25">
      <c r="B1402" s="3" t="s">
        <v>147</v>
      </c>
      <c r="D1402" s="38">
        <f>AVERAGE(D1391:D1395)</f>
        <v>91.539999999999992</v>
      </c>
      <c r="F1402" s="38">
        <f>AVERAGE(F1391:F1395)</f>
        <v>89.960000000000008</v>
      </c>
    </row>
    <row r="1404" spans="1:12" x14ac:dyDescent="0.25">
      <c r="A1404" t="s">
        <v>713</v>
      </c>
    </row>
    <row r="1405" spans="1:12" x14ac:dyDescent="0.25">
      <c r="A1405" t="s">
        <v>111</v>
      </c>
    </row>
    <row r="1406" spans="1:12" ht="60" x14ac:dyDescent="0.25">
      <c r="A1406" s="35" t="s">
        <v>104</v>
      </c>
      <c r="B1406" s="35" t="s">
        <v>105</v>
      </c>
      <c r="C1406" s="35" t="s">
        <v>106</v>
      </c>
      <c r="D1406" s="35" t="s">
        <v>107</v>
      </c>
      <c r="E1406" s="35" t="s">
        <v>108</v>
      </c>
      <c r="F1406" s="35" t="s">
        <v>109</v>
      </c>
      <c r="G1406" s="35" t="s">
        <v>110</v>
      </c>
      <c r="H1406" s="129"/>
      <c r="L1406" s="35" t="s">
        <v>457</v>
      </c>
    </row>
    <row r="1407" spans="1:12" x14ac:dyDescent="0.25">
      <c r="A1407" s="36" t="s">
        <v>134</v>
      </c>
      <c r="B1407" s="39">
        <v>660747</v>
      </c>
      <c r="C1407" s="39">
        <v>0</v>
      </c>
      <c r="D1407" s="45">
        <v>0</v>
      </c>
      <c r="E1407" s="39">
        <v>0</v>
      </c>
      <c r="F1407" s="45">
        <v>0</v>
      </c>
      <c r="G1407" s="39">
        <v>0</v>
      </c>
      <c r="H1407" s="76"/>
    </row>
    <row r="1408" spans="1:12" x14ac:dyDescent="0.25">
      <c r="A1408" s="41" t="s">
        <v>136</v>
      </c>
      <c r="B1408" s="40">
        <v>162530</v>
      </c>
      <c r="C1408" s="40">
        <v>110419</v>
      </c>
      <c r="D1408" s="44">
        <v>67.900000000000006</v>
      </c>
      <c r="E1408" s="40">
        <v>94788</v>
      </c>
      <c r="F1408" s="44">
        <v>58.3</v>
      </c>
      <c r="G1408" s="40">
        <v>205207</v>
      </c>
      <c r="H1408" s="130"/>
      <c r="L1408" s="12">
        <f t="shared" ref="L1408:L1425" si="75">C1408-C1437</f>
        <v>242</v>
      </c>
    </row>
    <row r="1409" spans="1:12" x14ac:dyDescent="0.25">
      <c r="A1409" s="36" t="s">
        <v>135</v>
      </c>
      <c r="B1409" s="39">
        <v>256743</v>
      </c>
      <c r="C1409" s="39">
        <v>178084</v>
      </c>
      <c r="D1409" s="43">
        <v>69.400000000000006</v>
      </c>
      <c r="E1409" s="39">
        <v>154082</v>
      </c>
      <c r="F1409" s="43">
        <v>60</v>
      </c>
      <c r="G1409" s="39">
        <v>332166</v>
      </c>
      <c r="H1409" s="76"/>
      <c r="L1409" s="12">
        <f t="shared" si="75"/>
        <v>301</v>
      </c>
    </row>
    <row r="1410" spans="1:12" x14ac:dyDescent="0.25">
      <c r="A1410" s="37" t="s">
        <v>88</v>
      </c>
      <c r="B1410" s="40">
        <v>277328</v>
      </c>
      <c r="C1410" s="40">
        <v>184957</v>
      </c>
      <c r="D1410" s="44">
        <v>66.7</v>
      </c>
      <c r="E1410" s="40">
        <v>152844</v>
      </c>
      <c r="F1410" s="44">
        <v>55.1</v>
      </c>
      <c r="G1410" s="40">
        <v>337801</v>
      </c>
      <c r="H1410" s="130"/>
      <c r="L1410" s="12">
        <f t="shared" si="75"/>
        <v>345</v>
      </c>
    </row>
    <row r="1411" spans="1:12" x14ac:dyDescent="0.25">
      <c r="A1411" s="36" t="s">
        <v>89</v>
      </c>
      <c r="B1411" s="39">
        <v>314508</v>
      </c>
      <c r="C1411" s="39">
        <v>203094</v>
      </c>
      <c r="D1411" s="43">
        <v>64.599999999999994</v>
      </c>
      <c r="E1411" s="39">
        <v>170643</v>
      </c>
      <c r="F1411" s="43">
        <v>54.3</v>
      </c>
      <c r="G1411" s="39">
        <v>373737</v>
      </c>
      <c r="H1411" s="76"/>
      <c r="L1411" s="12">
        <f t="shared" si="75"/>
        <v>326</v>
      </c>
    </row>
    <row r="1412" spans="1:12" x14ac:dyDescent="0.25">
      <c r="A1412" s="37" t="s">
        <v>90</v>
      </c>
      <c r="B1412" s="40">
        <v>356228</v>
      </c>
      <c r="C1412" s="40">
        <v>239011</v>
      </c>
      <c r="D1412" s="44">
        <v>67.099999999999994</v>
      </c>
      <c r="E1412" s="40">
        <v>206595</v>
      </c>
      <c r="F1412" s="44">
        <v>58</v>
      </c>
      <c r="G1412" s="40">
        <v>445606</v>
      </c>
      <c r="H1412" s="130"/>
      <c r="L1412" s="12">
        <f t="shared" si="75"/>
        <v>345</v>
      </c>
    </row>
    <row r="1413" spans="1:12" x14ac:dyDescent="0.25">
      <c r="A1413" s="36" t="s">
        <v>91</v>
      </c>
      <c r="B1413" s="39">
        <v>359302</v>
      </c>
      <c r="C1413" s="39">
        <v>256607</v>
      </c>
      <c r="D1413" s="43">
        <v>71.400000000000006</v>
      </c>
      <c r="E1413" s="39">
        <v>226447</v>
      </c>
      <c r="F1413" s="43">
        <v>63</v>
      </c>
      <c r="G1413" s="39">
        <v>483054</v>
      </c>
      <c r="H1413" s="76"/>
      <c r="L1413" s="12">
        <f t="shared" si="75"/>
        <v>326</v>
      </c>
    </row>
    <row r="1414" spans="1:12" x14ac:dyDescent="0.25">
      <c r="A1414" s="37" t="s">
        <v>92</v>
      </c>
      <c r="B1414" s="40">
        <v>319889</v>
      </c>
      <c r="C1414" s="40">
        <v>239556</v>
      </c>
      <c r="D1414" s="44">
        <v>74.900000000000006</v>
      </c>
      <c r="E1414" s="40">
        <v>216419</v>
      </c>
      <c r="F1414" s="44">
        <v>67.7</v>
      </c>
      <c r="G1414" s="40">
        <v>455975</v>
      </c>
      <c r="H1414" s="130"/>
      <c r="L1414" s="12">
        <f t="shared" si="75"/>
        <v>258</v>
      </c>
    </row>
    <row r="1415" spans="1:12" x14ac:dyDescent="0.25">
      <c r="A1415" s="36" t="s">
        <v>93</v>
      </c>
      <c r="B1415" s="39">
        <v>288547</v>
      </c>
      <c r="C1415" s="39">
        <v>222897</v>
      </c>
      <c r="D1415" s="43">
        <v>77.2</v>
      </c>
      <c r="E1415" s="39">
        <v>203563</v>
      </c>
      <c r="F1415" s="43">
        <v>70.5</v>
      </c>
      <c r="G1415" s="39">
        <v>426460</v>
      </c>
      <c r="H1415" s="76"/>
      <c r="L1415" s="12">
        <f t="shared" si="75"/>
        <v>222</v>
      </c>
    </row>
    <row r="1416" spans="1:12" x14ac:dyDescent="0.25">
      <c r="A1416" s="37" t="s">
        <v>94</v>
      </c>
      <c r="B1416" s="40">
        <v>266491</v>
      </c>
      <c r="C1416" s="40">
        <v>214423</v>
      </c>
      <c r="D1416" s="44">
        <v>80.5</v>
      </c>
      <c r="E1416" s="40">
        <v>197883</v>
      </c>
      <c r="F1416" s="44">
        <v>74.3</v>
      </c>
      <c r="G1416" s="40">
        <v>412306</v>
      </c>
      <c r="H1416" s="130"/>
      <c r="L1416" s="12">
        <f t="shared" si="75"/>
        <v>165</v>
      </c>
    </row>
    <row r="1417" spans="1:12" x14ac:dyDescent="0.25">
      <c r="A1417" s="36" t="s">
        <v>95</v>
      </c>
      <c r="B1417" s="39">
        <v>284260</v>
      </c>
      <c r="C1417" s="39">
        <v>230276</v>
      </c>
      <c r="D1417" s="43">
        <v>81</v>
      </c>
      <c r="E1417" s="39">
        <v>213237</v>
      </c>
      <c r="F1417" s="43">
        <v>75</v>
      </c>
      <c r="G1417" s="39">
        <v>443513</v>
      </c>
      <c r="H1417" s="76"/>
      <c r="L1417" s="12">
        <f t="shared" si="75"/>
        <v>152</v>
      </c>
    </row>
    <row r="1418" spans="1:12" x14ac:dyDescent="0.25">
      <c r="A1418" s="37" t="s">
        <v>96</v>
      </c>
      <c r="B1418" s="40">
        <v>264339</v>
      </c>
      <c r="C1418" s="40">
        <v>229148</v>
      </c>
      <c r="D1418" s="42">
        <v>86.7</v>
      </c>
      <c r="E1418" s="40">
        <v>216000</v>
      </c>
      <c r="F1418" s="42">
        <v>81.7</v>
      </c>
      <c r="G1418" s="40">
        <v>445148</v>
      </c>
      <c r="H1418" s="130"/>
      <c r="L1418" s="12">
        <f t="shared" si="75"/>
        <v>119</v>
      </c>
    </row>
    <row r="1419" spans="1:12" x14ac:dyDescent="0.25">
      <c r="A1419" s="36" t="s">
        <v>97</v>
      </c>
      <c r="B1419" s="39">
        <v>210073</v>
      </c>
      <c r="C1419" s="39">
        <v>191310</v>
      </c>
      <c r="D1419" s="42">
        <v>91.1</v>
      </c>
      <c r="E1419" s="39">
        <v>184437</v>
      </c>
      <c r="F1419" s="42">
        <v>87.8</v>
      </c>
      <c r="G1419" s="39">
        <v>375747</v>
      </c>
      <c r="H1419" s="76"/>
      <c r="L1419" s="12">
        <f t="shared" si="75"/>
        <v>67</v>
      </c>
    </row>
    <row r="1420" spans="1:12" x14ac:dyDescent="0.25">
      <c r="A1420" s="37" t="s">
        <v>98</v>
      </c>
      <c r="B1420" s="40">
        <v>157657</v>
      </c>
      <c r="C1420" s="40">
        <v>146523</v>
      </c>
      <c r="D1420" s="42">
        <v>92.9</v>
      </c>
      <c r="E1420" s="40">
        <v>144306</v>
      </c>
      <c r="F1420" s="42">
        <v>91.5</v>
      </c>
      <c r="G1420" s="40">
        <v>290829</v>
      </c>
      <c r="H1420" s="130"/>
      <c r="L1420" s="12">
        <f t="shared" si="75"/>
        <v>48</v>
      </c>
    </row>
    <row r="1421" spans="1:12" x14ac:dyDescent="0.25">
      <c r="A1421" s="36" t="s">
        <v>99</v>
      </c>
      <c r="B1421" s="39">
        <v>102977</v>
      </c>
      <c r="C1421" s="39">
        <v>94292</v>
      </c>
      <c r="D1421" s="42">
        <v>91.6</v>
      </c>
      <c r="E1421" s="39">
        <v>92735</v>
      </c>
      <c r="F1421" s="42">
        <v>90</v>
      </c>
      <c r="G1421" s="39">
        <v>187027</v>
      </c>
      <c r="H1421" s="76"/>
      <c r="L1421" s="12">
        <f t="shared" si="75"/>
        <v>9</v>
      </c>
    </row>
    <row r="1422" spans="1:12" x14ac:dyDescent="0.25">
      <c r="A1422" s="37" t="s">
        <v>100</v>
      </c>
      <c r="B1422" s="40">
        <v>68566</v>
      </c>
      <c r="C1422" s="40">
        <v>62422</v>
      </c>
      <c r="D1422" s="42">
        <v>91</v>
      </c>
      <c r="E1422" s="40">
        <v>61337</v>
      </c>
      <c r="F1422" s="42">
        <v>89.5</v>
      </c>
      <c r="G1422" s="40">
        <v>123759</v>
      </c>
      <c r="H1422" s="130"/>
      <c r="L1422" s="12">
        <f t="shared" si="75"/>
        <v>9</v>
      </c>
    </row>
    <row r="1423" spans="1:12" x14ac:dyDescent="0.25">
      <c r="A1423" s="36" t="s">
        <v>101</v>
      </c>
      <c r="B1423" s="39">
        <v>44034</v>
      </c>
      <c r="C1423" s="39">
        <v>39845</v>
      </c>
      <c r="D1423" s="42">
        <v>90.5</v>
      </c>
      <c r="E1423" s="39">
        <v>39087</v>
      </c>
      <c r="F1423" s="42">
        <v>88.8</v>
      </c>
      <c r="G1423" s="39">
        <v>78932</v>
      </c>
      <c r="H1423" s="76"/>
      <c r="L1423" s="12">
        <f t="shared" si="75"/>
        <v>1</v>
      </c>
    </row>
    <row r="1424" spans="1:12" x14ac:dyDescent="0.25">
      <c r="A1424" s="37" t="s">
        <v>102</v>
      </c>
      <c r="B1424" s="40">
        <v>27669</v>
      </c>
      <c r="C1424" s="40">
        <v>25307</v>
      </c>
      <c r="D1424" s="42">
        <v>91.5</v>
      </c>
      <c r="E1424" s="40">
        <v>24830</v>
      </c>
      <c r="F1424" s="42">
        <v>89.7</v>
      </c>
      <c r="G1424" s="40">
        <v>50137</v>
      </c>
      <c r="H1424" s="130"/>
      <c r="L1424" s="12">
        <f t="shared" si="75"/>
        <v>7</v>
      </c>
    </row>
    <row r="1425" spans="1:12" x14ac:dyDescent="0.25">
      <c r="A1425" s="36" t="s">
        <v>12</v>
      </c>
      <c r="B1425" s="39" t="s">
        <v>13</v>
      </c>
      <c r="C1425" s="39">
        <v>65601</v>
      </c>
      <c r="D1425" s="43" t="s">
        <v>13</v>
      </c>
      <c r="E1425" s="39">
        <v>26316</v>
      </c>
      <c r="F1425" s="43" t="s">
        <v>13</v>
      </c>
      <c r="G1425" s="39">
        <v>91917</v>
      </c>
      <c r="H1425" s="76"/>
      <c r="L1425" s="12">
        <f t="shared" si="75"/>
        <v>19</v>
      </c>
    </row>
    <row r="1426" spans="1:12" x14ac:dyDescent="0.25">
      <c r="A1426" s="36" t="s">
        <v>194</v>
      </c>
      <c r="B1426" s="39">
        <v>3761140</v>
      </c>
      <c r="C1426" s="39">
        <v>2933772</v>
      </c>
      <c r="D1426" s="59">
        <v>78</v>
      </c>
      <c r="E1426" s="39">
        <v>2625549</v>
      </c>
      <c r="F1426" s="43">
        <v>69.8</v>
      </c>
      <c r="G1426" s="39">
        <v>5559321</v>
      </c>
      <c r="H1426" s="76"/>
    </row>
    <row r="1427" spans="1:12" x14ac:dyDescent="0.25">
      <c r="A1427" s="36" t="s">
        <v>103</v>
      </c>
      <c r="B1427" s="39">
        <v>4421887</v>
      </c>
      <c r="C1427" s="39">
        <v>2933772</v>
      </c>
      <c r="D1427" s="45">
        <v>66.3</v>
      </c>
      <c r="E1427" s="39">
        <v>2625549</v>
      </c>
      <c r="F1427" s="45">
        <v>59.4</v>
      </c>
      <c r="G1427" s="39">
        <v>5559321</v>
      </c>
      <c r="H1427" s="76"/>
      <c r="L1427" s="12">
        <f>SUM(L1408:L1426)</f>
        <v>2961</v>
      </c>
    </row>
    <row r="1429" spans="1:12" x14ac:dyDescent="0.25">
      <c r="B1429" s="3" t="s">
        <v>232</v>
      </c>
      <c r="C1429" s="58">
        <f>SUM(C1408:C1425)/SUM(B1408:B1424)</f>
        <v>0.78002180721222625</v>
      </c>
      <c r="D1429" s="56">
        <f>AVERAGE(D1408:D1424)</f>
        <v>79.764705882352942</v>
      </c>
      <c r="F1429" s="56">
        <f>AVERAGE(F1408:F1424)</f>
        <v>73.835294117647052</v>
      </c>
    </row>
    <row r="1430" spans="1:12" x14ac:dyDescent="0.25">
      <c r="B1430" s="3" t="s">
        <v>156</v>
      </c>
      <c r="D1430" s="38">
        <f>AVERAGE(D1418:D1424)</f>
        <v>90.757142857142867</v>
      </c>
      <c r="F1430" s="38">
        <f>AVERAGE(F1418:F1424)</f>
        <v>88.428571428571431</v>
      </c>
    </row>
    <row r="1431" spans="1:12" x14ac:dyDescent="0.25">
      <c r="B1431" s="3" t="s">
        <v>147</v>
      </c>
      <c r="D1431" s="38">
        <f>AVERAGE(D1420:D1424)</f>
        <v>91.5</v>
      </c>
      <c r="F1431" s="38">
        <f>AVERAGE(F1420:F1424)</f>
        <v>89.9</v>
      </c>
    </row>
    <row r="1433" spans="1:12" x14ac:dyDescent="0.25">
      <c r="A1433" t="s">
        <v>702</v>
      </c>
    </row>
    <row r="1434" spans="1:12" x14ac:dyDescent="0.25">
      <c r="A1434" t="s">
        <v>111</v>
      </c>
    </row>
    <row r="1435" spans="1:12" ht="60" x14ac:dyDescent="0.25">
      <c r="A1435" s="35" t="s">
        <v>104</v>
      </c>
      <c r="B1435" s="35" t="s">
        <v>105</v>
      </c>
      <c r="C1435" s="35" t="s">
        <v>106</v>
      </c>
      <c r="D1435" s="35" t="s">
        <v>107</v>
      </c>
      <c r="E1435" s="35" t="s">
        <v>108</v>
      </c>
      <c r="F1435" s="35" t="s">
        <v>109</v>
      </c>
      <c r="G1435" s="35" t="s">
        <v>110</v>
      </c>
      <c r="H1435" s="129"/>
      <c r="L1435" s="35" t="s">
        <v>457</v>
      </c>
    </row>
    <row r="1436" spans="1:12" x14ac:dyDescent="0.25">
      <c r="A1436" s="36" t="s">
        <v>134</v>
      </c>
      <c r="B1436" s="39">
        <v>660747</v>
      </c>
      <c r="C1436" s="39">
        <v>0</v>
      </c>
      <c r="D1436" s="45">
        <v>0</v>
      </c>
      <c r="E1436" s="39">
        <v>0</v>
      </c>
      <c r="F1436" s="45">
        <v>0</v>
      </c>
      <c r="G1436" s="39">
        <v>0</v>
      </c>
      <c r="H1436" s="76"/>
    </row>
    <row r="1437" spans="1:12" x14ac:dyDescent="0.25">
      <c r="A1437" s="41" t="s">
        <v>136</v>
      </c>
      <c r="B1437" s="40">
        <v>162530</v>
      </c>
      <c r="C1437" s="40">
        <v>110177</v>
      </c>
      <c r="D1437" s="44">
        <v>67.8</v>
      </c>
      <c r="E1437" s="40">
        <v>94429</v>
      </c>
      <c r="F1437" s="44">
        <v>58.1</v>
      </c>
      <c r="G1437" s="40">
        <v>204606</v>
      </c>
      <c r="H1437" s="130"/>
      <c r="L1437" s="12">
        <f t="shared" ref="L1437:L1454" si="76">C1437-C1466</f>
        <v>594</v>
      </c>
    </row>
    <row r="1438" spans="1:12" x14ac:dyDescent="0.25">
      <c r="A1438" s="36" t="s">
        <v>135</v>
      </c>
      <c r="B1438" s="39">
        <v>256743</v>
      </c>
      <c r="C1438" s="39">
        <v>177783</v>
      </c>
      <c r="D1438" s="43">
        <v>69.2</v>
      </c>
      <c r="E1438" s="39">
        <v>153540</v>
      </c>
      <c r="F1438" s="43">
        <v>59.8</v>
      </c>
      <c r="G1438" s="39">
        <v>331323</v>
      </c>
      <c r="H1438" s="76"/>
      <c r="L1438" s="12">
        <f t="shared" si="76"/>
        <v>829</v>
      </c>
    </row>
    <row r="1439" spans="1:12" x14ac:dyDescent="0.25">
      <c r="A1439" s="37" t="s">
        <v>88</v>
      </c>
      <c r="B1439" s="40">
        <v>277328</v>
      </c>
      <c r="C1439" s="40">
        <v>184612</v>
      </c>
      <c r="D1439" s="44">
        <v>66.599999999999994</v>
      </c>
      <c r="E1439" s="40">
        <v>152439</v>
      </c>
      <c r="F1439" s="44">
        <v>55</v>
      </c>
      <c r="G1439" s="40">
        <v>337051</v>
      </c>
      <c r="H1439" s="130"/>
      <c r="L1439" s="12">
        <f t="shared" si="76"/>
        <v>902</v>
      </c>
    </row>
    <row r="1440" spans="1:12" x14ac:dyDescent="0.25">
      <c r="A1440" s="36" t="s">
        <v>89</v>
      </c>
      <c r="B1440" s="39">
        <v>314508</v>
      </c>
      <c r="C1440" s="39">
        <v>202768</v>
      </c>
      <c r="D1440" s="43">
        <v>64.5</v>
      </c>
      <c r="E1440" s="39">
        <v>170223</v>
      </c>
      <c r="F1440" s="43">
        <v>54.1</v>
      </c>
      <c r="G1440" s="39">
        <v>372991</v>
      </c>
      <c r="H1440" s="76"/>
      <c r="L1440" s="12">
        <f t="shared" si="76"/>
        <v>952</v>
      </c>
    </row>
    <row r="1441" spans="1:12" x14ac:dyDescent="0.25">
      <c r="A1441" s="37" t="s">
        <v>90</v>
      </c>
      <c r="B1441" s="40">
        <v>356228</v>
      </c>
      <c r="C1441" s="40">
        <v>238666</v>
      </c>
      <c r="D1441" s="44">
        <v>67</v>
      </c>
      <c r="E1441" s="40">
        <v>206116</v>
      </c>
      <c r="F1441" s="44">
        <v>57.9</v>
      </c>
      <c r="G1441" s="40">
        <v>444782</v>
      </c>
      <c r="H1441" s="130"/>
      <c r="L1441" s="12">
        <f t="shared" si="76"/>
        <v>990</v>
      </c>
    </row>
    <row r="1442" spans="1:12" x14ac:dyDescent="0.25">
      <c r="A1442" s="36" t="s">
        <v>91</v>
      </c>
      <c r="B1442" s="39">
        <v>359302</v>
      </c>
      <c r="C1442" s="39">
        <v>256281</v>
      </c>
      <c r="D1442" s="43">
        <v>71.3</v>
      </c>
      <c r="E1442" s="39">
        <v>225981</v>
      </c>
      <c r="F1442" s="43">
        <v>62.9</v>
      </c>
      <c r="G1442" s="39">
        <v>482262</v>
      </c>
      <c r="H1442" s="76"/>
      <c r="L1442" s="12">
        <f t="shared" si="76"/>
        <v>953</v>
      </c>
    </row>
    <row r="1443" spans="1:12" x14ac:dyDescent="0.25">
      <c r="A1443" s="37" t="s">
        <v>92</v>
      </c>
      <c r="B1443" s="40">
        <v>319889</v>
      </c>
      <c r="C1443" s="40">
        <v>239298</v>
      </c>
      <c r="D1443" s="44">
        <v>74.8</v>
      </c>
      <c r="E1443" s="40">
        <v>216022</v>
      </c>
      <c r="F1443" s="44">
        <v>67.5</v>
      </c>
      <c r="G1443" s="40">
        <v>455320</v>
      </c>
      <c r="H1443" s="130"/>
      <c r="L1443" s="12">
        <f t="shared" si="76"/>
        <v>690</v>
      </c>
    </row>
    <row r="1444" spans="1:12" x14ac:dyDescent="0.25">
      <c r="A1444" s="36" t="s">
        <v>93</v>
      </c>
      <c r="B1444" s="39">
        <v>288547</v>
      </c>
      <c r="C1444" s="39">
        <v>222675</v>
      </c>
      <c r="D1444" s="43">
        <v>77.2</v>
      </c>
      <c r="E1444" s="39">
        <v>203254</v>
      </c>
      <c r="F1444" s="43">
        <v>70.400000000000006</v>
      </c>
      <c r="G1444" s="39">
        <v>425929</v>
      </c>
      <c r="H1444" s="76"/>
      <c r="L1444" s="12">
        <f t="shared" si="76"/>
        <v>578</v>
      </c>
    </row>
    <row r="1445" spans="1:12" x14ac:dyDescent="0.25">
      <c r="A1445" s="37" t="s">
        <v>94</v>
      </c>
      <c r="B1445" s="40">
        <v>266491</v>
      </c>
      <c r="C1445" s="40">
        <v>214258</v>
      </c>
      <c r="D1445" s="44">
        <v>80.400000000000006</v>
      </c>
      <c r="E1445" s="40">
        <v>197637</v>
      </c>
      <c r="F1445" s="44">
        <v>74.2</v>
      </c>
      <c r="G1445" s="40">
        <v>411895</v>
      </c>
      <c r="H1445" s="130"/>
      <c r="L1445" s="12">
        <f t="shared" si="76"/>
        <v>485</v>
      </c>
    </row>
    <row r="1446" spans="1:12" x14ac:dyDescent="0.25">
      <c r="A1446" s="36" t="s">
        <v>95</v>
      </c>
      <c r="B1446" s="39">
        <v>284260</v>
      </c>
      <c r="C1446" s="39">
        <v>230124</v>
      </c>
      <c r="D1446" s="43">
        <v>81</v>
      </c>
      <c r="E1446" s="39">
        <v>213004</v>
      </c>
      <c r="F1446" s="43">
        <v>74.900000000000006</v>
      </c>
      <c r="G1446" s="39">
        <v>443128</v>
      </c>
      <c r="H1446" s="76"/>
      <c r="L1446" s="12">
        <f t="shared" si="76"/>
        <v>378</v>
      </c>
    </row>
    <row r="1447" spans="1:12" x14ac:dyDescent="0.25">
      <c r="A1447" s="37" t="s">
        <v>96</v>
      </c>
      <c r="B1447" s="40">
        <v>264339</v>
      </c>
      <c r="C1447" s="40">
        <v>229029</v>
      </c>
      <c r="D1447" s="42">
        <v>86.6</v>
      </c>
      <c r="E1447" s="40">
        <v>215780</v>
      </c>
      <c r="F1447" s="42">
        <v>81.599999999999994</v>
      </c>
      <c r="G1447" s="40">
        <v>444809</v>
      </c>
      <c r="H1447" s="130"/>
      <c r="L1447" s="12">
        <f t="shared" si="76"/>
        <v>327</v>
      </c>
    </row>
    <row r="1448" spans="1:12" x14ac:dyDescent="0.25">
      <c r="A1448" s="36" t="s">
        <v>97</v>
      </c>
      <c r="B1448" s="39">
        <v>210073</v>
      </c>
      <c r="C1448" s="39">
        <v>191243</v>
      </c>
      <c r="D1448" s="42">
        <v>91</v>
      </c>
      <c r="E1448" s="39">
        <v>184284</v>
      </c>
      <c r="F1448" s="42">
        <v>87.7</v>
      </c>
      <c r="G1448" s="39">
        <v>375527</v>
      </c>
      <c r="H1448" s="76"/>
      <c r="L1448" s="12">
        <f t="shared" si="76"/>
        <v>162</v>
      </c>
    </row>
    <row r="1449" spans="1:12" x14ac:dyDescent="0.25">
      <c r="A1449" s="37" t="s">
        <v>98</v>
      </c>
      <c r="B1449" s="40">
        <v>157657</v>
      </c>
      <c r="C1449" s="40">
        <v>146475</v>
      </c>
      <c r="D1449" s="42">
        <v>92.9</v>
      </c>
      <c r="E1449" s="40">
        <v>144201</v>
      </c>
      <c r="F1449" s="42">
        <v>91.5</v>
      </c>
      <c r="G1449" s="40">
        <v>290676</v>
      </c>
      <c r="H1449" s="130"/>
      <c r="L1449" s="12">
        <f t="shared" si="76"/>
        <v>94</v>
      </c>
    </row>
    <row r="1450" spans="1:12" x14ac:dyDescent="0.25">
      <c r="A1450" s="36" t="s">
        <v>99</v>
      </c>
      <c r="B1450" s="39">
        <v>102977</v>
      </c>
      <c r="C1450" s="39">
        <v>94283</v>
      </c>
      <c r="D1450" s="42">
        <v>91.6</v>
      </c>
      <c r="E1450" s="39">
        <v>92701</v>
      </c>
      <c r="F1450" s="42">
        <v>90</v>
      </c>
      <c r="G1450" s="39">
        <v>186984</v>
      </c>
      <c r="H1450" s="76"/>
      <c r="L1450" s="12">
        <f t="shared" si="76"/>
        <v>45</v>
      </c>
    </row>
    <row r="1451" spans="1:12" x14ac:dyDescent="0.25">
      <c r="A1451" s="37" t="s">
        <v>100</v>
      </c>
      <c r="B1451" s="40">
        <v>68566</v>
      </c>
      <c r="C1451" s="40">
        <v>62413</v>
      </c>
      <c r="D1451" s="42">
        <v>91</v>
      </c>
      <c r="E1451" s="40">
        <v>61320</v>
      </c>
      <c r="F1451" s="42">
        <v>89.4</v>
      </c>
      <c r="G1451" s="40">
        <v>123733</v>
      </c>
      <c r="H1451" s="130"/>
      <c r="L1451" s="12">
        <f t="shared" si="76"/>
        <v>22</v>
      </c>
    </row>
    <row r="1452" spans="1:12" x14ac:dyDescent="0.25">
      <c r="A1452" s="36" t="s">
        <v>101</v>
      </c>
      <c r="B1452" s="39">
        <v>44034</v>
      </c>
      <c r="C1452" s="39">
        <v>39844</v>
      </c>
      <c r="D1452" s="42">
        <v>90.5</v>
      </c>
      <c r="E1452" s="39">
        <v>39082</v>
      </c>
      <c r="F1452" s="42">
        <v>88.8</v>
      </c>
      <c r="G1452" s="39">
        <v>78926</v>
      </c>
      <c r="H1452" s="76"/>
      <c r="L1452" s="12">
        <f t="shared" si="76"/>
        <v>10</v>
      </c>
    </row>
    <row r="1453" spans="1:12" x14ac:dyDescent="0.25">
      <c r="A1453" s="37" t="s">
        <v>102</v>
      </c>
      <c r="B1453" s="40">
        <v>27669</v>
      </c>
      <c r="C1453" s="40">
        <v>25300</v>
      </c>
      <c r="D1453" s="42">
        <v>91.4</v>
      </c>
      <c r="E1453" s="40">
        <v>24823</v>
      </c>
      <c r="F1453" s="42">
        <v>89.7</v>
      </c>
      <c r="G1453" s="40">
        <v>50123</v>
      </c>
      <c r="H1453" s="130"/>
      <c r="L1453" s="12">
        <f t="shared" si="76"/>
        <v>8</v>
      </c>
    </row>
    <row r="1454" spans="1:12" x14ac:dyDescent="0.25">
      <c r="A1454" s="36" t="s">
        <v>12</v>
      </c>
      <c r="B1454" s="39" t="s">
        <v>13</v>
      </c>
      <c r="C1454" s="39">
        <v>65582</v>
      </c>
      <c r="D1454" s="43" t="s">
        <v>13</v>
      </c>
      <c r="E1454" s="39">
        <v>26285</v>
      </c>
      <c r="F1454" s="43" t="s">
        <v>13</v>
      </c>
      <c r="G1454" s="39">
        <v>91867</v>
      </c>
      <c r="H1454" s="76"/>
      <c r="L1454" s="12">
        <f t="shared" si="76"/>
        <v>1316</v>
      </c>
    </row>
    <row r="1455" spans="1:12" x14ac:dyDescent="0.25">
      <c r="A1455" s="36" t="s">
        <v>194</v>
      </c>
      <c r="B1455" s="39">
        <v>3761140</v>
      </c>
      <c r="C1455" s="39">
        <v>2930811</v>
      </c>
      <c r="D1455" s="59">
        <v>77.900000000000006</v>
      </c>
      <c r="E1455" s="39">
        <v>2621121</v>
      </c>
      <c r="F1455" s="43">
        <v>69.7</v>
      </c>
      <c r="G1455" s="39">
        <v>5551932</v>
      </c>
      <c r="H1455" s="76"/>
    </row>
    <row r="1456" spans="1:12" x14ac:dyDescent="0.25">
      <c r="A1456" s="36" t="s">
        <v>103</v>
      </c>
      <c r="B1456" s="39">
        <v>4421887</v>
      </c>
      <c r="C1456" s="39">
        <v>2930811</v>
      </c>
      <c r="D1456" s="45">
        <v>66.3</v>
      </c>
      <c r="E1456" s="39">
        <v>2621121</v>
      </c>
      <c r="F1456" s="45">
        <v>59.3</v>
      </c>
      <c r="G1456" s="39">
        <v>5551932</v>
      </c>
      <c r="H1456" s="76"/>
      <c r="L1456" s="12">
        <f>SUM(L1437:L1455)</f>
        <v>9335</v>
      </c>
    </row>
    <row r="1458" spans="1:12" x14ac:dyDescent="0.25">
      <c r="B1458" s="3" t="s">
        <v>232</v>
      </c>
      <c r="C1458" s="58">
        <f>SUM(C1437:C1454)/SUM(B1437:B1453)</f>
        <v>0.77923454611246956</v>
      </c>
      <c r="D1458" s="56">
        <f>AVERAGE(D1437:D1453)</f>
        <v>79.694117647058832</v>
      </c>
      <c r="F1458" s="56">
        <f>AVERAGE(F1437:F1453)</f>
        <v>73.735294117647058</v>
      </c>
    </row>
    <row r="1459" spans="1:12" x14ac:dyDescent="0.25">
      <c r="B1459" s="3" t="s">
        <v>156</v>
      </c>
      <c r="D1459" s="38">
        <f>AVERAGE(D1447:D1453)</f>
        <v>90.714285714285708</v>
      </c>
      <c r="F1459" s="38">
        <f>AVERAGE(F1447:F1453)</f>
        <v>88.385714285714286</v>
      </c>
    </row>
    <row r="1460" spans="1:12" x14ac:dyDescent="0.25">
      <c r="B1460" s="3" t="s">
        <v>147</v>
      </c>
      <c r="D1460" s="38">
        <f>AVERAGE(D1449:D1453)</f>
        <v>91.47999999999999</v>
      </c>
      <c r="F1460" s="38">
        <f>AVERAGE(F1449:F1453)</f>
        <v>89.88</v>
      </c>
    </row>
    <row r="1462" spans="1:12" x14ac:dyDescent="0.25">
      <c r="A1462" t="s">
        <v>694</v>
      </c>
    </row>
    <row r="1463" spans="1:12" x14ac:dyDescent="0.25">
      <c r="A1463" t="s">
        <v>111</v>
      </c>
    </row>
    <row r="1464" spans="1:12" ht="60" x14ac:dyDescent="0.25">
      <c r="A1464" s="35" t="s">
        <v>104</v>
      </c>
      <c r="B1464" s="35" t="s">
        <v>105</v>
      </c>
      <c r="C1464" s="35" t="s">
        <v>106</v>
      </c>
      <c r="D1464" s="35" t="s">
        <v>107</v>
      </c>
      <c r="E1464" s="35" t="s">
        <v>108</v>
      </c>
      <c r="F1464" s="35" t="s">
        <v>109</v>
      </c>
      <c r="G1464" s="35" t="s">
        <v>110</v>
      </c>
      <c r="H1464" s="129"/>
      <c r="L1464" s="35" t="s">
        <v>457</v>
      </c>
    </row>
    <row r="1465" spans="1:12" x14ac:dyDescent="0.25">
      <c r="A1465" s="36" t="s">
        <v>134</v>
      </c>
      <c r="B1465" s="39">
        <v>660747</v>
      </c>
      <c r="C1465" s="39">
        <v>0</v>
      </c>
      <c r="D1465" s="45">
        <v>0</v>
      </c>
      <c r="E1465" s="39">
        <v>0</v>
      </c>
      <c r="F1465" s="45">
        <v>0</v>
      </c>
      <c r="G1465" s="39">
        <v>0</v>
      </c>
      <c r="H1465" s="76"/>
    </row>
    <row r="1466" spans="1:12" x14ac:dyDescent="0.25">
      <c r="A1466" s="41" t="s">
        <v>136</v>
      </c>
      <c r="B1466" s="40">
        <v>162530</v>
      </c>
      <c r="C1466" s="40">
        <v>109583</v>
      </c>
      <c r="D1466" s="44">
        <v>67.400000000000006</v>
      </c>
      <c r="E1466" s="40">
        <v>93269</v>
      </c>
      <c r="F1466" s="44">
        <v>57.4</v>
      </c>
      <c r="G1466" s="40">
        <v>202852</v>
      </c>
      <c r="H1466" s="130"/>
      <c r="L1466" s="12">
        <f t="shared" ref="L1466:L1483" si="77">C1466-C1495</f>
        <v>230</v>
      </c>
    </row>
    <row r="1467" spans="1:12" x14ac:dyDescent="0.25">
      <c r="A1467" s="36" t="s">
        <v>135</v>
      </c>
      <c r="B1467" s="39">
        <v>256743</v>
      </c>
      <c r="C1467" s="39">
        <v>176954</v>
      </c>
      <c r="D1467" s="43">
        <v>68.900000000000006</v>
      </c>
      <c r="E1467" s="39">
        <v>152211</v>
      </c>
      <c r="F1467" s="43">
        <v>59.3</v>
      </c>
      <c r="G1467" s="39">
        <v>329165</v>
      </c>
      <c r="H1467" s="76"/>
      <c r="L1467" s="12">
        <f t="shared" si="77"/>
        <v>328</v>
      </c>
    </row>
    <row r="1468" spans="1:12" x14ac:dyDescent="0.25">
      <c r="A1468" s="37" t="s">
        <v>88</v>
      </c>
      <c r="B1468" s="40">
        <v>277328</v>
      </c>
      <c r="C1468" s="40">
        <v>183710</v>
      </c>
      <c r="D1468" s="44">
        <v>66.2</v>
      </c>
      <c r="E1468" s="40">
        <v>151219</v>
      </c>
      <c r="F1468" s="44">
        <v>54.5</v>
      </c>
      <c r="G1468" s="40">
        <v>334929</v>
      </c>
      <c r="H1468" s="130"/>
      <c r="L1468" s="12">
        <f t="shared" si="77"/>
        <v>339</v>
      </c>
    </row>
    <row r="1469" spans="1:12" x14ac:dyDescent="0.25">
      <c r="A1469" s="36" t="s">
        <v>89</v>
      </c>
      <c r="B1469" s="39">
        <v>314508</v>
      </c>
      <c r="C1469" s="39">
        <v>201816</v>
      </c>
      <c r="D1469" s="43">
        <v>64.2</v>
      </c>
      <c r="E1469" s="39">
        <v>168877</v>
      </c>
      <c r="F1469" s="43">
        <v>53.7</v>
      </c>
      <c r="G1469" s="39">
        <v>370693</v>
      </c>
      <c r="H1469" s="76"/>
      <c r="L1469" s="12">
        <f t="shared" si="77"/>
        <v>345</v>
      </c>
    </row>
    <row r="1470" spans="1:12" x14ac:dyDescent="0.25">
      <c r="A1470" s="37" t="s">
        <v>90</v>
      </c>
      <c r="B1470" s="40">
        <v>356228</v>
      </c>
      <c r="C1470" s="40">
        <v>237676</v>
      </c>
      <c r="D1470" s="44">
        <v>66.7</v>
      </c>
      <c r="E1470" s="40">
        <v>204631</v>
      </c>
      <c r="F1470" s="44">
        <v>57.4</v>
      </c>
      <c r="G1470" s="40">
        <v>442307</v>
      </c>
      <c r="H1470" s="130"/>
      <c r="L1470" s="12">
        <f t="shared" si="77"/>
        <v>370</v>
      </c>
    </row>
    <row r="1471" spans="1:12" x14ac:dyDescent="0.25">
      <c r="A1471" s="36" t="s">
        <v>91</v>
      </c>
      <c r="B1471" s="39">
        <v>359302</v>
      </c>
      <c r="C1471" s="39">
        <v>255328</v>
      </c>
      <c r="D1471" s="43">
        <v>71.099999999999994</v>
      </c>
      <c r="E1471" s="39">
        <v>224549</v>
      </c>
      <c r="F1471" s="43">
        <v>62.5</v>
      </c>
      <c r="G1471" s="39">
        <v>479877</v>
      </c>
      <c r="H1471" s="76"/>
      <c r="L1471" s="12">
        <f t="shared" si="77"/>
        <v>395</v>
      </c>
    </row>
    <row r="1472" spans="1:12" x14ac:dyDescent="0.25">
      <c r="A1472" s="37" t="s">
        <v>92</v>
      </c>
      <c r="B1472" s="40">
        <v>319889</v>
      </c>
      <c r="C1472" s="40">
        <v>238608</v>
      </c>
      <c r="D1472" s="44">
        <v>74.599999999999994</v>
      </c>
      <c r="E1472" s="40">
        <v>214738</v>
      </c>
      <c r="F1472" s="44">
        <v>67.099999999999994</v>
      </c>
      <c r="G1472" s="40">
        <v>453346</v>
      </c>
      <c r="H1472" s="130"/>
      <c r="L1472" s="12">
        <f t="shared" si="77"/>
        <v>305</v>
      </c>
    </row>
    <row r="1473" spans="1:12" x14ac:dyDescent="0.25">
      <c r="A1473" s="36" t="s">
        <v>93</v>
      </c>
      <c r="B1473" s="39">
        <v>288547</v>
      </c>
      <c r="C1473" s="39">
        <v>222097</v>
      </c>
      <c r="D1473" s="43">
        <v>77</v>
      </c>
      <c r="E1473" s="39">
        <v>202326</v>
      </c>
      <c r="F1473" s="43">
        <v>70.099999999999994</v>
      </c>
      <c r="G1473" s="39">
        <v>424423</v>
      </c>
      <c r="H1473" s="76"/>
      <c r="L1473" s="12">
        <f t="shared" si="77"/>
        <v>241</v>
      </c>
    </row>
    <row r="1474" spans="1:12" x14ac:dyDescent="0.25">
      <c r="A1474" s="37" t="s">
        <v>94</v>
      </c>
      <c r="B1474" s="40">
        <v>266491</v>
      </c>
      <c r="C1474" s="40">
        <v>213773</v>
      </c>
      <c r="D1474" s="44">
        <v>80.2</v>
      </c>
      <c r="E1474" s="40">
        <v>196837</v>
      </c>
      <c r="F1474" s="44">
        <v>73.900000000000006</v>
      </c>
      <c r="G1474" s="40">
        <v>410610</v>
      </c>
      <c r="H1474" s="130"/>
      <c r="L1474" s="12">
        <f t="shared" si="77"/>
        <v>187</v>
      </c>
    </row>
    <row r="1475" spans="1:12" x14ac:dyDescent="0.25">
      <c r="A1475" s="36" t="s">
        <v>95</v>
      </c>
      <c r="B1475" s="39">
        <v>284260</v>
      </c>
      <c r="C1475" s="39">
        <v>229746</v>
      </c>
      <c r="D1475" s="43">
        <v>80.8</v>
      </c>
      <c r="E1475" s="39">
        <v>212366</v>
      </c>
      <c r="F1475" s="43">
        <v>74.7</v>
      </c>
      <c r="G1475" s="39">
        <v>442112</v>
      </c>
      <c r="H1475" s="76"/>
      <c r="L1475" s="12">
        <f t="shared" si="77"/>
        <v>166</v>
      </c>
    </row>
    <row r="1476" spans="1:12" x14ac:dyDescent="0.25">
      <c r="A1476" s="37" t="s">
        <v>96</v>
      </c>
      <c r="B1476" s="40">
        <v>264339</v>
      </c>
      <c r="C1476" s="40">
        <v>228702</v>
      </c>
      <c r="D1476" s="42">
        <v>86.5</v>
      </c>
      <c r="E1476" s="40">
        <v>215218</v>
      </c>
      <c r="F1476" s="42">
        <v>81.400000000000006</v>
      </c>
      <c r="G1476" s="40">
        <v>443920</v>
      </c>
      <c r="H1476" s="130"/>
      <c r="L1476" s="12">
        <f t="shared" si="77"/>
        <v>142</v>
      </c>
    </row>
    <row r="1477" spans="1:12" x14ac:dyDescent="0.25">
      <c r="A1477" s="36" t="s">
        <v>97</v>
      </c>
      <c r="B1477" s="39">
        <v>210073</v>
      </c>
      <c r="C1477" s="39">
        <v>191081</v>
      </c>
      <c r="D1477" s="42">
        <v>91</v>
      </c>
      <c r="E1477" s="39">
        <v>183948</v>
      </c>
      <c r="F1477" s="42">
        <v>87.6</v>
      </c>
      <c r="G1477" s="39">
        <v>375029</v>
      </c>
      <c r="H1477" s="76"/>
      <c r="L1477" s="12">
        <f t="shared" si="77"/>
        <v>83</v>
      </c>
    </row>
    <row r="1478" spans="1:12" x14ac:dyDescent="0.25">
      <c r="A1478" s="37" t="s">
        <v>98</v>
      </c>
      <c r="B1478" s="40">
        <v>157657</v>
      </c>
      <c r="C1478" s="40">
        <v>146381</v>
      </c>
      <c r="D1478" s="42">
        <v>92.8</v>
      </c>
      <c r="E1478" s="40">
        <v>144025</v>
      </c>
      <c r="F1478" s="42">
        <v>91.3</v>
      </c>
      <c r="G1478" s="40">
        <v>290406</v>
      </c>
      <c r="H1478" s="130"/>
      <c r="L1478" s="12">
        <f t="shared" si="77"/>
        <v>60</v>
      </c>
    </row>
    <row r="1479" spans="1:12" x14ac:dyDescent="0.25">
      <c r="A1479" s="36" t="s">
        <v>99</v>
      </c>
      <c r="B1479" s="39">
        <v>102977</v>
      </c>
      <c r="C1479" s="39">
        <v>94238</v>
      </c>
      <c r="D1479" s="42">
        <v>91.5</v>
      </c>
      <c r="E1479" s="39">
        <v>92632</v>
      </c>
      <c r="F1479" s="42">
        <v>90</v>
      </c>
      <c r="G1479" s="39">
        <v>186870</v>
      </c>
      <c r="H1479" s="76"/>
      <c r="L1479" s="12">
        <f t="shared" si="77"/>
        <v>26</v>
      </c>
    </row>
    <row r="1480" spans="1:12" x14ac:dyDescent="0.25">
      <c r="A1480" s="37" t="s">
        <v>100</v>
      </c>
      <c r="B1480" s="40">
        <v>68566</v>
      </c>
      <c r="C1480" s="40">
        <v>62391</v>
      </c>
      <c r="D1480" s="42">
        <v>91</v>
      </c>
      <c r="E1480" s="40">
        <v>61281</v>
      </c>
      <c r="F1480" s="42">
        <v>89.4</v>
      </c>
      <c r="G1480" s="40">
        <v>123672</v>
      </c>
      <c r="H1480" s="130"/>
      <c r="L1480" s="12">
        <f t="shared" si="77"/>
        <v>12</v>
      </c>
    </row>
    <row r="1481" spans="1:12" x14ac:dyDescent="0.25">
      <c r="A1481" s="36" t="s">
        <v>101</v>
      </c>
      <c r="B1481" s="39">
        <v>44034</v>
      </c>
      <c r="C1481" s="39">
        <v>39834</v>
      </c>
      <c r="D1481" s="42">
        <v>90.5</v>
      </c>
      <c r="E1481" s="39">
        <v>39064</v>
      </c>
      <c r="F1481" s="42">
        <v>88.7</v>
      </c>
      <c r="G1481" s="39">
        <v>78898</v>
      </c>
      <c r="H1481" s="76"/>
      <c r="L1481" s="12">
        <f t="shared" si="77"/>
        <v>8</v>
      </c>
    </row>
    <row r="1482" spans="1:12" x14ac:dyDescent="0.25">
      <c r="A1482" s="37" t="s">
        <v>102</v>
      </c>
      <c r="B1482" s="40">
        <v>27669</v>
      </c>
      <c r="C1482" s="40">
        <v>25292</v>
      </c>
      <c r="D1482" s="42">
        <v>91.4</v>
      </c>
      <c r="E1482" s="40">
        <v>24807</v>
      </c>
      <c r="F1482" s="42">
        <v>89.7</v>
      </c>
      <c r="G1482" s="40">
        <v>50099</v>
      </c>
      <c r="H1482" s="130"/>
      <c r="L1482" s="12">
        <f t="shared" si="77"/>
        <v>4</v>
      </c>
    </row>
    <row r="1483" spans="1:12" x14ac:dyDescent="0.25">
      <c r="A1483" s="36" t="s">
        <v>12</v>
      </c>
      <c r="B1483" s="39" t="s">
        <v>13</v>
      </c>
      <c r="C1483" s="39">
        <v>64266</v>
      </c>
      <c r="D1483" s="43" t="s">
        <v>13</v>
      </c>
      <c r="E1483" s="39">
        <v>24946</v>
      </c>
      <c r="F1483" s="43" t="s">
        <v>13</v>
      </c>
      <c r="G1483" s="39">
        <v>89212</v>
      </c>
      <c r="H1483" s="76"/>
      <c r="L1483" s="12">
        <f t="shared" si="77"/>
        <v>21</v>
      </c>
    </row>
    <row r="1484" spans="1:12" x14ac:dyDescent="0.25">
      <c r="A1484" s="36" t="s">
        <v>194</v>
      </c>
      <c r="B1484" s="39">
        <v>3761140</v>
      </c>
      <c r="C1484" s="39">
        <v>2921476</v>
      </c>
      <c r="D1484" s="59">
        <v>77.7</v>
      </c>
      <c r="E1484" s="39">
        <v>2606944</v>
      </c>
      <c r="F1484" s="43">
        <v>69.3</v>
      </c>
      <c r="G1484" s="39">
        <v>5528420</v>
      </c>
      <c r="H1484" s="76"/>
    </row>
    <row r="1485" spans="1:12" x14ac:dyDescent="0.25">
      <c r="A1485" s="36" t="s">
        <v>103</v>
      </c>
      <c r="B1485" s="39">
        <v>4421887</v>
      </c>
      <c r="C1485" s="39">
        <v>2921476</v>
      </c>
      <c r="D1485" s="45">
        <v>66.099999999999994</v>
      </c>
      <c r="E1485" s="39">
        <v>2606944</v>
      </c>
      <c r="F1485" s="45">
        <v>59</v>
      </c>
      <c r="G1485" s="39">
        <v>5528420</v>
      </c>
      <c r="H1485" s="76"/>
      <c r="L1485" s="12">
        <f>SUM(L1466:L1484)</f>
        <v>3262</v>
      </c>
    </row>
    <row r="1487" spans="1:12" x14ac:dyDescent="0.25">
      <c r="B1487" s="3" t="s">
        <v>232</v>
      </c>
      <c r="C1487" s="58">
        <f>SUM(C1466:C1483)/SUM(B1466:B1482)</f>
        <v>0.7767525865156345</v>
      </c>
      <c r="D1487" s="56">
        <f>AVERAGE(D1466:D1482)</f>
        <v>79.517647058823542</v>
      </c>
      <c r="F1487" s="56">
        <f>AVERAGE(F1466:F1482)</f>
        <v>73.452941176470588</v>
      </c>
    </row>
    <row r="1488" spans="1:12" x14ac:dyDescent="0.25">
      <c r="B1488" s="3" t="s">
        <v>156</v>
      </c>
      <c r="D1488" s="38">
        <f>AVERAGE(D1476:D1482)</f>
        <v>90.671428571428564</v>
      </c>
      <c r="F1488" s="38">
        <f>AVERAGE(F1476:F1482)</f>
        <v>88.300000000000026</v>
      </c>
    </row>
    <row r="1489" spans="1:12" x14ac:dyDescent="0.25">
      <c r="B1489" s="3" t="s">
        <v>147</v>
      </c>
      <c r="D1489" s="38">
        <f>AVERAGE(D1478:D1482)</f>
        <v>91.440000000000012</v>
      </c>
      <c r="F1489" s="38">
        <f>AVERAGE(F1478:F1482)</f>
        <v>89.820000000000007</v>
      </c>
    </row>
    <row r="1491" spans="1:12" x14ac:dyDescent="0.25">
      <c r="A1491" t="s">
        <v>687</v>
      </c>
    </row>
    <row r="1492" spans="1:12" x14ac:dyDescent="0.25">
      <c r="A1492" t="s">
        <v>111</v>
      </c>
    </row>
    <row r="1493" spans="1:12" ht="60" x14ac:dyDescent="0.25">
      <c r="A1493" s="35" t="s">
        <v>104</v>
      </c>
      <c r="B1493" s="35" t="s">
        <v>105</v>
      </c>
      <c r="C1493" s="35" t="s">
        <v>106</v>
      </c>
      <c r="D1493" s="35" t="s">
        <v>107</v>
      </c>
      <c r="E1493" s="35" t="s">
        <v>108</v>
      </c>
      <c r="F1493" s="35" t="s">
        <v>109</v>
      </c>
      <c r="G1493" s="35" t="s">
        <v>110</v>
      </c>
      <c r="H1493" s="129"/>
      <c r="L1493" s="35" t="s">
        <v>457</v>
      </c>
    </row>
    <row r="1494" spans="1:12" x14ac:dyDescent="0.25">
      <c r="A1494" s="36" t="s">
        <v>134</v>
      </c>
      <c r="B1494" s="39">
        <v>660747</v>
      </c>
      <c r="C1494" s="39">
        <v>0</v>
      </c>
      <c r="D1494" s="45">
        <v>0</v>
      </c>
      <c r="E1494" s="39">
        <v>0</v>
      </c>
      <c r="F1494" s="45">
        <v>0</v>
      </c>
      <c r="G1494" s="39">
        <v>0</v>
      </c>
      <c r="H1494" s="76"/>
    </row>
    <row r="1495" spans="1:12" x14ac:dyDescent="0.25">
      <c r="A1495" s="41" t="s">
        <v>136</v>
      </c>
      <c r="B1495" s="40">
        <v>162530</v>
      </c>
      <c r="C1495" s="40">
        <v>109353</v>
      </c>
      <c r="D1495" s="44">
        <v>67.3</v>
      </c>
      <c r="E1495" s="40">
        <v>92829</v>
      </c>
      <c r="F1495" s="44">
        <v>57.1</v>
      </c>
      <c r="G1495" s="40">
        <v>202182</v>
      </c>
      <c r="H1495" s="130"/>
      <c r="L1495" s="12">
        <f t="shared" ref="L1495:L1512" si="78">C1495-C1524</f>
        <v>265</v>
      </c>
    </row>
    <row r="1496" spans="1:12" x14ac:dyDescent="0.25">
      <c r="A1496" s="36" t="s">
        <v>135</v>
      </c>
      <c r="B1496" s="39">
        <v>256743</v>
      </c>
      <c r="C1496" s="39">
        <v>176626</v>
      </c>
      <c r="D1496" s="43">
        <v>68.8</v>
      </c>
      <c r="E1496" s="39">
        <v>151690</v>
      </c>
      <c r="F1496" s="43">
        <v>59.1</v>
      </c>
      <c r="G1496" s="39">
        <v>328316</v>
      </c>
      <c r="H1496" s="76"/>
      <c r="L1496" s="12">
        <f t="shared" si="78"/>
        <v>373</v>
      </c>
    </row>
    <row r="1497" spans="1:12" x14ac:dyDescent="0.25">
      <c r="A1497" s="37" t="s">
        <v>88</v>
      </c>
      <c r="B1497" s="40">
        <v>277328</v>
      </c>
      <c r="C1497" s="40">
        <v>183371</v>
      </c>
      <c r="D1497" s="44">
        <v>66.099999999999994</v>
      </c>
      <c r="E1497" s="40">
        <v>150779</v>
      </c>
      <c r="F1497" s="44">
        <v>54.4</v>
      </c>
      <c r="G1497" s="40">
        <v>334150</v>
      </c>
      <c r="H1497" s="130"/>
      <c r="L1497" s="12">
        <f t="shared" si="78"/>
        <v>392</v>
      </c>
    </row>
    <row r="1498" spans="1:12" x14ac:dyDescent="0.25">
      <c r="A1498" s="36" t="s">
        <v>89</v>
      </c>
      <c r="B1498" s="39">
        <v>314508</v>
      </c>
      <c r="C1498" s="39">
        <v>201471</v>
      </c>
      <c r="D1498" s="43">
        <v>64.099999999999994</v>
      </c>
      <c r="E1498" s="39">
        <v>168481</v>
      </c>
      <c r="F1498" s="43">
        <v>53.6</v>
      </c>
      <c r="G1498" s="39">
        <v>369952</v>
      </c>
      <c r="H1498" s="76"/>
      <c r="L1498" s="12">
        <f t="shared" si="78"/>
        <v>445</v>
      </c>
    </row>
    <row r="1499" spans="1:12" x14ac:dyDescent="0.25">
      <c r="A1499" s="37" t="s">
        <v>90</v>
      </c>
      <c r="B1499" s="40">
        <v>356228</v>
      </c>
      <c r="C1499" s="40">
        <v>237306</v>
      </c>
      <c r="D1499" s="44">
        <v>66.599999999999994</v>
      </c>
      <c r="E1499" s="40">
        <v>204118</v>
      </c>
      <c r="F1499" s="44">
        <v>57.3</v>
      </c>
      <c r="G1499" s="40">
        <v>441424</v>
      </c>
      <c r="H1499" s="130"/>
      <c r="L1499" s="12">
        <f t="shared" si="78"/>
        <v>450</v>
      </c>
    </row>
    <row r="1500" spans="1:12" x14ac:dyDescent="0.25">
      <c r="A1500" s="36" t="s">
        <v>91</v>
      </c>
      <c r="B1500" s="39">
        <v>359302</v>
      </c>
      <c r="C1500" s="39">
        <v>254933</v>
      </c>
      <c r="D1500" s="43">
        <v>71</v>
      </c>
      <c r="E1500" s="39">
        <v>224059</v>
      </c>
      <c r="F1500" s="43">
        <v>62.4</v>
      </c>
      <c r="G1500" s="39">
        <v>478992</v>
      </c>
      <c r="H1500" s="76"/>
      <c r="L1500" s="12">
        <f t="shared" si="78"/>
        <v>402</v>
      </c>
    </row>
    <row r="1501" spans="1:12" x14ac:dyDescent="0.25">
      <c r="A1501" s="37" t="s">
        <v>92</v>
      </c>
      <c r="B1501" s="40">
        <v>319889</v>
      </c>
      <c r="C1501" s="40">
        <v>238303</v>
      </c>
      <c r="D1501" s="44">
        <v>74.5</v>
      </c>
      <c r="E1501" s="40">
        <v>214276</v>
      </c>
      <c r="F1501" s="44">
        <v>67</v>
      </c>
      <c r="G1501" s="40">
        <v>452579</v>
      </c>
      <c r="H1501" s="130"/>
      <c r="L1501" s="12">
        <f t="shared" si="78"/>
        <v>325</v>
      </c>
    </row>
    <row r="1502" spans="1:12" x14ac:dyDescent="0.25">
      <c r="A1502" s="36" t="s">
        <v>93</v>
      </c>
      <c r="B1502" s="39">
        <v>288547</v>
      </c>
      <c r="C1502" s="39">
        <v>221856</v>
      </c>
      <c r="D1502" s="43">
        <v>76.900000000000006</v>
      </c>
      <c r="E1502" s="39">
        <v>201905</v>
      </c>
      <c r="F1502" s="43">
        <v>70</v>
      </c>
      <c r="G1502" s="39">
        <v>423761</v>
      </c>
      <c r="H1502" s="76"/>
      <c r="L1502" s="12">
        <f t="shared" si="78"/>
        <v>260</v>
      </c>
    </row>
    <row r="1503" spans="1:12" x14ac:dyDescent="0.25">
      <c r="A1503" s="37" t="s">
        <v>94</v>
      </c>
      <c r="B1503" s="40">
        <v>266491</v>
      </c>
      <c r="C1503" s="40">
        <v>213586</v>
      </c>
      <c r="D1503" s="44">
        <v>80.2</v>
      </c>
      <c r="E1503" s="40">
        <v>196497</v>
      </c>
      <c r="F1503" s="44">
        <v>73.7</v>
      </c>
      <c r="G1503" s="40">
        <v>410083</v>
      </c>
      <c r="H1503" s="130"/>
      <c r="L1503" s="12">
        <f t="shared" si="78"/>
        <v>242</v>
      </c>
    </row>
    <row r="1504" spans="1:12" x14ac:dyDescent="0.25">
      <c r="A1504" s="36" t="s">
        <v>95</v>
      </c>
      <c r="B1504" s="39">
        <v>284260</v>
      </c>
      <c r="C1504" s="39">
        <v>229580</v>
      </c>
      <c r="D1504" s="43">
        <v>80.8</v>
      </c>
      <c r="E1504" s="39">
        <v>212024</v>
      </c>
      <c r="F1504" s="43">
        <v>74.599999999999994</v>
      </c>
      <c r="G1504" s="39">
        <v>441604</v>
      </c>
      <c r="H1504" s="76"/>
      <c r="L1504" s="12">
        <f t="shared" si="78"/>
        <v>192</v>
      </c>
    </row>
    <row r="1505" spans="1:12" x14ac:dyDescent="0.25">
      <c r="A1505" s="37" t="s">
        <v>96</v>
      </c>
      <c r="B1505" s="40">
        <v>264339</v>
      </c>
      <c r="C1505" s="40">
        <v>228560</v>
      </c>
      <c r="D1505" s="42">
        <v>86.5</v>
      </c>
      <c r="E1505" s="40">
        <v>214940</v>
      </c>
      <c r="F1505" s="42">
        <v>81.3</v>
      </c>
      <c r="G1505" s="40">
        <v>443500</v>
      </c>
      <c r="H1505" s="130"/>
      <c r="L1505" s="12">
        <f t="shared" si="78"/>
        <v>153</v>
      </c>
    </row>
    <row r="1506" spans="1:12" x14ac:dyDescent="0.25">
      <c r="A1506" s="36" t="s">
        <v>97</v>
      </c>
      <c r="B1506" s="39">
        <v>210073</v>
      </c>
      <c r="C1506" s="39">
        <v>190998</v>
      </c>
      <c r="D1506" s="42">
        <v>90.9</v>
      </c>
      <c r="E1506" s="39">
        <v>183779</v>
      </c>
      <c r="F1506" s="42">
        <v>87.5</v>
      </c>
      <c r="G1506" s="39">
        <v>374777</v>
      </c>
      <c r="H1506" s="76"/>
      <c r="L1506" s="12">
        <f t="shared" si="78"/>
        <v>78</v>
      </c>
    </row>
    <row r="1507" spans="1:12" x14ac:dyDescent="0.25">
      <c r="A1507" s="37" t="s">
        <v>98</v>
      </c>
      <c r="B1507" s="40">
        <v>157657</v>
      </c>
      <c r="C1507" s="40">
        <v>146321</v>
      </c>
      <c r="D1507" s="42">
        <v>92.8</v>
      </c>
      <c r="E1507" s="40">
        <v>143924</v>
      </c>
      <c r="F1507" s="42">
        <v>91.3</v>
      </c>
      <c r="G1507" s="40">
        <v>290245</v>
      </c>
      <c r="H1507" s="130"/>
      <c r="L1507" s="12">
        <f t="shared" si="78"/>
        <v>42</v>
      </c>
    </row>
    <row r="1508" spans="1:12" x14ac:dyDescent="0.25">
      <c r="A1508" s="36" t="s">
        <v>99</v>
      </c>
      <c r="B1508" s="39">
        <v>102977</v>
      </c>
      <c r="C1508" s="39">
        <v>94212</v>
      </c>
      <c r="D1508" s="42">
        <v>91.5</v>
      </c>
      <c r="E1508" s="39">
        <v>92583</v>
      </c>
      <c r="F1508" s="42">
        <v>89.9</v>
      </c>
      <c r="G1508" s="39">
        <v>186795</v>
      </c>
      <c r="H1508" s="76"/>
      <c r="L1508" s="12">
        <f t="shared" si="78"/>
        <v>19</v>
      </c>
    </row>
    <row r="1509" spans="1:12" x14ac:dyDescent="0.25">
      <c r="A1509" s="37" t="s">
        <v>100</v>
      </c>
      <c r="B1509" s="40">
        <v>68566</v>
      </c>
      <c r="C1509" s="40">
        <v>62379</v>
      </c>
      <c r="D1509" s="42">
        <v>91</v>
      </c>
      <c r="E1509" s="40">
        <v>61261</v>
      </c>
      <c r="F1509" s="42">
        <v>89.3</v>
      </c>
      <c r="G1509" s="40">
        <v>123640</v>
      </c>
      <c r="H1509" s="130"/>
      <c r="L1509" s="12">
        <f t="shared" si="78"/>
        <v>18</v>
      </c>
    </row>
    <row r="1510" spans="1:12" x14ac:dyDescent="0.25">
      <c r="A1510" s="36" t="s">
        <v>101</v>
      </c>
      <c r="B1510" s="39">
        <v>44034</v>
      </c>
      <c r="C1510" s="39">
        <v>39826</v>
      </c>
      <c r="D1510" s="42">
        <v>90.4</v>
      </c>
      <c r="E1510" s="39">
        <v>39051</v>
      </c>
      <c r="F1510" s="42">
        <v>88.7</v>
      </c>
      <c r="G1510" s="39">
        <v>78877</v>
      </c>
      <c r="H1510" s="76"/>
      <c r="L1510" s="12">
        <f t="shared" si="78"/>
        <v>12</v>
      </c>
    </row>
    <row r="1511" spans="1:12" x14ac:dyDescent="0.25">
      <c r="A1511" s="37" t="s">
        <v>102</v>
      </c>
      <c r="B1511" s="40">
        <v>27669</v>
      </c>
      <c r="C1511" s="40">
        <v>25288</v>
      </c>
      <c r="D1511" s="42">
        <v>91.4</v>
      </c>
      <c r="E1511" s="40">
        <v>24803</v>
      </c>
      <c r="F1511" s="42">
        <v>89.6</v>
      </c>
      <c r="G1511" s="40">
        <v>50091</v>
      </c>
      <c r="H1511" s="130"/>
      <c r="L1511" s="12">
        <f t="shared" si="78"/>
        <v>11</v>
      </c>
    </row>
    <row r="1512" spans="1:12" x14ac:dyDescent="0.25">
      <c r="A1512" s="36" t="s">
        <v>12</v>
      </c>
      <c r="B1512" s="39" t="s">
        <v>13</v>
      </c>
      <c r="C1512" s="39">
        <v>64245</v>
      </c>
      <c r="D1512" s="43" t="s">
        <v>13</v>
      </c>
      <c r="E1512" s="39">
        <v>24996</v>
      </c>
      <c r="F1512" s="43" t="s">
        <v>13</v>
      </c>
      <c r="G1512" s="39">
        <v>89241</v>
      </c>
      <c r="H1512" s="76"/>
      <c r="L1512" s="12">
        <f t="shared" si="78"/>
        <v>10</v>
      </c>
    </row>
    <row r="1513" spans="1:12" x14ac:dyDescent="0.25">
      <c r="A1513" s="36" t="s">
        <v>194</v>
      </c>
      <c r="B1513" s="39">
        <v>3761140</v>
      </c>
      <c r="C1513" s="39">
        <v>2918214</v>
      </c>
      <c r="D1513" s="59">
        <v>77.599999999999994</v>
      </c>
      <c r="E1513" s="39">
        <v>2601995</v>
      </c>
      <c r="F1513" s="43">
        <v>69.2</v>
      </c>
      <c r="G1513" s="39">
        <v>5520209</v>
      </c>
      <c r="H1513" s="76"/>
    </row>
    <row r="1514" spans="1:12" x14ac:dyDescent="0.25">
      <c r="A1514" s="36" t="s">
        <v>103</v>
      </c>
      <c r="B1514" s="39">
        <v>4421887</v>
      </c>
      <c r="C1514" s="39">
        <v>2918214</v>
      </c>
      <c r="D1514" s="45">
        <v>66</v>
      </c>
      <c r="E1514" s="39">
        <v>2601995</v>
      </c>
      <c r="F1514" s="45">
        <v>58.8</v>
      </c>
      <c r="G1514" s="39">
        <v>5520209</v>
      </c>
      <c r="H1514" s="76"/>
      <c r="L1514" s="12">
        <f>SUM(L1495:L1513)</f>
        <v>3689</v>
      </c>
    </row>
    <row r="1516" spans="1:12" x14ac:dyDescent="0.25">
      <c r="B1516" s="3" t="s">
        <v>232</v>
      </c>
      <c r="C1516" s="58">
        <f>SUM(C1495:C1512)/SUM(B1495:B1511)</f>
        <v>0.77588529650975591</v>
      </c>
      <c r="D1516" s="56">
        <f>AVERAGE(D1495:D1511)</f>
        <v>79.458823529411774</v>
      </c>
      <c r="F1516" s="56">
        <f>AVERAGE(F1495:F1511)</f>
        <v>73.341176470588238</v>
      </c>
    </row>
    <row r="1517" spans="1:12" x14ac:dyDescent="0.25">
      <c r="B1517" s="3" t="s">
        <v>156</v>
      </c>
      <c r="D1517" s="38">
        <f>AVERAGE(D1505:D1511)</f>
        <v>90.642857142857139</v>
      </c>
      <c r="F1517" s="38">
        <f>AVERAGE(F1505:F1511)</f>
        <v>88.228571428571428</v>
      </c>
    </row>
    <row r="1518" spans="1:12" x14ac:dyDescent="0.25">
      <c r="B1518" s="3" t="s">
        <v>147</v>
      </c>
      <c r="D1518" s="38">
        <f>AVERAGE(D1507:D1511)</f>
        <v>91.42</v>
      </c>
      <c r="F1518" s="38">
        <f>AVERAGE(F1507:F1511)</f>
        <v>89.759999999999991</v>
      </c>
    </row>
    <row r="1520" spans="1:12" x14ac:dyDescent="0.25">
      <c r="A1520" t="s">
        <v>681</v>
      </c>
    </row>
    <row r="1521" spans="1:12" x14ac:dyDescent="0.25">
      <c r="A1521" t="s">
        <v>111</v>
      </c>
    </row>
    <row r="1522" spans="1:12" ht="60" x14ac:dyDescent="0.25">
      <c r="A1522" s="35" t="s">
        <v>104</v>
      </c>
      <c r="B1522" s="35" t="s">
        <v>105</v>
      </c>
      <c r="C1522" s="35" t="s">
        <v>106</v>
      </c>
      <c r="D1522" s="35" t="s">
        <v>107</v>
      </c>
      <c r="E1522" s="35" t="s">
        <v>108</v>
      </c>
      <c r="F1522" s="35" t="s">
        <v>109</v>
      </c>
      <c r="G1522" s="35" t="s">
        <v>110</v>
      </c>
      <c r="H1522" s="129"/>
      <c r="L1522" s="35" t="s">
        <v>457</v>
      </c>
    </row>
    <row r="1523" spans="1:12" x14ac:dyDescent="0.25">
      <c r="A1523" s="36" t="s">
        <v>134</v>
      </c>
      <c r="B1523" s="39">
        <v>660747</v>
      </c>
      <c r="C1523" s="39">
        <v>0</v>
      </c>
      <c r="D1523" s="45">
        <v>0</v>
      </c>
      <c r="E1523" s="39">
        <v>0</v>
      </c>
      <c r="F1523" s="45">
        <v>0</v>
      </c>
      <c r="G1523" s="39">
        <v>0</v>
      </c>
      <c r="H1523" s="76"/>
    </row>
    <row r="1524" spans="1:12" x14ac:dyDescent="0.25">
      <c r="A1524" s="41" t="s">
        <v>136</v>
      </c>
      <c r="B1524" s="40">
        <v>162530</v>
      </c>
      <c r="C1524" s="40">
        <v>109088</v>
      </c>
      <c r="D1524" s="44">
        <v>67.099999999999994</v>
      </c>
      <c r="E1524" s="40">
        <v>92371</v>
      </c>
      <c r="F1524" s="44">
        <v>56.8</v>
      </c>
      <c r="G1524" s="40">
        <v>201459</v>
      </c>
      <c r="H1524" s="130"/>
      <c r="L1524" s="12">
        <f t="shared" ref="L1524:L1541" si="79">C1524-C1553</f>
        <v>273</v>
      </c>
    </row>
    <row r="1525" spans="1:12" x14ac:dyDescent="0.25">
      <c r="A1525" s="36" t="s">
        <v>135</v>
      </c>
      <c r="B1525" s="39">
        <v>256743</v>
      </c>
      <c r="C1525" s="39">
        <v>176253</v>
      </c>
      <c r="D1525" s="43">
        <v>68.7</v>
      </c>
      <c r="E1525" s="39">
        <v>151117</v>
      </c>
      <c r="F1525" s="43">
        <v>58.9</v>
      </c>
      <c r="G1525" s="39">
        <v>327370</v>
      </c>
      <c r="H1525" s="76"/>
      <c r="L1525" s="12">
        <f t="shared" si="79"/>
        <v>299</v>
      </c>
    </row>
    <row r="1526" spans="1:12" x14ac:dyDescent="0.25">
      <c r="A1526" s="37" t="s">
        <v>88</v>
      </c>
      <c r="B1526" s="40">
        <v>277328</v>
      </c>
      <c r="C1526" s="40">
        <v>182979</v>
      </c>
      <c r="D1526" s="44">
        <v>66</v>
      </c>
      <c r="E1526" s="40">
        <v>150286</v>
      </c>
      <c r="F1526" s="44">
        <v>54.2</v>
      </c>
      <c r="G1526" s="40">
        <v>333265</v>
      </c>
      <c r="H1526" s="130"/>
      <c r="L1526" s="12">
        <f t="shared" si="79"/>
        <v>333</v>
      </c>
    </row>
    <row r="1527" spans="1:12" x14ac:dyDescent="0.25">
      <c r="A1527" s="36" t="s">
        <v>89</v>
      </c>
      <c r="B1527" s="39">
        <v>314508</v>
      </c>
      <c r="C1527" s="39">
        <v>201026</v>
      </c>
      <c r="D1527" s="43">
        <v>63.9</v>
      </c>
      <c r="E1527" s="39">
        <v>167963</v>
      </c>
      <c r="F1527" s="43">
        <v>53.4</v>
      </c>
      <c r="G1527" s="39">
        <v>368989</v>
      </c>
      <c r="H1527" s="76"/>
      <c r="L1527" s="12">
        <f t="shared" si="79"/>
        <v>353</v>
      </c>
    </row>
    <row r="1528" spans="1:12" x14ac:dyDescent="0.25">
      <c r="A1528" s="37" t="s">
        <v>90</v>
      </c>
      <c r="B1528" s="40">
        <v>356228</v>
      </c>
      <c r="C1528" s="40">
        <v>236856</v>
      </c>
      <c r="D1528" s="44">
        <v>66.5</v>
      </c>
      <c r="E1528" s="40">
        <v>203555</v>
      </c>
      <c r="F1528" s="44">
        <v>57.1</v>
      </c>
      <c r="G1528" s="40">
        <v>440411</v>
      </c>
      <c r="H1528" s="130"/>
      <c r="L1528" s="12">
        <f t="shared" si="79"/>
        <v>413</v>
      </c>
    </row>
    <row r="1529" spans="1:12" x14ac:dyDescent="0.25">
      <c r="A1529" s="36" t="s">
        <v>91</v>
      </c>
      <c r="B1529" s="39">
        <v>359302</v>
      </c>
      <c r="C1529" s="39">
        <v>254531</v>
      </c>
      <c r="D1529" s="43">
        <v>70.8</v>
      </c>
      <c r="E1529" s="39">
        <v>223513</v>
      </c>
      <c r="F1529" s="43">
        <v>62.2</v>
      </c>
      <c r="G1529" s="39">
        <v>478044</v>
      </c>
      <c r="H1529" s="76"/>
      <c r="L1529" s="12">
        <f t="shared" si="79"/>
        <v>349</v>
      </c>
    </row>
    <row r="1530" spans="1:12" x14ac:dyDescent="0.25">
      <c r="A1530" s="37" t="s">
        <v>92</v>
      </c>
      <c r="B1530" s="40">
        <v>319889</v>
      </c>
      <c r="C1530" s="40">
        <v>237978</v>
      </c>
      <c r="D1530" s="44">
        <v>74.400000000000006</v>
      </c>
      <c r="E1530" s="40">
        <v>213796</v>
      </c>
      <c r="F1530" s="44">
        <v>66.8</v>
      </c>
      <c r="G1530" s="40">
        <v>451774</v>
      </c>
      <c r="H1530" s="130"/>
      <c r="L1530" s="12">
        <f t="shared" si="79"/>
        <v>291</v>
      </c>
    </row>
    <row r="1531" spans="1:12" x14ac:dyDescent="0.25">
      <c r="A1531" s="36" t="s">
        <v>93</v>
      </c>
      <c r="B1531" s="39">
        <v>288547</v>
      </c>
      <c r="C1531" s="39">
        <v>221596</v>
      </c>
      <c r="D1531" s="43">
        <v>76.8</v>
      </c>
      <c r="E1531" s="39">
        <v>201496</v>
      </c>
      <c r="F1531" s="43">
        <v>69.8</v>
      </c>
      <c r="G1531" s="39">
        <v>423092</v>
      </c>
      <c r="H1531" s="76"/>
      <c r="L1531" s="12">
        <f t="shared" si="79"/>
        <v>227</v>
      </c>
    </row>
    <row r="1532" spans="1:12" x14ac:dyDescent="0.25">
      <c r="A1532" s="37" t="s">
        <v>94</v>
      </c>
      <c r="B1532" s="40">
        <v>266491</v>
      </c>
      <c r="C1532" s="40">
        <v>213344</v>
      </c>
      <c r="D1532" s="44">
        <v>80.099999999999994</v>
      </c>
      <c r="E1532" s="40">
        <v>196160</v>
      </c>
      <c r="F1532" s="44">
        <v>73.599999999999994</v>
      </c>
      <c r="G1532" s="40">
        <v>409504</v>
      </c>
      <c r="H1532" s="130"/>
      <c r="L1532" s="12">
        <f t="shared" si="79"/>
        <v>187</v>
      </c>
    </row>
    <row r="1533" spans="1:12" x14ac:dyDescent="0.25">
      <c r="A1533" s="36" t="s">
        <v>95</v>
      </c>
      <c r="B1533" s="39">
        <v>284260</v>
      </c>
      <c r="C1533" s="39">
        <v>229388</v>
      </c>
      <c r="D1533" s="43">
        <v>80.7</v>
      </c>
      <c r="E1533" s="39">
        <v>211743</v>
      </c>
      <c r="F1533" s="43">
        <v>74.5</v>
      </c>
      <c r="G1533" s="39">
        <v>441131</v>
      </c>
      <c r="H1533" s="76"/>
      <c r="L1533" s="12">
        <f t="shared" si="79"/>
        <v>164</v>
      </c>
    </row>
    <row r="1534" spans="1:12" x14ac:dyDescent="0.25">
      <c r="A1534" s="37" t="s">
        <v>96</v>
      </c>
      <c r="B1534" s="40">
        <v>264339</v>
      </c>
      <c r="C1534" s="40">
        <v>228407</v>
      </c>
      <c r="D1534" s="42">
        <v>86.4</v>
      </c>
      <c r="E1534" s="40">
        <v>214688</v>
      </c>
      <c r="F1534" s="42">
        <v>81.2</v>
      </c>
      <c r="G1534" s="40">
        <v>443095</v>
      </c>
      <c r="H1534" s="130"/>
      <c r="L1534" s="12">
        <f t="shared" si="79"/>
        <v>110</v>
      </c>
    </row>
    <row r="1535" spans="1:12" x14ac:dyDescent="0.25">
      <c r="A1535" s="36" t="s">
        <v>97</v>
      </c>
      <c r="B1535" s="39">
        <v>210073</v>
      </c>
      <c r="C1535" s="39">
        <v>190920</v>
      </c>
      <c r="D1535" s="42">
        <v>90.9</v>
      </c>
      <c r="E1535" s="39">
        <v>183623</v>
      </c>
      <c r="F1535" s="42">
        <v>87.4</v>
      </c>
      <c r="G1535" s="39">
        <v>374543</v>
      </c>
      <c r="H1535" s="76"/>
      <c r="L1535" s="12">
        <f t="shared" si="79"/>
        <v>70</v>
      </c>
    </row>
    <row r="1536" spans="1:12" x14ac:dyDescent="0.25">
      <c r="A1536" s="37" t="s">
        <v>98</v>
      </c>
      <c r="B1536" s="40">
        <v>157657</v>
      </c>
      <c r="C1536" s="40">
        <v>146279</v>
      </c>
      <c r="D1536" s="42">
        <v>92.8</v>
      </c>
      <c r="E1536" s="40">
        <v>143838</v>
      </c>
      <c r="F1536" s="42">
        <v>91.2</v>
      </c>
      <c r="G1536" s="40">
        <v>290117</v>
      </c>
      <c r="H1536" s="130"/>
      <c r="L1536" s="12">
        <f t="shared" si="79"/>
        <v>54</v>
      </c>
    </row>
    <row r="1537" spans="1:12" x14ac:dyDescent="0.25">
      <c r="A1537" s="36" t="s">
        <v>99</v>
      </c>
      <c r="B1537" s="39">
        <v>102977</v>
      </c>
      <c r="C1537" s="39">
        <v>94193</v>
      </c>
      <c r="D1537" s="42">
        <v>91.5</v>
      </c>
      <c r="E1537" s="39">
        <v>92532</v>
      </c>
      <c r="F1537" s="42">
        <v>89.9</v>
      </c>
      <c r="G1537" s="39">
        <v>186725</v>
      </c>
      <c r="H1537" s="76"/>
      <c r="L1537" s="12">
        <f t="shared" si="79"/>
        <v>22</v>
      </c>
    </row>
    <row r="1538" spans="1:12" x14ac:dyDescent="0.25">
      <c r="A1538" s="37" t="s">
        <v>100</v>
      </c>
      <c r="B1538" s="40">
        <v>68566</v>
      </c>
      <c r="C1538" s="40">
        <v>62361</v>
      </c>
      <c r="D1538" s="42">
        <v>91</v>
      </c>
      <c r="E1538" s="40">
        <v>61242</v>
      </c>
      <c r="F1538" s="42">
        <v>89.3</v>
      </c>
      <c r="G1538" s="40">
        <v>123603</v>
      </c>
      <c r="H1538" s="130"/>
      <c r="L1538" s="12">
        <f t="shared" si="79"/>
        <v>6</v>
      </c>
    </row>
    <row r="1539" spans="1:12" x14ac:dyDescent="0.25">
      <c r="A1539" s="36" t="s">
        <v>101</v>
      </c>
      <c r="B1539" s="39">
        <v>44034</v>
      </c>
      <c r="C1539" s="39">
        <v>39814</v>
      </c>
      <c r="D1539" s="42">
        <v>90.4</v>
      </c>
      <c r="E1539" s="39">
        <v>39039</v>
      </c>
      <c r="F1539" s="42">
        <v>88.7</v>
      </c>
      <c r="G1539" s="39">
        <v>78853</v>
      </c>
      <c r="H1539" s="76"/>
      <c r="L1539" s="12">
        <f t="shared" si="79"/>
        <v>8</v>
      </c>
    </row>
    <row r="1540" spans="1:12" x14ac:dyDescent="0.25">
      <c r="A1540" s="37" t="s">
        <v>102</v>
      </c>
      <c r="B1540" s="40">
        <v>27669</v>
      </c>
      <c r="C1540" s="40">
        <v>25277</v>
      </c>
      <c r="D1540" s="42">
        <v>91.3</v>
      </c>
      <c r="E1540" s="40">
        <v>24794</v>
      </c>
      <c r="F1540" s="42">
        <v>89.6</v>
      </c>
      <c r="G1540" s="40">
        <v>50071</v>
      </c>
      <c r="H1540" s="130"/>
      <c r="L1540" s="12">
        <f t="shared" si="79"/>
        <v>1</v>
      </c>
    </row>
    <row r="1541" spans="1:12" x14ac:dyDescent="0.25">
      <c r="A1541" s="36" t="s">
        <v>12</v>
      </c>
      <c r="B1541" s="39" t="s">
        <v>13</v>
      </c>
      <c r="C1541" s="39">
        <v>64235</v>
      </c>
      <c r="D1541" s="43" t="s">
        <v>13</v>
      </c>
      <c r="E1541" s="39">
        <v>24993</v>
      </c>
      <c r="F1541" s="43" t="s">
        <v>13</v>
      </c>
      <c r="G1541" s="39">
        <v>89228</v>
      </c>
      <c r="H1541" s="76"/>
      <c r="L1541" s="12">
        <f t="shared" si="79"/>
        <v>11</v>
      </c>
    </row>
    <row r="1542" spans="1:12" x14ac:dyDescent="0.25">
      <c r="A1542" s="36" t="s">
        <v>194</v>
      </c>
      <c r="B1542" s="39">
        <v>3761140</v>
      </c>
      <c r="C1542" s="39">
        <v>2914525</v>
      </c>
      <c r="D1542" s="59">
        <v>77.5</v>
      </c>
      <c r="E1542" s="39">
        <v>2596749</v>
      </c>
      <c r="F1542" s="43">
        <v>69</v>
      </c>
      <c r="G1542" s="39">
        <v>5511274</v>
      </c>
      <c r="H1542" s="76"/>
    </row>
    <row r="1543" spans="1:12" x14ac:dyDescent="0.25">
      <c r="A1543" s="36" t="s">
        <v>103</v>
      </c>
      <c r="B1543" s="39">
        <v>4421887</v>
      </c>
      <c r="C1543" s="39">
        <v>2914525</v>
      </c>
      <c r="D1543" s="45">
        <v>65.900000000000006</v>
      </c>
      <c r="E1543" s="39">
        <v>2596749</v>
      </c>
      <c r="F1543" s="45">
        <v>58.7</v>
      </c>
      <c r="G1543" s="39">
        <v>5511274</v>
      </c>
      <c r="H1543" s="76"/>
      <c r="L1543" s="12">
        <f>SUM(L1524:L1542)</f>
        <v>3171</v>
      </c>
    </row>
    <row r="1545" spans="1:12" x14ac:dyDescent="0.25">
      <c r="B1545" s="3" t="s">
        <v>232</v>
      </c>
      <c r="C1545" s="58">
        <f>SUM(C1524:C1541)/SUM(B1524:B1540)</f>
        <v>0.77490447712542554</v>
      </c>
      <c r="D1545" s="56">
        <f>AVERAGE(D1524:D1540)</f>
        <v>79.370588235294122</v>
      </c>
      <c r="F1545" s="56">
        <f>AVERAGE(F1524:F1540)</f>
        <v>73.211764705882345</v>
      </c>
    </row>
    <row r="1546" spans="1:12" x14ac:dyDescent="0.25">
      <c r="B1546" s="3" t="s">
        <v>156</v>
      </c>
      <c r="D1546" s="38">
        <f>AVERAGE(D1534:D1540)</f>
        <v>90.614285714285714</v>
      </c>
      <c r="F1546" s="38">
        <f>AVERAGE(F1534:F1540)</f>
        <v>88.185714285714297</v>
      </c>
    </row>
    <row r="1547" spans="1:12" x14ac:dyDescent="0.25">
      <c r="B1547" s="3" t="s">
        <v>147</v>
      </c>
      <c r="D1547" s="38">
        <f>AVERAGE(D1536:D1540)</f>
        <v>91.4</v>
      </c>
      <c r="F1547" s="38">
        <f>AVERAGE(F1536:F1540)</f>
        <v>89.740000000000009</v>
      </c>
    </row>
    <row r="1549" spans="1:12" x14ac:dyDescent="0.25">
      <c r="A1549" t="s">
        <v>674</v>
      </c>
    </row>
    <row r="1550" spans="1:12" x14ac:dyDescent="0.25">
      <c r="A1550" t="s">
        <v>111</v>
      </c>
    </row>
    <row r="1551" spans="1:12" ht="60" x14ac:dyDescent="0.25">
      <c r="A1551" s="35" t="s">
        <v>104</v>
      </c>
      <c r="B1551" s="35" t="s">
        <v>105</v>
      </c>
      <c r="C1551" s="35" t="s">
        <v>106</v>
      </c>
      <c r="D1551" s="35" t="s">
        <v>107</v>
      </c>
      <c r="E1551" s="35" t="s">
        <v>108</v>
      </c>
      <c r="F1551" s="35" t="s">
        <v>109</v>
      </c>
      <c r="G1551" s="35" t="s">
        <v>110</v>
      </c>
      <c r="H1551" s="129"/>
      <c r="L1551" s="35" t="s">
        <v>457</v>
      </c>
    </row>
    <row r="1552" spans="1:12" x14ac:dyDescent="0.25">
      <c r="A1552" s="36" t="s">
        <v>134</v>
      </c>
      <c r="B1552" s="39">
        <v>660747</v>
      </c>
      <c r="C1552" s="39">
        <v>0</v>
      </c>
      <c r="D1552" s="45">
        <v>0</v>
      </c>
      <c r="E1552" s="39">
        <v>0</v>
      </c>
      <c r="F1552" s="45">
        <v>0</v>
      </c>
      <c r="G1552" s="39">
        <v>0</v>
      </c>
      <c r="H1552" s="76"/>
    </row>
    <row r="1553" spans="1:12" x14ac:dyDescent="0.25">
      <c r="A1553" s="41" t="s">
        <v>136</v>
      </c>
      <c r="B1553" s="40">
        <v>162530</v>
      </c>
      <c r="C1553" s="40">
        <v>108815</v>
      </c>
      <c r="D1553" s="44">
        <v>67</v>
      </c>
      <c r="E1553" s="40">
        <v>91934</v>
      </c>
      <c r="F1553" s="44">
        <v>56.6</v>
      </c>
      <c r="G1553" s="40">
        <v>200749</v>
      </c>
      <c r="H1553" s="130"/>
      <c r="L1553" s="12">
        <f t="shared" ref="L1553:L1570" si="80">C1553-C1582</f>
        <v>251</v>
      </c>
    </row>
    <row r="1554" spans="1:12" x14ac:dyDescent="0.25">
      <c r="A1554" s="36" t="s">
        <v>135</v>
      </c>
      <c r="B1554" s="39">
        <v>256743</v>
      </c>
      <c r="C1554" s="39">
        <v>175954</v>
      </c>
      <c r="D1554" s="43">
        <v>68.5</v>
      </c>
      <c r="E1554" s="39">
        <v>150562</v>
      </c>
      <c r="F1554" s="43">
        <v>58.6</v>
      </c>
      <c r="G1554" s="39">
        <v>326516</v>
      </c>
      <c r="H1554" s="76"/>
      <c r="L1554" s="12">
        <f t="shared" si="80"/>
        <v>291</v>
      </c>
    </row>
    <row r="1555" spans="1:12" x14ac:dyDescent="0.25">
      <c r="A1555" s="37" t="s">
        <v>88</v>
      </c>
      <c r="B1555" s="40">
        <v>277328</v>
      </c>
      <c r="C1555" s="40">
        <v>182646</v>
      </c>
      <c r="D1555" s="44">
        <v>65.900000000000006</v>
      </c>
      <c r="E1555" s="40">
        <v>149809</v>
      </c>
      <c r="F1555" s="44">
        <v>54</v>
      </c>
      <c r="G1555" s="40">
        <v>332455</v>
      </c>
      <c r="H1555" s="130"/>
      <c r="L1555" s="12">
        <f t="shared" si="80"/>
        <v>267</v>
      </c>
    </row>
    <row r="1556" spans="1:12" x14ac:dyDescent="0.25">
      <c r="A1556" s="36" t="s">
        <v>89</v>
      </c>
      <c r="B1556" s="39">
        <v>314508</v>
      </c>
      <c r="C1556" s="39">
        <v>200673</v>
      </c>
      <c r="D1556" s="43">
        <v>63.8</v>
      </c>
      <c r="E1556" s="39">
        <v>167503</v>
      </c>
      <c r="F1556" s="43">
        <v>53.3</v>
      </c>
      <c r="G1556" s="39">
        <v>368176</v>
      </c>
      <c r="H1556" s="76"/>
      <c r="L1556" s="12">
        <f t="shared" si="80"/>
        <v>332</v>
      </c>
    </row>
    <row r="1557" spans="1:12" x14ac:dyDescent="0.25">
      <c r="A1557" s="37" t="s">
        <v>90</v>
      </c>
      <c r="B1557" s="40">
        <v>356228</v>
      </c>
      <c r="C1557" s="40">
        <v>236443</v>
      </c>
      <c r="D1557" s="44">
        <v>66.400000000000006</v>
      </c>
      <c r="E1557" s="40">
        <v>203039</v>
      </c>
      <c r="F1557" s="44">
        <v>57</v>
      </c>
      <c r="G1557" s="40">
        <v>439482</v>
      </c>
      <c r="H1557" s="130"/>
      <c r="L1557" s="12">
        <f t="shared" si="80"/>
        <v>343</v>
      </c>
    </row>
    <row r="1558" spans="1:12" x14ac:dyDescent="0.25">
      <c r="A1558" s="36" t="s">
        <v>91</v>
      </c>
      <c r="B1558" s="39">
        <v>359302</v>
      </c>
      <c r="C1558" s="39">
        <v>254182</v>
      </c>
      <c r="D1558" s="43">
        <v>70.7</v>
      </c>
      <c r="E1558" s="39">
        <v>222997</v>
      </c>
      <c r="F1558" s="43">
        <v>62.1</v>
      </c>
      <c r="G1558" s="39">
        <v>477179</v>
      </c>
      <c r="H1558" s="76"/>
      <c r="L1558" s="12">
        <f t="shared" si="80"/>
        <v>323</v>
      </c>
    </row>
    <row r="1559" spans="1:12" x14ac:dyDescent="0.25">
      <c r="A1559" s="37" t="s">
        <v>92</v>
      </c>
      <c r="B1559" s="40">
        <v>319889</v>
      </c>
      <c r="C1559" s="40">
        <v>237687</v>
      </c>
      <c r="D1559" s="44">
        <v>74.3</v>
      </c>
      <c r="E1559" s="40">
        <v>213371</v>
      </c>
      <c r="F1559" s="44">
        <v>66.7</v>
      </c>
      <c r="G1559" s="40">
        <v>451058</v>
      </c>
      <c r="H1559" s="130"/>
      <c r="L1559" s="12">
        <f t="shared" si="80"/>
        <v>215</v>
      </c>
    </row>
    <row r="1560" spans="1:12" x14ac:dyDescent="0.25">
      <c r="A1560" s="36" t="s">
        <v>93</v>
      </c>
      <c r="B1560" s="39">
        <v>288547</v>
      </c>
      <c r="C1560" s="39">
        <v>221369</v>
      </c>
      <c r="D1560" s="43">
        <v>76.7</v>
      </c>
      <c r="E1560" s="39">
        <v>201104</v>
      </c>
      <c r="F1560" s="43">
        <v>69.7</v>
      </c>
      <c r="G1560" s="39">
        <v>422473</v>
      </c>
      <c r="H1560" s="76"/>
      <c r="L1560" s="12">
        <f t="shared" si="80"/>
        <v>198</v>
      </c>
    </row>
    <row r="1561" spans="1:12" x14ac:dyDescent="0.25">
      <c r="A1561" s="37" t="s">
        <v>94</v>
      </c>
      <c r="B1561" s="40">
        <v>266491</v>
      </c>
      <c r="C1561" s="40">
        <v>213157</v>
      </c>
      <c r="D1561" s="44">
        <v>80</v>
      </c>
      <c r="E1561" s="40">
        <v>195873</v>
      </c>
      <c r="F1561" s="44">
        <v>73.5</v>
      </c>
      <c r="G1561" s="40">
        <v>409030</v>
      </c>
      <c r="H1561" s="130"/>
      <c r="L1561" s="12">
        <f t="shared" si="80"/>
        <v>163</v>
      </c>
    </row>
    <row r="1562" spans="1:12" x14ac:dyDescent="0.25">
      <c r="A1562" s="36" t="s">
        <v>95</v>
      </c>
      <c r="B1562" s="39">
        <v>284260</v>
      </c>
      <c r="C1562" s="39">
        <v>229224</v>
      </c>
      <c r="D1562" s="43">
        <v>80.599999999999994</v>
      </c>
      <c r="E1562" s="39">
        <v>211461</v>
      </c>
      <c r="F1562" s="43">
        <v>74.400000000000006</v>
      </c>
      <c r="G1562" s="39">
        <v>440685</v>
      </c>
      <c r="H1562" s="76"/>
      <c r="L1562" s="12">
        <f t="shared" si="80"/>
        <v>136</v>
      </c>
    </row>
    <row r="1563" spans="1:12" x14ac:dyDescent="0.25">
      <c r="A1563" s="37" t="s">
        <v>96</v>
      </c>
      <c r="B1563" s="40">
        <v>264339</v>
      </c>
      <c r="C1563" s="40">
        <v>228297</v>
      </c>
      <c r="D1563" s="42">
        <v>86.4</v>
      </c>
      <c r="E1563" s="40">
        <v>214468</v>
      </c>
      <c r="F1563" s="42">
        <v>81.099999999999994</v>
      </c>
      <c r="G1563" s="40">
        <v>442765</v>
      </c>
      <c r="H1563" s="130"/>
      <c r="L1563" s="12">
        <f t="shared" si="80"/>
        <v>106</v>
      </c>
    </row>
    <row r="1564" spans="1:12" x14ac:dyDescent="0.25">
      <c r="A1564" s="36" t="s">
        <v>97</v>
      </c>
      <c r="B1564" s="39">
        <v>210073</v>
      </c>
      <c r="C1564" s="39">
        <v>190850</v>
      </c>
      <c r="D1564" s="42">
        <v>90.8</v>
      </c>
      <c r="E1564" s="39">
        <v>183498</v>
      </c>
      <c r="F1564" s="42">
        <v>87.3</v>
      </c>
      <c r="G1564" s="39">
        <v>374348</v>
      </c>
      <c r="H1564" s="76"/>
      <c r="L1564" s="12">
        <f t="shared" si="80"/>
        <v>79</v>
      </c>
    </row>
    <row r="1565" spans="1:12" x14ac:dyDescent="0.25">
      <c r="A1565" s="37" t="s">
        <v>98</v>
      </c>
      <c r="B1565" s="40">
        <v>157657</v>
      </c>
      <c r="C1565" s="40">
        <v>146225</v>
      </c>
      <c r="D1565" s="42">
        <v>92.8</v>
      </c>
      <c r="E1565" s="40">
        <v>143760</v>
      </c>
      <c r="F1565" s="42">
        <v>91.2</v>
      </c>
      <c r="G1565" s="40">
        <v>289985</v>
      </c>
      <c r="H1565" s="130"/>
      <c r="L1565" s="12">
        <f t="shared" si="80"/>
        <v>44</v>
      </c>
    </row>
    <row r="1566" spans="1:12" x14ac:dyDescent="0.25">
      <c r="A1566" s="36" t="s">
        <v>99</v>
      </c>
      <c r="B1566" s="39">
        <v>102977</v>
      </c>
      <c r="C1566" s="39">
        <v>94171</v>
      </c>
      <c r="D1566" s="42">
        <v>91.5</v>
      </c>
      <c r="E1566" s="39">
        <v>92504</v>
      </c>
      <c r="F1566" s="42">
        <v>89.8</v>
      </c>
      <c r="G1566" s="39">
        <v>186675</v>
      </c>
      <c r="H1566" s="76"/>
      <c r="L1566" s="12">
        <f t="shared" si="80"/>
        <v>16</v>
      </c>
    </row>
    <row r="1567" spans="1:12" x14ac:dyDescent="0.25">
      <c r="A1567" s="37" t="s">
        <v>100</v>
      </c>
      <c r="B1567" s="40">
        <v>68566</v>
      </c>
      <c r="C1567" s="40">
        <v>62355</v>
      </c>
      <c r="D1567" s="42">
        <v>90.9</v>
      </c>
      <c r="E1567" s="40">
        <v>61234</v>
      </c>
      <c r="F1567" s="42">
        <v>89.3</v>
      </c>
      <c r="G1567" s="40">
        <v>123589</v>
      </c>
      <c r="H1567" s="130"/>
      <c r="L1567" s="12">
        <f t="shared" si="80"/>
        <v>12</v>
      </c>
    </row>
    <row r="1568" spans="1:12" x14ac:dyDescent="0.25">
      <c r="A1568" s="36" t="s">
        <v>101</v>
      </c>
      <c r="B1568" s="39">
        <v>44034</v>
      </c>
      <c r="C1568" s="39">
        <v>39806</v>
      </c>
      <c r="D1568" s="42">
        <v>90.4</v>
      </c>
      <c r="E1568" s="39">
        <v>39032</v>
      </c>
      <c r="F1568" s="42">
        <v>88.6</v>
      </c>
      <c r="G1568" s="39">
        <v>78838</v>
      </c>
      <c r="H1568" s="76"/>
      <c r="L1568" s="12">
        <f t="shared" si="80"/>
        <v>2</v>
      </c>
    </row>
    <row r="1569" spans="1:12" x14ac:dyDescent="0.25">
      <c r="A1569" s="37" t="s">
        <v>102</v>
      </c>
      <c r="B1569" s="40">
        <v>27669</v>
      </c>
      <c r="C1569" s="40">
        <v>25276</v>
      </c>
      <c r="D1569" s="42">
        <v>91.3</v>
      </c>
      <c r="E1569" s="40">
        <v>24788</v>
      </c>
      <c r="F1569" s="42">
        <v>89.6</v>
      </c>
      <c r="G1569" s="40">
        <v>50064</v>
      </c>
      <c r="H1569" s="130"/>
      <c r="L1569" s="12">
        <f t="shared" si="80"/>
        <v>3</v>
      </c>
    </row>
    <row r="1570" spans="1:12" x14ac:dyDescent="0.25">
      <c r="A1570" s="36" t="s">
        <v>12</v>
      </c>
      <c r="B1570" s="39" t="s">
        <v>13</v>
      </c>
      <c r="C1570" s="39">
        <v>64224</v>
      </c>
      <c r="D1570" s="43" t="s">
        <v>13</v>
      </c>
      <c r="E1570" s="39">
        <v>24968</v>
      </c>
      <c r="F1570" s="43" t="s">
        <v>13</v>
      </c>
      <c r="G1570" s="39">
        <v>89192</v>
      </c>
      <c r="H1570" s="76"/>
      <c r="L1570" s="12">
        <f t="shared" si="80"/>
        <v>21</v>
      </c>
    </row>
    <row r="1571" spans="1:12" x14ac:dyDescent="0.25">
      <c r="A1571" s="36" t="s">
        <v>194</v>
      </c>
      <c r="B1571" s="39">
        <v>3761140</v>
      </c>
      <c r="C1571" s="39">
        <v>2911354</v>
      </c>
      <c r="D1571" s="59">
        <v>77.400000000000006</v>
      </c>
      <c r="E1571" s="39">
        <v>2591905</v>
      </c>
      <c r="F1571" s="43">
        <v>68.900000000000006</v>
      </c>
      <c r="G1571" s="39">
        <v>5503259</v>
      </c>
      <c r="H1571" s="76"/>
    </row>
    <row r="1572" spans="1:12" x14ac:dyDescent="0.25">
      <c r="A1572" s="36" t="s">
        <v>103</v>
      </c>
      <c r="B1572" s="39">
        <v>4421887</v>
      </c>
      <c r="C1572" s="39">
        <v>2911354</v>
      </c>
      <c r="D1572" s="45">
        <v>65.8</v>
      </c>
      <c r="E1572" s="39">
        <v>2591905</v>
      </c>
      <c r="F1572" s="45">
        <v>58.6</v>
      </c>
      <c r="G1572" s="39">
        <v>5503259</v>
      </c>
      <c r="H1572" s="76"/>
      <c r="L1572" s="12">
        <f>SUM(L1553:L1571)</f>
        <v>2802</v>
      </c>
    </row>
    <row r="1574" spans="1:12" x14ac:dyDescent="0.25">
      <c r="B1574" s="3" t="s">
        <v>232</v>
      </c>
      <c r="C1574" s="58">
        <f>SUM(C1553:C1570)/SUM(B1553:B1569)</f>
        <v>0.77406138190511864</v>
      </c>
      <c r="D1574" s="56">
        <f>AVERAGE(D1553:D1569)</f>
        <v>79.29411764705884</v>
      </c>
      <c r="F1574" s="56">
        <f>AVERAGE(F1553:F1569)</f>
        <v>73.105882352941165</v>
      </c>
    </row>
    <row r="1575" spans="1:12" x14ac:dyDescent="0.25">
      <c r="B1575" s="3" t="s">
        <v>156</v>
      </c>
      <c r="D1575" s="38">
        <f>AVERAGE(D1563:D1569)</f>
        <v>90.585714285714275</v>
      </c>
      <c r="F1575" s="38">
        <f>AVERAGE(F1563:F1569)</f>
        <v>88.128571428571419</v>
      </c>
    </row>
    <row r="1576" spans="1:12" x14ac:dyDescent="0.25">
      <c r="B1576" s="3" t="s">
        <v>147</v>
      </c>
      <c r="D1576" s="38">
        <f>AVERAGE(D1565:D1569)</f>
        <v>91.38000000000001</v>
      </c>
      <c r="F1576" s="38">
        <f>AVERAGE(F1565:F1569)</f>
        <v>89.7</v>
      </c>
    </row>
    <row r="1578" spans="1:12" x14ac:dyDescent="0.25">
      <c r="A1578" t="s">
        <v>662</v>
      </c>
    </row>
    <row r="1579" spans="1:12" x14ac:dyDescent="0.25">
      <c r="A1579" t="s">
        <v>111</v>
      </c>
    </row>
    <row r="1580" spans="1:12" ht="60" x14ac:dyDescent="0.25">
      <c r="A1580" s="35" t="s">
        <v>104</v>
      </c>
      <c r="B1580" s="35" t="s">
        <v>105</v>
      </c>
      <c r="C1580" s="35" t="s">
        <v>106</v>
      </c>
      <c r="D1580" s="35" t="s">
        <v>107</v>
      </c>
      <c r="E1580" s="35" t="s">
        <v>108</v>
      </c>
      <c r="F1580" s="35" t="s">
        <v>109</v>
      </c>
      <c r="G1580" s="35" t="s">
        <v>110</v>
      </c>
      <c r="H1580" s="129"/>
      <c r="L1580" s="35" t="s">
        <v>457</v>
      </c>
    </row>
    <row r="1581" spans="1:12" x14ac:dyDescent="0.25">
      <c r="A1581" s="36" t="s">
        <v>134</v>
      </c>
      <c r="B1581" s="39">
        <v>660747</v>
      </c>
      <c r="C1581" s="39">
        <v>0</v>
      </c>
      <c r="D1581" s="45">
        <v>0</v>
      </c>
      <c r="E1581" s="39">
        <v>0</v>
      </c>
      <c r="F1581" s="45">
        <v>0</v>
      </c>
      <c r="G1581" s="39">
        <v>0</v>
      </c>
      <c r="H1581" s="76"/>
    </row>
    <row r="1582" spans="1:12" x14ac:dyDescent="0.25">
      <c r="A1582" s="41" t="s">
        <v>136</v>
      </c>
      <c r="B1582" s="40">
        <v>162530</v>
      </c>
      <c r="C1582" s="40">
        <v>108564</v>
      </c>
      <c r="D1582" s="44">
        <v>66.8</v>
      </c>
      <c r="E1582" s="40">
        <v>91498</v>
      </c>
      <c r="F1582" s="44">
        <v>56.3</v>
      </c>
      <c r="G1582" s="40">
        <v>200062</v>
      </c>
      <c r="H1582" s="130"/>
      <c r="L1582" s="12">
        <f t="shared" ref="L1582:L1599" si="81">C1582-C1611</f>
        <v>556</v>
      </c>
    </row>
    <row r="1583" spans="1:12" x14ac:dyDescent="0.25">
      <c r="A1583" s="36" t="s">
        <v>135</v>
      </c>
      <c r="B1583" s="39">
        <v>256743</v>
      </c>
      <c r="C1583" s="39">
        <v>175663</v>
      </c>
      <c r="D1583" s="43">
        <v>68.400000000000006</v>
      </c>
      <c r="E1583" s="39">
        <v>150011</v>
      </c>
      <c r="F1583" s="43">
        <v>58.4</v>
      </c>
      <c r="G1583" s="39">
        <v>325674</v>
      </c>
      <c r="H1583" s="76"/>
      <c r="L1583" s="12">
        <f t="shared" si="81"/>
        <v>626</v>
      </c>
    </row>
    <row r="1584" spans="1:12" x14ac:dyDescent="0.25">
      <c r="A1584" s="37" t="s">
        <v>88</v>
      </c>
      <c r="B1584" s="40">
        <v>277328</v>
      </c>
      <c r="C1584" s="40">
        <v>182379</v>
      </c>
      <c r="D1584" s="44">
        <v>65.8</v>
      </c>
      <c r="E1584" s="40">
        <v>149352</v>
      </c>
      <c r="F1584" s="44">
        <v>53.9</v>
      </c>
      <c r="G1584" s="40">
        <v>331731</v>
      </c>
      <c r="H1584" s="130"/>
      <c r="L1584" s="12">
        <f t="shared" si="81"/>
        <v>627</v>
      </c>
    </row>
    <row r="1585" spans="1:12" x14ac:dyDescent="0.25">
      <c r="A1585" s="36" t="s">
        <v>89</v>
      </c>
      <c r="B1585" s="39">
        <v>314508</v>
      </c>
      <c r="C1585" s="39">
        <v>200341</v>
      </c>
      <c r="D1585" s="43">
        <v>63.7</v>
      </c>
      <c r="E1585" s="39">
        <v>167004</v>
      </c>
      <c r="F1585" s="43">
        <v>53.1</v>
      </c>
      <c r="G1585" s="39">
        <v>367345</v>
      </c>
      <c r="H1585" s="76"/>
      <c r="L1585" s="12">
        <f t="shared" si="81"/>
        <v>695</v>
      </c>
    </row>
    <row r="1586" spans="1:12" x14ac:dyDescent="0.25">
      <c r="A1586" s="37" t="s">
        <v>90</v>
      </c>
      <c r="B1586" s="40">
        <v>356228</v>
      </c>
      <c r="C1586" s="40">
        <v>236100</v>
      </c>
      <c r="D1586" s="44">
        <v>66.3</v>
      </c>
      <c r="E1586" s="40">
        <v>202507</v>
      </c>
      <c r="F1586" s="44">
        <v>56.9</v>
      </c>
      <c r="G1586" s="40">
        <v>438607</v>
      </c>
      <c r="H1586" s="130"/>
      <c r="L1586" s="12">
        <f t="shared" si="81"/>
        <v>706</v>
      </c>
    </row>
    <row r="1587" spans="1:12" x14ac:dyDescent="0.25">
      <c r="A1587" s="36" t="s">
        <v>91</v>
      </c>
      <c r="B1587" s="39">
        <v>359302</v>
      </c>
      <c r="C1587" s="39">
        <v>253859</v>
      </c>
      <c r="D1587" s="43">
        <v>70.7</v>
      </c>
      <c r="E1587" s="39">
        <v>222422</v>
      </c>
      <c r="F1587" s="43">
        <v>61.9</v>
      </c>
      <c r="G1587" s="39">
        <v>476281</v>
      </c>
      <c r="H1587" s="76"/>
      <c r="L1587" s="12">
        <f t="shared" si="81"/>
        <v>748</v>
      </c>
    </row>
    <row r="1588" spans="1:12" x14ac:dyDescent="0.25">
      <c r="A1588" s="37" t="s">
        <v>92</v>
      </c>
      <c r="B1588" s="40">
        <v>319889</v>
      </c>
      <c r="C1588" s="40">
        <v>237472</v>
      </c>
      <c r="D1588" s="44">
        <v>74.2</v>
      </c>
      <c r="E1588" s="40">
        <v>212916</v>
      </c>
      <c r="F1588" s="44">
        <v>66.599999999999994</v>
      </c>
      <c r="G1588" s="40">
        <v>450388</v>
      </c>
      <c r="H1588" s="130"/>
      <c r="L1588" s="12">
        <f t="shared" si="81"/>
        <v>609</v>
      </c>
    </row>
    <row r="1589" spans="1:12" x14ac:dyDescent="0.25">
      <c r="A1589" s="36" t="s">
        <v>93</v>
      </c>
      <c r="B1589" s="39">
        <v>288547</v>
      </c>
      <c r="C1589" s="39">
        <v>221171</v>
      </c>
      <c r="D1589" s="43">
        <v>76.7</v>
      </c>
      <c r="E1589" s="39">
        <v>200716</v>
      </c>
      <c r="F1589" s="43">
        <v>69.599999999999994</v>
      </c>
      <c r="G1589" s="39">
        <v>421887</v>
      </c>
      <c r="H1589" s="76"/>
      <c r="L1589" s="12">
        <f t="shared" si="81"/>
        <v>459</v>
      </c>
    </row>
    <row r="1590" spans="1:12" x14ac:dyDescent="0.25">
      <c r="A1590" s="37" t="s">
        <v>94</v>
      </c>
      <c r="B1590" s="40">
        <v>266491</v>
      </c>
      <c r="C1590" s="40">
        <v>212994</v>
      </c>
      <c r="D1590" s="44">
        <v>79.900000000000006</v>
      </c>
      <c r="E1590" s="40">
        <v>195573</v>
      </c>
      <c r="F1590" s="44">
        <v>73.400000000000006</v>
      </c>
      <c r="G1590" s="40">
        <v>408567</v>
      </c>
      <c r="H1590" s="130"/>
      <c r="L1590" s="12">
        <f t="shared" si="81"/>
        <v>394</v>
      </c>
    </row>
    <row r="1591" spans="1:12" x14ac:dyDescent="0.25">
      <c r="A1591" s="36" t="s">
        <v>95</v>
      </c>
      <c r="B1591" s="39">
        <v>284260</v>
      </c>
      <c r="C1591" s="39">
        <v>229088</v>
      </c>
      <c r="D1591" s="43">
        <v>80.599999999999994</v>
      </c>
      <c r="E1591" s="39">
        <v>211182</v>
      </c>
      <c r="F1591" s="43">
        <v>74.3</v>
      </c>
      <c r="G1591" s="39">
        <v>440270</v>
      </c>
      <c r="H1591" s="76"/>
      <c r="L1591" s="12">
        <f t="shared" si="81"/>
        <v>331</v>
      </c>
    </row>
    <row r="1592" spans="1:12" x14ac:dyDescent="0.25">
      <c r="A1592" s="37" t="s">
        <v>96</v>
      </c>
      <c r="B1592" s="40">
        <v>264339</v>
      </c>
      <c r="C1592" s="40">
        <v>228191</v>
      </c>
      <c r="D1592" s="42">
        <v>86.3</v>
      </c>
      <c r="E1592" s="40">
        <v>214236</v>
      </c>
      <c r="F1592" s="42">
        <v>81</v>
      </c>
      <c r="G1592" s="40">
        <v>442427</v>
      </c>
      <c r="H1592" s="130"/>
      <c r="L1592" s="12">
        <f t="shared" si="81"/>
        <v>232</v>
      </c>
    </row>
    <row r="1593" spans="1:12" x14ac:dyDescent="0.25">
      <c r="A1593" s="36" t="s">
        <v>97</v>
      </c>
      <c r="B1593" s="39">
        <v>210073</v>
      </c>
      <c r="C1593" s="39">
        <v>190771</v>
      </c>
      <c r="D1593" s="42">
        <v>90.8</v>
      </c>
      <c r="E1593" s="39">
        <v>183387</v>
      </c>
      <c r="F1593" s="42">
        <v>87.3</v>
      </c>
      <c r="G1593" s="39">
        <v>374158</v>
      </c>
      <c r="H1593" s="76"/>
      <c r="L1593" s="12">
        <f t="shared" si="81"/>
        <v>132</v>
      </c>
    </row>
    <row r="1594" spans="1:12" x14ac:dyDescent="0.25">
      <c r="A1594" s="37" t="s">
        <v>98</v>
      </c>
      <c r="B1594" s="40">
        <v>157657</v>
      </c>
      <c r="C1594" s="40">
        <v>146181</v>
      </c>
      <c r="D1594" s="42">
        <v>92.7</v>
      </c>
      <c r="E1594" s="40">
        <v>143688</v>
      </c>
      <c r="F1594" s="42">
        <v>91.1</v>
      </c>
      <c r="G1594" s="40">
        <v>289869</v>
      </c>
      <c r="H1594" s="130"/>
      <c r="L1594" s="12">
        <f t="shared" si="81"/>
        <v>75</v>
      </c>
    </row>
    <row r="1595" spans="1:12" x14ac:dyDescent="0.25">
      <c r="A1595" s="36" t="s">
        <v>99</v>
      </c>
      <c r="B1595" s="39">
        <v>102977</v>
      </c>
      <c r="C1595" s="39">
        <v>94155</v>
      </c>
      <c r="D1595" s="42">
        <v>91.4</v>
      </c>
      <c r="E1595" s="39">
        <v>92462</v>
      </c>
      <c r="F1595" s="42">
        <v>89.8</v>
      </c>
      <c r="G1595" s="39">
        <v>186617</v>
      </c>
      <c r="H1595" s="76"/>
      <c r="L1595" s="12">
        <f t="shared" si="81"/>
        <v>39</v>
      </c>
    </row>
    <row r="1596" spans="1:12" x14ac:dyDescent="0.25">
      <c r="A1596" s="37" t="s">
        <v>100</v>
      </c>
      <c r="B1596" s="40">
        <v>68566</v>
      </c>
      <c r="C1596" s="40">
        <v>62343</v>
      </c>
      <c r="D1596" s="42">
        <v>90.9</v>
      </c>
      <c r="E1596" s="40">
        <v>61217</v>
      </c>
      <c r="F1596" s="42">
        <v>89.3</v>
      </c>
      <c r="G1596" s="40">
        <v>123560</v>
      </c>
      <c r="H1596" s="130"/>
      <c r="L1596" s="12">
        <f t="shared" si="81"/>
        <v>24</v>
      </c>
    </row>
    <row r="1597" spans="1:12" x14ac:dyDescent="0.25">
      <c r="A1597" s="36" t="s">
        <v>101</v>
      </c>
      <c r="B1597" s="39">
        <v>44034</v>
      </c>
      <c r="C1597" s="39">
        <v>39804</v>
      </c>
      <c r="D1597" s="42">
        <v>90.4</v>
      </c>
      <c r="E1597" s="39">
        <v>39025</v>
      </c>
      <c r="F1597" s="42">
        <v>88.6</v>
      </c>
      <c r="G1597" s="39">
        <v>78829</v>
      </c>
      <c r="H1597" s="76"/>
      <c r="L1597" s="12">
        <f t="shared" si="81"/>
        <v>17</v>
      </c>
    </row>
    <row r="1598" spans="1:12" x14ac:dyDescent="0.25">
      <c r="A1598" s="37" t="s">
        <v>102</v>
      </c>
      <c r="B1598" s="40">
        <v>27669</v>
      </c>
      <c r="C1598" s="40">
        <v>25273</v>
      </c>
      <c r="D1598" s="42">
        <v>91.3</v>
      </c>
      <c r="E1598" s="40">
        <v>24784</v>
      </c>
      <c r="F1598" s="42">
        <v>89.6</v>
      </c>
      <c r="G1598" s="40">
        <v>50057</v>
      </c>
      <c r="H1598" s="130"/>
      <c r="L1598" s="12">
        <f t="shared" si="81"/>
        <v>3</v>
      </c>
    </row>
    <row r="1599" spans="1:12" x14ac:dyDescent="0.25">
      <c r="A1599" s="36" t="s">
        <v>12</v>
      </c>
      <c r="B1599" s="39" t="s">
        <v>13</v>
      </c>
      <c r="C1599" s="39">
        <v>64203</v>
      </c>
      <c r="D1599" s="43" t="s">
        <v>13</v>
      </c>
      <c r="E1599" s="39">
        <v>24947</v>
      </c>
      <c r="F1599" s="43" t="s">
        <v>13</v>
      </c>
      <c r="G1599" s="39">
        <v>89150</v>
      </c>
      <c r="H1599" s="76"/>
      <c r="L1599" s="12">
        <f t="shared" si="81"/>
        <v>-110</v>
      </c>
    </row>
    <row r="1600" spans="1:12" x14ac:dyDescent="0.25">
      <c r="A1600" s="36" t="s">
        <v>194</v>
      </c>
      <c r="B1600" s="39">
        <v>3761140</v>
      </c>
      <c r="C1600" s="39">
        <v>2908552</v>
      </c>
      <c r="D1600" s="59">
        <v>77.3</v>
      </c>
      <c r="E1600" s="39">
        <v>2586927</v>
      </c>
      <c r="F1600" s="43">
        <v>68.8</v>
      </c>
      <c r="G1600" s="39">
        <v>5495479</v>
      </c>
      <c r="H1600" s="76"/>
    </row>
    <row r="1601" spans="1:12" x14ac:dyDescent="0.25">
      <c r="A1601" s="36" t="s">
        <v>103</v>
      </c>
      <c r="B1601" s="39">
        <v>4421887</v>
      </c>
      <c r="C1601" s="39">
        <v>2908552</v>
      </c>
      <c r="D1601" s="45">
        <v>65.8</v>
      </c>
      <c r="E1601" s="39">
        <v>2586927</v>
      </c>
      <c r="F1601" s="45">
        <v>58.5</v>
      </c>
      <c r="G1601" s="39">
        <v>5495479</v>
      </c>
      <c r="H1601" s="76"/>
      <c r="L1601" s="12">
        <f>SUM(L1582:L1600)</f>
        <v>6163</v>
      </c>
    </row>
    <row r="1603" spans="1:12" x14ac:dyDescent="0.25">
      <c r="B1603" s="3" t="s">
        <v>232</v>
      </c>
      <c r="C1603" s="58">
        <f>SUM(C1582:C1599)/SUM(B1582:B1598)</f>
        <v>0.77331639521092133</v>
      </c>
      <c r="D1603" s="56">
        <f>AVERAGE(D1582:D1598)</f>
        <v>79.229411764705887</v>
      </c>
      <c r="F1603" s="56">
        <f>AVERAGE(F1582:F1598)</f>
        <v>73.005882352941157</v>
      </c>
    </row>
    <row r="1604" spans="1:12" x14ac:dyDescent="0.25">
      <c r="B1604" s="3" t="s">
        <v>156</v>
      </c>
      <c r="D1604" s="38">
        <f>AVERAGE(D1592:D1598)</f>
        <v>90.54285714285713</v>
      </c>
      <c r="F1604" s="38">
        <f>AVERAGE(F1592:F1598)</f>
        <v>88.100000000000009</v>
      </c>
    </row>
    <row r="1605" spans="1:12" x14ac:dyDescent="0.25">
      <c r="B1605" s="3" t="s">
        <v>147</v>
      </c>
      <c r="D1605" s="38">
        <f>AVERAGE(D1594:D1598)</f>
        <v>91.34</v>
      </c>
      <c r="F1605" s="38">
        <f>AVERAGE(F1594:F1598)</f>
        <v>89.679999999999993</v>
      </c>
    </row>
    <row r="1607" spans="1:12" x14ac:dyDescent="0.25">
      <c r="A1607" t="s">
        <v>654</v>
      </c>
    </row>
    <row r="1608" spans="1:12" x14ac:dyDescent="0.25">
      <c r="A1608" t="s">
        <v>111</v>
      </c>
    </row>
    <row r="1609" spans="1:12" ht="60" x14ac:dyDescent="0.25">
      <c r="A1609" s="35" t="s">
        <v>104</v>
      </c>
      <c r="B1609" s="35" t="s">
        <v>105</v>
      </c>
      <c r="C1609" s="35" t="s">
        <v>106</v>
      </c>
      <c r="D1609" s="35" t="s">
        <v>107</v>
      </c>
      <c r="E1609" s="35" t="s">
        <v>108</v>
      </c>
      <c r="F1609" s="35" t="s">
        <v>109</v>
      </c>
      <c r="G1609" s="35" t="s">
        <v>110</v>
      </c>
      <c r="H1609" s="129"/>
      <c r="L1609" s="35" t="s">
        <v>457</v>
      </c>
    </row>
    <row r="1610" spans="1:12" x14ac:dyDescent="0.25">
      <c r="A1610" s="36" t="s">
        <v>134</v>
      </c>
      <c r="B1610" s="39">
        <v>660747</v>
      </c>
      <c r="C1610" s="39">
        <v>0</v>
      </c>
      <c r="D1610" s="45">
        <v>0</v>
      </c>
      <c r="E1610" s="39">
        <v>0</v>
      </c>
      <c r="F1610" s="45">
        <v>0</v>
      </c>
      <c r="G1610" s="39">
        <v>0</v>
      </c>
      <c r="H1610" s="76"/>
    </row>
    <row r="1611" spans="1:12" x14ac:dyDescent="0.25">
      <c r="A1611" s="41" t="s">
        <v>136</v>
      </c>
      <c r="B1611" s="40">
        <v>162530</v>
      </c>
      <c r="C1611" s="40">
        <v>108008</v>
      </c>
      <c r="D1611" s="44">
        <v>66.5</v>
      </c>
      <c r="E1611" s="40">
        <v>90429</v>
      </c>
      <c r="F1611" s="44">
        <v>55.6</v>
      </c>
      <c r="G1611" s="40">
        <v>198437</v>
      </c>
      <c r="H1611" s="130"/>
      <c r="L1611" s="12">
        <f t="shared" ref="L1611:L1628" si="82">C1611-C1640</f>
        <v>236</v>
      </c>
    </row>
    <row r="1612" spans="1:12" x14ac:dyDescent="0.25">
      <c r="A1612" s="36" t="s">
        <v>135</v>
      </c>
      <c r="B1612" s="39">
        <v>256743</v>
      </c>
      <c r="C1612" s="39">
        <v>175037</v>
      </c>
      <c r="D1612" s="43">
        <v>68.2</v>
      </c>
      <c r="E1612" s="39">
        <v>148762</v>
      </c>
      <c r="F1612" s="43">
        <v>57.9</v>
      </c>
      <c r="G1612" s="39">
        <v>323799</v>
      </c>
      <c r="H1612" s="76"/>
      <c r="L1612" s="12">
        <f t="shared" si="82"/>
        <v>318</v>
      </c>
    </row>
    <row r="1613" spans="1:12" x14ac:dyDescent="0.25">
      <c r="A1613" s="37" t="s">
        <v>88</v>
      </c>
      <c r="B1613" s="40">
        <v>277328</v>
      </c>
      <c r="C1613" s="40">
        <v>181752</v>
      </c>
      <c r="D1613" s="44">
        <v>65.5</v>
      </c>
      <c r="E1613" s="40">
        <v>148182</v>
      </c>
      <c r="F1613" s="44">
        <v>53.4</v>
      </c>
      <c r="G1613" s="40">
        <v>329934</v>
      </c>
      <c r="H1613" s="130"/>
      <c r="L1613" s="12">
        <f t="shared" si="82"/>
        <v>246</v>
      </c>
    </row>
    <row r="1614" spans="1:12" x14ac:dyDescent="0.25">
      <c r="A1614" s="36" t="s">
        <v>89</v>
      </c>
      <c r="B1614" s="39">
        <v>314508</v>
      </c>
      <c r="C1614" s="39">
        <v>199646</v>
      </c>
      <c r="D1614" s="43">
        <v>63.5</v>
      </c>
      <c r="E1614" s="39">
        <v>165730</v>
      </c>
      <c r="F1614" s="43">
        <v>52.7</v>
      </c>
      <c r="G1614" s="39">
        <v>365376</v>
      </c>
      <c r="H1614" s="76"/>
      <c r="L1614" s="12">
        <f t="shared" si="82"/>
        <v>216</v>
      </c>
    </row>
    <row r="1615" spans="1:12" x14ac:dyDescent="0.25">
      <c r="A1615" s="37" t="s">
        <v>90</v>
      </c>
      <c r="B1615" s="40">
        <v>356228</v>
      </c>
      <c r="C1615" s="40">
        <v>235394</v>
      </c>
      <c r="D1615" s="44">
        <v>66.099999999999994</v>
      </c>
      <c r="E1615" s="40">
        <v>201130</v>
      </c>
      <c r="F1615" s="44">
        <v>56.5</v>
      </c>
      <c r="G1615" s="40">
        <v>436524</v>
      </c>
      <c r="H1615" s="130"/>
      <c r="L1615" s="12">
        <f t="shared" si="82"/>
        <v>323</v>
      </c>
    </row>
    <row r="1616" spans="1:12" x14ac:dyDescent="0.25">
      <c r="A1616" s="36" t="s">
        <v>91</v>
      </c>
      <c r="B1616" s="39">
        <v>359302</v>
      </c>
      <c r="C1616" s="39">
        <v>253111</v>
      </c>
      <c r="D1616" s="43">
        <v>70.5</v>
      </c>
      <c r="E1616" s="39">
        <v>220997</v>
      </c>
      <c r="F1616" s="43">
        <v>61.5</v>
      </c>
      <c r="G1616" s="39">
        <v>474108</v>
      </c>
      <c r="H1616" s="76"/>
      <c r="L1616" s="12">
        <f t="shared" si="82"/>
        <v>293</v>
      </c>
    </row>
    <row r="1617" spans="1:12" x14ac:dyDescent="0.25">
      <c r="A1617" s="37" t="s">
        <v>92</v>
      </c>
      <c r="B1617" s="40">
        <v>319889</v>
      </c>
      <c r="C1617" s="40">
        <v>236863</v>
      </c>
      <c r="D1617" s="44">
        <v>74</v>
      </c>
      <c r="E1617" s="40">
        <v>211756</v>
      </c>
      <c r="F1617" s="44">
        <v>66.2</v>
      </c>
      <c r="G1617" s="40">
        <v>448619</v>
      </c>
      <c r="H1617" s="130"/>
      <c r="L1617" s="12">
        <f t="shared" si="82"/>
        <v>252</v>
      </c>
    </row>
    <row r="1618" spans="1:12" x14ac:dyDescent="0.25">
      <c r="A1618" s="36" t="s">
        <v>93</v>
      </c>
      <c r="B1618" s="39">
        <v>288547</v>
      </c>
      <c r="C1618" s="39">
        <v>220712</v>
      </c>
      <c r="D1618" s="43">
        <v>76.5</v>
      </c>
      <c r="E1618" s="39">
        <v>199785</v>
      </c>
      <c r="F1618" s="43">
        <v>69.2</v>
      </c>
      <c r="G1618" s="39">
        <v>420497</v>
      </c>
      <c r="H1618" s="76"/>
      <c r="L1618" s="12">
        <f t="shared" si="82"/>
        <v>198</v>
      </c>
    </row>
    <row r="1619" spans="1:12" x14ac:dyDescent="0.25">
      <c r="A1619" s="37" t="s">
        <v>94</v>
      </c>
      <c r="B1619" s="40">
        <v>266491</v>
      </c>
      <c r="C1619" s="40">
        <v>212600</v>
      </c>
      <c r="D1619" s="44">
        <v>79.8</v>
      </c>
      <c r="E1619" s="40">
        <v>194800</v>
      </c>
      <c r="F1619" s="44">
        <v>73.099999999999994</v>
      </c>
      <c r="G1619" s="40">
        <v>407400</v>
      </c>
      <c r="H1619" s="130"/>
      <c r="L1619" s="12">
        <f t="shared" si="82"/>
        <v>132</v>
      </c>
    </row>
    <row r="1620" spans="1:12" x14ac:dyDescent="0.25">
      <c r="A1620" s="36" t="s">
        <v>95</v>
      </c>
      <c r="B1620" s="39">
        <v>284260</v>
      </c>
      <c r="C1620" s="39">
        <v>228757</v>
      </c>
      <c r="D1620" s="43">
        <v>80.5</v>
      </c>
      <c r="E1620" s="39">
        <v>210522</v>
      </c>
      <c r="F1620" s="43">
        <v>74.099999999999994</v>
      </c>
      <c r="G1620" s="39">
        <v>439279</v>
      </c>
      <c r="H1620" s="76"/>
      <c r="L1620" s="12">
        <f t="shared" si="82"/>
        <v>135</v>
      </c>
    </row>
    <row r="1621" spans="1:12" x14ac:dyDescent="0.25">
      <c r="A1621" s="37" t="s">
        <v>96</v>
      </c>
      <c r="B1621" s="40">
        <v>264339</v>
      </c>
      <c r="C1621" s="40">
        <v>227959</v>
      </c>
      <c r="D1621" s="42">
        <v>86.2</v>
      </c>
      <c r="E1621" s="40">
        <v>213729</v>
      </c>
      <c r="F1621" s="42">
        <v>80.8</v>
      </c>
      <c r="G1621" s="40">
        <v>441688</v>
      </c>
      <c r="H1621" s="130"/>
      <c r="L1621" s="12">
        <f t="shared" si="82"/>
        <v>99</v>
      </c>
    </row>
    <row r="1622" spans="1:12" x14ac:dyDescent="0.25">
      <c r="A1622" s="36" t="s">
        <v>97</v>
      </c>
      <c r="B1622" s="39">
        <v>210073</v>
      </c>
      <c r="C1622" s="39">
        <v>190639</v>
      </c>
      <c r="D1622" s="42">
        <v>90.8</v>
      </c>
      <c r="E1622" s="39">
        <v>183118</v>
      </c>
      <c r="F1622" s="42">
        <v>87.2</v>
      </c>
      <c r="G1622" s="39">
        <v>373757</v>
      </c>
      <c r="H1622" s="76"/>
      <c r="L1622" s="12">
        <f t="shared" si="82"/>
        <v>63</v>
      </c>
    </row>
    <row r="1623" spans="1:12" x14ac:dyDescent="0.25">
      <c r="A1623" s="37" t="s">
        <v>98</v>
      </c>
      <c r="B1623" s="40">
        <v>157657</v>
      </c>
      <c r="C1623" s="40">
        <v>146106</v>
      </c>
      <c r="D1623" s="42">
        <v>92.7</v>
      </c>
      <c r="E1623" s="40">
        <v>143532</v>
      </c>
      <c r="F1623" s="42">
        <v>91</v>
      </c>
      <c r="G1623" s="40">
        <v>289638</v>
      </c>
      <c r="H1623" s="130"/>
      <c r="L1623" s="12">
        <f t="shared" si="82"/>
        <v>38</v>
      </c>
    </row>
    <row r="1624" spans="1:12" x14ac:dyDescent="0.25">
      <c r="A1624" s="36" t="s">
        <v>99</v>
      </c>
      <c r="B1624" s="39">
        <v>102977</v>
      </c>
      <c r="C1624" s="39">
        <v>94116</v>
      </c>
      <c r="D1624" s="42">
        <v>91.4</v>
      </c>
      <c r="E1624" s="39">
        <v>92391</v>
      </c>
      <c r="F1624" s="42">
        <v>89.7</v>
      </c>
      <c r="G1624" s="39">
        <v>186507</v>
      </c>
      <c r="H1624" s="76"/>
      <c r="L1624" s="12">
        <f t="shared" si="82"/>
        <v>25</v>
      </c>
    </row>
    <row r="1625" spans="1:12" x14ac:dyDescent="0.25">
      <c r="A1625" s="37" t="s">
        <v>100</v>
      </c>
      <c r="B1625" s="40">
        <v>68566</v>
      </c>
      <c r="C1625" s="40">
        <v>62319</v>
      </c>
      <c r="D1625" s="42">
        <v>90.9</v>
      </c>
      <c r="E1625" s="40">
        <v>61173</v>
      </c>
      <c r="F1625" s="42">
        <v>89.2</v>
      </c>
      <c r="G1625" s="40">
        <v>123492</v>
      </c>
      <c r="H1625" s="130"/>
      <c r="L1625" s="12">
        <f t="shared" si="82"/>
        <v>7</v>
      </c>
    </row>
    <row r="1626" spans="1:12" x14ac:dyDescent="0.25">
      <c r="A1626" s="36" t="s">
        <v>101</v>
      </c>
      <c r="B1626" s="39">
        <v>44034</v>
      </c>
      <c r="C1626" s="39">
        <v>39787</v>
      </c>
      <c r="D1626" s="42">
        <v>90.4</v>
      </c>
      <c r="E1626" s="39">
        <v>38994</v>
      </c>
      <c r="F1626" s="42">
        <v>88.5</v>
      </c>
      <c r="G1626" s="39">
        <v>78781</v>
      </c>
      <c r="H1626" s="76"/>
      <c r="L1626" s="12">
        <f t="shared" si="82"/>
        <v>6</v>
      </c>
    </row>
    <row r="1627" spans="1:12" x14ac:dyDescent="0.25">
      <c r="A1627" s="37" t="s">
        <v>102</v>
      </c>
      <c r="B1627" s="40">
        <v>27669</v>
      </c>
      <c r="C1627" s="40">
        <v>25270</v>
      </c>
      <c r="D1627" s="42">
        <v>91.3</v>
      </c>
      <c r="E1627" s="40">
        <v>24771</v>
      </c>
      <c r="F1627" s="42">
        <v>89.5</v>
      </c>
      <c r="G1627" s="40">
        <v>50041</v>
      </c>
      <c r="H1627" s="130"/>
      <c r="L1627" s="12">
        <f t="shared" si="82"/>
        <v>5</v>
      </c>
    </row>
    <row r="1628" spans="1:12" x14ac:dyDescent="0.25">
      <c r="A1628" s="36" t="s">
        <v>12</v>
      </c>
      <c r="B1628" s="39" t="s">
        <v>13</v>
      </c>
      <c r="C1628" s="39">
        <v>64313</v>
      </c>
      <c r="D1628" s="43" t="s">
        <v>13</v>
      </c>
      <c r="E1628" s="39">
        <v>24908</v>
      </c>
      <c r="F1628" s="43" t="s">
        <v>13</v>
      </c>
      <c r="G1628" s="39">
        <v>89221</v>
      </c>
      <c r="H1628" s="76"/>
      <c r="L1628" s="12">
        <f t="shared" si="82"/>
        <v>27</v>
      </c>
    </row>
    <row r="1629" spans="1:12" x14ac:dyDescent="0.25">
      <c r="A1629" s="36" t="s">
        <v>194</v>
      </c>
      <c r="B1629" s="39">
        <v>3761140</v>
      </c>
      <c r="C1629" s="39">
        <v>2902389</v>
      </c>
      <c r="D1629" s="59">
        <v>77.2</v>
      </c>
      <c r="E1629" s="39">
        <v>2574709</v>
      </c>
      <c r="F1629" s="43">
        <v>68.5</v>
      </c>
      <c r="G1629" s="39">
        <v>5477098</v>
      </c>
      <c r="H1629" s="76"/>
    </row>
    <row r="1630" spans="1:12" x14ac:dyDescent="0.25">
      <c r="A1630" s="36" t="s">
        <v>103</v>
      </c>
      <c r="B1630" s="39">
        <v>4421887</v>
      </c>
      <c r="C1630" s="39">
        <v>2902389</v>
      </c>
      <c r="D1630" s="45">
        <v>65.599999999999994</v>
      </c>
      <c r="E1630" s="39">
        <v>2574709</v>
      </c>
      <c r="F1630" s="45">
        <v>58.2</v>
      </c>
      <c r="G1630" s="39">
        <v>5477098</v>
      </c>
      <c r="H1630" s="76"/>
      <c r="L1630" s="12">
        <f>SUM(L1611:L1629)</f>
        <v>2619</v>
      </c>
    </row>
    <row r="1632" spans="1:12" x14ac:dyDescent="0.25">
      <c r="B1632" s="3" t="s">
        <v>232</v>
      </c>
      <c r="C1632" s="58">
        <f>SUM(C1611:C1628)/SUM(B1611:B1627)</f>
        <v>0.77167779671115755</v>
      </c>
      <c r="D1632" s="56">
        <f>AVERAGE(D1611:D1627)</f>
        <v>79.105882352941194</v>
      </c>
      <c r="F1632" s="56">
        <f>AVERAGE(F1611:F1627)</f>
        <v>72.711764705882359</v>
      </c>
    </row>
    <row r="1633" spans="1:12" x14ac:dyDescent="0.25">
      <c r="B1633" s="3" t="s">
        <v>156</v>
      </c>
      <c r="D1633" s="38">
        <f>AVERAGE(D1621:D1627)</f>
        <v>90.528571428571425</v>
      </c>
      <c r="F1633" s="38">
        <f>AVERAGE(F1621:F1627)</f>
        <v>87.98571428571428</v>
      </c>
    </row>
    <row r="1634" spans="1:12" x14ac:dyDescent="0.25">
      <c r="B1634" s="3" t="s">
        <v>147</v>
      </c>
      <c r="D1634" s="38">
        <f>AVERAGE(D1623:D1627)</f>
        <v>91.34</v>
      </c>
      <c r="F1634" s="38">
        <f>AVERAGE(F1623:F1627)</f>
        <v>89.58</v>
      </c>
    </row>
    <row r="1636" spans="1:12" x14ac:dyDescent="0.25">
      <c r="A1636" t="s">
        <v>652</v>
      </c>
    </row>
    <row r="1637" spans="1:12" x14ac:dyDescent="0.25">
      <c r="A1637" t="s">
        <v>111</v>
      </c>
    </row>
    <row r="1638" spans="1:12" ht="60" x14ac:dyDescent="0.25">
      <c r="A1638" s="35" t="s">
        <v>104</v>
      </c>
      <c r="B1638" s="35" t="s">
        <v>105</v>
      </c>
      <c r="C1638" s="35" t="s">
        <v>106</v>
      </c>
      <c r="D1638" s="35" t="s">
        <v>107</v>
      </c>
      <c r="E1638" s="35" t="s">
        <v>108</v>
      </c>
      <c r="F1638" s="35" t="s">
        <v>109</v>
      </c>
      <c r="G1638" s="35" t="s">
        <v>110</v>
      </c>
      <c r="H1638" s="129"/>
      <c r="L1638" s="35" t="s">
        <v>457</v>
      </c>
    </row>
    <row r="1639" spans="1:12" x14ac:dyDescent="0.25">
      <c r="A1639" s="36" t="s">
        <v>134</v>
      </c>
      <c r="B1639" s="39">
        <v>660747</v>
      </c>
      <c r="C1639" s="39">
        <v>0</v>
      </c>
      <c r="D1639" s="45">
        <v>0</v>
      </c>
      <c r="E1639" s="39">
        <v>0</v>
      </c>
      <c r="F1639" s="45">
        <v>0</v>
      </c>
      <c r="G1639" s="39">
        <v>0</v>
      </c>
      <c r="H1639" s="76"/>
    </row>
    <row r="1640" spans="1:12" x14ac:dyDescent="0.25">
      <c r="A1640" s="41" t="s">
        <v>136</v>
      </c>
      <c r="B1640" s="40">
        <v>162530</v>
      </c>
      <c r="C1640" s="40">
        <v>107772</v>
      </c>
      <c r="D1640" s="44">
        <v>66.3</v>
      </c>
      <c r="E1640" s="40">
        <v>90058</v>
      </c>
      <c r="F1640" s="44">
        <v>55.4</v>
      </c>
      <c r="G1640" s="40">
        <v>197830</v>
      </c>
      <c r="H1640" s="130"/>
      <c r="L1640" s="12">
        <f t="shared" ref="L1640:L1657" si="83">C1640-C1669</f>
        <v>239</v>
      </c>
    </row>
    <row r="1641" spans="1:12" x14ac:dyDescent="0.25">
      <c r="A1641" s="36" t="s">
        <v>135</v>
      </c>
      <c r="B1641" s="39">
        <v>256743</v>
      </c>
      <c r="C1641" s="39">
        <v>174719</v>
      </c>
      <c r="D1641" s="43">
        <v>68</v>
      </c>
      <c r="E1641" s="39">
        <v>148234</v>
      </c>
      <c r="F1641" s="43">
        <v>57.7</v>
      </c>
      <c r="G1641" s="39">
        <v>322953</v>
      </c>
      <c r="H1641" s="76"/>
      <c r="L1641" s="12">
        <f t="shared" si="83"/>
        <v>304</v>
      </c>
    </row>
    <row r="1642" spans="1:12" x14ac:dyDescent="0.25">
      <c r="A1642" s="37" t="s">
        <v>88</v>
      </c>
      <c r="B1642" s="40">
        <v>277328</v>
      </c>
      <c r="C1642" s="40">
        <v>181506</v>
      </c>
      <c r="D1642" s="44">
        <v>65.5</v>
      </c>
      <c r="E1642" s="40">
        <v>147692</v>
      </c>
      <c r="F1642" s="44">
        <v>53.3</v>
      </c>
      <c r="G1642" s="40">
        <v>329198</v>
      </c>
      <c r="H1642" s="130"/>
      <c r="L1642" s="12">
        <f t="shared" si="83"/>
        <v>311</v>
      </c>
    </row>
    <row r="1643" spans="1:12" x14ac:dyDescent="0.25">
      <c r="A1643" s="36" t="s">
        <v>89</v>
      </c>
      <c r="B1643" s="39">
        <v>314508</v>
      </c>
      <c r="C1643" s="39">
        <v>199430</v>
      </c>
      <c r="D1643" s="43">
        <v>63.4</v>
      </c>
      <c r="E1643" s="39">
        <v>165263</v>
      </c>
      <c r="F1643" s="43">
        <v>52.5</v>
      </c>
      <c r="G1643" s="39">
        <v>364693</v>
      </c>
      <c r="H1643" s="76"/>
      <c r="L1643" s="12">
        <f t="shared" si="83"/>
        <v>307</v>
      </c>
    </row>
    <row r="1644" spans="1:12" x14ac:dyDescent="0.25">
      <c r="A1644" s="37" t="s">
        <v>90</v>
      </c>
      <c r="B1644" s="40">
        <v>356228</v>
      </c>
      <c r="C1644" s="40">
        <v>235071</v>
      </c>
      <c r="D1644" s="44">
        <v>66</v>
      </c>
      <c r="E1644" s="40">
        <v>200597</v>
      </c>
      <c r="F1644" s="44">
        <v>56.3</v>
      </c>
      <c r="G1644" s="40">
        <v>435668</v>
      </c>
      <c r="H1644" s="130"/>
      <c r="L1644" s="12">
        <f t="shared" si="83"/>
        <v>305</v>
      </c>
    </row>
    <row r="1645" spans="1:12" x14ac:dyDescent="0.25">
      <c r="A1645" s="36" t="s">
        <v>91</v>
      </c>
      <c r="B1645" s="39">
        <v>359302</v>
      </c>
      <c r="C1645" s="39">
        <v>252818</v>
      </c>
      <c r="D1645" s="43">
        <v>70.400000000000006</v>
      </c>
      <c r="E1645" s="39">
        <v>220469</v>
      </c>
      <c r="F1645" s="43">
        <v>61.4</v>
      </c>
      <c r="G1645" s="39">
        <v>473287</v>
      </c>
      <c r="H1645" s="76"/>
      <c r="L1645" s="12">
        <f t="shared" si="83"/>
        <v>312</v>
      </c>
    </row>
    <row r="1646" spans="1:12" x14ac:dyDescent="0.25">
      <c r="A1646" s="37" t="s">
        <v>92</v>
      </c>
      <c r="B1646" s="40">
        <v>319889</v>
      </c>
      <c r="C1646" s="40">
        <v>236611</v>
      </c>
      <c r="D1646" s="44">
        <v>74</v>
      </c>
      <c r="E1646" s="40">
        <v>211289</v>
      </c>
      <c r="F1646" s="44">
        <v>66</v>
      </c>
      <c r="G1646" s="40">
        <v>447900</v>
      </c>
      <c r="H1646" s="130"/>
      <c r="L1646" s="12">
        <f t="shared" si="83"/>
        <v>234</v>
      </c>
    </row>
    <row r="1647" spans="1:12" x14ac:dyDescent="0.25">
      <c r="A1647" s="36" t="s">
        <v>93</v>
      </c>
      <c r="B1647" s="39">
        <v>288547</v>
      </c>
      <c r="C1647" s="39">
        <v>220514</v>
      </c>
      <c r="D1647" s="43">
        <v>76.400000000000006</v>
      </c>
      <c r="E1647" s="39">
        <v>199397</v>
      </c>
      <c r="F1647" s="43">
        <v>69.099999999999994</v>
      </c>
      <c r="G1647" s="39">
        <v>419911</v>
      </c>
      <c r="H1647" s="76"/>
      <c r="L1647" s="12">
        <f t="shared" si="83"/>
        <v>183</v>
      </c>
    </row>
    <row r="1648" spans="1:12" x14ac:dyDescent="0.25">
      <c r="A1648" s="37" t="s">
        <v>94</v>
      </c>
      <c r="B1648" s="40">
        <v>266491</v>
      </c>
      <c r="C1648" s="40">
        <v>212468</v>
      </c>
      <c r="D1648" s="44">
        <v>79.7</v>
      </c>
      <c r="E1648" s="40">
        <v>194432</v>
      </c>
      <c r="F1648" s="44">
        <v>73</v>
      </c>
      <c r="G1648" s="40">
        <v>406900</v>
      </c>
      <c r="H1648" s="130"/>
      <c r="L1648" s="12">
        <f t="shared" si="83"/>
        <v>151</v>
      </c>
    </row>
    <row r="1649" spans="1:12" x14ac:dyDescent="0.25">
      <c r="A1649" s="36" t="s">
        <v>95</v>
      </c>
      <c r="B1649" s="39">
        <v>284260</v>
      </c>
      <c r="C1649" s="39">
        <v>228622</v>
      </c>
      <c r="D1649" s="43">
        <v>80.400000000000006</v>
      </c>
      <c r="E1649" s="39">
        <v>210208</v>
      </c>
      <c r="F1649" s="43">
        <v>74</v>
      </c>
      <c r="G1649" s="39">
        <v>438830</v>
      </c>
      <c r="H1649" s="76"/>
      <c r="L1649" s="12">
        <f t="shared" si="83"/>
        <v>148</v>
      </c>
    </row>
    <row r="1650" spans="1:12" x14ac:dyDescent="0.25">
      <c r="A1650" s="37" t="s">
        <v>96</v>
      </c>
      <c r="B1650" s="40">
        <v>264339</v>
      </c>
      <c r="C1650" s="40">
        <v>227860</v>
      </c>
      <c r="D1650" s="42">
        <v>86.2</v>
      </c>
      <c r="E1650" s="40">
        <v>213492</v>
      </c>
      <c r="F1650" s="42">
        <v>80.8</v>
      </c>
      <c r="G1650" s="40">
        <v>441352</v>
      </c>
      <c r="H1650" s="130"/>
      <c r="L1650" s="12">
        <f t="shared" si="83"/>
        <v>145</v>
      </c>
    </row>
    <row r="1651" spans="1:12" x14ac:dyDescent="0.25">
      <c r="A1651" s="36" t="s">
        <v>97</v>
      </c>
      <c r="B1651" s="39">
        <v>210073</v>
      </c>
      <c r="C1651" s="39">
        <v>190576</v>
      </c>
      <c r="D1651" s="42">
        <v>90.7</v>
      </c>
      <c r="E1651" s="39">
        <v>182972</v>
      </c>
      <c r="F1651" s="42">
        <v>87.1</v>
      </c>
      <c r="G1651" s="39">
        <v>373548</v>
      </c>
      <c r="H1651" s="76"/>
      <c r="L1651" s="12">
        <f t="shared" si="83"/>
        <v>79</v>
      </c>
    </row>
    <row r="1652" spans="1:12" x14ac:dyDescent="0.25">
      <c r="A1652" s="37" t="s">
        <v>98</v>
      </c>
      <c r="B1652" s="40">
        <v>157657</v>
      </c>
      <c r="C1652" s="40">
        <v>146068</v>
      </c>
      <c r="D1652" s="42">
        <v>92.7</v>
      </c>
      <c r="E1652" s="40">
        <v>143452</v>
      </c>
      <c r="F1652" s="42">
        <v>91</v>
      </c>
      <c r="G1652" s="40">
        <v>289520</v>
      </c>
      <c r="H1652" s="130"/>
      <c r="L1652" s="12">
        <f t="shared" si="83"/>
        <v>57</v>
      </c>
    </row>
    <row r="1653" spans="1:12" x14ac:dyDescent="0.25">
      <c r="A1653" s="36" t="s">
        <v>99</v>
      </c>
      <c r="B1653" s="39">
        <v>102977</v>
      </c>
      <c r="C1653" s="39">
        <v>94091</v>
      </c>
      <c r="D1653" s="42">
        <v>91.4</v>
      </c>
      <c r="E1653" s="39">
        <v>92347</v>
      </c>
      <c r="F1653" s="42">
        <v>89.7</v>
      </c>
      <c r="G1653" s="39">
        <v>186438</v>
      </c>
      <c r="H1653" s="76"/>
      <c r="L1653" s="12">
        <f t="shared" si="83"/>
        <v>28</v>
      </c>
    </row>
    <row r="1654" spans="1:12" x14ac:dyDescent="0.25">
      <c r="A1654" s="37" t="s">
        <v>100</v>
      </c>
      <c r="B1654" s="40">
        <v>68566</v>
      </c>
      <c r="C1654" s="40">
        <v>62312</v>
      </c>
      <c r="D1654" s="42">
        <v>90.9</v>
      </c>
      <c r="E1654" s="40">
        <v>61145</v>
      </c>
      <c r="F1654" s="42">
        <v>89.2</v>
      </c>
      <c r="G1654" s="40">
        <v>123457</v>
      </c>
      <c r="H1654" s="130"/>
      <c r="L1654" s="12">
        <f t="shared" si="83"/>
        <v>15</v>
      </c>
    </row>
    <row r="1655" spans="1:12" x14ac:dyDescent="0.25">
      <c r="A1655" s="36" t="s">
        <v>101</v>
      </c>
      <c r="B1655" s="39">
        <v>44034</v>
      </c>
      <c r="C1655" s="39">
        <v>39781</v>
      </c>
      <c r="D1655" s="42">
        <v>90.3</v>
      </c>
      <c r="E1655" s="39">
        <v>38983</v>
      </c>
      <c r="F1655" s="42">
        <v>88.5</v>
      </c>
      <c r="G1655" s="39">
        <v>78764</v>
      </c>
      <c r="H1655" s="76"/>
      <c r="L1655" s="12">
        <f t="shared" si="83"/>
        <v>5</v>
      </c>
    </row>
    <row r="1656" spans="1:12" x14ac:dyDescent="0.25">
      <c r="A1656" s="37" t="s">
        <v>102</v>
      </c>
      <c r="B1656" s="40">
        <v>27669</v>
      </c>
      <c r="C1656" s="40">
        <v>25265</v>
      </c>
      <c r="D1656" s="42">
        <v>91.3</v>
      </c>
      <c r="E1656" s="40">
        <v>24764</v>
      </c>
      <c r="F1656" s="42">
        <v>89.5</v>
      </c>
      <c r="G1656" s="40">
        <v>50029</v>
      </c>
      <c r="H1656" s="130"/>
      <c r="L1656" s="12">
        <f t="shared" si="83"/>
        <v>3</v>
      </c>
    </row>
    <row r="1657" spans="1:12" x14ac:dyDescent="0.25">
      <c r="A1657" s="36" t="s">
        <v>12</v>
      </c>
      <c r="B1657" s="39" t="s">
        <v>13</v>
      </c>
      <c r="C1657" s="39">
        <v>64286</v>
      </c>
      <c r="D1657" s="43" t="s">
        <v>13</v>
      </c>
      <c r="E1657" s="39">
        <v>24873</v>
      </c>
      <c r="F1657" s="43" t="s">
        <v>13</v>
      </c>
      <c r="G1657" s="39">
        <v>89159</v>
      </c>
      <c r="H1657" s="76"/>
      <c r="L1657" s="12">
        <f t="shared" si="83"/>
        <v>1033</v>
      </c>
    </row>
    <row r="1658" spans="1:12" x14ac:dyDescent="0.25">
      <c r="A1658" s="36" t="s">
        <v>194</v>
      </c>
      <c r="B1658" s="39">
        <v>3761140</v>
      </c>
      <c r="C1658" s="39">
        <v>2899770</v>
      </c>
      <c r="D1658" s="59">
        <v>77.099999999999994</v>
      </c>
      <c r="E1658" s="39">
        <v>2569667</v>
      </c>
      <c r="F1658" s="43">
        <v>68.3</v>
      </c>
      <c r="G1658" s="39">
        <v>5469437</v>
      </c>
      <c r="H1658" s="76"/>
    </row>
    <row r="1659" spans="1:12" x14ac:dyDescent="0.25">
      <c r="A1659" s="36" t="s">
        <v>103</v>
      </c>
      <c r="B1659" s="39">
        <v>4421887</v>
      </c>
      <c r="C1659" s="39">
        <v>2899770</v>
      </c>
      <c r="D1659" s="45">
        <v>65.599999999999994</v>
      </c>
      <c r="E1659" s="39">
        <v>2569667</v>
      </c>
      <c r="F1659" s="45">
        <v>58.1</v>
      </c>
      <c r="G1659" s="39">
        <v>5469437</v>
      </c>
      <c r="H1659" s="76"/>
      <c r="L1659" s="12">
        <f>SUM(L1640:L1658)</f>
        <v>3859</v>
      </c>
    </row>
    <row r="1661" spans="1:12" x14ac:dyDescent="0.25">
      <c r="B1661" s="3" t="s">
        <v>232</v>
      </c>
      <c r="C1661" s="58">
        <f>SUM(C1640:C1657)/SUM(B1640:B1656)</f>
        <v>0.77098146546486823</v>
      </c>
      <c r="D1661" s="56">
        <f>AVERAGE(D1640:D1656)</f>
        <v>79.035294117647069</v>
      </c>
      <c r="F1661" s="56">
        <f>AVERAGE(F1640:F1656)</f>
        <v>72.617647058823536</v>
      </c>
    </row>
    <row r="1662" spans="1:12" x14ac:dyDescent="0.25">
      <c r="B1662" s="3" t="s">
        <v>156</v>
      </c>
      <c r="D1662" s="38">
        <f>AVERAGE(D1650:D1656)</f>
        <v>90.499999999999986</v>
      </c>
      <c r="F1662" s="38">
        <f>AVERAGE(F1650:F1656)</f>
        <v>87.971428571428561</v>
      </c>
    </row>
    <row r="1663" spans="1:12" x14ac:dyDescent="0.25">
      <c r="B1663" s="3" t="s">
        <v>147</v>
      </c>
      <c r="D1663" s="38">
        <f>AVERAGE(D1652:D1656)</f>
        <v>91.320000000000007</v>
      </c>
      <c r="F1663" s="38">
        <f>AVERAGE(F1652:F1656)</f>
        <v>89.58</v>
      </c>
    </row>
    <row r="1665" spans="1:12" x14ac:dyDescent="0.25">
      <c r="A1665" t="s">
        <v>645</v>
      </c>
    </row>
    <row r="1666" spans="1:12" x14ac:dyDescent="0.25">
      <c r="A1666" t="s">
        <v>111</v>
      </c>
    </row>
    <row r="1667" spans="1:12" ht="60" x14ac:dyDescent="0.25">
      <c r="A1667" s="35" t="s">
        <v>104</v>
      </c>
      <c r="B1667" s="35" t="s">
        <v>105</v>
      </c>
      <c r="C1667" s="35" t="s">
        <v>106</v>
      </c>
      <c r="D1667" s="35" t="s">
        <v>107</v>
      </c>
      <c r="E1667" s="35" t="s">
        <v>108</v>
      </c>
      <c r="F1667" s="35" t="s">
        <v>109</v>
      </c>
      <c r="G1667" s="35" t="s">
        <v>110</v>
      </c>
      <c r="H1667" s="129"/>
      <c r="L1667" s="35" t="s">
        <v>457</v>
      </c>
    </row>
    <row r="1668" spans="1:12" x14ac:dyDescent="0.25">
      <c r="A1668" s="36" t="s">
        <v>134</v>
      </c>
      <c r="B1668" s="39">
        <v>660747</v>
      </c>
      <c r="C1668" s="39">
        <v>0</v>
      </c>
      <c r="D1668" s="45">
        <v>0</v>
      </c>
      <c r="E1668" s="39">
        <v>0</v>
      </c>
      <c r="F1668" s="45">
        <v>0</v>
      </c>
      <c r="G1668" s="39">
        <v>0</v>
      </c>
      <c r="H1668" s="76"/>
    </row>
    <row r="1669" spans="1:12" x14ac:dyDescent="0.25">
      <c r="A1669" s="41" t="s">
        <v>136</v>
      </c>
      <c r="B1669" s="40">
        <v>162530</v>
      </c>
      <c r="C1669" s="40">
        <v>107533</v>
      </c>
      <c r="D1669" s="44">
        <v>66.2</v>
      </c>
      <c r="E1669" s="40">
        <v>89587</v>
      </c>
      <c r="F1669" s="44">
        <v>55.1</v>
      </c>
      <c r="G1669" s="40">
        <v>197120</v>
      </c>
      <c r="H1669" s="130"/>
      <c r="L1669" s="12">
        <f t="shared" ref="L1669:L1686" si="84">C1669-C1698</f>
        <v>508</v>
      </c>
    </row>
    <row r="1670" spans="1:12" x14ac:dyDescent="0.25">
      <c r="A1670" s="36" t="s">
        <v>135</v>
      </c>
      <c r="B1670" s="39">
        <v>256743</v>
      </c>
      <c r="C1670" s="39">
        <v>174415</v>
      </c>
      <c r="D1670" s="43">
        <v>67.900000000000006</v>
      </c>
      <c r="E1670" s="39">
        <v>147661</v>
      </c>
      <c r="F1670" s="43">
        <v>57.5</v>
      </c>
      <c r="G1670" s="39">
        <v>322076</v>
      </c>
      <c r="H1670" s="76"/>
      <c r="L1670" s="12">
        <f t="shared" si="84"/>
        <v>579</v>
      </c>
    </row>
    <row r="1671" spans="1:12" x14ac:dyDescent="0.25">
      <c r="A1671" s="37" t="s">
        <v>88</v>
      </c>
      <c r="B1671" s="40">
        <v>277328</v>
      </c>
      <c r="C1671" s="40">
        <v>181195</v>
      </c>
      <c r="D1671" s="44">
        <v>65.3</v>
      </c>
      <c r="E1671" s="40">
        <v>147221</v>
      </c>
      <c r="F1671" s="44">
        <v>53.1</v>
      </c>
      <c r="G1671" s="40">
        <v>328416</v>
      </c>
      <c r="H1671" s="130"/>
      <c r="L1671" s="12">
        <f t="shared" si="84"/>
        <v>531</v>
      </c>
    </row>
    <row r="1672" spans="1:12" x14ac:dyDescent="0.25">
      <c r="A1672" s="36" t="s">
        <v>89</v>
      </c>
      <c r="B1672" s="39">
        <v>314508</v>
      </c>
      <c r="C1672" s="39">
        <v>199123</v>
      </c>
      <c r="D1672" s="43">
        <v>63.3</v>
      </c>
      <c r="E1672" s="39">
        <v>164762</v>
      </c>
      <c r="F1672" s="43">
        <v>52.4</v>
      </c>
      <c r="G1672" s="39">
        <v>363885</v>
      </c>
      <c r="H1672" s="76"/>
      <c r="L1672" s="12">
        <f t="shared" si="84"/>
        <v>588</v>
      </c>
    </row>
    <row r="1673" spans="1:12" x14ac:dyDescent="0.25">
      <c r="A1673" s="37" t="s">
        <v>90</v>
      </c>
      <c r="B1673" s="40">
        <v>356228</v>
      </c>
      <c r="C1673" s="40">
        <v>234766</v>
      </c>
      <c r="D1673" s="44">
        <v>65.900000000000006</v>
      </c>
      <c r="E1673" s="40">
        <v>200027</v>
      </c>
      <c r="F1673" s="44">
        <v>56.1</v>
      </c>
      <c r="G1673" s="40">
        <v>434793</v>
      </c>
      <c r="H1673" s="130"/>
      <c r="L1673" s="12">
        <f t="shared" si="84"/>
        <v>586</v>
      </c>
    </row>
    <row r="1674" spans="1:12" x14ac:dyDescent="0.25">
      <c r="A1674" s="36" t="s">
        <v>91</v>
      </c>
      <c r="B1674" s="39">
        <v>359302</v>
      </c>
      <c r="C1674" s="39">
        <v>252506</v>
      </c>
      <c r="D1674" s="43">
        <v>70.3</v>
      </c>
      <c r="E1674" s="39">
        <v>219919</v>
      </c>
      <c r="F1674" s="43">
        <v>61.2</v>
      </c>
      <c r="G1674" s="39">
        <v>472425</v>
      </c>
      <c r="H1674" s="76"/>
      <c r="L1674" s="12">
        <f t="shared" si="84"/>
        <v>537</v>
      </c>
    </row>
    <row r="1675" spans="1:12" x14ac:dyDescent="0.25">
      <c r="A1675" s="37" t="s">
        <v>92</v>
      </c>
      <c r="B1675" s="40">
        <v>319889</v>
      </c>
      <c r="C1675" s="40">
        <v>236377</v>
      </c>
      <c r="D1675" s="44">
        <v>73.900000000000006</v>
      </c>
      <c r="E1675" s="40">
        <v>210843</v>
      </c>
      <c r="F1675" s="44">
        <v>65.900000000000006</v>
      </c>
      <c r="G1675" s="40">
        <v>447220</v>
      </c>
      <c r="H1675" s="130"/>
      <c r="L1675" s="12">
        <f t="shared" si="84"/>
        <v>462</v>
      </c>
    </row>
    <row r="1676" spans="1:12" x14ac:dyDescent="0.25">
      <c r="A1676" s="36" t="s">
        <v>93</v>
      </c>
      <c r="B1676" s="39">
        <v>288547</v>
      </c>
      <c r="C1676" s="39">
        <v>220331</v>
      </c>
      <c r="D1676" s="43">
        <v>76.400000000000006</v>
      </c>
      <c r="E1676" s="39">
        <v>199022</v>
      </c>
      <c r="F1676" s="43">
        <v>69</v>
      </c>
      <c r="G1676" s="39">
        <v>419353</v>
      </c>
      <c r="H1676" s="76"/>
      <c r="L1676" s="12">
        <f t="shared" si="84"/>
        <v>376</v>
      </c>
    </row>
    <row r="1677" spans="1:12" x14ac:dyDescent="0.25">
      <c r="A1677" s="37" t="s">
        <v>94</v>
      </c>
      <c r="B1677" s="40">
        <v>266491</v>
      </c>
      <c r="C1677" s="40">
        <v>212317</v>
      </c>
      <c r="D1677" s="44">
        <v>79.7</v>
      </c>
      <c r="E1677" s="40">
        <v>194082</v>
      </c>
      <c r="F1677" s="44">
        <v>72.8</v>
      </c>
      <c r="G1677" s="40">
        <v>406399</v>
      </c>
      <c r="H1677" s="130"/>
      <c r="L1677" s="12">
        <f t="shared" si="84"/>
        <v>339</v>
      </c>
    </row>
    <row r="1678" spans="1:12" x14ac:dyDescent="0.25">
      <c r="A1678" s="36" t="s">
        <v>95</v>
      </c>
      <c r="B1678" s="39">
        <v>284260</v>
      </c>
      <c r="C1678" s="39">
        <v>228474</v>
      </c>
      <c r="D1678" s="43">
        <v>80.400000000000006</v>
      </c>
      <c r="E1678" s="39">
        <v>209899</v>
      </c>
      <c r="F1678" s="43">
        <v>73.8</v>
      </c>
      <c r="G1678" s="39">
        <v>438373</v>
      </c>
      <c r="H1678" s="76"/>
      <c r="L1678" s="12">
        <f t="shared" si="84"/>
        <v>281</v>
      </c>
    </row>
    <row r="1679" spans="1:12" x14ac:dyDescent="0.25">
      <c r="A1679" s="37" t="s">
        <v>96</v>
      </c>
      <c r="B1679" s="40">
        <v>264339</v>
      </c>
      <c r="C1679" s="40">
        <v>227715</v>
      </c>
      <c r="D1679" s="42">
        <v>86.2</v>
      </c>
      <c r="E1679" s="40">
        <v>213252</v>
      </c>
      <c r="F1679" s="42">
        <v>80.7</v>
      </c>
      <c r="G1679" s="40">
        <v>440967</v>
      </c>
      <c r="H1679" s="130"/>
      <c r="L1679" s="12">
        <f t="shared" si="84"/>
        <v>236</v>
      </c>
    </row>
    <row r="1680" spans="1:12" x14ac:dyDescent="0.25">
      <c r="A1680" s="36" t="s">
        <v>97</v>
      </c>
      <c r="B1680" s="39">
        <v>210073</v>
      </c>
      <c r="C1680" s="39">
        <v>190497</v>
      </c>
      <c r="D1680" s="42">
        <v>90.7</v>
      </c>
      <c r="E1680" s="39">
        <v>182810</v>
      </c>
      <c r="F1680" s="42">
        <v>87</v>
      </c>
      <c r="G1680" s="39">
        <v>373307</v>
      </c>
      <c r="H1680" s="76"/>
      <c r="L1680" s="12">
        <f t="shared" si="84"/>
        <v>140</v>
      </c>
    </row>
    <row r="1681" spans="1:12" x14ac:dyDescent="0.25">
      <c r="A1681" s="37" t="s">
        <v>98</v>
      </c>
      <c r="B1681" s="40">
        <v>157657</v>
      </c>
      <c r="C1681" s="40">
        <v>146011</v>
      </c>
      <c r="D1681" s="42">
        <v>92.6</v>
      </c>
      <c r="E1681" s="40">
        <v>143368</v>
      </c>
      <c r="F1681" s="42">
        <v>90.9</v>
      </c>
      <c r="G1681" s="40">
        <v>289379</v>
      </c>
      <c r="H1681" s="130"/>
      <c r="L1681" s="12">
        <f t="shared" si="84"/>
        <v>78</v>
      </c>
    </row>
    <row r="1682" spans="1:12" x14ac:dyDescent="0.25">
      <c r="A1682" s="36" t="s">
        <v>99</v>
      </c>
      <c r="B1682" s="39">
        <v>102977</v>
      </c>
      <c r="C1682" s="39">
        <v>94063</v>
      </c>
      <c r="D1682" s="42">
        <v>91.3</v>
      </c>
      <c r="E1682" s="39">
        <v>92297</v>
      </c>
      <c r="F1682" s="42">
        <v>89.6</v>
      </c>
      <c r="G1682" s="39">
        <v>186360</v>
      </c>
      <c r="H1682" s="76"/>
      <c r="L1682" s="12">
        <f t="shared" si="84"/>
        <v>48</v>
      </c>
    </row>
    <row r="1683" spans="1:12" x14ac:dyDescent="0.25">
      <c r="A1683" s="37" t="s">
        <v>100</v>
      </c>
      <c r="B1683" s="40">
        <v>68566</v>
      </c>
      <c r="C1683" s="40">
        <v>62297</v>
      </c>
      <c r="D1683" s="42">
        <v>90.9</v>
      </c>
      <c r="E1683" s="40">
        <v>61124</v>
      </c>
      <c r="F1683" s="42">
        <v>89.2</v>
      </c>
      <c r="G1683" s="40">
        <v>123421</v>
      </c>
      <c r="H1683" s="130"/>
      <c r="L1683" s="12">
        <f t="shared" si="84"/>
        <v>17</v>
      </c>
    </row>
    <row r="1684" spans="1:12" x14ac:dyDescent="0.25">
      <c r="A1684" s="36" t="s">
        <v>101</v>
      </c>
      <c r="B1684" s="39">
        <v>44034</v>
      </c>
      <c r="C1684" s="39">
        <v>39776</v>
      </c>
      <c r="D1684" s="42">
        <v>90.3</v>
      </c>
      <c r="E1684" s="39">
        <v>38971</v>
      </c>
      <c r="F1684" s="42">
        <v>88.5</v>
      </c>
      <c r="G1684" s="39">
        <v>78747</v>
      </c>
      <c r="H1684" s="76"/>
      <c r="L1684" s="12">
        <f t="shared" si="84"/>
        <v>14</v>
      </c>
    </row>
    <row r="1685" spans="1:12" x14ac:dyDescent="0.25">
      <c r="A1685" s="37" t="s">
        <v>102</v>
      </c>
      <c r="B1685" s="40">
        <v>27669</v>
      </c>
      <c r="C1685" s="40">
        <v>25262</v>
      </c>
      <c r="D1685" s="42">
        <v>91.3</v>
      </c>
      <c r="E1685" s="40">
        <v>24758</v>
      </c>
      <c r="F1685" s="42">
        <v>89.5</v>
      </c>
      <c r="G1685" s="40">
        <v>50020</v>
      </c>
      <c r="H1685" s="130"/>
      <c r="L1685" s="12">
        <f t="shared" si="84"/>
        <v>4</v>
      </c>
    </row>
    <row r="1686" spans="1:12" x14ac:dyDescent="0.25">
      <c r="A1686" s="36" t="s">
        <v>12</v>
      </c>
      <c r="B1686" s="39" t="s">
        <v>13</v>
      </c>
      <c r="C1686" s="39">
        <v>63253</v>
      </c>
      <c r="D1686" s="43" t="s">
        <v>13</v>
      </c>
      <c r="E1686" s="39">
        <v>23824</v>
      </c>
      <c r="F1686" s="43" t="s">
        <v>13</v>
      </c>
      <c r="G1686" s="39">
        <v>87077</v>
      </c>
      <c r="H1686" s="76"/>
      <c r="L1686" s="12">
        <f t="shared" si="84"/>
        <v>33</v>
      </c>
    </row>
    <row r="1687" spans="1:12" x14ac:dyDescent="0.25">
      <c r="A1687" s="36" t="s">
        <v>194</v>
      </c>
      <c r="B1687" s="39">
        <v>3761140</v>
      </c>
      <c r="C1687" s="39">
        <v>2895911</v>
      </c>
      <c r="D1687" s="59">
        <v>77</v>
      </c>
      <c r="E1687" s="39">
        <v>2563427</v>
      </c>
      <c r="F1687" s="43">
        <v>68.2</v>
      </c>
      <c r="G1687" s="39">
        <v>5459338</v>
      </c>
      <c r="H1687" s="76"/>
    </row>
    <row r="1688" spans="1:12" x14ac:dyDescent="0.25">
      <c r="A1688" s="36" t="s">
        <v>103</v>
      </c>
      <c r="B1688" s="39">
        <v>4421887</v>
      </c>
      <c r="C1688" s="39">
        <v>2895911</v>
      </c>
      <c r="D1688" s="45">
        <v>65.5</v>
      </c>
      <c r="E1688" s="39">
        <v>2563427</v>
      </c>
      <c r="F1688" s="45">
        <v>58</v>
      </c>
      <c r="G1688" s="39">
        <v>5459338</v>
      </c>
      <c r="H1688" s="76"/>
      <c r="L1688" s="12">
        <f>SUM(L1669:L1687)</f>
        <v>5357</v>
      </c>
    </row>
    <row r="1690" spans="1:12" x14ac:dyDescent="0.25">
      <c r="B1690" s="3" t="s">
        <v>232</v>
      </c>
      <c r="C1690" s="58">
        <f>SUM(C1669:C1686)/SUM(B1669:B1685)</f>
        <v>0.76995544703056862</v>
      </c>
      <c r="D1690" s="56">
        <f>AVERAGE(D1669:D1685)</f>
        <v>78.976470588235301</v>
      </c>
      <c r="F1690" s="56">
        <f>AVERAGE(F1669:F1685)</f>
        <v>72.488235294117644</v>
      </c>
    </row>
    <row r="1691" spans="1:12" x14ac:dyDescent="0.25">
      <c r="B1691" s="3" t="s">
        <v>156</v>
      </c>
      <c r="D1691" s="38">
        <f>AVERAGE(D1679:D1685)</f>
        <v>90.471428571428561</v>
      </c>
      <c r="F1691" s="38">
        <f>AVERAGE(F1679:F1685)</f>
        <v>87.914285714285725</v>
      </c>
    </row>
    <row r="1692" spans="1:12" x14ac:dyDescent="0.25">
      <c r="B1692" s="3" t="s">
        <v>147</v>
      </c>
      <c r="D1692" s="38">
        <f>AVERAGE(D1681:D1685)</f>
        <v>91.28</v>
      </c>
      <c r="F1692" s="38">
        <f>AVERAGE(F1681:F1685)</f>
        <v>89.539999999999992</v>
      </c>
    </row>
    <row r="1694" spans="1:12" x14ac:dyDescent="0.25">
      <c r="A1694" t="s">
        <v>638</v>
      </c>
    </row>
    <row r="1695" spans="1:12" x14ac:dyDescent="0.25">
      <c r="A1695" t="s">
        <v>111</v>
      </c>
    </row>
    <row r="1696" spans="1:12" ht="60" x14ac:dyDescent="0.25">
      <c r="A1696" s="35" t="s">
        <v>104</v>
      </c>
      <c r="B1696" s="35" t="s">
        <v>105</v>
      </c>
      <c r="C1696" s="35" t="s">
        <v>106</v>
      </c>
      <c r="D1696" s="35" t="s">
        <v>107</v>
      </c>
      <c r="E1696" s="35" t="s">
        <v>108</v>
      </c>
      <c r="F1696" s="35" t="s">
        <v>109</v>
      </c>
      <c r="G1696" s="35" t="s">
        <v>110</v>
      </c>
      <c r="H1696" s="129"/>
      <c r="L1696" s="35" t="s">
        <v>457</v>
      </c>
    </row>
    <row r="1697" spans="1:12" x14ac:dyDescent="0.25">
      <c r="A1697" s="36" t="s">
        <v>134</v>
      </c>
      <c r="B1697" s="39">
        <v>660747</v>
      </c>
      <c r="C1697" s="39">
        <v>0</v>
      </c>
      <c r="D1697" s="45">
        <v>0</v>
      </c>
      <c r="E1697" s="39">
        <v>0</v>
      </c>
      <c r="F1697" s="45">
        <v>0</v>
      </c>
      <c r="G1697" s="39">
        <v>0</v>
      </c>
      <c r="H1697" s="76"/>
    </row>
    <row r="1698" spans="1:12" x14ac:dyDescent="0.25">
      <c r="A1698" s="41" t="s">
        <v>136</v>
      </c>
      <c r="B1698" s="40">
        <v>162530</v>
      </c>
      <c r="C1698" s="40">
        <v>107025</v>
      </c>
      <c r="D1698" s="44">
        <v>65.8</v>
      </c>
      <c r="E1698" s="40">
        <v>88649</v>
      </c>
      <c r="F1698" s="44">
        <v>54.5</v>
      </c>
      <c r="G1698" s="40">
        <v>195674</v>
      </c>
      <c r="H1698" s="130"/>
      <c r="L1698" s="12">
        <f t="shared" ref="L1698:L1715" si="85">C1698-C1727</f>
        <v>569</v>
      </c>
    </row>
    <row r="1699" spans="1:12" x14ac:dyDescent="0.25">
      <c r="A1699" s="36" t="s">
        <v>135</v>
      </c>
      <c r="B1699" s="39">
        <v>256743</v>
      </c>
      <c r="C1699" s="39">
        <v>173836</v>
      </c>
      <c r="D1699" s="43">
        <v>67.7</v>
      </c>
      <c r="E1699" s="39">
        <v>146514</v>
      </c>
      <c r="F1699" s="43">
        <v>57.1</v>
      </c>
      <c r="G1699" s="39">
        <v>320350</v>
      </c>
      <c r="H1699" s="76"/>
      <c r="L1699" s="12">
        <f t="shared" si="85"/>
        <v>566</v>
      </c>
    </row>
    <row r="1700" spans="1:12" x14ac:dyDescent="0.25">
      <c r="A1700" s="37" t="s">
        <v>88</v>
      </c>
      <c r="B1700" s="40">
        <v>277328</v>
      </c>
      <c r="C1700" s="40">
        <v>180664</v>
      </c>
      <c r="D1700" s="44">
        <v>65.099999999999994</v>
      </c>
      <c r="E1700" s="40">
        <v>146225</v>
      </c>
      <c r="F1700" s="44">
        <v>52.7</v>
      </c>
      <c r="G1700" s="40">
        <v>326889</v>
      </c>
      <c r="H1700" s="130"/>
      <c r="L1700" s="12">
        <f t="shared" si="85"/>
        <v>592</v>
      </c>
    </row>
    <row r="1701" spans="1:12" x14ac:dyDescent="0.25">
      <c r="A1701" s="36" t="s">
        <v>89</v>
      </c>
      <c r="B1701" s="39">
        <v>314508</v>
      </c>
      <c r="C1701" s="39">
        <v>198535</v>
      </c>
      <c r="D1701" s="43">
        <v>63.1</v>
      </c>
      <c r="E1701" s="39">
        <v>163826</v>
      </c>
      <c r="F1701" s="43">
        <v>52.1</v>
      </c>
      <c r="G1701" s="39">
        <v>362361</v>
      </c>
      <c r="H1701" s="76"/>
      <c r="L1701" s="12">
        <f t="shared" si="85"/>
        <v>688</v>
      </c>
    </row>
    <row r="1702" spans="1:12" x14ac:dyDescent="0.25">
      <c r="A1702" s="37" t="s">
        <v>90</v>
      </c>
      <c r="B1702" s="40">
        <v>356228</v>
      </c>
      <c r="C1702" s="40">
        <v>234180</v>
      </c>
      <c r="D1702" s="44">
        <v>65.7</v>
      </c>
      <c r="E1702" s="40">
        <v>198933</v>
      </c>
      <c r="F1702" s="44">
        <v>55.8</v>
      </c>
      <c r="G1702" s="40">
        <v>433113</v>
      </c>
      <c r="H1702" s="130"/>
      <c r="L1702" s="12">
        <f t="shared" si="85"/>
        <v>766</v>
      </c>
    </row>
    <row r="1703" spans="1:12" x14ac:dyDescent="0.25">
      <c r="A1703" s="36" t="s">
        <v>91</v>
      </c>
      <c r="B1703" s="39">
        <v>359302</v>
      </c>
      <c r="C1703" s="39">
        <v>251969</v>
      </c>
      <c r="D1703" s="43">
        <v>70.099999999999994</v>
      </c>
      <c r="E1703" s="39">
        <v>218826</v>
      </c>
      <c r="F1703" s="43">
        <v>60.9</v>
      </c>
      <c r="G1703" s="39">
        <v>470795</v>
      </c>
      <c r="H1703" s="76"/>
      <c r="L1703" s="12">
        <f t="shared" si="85"/>
        <v>733</v>
      </c>
    </row>
    <row r="1704" spans="1:12" x14ac:dyDescent="0.25">
      <c r="A1704" s="37" t="s">
        <v>92</v>
      </c>
      <c r="B1704" s="40">
        <v>319889</v>
      </c>
      <c r="C1704" s="40">
        <v>235915</v>
      </c>
      <c r="D1704" s="44">
        <v>73.8</v>
      </c>
      <c r="E1704" s="40">
        <v>209840</v>
      </c>
      <c r="F1704" s="44">
        <v>65.599999999999994</v>
      </c>
      <c r="G1704" s="40">
        <v>445755</v>
      </c>
      <c r="H1704" s="130"/>
      <c r="L1704" s="12">
        <f t="shared" si="85"/>
        <v>546</v>
      </c>
    </row>
    <row r="1705" spans="1:12" x14ac:dyDescent="0.25">
      <c r="A1705" s="36" t="s">
        <v>93</v>
      </c>
      <c r="B1705" s="39">
        <v>288547</v>
      </c>
      <c r="C1705" s="39">
        <v>219955</v>
      </c>
      <c r="D1705" s="43">
        <v>76.2</v>
      </c>
      <c r="E1705" s="39">
        <v>198235</v>
      </c>
      <c r="F1705" s="43">
        <v>68.7</v>
      </c>
      <c r="G1705" s="39">
        <v>418190</v>
      </c>
      <c r="H1705" s="76"/>
      <c r="L1705" s="12">
        <f t="shared" si="85"/>
        <v>433</v>
      </c>
    </row>
    <row r="1706" spans="1:12" x14ac:dyDescent="0.25">
      <c r="A1706" s="37" t="s">
        <v>94</v>
      </c>
      <c r="B1706" s="40">
        <v>266491</v>
      </c>
      <c r="C1706" s="40">
        <v>211978</v>
      </c>
      <c r="D1706" s="44">
        <v>79.5</v>
      </c>
      <c r="E1706" s="40">
        <v>193462</v>
      </c>
      <c r="F1706" s="44">
        <v>72.599999999999994</v>
      </c>
      <c r="G1706" s="40">
        <v>405440</v>
      </c>
      <c r="H1706" s="130"/>
      <c r="L1706" s="12">
        <f t="shared" si="85"/>
        <v>386</v>
      </c>
    </row>
    <row r="1707" spans="1:12" x14ac:dyDescent="0.25">
      <c r="A1707" s="36" t="s">
        <v>95</v>
      </c>
      <c r="B1707" s="39">
        <v>284260</v>
      </c>
      <c r="C1707" s="39">
        <v>228193</v>
      </c>
      <c r="D1707" s="43">
        <v>80.3</v>
      </c>
      <c r="E1707" s="39">
        <v>209332</v>
      </c>
      <c r="F1707" s="43">
        <v>73.599999999999994</v>
      </c>
      <c r="G1707" s="39">
        <v>437525</v>
      </c>
      <c r="H1707" s="76"/>
      <c r="L1707" s="12">
        <f t="shared" si="85"/>
        <v>331</v>
      </c>
    </row>
    <row r="1708" spans="1:12" x14ac:dyDescent="0.25">
      <c r="A1708" s="37" t="s">
        <v>96</v>
      </c>
      <c r="B1708" s="40">
        <v>264339</v>
      </c>
      <c r="C1708" s="40">
        <v>227479</v>
      </c>
      <c r="D1708" s="42">
        <v>86.1</v>
      </c>
      <c r="E1708" s="40">
        <v>212831</v>
      </c>
      <c r="F1708" s="42">
        <v>80.5</v>
      </c>
      <c r="G1708" s="40">
        <v>440310</v>
      </c>
      <c r="H1708" s="130"/>
      <c r="L1708" s="12">
        <f t="shared" si="85"/>
        <v>243</v>
      </c>
    </row>
    <row r="1709" spans="1:12" x14ac:dyDescent="0.25">
      <c r="A1709" s="36" t="s">
        <v>97</v>
      </c>
      <c r="B1709" s="39">
        <v>210073</v>
      </c>
      <c r="C1709" s="39">
        <v>190357</v>
      </c>
      <c r="D1709" s="42">
        <v>90.6</v>
      </c>
      <c r="E1709" s="39">
        <v>182576</v>
      </c>
      <c r="F1709" s="42">
        <v>86.9</v>
      </c>
      <c r="G1709" s="39">
        <v>372933</v>
      </c>
      <c r="H1709" s="76"/>
      <c r="L1709" s="12">
        <f t="shared" si="85"/>
        <v>140</v>
      </c>
    </row>
    <row r="1710" spans="1:12" x14ac:dyDescent="0.25">
      <c r="A1710" s="37" t="s">
        <v>98</v>
      </c>
      <c r="B1710" s="40">
        <v>157657</v>
      </c>
      <c r="C1710" s="40">
        <v>145933</v>
      </c>
      <c r="D1710" s="42">
        <v>92.6</v>
      </c>
      <c r="E1710" s="40">
        <v>143189</v>
      </c>
      <c r="F1710" s="42">
        <v>90.8</v>
      </c>
      <c r="G1710" s="40">
        <v>289122</v>
      </c>
      <c r="H1710" s="130"/>
      <c r="L1710" s="12">
        <f t="shared" si="85"/>
        <v>77</v>
      </c>
    </row>
    <row r="1711" spans="1:12" x14ac:dyDescent="0.25">
      <c r="A1711" s="36" t="s">
        <v>99</v>
      </c>
      <c r="B1711" s="39">
        <v>102977</v>
      </c>
      <c r="C1711" s="39">
        <v>94015</v>
      </c>
      <c r="D1711" s="42">
        <v>91.3</v>
      </c>
      <c r="E1711" s="39">
        <v>92205</v>
      </c>
      <c r="F1711" s="42">
        <v>89.5</v>
      </c>
      <c r="G1711" s="39">
        <v>186220</v>
      </c>
      <c r="H1711" s="76"/>
      <c r="L1711" s="12">
        <f t="shared" si="85"/>
        <v>34</v>
      </c>
    </row>
    <row r="1712" spans="1:12" x14ac:dyDescent="0.25">
      <c r="A1712" s="37" t="s">
        <v>100</v>
      </c>
      <c r="B1712" s="40">
        <v>68566</v>
      </c>
      <c r="C1712" s="40">
        <v>62280</v>
      </c>
      <c r="D1712" s="42">
        <v>90.8</v>
      </c>
      <c r="E1712" s="40">
        <v>61081</v>
      </c>
      <c r="F1712" s="42">
        <v>89.1</v>
      </c>
      <c r="G1712" s="40">
        <v>123361</v>
      </c>
      <c r="H1712" s="130"/>
      <c r="L1712" s="12">
        <f t="shared" si="85"/>
        <v>15</v>
      </c>
    </row>
    <row r="1713" spans="1:12" x14ac:dyDescent="0.25">
      <c r="A1713" s="36" t="s">
        <v>101</v>
      </c>
      <c r="B1713" s="39">
        <v>44034</v>
      </c>
      <c r="C1713" s="39">
        <v>39762</v>
      </c>
      <c r="D1713" s="42">
        <v>90.3</v>
      </c>
      <c r="E1713" s="39">
        <v>38947</v>
      </c>
      <c r="F1713" s="42">
        <v>88.5</v>
      </c>
      <c r="G1713" s="39">
        <v>78709</v>
      </c>
      <c r="H1713" s="76"/>
      <c r="L1713" s="12">
        <f t="shared" si="85"/>
        <v>14</v>
      </c>
    </row>
    <row r="1714" spans="1:12" x14ac:dyDescent="0.25">
      <c r="A1714" s="37" t="s">
        <v>102</v>
      </c>
      <c r="B1714" s="40">
        <v>27669</v>
      </c>
      <c r="C1714" s="40">
        <v>25258</v>
      </c>
      <c r="D1714" s="42">
        <v>91.3</v>
      </c>
      <c r="E1714" s="40">
        <v>24749</v>
      </c>
      <c r="F1714" s="42">
        <v>89.5</v>
      </c>
      <c r="G1714" s="40">
        <v>50007</v>
      </c>
      <c r="H1714" s="130"/>
      <c r="L1714" s="12">
        <f t="shared" si="85"/>
        <v>7</v>
      </c>
    </row>
    <row r="1715" spans="1:12" x14ac:dyDescent="0.25">
      <c r="A1715" s="36" t="s">
        <v>12</v>
      </c>
      <c r="B1715" s="39" t="s">
        <v>13</v>
      </c>
      <c r="C1715" s="39">
        <v>63220</v>
      </c>
      <c r="D1715" s="43" t="s">
        <v>13</v>
      </c>
      <c r="E1715" s="39">
        <v>23789</v>
      </c>
      <c r="F1715" s="43" t="s">
        <v>13</v>
      </c>
      <c r="G1715" s="39">
        <v>87009</v>
      </c>
      <c r="H1715" s="76"/>
      <c r="L1715" s="12">
        <f t="shared" si="85"/>
        <v>54</v>
      </c>
    </row>
    <row r="1716" spans="1:12" x14ac:dyDescent="0.25">
      <c r="A1716" s="36" t="s">
        <v>194</v>
      </c>
      <c r="B1716" s="39">
        <v>3761140</v>
      </c>
      <c r="C1716" s="39">
        <v>2890554</v>
      </c>
      <c r="D1716" s="59">
        <v>76.8</v>
      </c>
      <c r="E1716" s="39">
        <v>2553209</v>
      </c>
      <c r="F1716" s="43">
        <v>67.900000000000006</v>
      </c>
      <c r="G1716" s="39">
        <v>5443763</v>
      </c>
      <c r="H1716" s="76"/>
    </row>
    <row r="1717" spans="1:12" x14ac:dyDescent="0.25">
      <c r="A1717" s="36" t="s">
        <v>103</v>
      </c>
      <c r="B1717" s="39">
        <v>4421887</v>
      </c>
      <c r="C1717" s="39">
        <v>2890554</v>
      </c>
      <c r="D1717" s="45">
        <v>65.400000000000006</v>
      </c>
      <c r="E1717" s="39">
        <v>2553209</v>
      </c>
      <c r="F1717" s="45">
        <v>57.7</v>
      </c>
      <c r="G1717" s="39">
        <v>5443763</v>
      </c>
      <c r="H1717" s="76"/>
      <c r="L1717" s="12">
        <f>SUM(L1698:L1716)</f>
        <v>6194</v>
      </c>
    </row>
    <row r="1719" spans="1:12" x14ac:dyDescent="0.25">
      <c r="B1719" s="3" t="s">
        <v>232</v>
      </c>
      <c r="C1719" s="58">
        <f>SUM(C1698:C1715)/SUM(B1698:B1714)</f>
        <v>0.76853114520301158</v>
      </c>
      <c r="D1719" s="56">
        <f>AVERAGE(D1698:D1714)</f>
        <v>78.841176470588238</v>
      </c>
      <c r="F1719" s="56">
        <f>AVERAGE(F1698:F1714)</f>
        <v>72.258823529411757</v>
      </c>
    </row>
    <row r="1720" spans="1:12" x14ac:dyDescent="0.25">
      <c r="B1720" s="3" t="s">
        <v>156</v>
      </c>
      <c r="D1720" s="38">
        <f>AVERAGE(D1708:D1714)</f>
        <v>90.428571428571416</v>
      </c>
      <c r="F1720" s="38">
        <f>AVERAGE(F1708:F1714)</f>
        <v>87.828571428571422</v>
      </c>
    </row>
    <row r="1721" spans="1:12" x14ac:dyDescent="0.25">
      <c r="B1721" s="3" t="s">
        <v>147</v>
      </c>
      <c r="D1721" s="38">
        <f>AVERAGE(D1710:D1714)</f>
        <v>91.26</v>
      </c>
      <c r="F1721" s="38">
        <f>AVERAGE(F1710:F1714)</f>
        <v>89.47999999999999</v>
      </c>
    </row>
    <row r="1723" spans="1:12" x14ac:dyDescent="0.25">
      <c r="A1723" t="s">
        <v>631</v>
      </c>
    </row>
    <row r="1724" spans="1:12" x14ac:dyDescent="0.25">
      <c r="A1724" t="s">
        <v>111</v>
      </c>
    </row>
    <row r="1725" spans="1:12" ht="60" x14ac:dyDescent="0.25">
      <c r="A1725" s="35" t="s">
        <v>104</v>
      </c>
      <c r="B1725" s="35" t="s">
        <v>105</v>
      </c>
      <c r="C1725" s="35" t="s">
        <v>106</v>
      </c>
      <c r="D1725" s="35" t="s">
        <v>107</v>
      </c>
      <c r="E1725" s="35" t="s">
        <v>108</v>
      </c>
      <c r="F1725" s="35" t="s">
        <v>109</v>
      </c>
      <c r="G1725" s="35" t="s">
        <v>110</v>
      </c>
      <c r="H1725" s="129"/>
      <c r="L1725" s="35" t="s">
        <v>457</v>
      </c>
    </row>
    <row r="1726" spans="1:12" x14ac:dyDescent="0.25">
      <c r="A1726" s="36" t="s">
        <v>134</v>
      </c>
      <c r="B1726" s="39">
        <v>660747</v>
      </c>
      <c r="C1726" s="39">
        <v>0</v>
      </c>
      <c r="D1726" s="45">
        <v>0</v>
      </c>
      <c r="E1726" s="39">
        <v>0</v>
      </c>
      <c r="F1726" s="45">
        <v>0</v>
      </c>
      <c r="G1726" s="39">
        <v>0</v>
      </c>
      <c r="H1726" s="76"/>
    </row>
    <row r="1727" spans="1:12" x14ac:dyDescent="0.25">
      <c r="A1727" s="41" t="s">
        <v>136</v>
      </c>
      <c r="B1727" s="40">
        <v>162530</v>
      </c>
      <c r="C1727" s="40">
        <v>106456</v>
      </c>
      <c r="D1727" s="44">
        <v>65.5</v>
      </c>
      <c r="E1727" s="40">
        <v>87598</v>
      </c>
      <c r="F1727" s="44">
        <v>53.9</v>
      </c>
      <c r="G1727" s="40">
        <v>194054</v>
      </c>
      <c r="H1727" s="130"/>
      <c r="L1727" s="12">
        <f t="shared" ref="L1727:L1744" si="86">C1727-C1756</f>
        <v>213</v>
      </c>
    </row>
    <row r="1728" spans="1:12" x14ac:dyDescent="0.25">
      <c r="A1728" s="36" t="s">
        <v>135</v>
      </c>
      <c r="B1728" s="39">
        <v>256743</v>
      </c>
      <c r="C1728" s="39">
        <v>173270</v>
      </c>
      <c r="D1728" s="43">
        <v>67.5</v>
      </c>
      <c r="E1728" s="39">
        <v>145147</v>
      </c>
      <c r="F1728" s="43">
        <v>56.5</v>
      </c>
      <c r="G1728" s="39">
        <v>318417</v>
      </c>
      <c r="H1728" s="76"/>
      <c r="L1728" s="12">
        <f t="shared" si="86"/>
        <v>235</v>
      </c>
    </row>
    <row r="1729" spans="1:12" x14ac:dyDescent="0.25">
      <c r="A1729" s="37" t="s">
        <v>88</v>
      </c>
      <c r="B1729" s="40">
        <v>277328</v>
      </c>
      <c r="C1729" s="40">
        <v>180072</v>
      </c>
      <c r="D1729" s="44">
        <v>64.900000000000006</v>
      </c>
      <c r="E1729" s="40">
        <v>144995</v>
      </c>
      <c r="F1729" s="44">
        <v>52.3</v>
      </c>
      <c r="G1729" s="40">
        <v>325067</v>
      </c>
      <c r="H1729" s="130"/>
      <c r="L1729" s="12">
        <f t="shared" si="86"/>
        <v>245</v>
      </c>
    </row>
    <row r="1730" spans="1:12" x14ac:dyDescent="0.25">
      <c r="A1730" s="36" t="s">
        <v>89</v>
      </c>
      <c r="B1730" s="39">
        <v>314508</v>
      </c>
      <c r="C1730" s="39">
        <v>197847</v>
      </c>
      <c r="D1730" s="43">
        <v>62.9</v>
      </c>
      <c r="E1730" s="39">
        <v>162383</v>
      </c>
      <c r="F1730" s="43">
        <v>51.6</v>
      </c>
      <c r="G1730" s="39">
        <v>360230</v>
      </c>
      <c r="H1730" s="76"/>
      <c r="L1730" s="12">
        <f t="shared" si="86"/>
        <v>240</v>
      </c>
    </row>
    <row r="1731" spans="1:12" x14ac:dyDescent="0.25">
      <c r="A1731" s="37" t="s">
        <v>90</v>
      </c>
      <c r="B1731" s="40">
        <v>356228</v>
      </c>
      <c r="C1731" s="40">
        <v>233414</v>
      </c>
      <c r="D1731" s="44">
        <v>65.5</v>
      </c>
      <c r="E1731" s="40">
        <v>197397</v>
      </c>
      <c r="F1731" s="44">
        <v>55.4</v>
      </c>
      <c r="G1731" s="40">
        <v>430811</v>
      </c>
      <c r="H1731" s="130"/>
      <c r="L1731" s="12">
        <f t="shared" si="86"/>
        <v>267</v>
      </c>
    </row>
    <row r="1732" spans="1:12" x14ac:dyDescent="0.25">
      <c r="A1732" s="36" t="s">
        <v>91</v>
      </c>
      <c r="B1732" s="39">
        <v>359302</v>
      </c>
      <c r="C1732" s="39">
        <v>251236</v>
      </c>
      <c r="D1732" s="43">
        <v>69.900000000000006</v>
      </c>
      <c r="E1732" s="39">
        <v>217247</v>
      </c>
      <c r="F1732" s="43">
        <v>60.5</v>
      </c>
      <c r="G1732" s="39">
        <v>468483</v>
      </c>
      <c r="H1732" s="76"/>
      <c r="L1732" s="12">
        <f t="shared" si="86"/>
        <v>276</v>
      </c>
    </row>
    <row r="1733" spans="1:12" x14ac:dyDescent="0.25">
      <c r="A1733" s="37" t="s">
        <v>92</v>
      </c>
      <c r="B1733" s="40">
        <v>319889</v>
      </c>
      <c r="C1733" s="40">
        <v>235369</v>
      </c>
      <c r="D1733" s="44">
        <v>73.599999999999994</v>
      </c>
      <c r="E1733" s="40">
        <v>208465</v>
      </c>
      <c r="F1733" s="44">
        <v>65.2</v>
      </c>
      <c r="G1733" s="40">
        <v>443834</v>
      </c>
      <c r="H1733" s="130"/>
      <c r="L1733" s="12">
        <f t="shared" si="86"/>
        <v>216</v>
      </c>
    </row>
    <row r="1734" spans="1:12" x14ac:dyDescent="0.25">
      <c r="A1734" s="36" t="s">
        <v>93</v>
      </c>
      <c r="B1734" s="39">
        <v>288547</v>
      </c>
      <c r="C1734" s="39">
        <v>219522</v>
      </c>
      <c r="D1734" s="43">
        <v>76.099999999999994</v>
      </c>
      <c r="E1734" s="39">
        <v>197188</v>
      </c>
      <c r="F1734" s="43">
        <v>68.3</v>
      </c>
      <c r="G1734" s="39">
        <v>416710</v>
      </c>
      <c r="H1734" s="76"/>
      <c r="L1734" s="12">
        <f t="shared" si="86"/>
        <v>185</v>
      </c>
    </row>
    <row r="1735" spans="1:12" x14ac:dyDescent="0.25">
      <c r="A1735" s="37" t="s">
        <v>94</v>
      </c>
      <c r="B1735" s="40">
        <v>266491</v>
      </c>
      <c r="C1735" s="40">
        <v>211592</v>
      </c>
      <c r="D1735" s="44">
        <v>79.400000000000006</v>
      </c>
      <c r="E1735" s="40">
        <v>192574</v>
      </c>
      <c r="F1735" s="44">
        <v>72.3</v>
      </c>
      <c r="G1735" s="40">
        <v>404166</v>
      </c>
      <c r="H1735" s="130"/>
      <c r="L1735" s="12">
        <f t="shared" si="86"/>
        <v>158</v>
      </c>
    </row>
    <row r="1736" spans="1:12" x14ac:dyDescent="0.25">
      <c r="A1736" s="36" t="s">
        <v>95</v>
      </c>
      <c r="B1736" s="39">
        <v>284260</v>
      </c>
      <c r="C1736" s="39">
        <v>227862</v>
      </c>
      <c r="D1736" s="43">
        <v>80.2</v>
      </c>
      <c r="E1736" s="39">
        <v>208547</v>
      </c>
      <c r="F1736" s="43">
        <v>73.400000000000006</v>
      </c>
      <c r="G1736" s="39">
        <v>436409</v>
      </c>
      <c r="H1736" s="76"/>
      <c r="L1736" s="12">
        <f t="shared" si="86"/>
        <v>163</v>
      </c>
    </row>
    <row r="1737" spans="1:12" x14ac:dyDescent="0.25">
      <c r="A1737" s="37" t="s">
        <v>96</v>
      </c>
      <c r="B1737" s="40">
        <v>264339</v>
      </c>
      <c r="C1737" s="40">
        <v>227236</v>
      </c>
      <c r="D1737" s="42">
        <v>86</v>
      </c>
      <c r="E1737" s="40">
        <v>212200</v>
      </c>
      <c r="F1737" s="42">
        <v>80.3</v>
      </c>
      <c r="G1737" s="40">
        <v>439436</v>
      </c>
      <c r="H1737" s="130"/>
      <c r="L1737" s="12">
        <f t="shared" si="86"/>
        <v>147</v>
      </c>
    </row>
    <row r="1738" spans="1:12" x14ac:dyDescent="0.25">
      <c r="A1738" s="36" t="s">
        <v>97</v>
      </c>
      <c r="B1738" s="39">
        <v>210073</v>
      </c>
      <c r="C1738" s="39">
        <v>190217</v>
      </c>
      <c r="D1738" s="42">
        <v>90.5</v>
      </c>
      <c r="E1738" s="39">
        <v>182243</v>
      </c>
      <c r="F1738" s="42">
        <v>86.8</v>
      </c>
      <c r="G1738" s="39">
        <v>372460</v>
      </c>
      <c r="H1738" s="76"/>
      <c r="L1738" s="12">
        <f t="shared" si="86"/>
        <v>74</v>
      </c>
    </row>
    <row r="1739" spans="1:12" x14ac:dyDescent="0.25">
      <c r="A1739" s="37" t="s">
        <v>98</v>
      </c>
      <c r="B1739" s="40">
        <v>157657</v>
      </c>
      <c r="C1739" s="40">
        <v>145856</v>
      </c>
      <c r="D1739" s="42">
        <v>92.5</v>
      </c>
      <c r="E1739" s="40">
        <v>142979</v>
      </c>
      <c r="F1739" s="42">
        <v>90.7</v>
      </c>
      <c r="G1739" s="40">
        <v>288835</v>
      </c>
      <c r="H1739" s="130"/>
      <c r="L1739" s="12">
        <f t="shared" si="86"/>
        <v>57</v>
      </c>
    </row>
    <row r="1740" spans="1:12" x14ac:dyDescent="0.25">
      <c r="A1740" s="36" t="s">
        <v>99</v>
      </c>
      <c r="B1740" s="39">
        <v>102977</v>
      </c>
      <c r="C1740" s="39">
        <v>93981</v>
      </c>
      <c r="D1740" s="42">
        <v>91.3</v>
      </c>
      <c r="E1740" s="39">
        <v>92123</v>
      </c>
      <c r="F1740" s="42">
        <v>89.5</v>
      </c>
      <c r="G1740" s="39">
        <v>186104</v>
      </c>
      <c r="H1740" s="76"/>
      <c r="L1740" s="12">
        <f t="shared" si="86"/>
        <v>25</v>
      </c>
    </row>
    <row r="1741" spans="1:12" x14ac:dyDescent="0.25">
      <c r="A1741" s="37" t="s">
        <v>100</v>
      </c>
      <c r="B1741" s="40">
        <v>68566</v>
      </c>
      <c r="C1741" s="40">
        <v>62265</v>
      </c>
      <c r="D1741" s="42">
        <v>90.8</v>
      </c>
      <c r="E1741" s="40">
        <v>61038</v>
      </c>
      <c r="F1741" s="42">
        <v>89</v>
      </c>
      <c r="G1741" s="40">
        <v>123303</v>
      </c>
      <c r="H1741" s="130"/>
      <c r="L1741" s="12">
        <f t="shared" si="86"/>
        <v>22</v>
      </c>
    </row>
    <row r="1742" spans="1:12" x14ac:dyDescent="0.25">
      <c r="A1742" s="36" t="s">
        <v>101</v>
      </c>
      <c r="B1742" s="39">
        <v>44034</v>
      </c>
      <c r="C1742" s="39">
        <v>39748</v>
      </c>
      <c r="D1742" s="42">
        <v>90.3</v>
      </c>
      <c r="E1742" s="39">
        <v>38927</v>
      </c>
      <c r="F1742" s="42">
        <v>88.4</v>
      </c>
      <c r="G1742" s="39">
        <v>78675</v>
      </c>
      <c r="H1742" s="76"/>
      <c r="L1742" s="12">
        <f t="shared" si="86"/>
        <v>7</v>
      </c>
    </row>
    <row r="1743" spans="1:12" x14ac:dyDescent="0.25">
      <c r="A1743" s="37" t="s">
        <v>102</v>
      </c>
      <c r="B1743" s="40">
        <v>27669</v>
      </c>
      <c r="C1743" s="40">
        <v>25251</v>
      </c>
      <c r="D1743" s="42">
        <v>91.3</v>
      </c>
      <c r="E1743" s="40">
        <v>24735</v>
      </c>
      <c r="F1743" s="42">
        <v>89.4</v>
      </c>
      <c r="G1743" s="40">
        <v>49986</v>
      </c>
      <c r="H1743" s="130"/>
      <c r="L1743" s="12">
        <f t="shared" si="86"/>
        <v>2</v>
      </c>
    </row>
    <row r="1744" spans="1:12" x14ac:dyDescent="0.25">
      <c r="A1744" s="36" t="s">
        <v>12</v>
      </c>
      <c r="B1744" s="39" t="s">
        <v>13</v>
      </c>
      <c r="C1744" s="39">
        <v>63166</v>
      </c>
      <c r="D1744" s="43" t="s">
        <v>13</v>
      </c>
      <c r="E1744" s="39">
        <v>23688</v>
      </c>
      <c r="F1744" s="43" t="s">
        <v>13</v>
      </c>
      <c r="G1744" s="39">
        <v>86854</v>
      </c>
      <c r="H1744" s="76"/>
      <c r="L1744" s="12">
        <f t="shared" si="86"/>
        <v>17</v>
      </c>
    </row>
    <row r="1745" spans="1:12" x14ac:dyDescent="0.25">
      <c r="A1745" s="36" t="s">
        <v>194</v>
      </c>
      <c r="B1745" s="39">
        <v>3761140</v>
      </c>
      <c r="C1745" s="39">
        <v>2884360</v>
      </c>
      <c r="D1745" s="59">
        <v>76.7</v>
      </c>
      <c r="E1745" s="39">
        <v>2539474</v>
      </c>
      <c r="F1745" s="43">
        <v>67.5</v>
      </c>
      <c r="G1745" s="39">
        <v>5423834</v>
      </c>
      <c r="H1745" s="76"/>
    </row>
    <row r="1746" spans="1:12" x14ac:dyDescent="0.25">
      <c r="A1746" s="36" t="s">
        <v>103</v>
      </c>
      <c r="B1746" s="39">
        <v>4421887</v>
      </c>
      <c r="C1746" s="39">
        <v>2884360</v>
      </c>
      <c r="D1746" s="45">
        <v>65.2</v>
      </c>
      <c r="E1746" s="39">
        <v>2539474</v>
      </c>
      <c r="F1746" s="45">
        <v>57.4</v>
      </c>
      <c r="G1746" s="39">
        <v>5423834</v>
      </c>
      <c r="H1746" s="76"/>
      <c r="L1746" s="12">
        <f>SUM(L1727:L1745)</f>
        <v>2549</v>
      </c>
    </row>
    <row r="1748" spans="1:12" x14ac:dyDescent="0.25">
      <c r="B1748" s="3" t="s">
        <v>232</v>
      </c>
      <c r="C1748" s="58">
        <f>SUM(C1727:C1744)/SUM(B1727:B1743)</f>
        <v>0.7668843045235475</v>
      </c>
      <c r="D1748" s="56">
        <f>AVERAGE(D1727:D1743)</f>
        <v>78.71764705882353</v>
      </c>
      <c r="F1748" s="56">
        <f>AVERAGE(F1727:F1743)</f>
        <v>71.970588235294116</v>
      </c>
    </row>
    <row r="1749" spans="1:12" x14ac:dyDescent="0.25">
      <c r="B1749" s="3" t="s">
        <v>156</v>
      </c>
      <c r="D1749" s="38">
        <f>AVERAGE(D1737:D1743)</f>
        <v>90.385714285714272</v>
      </c>
      <c r="F1749" s="38">
        <f>AVERAGE(F1737:F1743)</f>
        <v>87.728571428571428</v>
      </c>
    </row>
    <row r="1750" spans="1:12" x14ac:dyDescent="0.25">
      <c r="B1750" s="3" t="s">
        <v>147</v>
      </c>
      <c r="D1750" s="38">
        <f>AVERAGE(D1739:D1743)</f>
        <v>91.240000000000009</v>
      </c>
      <c r="F1750" s="38">
        <f>AVERAGE(F1739:F1743)</f>
        <v>89.4</v>
      </c>
    </row>
    <row r="1752" spans="1:12" x14ac:dyDescent="0.25">
      <c r="A1752" t="s">
        <v>623</v>
      </c>
    </row>
    <row r="1753" spans="1:12" x14ac:dyDescent="0.25">
      <c r="A1753" t="s">
        <v>111</v>
      </c>
    </row>
    <row r="1754" spans="1:12" ht="60" x14ac:dyDescent="0.25">
      <c r="A1754" s="35" t="s">
        <v>104</v>
      </c>
      <c r="B1754" s="35" t="s">
        <v>105</v>
      </c>
      <c r="C1754" s="35" t="s">
        <v>106</v>
      </c>
      <c r="D1754" s="35" t="s">
        <v>107</v>
      </c>
      <c r="E1754" s="35" t="s">
        <v>108</v>
      </c>
      <c r="F1754" s="35" t="s">
        <v>109</v>
      </c>
      <c r="G1754" s="35" t="s">
        <v>110</v>
      </c>
      <c r="H1754" s="129"/>
      <c r="L1754" s="35" t="s">
        <v>457</v>
      </c>
    </row>
    <row r="1755" spans="1:12" x14ac:dyDescent="0.25">
      <c r="A1755" s="36" t="s">
        <v>134</v>
      </c>
      <c r="B1755" s="39">
        <v>660747</v>
      </c>
      <c r="C1755" s="39">
        <v>0</v>
      </c>
      <c r="D1755" s="45">
        <v>0</v>
      </c>
      <c r="E1755" s="39">
        <v>0</v>
      </c>
      <c r="F1755" s="45">
        <v>0</v>
      </c>
      <c r="G1755" s="39">
        <v>0</v>
      </c>
      <c r="H1755" s="76"/>
    </row>
    <row r="1756" spans="1:12" x14ac:dyDescent="0.25">
      <c r="A1756" s="41" t="s">
        <v>136</v>
      </c>
      <c r="B1756" s="40">
        <v>162530</v>
      </c>
      <c r="C1756" s="40">
        <v>106243</v>
      </c>
      <c r="D1756" s="44">
        <v>65.400000000000006</v>
      </c>
      <c r="E1756" s="40">
        <v>87136</v>
      </c>
      <c r="F1756" s="44">
        <v>53.6</v>
      </c>
      <c r="G1756" s="40">
        <v>193379</v>
      </c>
      <c r="H1756" s="130"/>
      <c r="L1756" s="12">
        <f t="shared" ref="L1756:L1773" si="87">C1756-C1785</f>
        <v>248</v>
      </c>
    </row>
    <row r="1757" spans="1:12" x14ac:dyDescent="0.25">
      <c r="A1757" s="36" t="s">
        <v>135</v>
      </c>
      <c r="B1757" s="39">
        <v>256743</v>
      </c>
      <c r="C1757" s="39">
        <v>173035</v>
      </c>
      <c r="D1757" s="43">
        <v>67.400000000000006</v>
      </c>
      <c r="E1757" s="39">
        <v>144600</v>
      </c>
      <c r="F1757" s="43">
        <v>56.3</v>
      </c>
      <c r="G1757" s="39">
        <v>317635</v>
      </c>
      <c r="H1757" s="76"/>
      <c r="L1757" s="12">
        <f t="shared" si="87"/>
        <v>272</v>
      </c>
    </row>
    <row r="1758" spans="1:12" x14ac:dyDescent="0.25">
      <c r="A1758" s="37" t="s">
        <v>88</v>
      </c>
      <c r="B1758" s="40">
        <v>277328</v>
      </c>
      <c r="C1758" s="40">
        <v>179827</v>
      </c>
      <c r="D1758" s="44">
        <v>64.8</v>
      </c>
      <c r="E1758" s="40">
        <v>144499</v>
      </c>
      <c r="F1758" s="44">
        <v>52.1</v>
      </c>
      <c r="G1758" s="40">
        <v>324326</v>
      </c>
      <c r="H1758" s="130"/>
      <c r="L1758" s="12">
        <f t="shared" si="87"/>
        <v>236</v>
      </c>
    </row>
    <row r="1759" spans="1:12" x14ac:dyDescent="0.25">
      <c r="A1759" s="36" t="s">
        <v>89</v>
      </c>
      <c r="B1759" s="39">
        <v>314508</v>
      </c>
      <c r="C1759" s="39">
        <v>197607</v>
      </c>
      <c r="D1759" s="43">
        <v>62.8</v>
      </c>
      <c r="E1759" s="39">
        <v>161833</v>
      </c>
      <c r="F1759" s="43">
        <v>51.5</v>
      </c>
      <c r="G1759" s="39">
        <v>359440</v>
      </c>
      <c r="H1759" s="76"/>
      <c r="L1759" s="12">
        <f t="shared" si="87"/>
        <v>226</v>
      </c>
    </row>
    <row r="1760" spans="1:12" x14ac:dyDescent="0.25">
      <c r="A1760" s="37" t="s">
        <v>90</v>
      </c>
      <c r="B1760" s="40">
        <v>356228</v>
      </c>
      <c r="C1760" s="40">
        <v>233147</v>
      </c>
      <c r="D1760" s="44">
        <v>65.5</v>
      </c>
      <c r="E1760" s="40">
        <v>196799</v>
      </c>
      <c r="F1760" s="44">
        <v>55.2</v>
      </c>
      <c r="G1760" s="40">
        <v>429946</v>
      </c>
      <c r="H1760" s="130"/>
      <c r="L1760" s="12">
        <f t="shared" si="87"/>
        <v>286</v>
      </c>
    </row>
    <row r="1761" spans="1:12" x14ac:dyDescent="0.25">
      <c r="A1761" s="36" t="s">
        <v>91</v>
      </c>
      <c r="B1761" s="39">
        <v>359302</v>
      </c>
      <c r="C1761" s="39">
        <v>250960</v>
      </c>
      <c r="D1761" s="43">
        <v>69.8</v>
      </c>
      <c r="E1761" s="39">
        <v>216594</v>
      </c>
      <c r="F1761" s="43">
        <v>60.3</v>
      </c>
      <c r="G1761" s="39">
        <v>467554</v>
      </c>
      <c r="H1761" s="76"/>
      <c r="L1761" s="12">
        <f t="shared" si="87"/>
        <v>281</v>
      </c>
    </row>
    <row r="1762" spans="1:12" x14ac:dyDescent="0.25">
      <c r="A1762" s="37" t="s">
        <v>92</v>
      </c>
      <c r="B1762" s="40">
        <v>319889</v>
      </c>
      <c r="C1762" s="40">
        <v>235153</v>
      </c>
      <c r="D1762" s="44">
        <v>73.5</v>
      </c>
      <c r="E1762" s="40">
        <v>207991</v>
      </c>
      <c r="F1762" s="44">
        <v>65</v>
      </c>
      <c r="G1762" s="40">
        <v>443144</v>
      </c>
      <c r="H1762" s="130"/>
      <c r="L1762" s="12">
        <f t="shared" si="87"/>
        <v>237</v>
      </c>
    </row>
    <row r="1763" spans="1:12" x14ac:dyDescent="0.25">
      <c r="A1763" s="36" t="s">
        <v>93</v>
      </c>
      <c r="B1763" s="39">
        <v>288547</v>
      </c>
      <c r="C1763" s="39">
        <v>219337</v>
      </c>
      <c r="D1763" s="43">
        <v>76</v>
      </c>
      <c r="E1763" s="39">
        <v>196737</v>
      </c>
      <c r="F1763" s="43">
        <v>68.2</v>
      </c>
      <c r="G1763" s="39">
        <v>416074</v>
      </c>
      <c r="H1763" s="76"/>
      <c r="L1763" s="12">
        <f t="shared" si="87"/>
        <v>183</v>
      </c>
    </row>
    <row r="1764" spans="1:12" x14ac:dyDescent="0.25">
      <c r="A1764" s="37" t="s">
        <v>94</v>
      </c>
      <c r="B1764" s="40">
        <v>266491</v>
      </c>
      <c r="C1764" s="40">
        <v>211434</v>
      </c>
      <c r="D1764" s="44">
        <v>79.3</v>
      </c>
      <c r="E1764" s="40">
        <v>192178</v>
      </c>
      <c r="F1764" s="44">
        <v>72.099999999999994</v>
      </c>
      <c r="G1764" s="40">
        <v>403612</v>
      </c>
      <c r="H1764" s="130"/>
      <c r="L1764" s="12">
        <f t="shared" si="87"/>
        <v>159</v>
      </c>
    </row>
    <row r="1765" spans="1:12" x14ac:dyDescent="0.25">
      <c r="A1765" s="36" t="s">
        <v>95</v>
      </c>
      <c r="B1765" s="39">
        <v>284260</v>
      </c>
      <c r="C1765" s="39">
        <v>227699</v>
      </c>
      <c r="D1765" s="43">
        <v>80.099999999999994</v>
      </c>
      <c r="E1765" s="39">
        <v>208145</v>
      </c>
      <c r="F1765" s="43">
        <v>73.2</v>
      </c>
      <c r="G1765" s="39">
        <v>435844</v>
      </c>
      <c r="H1765" s="76"/>
      <c r="L1765" s="12">
        <f t="shared" si="87"/>
        <v>132</v>
      </c>
    </row>
    <row r="1766" spans="1:12" x14ac:dyDescent="0.25">
      <c r="A1766" s="37" t="s">
        <v>96</v>
      </c>
      <c r="B1766" s="40">
        <v>264339</v>
      </c>
      <c r="C1766" s="40">
        <v>227089</v>
      </c>
      <c r="D1766" s="42">
        <v>85.9</v>
      </c>
      <c r="E1766" s="40">
        <v>211875</v>
      </c>
      <c r="F1766" s="42">
        <v>80.2</v>
      </c>
      <c r="G1766" s="40">
        <v>438964</v>
      </c>
      <c r="H1766" s="130"/>
      <c r="L1766" s="12">
        <f t="shared" si="87"/>
        <v>111</v>
      </c>
    </row>
    <row r="1767" spans="1:12" x14ac:dyDescent="0.25">
      <c r="A1767" s="36" t="s">
        <v>97</v>
      </c>
      <c r="B1767" s="39">
        <v>210073</v>
      </c>
      <c r="C1767" s="39">
        <v>190143</v>
      </c>
      <c r="D1767" s="42">
        <v>90.5</v>
      </c>
      <c r="E1767" s="39">
        <v>182064</v>
      </c>
      <c r="F1767" s="42">
        <v>86.7</v>
      </c>
      <c r="G1767" s="39">
        <v>372207</v>
      </c>
      <c r="H1767" s="76"/>
      <c r="L1767" s="12">
        <f t="shared" si="87"/>
        <v>84</v>
      </c>
    </row>
    <row r="1768" spans="1:12" x14ac:dyDescent="0.25">
      <c r="A1768" s="37" t="s">
        <v>98</v>
      </c>
      <c r="B1768" s="40">
        <v>157657</v>
      </c>
      <c r="C1768" s="40">
        <v>145799</v>
      </c>
      <c r="D1768" s="42">
        <v>92.5</v>
      </c>
      <c r="E1768" s="40">
        <v>142867</v>
      </c>
      <c r="F1768" s="42">
        <v>90.6</v>
      </c>
      <c r="G1768" s="40">
        <v>288666</v>
      </c>
      <c r="H1768" s="130"/>
      <c r="L1768" s="12">
        <f t="shared" si="87"/>
        <v>56</v>
      </c>
    </row>
    <row r="1769" spans="1:12" x14ac:dyDescent="0.25">
      <c r="A1769" s="36" t="s">
        <v>99</v>
      </c>
      <c r="B1769" s="39">
        <v>102977</v>
      </c>
      <c r="C1769" s="39">
        <v>93956</v>
      </c>
      <c r="D1769" s="42">
        <v>91.2</v>
      </c>
      <c r="E1769" s="39">
        <v>92078</v>
      </c>
      <c r="F1769" s="42">
        <v>89.4</v>
      </c>
      <c r="G1769" s="39">
        <v>186034</v>
      </c>
      <c r="H1769" s="76"/>
      <c r="L1769" s="12">
        <f t="shared" si="87"/>
        <v>19</v>
      </c>
    </row>
    <row r="1770" spans="1:12" x14ac:dyDescent="0.25">
      <c r="A1770" s="37" t="s">
        <v>100</v>
      </c>
      <c r="B1770" s="40">
        <v>68566</v>
      </c>
      <c r="C1770" s="40">
        <v>62243</v>
      </c>
      <c r="D1770" s="42">
        <v>90.8</v>
      </c>
      <c r="E1770" s="40">
        <v>61010</v>
      </c>
      <c r="F1770" s="42">
        <v>89</v>
      </c>
      <c r="G1770" s="40">
        <v>123253</v>
      </c>
      <c r="H1770" s="130"/>
      <c r="L1770" s="12">
        <f t="shared" si="87"/>
        <v>13</v>
      </c>
    </row>
    <row r="1771" spans="1:12" x14ac:dyDescent="0.25">
      <c r="A1771" s="36" t="s">
        <v>101</v>
      </c>
      <c r="B1771" s="39">
        <v>44034</v>
      </c>
      <c r="C1771" s="39">
        <v>39741</v>
      </c>
      <c r="D1771" s="42">
        <v>90.2</v>
      </c>
      <c r="E1771" s="39">
        <v>38902</v>
      </c>
      <c r="F1771" s="42">
        <v>88.3</v>
      </c>
      <c r="G1771" s="39">
        <v>78643</v>
      </c>
      <c r="H1771" s="76"/>
      <c r="L1771" s="12">
        <f t="shared" si="87"/>
        <v>7</v>
      </c>
    </row>
    <row r="1772" spans="1:12" x14ac:dyDescent="0.25">
      <c r="A1772" s="37" t="s">
        <v>102</v>
      </c>
      <c r="B1772" s="40">
        <v>27669</v>
      </c>
      <c r="C1772" s="40">
        <v>25249</v>
      </c>
      <c r="D1772" s="42">
        <v>91.2</v>
      </c>
      <c r="E1772" s="40">
        <v>24726</v>
      </c>
      <c r="F1772" s="42">
        <v>89.4</v>
      </c>
      <c r="G1772" s="40">
        <v>49975</v>
      </c>
      <c r="H1772" s="130"/>
      <c r="L1772" s="12">
        <f t="shared" si="87"/>
        <v>6</v>
      </c>
    </row>
    <row r="1773" spans="1:12" x14ac:dyDescent="0.25">
      <c r="A1773" s="36" t="s">
        <v>12</v>
      </c>
      <c r="B1773" s="39" t="s">
        <v>13</v>
      </c>
      <c r="C1773" s="39">
        <v>63149</v>
      </c>
      <c r="D1773" s="43" t="s">
        <v>13</v>
      </c>
      <c r="E1773" s="39">
        <v>23652</v>
      </c>
      <c r="F1773" s="43" t="s">
        <v>13</v>
      </c>
      <c r="G1773" s="39">
        <v>86801</v>
      </c>
      <c r="H1773" s="76"/>
      <c r="L1773" s="12">
        <f t="shared" si="87"/>
        <v>405</v>
      </c>
    </row>
    <row r="1774" spans="1:12" x14ac:dyDescent="0.25">
      <c r="A1774" s="36" t="s">
        <v>194</v>
      </c>
      <c r="B1774" s="39">
        <v>3761140</v>
      </c>
      <c r="C1774" s="39">
        <v>2881811</v>
      </c>
      <c r="D1774" s="59">
        <v>76.599999999999994</v>
      </c>
      <c r="E1774" s="39">
        <v>2533686</v>
      </c>
      <c r="F1774" s="43">
        <v>67.400000000000006</v>
      </c>
      <c r="G1774" s="39">
        <v>5415497</v>
      </c>
      <c r="H1774" s="76"/>
    </row>
    <row r="1775" spans="1:12" x14ac:dyDescent="0.25">
      <c r="A1775" s="36" t="s">
        <v>103</v>
      </c>
      <c r="B1775" s="39">
        <v>4421887</v>
      </c>
      <c r="C1775" s="39">
        <v>2881811</v>
      </c>
      <c r="D1775" s="45">
        <v>65.2</v>
      </c>
      <c r="E1775" s="39">
        <v>2533686</v>
      </c>
      <c r="F1775" s="45">
        <v>57.3</v>
      </c>
      <c r="G1775" s="39">
        <v>5415497</v>
      </c>
      <c r="H1775" s="76"/>
      <c r="L1775" s="12">
        <f>SUM(L1756:L1774)</f>
        <v>2961</v>
      </c>
    </row>
    <row r="1777" spans="1:12" x14ac:dyDescent="0.25">
      <c r="B1777" s="3" t="s">
        <v>232</v>
      </c>
      <c r="C1777" s="58">
        <f>SUM(C1756:C1773)/SUM(B1756:B1772)</f>
        <v>0.76620658465077485</v>
      </c>
      <c r="D1777" s="56">
        <f>AVERAGE(D1756:D1772)</f>
        <v>78.641176470588235</v>
      </c>
      <c r="F1777" s="56">
        <f>AVERAGE(F1756:F1772)</f>
        <v>71.829411764705895</v>
      </c>
    </row>
    <row r="1778" spans="1:12" x14ac:dyDescent="0.25">
      <c r="B1778" s="3" t="s">
        <v>156</v>
      </c>
      <c r="D1778" s="38">
        <f>AVERAGE(D1766:D1772)</f>
        <v>90.328571428571436</v>
      </c>
      <c r="F1778" s="38">
        <f>AVERAGE(F1766:F1772)</f>
        <v>87.657142857142844</v>
      </c>
    </row>
    <row r="1779" spans="1:12" x14ac:dyDescent="0.25">
      <c r="B1779" s="3" t="s">
        <v>147</v>
      </c>
      <c r="D1779" s="38">
        <f>AVERAGE(D1768:D1772)</f>
        <v>91.179999999999993</v>
      </c>
      <c r="F1779" s="38">
        <f>AVERAGE(F1768:F1772)</f>
        <v>89.34</v>
      </c>
    </row>
    <row r="1781" spans="1:12" x14ac:dyDescent="0.25">
      <c r="A1781" t="s">
        <v>624</v>
      </c>
    </row>
    <row r="1782" spans="1:12" x14ac:dyDescent="0.25">
      <c r="A1782" t="s">
        <v>111</v>
      </c>
    </row>
    <row r="1783" spans="1:12" ht="60" x14ac:dyDescent="0.25">
      <c r="A1783" s="35" t="s">
        <v>104</v>
      </c>
      <c r="B1783" s="35" t="s">
        <v>105</v>
      </c>
      <c r="C1783" s="35" t="s">
        <v>106</v>
      </c>
      <c r="D1783" s="35" t="s">
        <v>107</v>
      </c>
      <c r="E1783" s="35" t="s">
        <v>108</v>
      </c>
      <c r="F1783" s="35" t="s">
        <v>109</v>
      </c>
      <c r="G1783" s="35" t="s">
        <v>110</v>
      </c>
      <c r="H1783" s="129"/>
      <c r="L1783" s="35" t="s">
        <v>457</v>
      </c>
    </row>
    <row r="1784" spans="1:12" x14ac:dyDescent="0.25">
      <c r="A1784" s="36" t="s">
        <v>134</v>
      </c>
      <c r="B1784" s="39">
        <v>660747</v>
      </c>
      <c r="C1784" s="39">
        <v>0</v>
      </c>
      <c r="D1784" s="45">
        <v>0</v>
      </c>
      <c r="E1784" s="39">
        <v>0</v>
      </c>
      <c r="F1784" s="45">
        <v>0</v>
      </c>
      <c r="G1784" s="39">
        <v>0</v>
      </c>
      <c r="H1784" s="76"/>
    </row>
    <row r="1785" spans="1:12" x14ac:dyDescent="0.25">
      <c r="A1785" s="41" t="s">
        <v>136</v>
      </c>
      <c r="B1785" s="40">
        <v>162530</v>
      </c>
      <c r="C1785" s="40">
        <v>105995</v>
      </c>
      <c r="D1785" s="44">
        <v>65.2</v>
      </c>
      <c r="E1785" s="40">
        <v>86625</v>
      </c>
      <c r="F1785" s="44">
        <v>53.3</v>
      </c>
      <c r="G1785" s="40">
        <v>192620</v>
      </c>
      <c r="H1785" s="130"/>
      <c r="L1785" s="12">
        <f t="shared" ref="L1785:L1802" si="88">C1785-C1814</f>
        <v>215</v>
      </c>
    </row>
    <row r="1786" spans="1:12" x14ac:dyDescent="0.25">
      <c r="A1786" s="36" t="s">
        <v>135</v>
      </c>
      <c r="B1786" s="39">
        <v>256743</v>
      </c>
      <c r="C1786" s="39">
        <v>172763</v>
      </c>
      <c r="D1786" s="43">
        <v>67.3</v>
      </c>
      <c r="E1786" s="39">
        <v>143921</v>
      </c>
      <c r="F1786" s="43">
        <v>56.1</v>
      </c>
      <c r="G1786" s="39">
        <v>316684</v>
      </c>
      <c r="H1786" s="76"/>
      <c r="L1786" s="12">
        <f t="shared" si="88"/>
        <v>208</v>
      </c>
    </row>
    <row r="1787" spans="1:12" x14ac:dyDescent="0.25">
      <c r="A1787" s="37" t="s">
        <v>88</v>
      </c>
      <c r="B1787" s="40">
        <v>277328</v>
      </c>
      <c r="C1787" s="40">
        <v>179591</v>
      </c>
      <c r="D1787" s="44">
        <v>64.8</v>
      </c>
      <c r="E1787" s="40">
        <v>143968</v>
      </c>
      <c r="F1787" s="44">
        <v>51.9</v>
      </c>
      <c r="G1787" s="40">
        <v>323559</v>
      </c>
      <c r="H1787" s="130"/>
      <c r="L1787" s="12">
        <f t="shared" si="88"/>
        <v>239</v>
      </c>
    </row>
    <row r="1788" spans="1:12" x14ac:dyDescent="0.25">
      <c r="A1788" s="36" t="s">
        <v>89</v>
      </c>
      <c r="B1788" s="39">
        <v>314508</v>
      </c>
      <c r="C1788" s="39">
        <v>197381</v>
      </c>
      <c r="D1788" s="43">
        <v>62.8</v>
      </c>
      <c r="E1788" s="39">
        <v>161279</v>
      </c>
      <c r="F1788" s="43">
        <v>51.3</v>
      </c>
      <c r="G1788" s="39">
        <v>358660</v>
      </c>
      <c r="H1788" s="76"/>
      <c r="L1788" s="12">
        <f t="shared" si="88"/>
        <v>241</v>
      </c>
    </row>
    <row r="1789" spans="1:12" x14ac:dyDescent="0.25">
      <c r="A1789" s="37" t="s">
        <v>90</v>
      </c>
      <c r="B1789" s="40">
        <v>356228</v>
      </c>
      <c r="C1789" s="40">
        <v>232861</v>
      </c>
      <c r="D1789" s="44">
        <v>65.400000000000006</v>
      </c>
      <c r="E1789" s="40">
        <v>196195</v>
      </c>
      <c r="F1789" s="44">
        <v>55.1</v>
      </c>
      <c r="G1789" s="40">
        <v>429056</v>
      </c>
      <c r="H1789" s="130"/>
      <c r="L1789" s="12">
        <f t="shared" si="88"/>
        <v>261</v>
      </c>
    </row>
    <row r="1790" spans="1:12" x14ac:dyDescent="0.25">
      <c r="A1790" s="36" t="s">
        <v>91</v>
      </c>
      <c r="B1790" s="39">
        <v>359302</v>
      </c>
      <c r="C1790" s="39">
        <v>250679</v>
      </c>
      <c r="D1790" s="43">
        <v>69.8</v>
      </c>
      <c r="E1790" s="39">
        <v>215952</v>
      </c>
      <c r="F1790" s="43">
        <v>60.1</v>
      </c>
      <c r="G1790" s="39">
        <v>466631</v>
      </c>
      <c r="H1790" s="76"/>
      <c r="L1790" s="12">
        <f t="shared" si="88"/>
        <v>248</v>
      </c>
    </row>
    <row r="1791" spans="1:12" x14ac:dyDescent="0.25">
      <c r="A1791" s="37" t="s">
        <v>92</v>
      </c>
      <c r="B1791" s="40">
        <v>319889</v>
      </c>
      <c r="C1791" s="40">
        <v>234916</v>
      </c>
      <c r="D1791" s="44">
        <v>73.400000000000006</v>
      </c>
      <c r="E1791" s="40">
        <v>207468</v>
      </c>
      <c r="F1791" s="44">
        <v>64.900000000000006</v>
      </c>
      <c r="G1791" s="40">
        <v>442384</v>
      </c>
      <c r="H1791" s="130"/>
      <c r="L1791" s="12">
        <f t="shared" si="88"/>
        <v>236</v>
      </c>
    </row>
    <row r="1792" spans="1:12" x14ac:dyDescent="0.25">
      <c r="A1792" s="36" t="s">
        <v>93</v>
      </c>
      <c r="B1792" s="39">
        <v>288547</v>
      </c>
      <c r="C1792" s="39">
        <v>219154</v>
      </c>
      <c r="D1792" s="43">
        <v>76</v>
      </c>
      <c r="E1792" s="39">
        <v>196301</v>
      </c>
      <c r="F1792" s="43">
        <v>68</v>
      </c>
      <c r="G1792" s="39">
        <v>415455</v>
      </c>
      <c r="H1792" s="76"/>
      <c r="L1792" s="12">
        <f t="shared" si="88"/>
        <v>170</v>
      </c>
    </row>
    <row r="1793" spans="1:12" x14ac:dyDescent="0.25">
      <c r="A1793" s="37" t="s">
        <v>94</v>
      </c>
      <c r="B1793" s="40">
        <v>266491</v>
      </c>
      <c r="C1793" s="40">
        <v>211275</v>
      </c>
      <c r="D1793" s="44">
        <v>79.3</v>
      </c>
      <c r="E1793" s="40">
        <v>191840</v>
      </c>
      <c r="F1793" s="44">
        <v>72</v>
      </c>
      <c r="G1793" s="40">
        <v>403115</v>
      </c>
      <c r="H1793" s="130"/>
      <c r="L1793" s="12">
        <f t="shared" si="88"/>
        <v>144</v>
      </c>
    </row>
    <row r="1794" spans="1:12" x14ac:dyDescent="0.25">
      <c r="A1794" s="36" t="s">
        <v>95</v>
      </c>
      <c r="B1794" s="39">
        <v>284260</v>
      </c>
      <c r="C1794" s="39">
        <v>227567</v>
      </c>
      <c r="D1794" s="43">
        <v>80.099999999999994</v>
      </c>
      <c r="E1794" s="39">
        <v>207830</v>
      </c>
      <c r="F1794" s="43">
        <v>73.099999999999994</v>
      </c>
      <c r="G1794" s="39">
        <v>435397</v>
      </c>
      <c r="H1794" s="76"/>
      <c r="L1794" s="12">
        <f t="shared" si="88"/>
        <v>109</v>
      </c>
    </row>
    <row r="1795" spans="1:12" x14ac:dyDescent="0.25">
      <c r="A1795" s="37" t="s">
        <v>96</v>
      </c>
      <c r="B1795" s="40">
        <v>264339</v>
      </c>
      <c r="C1795" s="40">
        <v>226978</v>
      </c>
      <c r="D1795" s="42">
        <v>85.9</v>
      </c>
      <c r="E1795" s="40">
        <v>211634</v>
      </c>
      <c r="F1795" s="42">
        <v>80.099999999999994</v>
      </c>
      <c r="G1795" s="40">
        <v>438612</v>
      </c>
      <c r="H1795" s="130"/>
      <c r="L1795" s="12">
        <f t="shared" si="88"/>
        <v>103</v>
      </c>
    </row>
    <row r="1796" spans="1:12" x14ac:dyDescent="0.25">
      <c r="A1796" s="36" t="s">
        <v>97</v>
      </c>
      <c r="B1796" s="39">
        <v>210073</v>
      </c>
      <c r="C1796" s="39">
        <v>190059</v>
      </c>
      <c r="D1796" s="42">
        <v>90.5</v>
      </c>
      <c r="E1796" s="39">
        <v>181883</v>
      </c>
      <c r="F1796" s="42">
        <v>86.6</v>
      </c>
      <c r="G1796" s="39">
        <v>371942</v>
      </c>
      <c r="H1796" s="76"/>
      <c r="L1796" s="12">
        <f t="shared" si="88"/>
        <v>62</v>
      </c>
    </row>
    <row r="1797" spans="1:12" x14ac:dyDescent="0.25">
      <c r="A1797" s="37" t="s">
        <v>98</v>
      </c>
      <c r="B1797" s="40">
        <v>157657</v>
      </c>
      <c r="C1797" s="40">
        <v>145743</v>
      </c>
      <c r="D1797" s="42">
        <v>92.4</v>
      </c>
      <c r="E1797" s="40">
        <v>142749</v>
      </c>
      <c r="F1797" s="42">
        <v>90.5</v>
      </c>
      <c r="G1797" s="40">
        <v>288492</v>
      </c>
      <c r="H1797" s="130"/>
      <c r="L1797" s="12">
        <f t="shared" si="88"/>
        <v>40</v>
      </c>
    </row>
    <row r="1798" spans="1:12" x14ac:dyDescent="0.25">
      <c r="A1798" s="36" t="s">
        <v>99</v>
      </c>
      <c r="B1798" s="39">
        <v>102977</v>
      </c>
      <c r="C1798" s="39">
        <v>93937</v>
      </c>
      <c r="D1798" s="42">
        <v>91.2</v>
      </c>
      <c r="E1798" s="39">
        <v>92039</v>
      </c>
      <c r="F1798" s="42">
        <v>89.4</v>
      </c>
      <c r="G1798" s="39">
        <v>185976</v>
      </c>
      <c r="H1798" s="76"/>
      <c r="L1798" s="12">
        <f t="shared" si="88"/>
        <v>22</v>
      </c>
    </row>
    <row r="1799" spans="1:12" x14ac:dyDescent="0.25">
      <c r="A1799" s="37" t="s">
        <v>100</v>
      </c>
      <c r="B1799" s="40">
        <v>68566</v>
      </c>
      <c r="C1799" s="40">
        <v>62230</v>
      </c>
      <c r="D1799" s="42">
        <v>90.8</v>
      </c>
      <c r="E1799" s="40">
        <v>60977</v>
      </c>
      <c r="F1799" s="42">
        <v>88.9</v>
      </c>
      <c r="G1799" s="40">
        <v>123207</v>
      </c>
      <c r="H1799" s="130"/>
      <c r="L1799" s="12">
        <f t="shared" si="88"/>
        <v>20</v>
      </c>
    </row>
    <row r="1800" spans="1:12" x14ac:dyDescent="0.25">
      <c r="A1800" s="36" t="s">
        <v>101</v>
      </c>
      <c r="B1800" s="39">
        <v>44034</v>
      </c>
      <c r="C1800" s="39">
        <v>39734</v>
      </c>
      <c r="D1800" s="42">
        <v>90.2</v>
      </c>
      <c r="E1800" s="39">
        <v>38893</v>
      </c>
      <c r="F1800" s="42">
        <v>88.3</v>
      </c>
      <c r="G1800" s="39">
        <v>78627</v>
      </c>
      <c r="H1800" s="76"/>
      <c r="L1800" s="12">
        <f t="shared" si="88"/>
        <v>11</v>
      </c>
    </row>
    <row r="1801" spans="1:12" x14ac:dyDescent="0.25">
      <c r="A1801" s="37" t="s">
        <v>102</v>
      </c>
      <c r="B1801" s="40">
        <v>27669</v>
      </c>
      <c r="C1801" s="40">
        <v>25243</v>
      </c>
      <c r="D1801" s="42">
        <v>91.2</v>
      </c>
      <c r="E1801" s="40">
        <v>24719</v>
      </c>
      <c r="F1801" s="42">
        <v>89.3</v>
      </c>
      <c r="G1801" s="40">
        <v>49962</v>
      </c>
      <c r="H1801" s="130"/>
      <c r="L1801" s="12">
        <f t="shared" si="88"/>
        <v>8</v>
      </c>
    </row>
    <row r="1802" spans="1:12" x14ac:dyDescent="0.25">
      <c r="A1802" s="36" t="s">
        <v>12</v>
      </c>
      <c r="B1802" s="39" t="s">
        <v>13</v>
      </c>
      <c r="C1802" s="39">
        <v>62744</v>
      </c>
      <c r="D1802" s="43" t="s">
        <v>13</v>
      </c>
      <c r="E1802" s="39">
        <v>23229</v>
      </c>
      <c r="F1802" s="43" t="s">
        <v>13</v>
      </c>
      <c r="G1802" s="39">
        <v>85973</v>
      </c>
      <c r="H1802" s="76"/>
      <c r="L1802" s="12">
        <f t="shared" si="88"/>
        <v>13</v>
      </c>
    </row>
    <row r="1803" spans="1:12" x14ac:dyDescent="0.25">
      <c r="A1803" s="36" t="s">
        <v>194</v>
      </c>
      <c r="B1803" s="39">
        <v>3761140</v>
      </c>
      <c r="C1803" s="39">
        <v>2878850</v>
      </c>
      <c r="D1803" s="59">
        <v>76.5</v>
      </c>
      <c r="E1803" s="39">
        <v>2527502</v>
      </c>
      <c r="F1803" s="43">
        <v>67.2</v>
      </c>
      <c r="G1803" s="39">
        <v>5406352</v>
      </c>
      <c r="H1803" s="76"/>
    </row>
    <row r="1804" spans="1:12" x14ac:dyDescent="0.25">
      <c r="A1804" s="36" t="s">
        <v>103</v>
      </c>
      <c r="B1804" s="39">
        <v>4421887</v>
      </c>
      <c r="C1804" s="39">
        <v>2878850</v>
      </c>
      <c r="D1804" s="45">
        <v>65.099999999999994</v>
      </c>
      <c r="E1804" s="39">
        <v>2527502</v>
      </c>
      <c r="F1804" s="45">
        <v>57.2</v>
      </c>
      <c r="G1804" s="39">
        <v>5406352</v>
      </c>
      <c r="H1804" s="76"/>
      <c r="L1804" s="12">
        <f>SUM(L1785:L1803)</f>
        <v>2350</v>
      </c>
    </row>
    <row r="1806" spans="1:12" x14ac:dyDescent="0.25">
      <c r="B1806" s="3" t="s">
        <v>232</v>
      </c>
      <c r="C1806" s="58">
        <f>SUM(C1785:C1802)/SUM(B1785:B1801)</f>
        <v>0.76541932355101816</v>
      </c>
      <c r="D1806" s="56">
        <f>AVERAGE(D1785:D1801)</f>
        <v>78.60588235294118</v>
      </c>
      <c r="F1806" s="56">
        <f>AVERAGE(F1785:F1801)</f>
        <v>71.7</v>
      </c>
    </row>
    <row r="1807" spans="1:12" x14ac:dyDescent="0.25">
      <c r="B1807" s="3" t="s">
        <v>156</v>
      </c>
      <c r="D1807" s="38">
        <f>AVERAGE(D1795:D1801)</f>
        <v>90.314285714285717</v>
      </c>
      <c r="F1807" s="38">
        <f>AVERAGE(F1795:F1801)</f>
        <v>87.585714285714275</v>
      </c>
    </row>
    <row r="1808" spans="1:12" x14ac:dyDescent="0.25">
      <c r="B1808" s="3" t="s">
        <v>147</v>
      </c>
      <c r="D1808" s="38">
        <f>AVERAGE(D1797:D1801)</f>
        <v>91.16</v>
      </c>
      <c r="F1808" s="38">
        <f>AVERAGE(F1797:F1801)</f>
        <v>89.28</v>
      </c>
    </row>
    <row r="1810" spans="1:12" x14ac:dyDescent="0.25">
      <c r="A1810" t="s">
        <v>609</v>
      </c>
    </row>
    <row r="1811" spans="1:12" x14ac:dyDescent="0.25">
      <c r="A1811" t="s">
        <v>111</v>
      </c>
    </row>
    <row r="1812" spans="1:12" ht="60" x14ac:dyDescent="0.25">
      <c r="A1812" s="35" t="s">
        <v>104</v>
      </c>
      <c r="B1812" s="35" t="s">
        <v>105</v>
      </c>
      <c r="C1812" s="35" t="s">
        <v>106</v>
      </c>
      <c r="D1812" s="35" t="s">
        <v>107</v>
      </c>
      <c r="E1812" s="35" t="s">
        <v>108</v>
      </c>
      <c r="F1812" s="35" t="s">
        <v>109</v>
      </c>
      <c r="G1812" s="35" t="s">
        <v>110</v>
      </c>
      <c r="H1812" s="129"/>
      <c r="L1812" s="35" t="s">
        <v>457</v>
      </c>
    </row>
    <row r="1813" spans="1:12" x14ac:dyDescent="0.25">
      <c r="A1813" s="36" t="s">
        <v>134</v>
      </c>
      <c r="B1813" s="39">
        <v>660747</v>
      </c>
      <c r="C1813" s="39">
        <v>0</v>
      </c>
      <c r="D1813" s="45">
        <v>0</v>
      </c>
      <c r="E1813" s="39">
        <v>0</v>
      </c>
      <c r="F1813" s="45">
        <v>0</v>
      </c>
      <c r="G1813" s="39">
        <v>0</v>
      </c>
      <c r="H1813" s="76"/>
    </row>
    <row r="1814" spans="1:12" x14ac:dyDescent="0.25">
      <c r="A1814" s="41" t="s">
        <v>136</v>
      </c>
      <c r="B1814" s="40">
        <v>162530</v>
      </c>
      <c r="C1814" s="40">
        <v>105780</v>
      </c>
      <c r="D1814" s="44">
        <v>65.099999999999994</v>
      </c>
      <c r="E1814" s="40">
        <v>86134</v>
      </c>
      <c r="F1814" s="44">
        <v>53</v>
      </c>
      <c r="G1814" s="40">
        <v>191914</v>
      </c>
      <c r="H1814" s="130"/>
      <c r="L1814" s="12">
        <f t="shared" ref="L1814:L1831" si="89">C1814-C1843</f>
        <v>217</v>
      </c>
    </row>
    <row r="1815" spans="1:12" x14ac:dyDescent="0.25">
      <c r="A1815" s="36" t="s">
        <v>135</v>
      </c>
      <c r="B1815" s="39">
        <v>256743</v>
      </c>
      <c r="C1815" s="39">
        <v>172555</v>
      </c>
      <c r="D1815" s="43">
        <v>67.2</v>
      </c>
      <c r="E1815" s="39">
        <v>143334</v>
      </c>
      <c r="F1815" s="43">
        <v>55.8</v>
      </c>
      <c r="G1815" s="39">
        <v>315889</v>
      </c>
      <c r="H1815" s="76"/>
      <c r="L1815" s="12">
        <f t="shared" si="89"/>
        <v>231</v>
      </c>
    </row>
    <row r="1816" spans="1:12" x14ac:dyDescent="0.25">
      <c r="A1816" s="37" t="s">
        <v>88</v>
      </c>
      <c r="B1816" s="40">
        <v>277328</v>
      </c>
      <c r="C1816" s="40">
        <v>179352</v>
      </c>
      <c r="D1816" s="44">
        <v>64.7</v>
      </c>
      <c r="E1816" s="40">
        <v>143441</v>
      </c>
      <c r="F1816" s="44">
        <v>51.7</v>
      </c>
      <c r="G1816" s="40">
        <v>322793</v>
      </c>
      <c r="H1816" s="130"/>
      <c r="L1816" s="12">
        <f t="shared" si="89"/>
        <v>240</v>
      </c>
    </row>
    <row r="1817" spans="1:12" x14ac:dyDescent="0.25">
      <c r="A1817" s="36" t="s">
        <v>89</v>
      </c>
      <c r="B1817" s="39">
        <v>314508</v>
      </c>
      <c r="C1817" s="39">
        <v>197140</v>
      </c>
      <c r="D1817" s="43">
        <v>62.7</v>
      </c>
      <c r="E1817" s="39">
        <v>160774</v>
      </c>
      <c r="F1817" s="43">
        <v>51.1</v>
      </c>
      <c r="G1817" s="39">
        <v>357914</v>
      </c>
      <c r="H1817" s="76"/>
      <c r="L1817" s="12">
        <f t="shared" si="89"/>
        <v>262</v>
      </c>
    </row>
    <row r="1818" spans="1:12" x14ac:dyDescent="0.25">
      <c r="A1818" s="37" t="s">
        <v>90</v>
      </c>
      <c r="B1818" s="40">
        <v>356228</v>
      </c>
      <c r="C1818" s="40">
        <v>232600</v>
      </c>
      <c r="D1818" s="44">
        <v>65.3</v>
      </c>
      <c r="E1818" s="40">
        <v>195628</v>
      </c>
      <c r="F1818" s="44">
        <v>54.9</v>
      </c>
      <c r="G1818" s="40">
        <v>428228</v>
      </c>
      <c r="H1818" s="130"/>
      <c r="L1818" s="12">
        <f t="shared" si="89"/>
        <v>280</v>
      </c>
    </row>
    <row r="1819" spans="1:12" x14ac:dyDescent="0.25">
      <c r="A1819" s="36" t="s">
        <v>91</v>
      </c>
      <c r="B1819" s="39">
        <v>359302</v>
      </c>
      <c r="C1819" s="39">
        <v>250431</v>
      </c>
      <c r="D1819" s="43">
        <v>69.7</v>
      </c>
      <c r="E1819" s="39">
        <v>215404</v>
      </c>
      <c r="F1819" s="43">
        <v>60</v>
      </c>
      <c r="G1819" s="39">
        <v>465835</v>
      </c>
      <c r="H1819" s="76"/>
      <c r="L1819" s="12">
        <f t="shared" si="89"/>
        <v>264</v>
      </c>
    </row>
    <row r="1820" spans="1:12" x14ac:dyDescent="0.25">
      <c r="A1820" s="37" t="s">
        <v>92</v>
      </c>
      <c r="B1820" s="40">
        <v>319889</v>
      </c>
      <c r="C1820" s="40">
        <v>234680</v>
      </c>
      <c r="D1820" s="44">
        <v>73.400000000000006</v>
      </c>
      <c r="E1820" s="40">
        <v>207010</v>
      </c>
      <c r="F1820" s="44">
        <v>64.7</v>
      </c>
      <c r="G1820" s="40">
        <v>441690</v>
      </c>
      <c r="H1820" s="130"/>
      <c r="L1820" s="12">
        <f t="shared" si="89"/>
        <v>203</v>
      </c>
    </row>
    <row r="1821" spans="1:12" x14ac:dyDescent="0.25">
      <c r="A1821" s="36" t="s">
        <v>93</v>
      </c>
      <c r="B1821" s="39">
        <v>288547</v>
      </c>
      <c r="C1821" s="39">
        <v>218984</v>
      </c>
      <c r="D1821" s="43">
        <v>75.900000000000006</v>
      </c>
      <c r="E1821" s="39">
        <v>195860</v>
      </c>
      <c r="F1821" s="43">
        <v>67.900000000000006</v>
      </c>
      <c r="G1821" s="39">
        <v>414844</v>
      </c>
      <c r="H1821" s="76"/>
      <c r="L1821" s="12">
        <f t="shared" si="89"/>
        <v>172</v>
      </c>
    </row>
    <row r="1822" spans="1:12" x14ac:dyDescent="0.25">
      <c r="A1822" s="37" t="s">
        <v>94</v>
      </c>
      <c r="B1822" s="40">
        <v>266491</v>
      </c>
      <c r="C1822" s="40">
        <v>211131</v>
      </c>
      <c r="D1822" s="44">
        <v>79.2</v>
      </c>
      <c r="E1822" s="40">
        <v>191486</v>
      </c>
      <c r="F1822" s="44">
        <v>71.8</v>
      </c>
      <c r="G1822" s="40">
        <v>402617</v>
      </c>
      <c r="H1822" s="130"/>
      <c r="L1822" s="12">
        <f t="shared" si="89"/>
        <v>143</v>
      </c>
    </row>
    <row r="1823" spans="1:12" x14ac:dyDescent="0.25">
      <c r="A1823" s="36" t="s">
        <v>95</v>
      </c>
      <c r="B1823" s="39">
        <v>284260</v>
      </c>
      <c r="C1823" s="39">
        <v>227458</v>
      </c>
      <c r="D1823" s="43">
        <v>80</v>
      </c>
      <c r="E1823" s="39">
        <v>207513</v>
      </c>
      <c r="F1823" s="43">
        <v>73</v>
      </c>
      <c r="G1823" s="39">
        <v>434971</v>
      </c>
      <c r="H1823" s="76"/>
      <c r="L1823" s="12">
        <f t="shared" si="89"/>
        <v>125</v>
      </c>
    </row>
    <row r="1824" spans="1:12" x14ac:dyDescent="0.25">
      <c r="A1824" s="37" t="s">
        <v>96</v>
      </c>
      <c r="B1824" s="40">
        <v>264339</v>
      </c>
      <c r="C1824" s="40">
        <v>226875</v>
      </c>
      <c r="D1824" s="42">
        <v>85.8</v>
      </c>
      <c r="E1824" s="40">
        <v>211376</v>
      </c>
      <c r="F1824" s="42">
        <v>80</v>
      </c>
      <c r="G1824" s="40">
        <v>438251</v>
      </c>
      <c r="H1824" s="130"/>
      <c r="L1824" s="12">
        <f t="shared" si="89"/>
        <v>134</v>
      </c>
    </row>
    <row r="1825" spans="1:12" x14ac:dyDescent="0.25">
      <c r="A1825" s="36" t="s">
        <v>97</v>
      </c>
      <c r="B1825" s="39">
        <v>210073</v>
      </c>
      <c r="C1825" s="39">
        <v>189997</v>
      </c>
      <c r="D1825" s="42">
        <v>90.4</v>
      </c>
      <c r="E1825" s="39">
        <v>181714</v>
      </c>
      <c r="F1825" s="42">
        <v>86.5</v>
      </c>
      <c r="G1825" s="39">
        <v>371711</v>
      </c>
      <c r="H1825" s="76"/>
      <c r="L1825" s="12">
        <f t="shared" si="89"/>
        <v>51</v>
      </c>
    </row>
    <row r="1826" spans="1:12" x14ac:dyDescent="0.25">
      <c r="A1826" s="37" t="s">
        <v>98</v>
      </c>
      <c r="B1826" s="40">
        <v>157657</v>
      </c>
      <c r="C1826" s="40">
        <v>145703</v>
      </c>
      <c r="D1826" s="42">
        <v>92.4</v>
      </c>
      <c r="E1826" s="40">
        <v>142659</v>
      </c>
      <c r="F1826" s="42">
        <v>90.5</v>
      </c>
      <c r="G1826" s="40">
        <v>288362</v>
      </c>
      <c r="H1826" s="130"/>
      <c r="L1826" s="12">
        <f t="shared" si="89"/>
        <v>45</v>
      </c>
    </row>
    <row r="1827" spans="1:12" x14ac:dyDescent="0.25">
      <c r="A1827" s="36" t="s">
        <v>99</v>
      </c>
      <c r="B1827" s="39">
        <v>102977</v>
      </c>
      <c r="C1827" s="39">
        <v>93915</v>
      </c>
      <c r="D1827" s="42">
        <v>91.2</v>
      </c>
      <c r="E1827" s="39">
        <v>91995</v>
      </c>
      <c r="F1827" s="42">
        <v>89.3</v>
      </c>
      <c r="G1827" s="39">
        <v>185910</v>
      </c>
      <c r="H1827" s="76"/>
      <c r="L1827" s="12">
        <f t="shared" si="89"/>
        <v>19</v>
      </c>
    </row>
    <row r="1828" spans="1:12" x14ac:dyDescent="0.25">
      <c r="A1828" s="37" t="s">
        <v>100</v>
      </c>
      <c r="B1828" s="40">
        <v>68566</v>
      </c>
      <c r="C1828" s="40">
        <v>62210</v>
      </c>
      <c r="D1828" s="42">
        <v>90.7</v>
      </c>
      <c r="E1828" s="40">
        <v>60957</v>
      </c>
      <c r="F1828" s="42">
        <v>88.9</v>
      </c>
      <c r="G1828" s="40">
        <v>123167</v>
      </c>
      <c r="H1828" s="130"/>
      <c r="L1828" s="12">
        <f t="shared" si="89"/>
        <v>6</v>
      </c>
    </row>
    <row r="1829" spans="1:12" x14ac:dyDescent="0.25">
      <c r="A1829" s="36" t="s">
        <v>101</v>
      </c>
      <c r="B1829" s="39">
        <v>44034</v>
      </c>
      <c r="C1829" s="39">
        <v>39723</v>
      </c>
      <c r="D1829" s="42">
        <v>90.2</v>
      </c>
      <c r="E1829" s="39">
        <v>38876</v>
      </c>
      <c r="F1829" s="42">
        <v>88.3</v>
      </c>
      <c r="G1829" s="39">
        <v>78599</v>
      </c>
      <c r="H1829" s="76"/>
      <c r="L1829" s="12">
        <f t="shared" si="89"/>
        <v>2</v>
      </c>
    </row>
    <row r="1830" spans="1:12" x14ac:dyDescent="0.25">
      <c r="A1830" s="37" t="s">
        <v>102</v>
      </c>
      <c r="B1830" s="40">
        <v>27669</v>
      </c>
      <c r="C1830" s="40">
        <v>25235</v>
      </c>
      <c r="D1830" s="42">
        <v>91.2</v>
      </c>
      <c r="E1830" s="40">
        <v>24712</v>
      </c>
      <c r="F1830" s="42">
        <v>89.3</v>
      </c>
      <c r="G1830" s="40">
        <v>49947</v>
      </c>
      <c r="H1830" s="130"/>
      <c r="L1830" s="12">
        <f t="shared" si="89"/>
        <v>0</v>
      </c>
    </row>
    <row r="1831" spans="1:12" x14ac:dyDescent="0.25">
      <c r="A1831" s="36" t="s">
        <v>12</v>
      </c>
      <c r="B1831" s="39" t="s">
        <v>13</v>
      </c>
      <c r="C1831" s="39">
        <v>62731</v>
      </c>
      <c r="D1831" s="43" t="s">
        <v>13</v>
      </c>
      <c r="E1831" s="39">
        <v>23238</v>
      </c>
      <c r="F1831" s="43" t="s">
        <v>13</v>
      </c>
      <c r="G1831" s="39">
        <v>85969</v>
      </c>
      <c r="H1831" s="76"/>
      <c r="L1831" s="12">
        <f t="shared" si="89"/>
        <v>20</v>
      </c>
    </row>
    <row r="1832" spans="1:12" x14ac:dyDescent="0.25">
      <c r="A1832" s="36" t="s">
        <v>194</v>
      </c>
      <c r="B1832" s="39">
        <v>3761140</v>
      </c>
      <c r="C1832" s="39">
        <v>2876500</v>
      </c>
      <c r="D1832" s="59">
        <v>76.5</v>
      </c>
      <c r="E1832" s="39">
        <v>2522111</v>
      </c>
      <c r="F1832" s="43">
        <v>67.099999999999994</v>
      </c>
      <c r="G1832" s="39">
        <v>5398611</v>
      </c>
      <c r="H1832" s="76"/>
    </row>
    <row r="1833" spans="1:12" x14ac:dyDescent="0.25">
      <c r="A1833" s="36" t="s">
        <v>103</v>
      </c>
      <c r="B1833" s="39">
        <v>4421887</v>
      </c>
      <c r="C1833" s="39">
        <v>2876500</v>
      </c>
      <c r="D1833" s="45">
        <v>65</v>
      </c>
      <c r="E1833" s="39">
        <v>2522111</v>
      </c>
      <c r="F1833" s="45">
        <v>57</v>
      </c>
      <c r="G1833" s="39">
        <v>5398611</v>
      </c>
      <c r="H1833" s="76"/>
      <c r="L1833" s="12">
        <f>SUM(L1814:L1832)</f>
        <v>2414</v>
      </c>
    </row>
    <row r="1835" spans="1:12" x14ac:dyDescent="0.25">
      <c r="B1835" s="3" t="s">
        <v>232</v>
      </c>
      <c r="C1835" s="58">
        <f>SUM(C1814:C1831)/SUM(B1814:B1830)</f>
        <v>0.76479451315438585</v>
      </c>
      <c r="D1835" s="56">
        <f>AVERAGE(D1814:D1830)</f>
        <v>78.535294117647069</v>
      </c>
      <c r="F1835" s="56">
        <f>AVERAGE(F1814:F1830)</f>
        <v>71.57058823529411</v>
      </c>
    </row>
    <row r="1836" spans="1:12" x14ac:dyDescent="0.25">
      <c r="B1836" s="3" t="s">
        <v>156</v>
      </c>
      <c r="D1836" s="38">
        <f>AVERAGE(D1824:D1830)</f>
        <v>90.271428571428586</v>
      </c>
      <c r="F1836" s="38">
        <f>AVERAGE(F1824:F1830)</f>
        <v>87.54285714285713</v>
      </c>
    </row>
    <row r="1837" spans="1:12" x14ac:dyDescent="0.25">
      <c r="B1837" s="3" t="s">
        <v>147</v>
      </c>
      <c r="D1837" s="38">
        <f>AVERAGE(D1826:D1830)</f>
        <v>91.14</v>
      </c>
      <c r="F1837" s="38">
        <f>AVERAGE(F1826:F1830)</f>
        <v>89.260000000000019</v>
      </c>
    </row>
    <row r="1839" spans="1:12" x14ac:dyDescent="0.25">
      <c r="A1839" t="s">
        <v>598</v>
      </c>
    </row>
    <row r="1840" spans="1:12" x14ac:dyDescent="0.25">
      <c r="A1840" t="s">
        <v>111</v>
      </c>
    </row>
    <row r="1841" spans="1:12" ht="60" x14ac:dyDescent="0.25">
      <c r="A1841" s="35" t="s">
        <v>104</v>
      </c>
      <c r="B1841" s="35" t="s">
        <v>105</v>
      </c>
      <c r="C1841" s="35" t="s">
        <v>106</v>
      </c>
      <c r="D1841" s="35" t="s">
        <v>107</v>
      </c>
      <c r="E1841" s="35" t="s">
        <v>108</v>
      </c>
      <c r="F1841" s="35" t="s">
        <v>109</v>
      </c>
      <c r="G1841" s="35" t="s">
        <v>110</v>
      </c>
      <c r="H1841" s="129"/>
      <c r="L1841" s="35" t="s">
        <v>457</v>
      </c>
    </row>
    <row r="1842" spans="1:12" x14ac:dyDescent="0.25">
      <c r="A1842" s="36" t="s">
        <v>134</v>
      </c>
      <c r="B1842" s="39">
        <v>660747</v>
      </c>
      <c r="C1842" s="39">
        <v>0</v>
      </c>
      <c r="D1842" s="45">
        <v>0</v>
      </c>
      <c r="E1842" s="39">
        <v>0</v>
      </c>
      <c r="F1842" s="45">
        <v>0</v>
      </c>
      <c r="G1842" s="39">
        <v>0</v>
      </c>
      <c r="H1842" s="76"/>
    </row>
    <row r="1843" spans="1:12" x14ac:dyDescent="0.25">
      <c r="A1843" s="41" t="s">
        <v>136</v>
      </c>
      <c r="B1843" s="40">
        <v>162530</v>
      </c>
      <c r="C1843" s="40">
        <v>105563</v>
      </c>
      <c r="D1843" s="44">
        <v>65</v>
      </c>
      <c r="E1843" s="40">
        <v>85618</v>
      </c>
      <c r="F1843" s="44">
        <v>52.7</v>
      </c>
      <c r="G1843" s="40">
        <v>191181</v>
      </c>
      <c r="H1843" s="130"/>
      <c r="L1843" s="12">
        <f t="shared" ref="L1843:L1860" si="90">C1843-C1872</f>
        <v>500</v>
      </c>
    </row>
    <row r="1844" spans="1:12" x14ac:dyDescent="0.25">
      <c r="A1844" s="36" t="s">
        <v>135</v>
      </c>
      <c r="B1844" s="39">
        <v>256743</v>
      </c>
      <c r="C1844" s="39">
        <v>172324</v>
      </c>
      <c r="D1844" s="43">
        <v>67.099999999999994</v>
      </c>
      <c r="E1844" s="39">
        <v>142687</v>
      </c>
      <c r="F1844" s="43">
        <v>55.6</v>
      </c>
      <c r="G1844" s="39">
        <v>315011</v>
      </c>
      <c r="H1844" s="76"/>
      <c r="L1844" s="12">
        <f t="shared" si="90"/>
        <v>550</v>
      </c>
    </row>
    <row r="1845" spans="1:12" x14ac:dyDescent="0.25">
      <c r="A1845" s="37" t="s">
        <v>88</v>
      </c>
      <c r="B1845" s="40">
        <v>277328</v>
      </c>
      <c r="C1845" s="40">
        <v>179112</v>
      </c>
      <c r="D1845" s="44">
        <v>64.599999999999994</v>
      </c>
      <c r="E1845" s="40">
        <v>142885</v>
      </c>
      <c r="F1845" s="44">
        <v>51.5</v>
      </c>
      <c r="G1845" s="40">
        <v>321997</v>
      </c>
      <c r="H1845" s="130"/>
      <c r="L1845" s="12">
        <f t="shared" si="90"/>
        <v>625</v>
      </c>
    </row>
    <row r="1846" spans="1:12" x14ac:dyDescent="0.25">
      <c r="A1846" s="36" t="s">
        <v>89</v>
      </c>
      <c r="B1846" s="39">
        <v>314508</v>
      </c>
      <c r="C1846" s="39">
        <v>196878</v>
      </c>
      <c r="D1846" s="43">
        <v>62.6</v>
      </c>
      <c r="E1846" s="39">
        <v>160217</v>
      </c>
      <c r="F1846" s="43">
        <v>50.9</v>
      </c>
      <c r="G1846" s="39">
        <v>357095</v>
      </c>
      <c r="H1846" s="76"/>
      <c r="L1846" s="12">
        <f t="shared" si="90"/>
        <v>639</v>
      </c>
    </row>
    <row r="1847" spans="1:12" x14ac:dyDescent="0.25">
      <c r="A1847" s="37" t="s">
        <v>90</v>
      </c>
      <c r="B1847" s="40">
        <v>356228</v>
      </c>
      <c r="C1847" s="40">
        <v>232320</v>
      </c>
      <c r="D1847" s="44">
        <v>65.2</v>
      </c>
      <c r="E1847" s="40">
        <v>195035</v>
      </c>
      <c r="F1847" s="44">
        <v>54.8</v>
      </c>
      <c r="G1847" s="40">
        <v>427355</v>
      </c>
      <c r="H1847" s="130"/>
      <c r="L1847" s="12">
        <f t="shared" si="90"/>
        <v>712</v>
      </c>
    </row>
    <row r="1848" spans="1:12" x14ac:dyDescent="0.25">
      <c r="A1848" s="36" t="s">
        <v>91</v>
      </c>
      <c r="B1848" s="39">
        <v>359302</v>
      </c>
      <c r="C1848" s="39">
        <v>250167</v>
      </c>
      <c r="D1848" s="43">
        <v>69.599999999999994</v>
      </c>
      <c r="E1848" s="39">
        <v>214737</v>
      </c>
      <c r="F1848" s="43">
        <v>59.8</v>
      </c>
      <c r="G1848" s="39">
        <v>464904</v>
      </c>
      <c r="H1848" s="76"/>
      <c r="L1848" s="12">
        <f t="shared" si="90"/>
        <v>726</v>
      </c>
    </row>
    <row r="1849" spans="1:12" x14ac:dyDescent="0.25">
      <c r="A1849" s="37" t="s">
        <v>92</v>
      </c>
      <c r="B1849" s="40">
        <v>319889</v>
      </c>
      <c r="C1849" s="40">
        <v>234477</v>
      </c>
      <c r="D1849" s="44">
        <v>73.3</v>
      </c>
      <c r="E1849" s="40">
        <v>206451</v>
      </c>
      <c r="F1849" s="44">
        <v>64.5</v>
      </c>
      <c r="G1849" s="40">
        <v>440928</v>
      </c>
      <c r="H1849" s="130"/>
      <c r="L1849" s="12">
        <f t="shared" si="90"/>
        <v>538</v>
      </c>
    </row>
    <row r="1850" spans="1:12" x14ac:dyDescent="0.25">
      <c r="A1850" s="36" t="s">
        <v>93</v>
      </c>
      <c r="B1850" s="39">
        <v>288547</v>
      </c>
      <c r="C1850" s="39">
        <v>218812</v>
      </c>
      <c r="D1850" s="43">
        <v>75.8</v>
      </c>
      <c r="E1850" s="39">
        <v>195412</v>
      </c>
      <c r="F1850" s="43">
        <v>67.7</v>
      </c>
      <c r="G1850" s="39">
        <v>414224</v>
      </c>
      <c r="H1850" s="76"/>
      <c r="L1850" s="12">
        <f t="shared" si="90"/>
        <v>432</v>
      </c>
    </row>
    <row r="1851" spans="1:12" x14ac:dyDescent="0.25">
      <c r="A1851" s="37" t="s">
        <v>94</v>
      </c>
      <c r="B1851" s="40">
        <v>266491</v>
      </c>
      <c r="C1851" s="40">
        <v>210988</v>
      </c>
      <c r="D1851" s="44">
        <v>79.2</v>
      </c>
      <c r="E1851" s="40">
        <v>191060</v>
      </c>
      <c r="F1851" s="44">
        <v>71.7</v>
      </c>
      <c r="G1851" s="40">
        <v>402048</v>
      </c>
      <c r="H1851" s="130"/>
      <c r="L1851" s="12">
        <f t="shared" si="90"/>
        <v>404</v>
      </c>
    </row>
    <row r="1852" spans="1:12" x14ac:dyDescent="0.25">
      <c r="A1852" s="36" t="s">
        <v>95</v>
      </c>
      <c r="B1852" s="39">
        <v>284260</v>
      </c>
      <c r="C1852" s="39">
        <v>227333</v>
      </c>
      <c r="D1852" s="43">
        <v>80</v>
      </c>
      <c r="E1852" s="39">
        <v>207131</v>
      </c>
      <c r="F1852" s="43">
        <v>72.900000000000006</v>
      </c>
      <c r="G1852" s="39">
        <v>434464</v>
      </c>
      <c r="H1852" s="76"/>
      <c r="L1852" s="12">
        <f t="shared" si="90"/>
        <v>337</v>
      </c>
    </row>
    <row r="1853" spans="1:12" x14ac:dyDescent="0.25">
      <c r="A1853" s="37" t="s">
        <v>96</v>
      </c>
      <c r="B1853" s="40">
        <v>264339</v>
      </c>
      <c r="C1853" s="40">
        <v>226741</v>
      </c>
      <c r="D1853" s="42">
        <v>85.8</v>
      </c>
      <c r="E1853" s="40">
        <v>211077</v>
      </c>
      <c r="F1853" s="42">
        <v>79.8</v>
      </c>
      <c r="G1853" s="40">
        <v>437818</v>
      </c>
      <c r="H1853" s="130"/>
      <c r="L1853" s="12">
        <f t="shared" si="90"/>
        <v>247</v>
      </c>
    </row>
    <row r="1854" spans="1:12" x14ac:dyDescent="0.25">
      <c r="A1854" s="36" t="s">
        <v>97</v>
      </c>
      <c r="B1854" s="39">
        <v>210073</v>
      </c>
      <c r="C1854" s="39">
        <v>189946</v>
      </c>
      <c r="D1854" s="42">
        <v>90.4</v>
      </c>
      <c r="E1854" s="39">
        <v>181545</v>
      </c>
      <c r="F1854" s="42">
        <v>86.4</v>
      </c>
      <c r="G1854" s="39">
        <v>371491</v>
      </c>
      <c r="H1854" s="76"/>
      <c r="L1854" s="12">
        <f t="shared" si="90"/>
        <v>140</v>
      </c>
    </row>
    <row r="1855" spans="1:12" x14ac:dyDescent="0.25">
      <c r="A1855" s="37" t="s">
        <v>98</v>
      </c>
      <c r="B1855" s="40">
        <v>157657</v>
      </c>
      <c r="C1855" s="40">
        <v>145658</v>
      </c>
      <c r="D1855" s="42">
        <v>92.4</v>
      </c>
      <c r="E1855" s="40">
        <v>142573</v>
      </c>
      <c r="F1855" s="42">
        <v>90.4</v>
      </c>
      <c r="G1855" s="40">
        <v>288231</v>
      </c>
      <c r="H1855" s="130"/>
      <c r="L1855" s="12">
        <f t="shared" si="90"/>
        <v>79</v>
      </c>
    </row>
    <row r="1856" spans="1:12" x14ac:dyDescent="0.25">
      <c r="A1856" s="36" t="s">
        <v>99</v>
      </c>
      <c r="B1856" s="39">
        <v>102977</v>
      </c>
      <c r="C1856" s="39">
        <v>93896</v>
      </c>
      <c r="D1856" s="42">
        <v>91.2</v>
      </c>
      <c r="E1856" s="39">
        <v>91957</v>
      </c>
      <c r="F1856" s="42">
        <v>89.3</v>
      </c>
      <c r="G1856" s="39">
        <v>185853</v>
      </c>
      <c r="H1856" s="76"/>
      <c r="L1856" s="12">
        <f t="shared" si="90"/>
        <v>37</v>
      </c>
    </row>
    <row r="1857" spans="1:12" x14ac:dyDescent="0.25">
      <c r="A1857" s="37" t="s">
        <v>100</v>
      </c>
      <c r="B1857" s="40">
        <v>68566</v>
      </c>
      <c r="C1857" s="40">
        <v>62204</v>
      </c>
      <c r="D1857" s="42">
        <v>90.7</v>
      </c>
      <c r="E1857" s="40">
        <v>60936</v>
      </c>
      <c r="F1857" s="42">
        <v>88.9</v>
      </c>
      <c r="G1857" s="40">
        <v>123140</v>
      </c>
      <c r="H1857" s="130"/>
      <c r="L1857" s="12">
        <f t="shared" si="90"/>
        <v>23</v>
      </c>
    </row>
    <row r="1858" spans="1:12" x14ac:dyDescent="0.25">
      <c r="A1858" s="36" t="s">
        <v>101</v>
      </c>
      <c r="B1858" s="39">
        <v>44034</v>
      </c>
      <c r="C1858" s="39">
        <v>39721</v>
      </c>
      <c r="D1858" s="42">
        <v>90.2</v>
      </c>
      <c r="E1858" s="39">
        <v>38864</v>
      </c>
      <c r="F1858" s="42">
        <v>88.3</v>
      </c>
      <c r="G1858" s="39">
        <v>78585</v>
      </c>
      <c r="H1858" s="76"/>
      <c r="L1858" s="12">
        <f t="shared" si="90"/>
        <v>10</v>
      </c>
    </row>
    <row r="1859" spans="1:12" x14ac:dyDescent="0.25">
      <c r="A1859" s="37" t="s">
        <v>102</v>
      </c>
      <c r="B1859" s="40">
        <v>27669</v>
      </c>
      <c r="C1859" s="40">
        <v>25235</v>
      </c>
      <c r="D1859" s="42">
        <v>91.2</v>
      </c>
      <c r="E1859" s="40">
        <v>24708</v>
      </c>
      <c r="F1859" s="42">
        <v>89.3</v>
      </c>
      <c r="G1859" s="40">
        <v>49943</v>
      </c>
      <c r="H1859" s="130"/>
      <c r="L1859" s="12">
        <f t="shared" si="90"/>
        <v>8</v>
      </c>
    </row>
    <row r="1860" spans="1:12" x14ac:dyDescent="0.25">
      <c r="A1860" s="36" t="s">
        <v>12</v>
      </c>
      <c r="B1860" s="39" t="s">
        <v>13</v>
      </c>
      <c r="C1860" s="39">
        <v>62711</v>
      </c>
      <c r="D1860" s="43" t="s">
        <v>13</v>
      </c>
      <c r="E1860" s="39">
        <v>23240</v>
      </c>
      <c r="F1860" s="43" t="s">
        <v>13</v>
      </c>
      <c r="G1860" s="39">
        <v>85951</v>
      </c>
      <c r="H1860" s="76"/>
      <c r="L1860" s="12">
        <f t="shared" si="90"/>
        <v>405</v>
      </c>
    </row>
    <row r="1861" spans="1:12" x14ac:dyDescent="0.25">
      <c r="A1861" s="36" t="s">
        <v>194</v>
      </c>
      <c r="B1861" s="39">
        <v>3761140</v>
      </c>
      <c r="C1861" s="39">
        <v>2874086</v>
      </c>
      <c r="D1861" s="59">
        <v>76.400000000000006</v>
      </c>
      <c r="E1861" s="39">
        <v>2516133</v>
      </c>
      <c r="F1861" s="43">
        <v>66.900000000000006</v>
      </c>
      <c r="G1861" s="39">
        <v>5390219</v>
      </c>
      <c r="H1861" s="76"/>
    </row>
    <row r="1862" spans="1:12" x14ac:dyDescent="0.25">
      <c r="A1862" s="36" t="s">
        <v>103</v>
      </c>
      <c r="B1862" s="39">
        <v>4421887</v>
      </c>
      <c r="C1862" s="39">
        <v>2874086</v>
      </c>
      <c r="D1862" s="45">
        <v>65</v>
      </c>
      <c r="E1862" s="39">
        <v>2516133</v>
      </c>
      <c r="F1862" s="45">
        <v>56.9</v>
      </c>
      <c r="G1862" s="39">
        <v>5390219</v>
      </c>
      <c r="H1862" s="76"/>
      <c r="L1862" s="12">
        <f>SUM(L1843:L1861)</f>
        <v>6412</v>
      </c>
    </row>
    <row r="1864" spans="1:12" x14ac:dyDescent="0.25">
      <c r="B1864" s="3" t="s">
        <v>232</v>
      </c>
      <c r="C1864" s="58">
        <f>SUM(C1843:C1860)/SUM(B1843:B1859)</f>
        <v>0.76415268664482405</v>
      </c>
      <c r="D1864" s="56">
        <f>AVERAGE(D1843:D1859)</f>
        <v>78.488235294117658</v>
      </c>
      <c r="F1864" s="56">
        <f>AVERAGE(F1843:F1859)</f>
        <v>71.441176470588218</v>
      </c>
    </row>
    <row r="1865" spans="1:12" x14ac:dyDescent="0.25">
      <c r="B1865" s="3" t="s">
        <v>156</v>
      </c>
      <c r="D1865" s="38">
        <f>AVERAGE(D1853:D1859)</f>
        <v>90.271428571428586</v>
      </c>
      <c r="F1865" s="38">
        <f>AVERAGE(F1853:F1859)</f>
        <v>87.48571428571428</v>
      </c>
    </row>
    <row r="1866" spans="1:12" x14ac:dyDescent="0.25">
      <c r="B1866" s="3" t="s">
        <v>147</v>
      </c>
      <c r="D1866" s="38">
        <f>AVERAGE(D1855:D1859)</f>
        <v>91.14</v>
      </c>
      <c r="F1866" s="38">
        <f>AVERAGE(F1855:F1859)</f>
        <v>89.240000000000009</v>
      </c>
    </row>
    <row r="1868" spans="1:12" x14ac:dyDescent="0.25">
      <c r="A1868" t="s">
        <v>596</v>
      </c>
    </row>
    <row r="1869" spans="1:12" x14ac:dyDescent="0.25">
      <c r="A1869" t="s">
        <v>111</v>
      </c>
    </row>
    <row r="1870" spans="1:12" ht="60" x14ac:dyDescent="0.25">
      <c r="A1870" s="35" t="s">
        <v>104</v>
      </c>
      <c r="B1870" s="35" t="s">
        <v>105</v>
      </c>
      <c r="C1870" s="35" t="s">
        <v>106</v>
      </c>
      <c r="D1870" s="35" t="s">
        <v>107</v>
      </c>
      <c r="E1870" s="35" t="s">
        <v>108</v>
      </c>
      <c r="F1870" s="35" t="s">
        <v>109</v>
      </c>
      <c r="G1870" s="35" t="s">
        <v>110</v>
      </c>
      <c r="H1870" s="129"/>
      <c r="L1870" s="35" t="s">
        <v>457</v>
      </c>
    </row>
    <row r="1871" spans="1:12" x14ac:dyDescent="0.25">
      <c r="A1871" s="36" t="s">
        <v>134</v>
      </c>
      <c r="B1871" s="39">
        <v>660747</v>
      </c>
      <c r="C1871" s="39">
        <v>0</v>
      </c>
      <c r="D1871" s="45">
        <v>0</v>
      </c>
      <c r="E1871" s="39">
        <v>0</v>
      </c>
      <c r="F1871" s="45">
        <v>0</v>
      </c>
      <c r="G1871" s="39">
        <v>0</v>
      </c>
      <c r="H1871" s="76"/>
    </row>
    <row r="1872" spans="1:12" x14ac:dyDescent="0.25">
      <c r="A1872" s="41" t="s">
        <v>136</v>
      </c>
      <c r="B1872" s="40">
        <v>162530</v>
      </c>
      <c r="C1872" s="40">
        <v>105063</v>
      </c>
      <c r="D1872" s="44">
        <v>64.599999999999994</v>
      </c>
      <c r="E1872" s="40">
        <v>84272</v>
      </c>
      <c r="F1872" s="44">
        <v>51.9</v>
      </c>
      <c r="G1872" s="40">
        <v>189335</v>
      </c>
      <c r="H1872" s="130"/>
      <c r="L1872" s="12">
        <f t="shared" ref="L1872:L1889" si="91">C1872-C1901</f>
        <v>215</v>
      </c>
    </row>
    <row r="1873" spans="1:12" x14ac:dyDescent="0.25">
      <c r="A1873" s="36" t="s">
        <v>135</v>
      </c>
      <c r="B1873" s="39">
        <v>256743</v>
      </c>
      <c r="C1873" s="39">
        <v>171774</v>
      </c>
      <c r="D1873" s="43">
        <v>66.900000000000006</v>
      </c>
      <c r="E1873" s="39">
        <v>140930</v>
      </c>
      <c r="F1873" s="43">
        <v>54.9</v>
      </c>
      <c r="G1873" s="39">
        <v>312704</v>
      </c>
      <c r="H1873" s="76"/>
      <c r="L1873" s="12">
        <f t="shared" si="91"/>
        <v>255</v>
      </c>
    </row>
    <row r="1874" spans="1:12" x14ac:dyDescent="0.25">
      <c r="A1874" s="37" t="s">
        <v>88</v>
      </c>
      <c r="B1874" s="40">
        <v>277328</v>
      </c>
      <c r="C1874" s="40">
        <v>178487</v>
      </c>
      <c r="D1874" s="44">
        <v>64.400000000000006</v>
      </c>
      <c r="E1874" s="40">
        <v>141173</v>
      </c>
      <c r="F1874" s="44">
        <v>50.9</v>
      </c>
      <c r="G1874" s="40">
        <v>319660</v>
      </c>
      <c r="H1874" s="130"/>
      <c r="L1874" s="12">
        <f t="shared" si="91"/>
        <v>265</v>
      </c>
    </row>
    <row r="1875" spans="1:12" x14ac:dyDescent="0.25">
      <c r="A1875" s="36" t="s">
        <v>89</v>
      </c>
      <c r="B1875" s="39">
        <v>314508</v>
      </c>
      <c r="C1875" s="39">
        <v>196239</v>
      </c>
      <c r="D1875" s="43">
        <v>62.4</v>
      </c>
      <c r="E1875" s="39">
        <v>158409</v>
      </c>
      <c r="F1875" s="43">
        <v>50.4</v>
      </c>
      <c r="G1875" s="39">
        <v>354648</v>
      </c>
      <c r="H1875" s="76"/>
      <c r="L1875" s="12">
        <f t="shared" si="91"/>
        <v>303</v>
      </c>
    </row>
    <row r="1876" spans="1:12" x14ac:dyDescent="0.25">
      <c r="A1876" s="37" t="s">
        <v>90</v>
      </c>
      <c r="B1876" s="40">
        <v>356228</v>
      </c>
      <c r="C1876" s="40">
        <v>231608</v>
      </c>
      <c r="D1876" s="44">
        <v>65</v>
      </c>
      <c r="E1876" s="40">
        <v>193037</v>
      </c>
      <c r="F1876" s="44">
        <v>54.2</v>
      </c>
      <c r="G1876" s="40">
        <v>424645</v>
      </c>
      <c r="H1876" s="130"/>
      <c r="L1876" s="12">
        <f t="shared" si="91"/>
        <v>307</v>
      </c>
    </row>
    <row r="1877" spans="1:12" x14ac:dyDescent="0.25">
      <c r="A1877" s="36" t="s">
        <v>91</v>
      </c>
      <c r="B1877" s="39">
        <v>359302</v>
      </c>
      <c r="C1877" s="39">
        <v>249441</v>
      </c>
      <c r="D1877" s="43">
        <v>69.400000000000006</v>
      </c>
      <c r="E1877" s="39">
        <v>212660</v>
      </c>
      <c r="F1877" s="43">
        <v>59.2</v>
      </c>
      <c r="G1877" s="39">
        <v>462101</v>
      </c>
      <c r="H1877" s="76"/>
      <c r="L1877" s="12">
        <f t="shared" si="91"/>
        <v>287</v>
      </c>
    </row>
    <row r="1878" spans="1:12" x14ac:dyDescent="0.25">
      <c r="A1878" s="37" t="s">
        <v>92</v>
      </c>
      <c r="B1878" s="40">
        <v>319889</v>
      </c>
      <c r="C1878" s="40">
        <v>233939</v>
      </c>
      <c r="D1878" s="44">
        <v>73.099999999999994</v>
      </c>
      <c r="E1878" s="40">
        <v>204655</v>
      </c>
      <c r="F1878" s="44">
        <v>64</v>
      </c>
      <c r="G1878" s="40">
        <v>438594</v>
      </c>
      <c r="H1878" s="130"/>
      <c r="L1878" s="12">
        <f t="shared" si="91"/>
        <v>246</v>
      </c>
    </row>
    <row r="1879" spans="1:12" x14ac:dyDescent="0.25">
      <c r="A1879" s="36" t="s">
        <v>93</v>
      </c>
      <c r="B1879" s="39">
        <v>288547</v>
      </c>
      <c r="C1879" s="39">
        <v>218380</v>
      </c>
      <c r="D1879" s="43">
        <v>75.7</v>
      </c>
      <c r="E1879" s="39">
        <v>193904</v>
      </c>
      <c r="F1879" s="43">
        <v>67.2</v>
      </c>
      <c r="G1879" s="39">
        <v>412284</v>
      </c>
      <c r="H1879" s="76"/>
      <c r="L1879" s="12">
        <f t="shared" si="91"/>
        <v>183</v>
      </c>
    </row>
    <row r="1880" spans="1:12" x14ac:dyDescent="0.25">
      <c r="A1880" s="37" t="s">
        <v>94</v>
      </c>
      <c r="B1880" s="40">
        <v>266491</v>
      </c>
      <c r="C1880" s="40">
        <v>210584</v>
      </c>
      <c r="D1880" s="44">
        <v>79</v>
      </c>
      <c r="E1880" s="40">
        <v>189892</v>
      </c>
      <c r="F1880" s="44">
        <v>71.3</v>
      </c>
      <c r="G1880" s="40">
        <v>400476</v>
      </c>
      <c r="H1880" s="130"/>
      <c r="L1880" s="12">
        <f t="shared" si="91"/>
        <v>152</v>
      </c>
    </row>
    <row r="1881" spans="1:12" x14ac:dyDescent="0.25">
      <c r="A1881" s="36" t="s">
        <v>95</v>
      </c>
      <c r="B1881" s="39">
        <v>284260</v>
      </c>
      <c r="C1881" s="39">
        <v>226996</v>
      </c>
      <c r="D1881" s="43">
        <v>79.900000000000006</v>
      </c>
      <c r="E1881" s="39">
        <v>206140</v>
      </c>
      <c r="F1881" s="43">
        <v>72.5</v>
      </c>
      <c r="G1881" s="39">
        <v>433136</v>
      </c>
      <c r="H1881" s="76"/>
      <c r="L1881" s="12">
        <f t="shared" si="91"/>
        <v>173</v>
      </c>
    </row>
    <row r="1882" spans="1:12" x14ac:dyDescent="0.25">
      <c r="A1882" s="37" t="s">
        <v>96</v>
      </c>
      <c r="B1882" s="40">
        <v>264339</v>
      </c>
      <c r="C1882" s="40">
        <v>226494</v>
      </c>
      <c r="D1882" s="42">
        <v>85.7</v>
      </c>
      <c r="E1882" s="40">
        <v>210326</v>
      </c>
      <c r="F1882" s="42">
        <v>79.599999999999994</v>
      </c>
      <c r="G1882" s="40">
        <v>436820</v>
      </c>
      <c r="H1882" s="130"/>
      <c r="L1882" s="12">
        <f t="shared" si="91"/>
        <v>125</v>
      </c>
    </row>
    <row r="1883" spans="1:12" x14ac:dyDescent="0.25">
      <c r="A1883" s="36" t="s">
        <v>97</v>
      </c>
      <c r="B1883" s="39">
        <v>210073</v>
      </c>
      <c r="C1883" s="39">
        <v>189806</v>
      </c>
      <c r="D1883" s="42">
        <v>90.3</v>
      </c>
      <c r="E1883" s="39">
        <v>181138</v>
      </c>
      <c r="F1883" s="42">
        <v>86.2</v>
      </c>
      <c r="G1883" s="39">
        <v>370944</v>
      </c>
      <c r="H1883" s="76"/>
      <c r="L1883" s="12">
        <f t="shared" si="91"/>
        <v>85</v>
      </c>
    </row>
    <row r="1884" spans="1:12" x14ac:dyDescent="0.25">
      <c r="A1884" s="37" t="s">
        <v>98</v>
      </c>
      <c r="B1884" s="40">
        <v>157657</v>
      </c>
      <c r="C1884" s="40">
        <v>145579</v>
      </c>
      <c r="D1884" s="42">
        <v>92.3</v>
      </c>
      <c r="E1884" s="40">
        <v>142344</v>
      </c>
      <c r="F1884" s="42">
        <v>90.3</v>
      </c>
      <c r="G1884" s="40">
        <v>287923</v>
      </c>
      <c r="H1884" s="130"/>
      <c r="L1884" s="12">
        <f t="shared" si="91"/>
        <v>61</v>
      </c>
    </row>
    <row r="1885" spans="1:12" x14ac:dyDescent="0.25">
      <c r="A1885" s="36" t="s">
        <v>99</v>
      </c>
      <c r="B1885" s="39">
        <v>102977</v>
      </c>
      <c r="C1885" s="39">
        <v>93859</v>
      </c>
      <c r="D1885" s="42">
        <v>91.2</v>
      </c>
      <c r="E1885" s="39">
        <v>91850</v>
      </c>
      <c r="F1885" s="42">
        <v>89.2</v>
      </c>
      <c r="G1885" s="39">
        <v>185709</v>
      </c>
      <c r="H1885" s="76"/>
      <c r="L1885" s="12">
        <f t="shared" si="91"/>
        <v>25</v>
      </c>
    </row>
    <row r="1886" spans="1:12" x14ac:dyDescent="0.25">
      <c r="A1886" s="37" t="s">
        <v>100</v>
      </c>
      <c r="B1886" s="40">
        <v>68566</v>
      </c>
      <c r="C1886" s="40">
        <v>62181</v>
      </c>
      <c r="D1886" s="42">
        <v>90.7</v>
      </c>
      <c r="E1886" s="40">
        <v>60893</v>
      </c>
      <c r="F1886" s="42">
        <v>88.8</v>
      </c>
      <c r="G1886" s="40">
        <v>123074</v>
      </c>
      <c r="H1886" s="130"/>
      <c r="L1886" s="12">
        <f t="shared" si="91"/>
        <v>19</v>
      </c>
    </row>
    <row r="1887" spans="1:12" x14ac:dyDescent="0.25">
      <c r="A1887" s="36" t="s">
        <v>101</v>
      </c>
      <c r="B1887" s="39">
        <v>44034</v>
      </c>
      <c r="C1887" s="39">
        <v>39711</v>
      </c>
      <c r="D1887" s="42">
        <v>90.2</v>
      </c>
      <c r="E1887" s="39">
        <v>38832</v>
      </c>
      <c r="F1887" s="42">
        <v>88.2</v>
      </c>
      <c r="G1887" s="39">
        <v>78543</v>
      </c>
      <c r="H1887" s="76"/>
      <c r="L1887" s="12">
        <f t="shared" si="91"/>
        <v>11</v>
      </c>
    </row>
    <row r="1888" spans="1:12" x14ac:dyDescent="0.25">
      <c r="A1888" s="37" t="s">
        <v>102</v>
      </c>
      <c r="B1888" s="40">
        <v>27669</v>
      </c>
      <c r="C1888" s="40">
        <v>25227</v>
      </c>
      <c r="D1888" s="42">
        <v>91.2</v>
      </c>
      <c r="E1888" s="40">
        <v>24689</v>
      </c>
      <c r="F1888" s="42">
        <v>89.2</v>
      </c>
      <c r="G1888" s="40">
        <v>49916</v>
      </c>
      <c r="H1888" s="130"/>
      <c r="L1888" s="12">
        <f t="shared" si="91"/>
        <v>6</v>
      </c>
    </row>
    <row r="1889" spans="1:12" x14ac:dyDescent="0.25">
      <c r="A1889" s="36" t="s">
        <v>12</v>
      </c>
      <c r="B1889" s="39" t="s">
        <v>13</v>
      </c>
      <c r="C1889" s="39">
        <v>62306</v>
      </c>
      <c r="D1889" s="43" t="s">
        <v>13</v>
      </c>
      <c r="E1889" s="39">
        <v>22789</v>
      </c>
      <c r="F1889" s="43" t="s">
        <v>13</v>
      </c>
      <c r="G1889" s="39">
        <v>85095</v>
      </c>
      <c r="H1889" s="76"/>
      <c r="L1889" s="12">
        <f t="shared" si="91"/>
        <v>-62</v>
      </c>
    </row>
    <row r="1890" spans="1:12" x14ac:dyDescent="0.25">
      <c r="A1890" s="36" t="s">
        <v>194</v>
      </c>
      <c r="B1890" s="39">
        <v>3761140</v>
      </c>
      <c r="C1890" s="39">
        <v>2867674</v>
      </c>
      <c r="D1890" s="59">
        <v>76.2</v>
      </c>
      <c r="E1890" s="39">
        <v>2497933</v>
      </c>
      <c r="F1890" s="43">
        <v>66.400000000000006</v>
      </c>
      <c r="G1890" s="39">
        <v>5365607</v>
      </c>
      <c r="H1890" s="76"/>
    </row>
    <row r="1891" spans="1:12" x14ac:dyDescent="0.25">
      <c r="A1891" s="36" t="s">
        <v>103</v>
      </c>
      <c r="B1891" s="39">
        <v>4421887</v>
      </c>
      <c r="C1891" s="39">
        <v>2867674</v>
      </c>
      <c r="D1891" s="45">
        <v>64.8</v>
      </c>
      <c r="E1891" s="39">
        <v>2497933</v>
      </c>
      <c r="F1891" s="45">
        <v>56.5</v>
      </c>
      <c r="G1891" s="39">
        <v>5365607</v>
      </c>
      <c r="H1891" s="76"/>
      <c r="L1891" s="12">
        <f>SUM(L1872:L1890)</f>
        <v>2656</v>
      </c>
    </row>
    <row r="1893" spans="1:12" x14ac:dyDescent="0.25">
      <c r="B1893" s="3" t="s">
        <v>232</v>
      </c>
      <c r="C1893" s="58">
        <f>SUM(C1872:C1889)/SUM(B1872:B1888)</f>
        <v>0.7624478848306937</v>
      </c>
      <c r="D1893" s="56">
        <f>AVERAGE(D1872:D1888)</f>
        <v>78.352941176470608</v>
      </c>
      <c r="F1893" s="56">
        <f>AVERAGE(F1872:F1888)</f>
        <v>71.058823529411782</v>
      </c>
    </row>
    <row r="1894" spans="1:12" x14ac:dyDescent="0.25">
      <c r="B1894" s="3" t="s">
        <v>156</v>
      </c>
      <c r="D1894" s="38">
        <f>AVERAGE(D1882:D1888)</f>
        <v>90.228571428571428</v>
      </c>
      <c r="F1894" s="38">
        <f>AVERAGE(F1882:F1888)</f>
        <v>87.357142857142875</v>
      </c>
    </row>
    <row r="1895" spans="1:12" x14ac:dyDescent="0.25">
      <c r="B1895" s="3" t="s">
        <v>147</v>
      </c>
      <c r="D1895" s="38">
        <f>AVERAGE(D1884:D1888)</f>
        <v>91.11999999999999</v>
      </c>
      <c r="F1895" s="38">
        <f>AVERAGE(F1884:F1888)</f>
        <v>89.14</v>
      </c>
    </row>
    <row r="1897" spans="1:12" x14ac:dyDescent="0.25">
      <c r="A1897" t="s">
        <v>589</v>
      </c>
    </row>
    <row r="1898" spans="1:12" x14ac:dyDescent="0.25">
      <c r="A1898" t="s">
        <v>111</v>
      </c>
    </row>
    <row r="1899" spans="1:12" ht="60" x14ac:dyDescent="0.25">
      <c r="A1899" s="35" t="s">
        <v>104</v>
      </c>
      <c r="B1899" s="35" t="s">
        <v>105</v>
      </c>
      <c r="C1899" s="35" t="s">
        <v>106</v>
      </c>
      <c r="D1899" s="35" t="s">
        <v>107</v>
      </c>
      <c r="E1899" s="35" t="s">
        <v>108</v>
      </c>
      <c r="F1899" s="35" t="s">
        <v>109</v>
      </c>
      <c r="G1899" s="35" t="s">
        <v>110</v>
      </c>
      <c r="H1899" s="129"/>
      <c r="L1899" s="35" t="s">
        <v>457</v>
      </c>
    </row>
    <row r="1900" spans="1:12" x14ac:dyDescent="0.25">
      <c r="A1900" s="36" t="s">
        <v>134</v>
      </c>
      <c r="B1900" s="39">
        <v>660747</v>
      </c>
      <c r="C1900" s="39">
        <v>0</v>
      </c>
      <c r="D1900" s="45">
        <v>0</v>
      </c>
      <c r="E1900" s="39">
        <v>0</v>
      </c>
      <c r="F1900" s="45">
        <v>0</v>
      </c>
      <c r="G1900" s="39">
        <v>0</v>
      </c>
      <c r="H1900" s="76"/>
    </row>
    <row r="1901" spans="1:12" x14ac:dyDescent="0.25">
      <c r="A1901" s="41" t="s">
        <v>136</v>
      </c>
      <c r="B1901" s="40">
        <v>162530</v>
      </c>
      <c r="C1901" s="40">
        <v>104848</v>
      </c>
      <c r="D1901" s="44">
        <v>64.5</v>
      </c>
      <c r="E1901" s="40">
        <v>83625</v>
      </c>
      <c r="F1901" s="44">
        <v>51.5</v>
      </c>
      <c r="G1901" s="40">
        <v>188473</v>
      </c>
      <c r="H1901" s="130"/>
      <c r="L1901" s="12">
        <f t="shared" ref="L1901:L1918" si="92">C1901-C1930</f>
        <v>548</v>
      </c>
    </row>
    <row r="1902" spans="1:12" x14ac:dyDescent="0.25">
      <c r="A1902" s="36" t="s">
        <v>135</v>
      </c>
      <c r="B1902" s="39">
        <v>256743</v>
      </c>
      <c r="C1902" s="39">
        <v>171519</v>
      </c>
      <c r="D1902" s="43">
        <v>66.8</v>
      </c>
      <c r="E1902" s="39">
        <v>140120</v>
      </c>
      <c r="F1902" s="43">
        <v>54.6</v>
      </c>
      <c r="G1902" s="39">
        <v>311639</v>
      </c>
      <c r="H1902" s="76"/>
      <c r="L1902" s="12">
        <f t="shared" si="92"/>
        <v>559</v>
      </c>
    </row>
    <row r="1903" spans="1:12" x14ac:dyDescent="0.25">
      <c r="A1903" s="37" t="s">
        <v>88</v>
      </c>
      <c r="B1903" s="40">
        <v>277328</v>
      </c>
      <c r="C1903" s="40">
        <v>178222</v>
      </c>
      <c r="D1903" s="44">
        <v>64.3</v>
      </c>
      <c r="E1903" s="40">
        <v>140487</v>
      </c>
      <c r="F1903" s="44">
        <v>50.7</v>
      </c>
      <c r="G1903" s="40">
        <v>318709</v>
      </c>
      <c r="H1903" s="130"/>
      <c r="L1903" s="12">
        <f t="shared" si="92"/>
        <v>514</v>
      </c>
    </row>
    <row r="1904" spans="1:12" x14ac:dyDescent="0.25">
      <c r="A1904" s="36" t="s">
        <v>89</v>
      </c>
      <c r="B1904" s="39">
        <v>314508</v>
      </c>
      <c r="C1904" s="39">
        <v>195936</v>
      </c>
      <c r="D1904" s="43">
        <v>62.3</v>
      </c>
      <c r="E1904" s="39">
        <v>157674</v>
      </c>
      <c r="F1904" s="43">
        <v>50.1</v>
      </c>
      <c r="G1904" s="39">
        <v>353610</v>
      </c>
      <c r="H1904" s="76"/>
      <c r="L1904" s="12">
        <f t="shared" si="92"/>
        <v>560</v>
      </c>
    </row>
    <row r="1905" spans="1:12" x14ac:dyDescent="0.25">
      <c r="A1905" s="37" t="s">
        <v>90</v>
      </c>
      <c r="B1905" s="40">
        <v>356228</v>
      </c>
      <c r="C1905" s="40">
        <v>231301</v>
      </c>
      <c r="D1905" s="44">
        <v>64.900000000000006</v>
      </c>
      <c r="E1905" s="40">
        <v>192246</v>
      </c>
      <c r="F1905" s="44">
        <v>54</v>
      </c>
      <c r="G1905" s="40">
        <v>423547</v>
      </c>
      <c r="H1905" s="130"/>
      <c r="L1905" s="12">
        <f t="shared" si="92"/>
        <v>635</v>
      </c>
    </row>
    <row r="1906" spans="1:12" x14ac:dyDescent="0.25">
      <c r="A1906" s="36" t="s">
        <v>91</v>
      </c>
      <c r="B1906" s="39">
        <v>359302</v>
      </c>
      <c r="C1906" s="39">
        <v>249154</v>
      </c>
      <c r="D1906" s="43">
        <v>69.3</v>
      </c>
      <c r="E1906" s="39">
        <v>211839</v>
      </c>
      <c r="F1906" s="43">
        <v>59</v>
      </c>
      <c r="G1906" s="39">
        <v>460993</v>
      </c>
      <c r="H1906" s="76"/>
      <c r="L1906" s="12">
        <f t="shared" si="92"/>
        <v>627</v>
      </c>
    </row>
    <row r="1907" spans="1:12" x14ac:dyDescent="0.25">
      <c r="A1907" s="37" t="s">
        <v>92</v>
      </c>
      <c r="B1907" s="40">
        <v>319889</v>
      </c>
      <c r="C1907" s="40">
        <v>233693</v>
      </c>
      <c r="D1907" s="44">
        <v>73</v>
      </c>
      <c r="E1907" s="40">
        <v>203896</v>
      </c>
      <c r="F1907" s="44">
        <v>63.7</v>
      </c>
      <c r="G1907" s="40">
        <v>437589</v>
      </c>
      <c r="H1907" s="130"/>
      <c r="L1907" s="12">
        <f t="shared" si="92"/>
        <v>536</v>
      </c>
    </row>
    <row r="1908" spans="1:12" x14ac:dyDescent="0.25">
      <c r="A1908" s="36" t="s">
        <v>93</v>
      </c>
      <c r="B1908" s="39">
        <v>288547</v>
      </c>
      <c r="C1908" s="39">
        <v>218197</v>
      </c>
      <c r="D1908" s="43">
        <v>75.599999999999994</v>
      </c>
      <c r="E1908" s="39">
        <v>193300</v>
      </c>
      <c r="F1908" s="43">
        <v>67</v>
      </c>
      <c r="G1908" s="39">
        <v>411497</v>
      </c>
      <c r="H1908" s="76"/>
      <c r="L1908" s="12">
        <f t="shared" si="92"/>
        <v>399</v>
      </c>
    </row>
    <row r="1909" spans="1:12" x14ac:dyDescent="0.25">
      <c r="A1909" s="37" t="s">
        <v>94</v>
      </c>
      <c r="B1909" s="40">
        <v>266491</v>
      </c>
      <c r="C1909" s="40">
        <v>210432</v>
      </c>
      <c r="D1909" s="44">
        <v>79</v>
      </c>
      <c r="E1909" s="40">
        <v>189346</v>
      </c>
      <c r="F1909" s="44">
        <v>71</v>
      </c>
      <c r="G1909" s="40">
        <v>399778</v>
      </c>
      <c r="H1909" s="130"/>
      <c r="L1909" s="12">
        <f t="shared" si="92"/>
        <v>366</v>
      </c>
    </row>
    <row r="1910" spans="1:12" x14ac:dyDescent="0.25">
      <c r="A1910" s="36" t="s">
        <v>95</v>
      </c>
      <c r="B1910" s="39">
        <v>284260</v>
      </c>
      <c r="C1910" s="39">
        <v>226823</v>
      </c>
      <c r="D1910" s="43">
        <v>79.8</v>
      </c>
      <c r="E1910" s="39">
        <v>205648</v>
      </c>
      <c r="F1910" s="43">
        <v>72.3</v>
      </c>
      <c r="G1910" s="39">
        <v>432471</v>
      </c>
      <c r="H1910" s="76"/>
      <c r="L1910" s="12">
        <f t="shared" si="92"/>
        <v>319</v>
      </c>
    </row>
    <row r="1911" spans="1:12" x14ac:dyDescent="0.25">
      <c r="A1911" s="37" t="s">
        <v>96</v>
      </c>
      <c r="B1911" s="40">
        <v>264339</v>
      </c>
      <c r="C1911" s="40">
        <v>226369</v>
      </c>
      <c r="D1911" s="42">
        <v>85.6</v>
      </c>
      <c r="E1911" s="40">
        <v>209932</v>
      </c>
      <c r="F1911" s="42">
        <v>79.400000000000006</v>
      </c>
      <c r="G1911" s="40">
        <v>436301</v>
      </c>
      <c r="H1911" s="130"/>
      <c r="L1911" s="12">
        <f t="shared" si="92"/>
        <v>287</v>
      </c>
    </row>
    <row r="1912" spans="1:12" x14ac:dyDescent="0.25">
      <c r="A1912" s="36" t="s">
        <v>97</v>
      </c>
      <c r="B1912" s="39">
        <v>210073</v>
      </c>
      <c r="C1912" s="39">
        <v>189721</v>
      </c>
      <c r="D1912" s="42">
        <v>90.3</v>
      </c>
      <c r="E1912" s="39">
        <v>180907</v>
      </c>
      <c r="F1912" s="42">
        <v>86.1</v>
      </c>
      <c r="G1912" s="39">
        <v>370628</v>
      </c>
      <c r="H1912" s="76"/>
      <c r="L1912" s="12">
        <f t="shared" si="92"/>
        <v>151</v>
      </c>
    </row>
    <row r="1913" spans="1:12" x14ac:dyDescent="0.25">
      <c r="A1913" s="37" t="s">
        <v>98</v>
      </c>
      <c r="B1913" s="40">
        <v>157657</v>
      </c>
      <c r="C1913" s="40">
        <v>145518</v>
      </c>
      <c r="D1913" s="42">
        <v>92.3</v>
      </c>
      <c r="E1913" s="40">
        <v>142192</v>
      </c>
      <c r="F1913" s="42">
        <v>90.2</v>
      </c>
      <c r="G1913" s="40">
        <v>287710</v>
      </c>
      <c r="H1913" s="130"/>
      <c r="L1913" s="12">
        <f t="shared" si="92"/>
        <v>126</v>
      </c>
    </row>
    <row r="1914" spans="1:12" x14ac:dyDescent="0.25">
      <c r="A1914" s="36" t="s">
        <v>99</v>
      </c>
      <c r="B1914" s="39">
        <v>102977</v>
      </c>
      <c r="C1914" s="39">
        <v>93834</v>
      </c>
      <c r="D1914" s="42">
        <v>91.1</v>
      </c>
      <c r="E1914" s="39">
        <v>91789</v>
      </c>
      <c r="F1914" s="42">
        <v>89.1</v>
      </c>
      <c r="G1914" s="39">
        <v>185623</v>
      </c>
      <c r="H1914" s="76"/>
      <c r="L1914" s="12">
        <f t="shared" si="92"/>
        <v>48</v>
      </c>
    </row>
    <row r="1915" spans="1:12" x14ac:dyDescent="0.25">
      <c r="A1915" s="37" t="s">
        <v>100</v>
      </c>
      <c r="B1915" s="40">
        <v>68566</v>
      </c>
      <c r="C1915" s="40">
        <v>62162</v>
      </c>
      <c r="D1915" s="42">
        <v>90.7</v>
      </c>
      <c r="E1915" s="40">
        <v>60849</v>
      </c>
      <c r="F1915" s="42">
        <v>88.8</v>
      </c>
      <c r="G1915" s="40">
        <v>123011</v>
      </c>
      <c r="H1915" s="130"/>
      <c r="L1915" s="12">
        <f t="shared" si="92"/>
        <v>39</v>
      </c>
    </row>
    <row r="1916" spans="1:12" x14ac:dyDescent="0.25">
      <c r="A1916" s="36" t="s">
        <v>101</v>
      </c>
      <c r="B1916" s="39">
        <v>44034</v>
      </c>
      <c r="C1916" s="39">
        <v>39700</v>
      </c>
      <c r="D1916" s="42">
        <v>90.2</v>
      </c>
      <c r="E1916" s="39">
        <v>38810</v>
      </c>
      <c r="F1916" s="42">
        <v>88.1</v>
      </c>
      <c r="G1916" s="39">
        <v>78510</v>
      </c>
      <c r="H1916" s="76"/>
      <c r="L1916" s="12">
        <f t="shared" si="92"/>
        <v>33</v>
      </c>
    </row>
    <row r="1917" spans="1:12" x14ac:dyDescent="0.25">
      <c r="A1917" s="37" t="s">
        <v>102</v>
      </c>
      <c r="B1917" s="40">
        <v>27669</v>
      </c>
      <c r="C1917" s="40">
        <v>25221</v>
      </c>
      <c r="D1917" s="42">
        <v>91.2</v>
      </c>
      <c r="E1917" s="40">
        <v>24683</v>
      </c>
      <c r="F1917" s="42">
        <v>89.2</v>
      </c>
      <c r="G1917" s="40">
        <v>49904</v>
      </c>
      <c r="H1917" s="130"/>
      <c r="L1917" s="12">
        <f t="shared" si="92"/>
        <v>8</v>
      </c>
    </row>
    <row r="1918" spans="1:12" x14ac:dyDescent="0.25">
      <c r="A1918" s="36" t="s">
        <v>12</v>
      </c>
      <c r="B1918" s="39" t="s">
        <v>13</v>
      </c>
      <c r="C1918" s="39">
        <v>62368</v>
      </c>
      <c r="D1918" s="43" t="s">
        <v>13</v>
      </c>
      <c r="E1918" s="39">
        <v>22893</v>
      </c>
      <c r="F1918" s="43" t="s">
        <v>13</v>
      </c>
      <c r="G1918" s="39">
        <v>85261</v>
      </c>
      <c r="H1918" s="76"/>
      <c r="L1918" s="12">
        <f t="shared" si="92"/>
        <v>609</v>
      </c>
    </row>
    <row r="1919" spans="1:12" x14ac:dyDescent="0.25">
      <c r="A1919" s="36" t="s">
        <v>194</v>
      </c>
      <c r="B1919" s="39">
        <v>3761140</v>
      </c>
      <c r="C1919" s="39">
        <v>2865018</v>
      </c>
      <c r="D1919" s="59">
        <v>76.2</v>
      </c>
      <c r="E1919" s="39">
        <v>2490236</v>
      </c>
      <c r="F1919" s="43">
        <v>66.2</v>
      </c>
      <c r="G1919" s="39">
        <v>5355254</v>
      </c>
      <c r="H1919" s="76"/>
    </row>
    <row r="1920" spans="1:12" x14ac:dyDescent="0.25">
      <c r="A1920" s="36" t="s">
        <v>103</v>
      </c>
      <c r="B1920" s="39">
        <v>4421887</v>
      </c>
      <c r="C1920" s="39">
        <v>2865018</v>
      </c>
      <c r="D1920" s="45">
        <v>64.8</v>
      </c>
      <c r="E1920" s="39">
        <v>2490236</v>
      </c>
      <c r="F1920" s="45">
        <v>56.3</v>
      </c>
      <c r="G1920" s="39">
        <v>5355254</v>
      </c>
      <c r="H1920" s="76"/>
      <c r="L1920" s="12">
        <f>SUM(L1901:L1919)</f>
        <v>6364</v>
      </c>
    </row>
    <row r="1922" spans="1:12" x14ac:dyDescent="0.25">
      <c r="B1922" s="3" t="s">
        <v>232</v>
      </c>
      <c r="C1922" s="58">
        <f>SUM(C1901:C1918)/SUM(B1901:B1917)</f>
        <v>0.7617417161441169</v>
      </c>
      <c r="D1922" s="56">
        <f>AVERAGE(D1901:D1917)</f>
        <v>78.288235294117655</v>
      </c>
      <c r="F1922" s="56">
        <f>AVERAGE(F1901:F1917)</f>
        <v>70.870588235294122</v>
      </c>
    </row>
    <row r="1923" spans="1:12" x14ac:dyDescent="0.25">
      <c r="B1923" s="3" t="s">
        <v>156</v>
      </c>
      <c r="D1923" s="38">
        <f>AVERAGE(D1911:D1917)</f>
        <v>90.2</v>
      </c>
      <c r="F1923" s="38">
        <f>AVERAGE(F1911:F1917)</f>
        <v>87.271428571428572</v>
      </c>
    </row>
    <row r="1924" spans="1:12" x14ac:dyDescent="0.25">
      <c r="B1924" s="3" t="s">
        <v>147</v>
      </c>
      <c r="D1924" s="38">
        <f>AVERAGE(D1913:D1917)</f>
        <v>91.1</v>
      </c>
      <c r="F1924" s="38">
        <f>AVERAGE(F1913:F1917)</f>
        <v>89.080000000000013</v>
      </c>
    </row>
    <row r="1926" spans="1:12" x14ac:dyDescent="0.25">
      <c r="A1926" t="s">
        <v>583</v>
      </c>
    </row>
    <row r="1927" spans="1:12" x14ac:dyDescent="0.25">
      <c r="A1927" t="s">
        <v>111</v>
      </c>
    </row>
    <row r="1928" spans="1:12" ht="60" x14ac:dyDescent="0.25">
      <c r="A1928" s="35" t="s">
        <v>104</v>
      </c>
      <c r="B1928" s="35" t="s">
        <v>105</v>
      </c>
      <c r="C1928" s="35" t="s">
        <v>106</v>
      </c>
      <c r="D1928" s="35" t="s">
        <v>107</v>
      </c>
      <c r="E1928" s="35" t="s">
        <v>108</v>
      </c>
      <c r="F1928" s="35" t="s">
        <v>109</v>
      </c>
      <c r="G1928" s="35" t="s">
        <v>110</v>
      </c>
      <c r="H1928" s="129"/>
      <c r="L1928" s="35" t="s">
        <v>457</v>
      </c>
    </row>
    <row r="1929" spans="1:12" x14ac:dyDescent="0.25">
      <c r="A1929" s="36" t="s">
        <v>134</v>
      </c>
      <c r="B1929" s="39">
        <v>660747</v>
      </c>
      <c r="C1929" s="39">
        <v>0</v>
      </c>
      <c r="D1929" s="45">
        <v>0</v>
      </c>
      <c r="E1929" s="39">
        <v>0</v>
      </c>
      <c r="F1929" s="45">
        <v>0</v>
      </c>
      <c r="G1929" s="39">
        <v>0</v>
      </c>
      <c r="H1929" s="76"/>
    </row>
    <row r="1930" spans="1:12" x14ac:dyDescent="0.25">
      <c r="A1930" s="41" t="s">
        <v>136</v>
      </c>
      <c r="B1930" s="40">
        <v>162530</v>
      </c>
      <c r="C1930" s="40">
        <v>104300</v>
      </c>
      <c r="D1930" s="44">
        <v>64.2</v>
      </c>
      <c r="E1930" s="40">
        <v>82138</v>
      </c>
      <c r="F1930" s="44">
        <v>50.5</v>
      </c>
      <c r="G1930" s="40">
        <v>186438</v>
      </c>
      <c r="H1930" s="130"/>
      <c r="L1930" s="12">
        <f t="shared" ref="L1930:L1947" si="93">C1930-C1959</f>
        <v>708</v>
      </c>
    </row>
    <row r="1931" spans="1:12" x14ac:dyDescent="0.25">
      <c r="A1931" s="36" t="s">
        <v>135</v>
      </c>
      <c r="B1931" s="39">
        <v>256743</v>
      </c>
      <c r="C1931" s="39">
        <v>170960</v>
      </c>
      <c r="D1931" s="43">
        <v>66.599999999999994</v>
      </c>
      <c r="E1931" s="39">
        <v>138290</v>
      </c>
      <c r="F1931" s="43">
        <v>53.9</v>
      </c>
      <c r="G1931" s="39">
        <v>309250</v>
      </c>
      <c r="H1931" s="76"/>
      <c r="L1931" s="12">
        <f t="shared" si="93"/>
        <v>767</v>
      </c>
    </row>
    <row r="1932" spans="1:12" x14ac:dyDescent="0.25">
      <c r="A1932" s="37" t="s">
        <v>88</v>
      </c>
      <c r="B1932" s="40">
        <v>277328</v>
      </c>
      <c r="C1932" s="40">
        <v>177708</v>
      </c>
      <c r="D1932" s="44">
        <v>64.099999999999994</v>
      </c>
      <c r="E1932" s="40">
        <v>138996</v>
      </c>
      <c r="F1932" s="44">
        <v>50.1</v>
      </c>
      <c r="G1932" s="40">
        <v>316704</v>
      </c>
      <c r="H1932" s="130"/>
      <c r="L1932" s="12">
        <f t="shared" si="93"/>
        <v>843</v>
      </c>
    </row>
    <row r="1933" spans="1:12" x14ac:dyDescent="0.25">
      <c r="A1933" s="36" t="s">
        <v>89</v>
      </c>
      <c r="B1933" s="39">
        <v>314508</v>
      </c>
      <c r="C1933" s="39">
        <v>195376</v>
      </c>
      <c r="D1933" s="43">
        <v>62.1</v>
      </c>
      <c r="E1933" s="39">
        <v>156139</v>
      </c>
      <c r="F1933" s="43">
        <v>49.6</v>
      </c>
      <c r="G1933" s="39">
        <v>351515</v>
      </c>
      <c r="H1933" s="76"/>
      <c r="L1933" s="12">
        <f t="shared" si="93"/>
        <v>939</v>
      </c>
    </row>
    <row r="1934" spans="1:12" x14ac:dyDescent="0.25">
      <c r="A1934" s="37" t="s">
        <v>90</v>
      </c>
      <c r="B1934" s="40">
        <v>356228</v>
      </c>
      <c r="C1934" s="40">
        <v>230666</v>
      </c>
      <c r="D1934" s="44">
        <v>64.8</v>
      </c>
      <c r="E1934" s="40">
        <v>190543</v>
      </c>
      <c r="F1934" s="44">
        <v>53.5</v>
      </c>
      <c r="G1934" s="40">
        <v>421209</v>
      </c>
      <c r="H1934" s="130"/>
      <c r="L1934" s="12">
        <f t="shared" si="93"/>
        <v>963</v>
      </c>
    </row>
    <row r="1935" spans="1:12" x14ac:dyDescent="0.25">
      <c r="A1935" s="36" t="s">
        <v>91</v>
      </c>
      <c r="B1935" s="39">
        <v>359302</v>
      </c>
      <c r="C1935" s="39">
        <v>248527</v>
      </c>
      <c r="D1935" s="43">
        <v>69.2</v>
      </c>
      <c r="E1935" s="39">
        <v>210019</v>
      </c>
      <c r="F1935" s="43">
        <v>58.5</v>
      </c>
      <c r="G1935" s="39">
        <v>458546</v>
      </c>
      <c r="H1935" s="76"/>
      <c r="L1935" s="12">
        <f t="shared" si="93"/>
        <v>1005</v>
      </c>
    </row>
    <row r="1936" spans="1:12" x14ac:dyDescent="0.25">
      <c r="A1936" s="37" t="s">
        <v>92</v>
      </c>
      <c r="B1936" s="40">
        <v>319889</v>
      </c>
      <c r="C1936" s="40">
        <v>233157</v>
      </c>
      <c r="D1936" s="44">
        <v>72.900000000000006</v>
      </c>
      <c r="E1936" s="40">
        <v>202416</v>
      </c>
      <c r="F1936" s="44">
        <v>63.3</v>
      </c>
      <c r="G1936" s="40">
        <v>435573</v>
      </c>
      <c r="H1936" s="130"/>
      <c r="L1936" s="12">
        <f t="shared" si="93"/>
        <v>795</v>
      </c>
    </row>
    <row r="1937" spans="1:12" x14ac:dyDescent="0.25">
      <c r="A1937" s="36" t="s">
        <v>93</v>
      </c>
      <c r="B1937" s="39">
        <v>288547</v>
      </c>
      <c r="C1937" s="39">
        <v>217798</v>
      </c>
      <c r="D1937" s="43">
        <v>75.5</v>
      </c>
      <c r="E1937" s="39">
        <v>192036</v>
      </c>
      <c r="F1937" s="43">
        <v>66.5</v>
      </c>
      <c r="G1937" s="39">
        <v>409834</v>
      </c>
      <c r="H1937" s="76"/>
      <c r="L1937" s="12">
        <f t="shared" si="93"/>
        <v>595</v>
      </c>
    </row>
    <row r="1938" spans="1:12" x14ac:dyDescent="0.25">
      <c r="A1938" s="37" t="s">
        <v>94</v>
      </c>
      <c r="B1938" s="40">
        <v>266491</v>
      </c>
      <c r="C1938" s="40">
        <v>210066</v>
      </c>
      <c r="D1938" s="44">
        <v>78.8</v>
      </c>
      <c r="E1938" s="40">
        <v>188295</v>
      </c>
      <c r="F1938" s="44">
        <v>70.7</v>
      </c>
      <c r="G1938" s="40">
        <v>398361</v>
      </c>
      <c r="H1938" s="130"/>
      <c r="L1938" s="12">
        <f t="shared" si="93"/>
        <v>533</v>
      </c>
    </row>
    <row r="1939" spans="1:12" x14ac:dyDescent="0.25">
      <c r="A1939" s="36" t="s">
        <v>95</v>
      </c>
      <c r="B1939" s="39">
        <v>284260</v>
      </c>
      <c r="C1939" s="39">
        <v>226504</v>
      </c>
      <c r="D1939" s="43">
        <v>79.7</v>
      </c>
      <c r="E1939" s="39">
        <v>204692</v>
      </c>
      <c r="F1939" s="43">
        <v>72</v>
      </c>
      <c r="G1939" s="39">
        <v>431196</v>
      </c>
      <c r="H1939" s="76"/>
      <c r="L1939" s="12">
        <f t="shared" si="93"/>
        <v>468</v>
      </c>
    </row>
    <row r="1940" spans="1:12" x14ac:dyDescent="0.25">
      <c r="A1940" s="37" t="s">
        <v>96</v>
      </c>
      <c r="B1940" s="40">
        <v>264339</v>
      </c>
      <c r="C1940" s="40">
        <v>226082</v>
      </c>
      <c r="D1940" s="42">
        <v>85.5</v>
      </c>
      <c r="E1940" s="40">
        <v>209109</v>
      </c>
      <c r="F1940" s="42">
        <v>79.099999999999994</v>
      </c>
      <c r="G1940" s="40">
        <v>435191</v>
      </c>
      <c r="H1940" s="130"/>
      <c r="L1940" s="12">
        <f t="shared" si="93"/>
        <v>378</v>
      </c>
    </row>
    <row r="1941" spans="1:12" x14ac:dyDescent="0.25">
      <c r="A1941" s="36" t="s">
        <v>97</v>
      </c>
      <c r="B1941" s="39">
        <v>210073</v>
      </c>
      <c r="C1941" s="39">
        <v>189570</v>
      </c>
      <c r="D1941" s="42">
        <v>90.2</v>
      </c>
      <c r="E1941" s="39">
        <v>180456</v>
      </c>
      <c r="F1941" s="42">
        <v>85.9</v>
      </c>
      <c r="G1941" s="39">
        <v>370026</v>
      </c>
      <c r="H1941" s="76"/>
      <c r="L1941" s="12">
        <f t="shared" si="93"/>
        <v>238</v>
      </c>
    </row>
    <row r="1942" spans="1:12" x14ac:dyDescent="0.25">
      <c r="A1942" s="37" t="s">
        <v>98</v>
      </c>
      <c r="B1942" s="40">
        <v>157657</v>
      </c>
      <c r="C1942" s="40">
        <v>145392</v>
      </c>
      <c r="D1942" s="42">
        <v>92.2</v>
      </c>
      <c r="E1942" s="40">
        <v>141947</v>
      </c>
      <c r="F1942" s="42">
        <v>90</v>
      </c>
      <c r="G1942" s="40">
        <v>287339</v>
      </c>
      <c r="H1942" s="130"/>
      <c r="L1942" s="12">
        <f t="shared" si="93"/>
        <v>111</v>
      </c>
    </row>
    <row r="1943" spans="1:12" x14ac:dyDescent="0.25">
      <c r="A1943" s="36" t="s">
        <v>99</v>
      </c>
      <c r="B1943" s="39">
        <v>102977</v>
      </c>
      <c r="C1943" s="39">
        <v>93786</v>
      </c>
      <c r="D1943" s="42">
        <v>91.1</v>
      </c>
      <c r="E1943" s="39">
        <v>91650</v>
      </c>
      <c r="F1943" s="42">
        <v>89</v>
      </c>
      <c r="G1943" s="39">
        <v>185436</v>
      </c>
      <c r="H1943" s="76"/>
      <c r="L1943" s="12">
        <f t="shared" si="93"/>
        <v>62</v>
      </c>
    </row>
    <row r="1944" spans="1:12" x14ac:dyDescent="0.25">
      <c r="A1944" s="37" t="s">
        <v>100</v>
      </c>
      <c r="B1944" s="40">
        <v>68566</v>
      </c>
      <c r="C1944" s="40">
        <v>62123</v>
      </c>
      <c r="D1944" s="42">
        <v>90.6</v>
      </c>
      <c r="E1944" s="40">
        <v>60791</v>
      </c>
      <c r="F1944" s="42">
        <v>88.7</v>
      </c>
      <c r="G1944" s="40">
        <v>122914</v>
      </c>
      <c r="H1944" s="130"/>
      <c r="L1944" s="12">
        <f t="shared" si="93"/>
        <v>38</v>
      </c>
    </row>
    <row r="1945" spans="1:12" x14ac:dyDescent="0.25">
      <c r="A1945" s="36" t="s">
        <v>101</v>
      </c>
      <c r="B1945" s="39">
        <v>44034</v>
      </c>
      <c r="C1945" s="39">
        <v>39667</v>
      </c>
      <c r="D1945" s="42">
        <v>90.1</v>
      </c>
      <c r="E1945" s="39">
        <v>38771</v>
      </c>
      <c r="F1945" s="42">
        <v>88</v>
      </c>
      <c r="G1945" s="39">
        <v>78438</v>
      </c>
      <c r="H1945" s="76"/>
      <c r="L1945" s="12">
        <f t="shared" si="93"/>
        <v>20</v>
      </c>
    </row>
    <row r="1946" spans="1:12" x14ac:dyDescent="0.25">
      <c r="A1946" s="37" t="s">
        <v>102</v>
      </c>
      <c r="B1946" s="40">
        <v>27669</v>
      </c>
      <c r="C1946" s="40">
        <v>25213</v>
      </c>
      <c r="D1946" s="42">
        <v>91.1</v>
      </c>
      <c r="E1946" s="40">
        <v>24667</v>
      </c>
      <c r="F1946" s="42">
        <v>89.2</v>
      </c>
      <c r="G1946" s="40">
        <v>49880</v>
      </c>
      <c r="H1946" s="130"/>
      <c r="L1946" s="12">
        <f t="shared" si="93"/>
        <v>5</v>
      </c>
    </row>
    <row r="1947" spans="1:12" x14ac:dyDescent="0.25">
      <c r="A1947" s="36" t="s">
        <v>12</v>
      </c>
      <c r="B1947" s="39" t="s">
        <v>13</v>
      </c>
      <c r="C1947" s="39">
        <v>61759</v>
      </c>
      <c r="D1947" s="43" t="s">
        <v>13</v>
      </c>
      <c r="E1947" s="39">
        <v>22214</v>
      </c>
      <c r="F1947" s="43" t="s">
        <v>13</v>
      </c>
      <c r="G1947" s="39">
        <v>83973</v>
      </c>
      <c r="H1947" s="76"/>
      <c r="L1947" s="12">
        <f t="shared" si="93"/>
        <v>115</v>
      </c>
    </row>
    <row r="1948" spans="1:12" x14ac:dyDescent="0.25">
      <c r="A1948" s="36" t="s">
        <v>194</v>
      </c>
      <c r="B1948" s="39">
        <v>3761140</v>
      </c>
      <c r="C1948" s="39">
        <v>2858654</v>
      </c>
      <c r="D1948" s="59">
        <v>76</v>
      </c>
      <c r="E1948" s="39">
        <v>2473169</v>
      </c>
      <c r="F1948" s="43">
        <v>65.8</v>
      </c>
      <c r="G1948" s="39">
        <v>5331823</v>
      </c>
      <c r="H1948" s="76"/>
    </row>
    <row r="1949" spans="1:12" x14ac:dyDescent="0.25">
      <c r="A1949" s="36" t="s">
        <v>103</v>
      </c>
      <c r="B1949" s="39">
        <v>4421887</v>
      </c>
      <c r="C1949" s="39">
        <v>2858654</v>
      </c>
      <c r="D1949" s="45">
        <v>64.7</v>
      </c>
      <c r="E1949" s="39">
        <v>2473169</v>
      </c>
      <c r="F1949" s="45">
        <v>55.9</v>
      </c>
      <c r="G1949" s="39">
        <v>5331823</v>
      </c>
      <c r="H1949" s="76"/>
      <c r="L1949" s="12">
        <f>SUM(L1930:L1948)</f>
        <v>8583</v>
      </c>
    </row>
    <row r="1951" spans="1:12" x14ac:dyDescent="0.25">
      <c r="B1951" s="3" t="s">
        <v>232</v>
      </c>
      <c r="C1951" s="58">
        <f>SUM(C1930:C1947)/SUM(B1930:B1946)</f>
        <v>0.76004967641468368</v>
      </c>
      <c r="D1951" s="56">
        <f>AVERAGE(D1930:D1946)</f>
        <v>78.158823529411748</v>
      </c>
      <c r="F1951" s="56">
        <f>AVERAGE(F1930:F1946)</f>
        <v>70.500000000000014</v>
      </c>
    </row>
    <row r="1952" spans="1:12" x14ac:dyDescent="0.25">
      <c r="B1952" s="3" t="s">
        <v>156</v>
      </c>
      <c r="D1952" s="38">
        <f>AVERAGE(D1940:D1946)</f>
        <v>90.114285714285728</v>
      </c>
      <c r="F1952" s="38">
        <f>AVERAGE(F1940:F1946)</f>
        <v>87.128571428571448</v>
      </c>
    </row>
    <row r="1953" spans="1:12" x14ac:dyDescent="0.25">
      <c r="B1953" s="3" t="s">
        <v>147</v>
      </c>
      <c r="D1953" s="38">
        <f>AVERAGE(D1942:D1946)</f>
        <v>91.02000000000001</v>
      </c>
      <c r="F1953" s="38">
        <f>AVERAGE(F1942:F1946)</f>
        <v>88.97999999999999</v>
      </c>
    </row>
    <row r="1955" spans="1:12" x14ac:dyDescent="0.25">
      <c r="A1955" t="s">
        <v>572</v>
      </c>
    </row>
    <row r="1956" spans="1:12" x14ac:dyDescent="0.25">
      <c r="A1956" t="s">
        <v>111</v>
      </c>
    </row>
    <row r="1957" spans="1:12" ht="60" x14ac:dyDescent="0.25">
      <c r="A1957" s="35" t="s">
        <v>104</v>
      </c>
      <c r="B1957" s="35" t="s">
        <v>105</v>
      </c>
      <c r="C1957" s="35" t="s">
        <v>106</v>
      </c>
      <c r="D1957" s="35" t="s">
        <v>107</v>
      </c>
      <c r="E1957" s="35" t="s">
        <v>108</v>
      </c>
      <c r="F1957" s="35" t="s">
        <v>109</v>
      </c>
      <c r="G1957" s="35" t="s">
        <v>110</v>
      </c>
      <c r="H1957" s="129"/>
      <c r="L1957" s="35" t="s">
        <v>457</v>
      </c>
    </row>
    <row r="1958" spans="1:12" x14ac:dyDescent="0.25">
      <c r="A1958" s="36" t="s">
        <v>134</v>
      </c>
      <c r="B1958" s="39">
        <v>660747</v>
      </c>
      <c r="C1958" s="39">
        <v>0</v>
      </c>
      <c r="D1958" s="45">
        <v>0</v>
      </c>
      <c r="E1958" s="39">
        <v>0</v>
      </c>
      <c r="F1958" s="45">
        <v>0</v>
      </c>
      <c r="G1958" s="39">
        <v>0</v>
      </c>
      <c r="H1958" s="76"/>
    </row>
    <row r="1959" spans="1:12" x14ac:dyDescent="0.25">
      <c r="A1959" s="41" t="s">
        <v>136</v>
      </c>
      <c r="B1959" s="40">
        <v>162530</v>
      </c>
      <c r="C1959" s="40">
        <v>103592</v>
      </c>
      <c r="D1959" s="44">
        <v>63.7</v>
      </c>
      <c r="E1959" s="40">
        <v>79987</v>
      </c>
      <c r="F1959" s="44">
        <v>49.2</v>
      </c>
      <c r="G1959" s="40">
        <v>183579</v>
      </c>
      <c r="H1959" s="130"/>
      <c r="L1959" s="12">
        <f t="shared" ref="L1959:L1976" si="94">C1959-C1988</f>
        <v>311</v>
      </c>
    </row>
    <row r="1960" spans="1:12" x14ac:dyDescent="0.25">
      <c r="A1960" s="36" t="s">
        <v>135</v>
      </c>
      <c r="B1960" s="39">
        <v>256743</v>
      </c>
      <c r="C1960" s="39">
        <v>170193</v>
      </c>
      <c r="D1960" s="43">
        <v>66.3</v>
      </c>
      <c r="E1960" s="39">
        <v>135270</v>
      </c>
      <c r="F1960" s="43">
        <v>52.7</v>
      </c>
      <c r="G1960" s="39">
        <v>305463</v>
      </c>
      <c r="H1960" s="76"/>
      <c r="L1960" s="12">
        <f t="shared" si="94"/>
        <v>348</v>
      </c>
    </row>
    <row r="1961" spans="1:12" x14ac:dyDescent="0.25">
      <c r="A1961" s="37" t="s">
        <v>88</v>
      </c>
      <c r="B1961" s="40">
        <v>277328</v>
      </c>
      <c r="C1961" s="40">
        <v>176865</v>
      </c>
      <c r="D1961" s="44">
        <v>63.8</v>
      </c>
      <c r="E1961" s="40">
        <v>136363</v>
      </c>
      <c r="F1961" s="44">
        <v>49.2</v>
      </c>
      <c r="G1961" s="40">
        <v>313228</v>
      </c>
      <c r="H1961" s="130"/>
      <c r="L1961" s="12">
        <f t="shared" si="94"/>
        <v>347</v>
      </c>
    </row>
    <row r="1962" spans="1:12" x14ac:dyDescent="0.25">
      <c r="A1962" s="36" t="s">
        <v>89</v>
      </c>
      <c r="B1962" s="39">
        <v>314508</v>
      </c>
      <c r="C1962" s="39">
        <v>194437</v>
      </c>
      <c r="D1962" s="43">
        <v>61.8</v>
      </c>
      <c r="E1962" s="39">
        <v>153157</v>
      </c>
      <c r="F1962" s="43">
        <v>48.7</v>
      </c>
      <c r="G1962" s="39">
        <v>347594</v>
      </c>
      <c r="H1962" s="76"/>
      <c r="L1962" s="12">
        <f t="shared" si="94"/>
        <v>352</v>
      </c>
    </row>
    <row r="1963" spans="1:12" x14ac:dyDescent="0.25">
      <c r="A1963" s="37" t="s">
        <v>90</v>
      </c>
      <c r="B1963" s="40">
        <v>356228</v>
      </c>
      <c r="C1963" s="40">
        <v>229703</v>
      </c>
      <c r="D1963" s="44">
        <v>64.5</v>
      </c>
      <c r="E1963" s="40">
        <v>187330</v>
      </c>
      <c r="F1963" s="44">
        <v>52.6</v>
      </c>
      <c r="G1963" s="40">
        <v>417033</v>
      </c>
      <c r="H1963" s="130"/>
      <c r="L1963" s="12">
        <f t="shared" si="94"/>
        <v>381</v>
      </c>
    </row>
    <row r="1964" spans="1:12" x14ac:dyDescent="0.25">
      <c r="A1964" s="36" t="s">
        <v>91</v>
      </c>
      <c r="B1964" s="39">
        <v>359302</v>
      </c>
      <c r="C1964" s="39">
        <v>247522</v>
      </c>
      <c r="D1964" s="43">
        <v>68.900000000000006</v>
      </c>
      <c r="E1964" s="39">
        <v>206694</v>
      </c>
      <c r="F1964" s="43">
        <v>57.5</v>
      </c>
      <c r="G1964" s="39">
        <v>454216</v>
      </c>
      <c r="H1964" s="76"/>
      <c r="L1964" s="12">
        <f t="shared" si="94"/>
        <v>371</v>
      </c>
    </row>
    <row r="1965" spans="1:12" x14ac:dyDescent="0.25">
      <c r="A1965" s="37" t="s">
        <v>92</v>
      </c>
      <c r="B1965" s="40">
        <v>319889</v>
      </c>
      <c r="C1965" s="40">
        <v>232362</v>
      </c>
      <c r="D1965" s="44">
        <v>72.599999999999994</v>
      </c>
      <c r="E1965" s="40">
        <v>199556</v>
      </c>
      <c r="F1965" s="44">
        <v>62.4</v>
      </c>
      <c r="G1965" s="40">
        <v>431918</v>
      </c>
      <c r="H1965" s="130"/>
      <c r="L1965" s="12">
        <f t="shared" si="94"/>
        <v>327</v>
      </c>
    </row>
    <row r="1966" spans="1:12" x14ac:dyDescent="0.25">
      <c r="A1966" s="36" t="s">
        <v>93</v>
      </c>
      <c r="B1966" s="39">
        <v>288547</v>
      </c>
      <c r="C1966" s="39">
        <v>217203</v>
      </c>
      <c r="D1966" s="43">
        <v>75.3</v>
      </c>
      <c r="E1966" s="39">
        <v>189680</v>
      </c>
      <c r="F1966" s="43">
        <v>65.7</v>
      </c>
      <c r="G1966" s="39">
        <v>406883</v>
      </c>
      <c r="H1966" s="76"/>
      <c r="L1966" s="12">
        <f t="shared" si="94"/>
        <v>290</v>
      </c>
    </row>
    <row r="1967" spans="1:12" x14ac:dyDescent="0.25">
      <c r="A1967" s="37" t="s">
        <v>94</v>
      </c>
      <c r="B1967" s="40">
        <v>266491</v>
      </c>
      <c r="C1967" s="40">
        <v>209533</v>
      </c>
      <c r="D1967" s="44">
        <v>78.599999999999994</v>
      </c>
      <c r="E1967" s="40">
        <v>186350</v>
      </c>
      <c r="F1967" s="44">
        <v>69.900000000000006</v>
      </c>
      <c r="G1967" s="40">
        <v>395883</v>
      </c>
      <c r="H1967" s="130"/>
      <c r="L1967" s="12">
        <f t="shared" si="94"/>
        <v>202</v>
      </c>
    </row>
    <row r="1968" spans="1:12" x14ac:dyDescent="0.25">
      <c r="A1968" s="36" t="s">
        <v>95</v>
      </c>
      <c r="B1968" s="39">
        <v>284260</v>
      </c>
      <c r="C1968" s="39">
        <v>226036</v>
      </c>
      <c r="D1968" s="43">
        <v>79.5</v>
      </c>
      <c r="E1968" s="39">
        <v>203065</v>
      </c>
      <c r="F1968" s="43">
        <v>71.400000000000006</v>
      </c>
      <c r="G1968" s="39">
        <v>429101</v>
      </c>
      <c r="H1968" s="76"/>
      <c r="L1968" s="12">
        <f t="shared" si="94"/>
        <v>196</v>
      </c>
    </row>
    <row r="1969" spans="1:12" x14ac:dyDescent="0.25">
      <c r="A1969" s="37" t="s">
        <v>96</v>
      </c>
      <c r="B1969" s="40">
        <v>264339</v>
      </c>
      <c r="C1969" s="40">
        <v>225704</v>
      </c>
      <c r="D1969" s="42">
        <v>85.4</v>
      </c>
      <c r="E1969" s="40">
        <v>207877</v>
      </c>
      <c r="F1969" s="42">
        <v>78.599999999999994</v>
      </c>
      <c r="G1969" s="40">
        <v>433581</v>
      </c>
      <c r="H1969" s="130"/>
      <c r="L1969" s="12">
        <f t="shared" si="94"/>
        <v>169</v>
      </c>
    </row>
    <row r="1970" spans="1:12" x14ac:dyDescent="0.25">
      <c r="A1970" s="36" t="s">
        <v>97</v>
      </c>
      <c r="B1970" s="39">
        <v>210073</v>
      </c>
      <c r="C1970" s="39">
        <v>189332</v>
      </c>
      <c r="D1970" s="42">
        <v>90.1</v>
      </c>
      <c r="E1970" s="39">
        <v>179798</v>
      </c>
      <c r="F1970" s="42">
        <v>85.6</v>
      </c>
      <c r="G1970" s="39">
        <v>369130</v>
      </c>
      <c r="H1970" s="76"/>
      <c r="L1970" s="12">
        <f t="shared" si="94"/>
        <v>104</v>
      </c>
    </row>
    <row r="1971" spans="1:12" x14ac:dyDescent="0.25">
      <c r="A1971" s="37" t="s">
        <v>98</v>
      </c>
      <c r="B1971" s="40">
        <v>157657</v>
      </c>
      <c r="C1971" s="40">
        <v>145281</v>
      </c>
      <c r="D1971" s="42">
        <v>92.2</v>
      </c>
      <c r="E1971" s="40">
        <v>141580</v>
      </c>
      <c r="F1971" s="42">
        <v>89.8</v>
      </c>
      <c r="G1971" s="40">
        <v>286861</v>
      </c>
      <c r="H1971" s="130"/>
      <c r="L1971" s="12">
        <f t="shared" si="94"/>
        <v>62</v>
      </c>
    </row>
    <row r="1972" spans="1:12" x14ac:dyDescent="0.25">
      <c r="A1972" s="36" t="s">
        <v>99</v>
      </c>
      <c r="B1972" s="39">
        <v>102977</v>
      </c>
      <c r="C1972" s="39">
        <v>93724</v>
      </c>
      <c r="D1972" s="42">
        <v>91</v>
      </c>
      <c r="E1972" s="39">
        <v>91499</v>
      </c>
      <c r="F1972" s="42">
        <v>88.8</v>
      </c>
      <c r="G1972" s="39">
        <v>185223</v>
      </c>
      <c r="H1972" s="76"/>
      <c r="L1972" s="12">
        <f t="shared" si="94"/>
        <v>32</v>
      </c>
    </row>
    <row r="1973" spans="1:12" x14ac:dyDescent="0.25">
      <c r="A1973" s="37" t="s">
        <v>100</v>
      </c>
      <c r="B1973" s="40">
        <v>68566</v>
      </c>
      <c r="C1973" s="40">
        <v>62085</v>
      </c>
      <c r="D1973" s="42">
        <v>90.5</v>
      </c>
      <c r="E1973" s="40">
        <v>60712</v>
      </c>
      <c r="F1973" s="42">
        <v>88.5</v>
      </c>
      <c r="G1973" s="40">
        <v>122797</v>
      </c>
      <c r="H1973" s="130"/>
      <c r="L1973" s="12">
        <f t="shared" si="94"/>
        <v>25</v>
      </c>
    </row>
    <row r="1974" spans="1:12" x14ac:dyDescent="0.25">
      <c r="A1974" s="36" t="s">
        <v>101</v>
      </c>
      <c r="B1974" s="39">
        <v>44034</v>
      </c>
      <c r="C1974" s="39">
        <v>39647</v>
      </c>
      <c r="D1974" s="42">
        <v>90</v>
      </c>
      <c r="E1974" s="39">
        <v>38730</v>
      </c>
      <c r="F1974" s="42">
        <v>88</v>
      </c>
      <c r="G1974" s="39">
        <v>78377</v>
      </c>
      <c r="H1974" s="76"/>
      <c r="L1974" s="12">
        <f t="shared" si="94"/>
        <v>13</v>
      </c>
    </row>
    <row r="1975" spans="1:12" x14ac:dyDescent="0.25">
      <c r="A1975" s="37" t="s">
        <v>102</v>
      </c>
      <c r="B1975" s="40">
        <v>27669</v>
      </c>
      <c r="C1975" s="40">
        <v>25208</v>
      </c>
      <c r="D1975" s="42">
        <v>91.1</v>
      </c>
      <c r="E1975" s="40">
        <v>24656</v>
      </c>
      <c r="F1975" s="42">
        <v>89.1</v>
      </c>
      <c r="G1975" s="40">
        <v>49864</v>
      </c>
      <c r="H1975" s="130"/>
      <c r="L1975" s="12">
        <f t="shared" si="94"/>
        <v>6</v>
      </c>
    </row>
    <row r="1976" spans="1:12" x14ac:dyDescent="0.25">
      <c r="A1976" s="36" t="s">
        <v>12</v>
      </c>
      <c r="B1976" s="39" t="s">
        <v>13</v>
      </c>
      <c r="C1976" s="39">
        <v>61644</v>
      </c>
      <c r="D1976" s="43" t="s">
        <v>13</v>
      </c>
      <c r="E1976" s="39">
        <v>21986</v>
      </c>
      <c r="F1976" s="43" t="s">
        <v>13</v>
      </c>
      <c r="G1976" s="39">
        <v>83630</v>
      </c>
      <c r="H1976" s="76"/>
      <c r="L1976" s="12">
        <f t="shared" si="94"/>
        <v>-25</v>
      </c>
    </row>
    <row r="1977" spans="1:12" x14ac:dyDescent="0.25">
      <c r="A1977" s="36" t="s">
        <v>194</v>
      </c>
      <c r="B1977" s="39">
        <v>3761140</v>
      </c>
      <c r="C1977" s="39">
        <v>2850071</v>
      </c>
      <c r="D1977" s="59">
        <v>75.8</v>
      </c>
      <c r="E1977" s="39">
        <v>2444290</v>
      </c>
      <c r="F1977" s="43">
        <v>65</v>
      </c>
      <c r="G1977" s="39">
        <v>5294361</v>
      </c>
      <c r="H1977" s="76"/>
    </row>
    <row r="1978" spans="1:12" x14ac:dyDescent="0.25">
      <c r="A1978" s="36" t="s">
        <v>103</v>
      </c>
      <c r="B1978" s="39">
        <v>4421887</v>
      </c>
      <c r="C1978" s="39">
        <v>2850071</v>
      </c>
      <c r="D1978" s="45">
        <v>64.5</v>
      </c>
      <c r="E1978" s="39">
        <v>2444290</v>
      </c>
      <c r="F1978" s="45">
        <v>55.3</v>
      </c>
      <c r="G1978" s="39">
        <v>5294361</v>
      </c>
      <c r="H1978" s="76"/>
      <c r="L1978" s="12">
        <f>SUM(L1959:L1977)</f>
        <v>3511</v>
      </c>
    </row>
    <row r="1980" spans="1:12" x14ac:dyDescent="0.25">
      <c r="B1980" s="3" t="s">
        <v>232</v>
      </c>
      <c r="C1980" s="58">
        <f>SUM(C1959:C1976)/SUM(B1959:B1975)</f>
        <v>0.75776765614477093</v>
      </c>
      <c r="D1980" s="56">
        <f>AVERAGE(D1959:D1975)</f>
        <v>77.95882352941176</v>
      </c>
      <c r="F1980" s="56">
        <f>AVERAGE(F1959:F1975)</f>
        <v>69.864705882352936</v>
      </c>
    </row>
    <row r="1981" spans="1:12" x14ac:dyDescent="0.25">
      <c r="B1981" s="3" t="s">
        <v>156</v>
      </c>
      <c r="D1981" s="38">
        <f>AVERAGE(D1969:D1975)</f>
        <v>90.042857142857159</v>
      </c>
      <c r="F1981" s="38">
        <f>AVERAGE(F1969:F1975)</f>
        <v>86.914285714285711</v>
      </c>
    </row>
    <row r="1982" spans="1:12" x14ac:dyDescent="0.25">
      <c r="B1982" s="3" t="s">
        <v>147</v>
      </c>
      <c r="D1982" s="38">
        <f>AVERAGE(D1971:D1975)</f>
        <v>90.96</v>
      </c>
      <c r="F1982" s="38">
        <f>AVERAGE(F1971:F1975)</f>
        <v>88.84</v>
      </c>
    </row>
    <row r="1984" spans="1:12" x14ac:dyDescent="0.25">
      <c r="A1984" t="s">
        <v>564</v>
      </c>
    </row>
    <row r="1985" spans="1:12" x14ac:dyDescent="0.25">
      <c r="A1985" t="s">
        <v>111</v>
      </c>
    </row>
    <row r="1986" spans="1:12" ht="60" x14ac:dyDescent="0.25">
      <c r="A1986" s="35" t="s">
        <v>104</v>
      </c>
      <c r="B1986" s="35" t="s">
        <v>105</v>
      </c>
      <c r="C1986" s="35" t="s">
        <v>106</v>
      </c>
      <c r="D1986" s="35" t="s">
        <v>107</v>
      </c>
      <c r="E1986" s="35" t="s">
        <v>108</v>
      </c>
      <c r="F1986" s="35" t="s">
        <v>109</v>
      </c>
      <c r="G1986" s="35" t="s">
        <v>110</v>
      </c>
      <c r="H1986" s="129"/>
      <c r="L1986" s="35" t="s">
        <v>457</v>
      </c>
    </row>
    <row r="1987" spans="1:12" x14ac:dyDescent="0.25">
      <c r="A1987" s="36" t="s">
        <v>134</v>
      </c>
      <c r="B1987" s="39">
        <v>660747</v>
      </c>
      <c r="C1987" s="39">
        <v>0</v>
      </c>
      <c r="D1987" s="45">
        <v>0</v>
      </c>
      <c r="E1987" s="39">
        <v>0</v>
      </c>
      <c r="F1987" s="45">
        <v>0</v>
      </c>
      <c r="G1987" s="39">
        <v>0</v>
      </c>
      <c r="H1987" s="76"/>
    </row>
    <row r="1988" spans="1:12" x14ac:dyDescent="0.25">
      <c r="A1988" s="41" t="s">
        <v>136</v>
      </c>
      <c r="B1988" s="40">
        <v>162530</v>
      </c>
      <c r="C1988" s="40">
        <v>103281</v>
      </c>
      <c r="D1988" s="44">
        <v>63.5</v>
      </c>
      <c r="E1988" s="40">
        <v>78854</v>
      </c>
      <c r="F1988" s="44">
        <v>48.5</v>
      </c>
      <c r="G1988" s="40">
        <v>182135</v>
      </c>
      <c r="H1988" s="130"/>
      <c r="L1988" s="12">
        <f t="shared" ref="L1988:L2005" si="95">C1988-C2017</f>
        <v>309</v>
      </c>
    </row>
    <row r="1989" spans="1:12" x14ac:dyDescent="0.25">
      <c r="A1989" s="36" t="s">
        <v>135</v>
      </c>
      <c r="B1989" s="39">
        <v>256743</v>
      </c>
      <c r="C1989" s="39">
        <v>169845</v>
      </c>
      <c r="D1989" s="43">
        <v>66.2</v>
      </c>
      <c r="E1989" s="39">
        <v>133737</v>
      </c>
      <c r="F1989" s="43">
        <v>52.1</v>
      </c>
      <c r="G1989" s="39">
        <v>303582</v>
      </c>
      <c r="H1989" s="76"/>
      <c r="L1989" s="12">
        <f t="shared" si="95"/>
        <v>360</v>
      </c>
    </row>
    <row r="1990" spans="1:12" x14ac:dyDescent="0.25">
      <c r="A1990" s="37" t="s">
        <v>88</v>
      </c>
      <c r="B1990" s="40">
        <v>277328</v>
      </c>
      <c r="C1990" s="40">
        <v>176518</v>
      </c>
      <c r="D1990" s="44">
        <v>63.6</v>
      </c>
      <c r="E1990" s="40">
        <v>135158</v>
      </c>
      <c r="F1990" s="44">
        <v>48.7</v>
      </c>
      <c r="G1990" s="40">
        <v>311676</v>
      </c>
      <c r="H1990" s="130"/>
      <c r="L1990" s="12">
        <f t="shared" si="95"/>
        <v>336</v>
      </c>
    </row>
    <row r="1991" spans="1:12" x14ac:dyDescent="0.25">
      <c r="A1991" s="36" t="s">
        <v>89</v>
      </c>
      <c r="B1991" s="39">
        <v>314508</v>
      </c>
      <c r="C1991" s="39">
        <v>194085</v>
      </c>
      <c r="D1991" s="43">
        <v>61.7</v>
      </c>
      <c r="E1991" s="39">
        <v>151951</v>
      </c>
      <c r="F1991" s="43">
        <v>48.3</v>
      </c>
      <c r="G1991" s="39">
        <v>346036</v>
      </c>
      <c r="H1991" s="76"/>
      <c r="L1991" s="12">
        <f t="shared" si="95"/>
        <v>352</v>
      </c>
    </row>
    <row r="1992" spans="1:12" x14ac:dyDescent="0.25">
      <c r="A1992" s="37" t="s">
        <v>90</v>
      </c>
      <c r="B1992" s="40">
        <v>356228</v>
      </c>
      <c r="C1992" s="40">
        <v>229322</v>
      </c>
      <c r="D1992" s="44">
        <v>64.400000000000006</v>
      </c>
      <c r="E1992" s="40">
        <v>185950</v>
      </c>
      <c r="F1992" s="44">
        <v>52.2</v>
      </c>
      <c r="G1992" s="40">
        <v>415272</v>
      </c>
      <c r="H1992" s="130"/>
      <c r="L1992" s="12">
        <f t="shared" si="95"/>
        <v>391</v>
      </c>
    </row>
    <row r="1993" spans="1:12" x14ac:dyDescent="0.25">
      <c r="A1993" s="36" t="s">
        <v>91</v>
      </c>
      <c r="B1993" s="39">
        <v>359302</v>
      </c>
      <c r="C1993" s="39">
        <v>247151</v>
      </c>
      <c r="D1993" s="43">
        <v>68.8</v>
      </c>
      <c r="E1993" s="39">
        <v>205271</v>
      </c>
      <c r="F1993" s="43">
        <v>57.1</v>
      </c>
      <c r="G1993" s="39">
        <v>452422</v>
      </c>
      <c r="H1993" s="76"/>
      <c r="L1993" s="12">
        <f t="shared" si="95"/>
        <v>373</v>
      </c>
    </row>
    <row r="1994" spans="1:12" x14ac:dyDescent="0.25">
      <c r="A1994" s="37" t="s">
        <v>92</v>
      </c>
      <c r="B1994" s="40">
        <v>319889</v>
      </c>
      <c r="C1994" s="40">
        <v>232035</v>
      </c>
      <c r="D1994" s="44">
        <v>72.5</v>
      </c>
      <c r="E1994" s="40">
        <v>198248</v>
      </c>
      <c r="F1994" s="44">
        <v>62</v>
      </c>
      <c r="G1994" s="40">
        <v>430283</v>
      </c>
      <c r="H1994" s="130"/>
      <c r="L1994" s="12">
        <f t="shared" si="95"/>
        <v>277</v>
      </c>
    </row>
    <row r="1995" spans="1:12" x14ac:dyDescent="0.25">
      <c r="A1995" s="36" t="s">
        <v>93</v>
      </c>
      <c r="B1995" s="39">
        <v>288547</v>
      </c>
      <c r="C1995" s="39">
        <v>216913</v>
      </c>
      <c r="D1995" s="43">
        <v>75.2</v>
      </c>
      <c r="E1995" s="39">
        <v>188592</v>
      </c>
      <c r="F1995" s="43">
        <v>65.400000000000006</v>
      </c>
      <c r="G1995" s="39">
        <v>405505</v>
      </c>
      <c r="H1995" s="76"/>
      <c r="L1995" s="12">
        <f t="shared" si="95"/>
        <v>262</v>
      </c>
    </row>
    <row r="1996" spans="1:12" x14ac:dyDescent="0.25">
      <c r="A1996" s="37" t="s">
        <v>94</v>
      </c>
      <c r="B1996" s="40">
        <v>266491</v>
      </c>
      <c r="C1996" s="40">
        <v>209331</v>
      </c>
      <c r="D1996" s="44">
        <v>78.5</v>
      </c>
      <c r="E1996" s="40">
        <v>185496</v>
      </c>
      <c r="F1996" s="44">
        <v>69.599999999999994</v>
      </c>
      <c r="G1996" s="40">
        <v>394827</v>
      </c>
      <c r="H1996" s="130"/>
      <c r="L1996" s="12">
        <f t="shared" si="95"/>
        <v>242</v>
      </c>
    </row>
    <row r="1997" spans="1:12" x14ac:dyDescent="0.25">
      <c r="A1997" s="36" t="s">
        <v>95</v>
      </c>
      <c r="B1997" s="39">
        <v>284260</v>
      </c>
      <c r="C1997" s="39">
        <v>225840</v>
      </c>
      <c r="D1997" s="43">
        <v>79.5</v>
      </c>
      <c r="E1997" s="39">
        <v>202243</v>
      </c>
      <c r="F1997" s="43">
        <v>71.2</v>
      </c>
      <c r="G1997" s="39">
        <v>428083</v>
      </c>
      <c r="H1997" s="76"/>
      <c r="L1997" s="12">
        <f t="shared" si="95"/>
        <v>220</v>
      </c>
    </row>
    <row r="1998" spans="1:12" x14ac:dyDescent="0.25">
      <c r="A1998" s="37" t="s">
        <v>96</v>
      </c>
      <c r="B1998" s="40">
        <v>264339</v>
      </c>
      <c r="C1998" s="40">
        <v>225535</v>
      </c>
      <c r="D1998" s="42">
        <v>85.3</v>
      </c>
      <c r="E1998" s="40">
        <v>207257</v>
      </c>
      <c r="F1998" s="42">
        <v>78.400000000000006</v>
      </c>
      <c r="G1998" s="40">
        <v>432792</v>
      </c>
      <c r="H1998" s="130"/>
      <c r="L1998" s="12">
        <f t="shared" si="95"/>
        <v>157</v>
      </c>
    </row>
    <row r="1999" spans="1:12" x14ac:dyDescent="0.25">
      <c r="A1999" s="36" t="s">
        <v>97</v>
      </c>
      <c r="B1999" s="39">
        <v>210073</v>
      </c>
      <c r="C1999" s="39">
        <v>189228</v>
      </c>
      <c r="D1999" s="42">
        <v>90.1</v>
      </c>
      <c r="E1999" s="39">
        <v>179452</v>
      </c>
      <c r="F1999" s="42">
        <v>85.4</v>
      </c>
      <c r="G1999" s="39">
        <v>368680</v>
      </c>
      <c r="H1999" s="76"/>
      <c r="L1999" s="12">
        <f t="shared" si="95"/>
        <v>107</v>
      </c>
    </row>
    <row r="2000" spans="1:12" x14ac:dyDescent="0.25">
      <c r="A2000" s="37" t="s">
        <v>98</v>
      </c>
      <c r="B2000" s="40">
        <v>157657</v>
      </c>
      <c r="C2000" s="40">
        <v>145219</v>
      </c>
      <c r="D2000" s="42">
        <v>92.1</v>
      </c>
      <c r="E2000" s="40">
        <v>141374</v>
      </c>
      <c r="F2000" s="42">
        <v>89.7</v>
      </c>
      <c r="G2000" s="40">
        <v>286593</v>
      </c>
      <c r="H2000" s="130"/>
      <c r="L2000" s="12">
        <f t="shared" si="95"/>
        <v>64</v>
      </c>
    </row>
    <row r="2001" spans="1:12" x14ac:dyDescent="0.25">
      <c r="A2001" s="36" t="s">
        <v>99</v>
      </c>
      <c r="B2001" s="39">
        <v>102977</v>
      </c>
      <c r="C2001" s="39">
        <v>93692</v>
      </c>
      <c r="D2001" s="42">
        <v>91</v>
      </c>
      <c r="E2001" s="39">
        <v>91411</v>
      </c>
      <c r="F2001" s="42">
        <v>88.8</v>
      </c>
      <c r="G2001" s="39">
        <v>185103</v>
      </c>
      <c r="H2001" s="76"/>
      <c r="L2001" s="12">
        <f t="shared" si="95"/>
        <v>24</v>
      </c>
    </row>
    <row r="2002" spans="1:12" x14ac:dyDescent="0.25">
      <c r="A2002" s="37" t="s">
        <v>100</v>
      </c>
      <c r="B2002" s="40">
        <v>68566</v>
      </c>
      <c r="C2002" s="40">
        <v>62060</v>
      </c>
      <c r="D2002" s="42">
        <v>90.5</v>
      </c>
      <c r="E2002" s="40">
        <v>60660</v>
      </c>
      <c r="F2002" s="42">
        <v>88.5</v>
      </c>
      <c r="G2002" s="40">
        <v>122720</v>
      </c>
      <c r="H2002" s="130"/>
      <c r="L2002" s="12">
        <f t="shared" si="95"/>
        <v>11</v>
      </c>
    </row>
    <row r="2003" spans="1:12" x14ac:dyDescent="0.25">
      <c r="A2003" s="36" t="s">
        <v>101</v>
      </c>
      <c r="B2003" s="39">
        <v>44034</v>
      </c>
      <c r="C2003" s="39">
        <v>39634</v>
      </c>
      <c r="D2003" s="42">
        <v>90</v>
      </c>
      <c r="E2003" s="39">
        <v>38704</v>
      </c>
      <c r="F2003" s="42">
        <v>87.9</v>
      </c>
      <c r="G2003" s="39">
        <v>78338</v>
      </c>
      <c r="H2003" s="76"/>
      <c r="L2003" s="12">
        <f t="shared" si="95"/>
        <v>7</v>
      </c>
    </row>
    <row r="2004" spans="1:12" x14ac:dyDescent="0.25">
      <c r="A2004" s="37" t="s">
        <v>102</v>
      </c>
      <c r="B2004" s="40">
        <v>27669</v>
      </c>
      <c r="C2004" s="40">
        <v>25202</v>
      </c>
      <c r="D2004" s="42">
        <v>91.1</v>
      </c>
      <c r="E2004" s="40">
        <v>24640</v>
      </c>
      <c r="F2004" s="42">
        <v>89</v>
      </c>
      <c r="G2004" s="40">
        <v>49842</v>
      </c>
      <c r="H2004" s="130"/>
      <c r="L2004" s="12">
        <f t="shared" si="95"/>
        <v>4</v>
      </c>
    </row>
    <row r="2005" spans="1:12" x14ac:dyDescent="0.25">
      <c r="A2005" s="36" t="s">
        <v>12</v>
      </c>
      <c r="B2005" s="39" t="s">
        <v>13</v>
      </c>
      <c r="C2005" s="39">
        <v>61669</v>
      </c>
      <c r="D2005" s="43" t="s">
        <v>13</v>
      </c>
      <c r="E2005" s="39">
        <v>21963</v>
      </c>
      <c r="F2005" s="43" t="s">
        <v>13</v>
      </c>
      <c r="G2005" s="39">
        <v>83632</v>
      </c>
      <c r="H2005" s="76"/>
      <c r="L2005" s="12">
        <f t="shared" si="95"/>
        <v>30</v>
      </c>
    </row>
    <row r="2006" spans="1:12" x14ac:dyDescent="0.25">
      <c r="A2006" s="36" t="s">
        <v>194</v>
      </c>
      <c r="B2006" s="39">
        <v>3761140</v>
      </c>
      <c r="C2006" s="39">
        <v>2846560</v>
      </c>
      <c r="D2006" s="59">
        <v>75.7</v>
      </c>
      <c r="E2006" s="39">
        <v>2430961</v>
      </c>
      <c r="F2006" s="43">
        <v>64.599999999999994</v>
      </c>
      <c r="G2006" s="39">
        <v>5277521</v>
      </c>
      <c r="H2006" s="76"/>
    </row>
    <row r="2007" spans="1:12" x14ac:dyDescent="0.25">
      <c r="A2007" s="36" t="s">
        <v>103</v>
      </c>
      <c r="B2007" s="39">
        <v>4421887</v>
      </c>
      <c r="C2007" s="39">
        <v>2846560</v>
      </c>
      <c r="D2007" s="45">
        <v>64.400000000000006</v>
      </c>
      <c r="E2007" s="39">
        <v>2430961</v>
      </c>
      <c r="F2007" s="45">
        <v>55</v>
      </c>
      <c r="G2007" s="39">
        <v>5277521</v>
      </c>
      <c r="H2007" s="76"/>
      <c r="L2007" s="12">
        <f>SUM(L1988:L2006)</f>
        <v>3526</v>
      </c>
    </row>
    <row r="2009" spans="1:12" x14ac:dyDescent="0.25">
      <c r="B2009" s="3" t="s">
        <v>232</v>
      </c>
      <c r="C2009" s="58">
        <f>SUM(C1988:C2005)/SUM(B1988:B2004)</f>
        <v>0.75683416282452587</v>
      </c>
      <c r="D2009" s="56">
        <f>AVERAGE(D1988:D2004)</f>
        <v>77.882352941176464</v>
      </c>
      <c r="F2009" s="56">
        <f>AVERAGE(F1988:F2004)</f>
        <v>69.57647058823531</v>
      </c>
    </row>
    <row r="2010" spans="1:12" x14ac:dyDescent="0.25">
      <c r="B2010" s="3" t="s">
        <v>156</v>
      </c>
      <c r="D2010" s="38">
        <f>AVERAGE(D1998:D2004)</f>
        <v>90.01428571428572</v>
      </c>
      <c r="F2010" s="38">
        <f>AVERAGE(F1998:F2004)</f>
        <v>86.814285714285717</v>
      </c>
    </row>
    <row r="2011" spans="1:12" x14ac:dyDescent="0.25">
      <c r="B2011" s="3" t="s">
        <v>147</v>
      </c>
      <c r="D2011" s="38">
        <f>AVERAGE(D2000:D2004)</f>
        <v>90.940000000000012</v>
      </c>
      <c r="F2011" s="38">
        <f>AVERAGE(F2000:F2004)</f>
        <v>88.78</v>
      </c>
    </row>
    <row r="2013" spans="1:12" x14ac:dyDescent="0.25">
      <c r="A2013" t="s">
        <v>561</v>
      </c>
    </row>
    <row r="2014" spans="1:12" x14ac:dyDescent="0.25">
      <c r="A2014" t="s">
        <v>111</v>
      </c>
    </row>
    <row r="2015" spans="1:12" ht="60" x14ac:dyDescent="0.25">
      <c r="A2015" s="35" t="s">
        <v>104</v>
      </c>
      <c r="B2015" s="35" t="s">
        <v>105</v>
      </c>
      <c r="C2015" s="35" t="s">
        <v>106</v>
      </c>
      <c r="D2015" s="35" t="s">
        <v>107</v>
      </c>
      <c r="E2015" s="35" t="s">
        <v>108</v>
      </c>
      <c r="F2015" s="35" t="s">
        <v>109</v>
      </c>
      <c r="G2015" s="35" t="s">
        <v>110</v>
      </c>
      <c r="H2015" s="129"/>
      <c r="L2015" s="35" t="s">
        <v>457</v>
      </c>
    </row>
    <row r="2016" spans="1:12" x14ac:dyDescent="0.25">
      <c r="A2016" s="36" t="s">
        <v>134</v>
      </c>
      <c r="B2016" s="39">
        <v>660747</v>
      </c>
      <c r="C2016" s="39">
        <v>0</v>
      </c>
      <c r="D2016" s="45">
        <v>0</v>
      </c>
      <c r="E2016" s="39">
        <v>0</v>
      </c>
      <c r="F2016" s="45">
        <v>0</v>
      </c>
      <c r="G2016" s="39">
        <v>0</v>
      </c>
      <c r="H2016" s="76"/>
    </row>
    <row r="2017" spans="1:12" x14ac:dyDescent="0.25">
      <c r="A2017" s="41" t="s">
        <v>136</v>
      </c>
      <c r="B2017" s="40">
        <v>162530</v>
      </c>
      <c r="C2017" s="40">
        <v>102972</v>
      </c>
      <c r="D2017" s="44">
        <v>63.4</v>
      </c>
      <c r="E2017" s="40">
        <v>77649</v>
      </c>
      <c r="F2017" s="44">
        <v>47.8</v>
      </c>
      <c r="G2017" s="40">
        <v>180621</v>
      </c>
      <c r="H2017" s="130"/>
      <c r="L2017" s="12">
        <f t="shared" ref="L2017:L2034" si="96">C2017-C2046</f>
        <v>296</v>
      </c>
    </row>
    <row r="2018" spans="1:12" x14ac:dyDescent="0.25">
      <c r="A2018" s="36" t="s">
        <v>135</v>
      </c>
      <c r="B2018" s="39">
        <v>256743</v>
      </c>
      <c r="C2018" s="39">
        <v>169485</v>
      </c>
      <c r="D2018" s="43">
        <v>66</v>
      </c>
      <c r="E2018" s="39">
        <v>132112</v>
      </c>
      <c r="F2018" s="43">
        <v>51.5</v>
      </c>
      <c r="G2018" s="39">
        <v>301597</v>
      </c>
      <c r="H2018" s="76"/>
      <c r="L2018" s="12">
        <f t="shared" si="96"/>
        <v>329</v>
      </c>
    </row>
    <row r="2019" spans="1:12" x14ac:dyDescent="0.25">
      <c r="A2019" s="37" t="s">
        <v>88</v>
      </c>
      <c r="B2019" s="40">
        <v>277328</v>
      </c>
      <c r="C2019" s="40">
        <v>176182</v>
      </c>
      <c r="D2019" s="44">
        <v>63.5</v>
      </c>
      <c r="E2019" s="40">
        <v>133902</v>
      </c>
      <c r="F2019" s="44">
        <v>48.3</v>
      </c>
      <c r="G2019" s="40">
        <v>310084</v>
      </c>
      <c r="H2019" s="130"/>
      <c r="L2019" s="12">
        <f t="shared" si="96"/>
        <v>340</v>
      </c>
    </row>
    <row r="2020" spans="1:12" x14ac:dyDescent="0.25">
      <c r="A2020" s="36" t="s">
        <v>89</v>
      </c>
      <c r="B2020" s="39">
        <v>314508</v>
      </c>
      <c r="C2020" s="39">
        <v>193733</v>
      </c>
      <c r="D2020" s="43">
        <v>61.6</v>
      </c>
      <c r="E2020" s="39">
        <v>150676</v>
      </c>
      <c r="F2020" s="43">
        <v>47.9</v>
      </c>
      <c r="G2020" s="39">
        <v>344409</v>
      </c>
      <c r="H2020" s="76"/>
      <c r="L2020" s="12">
        <f t="shared" si="96"/>
        <v>329</v>
      </c>
    </row>
    <row r="2021" spans="1:12" x14ac:dyDescent="0.25">
      <c r="A2021" s="37" t="s">
        <v>90</v>
      </c>
      <c r="B2021" s="40">
        <v>356228</v>
      </c>
      <c r="C2021" s="40">
        <v>228931</v>
      </c>
      <c r="D2021" s="44">
        <v>64.3</v>
      </c>
      <c r="E2021" s="40">
        <v>184547</v>
      </c>
      <c r="F2021" s="44">
        <v>51.8</v>
      </c>
      <c r="G2021" s="40">
        <v>413478</v>
      </c>
      <c r="H2021" s="130"/>
      <c r="L2021" s="12">
        <f t="shared" si="96"/>
        <v>391</v>
      </c>
    </row>
    <row r="2022" spans="1:12" x14ac:dyDescent="0.25">
      <c r="A2022" s="36" t="s">
        <v>91</v>
      </c>
      <c r="B2022" s="39">
        <v>359302</v>
      </c>
      <c r="C2022" s="39">
        <v>246778</v>
      </c>
      <c r="D2022" s="43">
        <v>68.7</v>
      </c>
      <c r="E2022" s="39">
        <v>203696</v>
      </c>
      <c r="F2022" s="43">
        <v>56.7</v>
      </c>
      <c r="G2022" s="39">
        <v>450474</v>
      </c>
      <c r="H2022" s="76"/>
      <c r="L2022" s="12">
        <f t="shared" si="96"/>
        <v>354</v>
      </c>
    </row>
    <row r="2023" spans="1:12" x14ac:dyDescent="0.25">
      <c r="A2023" s="37" t="s">
        <v>92</v>
      </c>
      <c r="B2023" s="40">
        <v>319889</v>
      </c>
      <c r="C2023" s="40">
        <v>231758</v>
      </c>
      <c r="D2023" s="44">
        <v>72.5</v>
      </c>
      <c r="E2023" s="40">
        <v>196959</v>
      </c>
      <c r="F2023" s="44">
        <v>61.6</v>
      </c>
      <c r="G2023" s="40">
        <v>428717</v>
      </c>
      <c r="H2023" s="130"/>
      <c r="L2023" s="12">
        <f t="shared" si="96"/>
        <v>301</v>
      </c>
    </row>
    <row r="2024" spans="1:12" x14ac:dyDescent="0.25">
      <c r="A2024" s="36" t="s">
        <v>93</v>
      </c>
      <c r="B2024" s="39">
        <v>288547</v>
      </c>
      <c r="C2024" s="39">
        <v>216651</v>
      </c>
      <c r="D2024" s="43">
        <v>75.099999999999994</v>
      </c>
      <c r="E2024" s="39">
        <v>187571</v>
      </c>
      <c r="F2024" s="43">
        <v>65</v>
      </c>
      <c r="G2024" s="39">
        <v>404222</v>
      </c>
      <c r="H2024" s="76"/>
      <c r="L2024" s="12">
        <f t="shared" si="96"/>
        <v>228</v>
      </c>
    </row>
    <row r="2025" spans="1:12" x14ac:dyDescent="0.25">
      <c r="A2025" s="37" t="s">
        <v>94</v>
      </c>
      <c r="B2025" s="40">
        <v>266491</v>
      </c>
      <c r="C2025" s="40">
        <v>209089</v>
      </c>
      <c r="D2025" s="44">
        <v>78.5</v>
      </c>
      <c r="E2025" s="40">
        <v>184581</v>
      </c>
      <c r="F2025" s="44">
        <v>69.3</v>
      </c>
      <c r="G2025" s="40">
        <v>393670</v>
      </c>
      <c r="H2025" s="130"/>
      <c r="L2025" s="12">
        <f t="shared" si="96"/>
        <v>192</v>
      </c>
    </row>
    <row r="2026" spans="1:12" x14ac:dyDescent="0.25">
      <c r="A2026" s="36" t="s">
        <v>95</v>
      </c>
      <c r="B2026" s="39">
        <v>284260</v>
      </c>
      <c r="C2026" s="39">
        <v>225620</v>
      </c>
      <c r="D2026" s="43">
        <v>79.400000000000006</v>
      </c>
      <c r="E2026" s="39">
        <v>201385</v>
      </c>
      <c r="F2026" s="43">
        <v>70.8</v>
      </c>
      <c r="G2026" s="39">
        <v>427005</v>
      </c>
      <c r="H2026" s="76"/>
      <c r="L2026" s="12">
        <f t="shared" si="96"/>
        <v>172</v>
      </c>
    </row>
    <row r="2027" spans="1:12" x14ac:dyDescent="0.25">
      <c r="A2027" s="37" t="s">
        <v>96</v>
      </c>
      <c r="B2027" s="40">
        <v>264339</v>
      </c>
      <c r="C2027" s="40">
        <v>225378</v>
      </c>
      <c r="D2027" s="42">
        <v>85.3</v>
      </c>
      <c r="E2027" s="40">
        <v>206620</v>
      </c>
      <c r="F2027" s="42">
        <v>78.2</v>
      </c>
      <c r="G2027" s="40">
        <v>431998</v>
      </c>
      <c r="H2027" s="130"/>
      <c r="L2027" s="12">
        <f t="shared" si="96"/>
        <v>153</v>
      </c>
    </row>
    <row r="2028" spans="1:12" x14ac:dyDescent="0.25">
      <c r="A2028" s="36" t="s">
        <v>97</v>
      </c>
      <c r="B2028" s="39">
        <v>210073</v>
      </c>
      <c r="C2028" s="39">
        <v>189121</v>
      </c>
      <c r="D2028" s="42">
        <v>90</v>
      </c>
      <c r="E2028" s="39">
        <v>179076</v>
      </c>
      <c r="F2028" s="42">
        <v>85.2</v>
      </c>
      <c r="G2028" s="39">
        <v>368197</v>
      </c>
      <c r="H2028" s="76"/>
      <c r="L2028" s="12">
        <f t="shared" si="96"/>
        <v>100</v>
      </c>
    </row>
    <row r="2029" spans="1:12" x14ac:dyDescent="0.25">
      <c r="A2029" s="37" t="s">
        <v>98</v>
      </c>
      <c r="B2029" s="40">
        <v>157657</v>
      </c>
      <c r="C2029" s="40">
        <v>145155</v>
      </c>
      <c r="D2029" s="42">
        <v>92.1</v>
      </c>
      <c r="E2029" s="40">
        <v>141157</v>
      </c>
      <c r="F2029" s="42">
        <v>89.5</v>
      </c>
      <c r="G2029" s="40">
        <v>286312</v>
      </c>
      <c r="H2029" s="130"/>
      <c r="L2029" s="12">
        <f t="shared" si="96"/>
        <v>52</v>
      </c>
    </row>
    <row r="2030" spans="1:12" x14ac:dyDescent="0.25">
      <c r="A2030" s="36" t="s">
        <v>99</v>
      </c>
      <c r="B2030" s="39">
        <v>102977</v>
      </c>
      <c r="C2030" s="39">
        <v>93668</v>
      </c>
      <c r="D2030" s="42">
        <v>91</v>
      </c>
      <c r="E2030" s="39">
        <v>91322</v>
      </c>
      <c r="F2030" s="42">
        <v>88.7</v>
      </c>
      <c r="G2030" s="39">
        <v>184990</v>
      </c>
      <c r="H2030" s="76"/>
      <c r="L2030" s="12">
        <f t="shared" si="96"/>
        <v>19</v>
      </c>
    </row>
    <row r="2031" spans="1:12" x14ac:dyDescent="0.25">
      <c r="A2031" s="37" t="s">
        <v>100</v>
      </c>
      <c r="B2031" s="40">
        <v>68566</v>
      </c>
      <c r="C2031" s="40">
        <v>62049</v>
      </c>
      <c r="D2031" s="42">
        <v>90.5</v>
      </c>
      <c r="E2031" s="40">
        <v>60598</v>
      </c>
      <c r="F2031" s="42">
        <v>88.4</v>
      </c>
      <c r="G2031" s="40">
        <v>122647</v>
      </c>
      <c r="H2031" s="130"/>
      <c r="L2031" s="12">
        <f t="shared" si="96"/>
        <v>16</v>
      </c>
    </row>
    <row r="2032" spans="1:12" x14ac:dyDescent="0.25">
      <c r="A2032" s="36" t="s">
        <v>101</v>
      </c>
      <c r="B2032" s="39">
        <v>44034</v>
      </c>
      <c r="C2032" s="39">
        <v>39627</v>
      </c>
      <c r="D2032" s="42">
        <v>90</v>
      </c>
      <c r="E2032" s="39">
        <v>38676</v>
      </c>
      <c r="F2032" s="42">
        <v>87.8</v>
      </c>
      <c r="G2032" s="39">
        <v>78303</v>
      </c>
      <c r="H2032" s="76"/>
      <c r="L2032" s="12">
        <f t="shared" si="96"/>
        <v>11</v>
      </c>
    </row>
    <row r="2033" spans="1:12" x14ac:dyDescent="0.25">
      <c r="A2033" s="37" t="s">
        <v>102</v>
      </c>
      <c r="B2033" s="40">
        <v>27669</v>
      </c>
      <c r="C2033" s="40">
        <v>25198</v>
      </c>
      <c r="D2033" s="42">
        <v>91.1</v>
      </c>
      <c r="E2033" s="40">
        <v>24624</v>
      </c>
      <c r="F2033" s="42">
        <v>89</v>
      </c>
      <c r="G2033" s="40">
        <v>49822</v>
      </c>
      <c r="H2033" s="130"/>
      <c r="L2033" s="12">
        <f t="shared" si="96"/>
        <v>4</v>
      </c>
    </row>
    <row r="2034" spans="1:12" x14ac:dyDescent="0.25">
      <c r="A2034" s="36" t="s">
        <v>12</v>
      </c>
      <c r="B2034" s="39" t="s">
        <v>13</v>
      </c>
      <c r="C2034" s="39">
        <v>61639</v>
      </c>
      <c r="D2034" s="43" t="s">
        <v>13</v>
      </c>
      <c r="E2034" s="39">
        <v>21848</v>
      </c>
      <c r="F2034" s="43" t="s">
        <v>13</v>
      </c>
      <c r="G2034" s="39">
        <v>83487</v>
      </c>
      <c r="H2034" s="76"/>
      <c r="L2034" s="12">
        <f t="shared" si="96"/>
        <v>658</v>
      </c>
    </row>
    <row r="2035" spans="1:12" x14ac:dyDescent="0.25">
      <c r="A2035" s="36" t="s">
        <v>194</v>
      </c>
      <c r="B2035" s="39">
        <v>3761140</v>
      </c>
      <c r="C2035" s="39">
        <v>2843034</v>
      </c>
      <c r="D2035" s="59">
        <v>75.599999999999994</v>
      </c>
      <c r="E2035" s="39">
        <v>2416999</v>
      </c>
      <c r="F2035" s="43">
        <v>64.3</v>
      </c>
      <c r="G2035" s="39">
        <v>5260033</v>
      </c>
      <c r="H2035" s="76"/>
    </row>
    <row r="2036" spans="1:12" x14ac:dyDescent="0.25">
      <c r="A2036" s="36" t="s">
        <v>103</v>
      </c>
      <c r="B2036" s="39">
        <v>4421887</v>
      </c>
      <c r="C2036" s="39">
        <v>2843034</v>
      </c>
      <c r="D2036" s="45">
        <v>64.3</v>
      </c>
      <c r="E2036" s="39">
        <v>2416999</v>
      </c>
      <c r="F2036" s="45">
        <v>54.7</v>
      </c>
      <c r="G2036" s="39">
        <v>5260033</v>
      </c>
      <c r="H2036" s="76"/>
      <c r="L2036" s="12">
        <f>SUM(L2017:L2035)</f>
        <v>3945</v>
      </c>
    </row>
    <row r="2038" spans="1:12" x14ac:dyDescent="0.25">
      <c r="B2038" s="3" t="s">
        <v>232</v>
      </c>
      <c r="C2038" s="58">
        <f>SUM(C2017:C2034)/SUM(B2017:B2033)</f>
        <v>0.75589668135281285</v>
      </c>
      <c r="D2038" s="56">
        <f>AVERAGE(D2017:D2033)</f>
        <v>77.82352941176471</v>
      </c>
      <c r="F2038" s="56">
        <f>AVERAGE(F2017:F2033)</f>
        <v>69.264705882352956</v>
      </c>
    </row>
    <row r="2039" spans="1:12" x14ac:dyDescent="0.25">
      <c r="B2039" s="3" t="s">
        <v>156</v>
      </c>
      <c r="D2039" s="38">
        <f>AVERAGE(D2027:D2033)</f>
        <v>90</v>
      </c>
      <c r="F2039" s="38">
        <f>AVERAGE(F2027:F2033)</f>
        <v>86.685714285714283</v>
      </c>
    </row>
    <row r="2040" spans="1:12" x14ac:dyDescent="0.25">
      <c r="B2040" s="3" t="s">
        <v>147</v>
      </c>
      <c r="D2040" s="38">
        <f>AVERAGE(D2029:D2033)</f>
        <v>90.940000000000012</v>
      </c>
      <c r="F2040" s="38">
        <f>AVERAGE(F2029:F2033)</f>
        <v>88.68</v>
      </c>
    </row>
    <row r="2042" spans="1:12" x14ac:dyDescent="0.25">
      <c r="A2042" t="s">
        <v>551</v>
      </c>
    </row>
    <row r="2043" spans="1:12" x14ac:dyDescent="0.25">
      <c r="A2043" t="s">
        <v>111</v>
      </c>
    </row>
    <row r="2044" spans="1:12" ht="60" x14ac:dyDescent="0.25">
      <c r="A2044" s="35" t="s">
        <v>104</v>
      </c>
      <c r="B2044" s="35" t="s">
        <v>105</v>
      </c>
      <c r="C2044" s="35" t="s">
        <v>106</v>
      </c>
      <c r="D2044" s="35" t="s">
        <v>107</v>
      </c>
      <c r="E2044" s="35" t="s">
        <v>108</v>
      </c>
      <c r="F2044" s="35" t="s">
        <v>109</v>
      </c>
      <c r="G2044" s="35" t="s">
        <v>110</v>
      </c>
      <c r="H2044" s="129"/>
      <c r="L2044" s="35" t="s">
        <v>457</v>
      </c>
    </row>
    <row r="2045" spans="1:12" x14ac:dyDescent="0.25">
      <c r="A2045" s="36" t="s">
        <v>134</v>
      </c>
      <c r="B2045" s="39">
        <v>660747</v>
      </c>
      <c r="C2045" s="39">
        <v>0</v>
      </c>
      <c r="D2045" s="45">
        <v>0</v>
      </c>
      <c r="E2045" s="39">
        <v>0</v>
      </c>
      <c r="F2045" s="45">
        <v>0</v>
      </c>
      <c r="G2045" s="39">
        <v>0</v>
      </c>
      <c r="H2045" s="76"/>
    </row>
    <row r="2046" spans="1:12" x14ac:dyDescent="0.25">
      <c r="A2046" s="41" t="s">
        <v>136</v>
      </c>
      <c r="B2046" s="40">
        <v>162530</v>
      </c>
      <c r="C2046" s="40">
        <v>102676</v>
      </c>
      <c r="D2046" s="44">
        <v>63.2</v>
      </c>
      <c r="E2046" s="40">
        <v>76344</v>
      </c>
      <c r="F2046" s="44">
        <v>47</v>
      </c>
      <c r="G2046" s="40">
        <v>179020</v>
      </c>
      <c r="H2046" s="130"/>
      <c r="L2046" s="12">
        <f t="shared" ref="L2046:L2063" si="97">C2046-C2075</f>
        <v>280</v>
      </c>
    </row>
    <row r="2047" spans="1:12" x14ac:dyDescent="0.25">
      <c r="A2047" s="36" t="s">
        <v>135</v>
      </c>
      <c r="B2047" s="39">
        <v>256743</v>
      </c>
      <c r="C2047" s="39">
        <v>169156</v>
      </c>
      <c r="D2047" s="43">
        <v>65.900000000000006</v>
      </c>
      <c r="E2047" s="39">
        <v>130364</v>
      </c>
      <c r="F2047" s="43">
        <v>50.8</v>
      </c>
      <c r="G2047" s="39">
        <v>299520</v>
      </c>
      <c r="H2047" s="76"/>
      <c r="L2047" s="12">
        <f t="shared" si="97"/>
        <v>302</v>
      </c>
    </row>
    <row r="2048" spans="1:12" x14ac:dyDescent="0.25">
      <c r="A2048" s="37" t="s">
        <v>88</v>
      </c>
      <c r="B2048" s="40">
        <v>277328</v>
      </c>
      <c r="C2048" s="40">
        <v>175842</v>
      </c>
      <c r="D2048" s="44">
        <v>63.4</v>
      </c>
      <c r="E2048" s="40">
        <v>132421</v>
      </c>
      <c r="F2048" s="44">
        <v>47.8</v>
      </c>
      <c r="G2048" s="40">
        <v>308263</v>
      </c>
      <c r="H2048" s="130"/>
      <c r="L2048" s="12">
        <f t="shared" si="97"/>
        <v>309</v>
      </c>
    </row>
    <row r="2049" spans="1:12" x14ac:dyDescent="0.25">
      <c r="A2049" s="36" t="s">
        <v>89</v>
      </c>
      <c r="B2049" s="39">
        <v>314508</v>
      </c>
      <c r="C2049" s="39">
        <v>193404</v>
      </c>
      <c r="D2049" s="43">
        <v>61.5</v>
      </c>
      <c r="E2049" s="39">
        <v>149299</v>
      </c>
      <c r="F2049" s="43">
        <v>47.5</v>
      </c>
      <c r="G2049" s="39">
        <v>342703</v>
      </c>
      <c r="H2049" s="76"/>
      <c r="L2049" s="12">
        <f t="shared" si="97"/>
        <v>375</v>
      </c>
    </row>
    <row r="2050" spans="1:12" x14ac:dyDescent="0.25">
      <c r="A2050" s="37" t="s">
        <v>90</v>
      </c>
      <c r="B2050" s="40">
        <v>356228</v>
      </c>
      <c r="C2050" s="40">
        <v>228540</v>
      </c>
      <c r="D2050" s="44">
        <v>64.2</v>
      </c>
      <c r="E2050" s="40">
        <v>183090</v>
      </c>
      <c r="F2050" s="44">
        <v>51.4</v>
      </c>
      <c r="G2050" s="40">
        <v>411630</v>
      </c>
      <c r="H2050" s="130"/>
      <c r="L2050" s="12">
        <f t="shared" si="97"/>
        <v>376</v>
      </c>
    </row>
    <row r="2051" spans="1:12" x14ac:dyDescent="0.25">
      <c r="A2051" s="36" t="s">
        <v>91</v>
      </c>
      <c r="B2051" s="39">
        <v>359302</v>
      </c>
      <c r="C2051" s="39">
        <v>246424</v>
      </c>
      <c r="D2051" s="43">
        <v>68.599999999999994</v>
      </c>
      <c r="E2051" s="39">
        <v>202118</v>
      </c>
      <c r="F2051" s="43">
        <v>56.2</v>
      </c>
      <c r="G2051" s="39">
        <v>448542</v>
      </c>
      <c r="H2051" s="76"/>
      <c r="L2051" s="12">
        <f t="shared" si="97"/>
        <v>330</v>
      </c>
    </row>
    <row r="2052" spans="1:12" x14ac:dyDescent="0.25">
      <c r="A2052" s="37" t="s">
        <v>92</v>
      </c>
      <c r="B2052" s="40">
        <v>319889</v>
      </c>
      <c r="C2052" s="40">
        <v>231457</v>
      </c>
      <c r="D2052" s="44">
        <v>72.400000000000006</v>
      </c>
      <c r="E2052" s="40">
        <v>195650</v>
      </c>
      <c r="F2052" s="44">
        <v>61.2</v>
      </c>
      <c r="G2052" s="40">
        <v>427107</v>
      </c>
      <c r="H2052" s="130"/>
      <c r="L2052" s="12">
        <f t="shared" si="97"/>
        <v>280</v>
      </c>
    </row>
    <row r="2053" spans="1:12" x14ac:dyDescent="0.25">
      <c r="A2053" s="36" t="s">
        <v>93</v>
      </c>
      <c r="B2053" s="39">
        <v>288547</v>
      </c>
      <c r="C2053" s="39">
        <v>216423</v>
      </c>
      <c r="D2053" s="43">
        <v>75</v>
      </c>
      <c r="E2053" s="39">
        <v>186483</v>
      </c>
      <c r="F2053" s="43">
        <v>64.599999999999994</v>
      </c>
      <c r="G2053" s="39">
        <v>402906</v>
      </c>
      <c r="H2053" s="76"/>
      <c r="L2053" s="12">
        <f t="shared" si="97"/>
        <v>244</v>
      </c>
    </row>
    <row r="2054" spans="1:12" x14ac:dyDescent="0.25">
      <c r="A2054" s="37" t="s">
        <v>94</v>
      </c>
      <c r="B2054" s="40">
        <v>266491</v>
      </c>
      <c r="C2054" s="40">
        <v>208897</v>
      </c>
      <c r="D2054" s="44">
        <v>78.400000000000006</v>
      </c>
      <c r="E2054" s="40">
        <v>183655</v>
      </c>
      <c r="F2054" s="44">
        <v>68.900000000000006</v>
      </c>
      <c r="G2054" s="40">
        <v>392552</v>
      </c>
      <c r="H2054" s="130"/>
      <c r="L2054" s="12">
        <f t="shared" si="97"/>
        <v>213</v>
      </c>
    </row>
    <row r="2055" spans="1:12" x14ac:dyDescent="0.25">
      <c r="A2055" s="36" t="s">
        <v>95</v>
      </c>
      <c r="B2055" s="39">
        <v>284260</v>
      </c>
      <c r="C2055" s="39">
        <v>225448</v>
      </c>
      <c r="D2055" s="43">
        <v>79.3</v>
      </c>
      <c r="E2055" s="39">
        <v>200518</v>
      </c>
      <c r="F2055" s="43">
        <v>70.5</v>
      </c>
      <c r="G2055" s="39">
        <v>425966</v>
      </c>
      <c r="H2055" s="76"/>
      <c r="L2055" s="12">
        <f t="shared" si="97"/>
        <v>178</v>
      </c>
    </row>
    <row r="2056" spans="1:12" x14ac:dyDescent="0.25">
      <c r="A2056" s="37" t="s">
        <v>96</v>
      </c>
      <c r="B2056" s="40">
        <v>264339</v>
      </c>
      <c r="C2056" s="40">
        <v>225225</v>
      </c>
      <c r="D2056" s="42">
        <v>85.2</v>
      </c>
      <c r="E2056" s="40">
        <v>206023</v>
      </c>
      <c r="F2056" s="42">
        <v>77.900000000000006</v>
      </c>
      <c r="G2056" s="40">
        <v>431248</v>
      </c>
      <c r="H2056" s="130"/>
      <c r="L2056" s="12">
        <f t="shared" si="97"/>
        <v>142</v>
      </c>
    </row>
    <row r="2057" spans="1:12" x14ac:dyDescent="0.25">
      <c r="A2057" s="36" t="s">
        <v>97</v>
      </c>
      <c r="B2057" s="39">
        <v>210073</v>
      </c>
      <c r="C2057" s="39">
        <v>189021</v>
      </c>
      <c r="D2057" s="42">
        <v>90</v>
      </c>
      <c r="E2057" s="39">
        <v>178723</v>
      </c>
      <c r="F2057" s="42">
        <v>85.1</v>
      </c>
      <c r="G2057" s="39">
        <v>367744</v>
      </c>
      <c r="H2057" s="76"/>
      <c r="L2057" s="12">
        <f t="shared" si="97"/>
        <v>94</v>
      </c>
    </row>
    <row r="2058" spans="1:12" x14ac:dyDescent="0.25">
      <c r="A2058" s="37" t="s">
        <v>98</v>
      </c>
      <c r="B2058" s="40">
        <v>157657</v>
      </c>
      <c r="C2058" s="40">
        <v>145103</v>
      </c>
      <c r="D2058" s="42">
        <v>92</v>
      </c>
      <c r="E2058" s="40">
        <v>140955</v>
      </c>
      <c r="F2058" s="42">
        <v>89.4</v>
      </c>
      <c r="G2058" s="40">
        <v>286058</v>
      </c>
      <c r="H2058" s="130"/>
      <c r="L2058" s="12">
        <f t="shared" si="97"/>
        <v>49</v>
      </c>
    </row>
    <row r="2059" spans="1:12" x14ac:dyDescent="0.25">
      <c r="A2059" s="36" t="s">
        <v>99</v>
      </c>
      <c r="B2059" s="39">
        <v>102977</v>
      </c>
      <c r="C2059" s="39">
        <v>93649</v>
      </c>
      <c r="D2059" s="42">
        <v>90.9</v>
      </c>
      <c r="E2059" s="39">
        <v>91246</v>
      </c>
      <c r="F2059" s="42">
        <v>88.6</v>
      </c>
      <c r="G2059" s="39">
        <v>184895</v>
      </c>
      <c r="H2059" s="76"/>
      <c r="L2059" s="12">
        <f t="shared" si="97"/>
        <v>36</v>
      </c>
    </row>
    <row r="2060" spans="1:12" x14ac:dyDescent="0.25">
      <c r="A2060" s="37" t="s">
        <v>100</v>
      </c>
      <c r="B2060" s="40">
        <v>68566</v>
      </c>
      <c r="C2060" s="40">
        <v>62033</v>
      </c>
      <c r="D2060" s="42">
        <v>90.5</v>
      </c>
      <c r="E2060" s="40">
        <v>60531</v>
      </c>
      <c r="F2060" s="42">
        <v>88.3</v>
      </c>
      <c r="G2060" s="40">
        <v>122564</v>
      </c>
      <c r="H2060" s="130"/>
      <c r="L2060" s="12">
        <f t="shared" si="97"/>
        <v>17</v>
      </c>
    </row>
    <row r="2061" spans="1:12" x14ac:dyDescent="0.25">
      <c r="A2061" s="36" t="s">
        <v>101</v>
      </c>
      <c r="B2061" s="39">
        <v>44034</v>
      </c>
      <c r="C2061" s="39">
        <v>39616</v>
      </c>
      <c r="D2061" s="42">
        <v>90</v>
      </c>
      <c r="E2061" s="39">
        <v>38651</v>
      </c>
      <c r="F2061" s="42">
        <v>87.8</v>
      </c>
      <c r="G2061" s="39">
        <v>78267</v>
      </c>
      <c r="H2061" s="76"/>
      <c r="L2061" s="12">
        <f t="shared" si="97"/>
        <v>10</v>
      </c>
    </row>
    <row r="2062" spans="1:12" x14ac:dyDescent="0.25">
      <c r="A2062" s="37" t="s">
        <v>102</v>
      </c>
      <c r="B2062" s="40">
        <v>27669</v>
      </c>
      <c r="C2062" s="40">
        <v>25194</v>
      </c>
      <c r="D2062" s="42">
        <v>91</v>
      </c>
      <c r="E2062" s="40">
        <v>24611</v>
      </c>
      <c r="F2062" s="42">
        <v>89</v>
      </c>
      <c r="G2062" s="40">
        <v>49805</v>
      </c>
      <c r="H2062" s="130"/>
      <c r="L2062" s="12">
        <f t="shared" si="97"/>
        <v>8</v>
      </c>
    </row>
    <row r="2063" spans="1:12" x14ac:dyDescent="0.25">
      <c r="A2063" s="36" t="s">
        <v>12</v>
      </c>
      <c r="B2063" s="39" t="s">
        <v>13</v>
      </c>
      <c r="C2063" s="39">
        <v>60981</v>
      </c>
      <c r="D2063" s="43" t="s">
        <v>13</v>
      </c>
      <c r="E2063" s="39">
        <v>21154</v>
      </c>
      <c r="F2063" s="43" t="s">
        <v>13</v>
      </c>
      <c r="G2063" s="39">
        <v>82135</v>
      </c>
      <c r="H2063" s="76"/>
      <c r="L2063" s="12">
        <f t="shared" si="97"/>
        <v>-3</v>
      </c>
    </row>
    <row r="2064" spans="1:12" x14ac:dyDescent="0.25">
      <c r="A2064" s="36" t="s">
        <v>194</v>
      </c>
      <c r="B2064" s="39">
        <v>3761140</v>
      </c>
      <c r="C2064" s="39">
        <v>2839089</v>
      </c>
      <c r="D2064" s="59">
        <v>75.5</v>
      </c>
      <c r="E2064" s="39">
        <v>2401836</v>
      </c>
      <c r="F2064" s="43">
        <v>63.9</v>
      </c>
      <c r="G2064" s="39">
        <v>5240925</v>
      </c>
      <c r="H2064" s="76"/>
    </row>
    <row r="2065" spans="1:12" x14ac:dyDescent="0.25">
      <c r="A2065" s="36" t="s">
        <v>103</v>
      </c>
      <c r="B2065" s="39">
        <v>4421887</v>
      </c>
      <c r="C2065" s="39">
        <v>2839089</v>
      </c>
      <c r="D2065" s="45">
        <v>64.2</v>
      </c>
      <c r="E2065" s="39">
        <v>2401836</v>
      </c>
      <c r="F2065" s="45">
        <v>54.3</v>
      </c>
      <c r="G2065" s="39">
        <v>5240925</v>
      </c>
      <c r="H2065" s="76"/>
      <c r="L2065" s="12">
        <f>SUM(L2046:L2064)</f>
        <v>3240</v>
      </c>
    </row>
    <row r="2067" spans="1:12" x14ac:dyDescent="0.25">
      <c r="B2067" s="3" t="s">
        <v>232</v>
      </c>
      <c r="C2067" s="58">
        <f>SUM(C2046:C2063)/SUM(B2046:B2062)</f>
        <v>0.75484779751676423</v>
      </c>
      <c r="D2067" s="56">
        <f>AVERAGE(D2046:D2062)</f>
        <v>77.735294117647058</v>
      </c>
      <c r="F2067" s="56">
        <f>AVERAGE(F2046:F2062)</f>
        <v>68.941176470588232</v>
      </c>
    </row>
    <row r="2068" spans="1:12" x14ac:dyDescent="0.25">
      <c r="B2068" s="3" t="s">
        <v>156</v>
      </c>
      <c r="D2068" s="38">
        <f>AVERAGE(D2056:D2062)</f>
        <v>89.94285714285715</v>
      </c>
      <c r="F2068" s="38">
        <f>AVERAGE(F2056:F2062)</f>
        <v>86.585714285714289</v>
      </c>
    </row>
    <row r="2069" spans="1:12" x14ac:dyDescent="0.25">
      <c r="B2069" s="3" t="s">
        <v>147</v>
      </c>
      <c r="D2069" s="38">
        <f>AVERAGE(D2058:D2062)</f>
        <v>90.88</v>
      </c>
      <c r="F2069" s="38">
        <f>AVERAGE(F2058:F2062)</f>
        <v>88.62</v>
      </c>
    </row>
    <row r="2071" spans="1:12" x14ac:dyDescent="0.25">
      <c r="A2071" t="s">
        <v>549</v>
      </c>
    </row>
    <row r="2072" spans="1:12" x14ac:dyDescent="0.25">
      <c r="A2072" t="s">
        <v>111</v>
      </c>
    </row>
    <row r="2073" spans="1:12" ht="60" x14ac:dyDescent="0.25">
      <c r="A2073" s="35" t="s">
        <v>104</v>
      </c>
      <c r="B2073" s="35" t="s">
        <v>105</v>
      </c>
      <c r="C2073" s="35" t="s">
        <v>106</v>
      </c>
      <c r="D2073" s="35" t="s">
        <v>107</v>
      </c>
      <c r="E2073" s="35" t="s">
        <v>108</v>
      </c>
      <c r="F2073" s="35" t="s">
        <v>109</v>
      </c>
      <c r="G2073" s="35" t="s">
        <v>110</v>
      </c>
      <c r="H2073" s="129"/>
      <c r="L2073" s="35" t="s">
        <v>457</v>
      </c>
    </row>
    <row r="2074" spans="1:12" x14ac:dyDescent="0.25">
      <c r="A2074" s="36" t="s">
        <v>134</v>
      </c>
      <c r="B2074" s="39">
        <v>660747</v>
      </c>
      <c r="C2074" s="39">
        <v>0</v>
      </c>
      <c r="D2074" s="45">
        <v>0</v>
      </c>
      <c r="E2074" s="39">
        <v>0</v>
      </c>
      <c r="F2074" s="45">
        <v>0</v>
      </c>
      <c r="G2074" s="39">
        <v>0</v>
      </c>
      <c r="H2074" s="76"/>
    </row>
    <row r="2075" spans="1:12" x14ac:dyDescent="0.25">
      <c r="A2075" s="41" t="s">
        <v>136</v>
      </c>
      <c r="B2075" s="40">
        <v>162530</v>
      </c>
      <c r="C2075" s="40">
        <v>102396</v>
      </c>
      <c r="D2075" s="44">
        <v>63</v>
      </c>
      <c r="E2075" s="40">
        <v>74881</v>
      </c>
      <c r="F2075" s="44">
        <v>46.1</v>
      </c>
      <c r="G2075" s="40">
        <v>177277</v>
      </c>
      <c r="H2075" s="130"/>
      <c r="L2075" s="12">
        <f t="shared" ref="L2075:L2092" si="98">C2075-C2104</f>
        <v>1100</v>
      </c>
    </row>
    <row r="2076" spans="1:12" x14ac:dyDescent="0.25">
      <c r="A2076" s="36" t="s">
        <v>135</v>
      </c>
      <c r="B2076" s="39">
        <v>256743</v>
      </c>
      <c r="C2076" s="39">
        <v>168854</v>
      </c>
      <c r="D2076" s="43">
        <v>65.8</v>
      </c>
      <c r="E2076" s="39">
        <v>128390</v>
      </c>
      <c r="F2076" s="43">
        <v>50</v>
      </c>
      <c r="G2076" s="39">
        <v>297244</v>
      </c>
      <c r="H2076" s="76"/>
      <c r="L2076" s="12">
        <f t="shared" si="98"/>
        <v>1304</v>
      </c>
    </row>
    <row r="2077" spans="1:12" x14ac:dyDescent="0.25">
      <c r="A2077" s="37" t="s">
        <v>88</v>
      </c>
      <c r="B2077" s="40">
        <v>277328</v>
      </c>
      <c r="C2077" s="40">
        <v>175533</v>
      </c>
      <c r="D2077" s="44">
        <v>63.3</v>
      </c>
      <c r="E2077" s="40">
        <v>130901</v>
      </c>
      <c r="F2077" s="44">
        <v>47.2</v>
      </c>
      <c r="G2077" s="40">
        <v>306434</v>
      </c>
      <c r="H2077" s="130"/>
      <c r="L2077" s="12">
        <f t="shared" si="98"/>
        <v>1300</v>
      </c>
    </row>
    <row r="2078" spans="1:12" x14ac:dyDescent="0.25">
      <c r="A2078" s="36" t="s">
        <v>89</v>
      </c>
      <c r="B2078" s="39">
        <v>314508</v>
      </c>
      <c r="C2078" s="39">
        <v>193029</v>
      </c>
      <c r="D2078" s="43">
        <v>61.4</v>
      </c>
      <c r="E2078" s="39">
        <v>147779</v>
      </c>
      <c r="F2078" s="43">
        <v>47</v>
      </c>
      <c r="G2078" s="39">
        <v>340808</v>
      </c>
      <c r="H2078" s="76"/>
      <c r="L2078" s="12">
        <f t="shared" si="98"/>
        <v>1338</v>
      </c>
    </row>
    <row r="2079" spans="1:12" x14ac:dyDescent="0.25">
      <c r="A2079" s="37" t="s">
        <v>90</v>
      </c>
      <c r="B2079" s="40">
        <v>356228</v>
      </c>
      <c r="C2079" s="40">
        <v>228164</v>
      </c>
      <c r="D2079" s="44">
        <v>64</v>
      </c>
      <c r="E2079" s="40">
        <v>181463</v>
      </c>
      <c r="F2079" s="44">
        <v>50.9</v>
      </c>
      <c r="G2079" s="40">
        <v>409627</v>
      </c>
      <c r="H2079" s="130"/>
      <c r="L2079" s="12">
        <f t="shared" si="98"/>
        <v>1493</v>
      </c>
    </row>
    <row r="2080" spans="1:12" x14ac:dyDescent="0.25">
      <c r="A2080" s="36" t="s">
        <v>91</v>
      </c>
      <c r="B2080" s="39">
        <v>359302</v>
      </c>
      <c r="C2080" s="39">
        <v>246094</v>
      </c>
      <c r="D2080" s="43">
        <v>68.5</v>
      </c>
      <c r="E2080" s="39">
        <v>200326</v>
      </c>
      <c r="F2080" s="43">
        <v>55.8</v>
      </c>
      <c r="G2080" s="39">
        <v>446420</v>
      </c>
      <c r="H2080" s="76"/>
      <c r="L2080" s="12">
        <f t="shared" si="98"/>
        <v>1348</v>
      </c>
    </row>
    <row r="2081" spans="1:12" x14ac:dyDescent="0.25">
      <c r="A2081" s="37" t="s">
        <v>92</v>
      </c>
      <c r="B2081" s="40">
        <v>319889</v>
      </c>
      <c r="C2081" s="40">
        <v>231177</v>
      </c>
      <c r="D2081" s="44">
        <v>72.3</v>
      </c>
      <c r="E2081" s="40">
        <v>194153</v>
      </c>
      <c r="F2081" s="44">
        <v>60.7</v>
      </c>
      <c r="G2081" s="40">
        <v>425330</v>
      </c>
      <c r="H2081" s="130"/>
      <c r="L2081" s="12">
        <f t="shared" si="98"/>
        <v>1201</v>
      </c>
    </row>
    <row r="2082" spans="1:12" x14ac:dyDescent="0.25">
      <c r="A2082" s="36" t="s">
        <v>93</v>
      </c>
      <c r="B2082" s="39">
        <v>288547</v>
      </c>
      <c r="C2082" s="39">
        <v>216179</v>
      </c>
      <c r="D2082" s="43">
        <v>74.900000000000006</v>
      </c>
      <c r="E2082" s="39">
        <v>185185</v>
      </c>
      <c r="F2082" s="43">
        <v>64.2</v>
      </c>
      <c r="G2082" s="39">
        <v>401364</v>
      </c>
      <c r="H2082" s="76"/>
      <c r="L2082" s="12">
        <f t="shared" si="98"/>
        <v>965</v>
      </c>
    </row>
    <row r="2083" spans="1:12" x14ac:dyDescent="0.25">
      <c r="A2083" s="37" t="s">
        <v>94</v>
      </c>
      <c r="B2083" s="40">
        <v>266491</v>
      </c>
      <c r="C2083" s="40">
        <v>208684</v>
      </c>
      <c r="D2083" s="44">
        <v>78.3</v>
      </c>
      <c r="E2083" s="40">
        <v>182661</v>
      </c>
      <c r="F2083" s="44">
        <v>68.5</v>
      </c>
      <c r="G2083" s="40">
        <v>391345</v>
      </c>
      <c r="H2083" s="130"/>
      <c r="L2083" s="12">
        <f t="shared" si="98"/>
        <v>812</v>
      </c>
    </row>
    <row r="2084" spans="1:12" x14ac:dyDescent="0.25">
      <c r="A2084" s="36" t="s">
        <v>95</v>
      </c>
      <c r="B2084" s="39">
        <v>284260</v>
      </c>
      <c r="C2084" s="39">
        <v>225270</v>
      </c>
      <c r="D2084" s="43">
        <v>79.2</v>
      </c>
      <c r="E2084" s="39">
        <v>199541</v>
      </c>
      <c r="F2084" s="43">
        <v>70.2</v>
      </c>
      <c r="G2084" s="39">
        <v>424811</v>
      </c>
      <c r="H2084" s="76"/>
      <c r="L2084" s="12">
        <f t="shared" si="98"/>
        <v>690</v>
      </c>
    </row>
    <row r="2085" spans="1:12" x14ac:dyDescent="0.25">
      <c r="A2085" s="37" t="s">
        <v>96</v>
      </c>
      <c r="B2085" s="40">
        <v>264339</v>
      </c>
      <c r="C2085" s="40">
        <v>225083</v>
      </c>
      <c r="D2085" s="42">
        <v>85.2</v>
      </c>
      <c r="E2085" s="40">
        <v>205290</v>
      </c>
      <c r="F2085" s="42">
        <v>77.7</v>
      </c>
      <c r="G2085" s="40">
        <v>430373</v>
      </c>
      <c r="H2085" s="130"/>
      <c r="L2085" s="12">
        <f t="shared" si="98"/>
        <v>564</v>
      </c>
    </row>
    <row r="2086" spans="1:12" x14ac:dyDescent="0.25">
      <c r="A2086" s="36" t="s">
        <v>97</v>
      </c>
      <c r="B2086" s="39">
        <v>210073</v>
      </c>
      <c r="C2086" s="39">
        <v>188927</v>
      </c>
      <c r="D2086" s="42">
        <v>89.9</v>
      </c>
      <c r="E2086" s="39">
        <v>178310</v>
      </c>
      <c r="F2086" s="42">
        <v>84.9</v>
      </c>
      <c r="G2086" s="39">
        <v>367237</v>
      </c>
      <c r="H2086" s="76"/>
      <c r="L2086" s="12">
        <f t="shared" si="98"/>
        <v>326</v>
      </c>
    </row>
    <row r="2087" spans="1:12" x14ac:dyDescent="0.25">
      <c r="A2087" s="37" t="s">
        <v>98</v>
      </c>
      <c r="B2087" s="40">
        <v>157657</v>
      </c>
      <c r="C2087" s="40">
        <v>145054</v>
      </c>
      <c r="D2087" s="42">
        <v>92</v>
      </c>
      <c r="E2087" s="40">
        <v>140744</v>
      </c>
      <c r="F2087" s="42">
        <v>89.3</v>
      </c>
      <c r="G2087" s="40">
        <v>285798</v>
      </c>
      <c r="H2087" s="130"/>
      <c r="L2087" s="12">
        <f t="shared" si="98"/>
        <v>194</v>
      </c>
    </row>
    <row r="2088" spans="1:12" x14ac:dyDescent="0.25">
      <c r="A2088" s="36" t="s">
        <v>99</v>
      </c>
      <c r="B2088" s="39">
        <v>102977</v>
      </c>
      <c r="C2088" s="39">
        <v>93613</v>
      </c>
      <c r="D2088" s="42">
        <v>90.9</v>
      </c>
      <c r="E2088" s="39">
        <v>91150</v>
      </c>
      <c r="F2088" s="42">
        <v>88.5</v>
      </c>
      <c r="G2088" s="39">
        <v>184763</v>
      </c>
      <c r="H2088" s="76"/>
      <c r="L2088" s="12">
        <f t="shared" si="98"/>
        <v>93</v>
      </c>
    </row>
    <row r="2089" spans="1:12" x14ac:dyDescent="0.25">
      <c r="A2089" s="37" t="s">
        <v>100</v>
      </c>
      <c r="B2089" s="40">
        <v>68566</v>
      </c>
      <c r="C2089" s="40">
        <v>62016</v>
      </c>
      <c r="D2089" s="42">
        <v>90.5</v>
      </c>
      <c r="E2089" s="40">
        <v>60493</v>
      </c>
      <c r="F2089" s="42">
        <v>88.2</v>
      </c>
      <c r="G2089" s="40">
        <v>122509</v>
      </c>
      <c r="H2089" s="130"/>
      <c r="L2089" s="12">
        <f t="shared" si="98"/>
        <v>47</v>
      </c>
    </row>
    <row r="2090" spans="1:12" x14ac:dyDescent="0.25">
      <c r="A2090" s="36" t="s">
        <v>101</v>
      </c>
      <c r="B2090" s="39">
        <v>44034</v>
      </c>
      <c r="C2090" s="39">
        <v>39606</v>
      </c>
      <c r="D2090" s="42">
        <v>89.9</v>
      </c>
      <c r="E2090" s="39">
        <v>38617</v>
      </c>
      <c r="F2090" s="42">
        <v>87.7</v>
      </c>
      <c r="G2090" s="39">
        <v>78223</v>
      </c>
      <c r="H2090" s="76"/>
      <c r="L2090" s="12">
        <f t="shared" si="98"/>
        <v>26</v>
      </c>
    </row>
    <row r="2091" spans="1:12" x14ac:dyDescent="0.25">
      <c r="A2091" s="37" t="s">
        <v>102</v>
      </c>
      <c r="B2091" s="40">
        <v>27669</v>
      </c>
      <c r="C2091" s="40">
        <v>25186</v>
      </c>
      <c r="D2091" s="42">
        <v>91</v>
      </c>
      <c r="E2091" s="40">
        <v>24599</v>
      </c>
      <c r="F2091" s="42">
        <v>88.9</v>
      </c>
      <c r="G2091" s="40">
        <v>49785</v>
      </c>
      <c r="H2091" s="130"/>
      <c r="L2091" s="12">
        <f t="shared" si="98"/>
        <v>17</v>
      </c>
    </row>
    <row r="2092" spans="1:12" x14ac:dyDescent="0.25">
      <c r="A2092" s="36" t="s">
        <v>12</v>
      </c>
      <c r="B2092" s="39" t="s">
        <v>13</v>
      </c>
      <c r="C2092" s="39">
        <v>60984</v>
      </c>
      <c r="D2092" s="43" t="s">
        <v>13</v>
      </c>
      <c r="E2092" s="39">
        <v>21043</v>
      </c>
      <c r="F2092" s="43" t="s">
        <v>13</v>
      </c>
      <c r="G2092" s="39">
        <v>82027</v>
      </c>
      <c r="H2092" s="76"/>
      <c r="L2092" s="12">
        <f t="shared" si="98"/>
        <v>619</v>
      </c>
    </row>
    <row r="2093" spans="1:12" x14ac:dyDescent="0.25">
      <c r="A2093" s="36" t="s">
        <v>194</v>
      </c>
      <c r="B2093" s="39">
        <v>3761140</v>
      </c>
      <c r="C2093" s="39">
        <v>2835849</v>
      </c>
      <c r="D2093" s="59">
        <v>75.400000000000006</v>
      </c>
      <c r="E2093" s="39">
        <v>2385526</v>
      </c>
      <c r="F2093" s="43">
        <v>63.4</v>
      </c>
      <c r="G2093" s="39">
        <v>5221375</v>
      </c>
      <c r="H2093" s="76"/>
    </row>
    <row r="2094" spans="1:12" x14ac:dyDescent="0.25">
      <c r="A2094" s="36" t="s">
        <v>103</v>
      </c>
      <c r="B2094" s="39">
        <v>4421887</v>
      </c>
      <c r="C2094" s="39">
        <v>2835849</v>
      </c>
      <c r="D2094" s="45">
        <v>64.099999999999994</v>
      </c>
      <c r="E2094" s="39">
        <v>2385526</v>
      </c>
      <c r="F2094" s="45">
        <v>54</v>
      </c>
      <c r="G2094" s="39">
        <v>5221375</v>
      </c>
      <c r="H2094" s="76"/>
      <c r="L2094" s="12">
        <f>SUM(L2075:L2093)</f>
        <v>13437</v>
      </c>
    </row>
    <row r="2096" spans="1:12" x14ac:dyDescent="0.25">
      <c r="B2096" s="3" t="s">
        <v>232</v>
      </c>
      <c r="C2096" s="58">
        <f>SUM(C2075:C2092)/SUM(B2075:B2091)</f>
        <v>0.75398635679970516</v>
      </c>
      <c r="D2096" s="56">
        <f>AVERAGE(D2075:D2091)</f>
        <v>77.652941176470591</v>
      </c>
      <c r="F2096" s="56">
        <f>AVERAGE(F2075:F2091)</f>
        <v>68.57647058823531</v>
      </c>
    </row>
    <row r="2097" spans="1:12" x14ac:dyDescent="0.25">
      <c r="B2097" s="3" t="s">
        <v>156</v>
      </c>
      <c r="D2097" s="38">
        <f>AVERAGE(D2085:D2091)</f>
        <v>89.914285714285711</v>
      </c>
      <c r="F2097" s="38">
        <f>AVERAGE(F2085:F2091)</f>
        <v>86.45714285714287</v>
      </c>
    </row>
    <row r="2098" spans="1:12" x14ac:dyDescent="0.25">
      <c r="B2098" s="3" t="s">
        <v>147</v>
      </c>
      <c r="D2098" s="38">
        <f>AVERAGE(D2087:D2091)</f>
        <v>90.859999999999985</v>
      </c>
      <c r="F2098" s="38">
        <f>AVERAGE(F2087:F2091)</f>
        <v>88.52000000000001</v>
      </c>
    </row>
    <row r="2100" spans="1:12" x14ac:dyDescent="0.25">
      <c r="A2100" t="s">
        <v>542</v>
      </c>
    </row>
    <row r="2101" spans="1:12" x14ac:dyDescent="0.25">
      <c r="A2101" t="s">
        <v>111</v>
      </c>
    </row>
    <row r="2102" spans="1:12" ht="60" x14ac:dyDescent="0.25">
      <c r="A2102" s="35" t="s">
        <v>104</v>
      </c>
      <c r="B2102" s="35" t="s">
        <v>105</v>
      </c>
      <c r="C2102" s="35" t="s">
        <v>106</v>
      </c>
      <c r="D2102" s="35" t="s">
        <v>107</v>
      </c>
      <c r="E2102" s="35" t="s">
        <v>108</v>
      </c>
      <c r="F2102" s="35" t="s">
        <v>109</v>
      </c>
      <c r="G2102" s="35" t="s">
        <v>110</v>
      </c>
      <c r="H2102" s="129"/>
      <c r="L2102" s="35" t="s">
        <v>457</v>
      </c>
    </row>
    <row r="2103" spans="1:12" x14ac:dyDescent="0.25">
      <c r="A2103" s="36" t="s">
        <v>134</v>
      </c>
      <c r="B2103" s="39">
        <v>660747</v>
      </c>
      <c r="C2103" s="39">
        <v>0</v>
      </c>
      <c r="D2103" s="45">
        <v>0</v>
      </c>
      <c r="E2103" s="39">
        <v>0</v>
      </c>
      <c r="F2103" s="45">
        <v>0</v>
      </c>
      <c r="G2103" s="39">
        <v>0</v>
      </c>
      <c r="H2103" s="76"/>
    </row>
    <row r="2104" spans="1:12" x14ac:dyDescent="0.25">
      <c r="A2104" s="41" t="s">
        <v>136</v>
      </c>
      <c r="B2104" s="40">
        <v>162530</v>
      </c>
      <c r="C2104" s="40">
        <v>101296</v>
      </c>
      <c r="D2104" s="44">
        <v>62.3</v>
      </c>
      <c r="E2104" s="40">
        <v>68284</v>
      </c>
      <c r="F2104" s="44">
        <v>42</v>
      </c>
      <c r="G2104" s="40">
        <v>169580</v>
      </c>
      <c r="H2104" s="130"/>
      <c r="L2104" s="12">
        <f t="shared" ref="L2104:L2121" si="99">C2104-C2133</f>
        <v>332</v>
      </c>
    </row>
    <row r="2105" spans="1:12" x14ac:dyDescent="0.25">
      <c r="A2105" s="36" t="s">
        <v>135</v>
      </c>
      <c r="B2105" s="39">
        <v>256743</v>
      </c>
      <c r="C2105" s="39">
        <v>167550</v>
      </c>
      <c r="D2105" s="43">
        <v>65.3</v>
      </c>
      <c r="E2105" s="39">
        <v>119151</v>
      </c>
      <c r="F2105" s="43">
        <v>46.4</v>
      </c>
      <c r="G2105" s="39">
        <v>286701</v>
      </c>
      <c r="H2105" s="76"/>
      <c r="L2105" s="12">
        <f t="shared" si="99"/>
        <v>396</v>
      </c>
    </row>
    <row r="2106" spans="1:12" x14ac:dyDescent="0.25">
      <c r="A2106" s="37" t="s">
        <v>88</v>
      </c>
      <c r="B2106" s="40">
        <v>277328</v>
      </c>
      <c r="C2106" s="40">
        <v>174233</v>
      </c>
      <c r="D2106" s="44">
        <v>62.8</v>
      </c>
      <c r="E2106" s="40">
        <v>123813</v>
      </c>
      <c r="F2106" s="44">
        <v>44.6</v>
      </c>
      <c r="G2106" s="40">
        <v>298046</v>
      </c>
      <c r="H2106" s="130"/>
      <c r="L2106" s="12">
        <f t="shared" si="99"/>
        <v>363</v>
      </c>
    </row>
    <row r="2107" spans="1:12" x14ac:dyDescent="0.25">
      <c r="A2107" s="36" t="s">
        <v>89</v>
      </c>
      <c r="B2107" s="39">
        <v>314508</v>
      </c>
      <c r="C2107" s="39">
        <v>191691</v>
      </c>
      <c r="D2107" s="43">
        <v>61</v>
      </c>
      <c r="E2107" s="39">
        <v>140355</v>
      </c>
      <c r="F2107" s="43">
        <v>44.6</v>
      </c>
      <c r="G2107" s="39">
        <v>332046</v>
      </c>
      <c r="H2107" s="76"/>
      <c r="L2107" s="12">
        <f t="shared" si="99"/>
        <v>392</v>
      </c>
    </row>
    <row r="2108" spans="1:12" x14ac:dyDescent="0.25">
      <c r="A2108" s="37" t="s">
        <v>90</v>
      </c>
      <c r="B2108" s="40">
        <v>356228</v>
      </c>
      <c r="C2108" s="40">
        <v>226671</v>
      </c>
      <c r="D2108" s="44">
        <v>63.6</v>
      </c>
      <c r="E2108" s="40">
        <v>173156</v>
      </c>
      <c r="F2108" s="44">
        <v>48.6</v>
      </c>
      <c r="G2108" s="40">
        <v>399827</v>
      </c>
      <c r="H2108" s="130"/>
      <c r="L2108" s="12">
        <f t="shared" si="99"/>
        <v>428</v>
      </c>
    </row>
    <row r="2109" spans="1:12" x14ac:dyDescent="0.25">
      <c r="A2109" s="36" t="s">
        <v>91</v>
      </c>
      <c r="B2109" s="39">
        <v>359302</v>
      </c>
      <c r="C2109" s="39">
        <v>244746</v>
      </c>
      <c r="D2109" s="43">
        <v>68.099999999999994</v>
      </c>
      <c r="E2109" s="39">
        <v>191658</v>
      </c>
      <c r="F2109" s="43">
        <v>53.3</v>
      </c>
      <c r="G2109" s="39">
        <v>436404</v>
      </c>
      <c r="H2109" s="76"/>
      <c r="L2109" s="12">
        <f t="shared" si="99"/>
        <v>412</v>
      </c>
    </row>
    <row r="2110" spans="1:12" x14ac:dyDescent="0.25">
      <c r="A2110" s="37" t="s">
        <v>92</v>
      </c>
      <c r="B2110" s="40">
        <v>319889</v>
      </c>
      <c r="C2110" s="40">
        <v>229976</v>
      </c>
      <c r="D2110" s="44">
        <v>71.900000000000006</v>
      </c>
      <c r="E2110" s="40">
        <v>186502</v>
      </c>
      <c r="F2110" s="44">
        <v>58.3</v>
      </c>
      <c r="G2110" s="40">
        <v>416478</v>
      </c>
      <c r="H2110" s="130"/>
      <c r="L2110" s="12">
        <f t="shared" si="99"/>
        <v>329</v>
      </c>
    </row>
    <row r="2111" spans="1:12" x14ac:dyDescent="0.25">
      <c r="A2111" s="36" t="s">
        <v>93</v>
      </c>
      <c r="B2111" s="39">
        <v>288547</v>
      </c>
      <c r="C2111" s="39">
        <v>215214</v>
      </c>
      <c r="D2111" s="43">
        <v>74.599999999999994</v>
      </c>
      <c r="E2111" s="39">
        <v>178500</v>
      </c>
      <c r="F2111" s="43">
        <v>61.9</v>
      </c>
      <c r="G2111" s="39">
        <v>393714</v>
      </c>
      <c r="H2111" s="76"/>
      <c r="L2111" s="12">
        <f t="shared" si="99"/>
        <v>265</v>
      </c>
    </row>
    <row r="2112" spans="1:12" x14ac:dyDescent="0.25">
      <c r="A2112" s="37" t="s">
        <v>94</v>
      </c>
      <c r="B2112" s="40">
        <v>266491</v>
      </c>
      <c r="C2112" s="40">
        <v>207872</v>
      </c>
      <c r="D2112" s="44">
        <v>78</v>
      </c>
      <c r="E2112" s="40">
        <v>177306</v>
      </c>
      <c r="F2112" s="44">
        <v>66.5</v>
      </c>
      <c r="G2112" s="40">
        <v>385178</v>
      </c>
      <c r="H2112" s="130"/>
      <c r="L2112" s="12">
        <f t="shared" si="99"/>
        <v>198</v>
      </c>
    </row>
    <row r="2113" spans="1:12" x14ac:dyDescent="0.25">
      <c r="A2113" s="36" t="s">
        <v>95</v>
      </c>
      <c r="B2113" s="39">
        <v>284260</v>
      </c>
      <c r="C2113" s="39">
        <v>224580</v>
      </c>
      <c r="D2113" s="43">
        <v>79</v>
      </c>
      <c r="E2113" s="39">
        <v>194934</v>
      </c>
      <c r="F2113" s="43">
        <v>68.599999999999994</v>
      </c>
      <c r="G2113" s="39">
        <v>419514</v>
      </c>
      <c r="H2113" s="76"/>
      <c r="L2113" s="12">
        <f t="shared" si="99"/>
        <v>208</v>
      </c>
    </row>
    <row r="2114" spans="1:12" x14ac:dyDescent="0.25">
      <c r="A2114" s="37" t="s">
        <v>96</v>
      </c>
      <c r="B2114" s="40">
        <v>264339</v>
      </c>
      <c r="C2114" s="40">
        <v>224519</v>
      </c>
      <c r="D2114" s="42">
        <v>84.9</v>
      </c>
      <c r="E2114" s="40">
        <v>201891</v>
      </c>
      <c r="F2114" s="42">
        <v>76.400000000000006</v>
      </c>
      <c r="G2114" s="40">
        <v>426410</v>
      </c>
      <c r="H2114" s="130"/>
      <c r="L2114" s="12">
        <f t="shared" si="99"/>
        <v>195</v>
      </c>
    </row>
    <row r="2115" spans="1:12" x14ac:dyDescent="0.25">
      <c r="A2115" s="36" t="s">
        <v>97</v>
      </c>
      <c r="B2115" s="39">
        <v>210073</v>
      </c>
      <c r="C2115" s="39">
        <v>188601</v>
      </c>
      <c r="D2115" s="42">
        <v>89.8</v>
      </c>
      <c r="E2115" s="39">
        <v>176603</v>
      </c>
      <c r="F2115" s="42">
        <v>84.1</v>
      </c>
      <c r="G2115" s="39">
        <v>365204</v>
      </c>
      <c r="H2115" s="76"/>
      <c r="L2115" s="12">
        <f t="shared" si="99"/>
        <v>110</v>
      </c>
    </row>
    <row r="2116" spans="1:12" x14ac:dyDescent="0.25">
      <c r="A2116" s="37" t="s">
        <v>98</v>
      </c>
      <c r="B2116" s="40">
        <v>157657</v>
      </c>
      <c r="C2116" s="40">
        <v>144860</v>
      </c>
      <c r="D2116" s="42">
        <v>91.9</v>
      </c>
      <c r="E2116" s="40">
        <v>139727</v>
      </c>
      <c r="F2116" s="42">
        <v>88.6</v>
      </c>
      <c r="G2116" s="40">
        <v>284587</v>
      </c>
      <c r="H2116" s="130"/>
      <c r="L2116" s="12">
        <f t="shared" si="99"/>
        <v>52</v>
      </c>
    </row>
    <row r="2117" spans="1:12" x14ac:dyDescent="0.25">
      <c r="A2117" s="36" t="s">
        <v>99</v>
      </c>
      <c r="B2117" s="39">
        <v>102977</v>
      </c>
      <c r="C2117" s="39">
        <v>93520</v>
      </c>
      <c r="D2117" s="42">
        <v>90.8</v>
      </c>
      <c r="E2117" s="39">
        <v>90754</v>
      </c>
      <c r="F2117" s="42">
        <v>88.1</v>
      </c>
      <c r="G2117" s="39">
        <v>184274</v>
      </c>
      <c r="H2117" s="76"/>
      <c r="L2117" s="12">
        <f t="shared" si="99"/>
        <v>29</v>
      </c>
    </row>
    <row r="2118" spans="1:12" x14ac:dyDescent="0.25">
      <c r="A2118" s="37" t="s">
        <v>100</v>
      </c>
      <c r="B2118" s="40">
        <v>68566</v>
      </c>
      <c r="C2118" s="40">
        <v>61969</v>
      </c>
      <c r="D2118" s="42">
        <v>90.4</v>
      </c>
      <c r="E2118" s="40">
        <v>60284</v>
      </c>
      <c r="F2118" s="42">
        <v>87.9</v>
      </c>
      <c r="G2118" s="40">
        <v>122253</v>
      </c>
      <c r="H2118" s="130"/>
      <c r="L2118" s="12">
        <f t="shared" si="99"/>
        <v>15</v>
      </c>
    </row>
    <row r="2119" spans="1:12" x14ac:dyDescent="0.25">
      <c r="A2119" s="36" t="s">
        <v>101</v>
      </c>
      <c r="B2119" s="39">
        <v>44034</v>
      </c>
      <c r="C2119" s="39">
        <v>39580</v>
      </c>
      <c r="D2119" s="42">
        <v>89.9</v>
      </c>
      <c r="E2119" s="39">
        <v>38499</v>
      </c>
      <c r="F2119" s="42">
        <v>87.4</v>
      </c>
      <c r="G2119" s="39">
        <v>78079</v>
      </c>
      <c r="H2119" s="76"/>
      <c r="L2119" s="12">
        <f t="shared" si="99"/>
        <v>7</v>
      </c>
    </row>
    <row r="2120" spans="1:12" x14ac:dyDescent="0.25">
      <c r="A2120" s="37" t="s">
        <v>102</v>
      </c>
      <c r="B2120" s="40">
        <v>27669</v>
      </c>
      <c r="C2120" s="40">
        <v>25169</v>
      </c>
      <c r="D2120" s="42">
        <v>91</v>
      </c>
      <c r="E2120" s="40">
        <v>24551</v>
      </c>
      <c r="F2120" s="42">
        <v>88.7</v>
      </c>
      <c r="G2120" s="40">
        <v>49720</v>
      </c>
      <c r="H2120" s="130"/>
      <c r="L2120" s="12">
        <f t="shared" si="99"/>
        <v>2</v>
      </c>
    </row>
    <row r="2121" spans="1:12" x14ac:dyDescent="0.25">
      <c r="A2121" s="36" t="s">
        <v>12</v>
      </c>
      <c r="B2121" s="39" t="s">
        <v>13</v>
      </c>
      <c r="C2121" s="39">
        <v>60365</v>
      </c>
      <c r="D2121" s="43" t="s">
        <v>13</v>
      </c>
      <c r="E2121" s="39">
        <v>19971</v>
      </c>
      <c r="F2121" s="43" t="s">
        <v>13</v>
      </c>
      <c r="G2121" s="39">
        <v>80336</v>
      </c>
      <c r="H2121" s="76"/>
      <c r="L2121" s="12">
        <f t="shared" si="99"/>
        <v>-12</v>
      </c>
    </row>
    <row r="2122" spans="1:12" x14ac:dyDescent="0.25">
      <c r="A2122" s="36" t="s">
        <v>194</v>
      </c>
      <c r="B2122" s="39">
        <v>3761140</v>
      </c>
      <c r="C2122" s="39">
        <v>2822412</v>
      </c>
      <c r="D2122" s="59">
        <v>75</v>
      </c>
      <c r="E2122" s="39">
        <v>2305939</v>
      </c>
      <c r="F2122" s="43">
        <v>61.3</v>
      </c>
      <c r="G2122" s="39">
        <v>5128351</v>
      </c>
      <c r="H2122" s="76"/>
    </row>
    <row r="2123" spans="1:12" x14ac:dyDescent="0.25">
      <c r="A2123" s="36" t="s">
        <v>103</v>
      </c>
      <c r="B2123" s="39">
        <v>4421887</v>
      </c>
      <c r="C2123" s="39">
        <v>2822412</v>
      </c>
      <c r="D2123" s="45">
        <v>63.8</v>
      </c>
      <c r="E2123" s="39">
        <v>2305939</v>
      </c>
      <c r="F2123" s="45">
        <v>52.1</v>
      </c>
      <c r="G2123" s="39">
        <v>5128351</v>
      </c>
      <c r="H2123" s="76"/>
      <c r="L2123" s="12">
        <f>SUM(L2104:L2122)</f>
        <v>3721</v>
      </c>
    </row>
    <row r="2125" spans="1:12" x14ac:dyDescent="0.25">
      <c r="B2125" s="3" t="s">
        <v>232</v>
      </c>
      <c r="C2125" s="58">
        <f>SUM(C2104:C2121)/SUM(B2104:B2120)</f>
        <v>0.7504137707147911</v>
      </c>
      <c r="D2125" s="56">
        <f>AVERAGE(D2104:D2120)</f>
        <v>77.370588235294122</v>
      </c>
      <c r="F2125" s="56">
        <f>AVERAGE(F2104:F2120)</f>
        <v>66.82352941176471</v>
      </c>
    </row>
    <row r="2126" spans="1:12" x14ac:dyDescent="0.25">
      <c r="B2126" s="3" t="s">
        <v>156</v>
      </c>
      <c r="D2126" s="38">
        <f>AVERAGE(D2114:D2120)</f>
        <v>89.814285714285717</v>
      </c>
      <c r="F2126" s="38">
        <f>AVERAGE(F2114:F2120)</f>
        <v>85.885714285714286</v>
      </c>
    </row>
    <row r="2127" spans="1:12" x14ac:dyDescent="0.25">
      <c r="B2127" s="3" t="s">
        <v>147</v>
      </c>
      <c r="D2127" s="38">
        <f>AVERAGE(D2116:D2120)</f>
        <v>90.8</v>
      </c>
      <c r="F2127" s="38">
        <f>AVERAGE(F2116:F2120)</f>
        <v>88.14</v>
      </c>
    </row>
    <row r="2129" spans="1:12" x14ac:dyDescent="0.25">
      <c r="A2129" t="s">
        <v>535</v>
      </c>
    </row>
    <row r="2130" spans="1:12" x14ac:dyDescent="0.25">
      <c r="A2130" t="s">
        <v>111</v>
      </c>
    </row>
    <row r="2131" spans="1:12" ht="60" x14ac:dyDescent="0.25">
      <c r="A2131" s="35" t="s">
        <v>104</v>
      </c>
      <c r="B2131" s="35" t="s">
        <v>105</v>
      </c>
      <c r="C2131" s="35" t="s">
        <v>106</v>
      </c>
      <c r="D2131" s="35" t="s">
        <v>107</v>
      </c>
      <c r="E2131" s="35" t="s">
        <v>108</v>
      </c>
      <c r="F2131" s="35" t="s">
        <v>109</v>
      </c>
      <c r="G2131" s="35" t="s">
        <v>110</v>
      </c>
      <c r="H2131" s="129"/>
      <c r="L2131" s="35" t="s">
        <v>457</v>
      </c>
    </row>
    <row r="2132" spans="1:12" x14ac:dyDescent="0.25">
      <c r="A2132" s="36" t="s">
        <v>134</v>
      </c>
      <c r="B2132" s="39">
        <v>660747</v>
      </c>
      <c r="C2132" s="39">
        <v>0</v>
      </c>
      <c r="D2132" s="45">
        <v>0</v>
      </c>
      <c r="E2132" s="39">
        <v>0</v>
      </c>
      <c r="F2132" s="45">
        <v>0</v>
      </c>
      <c r="G2132" s="39">
        <v>0</v>
      </c>
      <c r="H2132" s="76"/>
    </row>
    <row r="2133" spans="1:12" x14ac:dyDescent="0.25">
      <c r="A2133" s="41" t="s">
        <v>136</v>
      </c>
      <c r="B2133" s="40">
        <v>162530</v>
      </c>
      <c r="C2133" s="40">
        <v>100964</v>
      </c>
      <c r="D2133" s="44">
        <v>62.1</v>
      </c>
      <c r="E2133" s="40">
        <v>66027</v>
      </c>
      <c r="F2133" s="44">
        <v>40.6</v>
      </c>
      <c r="G2133" s="40">
        <v>166991</v>
      </c>
      <c r="H2133" s="130"/>
      <c r="L2133" s="12">
        <f t="shared" ref="L2133:L2150" si="100">C2133-C2162</f>
        <v>224</v>
      </c>
    </row>
    <row r="2134" spans="1:12" x14ac:dyDescent="0.25">
      <c r="A2134" s="36" t="s">
        <v>135</v>
      </c>
      <c r="B2134" s="39">
        <v>256743</v>
      </c>
      <c r="C2134" s="39">
        <v>167154</v>
      </c>
      <c r="D2134" s="43">
        <v>65.099999999999994</v>
      </c>
      <c r="E2134" s="39">
        <v>115945</v>
      </c>
      <c r="F2134" s="43">
        <v>45.2</v>
      </c>
      <c r="G2134" s="39">
        <v>283099</v>
      </c>
      <c r="H2134" s="76"/>
      <c r="L2134" s="12">
        <f t="shared" si="100"/>
        <v>264</v>
      </c>
    </row>
    <row r="2135" spans="1:12" x14ac:dyDescent="0.25">
      <c r="A2135" s="37" t="s">
        <v>88</v>
      </c>
      <c r="B2135" s="40">
        <v>277328</v>
      </c>
      <c r="C2135" s="40">
        <v>173870</v>
      </c>
      <c r="D2135" s="44">
        <v>62.7</v>
      </c>
      <c r="E2135" s="40">
        <v>121455</v>
      </c>
      <c r="F2135" s="44">
        <v>43.8</v>
      </c>
      <c r="G2135" s="40">
        <v>295325</v>
      </c>
      <c r="H2135" s="130"/>
      <c r="L2135" s="12">
        <f t="shared" si="100"/>
        <v>306</v>
      </c>
    </row>
    <row r="2136" spans="1:12" x14ac:dyDescent="0.25">
      <c r="A2136" s="36" t="s">
        <v>89</v>
      </c>
      <c r="B2136" s="39">
        <v>314508</v>
      </c>
      <c r="C2136" s="39">
        <v>191299</v>
      </c>
      <c r="D2136" s="43">
        <v>60.8</v>
      </c>
      <c r="E2136" s="39">
        <v>138049</v>
      </c>
      <c r="F2136" s="43">
        <v>43.9</v>
      </c>
      <c r="G2136" s="39">
        <v>329348</v>
      </c>
      <c r="H2136" s="76"/>
      <c r="L2136" s="12">
        <f t="shared" si="100"/>
        <v>337</v>
      </c>
    </row>
    <row r="2137" spans="1:12" x14ac:dyDescent="0.25">
      <c r="A2137" s="37" t="s">
        <v>90</v>
      </c>
      <c r="B2137" s="40">
        <v>356228</v>
      </c>
      <c r="C2137" s="40">
        <v>226243</v>
      </c>
      <c r="D2137" s="44">
        <v>63.5</v>
      </c>
      <c r="E2137" s="40">
        <v>170762</v>
      </c>
      <c r="F2137" s="44">
        <v>47.9</v>
      </c>
      <c r="G2137" s="40">
        <v>397005</v>
      </c>
      <c r="H2137" s="130"/>
      <c r="L2137" s="12">
        <f t="shared" si="100"/>
        <v>349</v>
      </c>
    </row>
    <row r="2138" spans="1:12" x14ac:dyDescent="0.25">
      <c r="A2138" s="36" t="s">
        <v>91</v>
      </c>
      <c r="B2138" s="39">
        <v>359302</v>
      </c>
      <c r="C2138" s="39">
        <v>244334</v>
      </c>
      <c r="D2138" s="43">
        <v>68</v>
      </c>
      <c r="E2138" s="39">
        <v>189161</v>
      </c>
      <c r="F2138" s="43">
        <v>52.6</v>
      </c>
      <c r="G2138" s="39">
        <v>433495</v>
      </c>
      <c r="H2138" s="76"/>
      <c r="L2138" s="12">
        <f t="shared" si="100"/>
        <v>325</v>
      </c>
    </row>
    <row r="2139" spans="1:12" x14ac:dyDescent="0.25">
      <c r="A2139" s="37" t="s">
        <v>92</v>
      </c>
      <c r="B2139" s="40">
        <v>319889</v>
      </c>
      <c r="C2139" s="40">
        <v>229647</v>
      </c>
      <c r="D2139" s="44">
        <v>71.8</v>
      </c>
      <c r="E2139" s="40">
        <v>184291</v>
      </c>
      <c r="F2139" s="44">
        <v>57.6</v>
      </c>
      <c r="G2139" s="40">
        <v>413938</v>
      </c>
      <c r="H2139" s="130"/>
      <c r="L2139" s="12">
        <f t="shared" si="100"/>
        <v>236</v>
      </c>
    </row>
    <row r="2140" spans="1:12" x14ac:dyDescent="0.25">
      <c r="A2140" s="36" t="s">
        <v>93</v>
      </c>
      <c r="B2140" s="39">
        <v>288547</v>
      </c>
      <c r="C2140" s="39">
        <v>214949</v>
      </c>
      <c r="D2140" s="43">
        <v>74.5</v>
      </c>
      <c r="E2140" s="39">
        <v>176588</v>
      </c>
      <c r="F2140" s="43">
        <v>61.2</v>
      </c>
      <c r="G2140" s="39">
        <v>391537</v>
      </c>
      <c r="H2140" s="76"/>
      <c r="L2140" s="12">
        <f t="shared" si="100"/>
        <v>240</v>
      </c>
    </row>
    <row r="2141" spans="1:12" x14ac:dyDescent="0.25">
      <c r="A2141" s="37" t="s">
        <v>94</v>
      </c>
      <c r="B2141" s="40">
        <v>266491</v>
      </c>
      <c r="C2141" s="40">
        <v>207674</v>
      </c>
      <c r="D2141" s="44">
        <v>77.900000000000006</v>
      </c>
      <c r="E2141" s="40">
        <v>175679</v>
      </c>
      <c r="F2141" s="44">
        <v>65.900000000000006</v>
      </c>
      <c r="G2141" s="40">
        <v>383353</v>
      </c>
      <c r="H2141" s="130"/>
      <c r="L2141" s="12">
        <f t="shared" si="100"/>
        <v>185</v>
      </c>
    </row>
    <row r="2142" spans="1:12" x14ac:dyDescent="0.25">
      <c r="A2142" s="36" t="s">
        <v>95</v>
      </c>
      <c r="B2142" s="39">
        <v>284260</v>
      </c>
      <c r="C2142" s="39">
        <v>224372</v>
      </c>
      <c r="D2142" s="43">
        <v>78.900000000000006</v>
      </c>
      <c r="E2142" s="39">
        <v>193538</v>
      </c>
      <c r="F2142" s="43">
        <v>68.099999999999994</v>
      </c>
      <c r="G2142" s="39">
        <v>417910</v>
      </c>
      <c r="H2142" s="76"/>
      <c r="L2142" s="12">
        <f t="shared" si="100"/>
        <v>178</v>
      </c>
    </row>
    <row r="2143" spans="1:12" x14ac:dyDescent="0.25">
      <c r="A2143" s="37" t="s">
        <v>96</v>
      </c>
      <c r="B2143" s="40">
        <v>264339</v>
      </c>
      <c r="C2143" s="40">
        <v>224324</v>
      </c>
      <c r="D2143" s="42">
        <v>84.9</v>
      </c>
      <c r="E2143" s="40">
        <v>200744</v>
      </c>
      <c r="F2143" s="42">
        <v>75.900000000000006</v>
      </c>
      <c r="G2143" s="40">
        <v>425068</v>
      </c>
      <c r="H2143" s="130"/>
      <c r="L2143" s="12">
        <f t="shared" si="100"/>
        <v>147</v>
      </c>
    </row>
    <row r="2144" spans="1:12" x14ac:dyDescent="0.25">
      <c r="A2144" s="36" t="s">
        <v>97</v>
      </c>
      <c r="B2144" s="39">
        <v>210073</v>
      </c>
      <c r="C2144" s="39">
        <v>188491</v>
      </c>
      <c r="D2144" s="42">
        <v>89.7</v>
      </c>
      <c r="E2144" s="39">
        <v>176070</v>
      </c>
      <c r="F2144" s="42">
        <v>83.8</v>
      </c>
      <c r="G2144" s="39">
        <v>364561</v>
      </c>
      <c r="H2144" s="76"/>
      <c r="L2144" s="12">
        <f t="shared" si="100"/>
        <v>92</v>
      </c>
    </row>
    <row r="2145" spans="1:12" x14ac:dyDescent="0.25">
      <c r="A2145" s="37" t="s">
        <v>98</v>
      </c>
      <c r="B2145" s="40">
        <v>157657</v>
      </c>
      <c r="C2145" s="40">
        <v>144808</v>
      </c>
      <c r="D2145" s="42">
        <v>91.8</v>
      </c>
      <c r="E2145" s="40">
        <v>139423</v>
      </c>
      <c r="F2145" s="42">
        <v>88.4</v>
      </c>
      <c r="G2145" s="40">
        <v>284231</v>
      </c>
      <c r="H2145" s="130"/>
      <c r="L2145" s="12">
        <f t="shared" si="100"/>
        <v>55</v>
      </c>
    </row>
    <row r="2146" spans="1:12" x14ac:dyDescent="0.25">
      <c r="A2146" s="36" t="s">
        <v>99</v>
      </c>
      <c r="B2146" s="39">
        <v>102977</v>
      </c>
      <c r="C2146" s="39">
        <v>93491</v>
      </c>
      <c r="D2146" s="42">
        <v>90.8</v>
      </c>
      <c r="E2146" s="39">
        <v>90630</v>
      </c>
      <c r="F2146" s="42">
        <v>88</v>
      </c>
      <c r="G2146" s="39">
        <v>184121</v>
      </c>
      <c r="H2146" s="76"/>
      <c r="L2146" s="12">
        <f t="shared" si="100"/>
        <v>31</v>
      </c>
    </row>
    <row r="2147" spans="1:12" x14ac:dyDescent="0.25">
      <c r="A2147" s="37" t="s">
        <v>100</v>
      </c>
      <c r="B2147" s="40">
        <v>68566</v>
      </c>
      <c r="C2147" s="40">
        <v>61954</v>
      </c>
      <c r="D2147" s="42">
        <v>90.4</v>
      </c>
      <c r="E2147" s="40">
        <v>60219</v>
      </c>
      <c r="F2147" s="42">
        <v>87.8</v>
      </c>
      <c r="G2147" s="40">
        <v>122173</v>
      </c>
      <c r="H2147" s="130"/>
      <c r="L2147" s="12">
        <f t="shared" si="100"/>
        <v>7</v>
      </c>
    </row>
    <row r="2148" spans="1:12" x14ac:dyDescent="0.25">
      <c r="A2148" s="36" t="s">
        <v>101</v>
      </c>
      <c r="B2148" s="39">
        <v>44034</v>
      </c>
      <c r="C2148" s="39">
        <v>39573</v>
      </c>
      <c r="D2148" s="42">
        <v>89.9</v>
      </c>
      <c r="E2148" s="39">
        <v>38469</v>
      </c>
      <c r="F2148" s="42">
        <v>87.4</v>
      </c>
      <c r="G2148" s="39">
        <v>78042</v>
      </c>
      <c r="H2148" s="76"/>
      <c r="L2148" s="12">
        <f t="shared" si="100"/>
        <v>7</v>
      </c>
    </row>
    <row r="2149" spans="1:12" x14ac:dyDescent="0.25">
      <c r="A2149" s="37" t="s">
        <v>102</v>
      </c>
      <c r="B2149" s="40">
        <v>27669</v>
      </c>
      <c r="C2149" s="40">
        <v>25167</v>
      </c>
      <c r="D2149" s="42">
        <v>91</v>
      </c>
      <c r="E2149" s="40">
        <v>24533</v>
      </c>
      <c r="F2149" s="42">
        <v>88.7</v>
      </c>
      <c r="G2149" s="40">
        <v>49700</v>
      </c>
      <c r="H2149" s="130"/>
      <c r="L2149" s="12">
        <f t="shared" si="100"/>
        <v>1</v>
      </c>
    </row>
    <row r="2150" spans="1:12" x14ac:dyDescent="0.25">
      <c r="A2150" s="36" t="s">
        <v>12</v>
      </c>
      <c r="B2150" s="39" t="s">
        <v>13</v>
      </c>
      <c r="C2150" s="39">
        <v>60377</v>
      </c>
      <c r="D2150" s="43" t="s">
        <v>13</v>
      </c>
      <c r="E2150" s="39">
        <v>19837</v>
      </c>
      <c r="F2150" s="43" t="s">
        <v>13</v>
      </c>
      <c r="G2150" s="39">
        <v>80214</v>
      </c>
      <c r="H2150" s="76"/>
      <c r="L2150" s="12">
        <f t="shared" si="100"/>
        <v>510</v>
      </c>
    </row>
    <row r="2151" spans="1:12" x14ac:dyDescent="0.25">
      <c r="A2151" s="36" t="s">
        <v>194</v>
      </c>
      <c r="B2151" s="39">
        <v>3761140</v>
      </c>
      <c r="C2151" s="39">
        <v>2818691</v>
      </c>
      <c r="D2151" s="59">
        <v>74.900000000000006</v>
      </c>
      <c r="E2151" s="39">
        <v>2281420</v>
      </c>
      <c r="F2151" s="43">
        <v>60.7</v>
      </c>
      <c r="G2151" s="39">
        <v>5100111</v>
      </c>
      <c r="H2151" s="76"/>
    </row>
    <row r="2152" spans="1:12" x14ac:dyDescent="0.25">
      <c r="A2152" s="36" t="s">
        <v>103</v>
      </c>
      <c r="B2152" s="39">
        <v>4421887</v>
      </c>
      <c r="C2152" s="39">
        <v>2818691</v>
      </c>
      <c r="D2152" s="45">
        <v>63.7</v>
      </c>
      <c r="E2152" s="39">
        <v>2281420</v>
      </c>
      <c r="F2152" s="45">
        <v>51.6</v>
      </c>
      <c r="G2152" s="39">
        <v>5100111</v>
      </c>
      <c r="H2152" s="76"/>
      <c r="L2152" s="12">
        <f>SUM(L2133:L2151)</f>
        <v>3494</v>
      </c>
    </row>
    <row r="2154" spans="1:12" x14ac:dyDescent="0.25">
      <c r="B2154" s="3" t="s">
        <v>232</v>
      </c>
      <c r="C2154" s="58">
        <f>SUM(C2133:C2150)/SUM(B2133:B2149)</f>
        <v>0.74942444327399582</v>
      </c>
      <c r="D2154" s="56">
        <f>AVERAGE(D2133:D2149)</f>
        <v>77.282352941176484</v>
      </c>
      <c r="F2154" s="56">
        <f>AVERAGE(F2133:F2149)</f>
        <v>66.28235294117647</v>
      </c>
    </row>
    <row r="2155" spans="1:12" x14ac:dyDescent="0.25">
      <c r="B2155" s="3" t="s">
        <v>156</v>
      </c>
      <c r="D2155" s="38">
        <f>AVERAGE(D2143:D2149)</f>
        <v>89.785714285714292</v>
      </c>
      <c r="F2155" s="38">
        <f>AVERAGE(F2143:F2149)</f>
        <v>85.714285714285737</v>
      </c>
    </row>
    <row r="2156" spans="1:12" x14ac:dyDescent="0.25">
      <c r="B2156" s="3" t="s">
        <v>147</v>
      </c>
      <c r="D2156" s="38">
        <f>AVERAGE(D2145:D2149)</f>
        <v>90.78</v>
      </c>
      <c r="F2156" s="38">
        <f>AVERAGE(F2145:F2149)</f>
        <v>88.06</v>
      </c>
    </row>
    <row r="2158" spans="1:12" x14ac:dyDescent="0.25">
      <c r="A2158" t="s">
        <v>527</v>
      </c>
    </row>
    <row r="2159" spans="1:12" x14ac:dyDescent="0.25">
      <c r="A2159" t="s">
        <v>111</v>
      </c>
    </row>
    <row r="2160" spans="1:12" ht="60" x14ac:dyDescent="0.25">
      <c r="A2160" s="35" t="s">
        <v>104</v>
      </c>
      <c r="B2160" s="35" t="s">
        <v>105</v>
      </c>
      <c r="C2160" s="35" t="s">
        <v>106</v>
      </c>
      <c r="D2160" s="35" t="s">
        <v>107</v>
      </c>
      <c r="E2160" s="35" t="s">
        <v>108</v>
      </c>
      <c r="F2160" s="35" t="s">
        <v>109</v>
      </c>
      <c r="G2160" s="35" t="s">
        <v>110</v>
      </c>
      <c r="H2160" s="129"/>
      <c r="L2160" s="35" t="s">
        <v>457</v>
      </c>
    </row>
    <row r="2161" spans="1:12" x14ac:dyDescent="0.25">
      <c r="A2161" s="36" t="s">
        <v>134</v>
      </c>
      <c r="B2161" s="39">
        <v>660747</v>
      </c>
      <c r="C2161" s="39">
        <v>0</v>
      </c>
      <c r="D2161" s="45">
        <v>0</v>
      </c>
      <c r="E2161" s="39">
        <v>0</v>
      </c>
      <c r="F2161" s="45">
        <v>0</v>
      </c>
      <c r="G2161" s="39">
        <v>0</v>
      </c>
      <c r="H2161" s="76"/>
    </row>
    <row r="2162" spans="1:12" x14ac:dyDescent="0.25">
      <c r="A2162" s="41" t="s">
        <v>136</v>
      </c>
      <c r="B2162" s="40">
        <v>162530</v>
      </c>
      <c r="C2162" s="40">
        <v>100740</v>
      </c>
      <c r="D2162" s="44">
        <v>62</v>
      </c>
      <c r="E2162" s="40">
        <v>64585</v>
      </c>
      <c r="F2162" s="44">
        <v>39.700000000000003</v>
      </c>
      <c r="G2162" s="40">
        <v>165325</v>
      </c>
      <c r="H2162" s="130"/>
      <c r="L2162" s="12">
        <f t="shared" ref="L2162:L2179" si="101">C2162-C2191</f>
        <v>1180</v>
      </c>
    </row>
    <row r="2163" spans="1:12" x14ac:dyDescent="0.25">
      <c r="A2163" s="36" t="s">
        <v>135</v>
      </c>
      <c r="B2163" s="39">
        <v>256743</v>
      </c>
      <c r="C2163" s="39">
        <v>166890</v>
      </c>
      <c r="D2163" s="43">
        <v>65</v>
      </c>
      <c r="E2163" s="39">
        <v>113906</v>
      </c>
      <c r="F2163" s="43">
        <v>44.4</v>
      </c>
      <c r="G2163" s="39">
        <v>280796</v>
      </c>
      <c r="H2163" s="76"/>
      <c r="L2163" s="12">
        <f t="shared" si="101"/>
        <v>1403</v>
      </c>
    </row>
    <row r="2164" spans="1:12" x14ac:dyDescent="0.25">
      <c r="A2164" s="37" t="s">
        <v>88</v>
      </c>
      <c r="B2164" s="40">
        <v>277328</v>
      </c>
      <c r="C2164" s="40">
        <v>173564</v>
      </c>
      <c r="D2164" s="44">
        <v>62.6</v>
      </c>
      <c r="E2164" s="40">
        <v>119885</v>
      </c>
      <c r="F2164" s="44">
        <v>43.2</v>
      </c>
      <c r="G2164" s="40">
        <v>293449</v>
      </c>
      <c r="H2164" s="130"/>
      <c r="L2164" s="12">
        <f t="shared" si="101"/>
        <v>1317</v>
      </c>
    </row>
    <row r="2165" spans="1:12" x14ac:dyDescent="0.25">
      <c r="A2165" s="36" t="s">
        <v>89</v>
      </c>
      <c r="B2165" s="39">
        <v>314508</v>
      </c>
      <c r="C2165" s="39">
        <v>190962</v>
      </c>
      <c r="D2165" s="43">
        <v>60.7</v>
      </c>
      <c r="E2165" s="39">
        <v>136487</v>
      </c>
      <c r="F2165" s="43">
        <v>43.4</v>
      </c>
      <c r="G2165" s="39">
        <v>327449</v>
      </c>
      <c r="H2165" s="76"/>
      <c r="L2165" s="12">
        <f t="shared" si="101"/>
        <v>1401</v>
      </c>
    </row>
    <row r="2166" spans="1:12" x14ac:dyDescent="0.25">
      <c r="A2166" s="37" t="s">
        <v>90</v>
      </c>
      <c r="B2166" s="40">
        <v>356228</v>
      </c>
      <c r="C2166" s="40">
        <v>225894</v>
      </c>
      <c r="D2166" s="44">
        <v>63.4</v>
      </c>
      <c r="E2166" s="40">
        <v>169057</v>
      </c>
      <c r="F2166" s="44">
        <v>47.5</v>
      </c>
      <c r="G2166" s="40">
        <v>394951</v>
      </c>
      <c r="H2166" s="130"/>
      <c r="L2166" s="12">
        <f t="shared" si="101"/>
        <v>1446</v>
      </c>
    </row>
    <row r="2167" spans="1:12" x14ac:dyDescent="0.25">
      <c r="A2167" s="36" t="s">
        <v>91</v>
      </c>
      <c r="B2167" s="39">
        <v>359302</v>
      </c>
      <c r="C2167" s="39">
        <v>244009</v>
      </c>
      <c r="D2167" s="43">
        <v>67.900000000000006</v>
      </c>
      <c r="E2167" s="39">
        <v>187267</v>
      </c>
      <c r="F2167" s="43">
        <v>52.1</v>
      </c>
      <c r="G2167" s="39">
        <v>431276</v>
      </c>
      <c r="H2167" s="76"/>
      <c r="L2167" s="12">
        <f t="shared" si="101"/>
        <v>1358</v>
      </c>
    </row>
    <row r="2168" spans="1:12" x14ac:dyDescent="0.25">
      <c r="A2168" s="37" t="s">
        <v>92</v>
      </c>
      <c r="B2168" s="40">
        <v>319889</v>
      </c>
      <c r="C2168" s="40">
        <v>229411</v>
      </c>
      <c r="D2168" s="44">
        <v>71.7</v>
      </c>
      <c r="E2168" s="40">
        <v>182638</v>
      </c>
      <c r="F2168" s="44">
        <v>57.1</v>
      </c>
      <c r="G2168" s="40">
        <v>412049</v>
      </c>
      <c r="H2168" s="130"/>
      <c r="L2168" s="12">
        <f t="shared" si="101"/>
        <v>1145</v>
      </c>
    </row>
    <row r="2169" spans="1:12" x14ac:dyDescent="0.25">
      <c r="A2169" s="36" t="s">
        <v>93</v>
      </c>
      <c r="B2169" s="39">
        <v>288547</v>
      </c>
      <c r="C2169" s="39">
        <v>214709</v>
      </c>
      <c r="D2169" s="43">
        <v>74.400000000000006</v>
      </c>
      <c r="E2169" s="39">
        <v>175206</v>
      </c>
      <c r="F2169" s="43">
        <v>60.7</v>
      </c>
      <c r="G2169" s="39">
        <v>389915</v>
      </c>
      <c r="H2169" s="76"/>
      <c r="L2169" s="12">
        <f t="shared" si="101"/>
        <v>951</v>
      </c>
    </row>
    <row r="2170" spans="1:12" x14ac:dyDescent="0.25">
      <c r="A2170" s="37" t="s">
        <v>94</v>
      </c>
      <c r="B2170" s="40">
        <v>266491</v>
      </c>
      <c r="C2170" s="40">
        <v>207489</v>
      </c>
      <c r="D2170" s="44">
        <v>77.900000000000006</v>
      </c>
      <c r="E2170" s="40">
        <v>174479</v>
      </c>
      <c r="F2170" s="44">
        <v>65.5</v>
      </c>
      <c r="G2170" s="40">
        <v>381968</v>
      </c>
      <c r="H2170" s="130"/>
      <c r="L2170" s="12">
        <f t="shared" si="101"/>
        <v>782</v>
      </c>
    </row>
    <row r="2171" spans="1:12" x14ac:dyDescent="0.25">
      <c r="A2171" s="36" t="s">
        <v>95</v>
      </c>
      <c r="B2171" s="39">
        <v>284260</v>
      </c>
      <c r="C2171" s="39">
        <v>224194</v>
      </c>
      <c r="D2171" s="43">
        <v>78.900000000000006</v>
      </c>
      <c r="E2171" s="39">
        <v>192443</v>
      </c>
      <c r="F2171" s="43">
        <v>67.7</v>
      </c>
      <c r="G2171" s="39">
        <v>416637</v>
      </c>
      <c r="H2171" s="76"/>
      <c r="L2171" s="12">
        <f t="shared" si="101"/>
        <v>652</v>
      </c>
    </row>
    <row r="2172" spans="1:12" x14ac:dyDescent="0.25">
      <c r="A2172" s="37" t="s">
        <v>96</v>
      </c>
      <c r="B2172" s="40">
        <v>264339</v>
      </c>
      <c r="C2172" s="40">
        <v>224177</v>
      </c>
      <c r="D2172" s="42">
        <v>84.8</v>
      </c>
      <c r="E2172" s="40">
        <v>199872</v>
      </c>
      <c r="F2172" s="42">
        <v>75.599999999999994</v>
      </c>
      <c r="G2172" s="40">
        <v>424049</v>
      </c>
      <c r="H2172" s="130"/>
      <c r="L2172" s="12">
        <f t="shared" si="101"/>
        <v>595</v>
      </c>
    </row>
    <row r="2173" spans="1:12" x14ac:dyDescent="0.25">
      <c r="A2173" s="36" t="s">
        <v>97</v>
      </c>
      <c r="B2173" s="39">
        <v>210073</v>
      </c>
      <c r="C2173" s="39">
        <v>188399</v>
      </c>
      <c r="D2173" s="42">
        <v>89.7</v>
      </c>
      <c r="E2173" s="39">
        <v>175648</v>
      </c>
      <c r="F2173" s="42">
        <v>83.6</v>
      </c>
      <c r="G2173" s="39">
        <v>364047</v>
      </c>
      <c r="H2173" s="76"/>
      <c r="L2173" s="12">
        <f t="shared" si="101"/>
        <v>308</v>
      </c>
    </row>
    <row r="2174" spans="1:12" x14ac:dyDescent="0.25">
      <c r="A2174" s="37" t="s">
        <v>98</v>
      </c>
      <c r="B2174" s="40">
        <v>157657</v>
      </c>
      <c r="C2174" s="40">
        <v>144753</v>
      </c>
      <c r="D2174" s="42">
        <v>91.8</v>
      </c>
      <c r="E2174" s="40">
        <v>139137</v>
      </c>
      <c r="F2174" s="42">
        <v>88.2</v>
      </c>
      <c r="G2174" s="40">
        <v>283890</v>
      </c>
      <c r="H2174" s="130"/>
      <c r="L2174" s="12">
        <f t="shared" si="101"/>
        <v>203</v>
      </c>
    </row>
    <row r="2175" spans="1:12" x14ac:dyDescent="0.25">
      <c r="A2175" s="36" t="s">
        <v>99</v>
      </c>
      <c r="B2175" s="39">
        <v>102977</v>
      </c>
      <c r="C2175" s="39">
        <v>93460</v>
      </c>
      <c r="D2175" s="42">
        <v>90.8</v>
      </c>
      <c r="E2175" s="39">
        <v>90517</v>
      </c>
      <c r="F2175" s="42">
        <v>87.9</v>
      </c>
      <c r="G2175" s="39">
        <v>183977</v>
      </c>
      <c r="H2175" s="76"/>
      <c r="L2175" s="12">
        <f t="shared" si="101"/>
        <v>95</v>
      </c>
    </row>
    <row r="2176" spans="1:12" x14ac:dyDescent="0.25">
      <c r="A2176" s="37" t="s">
        <v>100</v>
      </c>
      <c r="B2176" s="40">
        <v>68566</v>
      </c>
      <c r="C2176" s="40">
        <v>61947</v>
      </c>
      <c r="D2176" s="42">
        <v>90.3</v>
      </c>
      <c r="E2176" s="40">
        <v>60162</v>
      </c>
      <c r="F2176" s="42">
        <v>87.7</v>
      </c>
      <c r="G2176" s="40">
        <v>122109</v>
      </c>
      <c r="H2176" s="130"/>
      <c r="L2176" s="12">
        <f t="shared" si="101"/>
        <v>41</v>
      </c>
    </row>
    <row r="2177" spans="1:12" x14ac:dyDescent="0.25">
      <c r="A2177" s="36" t="s">
        <v>101</v>
      </c>
      <c r="B2177" s="39">
        <v>44034</v>
      </c>
      <c r="C2177" s="39">
        <v>39566</v>
      </c>
      <c r="D2177" s="42">
        <v>89.8</v>
      </c>
      <c r="E2177" s="39">
        <v>38428</v>
      </c>
      <c r="F2177" s="42">
        <v>87.3</v>
      </c>
      <c r="G2177" s="39">
        <v>77994</v>
      </c>
      <c r="H2177" s="76"/>
      <c r="L2177" s="12">
        <f t="shared" si="101"/>
        <v>21</v>
      </c>
    </row>
    <row r="2178" spans="1:12" x14ac:dyDescent="0.25">
      <c r="A2178" s="37" t="s">
        <v>102</v>
      </c>
      <c r="B2178" s="40">
        <v>27669</v>
      </c>
      <c r="C2178" s="40">
        <v>25166</v>
      </c>
      <c r="D2178" s="42">
        <v>91</v>
      </c>
      <c r="E2178" s="40">
        <v>24514</v>
      </c>
      <c r="F2178" s="42">
        <v>88.6</v>
      </c>
      <c r="G2178" s="40">
        <v>49680</v>
      </c>
      <c r="H2178" s="130"/>
      <c r="L2178" s="12">
        <f t="shared" si="101"/>
        <v>11</v>
      </c>
    </row>
    <row r="2179" spans="1:12" x14ac:dyDescent="0.25">
      <c r="A2179" s="36" t="s">
        <v>12</v>
      </c>
      <c r="B2179" s="39" t="s">
        <v>13</v>
      </c>
      <c r="C2179" s="39">
        <v>59867</v>
      </c>
      <c r="D2179" s="43" t="s">
        <v>13</v>
      </c>
      <c r="E2179" s="39">
        <v>19207</v>
      </c>
      <c r="F2179" s="43" t="s">
        <v>13</v>
      </c>
      <c r="G2179" s="39">
        <v>79074</v>
      </c>
      <c r="H2179" s="76"/>
      <c r="L2179" s="12">
        <f t="shared" si="101"/>
        <v>-904</v>
      </c>
    </row>
    <row r="2180" spans="1:12" x14ac:dyDescent="0.25">
      <c r="A2180" s="36" t="s">
        <v>194</v>
      </c>
      <c r="B2180" s="39">
        <v>3761140</v>
      </c>
      <c r="C2180" s="39">
        <v>2815197</v>
      </c>
      <c r="D2180" s="59">
        <v>74.8</v>
      </c>
      <c r="E2180" s="39">
        <v>2263438</v>
      </c>
      <c r="F2180" s="43">
        <v>60.2</v>
      </c>
      <c r="G2180" s="39">
        <v>5078635</v>
      </c>
      <c r="H2180" s="76"/>
    </row>
    <row r="2181" spans="1:12" x14ac:dyDescent="0.25">
      <c r="A2181" s="36" t="s">
        <v>103</v>
      </c>
      <c r="B2181" s="39">
        <v>4421887</v>
      </c>
      <c r="C2181" s="39">
        <v>2815197</v>
      </c>
      <c r="D2181" s="45">
        <v>63.7</v>
      </c>
      <c r="E2181" s="39">
        <v>2263438</v>
      </c>
      <c r="F2181" s="45">
        <v>51.2</v>
      </c>
      <c r="G2181" s="39">
        <v>5078635</v>
      </c>
      <c r="H2181" s="76"/>
      <c r="L2181" s="12">
        <f>SUM(L2162:L2180)</f>
        <v>12005</v>
      </c>
    </row>
    <row r="2183" spans="1:12" x14ac:dyDescent="0.25">
      <c r="B2183" s="3" t="s">
        <v>232</v>
      </c>
      <c r="C2183" s="58">
        <f>SUM(C2162:C2179)/SUM(B2162:B2178)</f>
        <v>0.7484954698587476</v>
      </c>
      <c r="D2183" s="56">
        <f>AVERAGE(D2162:D2178)</f>
        <v>77.217647058823516</v>
      </c>
      <c r="F2183" s="56">
        <f>AVERAGE(F2162:F2178)</f>
        <v>65.89411764705882</v>
      </c>
    </row>
    <row r="2184" spans="1:12" x14ac:dyDescent="0.25">
      <c r="B2184" s="3" t="s">
        <v>156</v>
      </c>
      <c r="D2184" s="38">
        <f>AVERAGE(D2172:D2178)</f>
        <v>89.742857142857147</v>
      </c>
      <c r="F2184" s="38">
        <f>AVERAGE(F2172:F2178)</f>
        <v>85.55714285714285</v>
      </c>
    </row>
    <row r="2185" spans="1:12" x14ac:dyDescent="0.25">
      <c r="B2185" s="3" t="s">
        <v>147</v>
      </c>
      <c r="D2185" s="38">
        <f>AVERAGE(D2174:D2178)</f>
        <v>90.74</v>
      </c>
      <c r="F2185" s="38">
        <f>AVERAGE(F2174:F2178)</f>
        <v>87.940000000000012</v>
      </c>
    </row>
    <row r="2187" spans="1:12" x14ac:dyDescent="0.25">
      <c r="A2187" t="s">
        <v>521</v>
      </c>
    </row>
    <row r="2188" spans="1:12" x14ac:dyDescent="0.25">
      <c r="A2188" t="s">
        <v>111</v>
      </c>
    </row>
    <row r="2189" spans="1:12" ht="60" x14ac:dyDescent="0.25">
      <c r="A2189" s="35" t="s">
        <v>104</v>
      </c>
      <c r="B2189" s="35" t="s">
        <v>105</v>
      </c>
      <c r="C2189" s="35" t="s">
        <v>106</v>
      </c>
      <c r="D2189" s="35" t="s">
        <v>107</v>
      </c>
      <c r="E2189" s="35" t="s">
        <v>108</v>
      </c>
      <c r="F2189" s="35" t="s">
        <v>109</v>
      </c>
      <c r="G2189" s="35" t="s">
        <v>110</v>
      </c>
      <c r="H2189" s="129"/>
      <c r="L2189" s="35" t="s">
        <v>457</v>
      </c>
    </row>
    <row r="2190" spans="1:12" x14ac:dyDescent="0.25">
      <c r="A2190" s="36" t="s">
        <v>134</v>
      </c>
      <c r="B2190" s="39">
        <v>660747</v>
      </c>
      <c r="C2190" s="39">
        <v>0</v>
      </c>
      <c r="D2190" s="45">
        <v>0</v>
      </c>
      <c r="E2190" s="39">
        <v>0</v>
      </c>
      <c r="F2190" s="45">
        <v>0</v>
      </c>
      <c r="G2190" s="39">
        <v>0</v>
      </c>
      <c r="H2190" s="76"/>
    </row>
    <row r="2191" spans="1:12" x14ac:dyDescent="0.25">
      <c r="A2191" s="41" t="s">
        <v>136</v>
      </c>
      <c r="B2191" s="40">
        <v>162530</v>
      </c>
      <c r="C2191" s="40">
        <v>99560</v>
      </c>
      <c r="D2191" s="44">
        <v>61.3</v>
      </c>
      <c r="E2191" s="40">
        <v>57763</v>
      </c>
      <c r="F2191" s="44">
        <v>35.5</v>
      </c>
      <c r="G2191" s="40">
        <v>157323</v>
      </c>
      <c r="H2191" s="130"/>
      <c r="L2191" s="12">
        <f t="shared" ref="L2191:L2208" si="102">C2191-C2220</f>
        <v>322</v>
      </c>
    </row>
    <row r="2192" spans="1:12" x14ac:dyDescent="0.25">
      <c r="A2192" s="36" t="s">
        <v>135</v>
      </c>
      <c r="B2192" s="39">
        <v>256743</v>
      </c>
      <c r="C2192" s="39">
        <v>165487</v>
      </c>
      <c r="D2192" s="43">
        <v>64.5</v>
      </c>
      <c r="E2192" s="39">
        <v>103804</v>
      </c>
      <c r="F2192" s="43">
        <v>40.4</v>
      </c>
      <c r="G2192" s="39">
        <v>269291</v>
      </c>
      <c r="H2192" s="76"/>
      <c r="L2192" s="12">
        <f t="shared" si="102"/>
        <v>490</v>
      </c>
    </row>
    <row r="2193" spans="1:12" x14ac:dyDescent="0.25">
      <c r="A2193" s="37" t="s">
        <v>88</v>
      </c>
      <c r="B2193" s="40">
        <v>277328</v>
      </c>
      <c r="C2193" s="40">
        <v>172247</v>
      </c>
      <c r="D2193" s="44">
        <v>62.1</v>
      </c>
      <c r="E2193" s="40">
        <v>112364</v>
      </c>
      <c r="F2193" s="44">
        <v>40.5</v>
      </c>
      <c r="G2193" s="40">
        <v>284611</v>
      </c>
      <c r="H2193" s="130"/>
      <c r="L2193" s="12">
        <f t="shared" si="102"/>
        <v>543</v>
      </c>
    </row>
    <row r="2194" spans="1:12" x14ac:dyDescent="0.25">
      <c r="A2194" s="36" t="s">
        <v>89</v>
      </c>
      <c r="B2194" s="39">
        <v>314508</v>
      </c>
      <c r="C2194" s="39">
        <v>189561</v>
      </c>
      <c r="D2194" s="43">
        <v>60.3</v>
      </c>
      <c r="E2194" s="39">
        <v>128627</v>
      </c>
      <c r="F2194" s="43">
        <v>40.9</v>
      </c>
      <c r="G2194" s="39">
        <v>318188</v>
      </c>
      <c r="H2194" s="76"/>
      <c r="L2194" s="12">
        <f t="shared" si="102"/>
        <v>591</v>
      </c>
    </row>
    <row r="2195" spans="1:12" x14ac:dyDescent="0.25">
      <c r="A2195" s="37" t="s">
        <v>90</v>
      </c>
      <c r="B2195" s="40">
        <v>356228</v>
      </c>
      <c r="C2195" s="40">
        <v>224448</v>
      </c>
      <c r="D2195" s="44">
        <v>63</v>
      </c>
      <c r="E2195" s="40">
        <v>160519</v>
      </c>
      <c r="F2195" s="44">
        <v>45.1</v>
      </c>
      <c r="G2195" s="40">
        <v>384967</v>
      </c>
      <c r="H2195" s="130"/>
      <c r="L2195" s="12">
        <f t="shared" si="102"/>
        <v>535</v>
      </c>
    </row>
    <row r="2196" spans="1:12" x14ac:dyDescent="0.25">
      <c r="A2196" s="36" t="s">
        <v>91</v>
      </c>
      <c r="B2196" s="39">
        <v>359302</v>
      </c>
      <c r="C2196" s="39">
        <v>242651</v>
      </c>
      <c r="D2196" s="43">
        <v>67.5</v>
      </c>
      <c r="E2196" s="39">
        <v>177606</v>
      </c>
      <c r="F2196" s="43">
        <v>49.4</v>
      </c>
      <c r="G2196" s="39">
        <v>420257</v>
      </c>
      <c r="H2196" s="76"/>
      <c r="L2196" s="12">
        <f t="shared" si="102"/>
        <v>587</v>
      </c>
    </row>
    <row r="2197" spans="1:12" x14ac:dyDescent="0.25">
      <c r="A2197" s="37" t="s">
        <v>92</v>
      </c>
      <c r="B2197" s="40">
        <v>319889</v>
      </c>
      <c r="C2197" s="40">
        <v>228266</v>
      </c>
      <c r="D2197" s="44">
        <v>71.400000000000006</v>
      </c>
      <c r="E2197" s="40">
        <v>174172</v>
      </c>
      <c r="F2197" s="44">
        <v>54.5</v>
      </c>
      <c r="G2197" s="40">
        <v>402438</v>
      </c>
      <c r="H2197" s="130"/>
      <c r="L2197" s="12">
        <f t="shared" si="102"/>
        <v>471</v>
      </c>
    </row>
    <row r="2198" spans="1:12" x14ac:dyDescent="0.25">
      <c r="A2198" s="36" t="s">
        <v>93</v>
      </c>
      <c r="B2198" s="39">
        <v>288547</v>
      </c>
      <c r="C2198" s="39">
        <v>213758</v>
      </c>
      <c r="D2198" s="43">
        <v>74.099999999999994</v>
      </c>
      <c r="E2198" s="39">
        <v>167847</v>
      </c>
      <c r="F2198" s="43">
        <v>58.2</v>
      </c>
      <c r="G2198" s="39">
        <v>381605</v>
      </c>
      <c r="H2198" s="76"/>
      <c r="L2198" s="12">
        <f t="shared" si="102"/>
        <v>381</v>
      </c>
    </row>
    <row r="2199" spans="1:12" x14ac:dyDescent="0.25">
      <c r="A2199" s="37" t="s">
        <v>94</v>
      </c>
      <c r="B2199" s="40">
        <v>266491</v>
      </c>
      <c r="C2199" s="40">
        <v>206707</v>
      </c>
      <c r="D2199" s="44">
        <v>77.599999999999994</v>
      </c>
      <c r="E2199" s="40">
        <v>168156</v>
      </c>
      <c r="F2199" s="44">
        <v>63.1</v>
      </c>
      <c r="G2199" s="40">
        <v>374863</v>
      </c>
      <c r="H2199" s="130"/>
      <c r="L2199" s="12">
        <f t="shared" si="102"/>
        <v>308</v>
      </c>
    </row>
    <row r="2200" spans="1:12" x14ac:dyDescent="0.25">
      <c r="A2200" s="36" t="s">
        <v>95</v>
      </c>
      <c r="B2200" s="39">
        <v>284260</v>
      </c>
      <c r="C2200" s="39">
        <v>223542</v>
      </c>
      <c r="D2200" s="43">
        <v>78.599999999999994</v>
      </c>
      <c r="E2200" s="39">
        <v>186820</v>
      </c>
      <c r="F2200" s="43">
        <v>65.7</v>
      </c>
      <c r="G2200" s="39">
        <v>410362</v>
      </c>
      <c r="H2200" s="76"/>
      <c r="L2200" s="12">
        <f t="shared" si="102"/>
        <v>275</v>
      </c>
    </row>
    <row r="2201" spans="1:12" x14ac:dyDescent="0.25">
      <c r="A2201" s="37" t="s">
        <v>96</v>
      </c>
      <c r="B2201" s="40">
        <v>264339</v>
      </c>
      <c r="C2201" s="40">
        <v>223582</v>
      </c>
      <c r="D2201" s="42">
        <v>84.6</v>
      </c>
      <c r="E2201" s="40">
        <v>195609</v>
      </c>
      <c r="F2201" s="42">
        <v>74</v>
      </c>
      <c r="G2201" s="40">
        <v>419191</v>
      </c>
      <c r="H2201" s="130"/>
      <c r="L2201" s="12">
        <f t="shared" si="102"/>
        <v>190</v>
      </c>
    </row>
    <row r="2202" spans="1:12" x14ac:dyDescent="0.25">
      <c r="A2202" s="36" t="s">
        <v>97</v>
      </c>
      <c r="B2202" s="39">
        <v>210073</v>
      </c>
      <c r="C2202" s="39">
        <v>188091</v>
      </c>
      <c r="D2202" s="42">
        <v>89.5</v>
      </c>
      <c r="E2202" s="39">
        <v>173538</v>
      </c>
      <c r="F2202" s="42">
        <v>82.6</v>
      </c>
      <c r="G2202" s="39">
        <v>361629</v>
      </c>
      <c r="H2202" s="76"/>
      <c r="L2202" s="12">
        <f t="shared" si="102"/>
        <v>88</v>
      </c>
    </row>
    <row r="2203" spans="1:12" x14ac:dyDescent="0.25">
      <c r="A2203" s="37" t="s">
        <v>98</v>
      </c>
      <c r="B2203" s="40">
        <v>157657</v>
      </c>
      <c r="C2203" s="40">
        <v>144550</v>
      </c>
      <c r="D2203" s="42">
        <v>91.7</v>
      </c>
      <c r="E2203" s="40">
        <v>137958</v>
      </c>
      <c r="F2203" s="42">
        <v>87.5</v>
      </c>
      <c r="G2203" s="40">
        <v>282508</v>
      </c>
      <c r="H2203" s="130"/>
      <c r="L2203" s="12">
        <f t="shared" si="102"/>
        <v>61</v>
      </c>
    </row>
    <row r="2204" spans="1:12" x14ac:dyDescent="0.25">
      <c r="A2204" s="36" t="s">
        <v>99</v>
      </c>
      <c r="B2204" s="39">
        <v>102977</v>
      </c>
      <c r="C2204" s="39">
        <v>93365</v>
      </c>
      <c r="D2204" s="42">
        <v>90.7</v>
      </c>
      <c r="E2204" s="39">
        <v>90110</v>
      </c>
      <c r="F2204" s="42">
        <v>87.5</v>
      </c>
      <c r="G2204" s="39">
        <v>183475</v>
      </c>
      <c r="H2204" s="76"/>
      <c r="L2204" s="12">
        <f t="shared" si="102"/>
        <v>36</v>
      </c>
    </row>
    <row r="2205" spans="1:12" x14ac:dyDescent="0.25">
      <c r="A2205" s="37" t="s">
        <v>100</v>
      </c>
      <c r="B2205" s="40">
        <v>68566</v>
      </c>
      <c r="C2205" s="40">
        <v>61906</v>
      </c>
      <c r="D2205" s="42">
        <v>90.3</v>
      </c>
      <c r="E2205" s="40">
        <v>59906</v>
      </c>
      <c r="F2205" s="42">
        <v>87.4</v>
      </c>
      <c r="G2205" s="40">
        <v>121812</v>
      </c>
      <c r="H2205" s="130"/>
      <c r="L2205" s="12">
        <f t="shared" si="102"/>
        <v>17</v>
      </c>
    </row>
    <row r="2206" spans="1:12" x14ac:dyDescent="0.25">
      <c r="A2206" s="36" t="s">
        <v>101</v>
      </c>
      <c r="B2206" s="39">
        <v>44034</v>
      </c>
      <c r="C2206" s="39">
        <v>39545</v>
      </c>
      <c r="D2206" s="42">
        <v>89.8</v>
      </c>
      <c r="E2206" s="39">
        <v>38310</v>
      </c>
      <c r="F2206" s="42">
        <v>87</v>
      </c>
      <c r="G2206" s="39">
        <v>77855</v>
      </c>
      <c r="H2206" s="76"/>
      <c r="L2206" s="12">
        <f t="shared" si="102"/>
        <v>22</v>
      </c>
    </row>
    <row r="2207" spans="1:12" x14ac:dyDescent="0.25">
      <c r="A2207" s="37" t="s">
        <v>102</v>
      </c>
      <c r="B2207" s="40">
        <v>27669</v>
      </c>
      <c r="C2207" s="40">
        <v>25155</v>
      </c>
      <c r="D2207" s="42">
        <v>90.9</v>
      </c>
      <c r="E2207" s="40">
        <v>24454</v>
      </c>
      <c r="F2207" s="42">
        <v>88.4</v>
      </c>
      <c r="G2207" s="40">
        <v>49609</v>
      </c>
      <c r="H2207" s="130"/>
      <c r="L2207" s="12">
        <f t="shared" si="102"/>
        <v>7</v>
      </c>
    </row>
    <row r="2208" spans="1:12" x14ac:dyDescent="0.25">
      <c r="A2208" s="36" t="s">
        <v>12</v>
      </c>
      <c r="B2208" s="39" t="s">
        <v>13</v>
      </c>
      <c r="C2208" s="39">
        <v>60771</v>
      </c>
      <c r="D2208" s="43" t="s">
        <v>13</v>
      </c>
      <c r="E2208" s="39">
        <v>20066</v>
      </c>
      <c r="F2208" s="43" t="s">
        <v>13</v>
      </c>
      <c r="G2208" s="39">
        <v>80837</v>
      </c>
      <c r="H2208" s="76"/>
      <c r="L2208" s="12">
        <f t="shared" si="102"/>
        <v>-984</v>
      </c>
    </row>
    <row r="2209" spans="1:12" x14ac:dyDescent="0.25">
      <c r="A2209" s="36" t="s">
        <v>194</v>
      </c>
      <c r="B2209" s="39">
        <v>3761140</v>
      </c>
      <c r="C2209" s="39">
        <v>2803192</v>
      </c>
      <c r="D2209" s="59">
        <v>74.5</v>
      </c>
      <c r="E2209" s="39">
        <v>2177629</v>
      </c>
      <c r="F2209" s="43">
        <v>57.9</v>
      </c>
      <c r="G2209" s="39">
        <v>4980821</v>
      </c>
      <c r="H2209" s="76"/>
    </row>
    <row r="2210" spans="1:12" x14ac:dyDescent="0.25">
      <c r="A2210" s="36" t="s">
        <v>103</v>
      </c>
      <c r="B2210" s="39">
        <v>4421887</v>
      </c>
      <c r="C2210" s="39">
        <v>2803192</v>
      </c>
      <c r="D2210" s="45">
        <v>63.4</v>
      </c>
      <c r="E2210" s="39">
        <v>2177629</v>
      </c>
      <c r="F2210" s="45">
        <v>49.2</v>
      </c>
      <c r="G2210" s="39">
        <v>4980821</v>
      </c>
      <c r="H2210" s="76"/>
      <c r="L2210" s="12">
        <f>SUM(L2191:L2209)</f>
        <v>3940</v>
      </c>
    </row>
    <row r="2212" spans="1:12" x14ac:dyDescent="0.25">
      <c r="B2212" s="3" t="s">
        <v>232</v>
      </c>
      <c r="C2212" s="58">
        <f>SUM(C2191:C2208)/SUM(B2191:B2207)</f>
        <v>0.74530361930063249</v>
      </c>
      <c r="D2212" s="56">
        <f>AVERAGE(D2191:D2207)</f>
        <v>76.935294117647061</v>
      </c>
      <c r="F2212" s="56">
        <f>AVERAGE(F2191:F2207)</f>
        <v>63.982352941176472</v>
      </c>
    </row>
    <row r="2213" spans="1:12" x14ac:dyDescent="0.25">
      <c r="B2213" s="3" t="s">
        <v>156</v>
      </c>
      <c r="D2213" s="38">
        <f>AVERAGE(D2201:D2207)</f>
        <v>89.642857142857139</v>
      </c>
      <c r="F2213" s="38">
        <f>AVERAGE(F2201:F2207)</f>
        <v>84.914285714285711</v>
      </c>
    </row>
    <row r="2214" spans="1:12" x14ac:dyDescent="0.25">
      <c r="B2214" s="3" t="s">
        <v>147</v>
      </c>
      <c r="D2214" s="38">
        <f>AVERAGE(D2203:D2207)</f>
        <v>90.679999999999993</v>
      </c>
      <c r="F2214" s="38">
        <f>AVERAGE(F2203:F2207)</f>
        <v>87.559999999999988</v>
      </c>
    </row>
    <row r="2216" spans="1:12" x14ac:dyDescent="0.25">
      <c r="A2216" t="s">
        <v>514</v>
      </c>
    </row>
    <row r="2217" spans="1:12" x14ac:dyDescent="0.25">
      <c r="A2217" t="s">
        <v>111</v>
      </c>
    </row>
    <row r="2218" spans="1:12" ht="60" x14ac:dyDescent="0.25">
      <c r="A2218" s="35" t="s">
        <v>104</v>
      </c>
      <c r="B2218" s="35" t="s">
        <v>105</v>
      </c>
      <c r="C2218" s="35" t="s">
        <v>106</v>
      </c>
      <c r="D2218" s="35" t="s">
        <v>107</v>
      </c>
      <c r="E2218" s="35" t="s">
        <v>108</v>
      </c>
      <c r="F2218" s="35" t="s">
        <v>109</v>
      </c>
      <c r="G2218" s="35" t="s">
        <v>110</v>
      </c>
      <c r="H2218" s="129"/>
      <c r="L2218" s="35" t="s">
        <v>457</v>
      </c>
    </row>
    <row r="2219" spans="1:12" x14ac:dyDescent="0.25">
      <c r="A2219" s="36" t="s">
        <v>134</v>
      </c>
      <c r="B2219" s="39">
        <v>660747</v>
      </c>
      <c r="C2219" s="39">
        <v>0</v>
      </c>
      <c r="D2219" s="45">
        <v>0</v>
      </c>
      <c r="E2219" s="39">
        <v>0</v>
      </c>
      <c r="F2219" s="45">
        <v>0</v>
      </c>
      <c r="G2219" s="39">
        <v>0</v>
      </c>
      <c r="H2219" s="76"/>
    </row>
    <row r="2220" spans="1:12" x14ac:dyDescent="0.25">
      <c r="A2220" s="41" t="s">
        <v>136</v>
      </c>
      <c r="B2220" s="40">
        <v>162530</v>
      </c>
      <c r="C2220" s="40">
        <v>99238</v>
      </c>
      <c r="D2220" s="44">
        <v>61.1</v>
      </c>
      <c r="E2220" s="40">
        <v>55264</v>
      </c>
      <c r="F2220" s="44">
        <v>34</v>
      </c>
      <c r="G2220" s="40">
        <v>154502</v>
      </c>
      <c r="H2220" s="130"/>
      <c r="L2220" s="12">
        <f t="shared" ref="L2220:L2237" si="103">C2220-C2249</f>
        <v>236</v>
      </c>
    </row>
    <row r="2221" spans="1:12" x14ac:dyDescent="0.25">
      <c r="A2221" s="36" t="s">
        <v>135</v>
      </c>
      <c r="B2221" s="39">
        <v>256743</v>
      </c>
      <c r="C2221" s="39">
        <v>164997</v>
      </c>
      <c r="D2221" s="43">
        <v>64.3</v>
      </c>
      <c r="E2221" s="39">
        <v>100354</v>
      </c>
      <c r="F2221" s="43">
        <v>39.1</v>
      </c>
      <c r="G2221" s="39">
        <v>265351</v>
      </c>
      <c r="H2221" s="76"/>
      <c r="L2221" s="12">
        <f t="shared" si="103"/>
        <v>311</v>
      </c>
    </row>
    <row r="2222" spans="1:12" x14ac:dyDescent="0.25">
      <c r="A2222" s="37" t="s">
        <v>88</v>
      </c>
      <c r="B2222" s="40">
        <v>277328</v>
      </c>
      <c r="C2222" s="40">
        <v>171704</v>
      </c>
      <c r="D2222" s="44">
        <v>61.9</v>
      </c>
      <c r="E2222" s="40">
        <v>109662</v>
      </c>
      <c r="F2222" s="44">
        <v>39.5</v>
      </c>
      <c r="G2222" s="40">
        <v>281366</v>
      </c>
      <c r="H2222" s="130"/>
      <c r="L2222" s="12">
        <f t="shared" si="103"/>
        <v>396</v>
      </c>
    </row>
    <row r="2223" spans="1:12" x14ac:dyDescent="0.25">
      <c r="A2223" s="36" t="s">
        <v>89</v>
      </c>
      <c r="B2223" s="39">
        <v>314508</v>
      </c>
      <c r="C2223" s="39">
        <v>188970</v>
      </c>
      <c r="D2223" s="43">
        <v>60.1</v>
      </c>
      <c r="E2223" s="39">
        <v>125944</v>
      </c>
      <c r="F2223" s="43">
        <v>40</v>
      </c>
      <c r="G2223" s="39">
        <v>314914</v>
      </c>
      <c r="H2223" s="76"/>
      <c r="L2223" s="12">
        <f t="shared" si="103"/>
        <v>419</v>
      </c>
    </row>
    <row r="2224" spans="1:12" x14ac:dyDescent="0.25">
      <c r="A2224" s="37" t="s">
        <v>90</v>
      </c>
      <c r="B2224" s="40">
        <v>356228</v>
      </c>
      <c r="C2224" s="40">
        <v>223913</v>
      </c>
      <c r="D2224" s="44">
        <v>62.9</v>
      </c>
      <c r="E2224" s="40">
        <v>157612</v>
      </c>
      <c r="F2224" s="44">
        <v>44.2</v>
      </c>
      <c r="G2224" s="40">
        <v>381525</v>
      </c>
      <c r="H2224" s="130"/>
      <c r="L2224" s="12">
        <f t="shared" si="103"/>
        <v>398</v>
      </c>
    </row>
    <row r="2225" spans="1:12" x14ac:dyDescent="0.25">
      <c r="A2225" s="36" t="s">
        <v>91</v>
      </c>
      <c r="B2225" s="39">
        <v>359302</v>
      </c>
      <c r="C2225" s="39">
        <v>242064</v>
      </c>
      <c r="D2225" s="43">
        <v>67.400000000000006</v>
      </c>
      <c r="E2225" s="39">
        <v>174379</v>
      </c>
      <c r="F2225" s="43">
        <v>48.5</v>
      </c>
      <c r="G2225" s="39">
        <v>416443</v>
      </c>
      <c r="H2225" s="76"/>
      <c r="L2225" s="12">
        <f t="shared" si="103"/>
        <v>399</v>
      </c>
    </row>
    <row r="2226" spans="1:12" x14ac:dyDescent="0.25">
      <c r="A2226" s="37" t="s">
        <v>92</v>
      </c>
      <c r="B2226" s="40">
        <v>319889</v>
      </c>
      <c r="C2226" s="40">
        <v>227795</v>
      </c>
      <c r="D2226" s="44">
        <v>71.2</v>
      </c>
      <c r="E2226" s="40">
        <v>171302</v>
      </c>
      <c r="F2226" s="44">
        <v>53.5</v>
      </c>
      <c r="G2226" s="40">
        <v>399097</v>
      </c>
      <c r="H2226" s="130"/>
      <c r="L2226" s="12">
        <f t="shared" si="103"/>
        <v>313</v>
      </c>
    </row>
    <row r="2227" spans="1:12" x14ac:dyDescent="0.25">
      <c r="A2227" s="36" t="s">
        <v>93</v>
      </c>
      <c r="B2227" s="39">
        <v>288547</v>
      </c>
      <c r="C2227" s="39">
        <v>213377</v>
      </c>
      <c r="D2227" s="43">
        <v>74</v>
      </c>
      <c r="E2227" s="39">
        <v>165398</v>
      </c>
      <c r="F2227" s="43">
        <v>57.3</v>
      </c>
      <c r="G2227" s="39">
        <v>378775</v>
      </c>
      <c r="H2227" s="76"/>
      <c r="L2227" s="12">
        <f t="shared" si="103"/>
        <v>266</v>
      </c>
    </row>
    <row r="2228" spans="1:12" x14ac:dyDescent="0.25">
      <c r="A2228" s="37" t="s">
        <v>94</v>
      </c>
      <c r="B2228" s="40">
        <v>266491</v>
      </c>
      <c r="C2228" s="40">
        <v>206399</v>
      </c>
      <c r="D2228" s="44">
        <v>77.5</v>
      </c>
      <c r="E2228" s="40">
        <v>166032</v>
      </c>
      <c r="F2228" s="44">
        <v>62.3</v>
      </c>
      <c r="G2228" s="40">
        <v>372431</v>
      </c>
      <c r="H2228" s="130"/>
      <c r="L2228" s="12">
        <f t="shared" si="103"/>
        <v>244</v>
      </c>
    </row>
    <row r="2229" spans="1:12" x14ac:dyDescent="0.25">
      <c r="A2229" s="36" t="s">
        <v>95</v>
      </c>
      <c r="B2229" s="39">
        <v>284260</v>
      </c>
      <c r="C2229" s="39">
        <v>223267</v>
      </c>
      <c r="D2229" s="43">
        <v>78.5</v>
      </c>
      <c r="E2229" s="39">
        <v>184904</v>
      </c>
      <c r="F2229" s="43">
        <v>65</v>
      </c>
      <c r="G2229" s="39">
        <v>408171</v>
      </c>
      <c r="H2229" s="76"/>
      <c r="L2229" s="12">
        <f t="shared" si="103"/>
        <v>268</v>
      </c>
    </row>
    <row r="2230" spans="1:12" x14ac:dyDescent="0.25">
      <c r="A2230" s="37" t="s">
        <v>96</v>
      </c>
      <c r="B2230" s="40">
        <v>264339</v>
      </c>
      <c r="C2230" s="40">
        <v>223392</v>
      </c>
      <c r="D2230" s="42">
        <v>84.5</v>
      </c>
      <c r="E2230" s="40">
        <v>194073</v>
      </c>
      <c r="F2230" s="42">
        <v>73.400000000000006</v>
      </c>
      <c r="G2230" s="40">
        <v>417465</v>
      </c>
      <c r="H2230" s="130"/>
      <c r="L2230" s="12">
        <f t="shared" si="103"/>
        <v>277</v>
      </c>
    </row>
    <row r="2231" spans="1:12" x14ac:dyDescent="0.25">
      <c r="A2231" s="36" t="s">
        <v>97</v>
      </c>
      <c r="B2231" s="39">
        <v>210073</v>
      </c>
      <c r="C2231" s="39">
        <v>188003</v>
      </c>
      <c r="D2231" s="42">
        <v>89.5</v>
      </c>
      <c r="E2231" s="39">
        <v>172782</v>
      </c>
      <c r="F2231" s="42">
        <v>82.2</v>
      </c>
      <c r="G2231" s="39">
        <v>360785</v>
      </c>
      <c r="H2231" s="76"/>
      <c r="L2231" s="12">
        <f t="shared" si="103"/>
        <v>296</v>
      </c>
    </row>
    <row r="2232" spans="1:12" x14ac:dyDescent="0.25">
      <c r="A2232" s="37" t="s">
        <v>98</v>
      </c>
      <c r="B2232" s="40">
        <v>157657</v>
      </c>
      <c r="C2232" s="40">
        <v>144489</v>
      </c>
      <c r="D2232" s="42">
        <v>91.7</v>
      </c>
      <c r="E2232" s="40">
        <v>137507</v>
      </c>
      <c r="F2232" s="42">
        <v>87.2</v>
      </c>
      <c r="G2232" s="40">
        <v>281996</v>
      </c>
      <c r="H2232" s="130"/>
      <c r="L2232" s="12">
        <f t="shared" si="103"/>
        <v>172</v>
      </c>
    </row>
    <row r="2233" spans="1:12" x14ac:dyDescent="0.25">
      <c r="A2233" s="36" t="s">
        <v>99</v>
      </c>
      <c r="B2233" s="39">
        <v>102977</v>
      </c>
      <c r="C2233" s="39">
        <v>93329</v>
      </c>
      <c r="D2233" s="42">
        <v>90.6</v>
      </c>
      <c r="E2233" s="39">
        <v>89941</v>
      </c>
      <c r="F2233" s="42">
        <v>87.3</v>
      </c>
      <c r="G2233" s="39">
        <v>183270</v>
      </c>
      <c r="H2233" s="76"/>
      <c r="L2233" s="12">
        <f t="shared" si="103"/>
        <v>100</v>
      </c>
    </row>
    <row r="2234" spans="1:12" x14ac:dyDescent="0.25">
      <c r="A2234" s="37" t="s">
        <v>100</v>
      </c>
      <c r="B2234" s="40">
        <v>68566</v>
      </c>
      <c r="C2234" s="40">
        <v>61889</v>
      </c>
      <c r="D2234" s="42">
        <v>90.3</v>
      </c>
      <c r="E2234" s="40">
        <v>59810</v>
      </c>
      <c r="F2234" s="42">
        <v>87.2</v>
      </c>
      <c r="G2234" s="40">
        <v>121699</v>
      </c>
      <c r="H2234" s="130"/>
      <c r="L2234" s="12">
        <f t="shared" si="103"/>
        <v>43</v>
      </c>
    </row>
    <row r="2235" spans="1:12" x14ac:dyDescent="0.25">
      <c r="A2235" s="36" t="s">
        <v>101</v>
      </c>
      <c r="B2235" s="39">
        <v>44034</v>
      </c>
      <c r="C2235" s="39">
        <v>39523</v>
      </c>
      <c r="D2235" s="42">
        <v>89.8</v>
      </c>
      <c r="E2235" s="39">
        <v>38255</v>
      </c>
      <c r="F2235" s="42">
        <v>86.9</v>
      </c>
      <c r="G2235" s="39">
        <v>77778</v>
      </c>
      <c r="H2235" s="76"/>
      <c r="L2235" s="12">
        <f t="shared" si="103"/>
        <v>13</v>
      </c>
    </row>
    <row r="2236" spans="1:12" x14ac:dyDescent="0.25">
      <c r="A2236" s="37" t="s">
        <v>102</v>
      </c>
      <c r="B2236" s="40">
        <v>27669</v>
      </c>
      <c r="C2236" s="40">
        <v>25148</v>
      </c>
      <c r="D2236" s="42">
        <v>90.9</v>
      </c>
      <c r="E2236" s="40">
        <v>24425</v>
      </c>
      <c r="F2236" s="42">
        <v>88.3</v>
      </c>
      <c r="G2236" s="40">
        <v>49573</v>
      </c>
      <c r="H2236" s="130"/>
      <c r="L2236" s="12">
        <f t="shared" si="103"/>
        <v>5</v>
      </c>
    </row>
    <row r="2237" spans="1:12" x14ac:dyDescent="0.25">
      <c r="A2237" s="36" t="s">
        <v>12</v>
      </c>
      <c r="B2237" s="39" t="s">
        <v>13</v>
      </c>
      <c r="C2237" s="39">
        <v>61755</v>
      </c>
      <c r="D2237" s="43" t="s">
        <v>13</v>
      </c>
      <c r="E2237" s="39">
        <v>20166</v>
      </c>
      <c r="F2237" s="43" t="s">
        <v>13</v>
      </c>
      <c r="G2237" s="39">
        <v>81921</v>
      </c>
      <c r="H2237" s="76"/>
      <c r="L2237" s="12">
        <f t="shared" si="103"/>
        <v>-926</v>
      </c>
    </row>
    <row r="2238" spans="1:12" x14ac:dyDescent="0.25">
      <c r="A2238" s="36" t="s">
        <v>194</v>
      </c>
      <c r="B2238" s="39">
        <v>3761140</v>
      </c>
      <c r="C2238" s="39">
        <v>2799252</v>
      </c>
      <c r="D2238" s="59">
        <v>74.400000000000006</v>
      </c>
      <c r="E2238" s="39">
        <v>2147810</v>
      </c>
      <c r="F2238" s="43">
        <v>57.1</v>
      </c>
      <c r="G2238" s="39">
        <v>4947062</v>
      </c>
      <c r="H2238" s="76"/>
    </row>
    <row r="2239" spans="1:12" x14ac:dyDescent="0.25">
      <c r="A2239" s="36" t="s">
        <v>103</v>
      </c>
      <c r="B2239" s="39">
        <v>4421887</v>
      </c>
      <c r="C2239" s="39">
        <v>2799252</v>
      </c>
      <c r="D2239" s="45">
        <v>63.3</v>
      </c>
      <c r="E2239" s="39">
        <v>2147810</v>
      </c>
      <c r="F2239" s="45">
        <v>48.6</v>
      </c>
      <c r="G2239" s="39">
        <v>4947062</v>
      </c>
      <c r="H2239" s="76"/>
      <c r="L2239" s="12">
        <f>SUM(L2220:L2238)</f>
        <v>3230</v>
      </c>
    </row>
    <row r="2241" spans="1:12" x14ac:dyDescent="0.25">
      <c r="B2241" s="3" t="s">
        <v>232</v>
      </c>
      <c r="C2241" s="58">
        <f>SUM(C2220:C2237)/SUM(B2220:B2236)</f>
        <v>0.74425606484840634</v>
      </c>
      <c r="D2241" s="56">
        <f>AVERAGE(D2220:D2236)</f>
        <v>76.835294117647067</v>
      </c>
      <c r="F2241" s="56">
        <f>AVERAGE(F2220:F2236)</f>
        <v>63.288235294117655</v>
      </c>
    </row>
    <row r="2242" spans="1:12" x14ac:dyDescent="0.25">
      <c r="B2242" s="3" t="s">
        <v>156</v>
      </c>
      <c r="D2242" s="38">
        <f>AVERAGE(D2230:D2236)</f>
        <v>89.614285714285714</v>
      </c>
      <c r="F2242" s="38">
        <f>AVERAGE(F2230:F2236)</f>
        <v>84.642857142857139</v>
      </c>
    </row>
    <row r="2243" spans="1:12" x14ac:dyDescent="0.25">
      <c r="B2243" s="3" t="s">
        <v>147</v>
      </c>
      <c r="D2243" s="38">
        <f>AVERAGE(D2232:D2236)</f>
        <v>90.660000000000011</v>
      </c>
      <c r="F2243" s="38">
        <f>AVERAGE(F2232:F2236)</f>
        <v>87.38000000000001</v>
      </c>
    </row>
    <row r="2245" spans="1:12" x14ac:dyDescent="0.25">
      <c r="A2245" t="s">
        <v>507</v>
      </c>
    </row>
    <row r="2246" spans="1:12" x14ac:dyDescent="0.25">
      <c r="A2246" t="s">
        <v>111</v>
      </c>
    </row>
    <row r="2247" spans="1:12" ht="60" x14ac:dyDescent="0.25">
      <c r="A2247" s="35" t="s">
        <v>104</v>
      </c>
      <c r="B2247" s="35" t="s">
        <v>105</v>
      </c>
      <c r="C2247" s="35" t="s">
        <v>106</v>
      </c>
      <c r="D2247" s="35" t="s">
        <v>107</v>
      </c>
      <c r="E2247" s="35" t="s">
        <v>108</v>
      </c>
      <c r="F2247" s="35" t="s">
        <v>109</v>
      </c>
      <c r="G2247" s="35" t="s">
        <v>110</v>
      </c>
      <c r="H2247" s="129"/>
      <c r="L2247" s="35" t="s">
        <v>457</v>
      </c>
    </row>
    <row r="2248" spans="1:12" x14ac:dyDescent="0.25">
      <c r="A2248" s="36" t="s">
        <v>134</v>
      </c>
      <c r="B2248" s="39">
        <v>660747</v>
      </c>
      <c r="C2248" s="39">
        <v>0</v>
      </c>
      <c r="D2248" s="45">
        <v>0</v>
      </c>
      <c r="E2248" s="39">
        <v>0</v>
      </c>
      <c r="F2248" s="45">
        <v>0</v>
      </c>
      <c r="G2248" s="39">
        <v>0</v>
      </c>
      <c r="H2248" s="76"/>
    </row>
    <row r="2249" spans="1:12" x14ac:dyDescent="0.25">
      <c r="A2249" s="41" t="s">
        <v>136</v>
      </c>
      <c r="B2249" s="40">
        <v>162530</v>
      </c>
      <c r="C2249" s="40">
        <v>99002</v>
      </c>
      <c r="D2249" s="44">
        <v>60.9</v>
      </c>
      <c r="E2249" s="40">
        <v>53452</v>
      </c>
      <c r="F2249" s="44">
        <v>32.9</v>
      </c>
      <c r="G2249" s="40">
        <v>152454</v>
      </c>
      <c r="H2249" s="130"/>
      <c r="L2249" s="12">
        <f t="shared" ref="L2249:L2266" si="104">C2249-C2278</f>
        <v>344</v>
      </c>
    </row>
    <row r="2250" spans="1:12" x14ac:dyDescent="0.25">
      <c r="A2250" s="36" t="s">
        <v>135</v>
      </c>
      <c r="B2250" s="39">
        <v>256743</v>
      </c>
      <c r="C2250" s="39">
        <v>164686</v>
      </c>
      <c r="D2250" s="43">
        <v>64.099999999999994</v>
      </c>
      <c r="E2250" s="39">
        <v>97884</v>
      </c>
      <c r="F2250" s="43">
        <v>38.1</v>
      </c>
      <c r="G2250" s="39">
        <v>262570</v>
      </c>
      <c r="H2250" s="76"/>
      <c r="L2250" s="12">
        <f t="shared" si="104"/>
        <v>591</v>
      </c>
    </row>
    <row r="2251" spans="1:12" x14ac:dyDescent="0.25">
      <c r="A2251" s="37" t="s">
        <v>88</v>
      </c>
      <c r="B2251" s="40">
        <v>277328</v>
      </c>
      <c r="C2251" s="40">
        <v>171308</v>
      </c>
      <c r="D2251" s="44">
        <v>61.8</v>
      </c>
      <c r="E2251" s="40">
        <v>107557</v>
      </c>
      <c r="F2251" s="44">
        <v>38.799999999999997</v>
      </c>
      <c r="G2251" s="40">
        <v>278865</v>
      </c>
      <c r="H2251" s="130"/>
      <c r="L2251" s="12">
        <f t="shared" si="104"/>
        <v>822</v>
      </c>
    </row>
    <row r="2252" spans="1:12" x14ac:dyDescent="0.25">
      <c r="A2252" s="36" t="s">
        <v>89</v>
      </c>
      <c r="B2252" s="39">
        <v>314508</v>
      </c>
      <c r="C2252" s="39">
        <v>188551</v>
      </c>
      <c r="D2252" s="43">
        <v>60</v>
      </c>
      <c r="E2252" s="39">
        <v>123715</v>
      </c>
      <c r="F2252" s="43">
        <v>39.299999999999997</v>
      </c>
      <c r="G2252" s="39">
        <v>312266</v>
      </c>
      <c r="H2252" s="76"/>
      <c r="L2252" s="12">
        <f t="shared" si="104"/>
        <v>841</v>
      </c>
    </row>
    <row r="2253" spans="1:12" x14ac:dyDescent="0.25">
      <c r="A2253" s="37" t="s">
        <v>90</v>
      </c>
      <c r="B2253" s="40">
        <v>356228</v>
      </c>
      <c r="C2253" s="40">
        <v>223515</v>
      </c>
      <c r="D2253" s="44">
        <v>62.7</v>
      </c>
      <c r="E2253" s="40">
        <v>155155</v>
      </c>
      <c r="F2253" s="44">
        <v>43.5</v>
      </c>
      <c r="G2253" s="40">
        <v>378670</v>
      </c>
      <c r="H2253" s="130"/>
      <c r="L2253" s="12">
        <f t="shared" si="104"/>
        <v>840</v>
      </c>
    </row>
    <row r="2254" spans="1:12" x14ac:dyDescent="0.25">
      <c r="A2254" s="36" t="s">
        <v>91</v>
      </c>
      <c r="B2254" s="39">
        <v>359302</v>
      </c>
      <c r="C2254" s="39">
        <v>241665</v>
      </c>
      <c r="D2254" s="43">
        <v>67.3</v>
      </c>
      <c r="E2254" s="39">
        <v>171628</v>
      </c>
      <c r="F2254" s="43">
        <v>47.8</v>
      </c>
      <c r="G2254" s="39">
        <v>413293</v>
      </c>
      <c r="H2254" s="76"/>
      <c r="L2254" s="12">
        <f t="shared" si="104"/>
        <v>789</v>
      </c>
    </row>
    <row r="2255" spans="1:12" x14ac:dyDescent="0.25">
      <c r="A2255" s="37" t="s">
        <v>92</v>
      </c>
      <c r="B2255" s="40">
        <v>319889</v>
      </c>
      <c r="C2255" s="40">
        <v>227482</v>
      </c>
      <c r="D2255" s="44">
        <v>71.099999999999994</v>
      </c>
      <c r="E2255" s="40">
        <v>169101</v>
      </c>
      <c r="F2255" s="44">
        <v>52.9</v>
      </c>
      <c r="G2255" s="40">
        <v>396583</v>
      </c>
      <c r="H2255" s="130"/>
      <c r="L2255" s="12">
        <f t="shared" si="104"/>
        <v>614</v>
      </c>
    </row>
    <row r="2256" spans="1:12" x14ac:dyDescent="0.25">
      <c r="A2256" s="36" t="s">
        <v>93</v>
      </c>
      <c r="B2256" s="39">
        <v>288547</v>
      </c>
      <c r="C2256" s="39">
        <v>213111</v>
      </c>
      <c r="D2256" s="43">
        <v>73.900000000000006</v>
      </c>
      <c r="E2256" s="39">
        <v>163470</v>
      </c>
      <c r="F2256" s="43">
        <v>56.6</v>
      </c>
      <c r="G2256" s="39">
        <v>376581</v>
      </c>
      <c r="H2256" s="76"/>
      <c r="L2256" s="12">
        <f t="shared" si="104"/>
        <v>495</v>
      </c>
    </row>
    <row r="2257" spans="1:12" x14ac:dyDescent="0.25">
      <c r="A2257" s="37" t="s">
        <v>94</v>
      </c>
      <c r="B2257" s="40">
        <v>266491</v>
      </c>
      <c r="C2257" s="40">
        <v>206155</v>
      </c>
      <c r="D2257" s="44">
        <v>77.400000000000006</v>
      </c>
      <c r="E2257" s="40">
        <v>164305</v>
      </c>
      <c r="F2257" s="44">
        <v>61.6</v>
      </c>
      <c r="G2257" s="40">
        <v>370460</v>
      </c>
      <c r="H2257" s="130"/>
      <c r="L2257" s="12">
        <f t="shared" si="104"/>
        <v>450</v>
      </c>
    </row>
    <row r="2258" spans="1:12" x14ac:dyDescent="0.25">
      <c r="A2258" s="36" t="s">
        <v>95</v>
      </c>
      <c r="B2258" s="39">
        <v>284260</v>
      </c>
      <c r="C2258" s="39">
        <v>222999</v>
      </c>
      <c r="D2258" s="43">
        <v>78.5</v>
      </c>
      <c r="E2258" s="39">
        <v>183327</v>
      </c>
      <c r="F2258" s="43">
        <v>64.5</v>
      </c>
      <c r="G2258" s="39">
        <v>406326</v>
      </c>
      <c r="H2258" s="76"/>
      <c r="L2258" s="12">
        <f t="shared" si="104"/>
        <v>425</v>
      </c>
    </row>
    <row r="2259" spans="1:12" x14ac:dyDescent="0.25">
      <c r="A2259" s="37" t="s">
        <v>96</v>
      </c>
      <c r="B2259" s="40">
        <v>264339</v>
      </c>
      <c r="C2259" s="40">
        <v>223115</v>
      </c>
      <c r="D2259" s="42">
        <v>84.4</v>
      </c>
      <c r="E2259" s="40">
        <v>192795</v>
      </c>
      <c r="F2259" s="42">
        <v>72.900000000000006</v>
      </c>
      <c r="G2259" s="40">
        <v>415910</v>
      </c>
      <c r="H2259" s="130"/>
      <c r="L2259" s="12">
        <f t="shared" si="104"/>
        <v>345</v>
      </c>
    </row>
    <row r="2260" spans="1:12" x14ac:dyDescent="0.25">
      <c r="A2260" s="36" t="s">
        <v>97</v>
      </c>
      <c r="B2260" s="39">
        <v>210073</v>
      </c>
      <c r="C2260" s="39">
        <v>187707</v>
      </c>
      <c r="D2260" s="42">
        <v>89.3</v>
      </c>
      <c r="E2260" s="39">
        <v>171987</v>
      </c>
      <c r="F2260" s="42">
        <v>81.900000000000006</v>
      </c>
      <c r="G2260" s="39">
        <v>359694</v>
      </c>
      <c r="H2260" s="76"/>
      <c r="L2260" s="12">
        <f t="shared" si="104"/>
        <v>227</v>
      </c>
    </row>
    <row r="2261" spans="1:12" x14ac:dyDescent="0.25">
      <c r="A2261" s="37" t="s">
        <v>98</v>
      </c>
      <c r="B2261" s="40">
        <v>157657</v>
      </c>
      <c r="C2261" s="40">
        <v>144317</v>
      </c>
      <c r="D2261" s="42">
        <v>91.5</v>
      </c>
      <c r="E2261" s="40">
        <v>137032</v>
      </c>
      <c r="F2261" s="42">
        <v>86.9</v>
      </c>
      <c r="G2261" s="40">
        <v>281349</v>
      </c>
      <c r="H2261" s="130"/>
      <c r="L2261" s="12">
        <f t="shared" si="104"/>
        <v>119</v>
      </c>
    </row>
    <row r="2262" spans="1:12" x14ac:dyDescent="0.25">
      <c r="A2262" s="36" t="s">
        <v>99</v>
      </c>
      <c r="B2262" s="39">
        <v>102977</v>
      </c>
      <c r="C2262" s="39">
        <v>93229</v>
      </c>
      <c r="D2262" s="42">
        <v>90.5</v>
      </c>
      <c r="E2262" s="39">
        <v>89745</v>
      </c>
      <c r="F2262" s="42">
        <v>87.2</v>
      </c>
      <c r="G2262" s="39">
        <v>182974</v>
      </c>
      <c r="H2262" s="76"/>
      <c r="L2262" s="12">
        <f t="shared" si="104"/>
        <v>54</v>
      </c>
    </row>
    <row r="2263" spans="1:12" x14ac:dyDescent="0.25">
      <c r="A2263" s="37" t="s">
        <v>100</v>
      </c>
      <c r="B2263" s="40">
        <v>68566</v>
      </c>
      <c r="C2263" s="40">
        <v>61846</v>
      </c>
      <c r="D2263" s="42">
        <v>90.2</v>
      </c>
      <c r="E2263" s="40">
        <v>59711</v>
      </c>
      <c r="F2263" s="42">
        <v>87.1</v>
      </c>
      <c r="G2263" s="40">
        <v>121557</v>
      </c>
      <c r="H2263" s="130"/>
      <c r="L2263" s="12">
        <f t="shared" si="104"/>
        <v>24</v>
      </c>
    </row>
    <row r="2264" spans="1:12" x14ac:dyDescent="0.25">
      <c r="A2264" s="36" t="s">
        <v>101</v>
      </c>
      <c r="B2264" s="39">
        <v>44034</v>
      </c>
      <c r="C2264" s="39">
        <v>39510</v>
      </c>
      <c r="D2264" s="42">
        <v>89.7</v>
      </c>
      <c r="E2264" s="39">
        <v>38206</v>
      </c>
      <c r="F2264" s="42">
        <v>86.8</v>
      </c>
      <c r="G2264" s="39">
        <v>77716</v>
      </c>
      <c r="H2264" s="76"/>
      <c r="L2264" s="12">
        <f t="shared" si="104"/>
        <v>10</v>
      </c>
    </row>
    <row r="2265" spans="1:12" x14ac:dyDescent="0.25">
      <c r="A2265" s="37" t="s">
        <v>102</v>
      </c>
      <c r="B2265" s="40">
        <v>27669</v>
      </c>
      <c r="C2265" s="40">
        <v>25143</v>
      </c>
      <c r="D2265" s="42">
        <v>90.9</v>
      </c>
      <c r="E2265" s="40">
        <v>24381</v>
      </c>
      <c r="F2265" s="42">
        <v>88.1</v>
      </c>
      <c r="G2265" s="40">
        <v>49524</v>
      </c>
      <c r="H2265" s="130"/>
      <c r="L2265" s="12">
        <f t="shared" si="104"/>
        <v>12</v>
      </c>
    </row>
    <row r="2266" spans="1:12" x14ac:dyDescent="0.25">
      <c r="A2266" s="36" t="s">
        <v>12</v>
      </c>
      <c r="B2266" s="39" t="s">
        <v>13</v>
      </c>
      <c r="C2266" s="39">
        <v>62681</v>
      </c>
      <c r="D2266" s="43" t="s">
        <v>13</v>
      </c>
      <c r="E2266" s="39">
        <v>20944</v>
      </c>
      <c r="F2266" s="43" t="s">
        <v>13</v>
      </c>
      <c r="G2266" s="39">
        <v>83625</v>
      </c>
      <c r="H2266" s="76"/>
      <c r="L2266" s="12">
        <f t="shared" si="104"/>
        <v>377</v>
      </c>
    </row>
    <row r="2267" spans="1:12" x14ac:dyDescent="0.25">
      <c r="A2267" s="36" t="s">
        <v>194</v>
      </c>
      <c r="B2267" s="39">
        <v>3761140</v>
      </c>
      <c r="C2267" s="39">
        <v>2796022</v>
      </c>
      <c r="D2267" s="59">
        <v>74.3</v>
      </c>
      <c r="E2267" s="39">
        <v>2124395</v>
      </c>
      <c r="F2267" s="43">
        <v>56.5</v>
      </c>
      <c r="G2267" s="39">
        <v>4920417</v>
      </c>
      <c r="H2267" s="76"/>
    </row>
    <row r="2268" spans="1:12" x14ac:dyDescent="0.25">
      <c r="A2268" s="36" t="s">
        <v>103</v>
      </c>
      <c r="B2268" s="39">
        <v>4421887</v>
      </c>
      <c r="C2268" s="39">
        <v>2796022</v>
      </c>
      <c r="D2268" s="45">
        <v>63.2</v>
      </c>
      <c r="E2268" s="39">
        <v>2124395</v>
      </c>
      <c r="F2268" s="45">
        <v>48</v>
      </c>
      <c r="G2268" s="39">
        <v>4920417</v>
      </c>
      <c r="H2268" s="76"/>
      <c r="L2268" s="12">
        <f>SUM(L2249:L2267)</f>
        <v>7379</v>
      </c>
    </row>
    <row r="2270" spans="1:12" x14ac:dyDescent="0.25">
      <c r="B2270" s="3" t="s">
        <v>232</v>
      </c>
      <c r="C2270" s="58">
        <f>SUM(C2249:C2266)/SUM(B2249:B2265)</f>
        <v>0.74339728289899265</v>
      </c>
      <c r="D2270" s="56">
        <f>AVERAGE(D2249:D2265)</f>
        <v>76.71764705882353</v>
      </c>
      <c r="F2270" s="56">
        <f>AVERAGE(F2249:F2265)</f>
        <v>62.758823529411757</v>
      </c>
    </row>
    <row r="2271" spans="1:12" x14ac:dyDescent="0.25">
      <c r="B2271" s="3" t="s">
        <v>156</v>
      </c>
      <c r="D2271" s="38">
        <f>AVERAGE(D2259:D2265)</f>
        <v>89.5</v>
      </c>
      <c r="F2271" s="38">
        <f>AVERAGE(F2259:F2265)</f>
        <v>84.414285714285711</v>
      </c>
    </row>
    <row r="2272" spans="1:12" x14ac:dyDescent="0.25">
      <c r="B2272" s="3" t="s">
        <v>147</v>
      </c>
      <c r="D2272" s="38">
        <f>AVERAGE(D2261:D2265)</f>
        <v>90.559999999999988</v>
      </c>
      <c r="F2272" s="38">
        <f>AVERAGE(F2261:F2265)</f>
        <v>87.22</v>
      </c>
    </row>
    <row r="2274" spans="1:12" x14ac:dyDescent="0.25">
      <c r="A2274" t="s">
        <v>500</v>
      </c>
    </row>
    <row r="2275" spans="1:12" x14ac:dyDescent="0.25">
      <c r="A2275" t="s">
        <v>111</v>
      </c>
    </row>
    <row r="2276" spans="1:12" ht="60" x14ac:dyDescent="0.25">
      <c r="A2276" s="35" t="s">
        <v>104</v>
      </c>
      <c r="B2276" s="35" t="s">
        <v>105</v>
      </c>
      <c r="C2276" s="35" t="s">
        <v>106</v>
      </c>
      <c r="D2276" s="35" t="s">
        <v>107</v>
      </c>
      <c r="E2276" s="35" t="s">
        <v>108</v>
      </c>
      <c r="F2276" s="35" t="s">
        <v>109</v>
      </c>
      <c r="G2276" s="35" t="s">
        <v>110</v>
      </c>
      <c r="H2276" s="129"/>
      <c r="L2276" s="35" t="s">
        <v>457</v>
      </c>
    </row>
    <row r="2277" spans="1:12" x14ac:dyDescent="0.25">
      <c r="A2277" s="36" t="s">
        <v>134</v>
      </c>
      <c r="B2277" s="39">
        <v>660747</v>
      </c>
      <c r="C2277" s="39">
        <v>0</v>
      </c>
      <c r="D2277" s="45">
        <v>0</v>
      </c>
      <c r="E2277" s="39">
        <v>0</v>
      </c>
      <c r="F2277" s="45">
        <v>0</v>
      </c>
      <c r="G2277" s="39">
        <v>0</v>
      </c>
      <c r="H2277" s="76"/>
    </row>
    <row r="2278" spans="1:12" x14ac:dyDescent="0.25">
      <c r="A2278" s="41" t="s">
        <v>136</v>
      </c>
      <c r="B2278" s="40">
        <v>162530</v>
      </c>
      <c r="C2278" s="40">
        <v>98658</v>
      </c>
      <c r="D2278" s="44">
        <v>60.7</v>
      </c>
      <c r="E2278" s="40">
        <v>50871</v>
      </c>
      <c r="F2278" s="44">
        <v>31.3</v>
      </c>
      <c r="G2278" s="40">
        <v>149529</v>
      </c>
      <c r="H2278" s="130"/>
      <c r="L2278" s="12">
        <f t="shared" ref="L2278:L2295" si="105">C2278-C2307</f>
        <v>599</v>
      </c>
    </row>
    <row r="2279" spans="1:12" x14ac:dyDescent="0.25">
      <c r="A2279" s="36" t="s">
        <v>135</v>
      </c>
      <c r="B2279" s="39">
        <v>256743</v>
      </c>
      <c r="C2279" s="39">
        <v>164095</v>
      </c>
      <c r="D2279" s="43">
        <v>63.9</v>
      </c>
      <c r="E2279" s="39">
        <v>93581</v>
      </c>
      <c r="F2279" s="43">
        <v>36.5</v>
      </c>
      <c r="G2279" s="39">
        <v>257676</v>
      </c>
      <c r="H2279" s="76"/>
      <c r="L2279" s="12">
        <f t="shared" si="105"/>
        <v>845</v>
      </c>
    </row>
    <row r="2280" spans="1:12" x14ac:dyDescent="0.25">
      <c r="A2280" s="37" t="s">
        <v>88</v>
      </c>
      <c r="B2280" s="40">
        <v>277328</v>
      </c>
      <c r="C2280" s="40">
        <v>170486</v>
      </c>
      <c r="D2280" s="44">
        <v>61.5</v>
      </c>
      <c r="E2280" s="40">
        <v>103353</v>
      </c>
      <c r="F2280" s="44">
        <v>37.299999999999997</v>
      </c>
      <c r="G2280" s="40">
        <v>273839</v>
      </c>
      <c r="H2280" s="130"/>
      <c r="L2280" s="12">
        <f t="shared" si="105"/>
        <v>1152</v>
      </c>
    </row>
    <row r="2281" spans="1:12" x14ac:dyDescent="0.25">
      <c r="A2281" s="36" t="s">
        <v>89</v>
      </c>
      <c r="B2281" s="39">
        <v>314508</v>
      </c>
      <c r="C2281" s="39">
        <v>187710</v>
      </c>
      <c r="D2281" s="43">
        <v>59.7</v>
      </c>
      <c r="E2281" s="39">
        <v>119611</v>
      </c>
      <c r="F2281" s="43">
        <v>38</v>
      </c>
      <c r="G2281" s="39">
        <v>307321</v>
      </c>
      <c r="H2281" s="76"/>
      <c r="L2281" s="12">
        <f t="shared" si="105"/>
        <v>1194</v>
      </c>
    </row>
    <row r="2282" spans="1:12" x14ac:dyDescent="0.25">
      <c r="A2282" s="37" t="s">
        <v>90</v>
      </c>
      <c r="B2282" s="40">
        <v>356228</v>
      </c>
      <c r="C2282" s="40">
        <v>222675</v>
      </c>
      <c r="D2282" s="44">
        <v>62.5</v>
      </c>
      <c r="E2282" s="40">
        <v>150543</v>
      </c>
      <c r="F2282" s="44">
        <v>42.3</v>
      </c>
      <c r="G2282" s="40">
        <v>373218</v>
      </c>
      <c r="H2282" s="130"/>
      <c r="L2282" s="12">
        <f t="shared" si="105"/>
        <v>1270</v>
      </c>
    </row>
    <row r="2283" spans="1:12" x14ac:dyDescent="0.25">
      <c r="A2283" s="36" t="s">
        <v>91</v>
      </c>
      <c r="B2283" s="39">
        <v>359302</v>
      </c>
      <c r="C2283" s="39">
        <v>240876</v>
      </c>
      <c r="D2283" s="43">
        <v>67</v>
      </c>
      <c r="E2283" s="39">
        <v>166625</v>
      </c>
      <c r="F2283" s="43">
        <v>46.4</v>
      </c>
      <c r="G2283" s="39">
        <v>407501</v>
      </c>
      <c r="H2283" s="76"/>
      <c r="L2283" s="12">
        <f t="shared" si="105"/>
        <v>1133</v>
      </c>
    </row>
    <row r="2284" spans="1:12" x14ac:dyDescent="0.25">
      <c r="A2284" s="37" t="s">
        <v>92</v>
      </c>
      <c r="B2284" s="40">
        <v>319889</v>
      </c>
      <c r="C2284" s="40">
        <v>226868</v>
      </c>
      <c r="D2284" s="44">
        <v>70.900000000000006</v>
      </c>
      <c r="E2284" s="40">
        <v>164964</v>
      </c>
      <c r="F2284" s="44">
        <v>51.6</v>
      </c>
      <c r="G2284" s="40">
        <v>391832</v>
      </c>
      <c r="H2284" s="130"/>
      <c r="L2284" s="12">
        <f t="shared" si="105"/>
        <v>841</v>
      </c>
    </row>
    <row r="2285" spans="1:12" x14ac:dyDescent="0.25">
      <c r="A2285" s="36" t="s">
        <v>93</v>
      </c>
      <c r="B2285" s="39">
        <v>288547</v>
      </c>
      <c r="C2285" s="39">
        <v>212616</v>
      </c>
      <c r="D2285" s="43">
        <v>73.7</v>
      </c>
      <c r="E2285" s="39">
        <v>159827</v>
      </c>
      <c r="F2285" s="43">
        <v>55.4</v>
      </c>
      <c r="G2285" s="39">
        <v>372443</v>
      </c>
      <c r="H2285" s="76"/>
      <c r="L2285" s="12">
        <f t="shared" si="105"/>
        <v>717</v>
      </c>
    </row>
    <row r="2286" spans="1:12" x14ac:dyDescent="0.25">
      <c r="A2286" s="37" t="s">
        <v>94</v>
      </c>
      <c r="B2286" s="40">
        <v>266491</v>
      </c>
      <c r="C2286" s="40">
        <v>205705</v>
      </c>
      <c r="D2286" s="44">
        <v>77.2</v>
      </c>
      <c r="E2286" s="40">
        <v>161048</v>
      </c>
      <c r="F2286" s="44">
        <v>60.4</v>
      </c>
      <c r="G2286" s="40">
        <v>366753</v>
      </c>
      <c r="H2286" s="130"/>
      <c r="L2286" s="12">
        <f t="shared" si="105"/>
        <v>662</v>
      </c>
    </row>
    <row r="2287" spans="1:12" x14ac:dyDescent="0.25">
      <c r="A2287" s="36" t="s">
        <v>95</v>
      </c>
      <c r="B2287" s="39">
        <v>284260</v>
      </c>
      <c r="C2287" s="39">
        <v>222574</v>
      </c>
      <c r="D2287" s="43">
        <v>78.3</v>
      </c>
      <c r="E2287" s="39">
        <v>180325</v>
      </c>
      <c r="F2287" s="43">
        <v>63.4</v>
      </c>
      <c r="G2287" s="39">
        <v>402899</v>
      </c>
      <c r="H2287" s="76"/>
      <c r="L2287" s="12">
        <f t="shared" si="105"/>
        <v>575</v>
      </c>
    </row>
    <row r="2288" spans="1:12" x14ac:dyDescent="0.25">
      <c r="A2288" s="37" t="s">
        <v>96</v>
      </c>
      <c r="B2288" s="40">
        <v>264339</v>
      </c>
      <c r="C2288" s="40">
        <v>222770</v>
      </c>
      <c r="D2288" s="42">
        <v>84.3</v>
      </c>
      <c r="E2288" s="40">
        <v>190462</v>
      </c>
      <c r="F2288" s="42">
        <v>72</v>
      </c>
      <c r="G2288" s="40">
        <v>413232</v>
      </c>
      <c r="H2288" s="130"/>
      <c r="L2288" s="12">
        <f t="shared" si="105"/>
        <v>438</v>
      </c>
    </row>
    <row r="2289" spans="1:12" x14ac:dyDescent="0.25">
      <c r="A2289" s="36" t="s">
        <v>97</v>
      </c>
      <c r="B2289" s="39">
        <v>210073</v>
      </c>
      <c r="C2289" s="39">
        <v>187480</v>
      </c>
      <c r="D2289" s="42">
        <v>89.2</v>
      </c>
      <c r="E2289" s="39">
        <v>170798</v>
      </c>
      <c r="F2289" s="42">
        <v>81.3</v>
      </c>
      <c r="G2289" s="39">
        <v>358278</v>
      </c>
      <c r="H2289" s="76"/>
      <c r="L2289" s="12">
        <f t="shared" si="105"/>
        <v>233</v>
      </c>
    </row>
    <row r="2290" spans="1:12" x14ac:dyDescent="0.25">
      <c r="A2290" s="37" t="s">
        <v>98</v>
      </c>
      <c r="B2290" s="40">
        <v>157657</v>
      </c>
      <c r="C2290" s="40">
        <v>144198</v>
      </c>
      <c r="D2290" s="42">
        <v>91.5</v>
      </c>
      <c r="E2290" s="40">
        <v>136396</v>
      </c>
      <c r="F2290" s="42">
        <v>86.5</v>
      </c>
      <c r="G2290" s="40">
        <v>280594</v>
      </c>
      <c r="H2290" s="130"/>
      <c r="L2290" s="12">
        <f t="shared" si="105"/>
        <v>131</v>
      </c>
    </row>
    <row r="2291" spans="1:12" x14ac:dyDescent="0.25">
      <c r="A2291" s="36" t="s">
        <v>99</v>
      </c>
      <c r="B2291" s="39">
        <v>102977</v>
      </c>
      <c r="C2291" s="39">
        <v>93175</v>
      </c>
      <c r="D2291" s="42">
        <v>90.5</v>
      </c>
      <c r="E2291" s="39">
        <v>89505</v>
      </c>
      <c r="F2291" s="42">
        <v>86.9</v>
      </c>
      <c r="G2291" s="39">
        <v>182680</v>
      </c>
      <c r="H2291" s="76"/>
      <c r="L2291" s="12">
        <f t="shared" si="105"/>
        <v>65</v>
      </c>
    </row>
    <row r="2292" spans="1:12" x14ac:dyDescent="0.25">
      <c r="A2292" s="37" t="s">
        <v>100</v>
      </c>
      <c r="B2292" s="40">
        <v>68566</v>
      </c>
      <c r="C2292" s="40">
        <v>61822</v>
      </c>
      <c r="D2292" s="42">
        <v>90.2</v>
      </c>
      <c r="E2292" s="40">
        <v>59576</v>
      </c>
      <c r="F2292" s="42">
        <v>86.9</v>
      </c>
      <c r="G2292" s="40">
        <v>121398</v>
      </c>
      <c r="H2292" s="130"/>
      <c r="L2292" s="12">
        <f t="shared" si="105"/>
        <v>35</v>
      </c>
    </row>
    <row r="2293" spans="1:12" x14ac:dyDescent="0.25">
      <c r="A2293" s="36" t="s">
        <v>101</v>
      </c>
      <c r="B2293" s="39">
        <v>44034</v>
      </c>
      <c r="C2293" s="39">
        <v>39500</v>
      </c>
      <c r="D2293" s="42">
        <v>89.7</v>
      </c>
      <c r="E2293" s="39">
        <v>38132</v>
      </c>
      <c r="F2293" s="42">
        <v>86.6</v>
      </c>
      <c r="G2293" s="39">
        <v>77632</v>
      </c>
      <c r="H2293" s="76"/>
      <c r="L2293" s="12">
        <f t="shared" si="105"/>
        <v>17</v>
      </c>
    </row>
    <row r="2294" spans="1:12" x14ac:dyDescent="0.25">
      <c r="A2294" s="37" t="s">
        <v>102</v>
      </c>
      <c r="B2294" s="40">
        <v>27669</v>
      </c>
      <c r="C2294" s="40">
        <v>25131</v>
      </c>
      <c r="D2294" s="42">
        <v>90.8</v>
      </c>
      <c r="E2294" s="40">
        <v>24339</v>
      </c>
      <c r="F2294" s="42">
        <v>88</v>
      </c>
      <c r="G2294" s="40">
        <v>49470</v>
      </c>
      <c r="H2294" s="130"/>
      <c r="L2294" s="12">
        <f t="shared" si="105"/>
        <v>10</v>
      </c>
    </row>
    <row r="2295" spans="1:12" x14ac:dyDescent="0.25">
      <c r="A2295" s="36" t="s">
        <v>12</v>
      </c>
      <c r="B2295" s="39" t="s">
        <v>13</v>
      </c>
      <c r="C2295" s="39">
        <v>62304</v>
      </c>
      <c r="D2295" s="43" t="s">
        <v>13</v>
      </c>
      <c r="E2295" s="39">
        <v>19994</v>
      </c>
      <c r="F2295" s="43" t="s">
        <v>13</v>
      </c>
      <c r="G2295" s="39">
        <v>82298</v>
      </c>
      <c r="H2295" s="76"/>
      <c r="L2295" s="12">
        <f t="shared" si="105"/>
        <v>51</v>
      </c>
    </row>
    <row r="2296" spans="1:12" x14ac:dyDescent="0.25">
      <c r="A2296" s="36" t="s">
        <v>194</v>
      </c>
      <c r="B2296" s="39">
        <v>3761140</v>
      </c>
      <c r="C2296" s="39">
        <v>2788643</v>
      </c>
      <c r="D2296" s="59">
        <v>74.099999999999994</v>
      </c>
      <c r="E2296" s="39">
        <v>2079950</v>
      </c>
      <c r="F2296" s="43">
        <v>55.3</v>
      </c>
      <c r="G2296" s="39">
        <v>4868593</v>
      </c>
      <c r="H2296" s="76"/>
    </row>
    <row r="2297" spans="1:12" x14ac:dyDescent="0.25">
      <c r="A2297" s="36" t="s">
        <v>103</v>
      </c>
      <c r="B2297" s="39">
        <v>4421887</v>
      </c>
      <c r="C2297" s="39">
        <v>2788643</v>
      </c>
      <c r="D2297" s="45">
        <v>63.1</v>
      </c>
      <c r="E2297" s="39">
        <v>2079950</v>
      </c>
      <c r="F2297" s="45">
        <v>47</v>
      </c>
      <c r="G2297" s="39">
        <v>4868593</v>
      </c>
      <c r="H2297" s="76"/>
      <c r="L2297" s="12">
        <f>SUM(L2278:L2296)</f>
        <v>9968</v>
      </c>
    </row>
    <row r="2299" spans="1:12" x14ac:dyDescent="0.25">
      <c r="B2299" s="3" t="s">
        <v>232</v>
      </c>
      <c r="C2299" s="58">
        <f>SUM(C2278:C2295)/SUM(B2278:B2294)</f>
        <v>0.7414353782535672</v>
      </c>
      <c r="D2299" s="56">
        <f>AVERAGE(D2278:D2294)</f>
        <v>76.564705882352953</v>
      </c>
      <c r="F2299" s="56">
        <f>AVERAGE(F2278:F2294)</f>
        <v>61.811764705882339</v>
      </c>
    </row>
    <row r="2300" spans="1:12" x14ac:dyDescent="0.25">
      <c r="B2300" s="3" t="s">
        <v>156</v>
      </c>
      <c r="D2300" s="38">
        <f>AVERAGE(D2288:D2294)</f>
        <v>89.457142857142841</v>
      </c>
      <c r="F2300" s="38">
        <f>AVERAGE(F2288:F2294)</f>
        <v>84.028571428571439</v>
      </c>
    </row>
    <row r="2301" spans="1:12" x14ac:dyDescent="0.25">
      <c r="B2301" s="3" t="s">
        <v>147</v>
      </c>
      <c r="D2301" s="38">
        <f>AVERAGE(D2290:D2294)</f>
        <v>90.539999999999992</v>
      </c>
      <c r="F2301" s="38">
        <f>AVERAGE(F2290:F2294)</f>
        <v>86.97999999999999</v>
      </c>
    </row>
    <row r="2303" spans="1:12" x14ac:dyDescent="0.25">
      <c r="A2303" t="s">
        <v>493</v>
      </c>
    </row>
    <row r="2304" spans="1:12" x14ac:dyDescent="0.25">
      <c r="A2304" t="s">
        <v>111</v>
      </c>
    </row>
    <row r="2305" spans="1:12" ht="60" x14ac:dyDescent="0.25">
      <c r="A2305" s="35" t="s">
        <v>104</v>
      </c>
      <c r="B2305" s="35" t="s">
        <v>105</v>
      </c>
      <c r="C2305" s="35" t="s">
        <v>106</v>
      </c>
      <c r="D2305" s="35" t="s">
        <v>107</v>
      </c>
      <c r="E2305" s="35" t="s">
        <v>108</v>
      </c>
      <c r="F2305" s="35" t="s">
        <v>109</v>
      </c>
      <c r="G2305" s="35" t="s">
        <v>110</v>
      </c>
      <c r="H2305" s="129"/>
      <c r="L2305" s="35" t="s">
        <v>457</v>
      </c>
    </row>
    <row r="2306" spans="1:12" x14ac:dyDescent="0.25">
      <c r="A2306" s="36" t="s">
        <v>134</v>
      </c>
      <c r="B2306" s="39">
        <v>660747</v>
      </c>
      <c r="C2306" s="39">
        <v>0</v>
      </c>
      <c r="D2306" s="45">
        <v>0</v>
      </c>
      <c r="E2306" s="39">
        <v>0</v>
      </c>
      <c r="F2306" s="45">
        <v>0</v>
      </c>
      <c r="G2306" s="39">
        <v>0</v>
      </c>
      <c r="H2306" s="76"/>
    </row>
    <row r="2307" spans="1:12" x14ac:dyDescent="0.25">
      <c r="A2307" s="41" t="s">
        <v>136</v>
      </c>
      <c r="B2307" s="40">
        <v>162530</v>
      </c>
      <c r="C2307" s="40">
        <v>98059</v>
      </c>
      <c r="D2307" s="44">
        <v>60.3</v>
      </c>
      <c r="E2307" s="40">
        <v>46006</v>
      </c>
      <c r="F2307" s="44">
        <v>28.3</v>
      </c>
      <c r="G2307" s="40">
        <v>144065</v>
      </c>
      <c r="H2307" s="130"/>
      <c r="L2307" s="12">
        <f t="shared" ref="L2307:L2324" si="106">C2307-C2336</f>
        <v>353</v>
      </c>
    </row>
    <row r="2308" spans="1:12" x14ac:dyDescent="0.25">
      <c r="A2308" s="36" t="s">
        <v>135</v>
      </c>
      <c r="B2308" s="39">
        <v>256743</v>
      </c>
      <c r="C2308" s="39">
        <v>163250</v>
      </c>
      <c r="D2308" s="43">
        <v>63.6</v>
      </c>
      <c r="E2308" s="39">
        <v>85797</v>
      </c>
      <c r="F2308" s="43">
        <v>33.4</v>
      </c>
      <c r="G2308" s="39">
        <v>249047</v>
      </c>
      <c r="H2308" s="76"/>
      <c r="L2308" s="12">
        <f t="shared" si="106"/>
        <v>472</v>
      </c>
    </row>
    <row r="2309" spans="1:12" x14ac:dyDescent="0.25">
      <c r="A2309" s="37" t="s">
        <v>88</v>
      </c>
      <c r="B2309" s="40">
        <v>277328</v>
      </c>
      <c r="C2309" s="40">
        <v>169334</v>
      </c>
      <c r="D2309" s="44">
        <v>61.1</v>
      </c>
      <c r="E2309" s="40">
        <v>96056</v>
      </c>
      <c r="F2309" s="44">
        <v>34.6</v>
      </c>
      <c r="G2309" s="40">
        <v>265390</v>
      </c>
      <c r="H2309" s="130"/>
      <c r="L2309" s="12">
        <f t="shared" si="106"/>
        <v>609</v>
      </c>
    </row>
    <row r="2310" spans="1:12" x14ac:dyDescent="0.25">
      <c r="A2310" s="36" t="s">
        <v>89</v>
      </c>
      <c r="B2310" s="39">
        <v>314508</v>
      </c>
      <c r="C2310" s="39">
        <v>186516</v>
      </c>
      <c r="D2310" s="43">
        <v>59.3</v>
      </c>
      <c r="E2310" s="39">
        <v>111923</v>
      </c>
      <c r="F2310" s="43">
        <v>35.6</v>
      </c>
      <c r="G2310" s="39">
        <v>298439</v>
      </c>
      <c r="H2310" s="76"/>
      <c r="L2310" s="12">
        <f t="shared" si="106"/>
        <v>607</v>
      </c>
    </row>
    <row r="2311" spans="1:12" x14ac:dyDescent="0.25">
      <c r="A2311" s="37" t="s">
        <v>90</v>
      </c>
      <c r="B2311" s="40">
        <v>356228</v>
      </c>
      <c r="C2311" s="40">
        <v>221405</v>
      </c>
      <c r="D2311" s="44">
        <v>62.1</v>
      </c>
      <c r="E2311" s="40">
        <v>141730</v>
      </c>
      <c r="F2311" s="44">
        <v>39.799999999999997</v>
      </c>
      <c r="G2311" s="40">
        <v>363135</v>
      </c>
      <c r="H2311" s="130"/>
      <c r="L2311" s="12">
        <f t="shared" si="106"/>
        <v>611</v>
      </c>
    </row>
    <row r="2312" spans="1:12" x14ac:dyDescent="0.25">
      <c r="A2312" s="36" t="s">
        <v>91</v>
      </c>
      <c r="B2312" s="39">
        <v>359302</v>
      </c>
      <c r="C2312" s="39">
        <v>239743</v>
      </c>
      <c r="D2312" s="43">
        <v>66.7</v>
      </c>
      <c r="E2312" s="39">
        <v>157008</v>
      </c>
      <c r="F2312" s="43">
        <v>43.7</v>
      </c>
      <c r="G2312" s="39">
        <v>396751</v>
      </c>
      <c r="H2312" s="76"/>
      <c r="L2312" s="12">
        <f t="shared" si="106"/>
        <v>571</v>
      </c>
    </row>
    <row r="2313" spans="1:12" x14ac:dyDescent="0.25">
      <c r="A2313" s="37" t="s">
        <v>92</v>
      </c>
      <c r="B2313" s="40">
        <v>319889</v>
      </c>
      <c r="C2313" s="40">
        <v>226027</v>
      </c>
      <c r="D2313" s="44">
        <v>70.7</v>
      </c>
      <c r="E2313" s="40">
        <v>157075</v>
      </c>
      <c r="F2313" s="44">
        <v>49.1</v>
      </c>
      <c r="G2313" s="40">
        <v>383102</v>
      </c>
      <c r="H2313" s="130"/>
      <c r="L2313" s="12">
        <f t="shared" si="106"/>
        <v>447</v>
      </c>
    </row>
    <row r="2314" spans="1:12" x14ac:dyDescent="0.25">
      <c r="A2314" s="36" t="s">
        <v>93</v>
      </c>
      <c r="B2314" s="39">
        <v>288547</v>
      </c>
      <c r="C2314" s="39">
        <v>211899</v>
      </c>
      <c r="D2314" s="43">
        <v>73.400000000000006</v>
      </c>
      <c r="E2314" s="39">
        <v>152724</v>
      </c>
      <c r="F2314" s="43">
        <v>52.9</v>
      </c>
      <c r="G2314" s="39">
        <v>364623</v>
      </c>
      <c r="H2314" s="76"/>
      <c r="L2314" s="12">
        <f t="shared" si="106"/>
        <v>415</v>
      </c>
    </row>
    <row r="2315" spans="1:12" x14ac:dyDescent="0.25">
      <c r="A2315" s="37" t="s">
        <v>94</v>
      </c>
      <c r="B2315" s="40">
        <v>266491</v>
      </c>
      <c r="C2315" s="40">
        <v>205043</v>
      </c>
      <c r="D2315" s="44">
        <v>76.900000000000006</v>
      </c>
      <c r="E2315" s="40">
        <v>154704</v>
      </c>
      <c r="F2315" s="44">
        <v>58</v>
      </c>
      <c r="G2315" s="40">
        <v>359747</v>
      </c>
      <c r="H2315" s="130"/>
      <c r="L2315" s="12">
        <f t="shared" si="106"/>
        <v>350</v>
      </c>
    </row>
    <row r="2316" spans="1:12" x14ac:dyDescent="0.25">
      <c r="A2316" s="36" t="s">
        <v>95</v>
      </c>
      <c r="B2316" s="39">
        <v>284260</v>
      </c>
      <c r="C2316" s="39">
        <v>221999</v>
      </c>
      <c r="D2316" s="43">
        <v>78.099999999999994</v>
      </c>
      <c r="E2316" s="39">
        <v>174594</v>
      </c>
      <c r="F2316" s="43">
        <v>61.4</v>
      </c>
      <c r="G2316" s="39">
        <v>396593</v>
      </c>
      <c r="H2316" s="76"/>
      <c r="L2316" s="12">
        <f t="shared" si="106"/>
        <v>318</v>
      </c>
    </row>
    <row r="2317" spans="1:12" x14ac:dyDescent="0.25">
      <c r="A2317" s="37" t="s">
        <v>96</v>
      </c>
      <c r="B2317" s="40">
        <v>264339</v>
      </c>
      <c r="C2317" s="40">
        <v>222332</v>
      </c>
      <c r="D2317" s="42">
        <v>84.1</v>
      </c>
      <c r="E2317" s="40">
        <v>186302</v>
      </c>
      <c r="F2317" s="42">
        <v>70.5</v>
      </c>
      <c r="G2317" s="40">
        <v>408634</v>
      </c>
      <c r="H2317" s="130"/>
      <c r="L2317" s="12">
        <f t="shared" si="106"/>
        <v>246</v>
      </c>
    </row>
    <row r="2318" spans="1:12" x14ac:dyDescent="0.25">
      <c r="A2318" s="36" t="s">
        <v>97</v>
      </c>
      <c r="B2318" s="39">
        <v>210073</v>
      </c>
      <c r="C2318" s="39">
        <v>187247</v>
      </c>
      <c r="D2318" s="42">
        <v>89.1</v>
      </c>
      <c r="E2318" s="39">
        <v>168996</v>
      </c>
      <c r="F2318" s="42">
        <v>80.5</v>
      </c>
      <c r="G2318" s="39">
        <v>356243</v>
      </c>
      <c r="H2318" s="76"/>
      <c r="L2318" s="12">
        <f t="shared" si="106"/>
        <v>185</v>
      </c>
    </row>
    <row r="2319" spans="1:12" x14ac:dyDescent="0.25">
      <c r="A2319" s="37" t="s">
        <v>98</v>
      </c>
      <c r="B2319" s="40">
        <v>157657</v>
      </c>
      <c r="C2319" s="40">
        <v>144067</v>
      </c>
      <c r="D2319" s="42">
        <v>91.4</v>
      </c>
      <c r="E2319" s="40">
        <v>135379</v>
      </c>
      <c r="F2319" s="42">
        <v>85.9</v>
      </c>
      <c r="G2319" s="40">
        <v>279446</v>
      </c>
      <c r="H2319" s="130"/>
      <c r="L2319" s="12">
        <f t="shared" si="106"/>
        <v>90</v>
      </c>
    </row>
    <row r="2320" spans="1:12" x14ac:dyDescent="0.25">
      <c r="A2320" s="36" t="s">
        <v>99</v>
      </c>
      <c r="B2320" s="39">
        <v>102977</v>
      </c>
      <c r="C2320" s="39">
        <v>93110</v>
      </c>
      <c r="D2320" s="42">
        <v>90.4</v>
      </c>
      <c r="E2320" s="39">
        <v>89158</v>
      </c>
      <c r="F2320" s="42">
        <v>86.6</v>
      </c>
      <c r="G2320" s="39">
        <v>182268</v>
      </c>
      <c r="H2320" s="76"/>
      <c r="L2320" s="12">
        <f t="shared" si="106"/>
        <v>49</v>
      </c>
    </row>
    <row r="2321" spans="1:12" x14ac:dyDescent="0.25">
      <c r="A2321" s="37" t="s">
        <v>100</v>
      </c>
      <c r="B2321" s="40">
        <v>68566</v>
      </c>
      <c r="C2321" s="40">
        <v>61787</v>
      </c>
      <c r="D2321" s="42">
        <v>90.1</v>
      </c>
      <c r="E2321" s="40">
        <v>59375</v>
      </c>
      <c r="F2321" s="42">
        <v>86.6</v>
      </c>
      <c r="G2321" s="40">
        <v>121162</v>
      </c>
      <c r="H2321" s="130"/>
      <c r="L2321" s="12">
        <f t="shared" si="106"/>
        <v>29</v>
      </c>
    </row>
    <row r="2322" spans="1:12" x14ac:dyDescent="0.25">
      <c r="A2322" s="36" t="s">
        <v>101</v>
      </c>
      <c r="B2322" s="39">
        <v>44034</v>
      </c>
      <c r="C2322" s="39">
        <v>39483</v>
      </c>
      <c r="D2322" s="42">
        <v>89.7</v>
      </c>
      <c r="E2322" s="39">
        <v>38033</v>
      </c>
      <c r="F2322" s="42">
        <v>86.4</v>
      </c>
      <c r="G2322" s="39">
        <v>77516</v>
      </c>
      <c r="H2322" s="76"/>
      <c r="L2322" s="12">
        <f t="shared" si="106"/>
        <v>12</v>
      </c>
    </row>
    <row r="2323" spans="1:12" x14ac:dyDescent="0.25">
      <c r="A2323" s="37" t="s">
        <v>102</v>
      </c>
      <c r="B2323" s="40">
        <v>27669</v>
      </c>
      <c r="C2323" s="40">
        <v>25121</v>
      </c>
      <c r="D2323" s="42">
        <v>90.8</v>
      </c>
      <c r="E2323" s="40">
        <v>24305</v>
      </c>
      <c r="F2323" s="42">
        <v>87.8</v>
      </c>
      <c r="G2323" s="40">
        <v>49426</v>
      </c>
      <c r="H2323" s="130"/>
      <c r="L2323" s="12">
        <f t="shared" si="106"/>
        <v>3</v>
      </c>
    </row>
    <row r="2324" spans="1:12" x14ac:dyDescent="0.25">
      <c r="A2324" s="36" t="s">
        <v>12</v>
      </c>
      <c r="B2324" s="39" t="s">
        <v>13</v>
      </c>
      <c r="C2324" s="39">
        <v>62253</v>
      </c>
      <c r="D2324" s="43" t="s">
        <v>13</v>
      </c>
      <c r="E2324" s="39">
        <v>19527</v>
      </c>
      <c r="F2324" s="43" t="s">
        <v>13</v>
      </c>
      <c r="G2324" s="39">
        <v>81780</v>
      </c>
      <c r="H2324" s="76"/>
      <c r="L2324" s="12">
        <f t="shared" si="106"/>
        <v>-5</v>
      </c>
    </row>
    <row r="2325" spans="1:12" x14ac:dyDescent="0.25">
      <c r="A2325" s="36" t="s">
        <v>194</v>
      </c>
      <c r="B2325" s="39">
        <v>3761140</v>
      </c>
      <c r="C2325" s="39">
        <v>2778675</v>
      </c>
      <c r="D2325" s="59">
        <v>73.900000000000006</v>
      </c>
      <c r="E2325" s="39">
        <v>1998692</v>
      </c>
      <c r="F2325" s="43">
        <v>53.1</v>
      </c>
      <c r="G2325" s="39">
        <v>4777367</v>
      </c>
      <c r="H2325" s="76"/>
    </row>
    <row r="2326" spans="1:12" x14ac:dyDescent="0.25">
      <c r="A2326" s="36" t="s">
        <v>103</v>
      </c>
      <c r="B2326" s="39">
        <v>4421887</v>
      </c>
      <c r="C2326" s="39">
        <v>2778675</v>
      </c>
      <c r="D2326" s="45">
        <v>62.8</v>
      </c>
      <c r="E2326" s="39">
        <v>1998692</v>
      </c>
      <c r="F2326" s="45">
        <v>45.2</v>
      </c>
      <c r="G2326" s="39">
        <v>4777367</v>
      </c>
      <c r="H2326" s="76"/>
      <c r="L2326" s="12">
        <f>SUM(L2307:L2325)</f>
        <v>5362</v>
      </c>
    </row>
    <row r="2328" spans="1:12" x14ac:dyDescent="0.25">
      <c r="B2328" s="3" t="s">
        <v>232</v>
      </c>
      <c r="C2328" s="58">
        <f>SUM(C2307:C2324)/SUM(B2307:B2323)</f>
        <v>0.73878511866478813</v>
      </c>
      <c r="D2328" s="56">
        <f>AVERAGE(D2307:D2323)</f>
        <v>76.341176470588238</v>
      </c>
      <c r="F2328" s="56">
        <f>AVERAGE(F2307:F2323)</f>
        <v>60.064705882352939</v>
      </c>
    </row>
    <row r="2329" spans="1:12" x14ac:dyDescent="0.25">
      <c r="B2329" s="3" t="s">
        <v>156</v>
      </c>
      <c r="D2329" s="38">
        <f>AVERAGE(D2317:D2323)</f>
        <v>89.371428571428581</v>
      </c>
      <c r="F2329" s="38">
        <f>AVERAGE(F2317:F2323)</f>
        <v>83.471428571428561</v>
      </c>
    </row>
    <row r="2330" spans="1:12" x14ac:dyDescent="0.25">
      <c r="B2330" s="3" t="s">
        <v>147</v>
      </c>
      <c r="D2330" s="38">
        <f>AVERAGE(D2319:D2323)</f>
        <v>90.47999999999999</v>
      </c>
      <c r="F2330" s="38">
        <f>AVERAGE(F2319:F2323)</f>
        <v>86.66</v>
      </c>
    </row>
    <row r="2332" spans="1:12" x14ac:dyDescent="0.25">
      <c r="A2332" t="s">
        <v>485</v>
      </c>
    </row>
    <row r="2333" spans="1:12" x14ac:dyDescent="0.25">
      <c r="A2333" t="s">
        <v>111</v>
      </c>
    </row>
    <row r="2334" spans="1:12" ht="60" x14ac:dyDescent="0.25">
      <c r="A2334" s="35" t="s">
        <v>104</v>
      </c>
      <c r="B2334" s="35" t="s">
        <v>105</v>
      </c>
      <c r="C2334" s="35" t="s">
        <v>106</v>
      </c>
      <c r="D2334" s="35" t="s">
        <v>107</v>
      </c>
      <c r="E2334" s="35" t="s">
        <v>108</v>
      </c>
      <c r="F2334" s="35" t="s">
        <v>109</v>
      </c>
      <c r="G2334" s="35" t="s">
        <v>110</v>
      </c>
      <c r="H2334" s="129"/>
      <c r="L2334" s="35" t="s">
        <v>457</v>
      </c>
    </row>
    <row r="2335" spans="1:12" x14ac:dyDescent="0.25">
      <c r="A2335" s="36" t="s">
        <v>134</v>
      </c>
      <c r="B2335" s="39">
        <v>660747</v>
      </c>
      <c r="C2335" s="39">
        <v>0</v>
      </c>
      <c r="D2335" s="45">
        <v>0</v>
      </c>
      <c r="E2335" s="39">
        <v>0</v>
      </c>
      <c r="F2335" s="45">
        <v>0</v>
      </c>
      <c r="G2335" s="39">
        <v>0</v>
      </c>
      <c r="H2335" s="76"/>
    </row>
    <row r="2336" spans="1:12" x14ac:dyDescent="0.25">
      <c r="A2336" s="41" t="s">
        <v>136</v>
      </c>
      <c r="B2336" s="40">
        <v>162530</v>
      </c>
      <c r="C2336" s="40">
        <v>97706</v>
      </c>
      <c r="D2336" s="44">
        <v>60.1</v>
      </c>
      <c r="E2336" s="40">
        <v>43480</v>
      </c>
      <c r="F2336" s="44">
        <v>26.8</v>
      </c>
      <c r="G2336" s="40">
        <v>141186</v>
      </c>
      <c r="H2336" s="130"/>
      <c r="L2336" s="12">
        <f t="shared" ref="L2336:L2353" si="107">C2336-C2365</f>
        <v>316</v>
      </c>
    </row>
    <row r="2337" spans="1:12" x14ac:dyDescent="0.25">
      <c r="A2337" s="36" t="s">
        <v>135</v>
      </c>
      <c r="B2337" s="39">
        <v>256743</v>
      </c>
      <c r="C2337" s="39">
        <v>162778</v>
      </c>
      <c r="D2337" s="43">
        <v>63.4</v>
      </c>
      <c r="E2337" s="39">
        <v>81615</v>
      </c>
      <c r="F2337" s="43">
        <v>31.8</v>
      </c>
      <c r="G2337" s="39">
        <v>244393</v>
      </c>
      <c r="H2337" s="76"/>
      <c r="L2337" s="12">
        <f t="shared" si="107"/>
        <v>459</v>
      </c>
    </row>
    <row r="2338" spans="1:12" x14ac:dyDescent="0.25">
      <c r="A2338" s="37" t="s">
        <v>88</v>
      </c>
      <c r="B2338" s="40">
        <v>277328</v>
      </c>
      <c r="C2338" s="40">
        <v>168725</v>
      </c>
      <c r="D2338" s="44">
        <v>60.8</v>
      </c>
      <c r="E2338" s="40">
        <v>92122</v>
      </c>
      <c r="F2338" s="44">
        <v>33.200000000000003</v>
      </c>
      <c r="G2338" s="40">
        <v>260847</v>
      </c>
      <c r="H2338" s="130"/>
      <c r="L2338" s="12">
        <f t="shared" si="107"/>
        <v>633</v>
      </c>
    </row>
    <row r="2339" spans="1:12" x14ac:dyDescent="0.25">
      <c r="A2339" s="36" t="s">
        <v>89</v>
      </c>
      <c r="B2339" s="39">
        <v>314508</v>
      </c>
      <c r="C2339" s="39">
        <v>185909</v>
      </c>
      <c r="D2339" s="43">
        <v>59.1</v>
      </c>
      <c r="E2339" s="39">
        <v>108006</v>
      </c>
      <c r="F2339" s="43">
        <v>34.299999999999997</v>
      </c>
      <c r="G2339" s="39">
        <v>293915</v>
      </c>
      <c r="H2339" s="76"/>
      <c r="L2339" s="12">
        <f t="shared" si="107"/>
        <v>612</v>
      </c>
    </row>
    <row r="2340" spans="1:12" x14ac:dyDescent="0.25">
      <c r="A2340" s="37" t="s">
        <v>90</v>
      </c>
      <c r="B2340" s="40">
        <v>356228</v>
      </c>
      <c r="C2340" s="40">
        <v>220794</v>
      </c>
      <c r="D2340" s="44">
        <v>62</v>
      </c>
      <c r="E2340" s="40">
        <v>137108</v>
      </c>
      <c r="F2340" s="44">
        <v>38.5</v>
      </c>
      <c r="G2340" s="40">
        <v>357902</v>
      </c>
      <c r="H2340" s="130"/>
      <c r="L2340" s="12">
        <f t="shared" si="107"/>
        <v>621</v>
      </c>
    </row>
    <row r="2341" spans="1:12" x14ac:dyDescent="0.25">
      <c r="A2341" s="36" t="s">
        <v>91</v>
      </c>
      <c r="B2341" s="39">
        <v>359302</v>
      </c>
      <c r="C2341" s="39">
        <v>239172</v>
      </c>
      <c r="D2341" s="43">
        <v>66.599999999999994</v>
      </c>
      <c r="E2341" s="39">
        <v>151938</v>
      </c>
      <c r="F2341" s="43">
        <v>42.3</v>
      </c>
      <c r="G2341" s="39">
        <v>391110</v>
      </c>
      <c r="H2341" s="76"/>
      <c r="L2341" s="12">
        <f t="shared" si="107"/>
        <v>610</v>
      </c>
    </row>
    <row r="2342" spans="1:12" x14ac:dyDescent="0.25">
      <c r="A2342" s="37" t="s">
        <v>92</v>
      </c>
      <c r="B2342" s="40">
        <v>319889</v>
      </c>
      <c r="C2342" s="40">
        <v>225580</v>
      </c>
      <c r="D2342" s="44">
        <v>70.5</v>
      </c>
      <c r="E2342" s="40">
        <v>152942</v>
      </c>
      <c r="F2342" s="44">
        <v>47.8</v>
      </c>
      <c r="G2342" s="40">
        <v>378522</v>
      </c>
      <c r="H2342" s="130"/>
      <c r="L2342" s="12">
        <f t="shared" si="107"/>
        <v>472</v>
      </c>
    </row>
    <row r="2343" spans="1:12" x14ac:dyDescent="0.25">
      <c r="A2343" s="36" t="s">
        <v>93</v>
      </c>
      <c r="B2343" s="39">
        <v>288547</v>
      </c>
      <c r="C2343" s="39">
        <v>211484</v>
      </c>
      <c r="D2343" s="43">
        <v>73.3</v>
      </c>
      <c r="E2343" s="39">
        <v>148963</v>
      </c>
      <c r="F2343" s="43">
        <v>51.6</v>
      </c>
      <c r="G2343" s="39">
        <v>360447</v>
      </c>
      <c r="H2343" s="76"/>
      <c r="L2343" s="12">
        <f t="shared" si="107"/>
        <v>422</v>
      </c>
    </row>
    <row r="2344" spans="1:12" x14ac:dyDescent="0.25">
      <c r="A2344" s="37" t="s">
        <v>94</v>
      </c>
      <c r="B2344" s="40">
        <v>266491</v>
      </c>
      <c r="C2344" s="40">
        <v>204693</v>
      </c>
      <c r="D2344" s="44">
        <v>76.8</v>
      </c>
      <c r="E2344" s="40">
        <v>151241</v>
      </c>
      <c r="F2344" s="44">
        <v>56.8</v>
      </c>
      <c r="G2344" s="40">
        <v>355934</v>
      </c>
      <c r="H2344" s="130"/>
      <c r="L2344" s="12">
        <f t="shared" si="107"/>
        <v>366</v>
      </c>
    </row>
    <row r="2345" spans="1:12" x14ac:dyDescent="0.25">
      <c r="A2345" s="36" t="s">
        <v>95</v>
      </c>
      <c r="B2345" s="39">
        <v>284260</v>
      </c>
      <c r="C2345" s="39">
        <v>221681</v>
      </c>
      <c r="D2345" s="43">
        <v>78</v>
      </c>
      <c r="E2345" s="39">
        <v>171353</v>
      </c>
      <c r="F2345" s="43">
        <v>60.3</v>
      </c>
      <c r="G2345" s="39">
        <v>393034</v>
      </c>
      <c r="H2345" s="76"/>
      <c r="L2345" s="12">
        <f t="shared" si="107"/>
        <v>328</v>
      </c>
    </row>
    <row r="2346" spans="1:12" x14ac:dyDescent="0.25">
      <c r="A2346" s="37" t="s">
        <v>96</v>
      </c>
      <c r="B2346" s="40">
        <v>264339</v>
      </c>
      <c r="C2346" s="40">
        <v>222086</v>
      </c>
      <c r="D2346" s="42">
        <v>84</v>
      </c>
      <c r="E2346" s="40">
        <v>183745</v>
      </c>
      <c r="F2346" s="42">
        <v>69.5</v>
      </c>
      <c r="G2346" s="40">
        <v>405831</v>
      </c>
      <c r="H2346" s="130"/>
      <c r="L2346" s="12">
        <f t="shared" si="107"/>
        <v>246</v>
      </c>
    </row>
    <row r="2347" spans="1:12" x14ac:dyDescent="0.25">
      <c r="A2347" s="36" t="s">
        <v>97</v>
      </c>
      <c r="B2347" s="39">
        <v>210073</v>
      </c>
      <c r="C2347" s="39">
        <v>187062</v>
      </c>
      <c r="D2347" s="42">
        <v>89</v>
      </c>
      <c r="E2347" s="39">
        <v>167810</v>
      </c>
      <c r="F2347" s="42">
        <v>79.900000000000006</v>
      </c>
      <c r="G2347" s="39">
        <v>354872</v>
      </c>
      <c r="H2347" s="76"/>
      <c r="L2347" s="12">
        <f t="shared" si="107"/>
        <v>149</v>
      </c>
    </row>
    <row r="2348" spans="1:12" x14ac:dyDescent="0.25">
      <c r="A2348" s="37" t="s">
        <v>98</v>
      </c>
      <c r="B2348" s="40">
        <v>157657</v>
      </c>
      <c r="C2348" s="40">
        <v>143977</v>
      </c>
      <c r="D2348" s="42">
        <v>91.3</v>
      </c>
      <c r="E2348" s="40">
        <v>134719</v>
      </c>
      <c r="F2348" s="42">
        <v>85.5</v>
      </c>
      <c r="G2348" s="40">
        <v>278696</v>
      </c>
      <c r="H2348" s="130"/>
      <c r="L2348" s="12">
        <f t="shared" si="107"/>
        <v>81</v>
      </c>
    </row>
    <row r="2349" spans="1:12" x14ac:dyDescent="0.25">
      <c r="A2349" s="36" t="s">
        <v>99</v>
      </c>
      <c r="B2349" s="39">
        <v>102977</v>
      </c>
      <c r="C2349" s="39">
        <v>93061</v>
      </c>
      <c r="D2349" s="42">
        <v>90.4</v>
      </c>
      <c r="E2349" s="39">
        <v>88923</v>
      </c>
      <c r="F2349" s="42">
        <v>86.3</v>
      </c>
      <c r="G2349" s="39">
        <v>181984</v>
      </c>
      <c r="H2349" s="76"/>
      <c r="L2349" s="12">
        <f t="shared" si="107"/>
        <v>62</v>
      </c>
    </row>
    <row r="2350" spans="1:12" x14ac:dyDescent="0.25">
      <c r="A2350" s="37" t="s">
        <v>100</v>
      </c>
      <c r="B2350" s="40">
        <v>68566</v>
      </c>
      <c r="C2350" s="40">
        <v>61758</v>
      </c>
      <c r="D2350" s="42">
        <v>90.1</v>
      </c>
      <c r="E2350" s="40">
        <v>59216</v>
      </c>
      <c r="F2350" s="42">
        <v>86.4</v>
      </c>
      <c r="G2350" s="40">
        <v>120974</v>
      </c>
      <c r="H2350" s="130"/>
      <c r="L2350" s="12">
        <f t="shared" si="107"/>
        <v>18</v>
      </c>
    </row>
    <row r="2351" spans="1:12" x14ac:dyDescent="0.25">
      <c r="A2351" s="36" t="s">
        <v>101</v>
      </c>
      <c r="B2351" s="39">
        <v>44034</v>
      </c>
      <c r="C2351" s="39">
        <v>39471</v>
      </c>
      <c r="D2351" s="42">
        <v>89.6</v>
      </c>
      <c r="E2351" s="39">
        <v>37951</v>
      </c>
      <c r="F2351" s="42">
        <v>86.2</v>
      </c>
      <c r="G2351" s="39">
        <v>77422</v>
      </c>
      <c r="H2351" s="76"/>
      <c r="L2351" s="12">
        <f t="shared" si="107"/>
        <v>9</v>
      </c>
    </row>
    <row r="2352" spans="1:12" x14ac:dyDescent="0.25">
      <c r="A2352" s="37" t="s">
        <v>102</v>
      </c>
      <c r="B2352" s="40">
        <v>27669</v>
      </c>
      <c r="C2352" s="40">
        <v>25118</v>
      </c>
      <c r="D2352" s="42">
        <v>90.8</v>
      </c>
      <c r="E2352" s="40">
        <v>24278</v>
      </c>
      <c r="F2352" s="42">
        <v>87.7</v>
      </c>
      <c r="G2352" s="40">
        <v>49396</v>
      </c>
      <c r="H2352" s="130"/>
      <c r="L2352" s="12">
        <f t="shared" si="107"/>
        <v>7</v>
      </c>
    </row>
    <row r="2353" spans="1:12" x14ac:dyDescent="0.25">
      <c r="A2353" s="36" t="s">
        <v>12</v>
      </c>
      <c r="B2353" s="39" t="s">
        <v>13</v>
      </c>
      <c r="C2353" s="39">
        <v>62258</v>
      </c>
      <c r="D2353" s="43" t="s">
        <v>13</v>
      </c>
      <c r="E2353" s="39">
        <v>19243</v>
      </c>
      <c r="F2353" s="43" t="s">
        <v>13</v>
      </c>
      <c r="G2353" s="39">
        <v>81501</v>
      </c>
      <c r="H2353" s="76"/>
      <c r="L2353" s="12">
        <f t="shared" si="107"/>
        <v>-280</v>
      </c>
    </row>
    <row r="2354" spans="1:12" x14ac:dyDescent="0.25">
      <c r="A2354" s="36" t="s">
        <v>194</v>
      </c>
      <c r="B2354" s="39">
        <v>3761140</v>
      </c>
      <c r="C2354" s="39">
        <v>2773313</v>
      </c>
      <c r="D2354" s="59">
        <v>73.7</v>
      </c>
      <c r="E2354" s="39">
        <v>1954653</v>
      </c>
      <c r="F2354" s="43">
        <v>52</v>
      </c>
      <c r="G2354" s="39">
        <v>4727966</v>
      </c>
      <c r="H2354" s="76"/>
    </row>
    <row r="2355" spans="1:12" x14ac:dyDescent="0.25">
      <c r="A2355" s="36" t="s">
        <v>103</v>
      </c>
      <c r="B2355" s="39">
        <v>4421887</v>
      </c>
      <c r="C2355" s="39">
        <v>2773313</v>
      </c>
      <c r="D2355" s="45">
        <v>62.7</v>
      </c>
      <c r="E2355" s="39">
        <v>1954653</v>
      </c>
      <c r="F2355" s="45">
        <v>44.2</v>
      </c>
      <c r="G2355" s="39">
        <v>4727966</v>
      </c>
      <c r="H2355" s="76"/>
      <c r="L2355" s="12">
        <f>SUM(L2336:L2354)</f>
        <v>5131</v>
      </c>
    </row>
    <row r="2357" spans="1:12" x14ac:dyDescent="0.25">
      <c r="B2357" s="3" t="s">
        <v>232</v>
      </c>
      <c r="C2357" s="58">
        <f>SUM(C2336:C2353)/SUM(B2336:B2352)</f>
        <v>0.7373594874534084</v>
      </c>
      <c r="D2357" s="56">
        <f>AVERAGE(D2336:D2352)</f>
        <v>76.223529411764687</v>
      </c>
      <c r="F2357" s="56">
        <f>AVERAGE(F2336:F2352)</f>
        <v>59.111764705882358</v>
      </c>
    </row>
    <row r="2358" spans="1:12" x14ac:dyDescent="0.25">
      <c r="B2358" s="3" t="s">
        <v>156</v>
      </c>
      <c r="D2358" s="38">
        <f>AVERAGE(D2346:D2352)</f>
        <v>89.314285714285717</v>
      </c>
      <c r="F2358" s="38">
        <f>AVERAGE(F2346:F2352)</f>
        <v>83.071428571428569</v>
      </c>
    </row>
    <row r="2359" spans="1:12" x14ac:dyDescent="0.25">
      <c r="B2359" s="3" t="s">
        <v>147</v>
      </c>
      <c r="D2359" s="38">
        <f>AVERAGE(D2348:D2352)</f>
        <v>90.44</v>
      </c>
      <c r="F2359" s="38">
        <f>AVERAGE(F2348:F2352)</f>
        <v>86.42</v>
      </c>
    </row>
    <row r="2361" spans="1:12" x14ac:dyDescent="0.25">
      <c r="A2361" t="s">
        <v>486</v>
      </c>
    </row>
    <row r="2362" spans="1:12" x14ac:dyDescent="0.25">
      <c r="A2362" t="s">
        <v>111</v>
      </c>
    </row>
    <row r="2363" spans="1:12" ht="60" x14ac:dyDescent="0.25">
      <c r="A2363" s="35" t="s">
        <v>104</v>
      </c>
      <c r="B2363" s="35" t="s">
        <v>105</v>
      </c>
      <c r="C2363" s="35" t="s">
        <v>106</v>
      </c>
      <c r="D2363" s="35" t="s">
        <v>107</v>
      </c>
      <c r="E2363" s="35" t="s">
        <v>108</v>
      </c>
      <c r="F2363" s="35" t="s">
        <v>109</v>
      </c>
      <c r="G2363" s="35" t="s">
        <v>110</v>
      </c>
      <c r="H2363" s="129"/>
      <c r="L2363" s="35" t="s">
        <v>457</v>
      </c>
    </row>
    <row r="2364" spans="1:12" x14ac:dyDescent="0.25">
      <c r="A2364" s="36" t="s">
        <v>134</v>
      </c>
      <c r="B2364" s="39">
        <v>660747</v>
      </c>
      <c r="C2364" s="39">
        <v>0</v>
      </c>
      <c r="D2364" s="45">
        <v>0</v>
      </c>
      <c r="E2364" s="39">
        <v>0</v>
      </c>
      <c r="F2364" s="45">
        <v>0</v>
      </c>
      <c r="G2364" s="39">
        <v>0</v>
      </c>
      <c r="H2364" s="76"/>
    </row>
    <row r="2365" spans="1:12" x14ac:dyDescent="0.25">
      <c r="A2365" s="41" t="s">
        <v>136</v>
      </c>
      <c r="B2365" s="40">
        <v>162530</v>
      </c>
      <c r="C2365" s="40">
        <v>97390</v>
      </c>
      <c r="D2365" s="44">
        <v>59.9</v>
      </c>
      <c r="E2365" s="40">
        <v>40421</v>
      </c>
      <c r="F2365" s="44">
        <v>24.9</v>
      </c>
      <c r="G2365" s="40">
        <v>137811</v>
      </c>
      <c r="H2365" s="130"/>
      <c r="L2365" s="12">
        <f t="shared" ref="L2365:L2382" si="108">C2365-C2394</f>
        <v>300</v>
      </c>
    </row>
    <row r="2366" spans="1:12" x14ac:dyDescent="0.25">
      <c r="A2366" s="36" t="s">
        <v>135</v>
      </c>
      <c r="B2366" s="39">
        <v>256743</v>
      </c>
      <c r="C2366" s="39">
        <v>162319</v>
      </c>
      <c r="D2366" s="43">
        <v>63.2</v>
      </c>
      <c r="E2366" s="39">
        <v>76842</v>
      </c>
      <c r="F2366" s="43">
        <v>29.9</v>
      </c>
      <c r="G2366" s="39">
        <v>239161</v>
      </c>
      <c r="H2366" s="76"/>
      <c r="L2366" s="12">
        <f t="shared" si="108"/>
        <v>454</v>
      </c>
    </row>
    <row r="2367" spans="1:12" x14ac:dyDescent="0.25">
      <c r="A2367" s="37" t="s">
        <v>88</v>
      </c>
      <c r="B2367" s="40">
        <v>277328</v>
      </c>
      <c r="C2367" s="40">
        <v>168092</v>
      </c>
      <c r="D2367" s="44">
        <v>60.6</v>
      </c>
      <c r="E2367" s="40">
        <v>87644</v>
      </c>
      <c r="F2367" s="44">
        <v>31.6</v>
      </c>
      <c r="G2367" s="40">
        <v>255736</v>
      </c>
      <c r="H2367" s="130"/>
      <c r="L2367" s="12">
        <f t="shared" si="108"/>
        <v>551</v>
      </c>
    </row>
    <row r="2368" spans="1:12" x14ac:dyDescent="0.25">
      <c r="A2368" s="36" t="s">
        <v>89</v>
      </c>
      <c r="B2368" s="39">
        <v>314508</v>
      </c>
      <c r="C2368" s="39">
        <v>185297</v>
      </c>
      <c r="D2368" s="43">
        <v>58.9</v>
      </c>
      <c r="E2368" s="39">
        <v>103388</v>
      </c>
      <c r="F2368" s="43">
        <v>32.9</v>
      </c>
      <c r="G2368" s="39">
        <v>288685</v>
      </c>
      <c r="H2368" s="76"/>
      <c r="L2368" s="12">
        <f t="shared" si="108"/>
        <v>453</v>
      </c>
    </row>
    <row r="2369" spans="1:12" x14ac:dyDescent="0.25">
      <c r="A2369" s="37" t="s">
        <v>90</v>
      </c>
      <c r="B2369" s="40">
        <v>356228</v>
      </c>
      <c r="C2369" s="40">
        <v>220173</v>
      </c>
      <c r="D2369" s="44">
        <v>61.8</v>
      </c>
      <c r="E2369" s="40">
        <v>131591</v>
      </c>
      <c r="F2369" s="44">
        <v>36.9</v>
      </c>
      <c r="G2369" s="40">
        <v>351764</v>
      </c>
      <c r="H2369" s="130"/>
      <c r="L2369" s="12">
        <f t="shared" si="108"/>
        <v>483</v>
      </c>
    </row>
    <row r="2370" spans="1:12" x14ac:dyDescent="0.25">
      <c r="A2370" s="36" t="s">
        <v>91</v>
      </c>
      <c r="B2370" s="39">
        <v>359302</v>
      </c>
      <c r="C2370" s="39">
        <v>238562</v>
      </c>
      <c r="D2370" s="43">
        <v>66.400000000000006</v>
      </c>
      <c r="E2370" s="39">
        <v>146252</v>
      </c>
      <c r="F2370" s="43">
        <v>40.700000000000003</v>
      </c>
      <c r="G2370" s="39">
        <v>384814</v>
      </c>
      <c r="H2370" s="76"/>
      <c r="L2370" s="12">
        <f t="shared" si="108"/>
        <v>506</v>
      </c>
    </row>
    <row r="2371" spans="1:12" x14ac:dyDescent="0.25">
      <c r="A2371" s="37" t="s">
        <v>92</v>
      </c>
      <c r="B2371" s="40">
        <v>319889</v>
      </c>
      <c r="C2371" s="40">
        <v>225108</v>
      </c>
      <c r="D2371" s="44">
        <v>70.400000000000006</v>
      </c>
      <c r="E2371" s="40">
        <v>148470</v>
      </c>
      <c r="F2371" s="44">
        <v>46.4</v>
      </c>
      <c r="G2371" s="40">
        <v>373578</v>
      </c>
      <c r="H2371" s="130"/>
      <c r="L2371" s="12">
        <f t="shared" si="108"/>
        <v>437</v>
      </c>
    </row>
    <row r="2372" spans="1:12" x14ac:dyDescent="0.25">
      <c r="A2372" s="36" t="s">
        <v>93</v>
      </c>
      <c r="B2372" s="39">
        <v>288547</v>
      </c>
      <c r="C2372" s="39">
        <v>211062</v>
      </c>
      <c r="D2372" s="43">
        <v>73.2</v>
      </c>
      <c r="E2372" s="39">
        <v>144832</v>
      </c>
      <c r="F2372" s="43">
        <v>50.2</v>
      </c>
      <c r="G2372" s="39">
        <v>355894</v>
      </c>
      <c r="H2372" s="76"/>
      <c r="L2372" s="12">
        <f t="shared" si="108"/>
        <v>334</v>
      </c>
    </row>
    <row r="2373" spans="1:12" x14ac:dyDescent="0.25">
      <c r="A2373" s="37" t="s">
        <v>94</v>
      </c>
      <c r="B2373" s="40">
        <v>266491</v>
      </c>
      <c r="C2373" s="40">
        <v>204327</v>
      </c>
      <c r="D2373" s="44">
        <v>76.7</v>
      </c>
      <c r="E2373" s="40">
        <v>147361</v>
      </c>
      <c r="F2373" s="44">
        <v>55.3</v>
      </c>
      <c r="G2373" s="40">
        <v>351688</v>
      </c>
      <c r="H2373" s="130"/>
      <c r="L2373" s="12">
        <f t="shared" si="108"/>
        <v>330</v>
      </c>
    </row>
    <row r="2374" spans="1:12" x14ac:dyDescent="0.25">
      <c r="A2374" s="36" t="s">
        <v>95</v>
      </c>
      <c r="B2374" s="39">
        <v>284260</v>
      </c>
      <c r="C2374" s="39">
        <v>221353</v>
      </c>
      <c r="D2374" s="43">
        <v>77.900000000000006</v>
      </c>
      <c r="E2374" s="39">
        <v>167824</v>
      </c>
      <c r="F2374" s="43">
        <v>59</v>
      </c>
      <c r="G2374" s="39">
        <v>389177</v>
      </c>
      <c r="H2374" s="76"/>
      <c r="L2374" s="12">
        <f t="shared" si="108"/>
        <v>325</v>
      </c>
    </row>
    <row r="2375" spans="1:12" x14ac:dyDescent="0.25">
      <c r="A2375" s="37" t="s">
        <v>96</v>
      </c>
      <c r="B2375" s="40">
        <v>264339</v>
      </c>
      <c r="C2375" s="40">
        <v>221840</v>
      </c>
      <c r="D2375" s="42">
        <v>83.9</v>
      </c>
      <c r="E2375" s="40">
        <v>181001</v>
      </c>
      <c r="F2375" s="42">
        <v>68.5</v>
      </c>
      <c r="G2375" s="40">
        <v>402841</v>
      </c>
      <c r="H2375" s="130"/>
      <c r="L2375" s="12">
        <f t="shared" si="108"/>
        <v>220</v>
      </c>
    </row>
    <row r="2376" spans="1:12" x14ac:dyDescent="0.25">
      <c r="A2376" s="36" t="s">
        <v>97</v>
      </c>
      <c r="B2376" s="39">
        <v>210073</v>
      </c>
      <c r="C2376" s="39">
        <v>186913</v>
      </c>
      <c r="D2376" s="42">
        <v>89</v>
      </c>
      <c r="E2376" s="39">
        <v>166627</v>
      </c>
      <c r="F2376" s="42">
        <v>79.3</v>
      </c>
      <c r="G2376" s="39">
        <v>353540</v>
      </c>
      <c r="H2376" s="76"/>
      <c r="L2376" s="12">
        <f t="shared" si="108"/>
        <v>161</v>
      </c>
    </row>
    <row r="2377" spans="1:12" x14ac:dyDescent="0.25">
      <c r="A2377" s="37" t="s">
        <v>98</v>
      </c>
      <c r="B2377" s="40">
        <v>157657</v>
      </c>
      <c r="C2377" s="40">
        <v>143896</v>
      </c>
      <c r="D2377" s="42">
        <v>91.3</v>
      </c>
      <c r="E2377" s="40">
        <v>134055</v>
      </c>
      <c r="F2377" s="42">
        <v>85</v>
      </c>
      <c r="G2377" s="40">
        <v>277951</v>
      </c>
      <c r="H2377" s="130"/>
      <c r="L2377" s="12">
        <f t="shared" si="108"/>
        <v>98</v>
      </c>
    </row>
    <row r="2378" spans="1:12" x14ac:dyDescent="0.25">
      <c r="A2378" s="36" t="s">
        <v>99</v>
      </c>
      <c r="B2378" s="39">
        <v>102977</v>
      </c>
      <c r="C2378" s="39">
        <v>92999</v>
      </c>
      <c r="D2378" s="42">
        <v>90.3</v>
      </c>
      <c r="E2378" s="39">
        <v>88712</v>
      </c>
      <c r="F2378" s="42">
        <v>86.2</v>
      </c>
      <c r="G2378" s="39">
        <v>181711</v>
      </c>
      <c r="H2378" s="76"/>
      <c r="L2378" s="12">
        <f t="shared" si="108"/>
        <v>53</v>
      </c>
    </row>
    <row r="2379" spans="1:12" x14ac:dyDescent="0.25">
      <c r="A2379" s="37" t="s">
        <v>100</v>
      </c>
      <c r="B2379" s="40">
        <v>68566</v>
      </c>
      <c r="C2379" s="40">
        <v>61740</v>
      </c>
      <c r="D2379" s="42">
        <v>90</v>
      </c>
      <c r="E2379" s="40">
        <v>59082</v>
      </c>
      <c r="F2379" s="42">
        <v>86.2</v>
      </c>
      <c r="G2379" s="40">
        <v>120822</v>
      </c>
      <c r="H2379" s="130"/>
      <c r="L2379" s="12">
        <f t="shared" si="108"/>
        <v>25</v>
      </c>
    </row>
    <row r="2380" spans="1:12" x14ac:dyDescent="0.25">
      <c r="A2380" s="36" t="s">
        <v>101</v>
      </c>
      <c r="B2380" s="39">
        <v>44034</v>
      </c>
      <c r="C2380" s="39">
        <v>39462</v>
      </c>
      <c r="D2380" s="42">
        <v>89.6</v>
      </c>
      <c r="E2380" s="39">
        <v>37878</v>
      </c>
      <c r="F2380" s="42">
        <v>86</v>
      </c>
      <c r="G2380" s="39">
        <v>77340</v>
      </c>
      <c r="H2380" s="76"/>
      <c r="L2380" s="12">
        <f t="shared" si="108"/>
        <v>18</v>
      </c>
    </row>
    <row r="2381" spans="1:12" x14ac:dyDescent="0.25">
      <c r="A2381" s="37" t="s">
        <v>102</v>
      </c>
      <c r="B2381" s="40">
        <v>27669</v>
      </c>
      <c r="C2381" s="40">
        <v>25111</v>
      </c>
      <c r="D2381" s="42">
        <v>90.8</v>
      </c>
      <c r="E2381" s="40">
        <v>24230</v>
      </c>
      <c r="F2381" s="42">
        <v>87.6</v>
      </c>
      <c r="G2381" s="40">
        <v>49341</v>
      </c>
      <c r="H2381" s="130"/>
      <c r="L2381" s="12">
        <f t="shared" si="108"/>
        <v>8</v>
      </c>
    </row>
    <row r="2382" spans="1:12" x14ac:dyDescent="0.25">
      <c r="A2382" s="36" t="s">
        <v>12</v>
      </c>
      <c r="B2382" s="39" t="s">
        <v>13</v>
      </c>
      <c r="C2382" s="39">
        <v>62538</v>
      </c>
      <c r="D2382" s="43" t="s">
        <v>13</v>
      </c>
      <c r="E2382" s="39">
        <v>19190</v>
      </c>
      <c r="F2382" s="43" t="s">
        <v>13</v>
      </c>
      <c r="G2382" s="39">
        <v>81728</v>
      </c>
      <c r="H2382" s="76"/>
      <c r="L2382" s="12">
        <f t="shared" si="108"/>
        <v>-555</v>
      </c>
    </row>
    <row r="2383" spans="1:12" x14ac:dyDescent="0.25">
      <c r="A2383" s="36" t="s">
        <v>194</v>
      </c>
      <c r="B2383" s="39">
        <v>3761140</v>
      </c>
      <c r="C2383" s="39">
        <v>2768182</v>
      </c>
      <c r="D2383" s="59">
        <v>73.599999999999994</v>
      </c>
      <c r="E2383" s="39">
        <v>1905400</v>
      </c>
      <c r="F2383" s="43">
        <v>50.7</v>
      </c>
      <c r="G2383" s="39">
        <v>4673582</v>
      </c>
      <c r="H2383" s="76"/>
    </row>
    <row r="2384" spans="1:12" x14ac:dyDescent="0.25">
      <c r="A2384" s="36" t="s">
        <v>103</v>
      </c>
      <c r="B2384" s="39">
        <v>4421887</v>
      </c>
      <c r="C2384" s="39">
        <v>2768182</v>
      </c>
      <c r="D2384" s="45">
        <v>62.6</v>
      </c>
      <c r="E2384" s="39">
        <v>1905400</v>
      </c>
      <c r="F2384" s="45">
        <v>43.1</v>
      </c>
      <c r="G2384" s="39">
        <v>4673582</v>
      </c>
      <c r="H2384" s="76"/>
      <c r="L2384" s="12">
        <f>SUM(L2365:L2383)</f>
        <v>4201</v>
      </c>
    </row>
    <row r="2386" spans="1:12" x14ac:dyDescent="0.25">
      <c r="B2386" s="3" t="s">
        <v>232</v>
      </c>
      <c r="C2386" s="58">
        <f>SUM(C2365:C2382)/SUM(B2365:B2381)</f>
        <v>0.73599527377463381</v>
      </c>
      <c r="D2386" s="56">
        <f>AVERAGE(D2365:D2381)</f>
        <v>76.111764705882351</v>
      </c>
      <c r="F2386" s="56">
        <f>AVERAGE(F2365:F2381)</f>
        <v>58.035294117647069</v>
      </c>
    </row>
    <row r="2387" spans="1:12" x14ac:dyDescent="0.25">
      <c r="B2387" s="3" t="s">
        <v>156</v>
      </c>
      <c r="D2387" s="38">
        <f>AVERAGE(D2375:D2381)</f>
        <v>89.271428571428572</v>
      </c>
      <c r="F2387" s="38">
        <f>AVERAGE(F2375:F2381)</f>
        <v>82.685714285714283</v>
      </c>
    </row>
    <row r="2388" spans="1:12" x14ac:dyDescent="0.25">
      <c r="B2388" s="3" t="s">
        <v>147</v>
      </c>
      <c r="D2388" s="38">
        <f>AVERAGE(D2377:D2381)</f>
        <v>90.4</v>
      </c>
      <c r="F2388" s="38">
        <f>AVERAGE(F2377:F2381)</f>
        <v>86.2</v>
      </c>
    </row>
    <row r="2390" spans="1:12" x14ac:dyDescent="0.25">
      <c r="A2390" t="s">
        <v>472</v>
      </c>
    </row>
    <row r="2391" spans="1:12" x14ac:dyDescent="0.25">
      <c r="A2391" t="s">
        <v>111</v>
      </c>
    </row>
    <row r="2392" spans="1:12" ht="60" x14ac:dyDescent="0.25">
      <c r="A2392" s="35" t="s">
        <v>104</v>
      </c>
      <c r="B2392" s="35" t="s">
        <v>105</v>
      </c>
      <c r="C2392" s="35" t="s">
        <v>106</v>
      </c>
      <c r="D2392" s="35" t="s">
        <v>107</v>
      </c>
      <c r="E2392" s="35" t="s">
        <v>108</v>
      </c>
      <c r="F2392" s="35" t="s">
        <v>109</v>
      </c>
      <c r="G2392" s="35" t="s">
        <v>110</v>
      </c>
      <c r="H2392" s="129"/>
      <c r="L2392" s="35" t="s">
        <v>457</v>
      </c>
    </row>
    <row r="2393" spans="1:12" x14ac:dyDescent="0.25">
      <c r="A2393" s="36" t="s">
        <v>134</v>
      </c>
      <c r="B2393" s="39">
        <v>660747</v>
      </c>
      <c r="C2393" s="39">
        <v>0</v>
      </c>
      <c r="D2393" s="45">
        <v>0</v>
      </c>
      <c r="E2393" s="39">
        <v>0</v>
      </c>
      <c r="F2393" s="45">
        <v>0</v>
      </c>
      <c r="G2393" s="39">
        <v>0</v>
      </c>
      <c r="H2393" s="76"/>
    </row>
    <row r="2394" spans="1:12" x14ac:dyDescent="0.25">
      <c r="A2394" s="41" t="s">
        <v>136</v>
      </c>
      <c r="B2394" s="40">
        <v>162530</v>
      </c>
      <c r="C2394" s="40">
        <v>97090</v>
      </c>
      <c r="D2394" s="44">
        <v>59.7</v>
      </c>
      <c r="E2394" s="40">
        <v>37801</v>
      </c>
      <c r="F2394" s="44">
        <v>23.3</v>
      </c>
      <c r="G2394" s="40">
        <v>134891</v>
      </c>
      <c r="H2394" s="130"/>
      <c r="L2394" s="12">
        <f t="shared" ref="L2394:L2411" si="109">C2394-C2423</f>
        <v>303</v>
      </c>
    </row>
    <row r="2395" spans="1:12" x14ac:dyDescent="0.25">
      <c r="A2395" s="36" t="s">
        <v>135</v>
      </c>
      <c r="B2395" s="39">
        <v>256743</v>
      </c>
      <c r="C2395" s="39">
        <v>161865</v>
      </c>
      <c r="D2395" s="43">
        <v>63</v>
      </c>
      <c r="E2395" s="39">
        <v>72772</v>
      </c>
      <c r="F2395" s="43">
        <v>28.3</v>
      </c>
      <c r="G2395" s="39">
        <v>234637</v>
      </c>
      <c r="H2395" s="76"/>
      <c r="L2395" s="12">
        <f t="shared" si="109"/>
        <v>363</v>
      </c>
    </row>
    <row r="2396" spans="1:12" x14ac:dyDescent="0.25">
      <c r="A2396" s="37" t="s">
        <v>88</v>
      </c>
      <c r="B2396" s="40">
        <v>277328</v>
      </c>
      <c r="C2396" s="40">
        <v>167541</v>
      </c>
      <c r="D2396" s="44">
        <v>60.4</v>
      </c>
      <c r="E2396" s="40">
        <v>84407</v>
      </c>
      <c r="F2396" s="44">
        <v>30.4</v>
      </c>
      <c r="G2396" s="40">
        <v>251948</v>
      </c>
      <c r="H2396" s="130"/>
      <c r="L2396" s="12">
        <f t="shared" si="109"/>
        <v>529</v>
      </c>
    </row>
    <row r="2397" spans="1:12" x14ac:dyDescent="0.25">
      <c r="A2397" s="36" t="s">
        <v>89</v>
      </c>
      <c r="B2397" s="39">
        <v>314508</v>
      </c>
      <c r="C2397" s="39">
        <v>184844</v>
      </c>
      <c r="D2397" s="43">
        <v>58.8</v>
      </c>
      <c r="E2397" s="39">
        <v>100088</v>
      </c>
      <c r="F2397" s="43">
        <v>31.8</v>
      </c>
      <c r="G2397" s="39">
        <v>284932</v>
      </c>
      <c r="H2397" s="76"/>
      <c r="L2397" s="12">
        <f t="shared" si="109"/>
        <v>530</v>
      </c>
    </row>
    <row r="2398" spans="1:12" x14ac:dyDescent="0.25">
      <c r="A2398" s="37" t="s">
        <v>90</v>
      </c>
      <c r="B2398" s="40">
        <v>356228</v>
      </c>
      <c r="C2398" s="40">
        <v>219690</v>
      </c>
      <c r="D2398" s="44">
        <v>61.7</v>
      </c>
      <c r="E2398" s="40">
        <v>127475</v>
      </c>
      <c r="F2398" s="44">
        <v>35.799999999999997</v>
      </c>
      <c r="G2398" s="40">
        <v>347165</v>
      </c>
      <c r="H2398" s="130"/>
      <c r="L2398" s="12">
        <f t="shared" si="109"/>
        <v>480</v>
      </c>
    </row>
    <row r="2399" spans="1:12" x14ac:dyDescent="0.25">
      <c r="A2399" s="36" t="s">
        <v>91</v>
      </c>
      <c r="B2399" s="39">
        <v>359302</v>
      </c>
      <c r="C2399" s="39">
        <v>238056</v>
      </c>
      <c r="D2399" s="43">
        <v>66.3</v>
      </c>
      <c r="E2399" s="39">
        <v>141798</v>
      </c>
      <c r="F2399" s="43">
        <v>39.5</v>
      </c>
      <c r="G2399" s="39">
        <v>379854</v>
      </c>
      <c r="H2399" s="76"/>
      <c r="L2399" s="12">
        <f t="shared" si="109"/>
        <v>470</v>
      </c>
    </row>
    <row r="2400" spans="1:12" x14ac:dyDescent="0.25">
      <c r="A2400" s="37" t="s">
        <v>92</v>
      </c>
      <c r="B2400" s="40">
        <v>319889</v>
      </c>
      <c r="C2400" s="40">
        <v>224671</v>
      </c>
      <c r="D2400" s="44">
        <v>70.2</v>
      </c>
      <c r="E2400" s="40">
        <v>144885</v>
      </c>
      <c r="F2400" s="44">
        <v>45.3</v>
      </c>
      <c r="G2400" s="40">
        <v>369556</v>
      </c>
      <c r="H2400" s="130"/>
      <c r="L2400" s="12">
        <f t="shared" si="109"/>
        <v>393</v>
      </c>
    </row>
    <row r="2401" spans="1:12" x14ac:dyDescent="0.25">
      <c r="A2401" s="36" t="s">
        <v>93</v>
      </c>
      <c r="B2401" s="39">
        <v>288547</v>
      </c>
      <c r="C2401" s="39">
        <v>210728</v>
      </c>
      <c r="D2401" s="43">
        <v>73</v>
      </c>
      <c r="E2401" s="39">
        <v>141493</v>
      </c>
      <c r="F2401" s="43">
        <v>49</v>
      </c>
      <c r="G2401" s="39">
        <v>352221</v>
      </c>
      <c r="H2401" s="76"/>
      <c r="L2401" s="12">
        <f t="shared" si="109"/>
        <v>368</v>
      </c>
    </row>
    <row r="2402" spans="1:12" x14ac:dyDescent="0.25">
      <c r="A2402" s="37" t="s">
        <v>94</v>
      </c>
      <c r="B2402" s="40">
        <v>266491</v>
      </c>
      <c r="C2402" s="40">
        <v>203997</v>
      </c>
      <c r="D2402" s="44">
        <v>76.5</v>
      </c>
      <c r="E2402" s="40">
        <v>144103</v>
      </c>
      <c r="F2402" s="44">
        <v>54.1</v>
      </c>
      <c r="G2402" s="40">
        <v>348100</v>
      </c>
      <c r="H2402" s="130"/>
      <c r="L2402" s="12">
        <f t="shared" si="109"/>
        <v>274</v>
      </c>
    </row>
    <row r="2403" spans="1:12" x14ac:dyDescent="0.25">
      <c r="A2403" s="36" t="s">
        <v>95</v>
      </c>
      <c r="B2403" s="39">
        <v>284260</v>
      </c>
      <c r="C2403" s="39">
        <v>221028</v>
      </c>
      <c r="D2403" s="43">
        <v>77.8</v>
      </c>
      <c r="E2403" s="39">
        <v>164758</v>
      </c>
      <c r="F2403" s="43">
        <v>58</v>
      </c>
      <c r="G2403" s="39">
        <v>385786</v>
      </c>
      <c r="H2403" s="76"/>
      <c r="L2403" s="12">
        <f t="shared" si="109"/>
        <v>246</v>
      </c>
    </row>
    <row r="2404" spans="1:12" x14ac:dyDescent="0.25">
      <c r="A2404" s="37" t="s">
        <v>96</v>
      </c>
      <c r="B2404" s="40">
        <v>264339</v>
      </c>
      <c r="C2404" s="40">
        <v>221620</v>
      </c>
      <c r="D2404" s="42">
        <v>83.8</v>
      </c>
      <c r="E2404" s="40">
        <v>178515</v>
      </c>
      <c r="F2404" s="42">
        <v>67.5</v>
      </c>
      <c r="G2404" s="40">
        <v>400135</v>
      </c>
      <c r="H2404" s="130"/>
      <c r="L2404" s="12">
        <f t="shared" si="109"/>
        <v>216</v>
      </c>
    </row>
    <row r="2405" spans="1:12" x14ac:dyDescent="0.25">
      <c r="A2405" s="36" t="s">
        <v>97</v>
      </c>
      <c r="B2405" s="39">
        <v>210073</v>
      </c>
      <c r="C2405" s="39">
        <v>186752</v>
      </c>
      <c r="D2405" s="42">
        <v>88.9</v>
      </c>
      <c r="E2405" s="39">
        <v>165489</v>
      </c>
      <c r="F2405" s="42">
        <v>78.8</v>
      </c>
      <c r="G2405" s="39">
        <v>352241</v>
      </c>
      <c r="H2405" s="76"/>
      <c r="L2405" s="12">
        <f t="shared" si="109"/>
        <v>116</v>
      </c>
    </row>
    <row r="2406" spans="1:12" x14ac:dyDescent="0.25">
      <c r="A2406" s="37" t="s">
        <v>98</v>
      </c>
      <c r="B2406" s="40">
        <v>157657</v>
      </c>
      <c r="C2406" s="40">
        <v>143798</v>
      </c>
      <c r="D2406" s="42">
        <v>91.2</v>
      </c>
      <c r="E2406" s="40">
        <v>133427</v>
      </c>
      <c r="F2406" s="42">
        <v>84.6</v>
      </c>
      <c r="G2406" s="40">
        <v>277225</v>
      </c>
      <c r="H2406" s="130"/>
      <c r="L2406" s="12">
        <f t="shared" si="109"/>
        <v>67</v>
      </c>
    </row>
    <row r="2407" spans="1:12" x14ac:dyDescent="0.25">
      <c r="A2407" s="36" t="s">
        <v>99</v>
      </c>
      <c r="B2407" s="39">
        <v>102977</v>
      </c>
      <c r="C2407" s="39">
        <v>92946</v>
      </c>
      <c r="D2407" s="42">
        <v>90.3</v>
      </c>
      <c r="E2407" s="39">
        <v>88478</v>
      </c>
      <c r="F2407" s="42">
        <v>85.9</v>
      </c>
      <c r="G2407" s="39">
        <v>181424</v>
      </c>
      <c r="H2407" s="76"/>
      <c r="L2407" s="12">
        <f t="shared" si="109"/>
        <v>38</v>
      </c>
    </row>
    <row r="2408" spans="1:12" x14ac:dyDescent="0.25">
      <c r="A2408" s="37" t="s">
        <v>100</v>
      </c>
      <c r="B2408" s="40">
        <v>68566</v>
      </c>
      <c r="C2408" s="40">
        <v>61715</v>
      </c>
      <c r="D2408" s="42">
        <v>90</v>
      </c>
      <c r="E2408" s="40">
        <v>58933</v>
      </c>
      <c r="F2408" s="42">
        <v>86</v>
      </c>
      <c r="G2408" s="40">
        <v>120648</v>
      </c>
      <c r="H2408" s="130"/>
      <c r="L2408" s="12">
        <f t="shared" si="109"/>
        <v>17</v>
      </c>
    </row>
    <row r="2409" spans="1:12" x14ac:dyDescent="0.25">
      <c r="A2409" s="36" t="s">
        <v>101</v>
      </c>
      <c r="B2409" s="39">
        <v>44034</v>
      </c>
      <c r="C2409" s="39">
        <v>39444</v>
      </c>
      <c r="D2409" s="42">
        <v>89.6</v>
      </c>
      <c r="E2409" s="39">
        <v>37816</v>
      </c>
      <c r="F2409" s="42">
        <v>85.9</v>
      </c>
      <c r="G2409" s="39">
        <v>77260</v>
      </c>
      <c r="H2409" s="76"/>
      <c r="L2409" s="12">
        <f t="shared" si="109"/>
        <v>7</v>
      </c>
    </row>
    <row r="2410" spans="1:12" x14ac:dyDescent="0.25">
      <c r="A2410" s="37" t="s">
        <v>102</v>
      </c>
      <c r="B2410" s="40">
        <v>27669</v>
      </c>
      <c r="C2410" s="40">
        <v>25103</v>
      </c>
      <c r="D2410" s="42">
        <v>90.7</v>
      </c>
      <c r="E2410" s="40">
        <v>24184</v>
      </c>
      <c r="F2410" s="42">
        <v>87.4</v>
      </c>
      <c r="G2410" s="40">
        <v>49287</v>
      </c>
      <c r="H2410" s="130"/>
      <c r="L2410" s="12">
        <f t="shared" si="109"/>
        <v>3</v>
      </c>
    </row>
    <row r="2411" spans="1:12" x14ac:dyDescent="0.25">
      <c r="A2411" s="36" t="s">
        <v>12</v>
      </c>
      <c r="B2411" s="39" t="s">
        <v>13</v>
      </c>
      <c r="C2411" s="39">
        <v>63093</v>
      </c>
      <c r="D2411" s="43" t="s">
        <v>13</v>
      </c>
      <c r="E2411" s="39">
        <v>19296</v>
      </c>
      <c r="F2411" s="43" t="s">
        <v>13</v>
      </c>
      <c r="G2411" s="39">
        <v>82389</v>
      </c>
      <c r="H2411" s="76"/>
      <c r="L2411" s="12">
        <f t="shared" si="109"/>
        <v>-39</v>
      </c>
    </row>
    <row r="2412" spans="1:12" x14ac:dyDescent="0.25">
      <c r="A2412" s="36" t="s">
        <v>194</v>
      </c>
      <c r="B2412" s="39">
        <v>3761140</v>
      </c>
      <c r="C2412" s="39">
        <v>2763981</v>
      </c>
      <c r="D2412" s="59">
        <v>73.5</v>
      </c>
      <c r="E2412" s="39">
        <v>1865718</v>
      </c>
      <c r="F2412" s="43">
        <v>49.6</v>
      </c>
      <c r="G2412" s="39">
        <v>4629699</v>
      </c>
      <c r="H2412" s="76"/>
    </row>
    <row r="2413" spans="1:12" x14ac:dyDescent="0.25">
      <c r="A2413" s="36" t="s">
        <v>103</v>
      </c>
      <c r="B2413" s="39">
        <v>4421887</v>
      </c>
      <c r="C2413" s="39">
        <v>2763981</v>
      </c>
      <c r="D2413" s="45">
        <v>62.5</v>
      </c>
      <c r="E2413" s="39">
        <v>1865718</v>
      </c>
      <c r="F2413" s="45">
        <v>42.2</v>
      </c>
      <c r="G2413" s="39">
        <v>4629699</v>
      </c>
      <c r="H2413" s="76"/>
      <c r="L2413" s="12">
        <f>SUM(L2394:L2412)</f>
        <v>4381</v>
      </c>
    </row>
    <row r="2415" spans="1:12" x14ac:dyDescent="0.25">
      <c r="B2415" s="3" t="s">
        <v>232</v>
      </c>
      <c r="C2415" s="58">
        <f>SUM(C2394:C2411)/SUM(B2394:B2410)</f>
        <v>0.73487832548686693</v>
      </c>
      <c r="D2415" s="56">
        <f>AVERAGE(D2394:D2410)</f>
        <v>75.994117647058815</v>
      </c>
      <c r="F2415" s="56">
        <f>AVERAGE(F2394:F2410)</f>
        <v>57.152941176470584</v>
      </c>
    </row>
    <row r="2416" spans="1:12" x14ac:dyDescent="0.25">
      <c r="B2416" s="3" t="s">
        <v>156</v>
      </c>
      <c r="D2416" s="38">
        <f>AVERAGE(D2404:D2410)</f>
        <v>89.214285714285708</v>
      </c>
      <c r="F2416" s="38">
        <f>AVERAGE(F2404:F2410)</f>
        <v>82.3</v>
      </c>
    </row>
    <row r="2417" spans="1:12" x14ac:dyDescent="0.25">
      <c r="B2417" s="3" t="s">
        <v>147</v>
      </c>
      <c r="D2417" s="38">
        <f>AVERAGE(D2406:D2410)</f>
        <v>90.36</v>
      </c>
      <c r="F2417" s="38">
        <f>AVERAGE(F2406:F2410)</f>
        <v>85.96</v>
      </c>
    </row>
    <row r="2419" spans="1:12" x14ac:dyDescent="0.25">
      <c r="A2419" t="s">
        <v>465</v>
      </c>
    </row>
    <row r="2420" spans="1:12" x14ac:dyDescent="0.25">
      <c r="A2420" t="s">
        <v>111</v>
      </c>
    </row>
    <row r="2421" spans="1:12" ht="60" x14ac:dyDescent="0.25">
      <c r="A2421" s="35" t="s">
        <v>104</v>
      </c>
      <c r="B2421" s="35" t="s">
        <v>105</v>
      </c>
      <c r="C2421" s="35" t="s">
        <v>106</v>
      </c>
      <c r="D2421" s="35" t="s">
        <v>107</v>
      </c>
      <c r="E2421" s="35" t="s">
        <v>108</v>
      </c>
      <c r="F2421" s="35" t="s">
        <v>109</v>
      </c>
      <c r="G2421" s="35" t="s">
        <v>110</v>
      </c>
      <c r="H2421" s="129"/>
      <c r="L2421" s="35" t="s">
        <v>457</v>
      </c>
    </row>
    <row r="2422" spans="1:12" x14ac:dyDescent="0.25">
      <c r="A2422" s="36" t="s">
        <v>134</v>
      </c>
      <c r="B2422" s="39">
        <v>660747</v>
      </c>
      <c r="C2422" s="39">
        <v>0</v>
      </c>
      <c r="D2422" s="45">
        <v>0</v>
      </c>
      <c r="E2422" s="39">
        <v>0</v>
      </c>
      <c r="F2422" s="45">
        <v>0</v>
      </c>
      <c r="G2422" s="39">
        <v>0</v>
      </c>
      <c r="H2422" s="76"/>
    </row>
    <row r="2423" spans="1:12" x14ac:dyDescent="0.25">
      <c r="A2423" s="41" t="s">
        <v>136</v>
      </c>
      <c r="B2423" s="40">
        <v>162530</v>
      </c>
      <c r="C2423" s="40">
        <v>96787</v>
      </c>
      <c r="D2423" s="44">
        <v>59.5</v>
      </c>
      <c r="E2423" s="40">
        <v>34882</v>
      </c>
      <c r="F2423" s="44">
        <v>21.5</v>
      </c>
      <c r="G2423" s="40">
        <v>131669</v>
      </c>
      <c r="H2423" s="130"/>
      <c r="L2423" s="12">
        <f t="shared" ref="L2423:L2440" si="110">C2423-C2452</f>
        <v>801</v>
      </c>
    </row>
    <row r="2424" spans="1:12" x14ac:dyDescent="0.25">
      <c r="A2424" s="36" t="s">
        <v>135</v>
      </c>
      <c r="B2424" s="39">
        <v>256743</v>
      </c>
      <c r="C2424" s="39">
        <v>161502</v>
      </c>
      <c r="D2424" s="43">
        <v>62.9</v>
      </c>
      <c r="E2424" s="39">
        <v>68307</v>
      </c>
      <c r="F2424" s="43">
        <v>26.6</v>
      </c>
      <c r="G2424" s="39">
        <v>229809</v>
      </c>
      <c r="H2424" s="76"/>
      <c r="L2424" s="12">
        <f t="shared" si="110"/>
        <v>1011</v>
      </c>
    </row>
    <row r="2425" spans="1:12" x14ac:dyDescent="0.25">
      <c r="A2425" s="37" t="s">
        <v>88</v>
      </c>
      <c r="B2425" s="40">
        <v>277328</v>
      </c>
      <c r="C2425" s="40">
        <v>167012</v>
      </c>
      <c r="D2425" s="44">
        <v>60.2</v>
      </c>
      <c r="E2425" s="40">
        <v>80658</v>
      </c>
      <c r="F2425" s="44">
        <v>29.1</v>
      </c>
      <c r="G2425" s="40">
        <v>247670</v>
      </c>
      <c r="H2425" s="130"/>
      <c r="L2425" s="12">
        <f t="shared" si="110"/>
        <v>1224</v>
      </c>
    </row>
    <row r="2426" spans="1:12" x14ac:dyDescent="0.25">
      <c r="A2426" s="36" t="s">
        <v>89</v>
      </c>
      <c r="B2426" s="39">
        <v>314508</v>
      </c>
      <c r="C2426" s="39">
        <v>184314</v>
      </c>
      <c r="D2426" s="43">
        <v>58.6</v>
      </c>
      <c r="E2426" s="39">
        <v>96011</v>
      </c>
      <c r="F2426" s="43">
        <v>30.5</v>
      </c>
      <c r="G2426" s="39">
        <v>280325</v>
      </c>
      <c r="H2426" s="76"/>
      <c r="L2426" s="12">
        <f t="shared" si="110"/>
        <v>1308</v>
      </c>
    </row>
    <row r="2427" spans="1:12" x14ac:dyDescent="0.25">
      <c r="A2427" s="37" t="s">
        <v>90</v>
      </c>
      <c r="B2427" s="40">
        <v>356228</v>
      </c>
      <c r="C2427" s="40">
        <v>219210</v>
      </c>
      <c r="D2427" s="44">
        <v>61.5</v>
      </c>
      <c r="E2427" s="40">
        <v>122562</v>
      </c>
      <c r="F2427" s="44">
        <v>34.4</v>
      </c>
      <c r="G2427" s="40">
        <v>341772</v>
      </c>
      <c r="H2427" s="130"/>
      <c r="L2427" s="12">
        <f t="shared" si="110"/>
        <v>1246</v>
      </c>
    </row>
    <row r="2428" spans="1:12" x14ac:dyDescent="0.25">
      <c r="A2428" s="36" t="s">
        <v>91</v>
      </c>
      <c r="B2428" s="39">
        <v>359302</v>
      </c>
      <c r="C2428" s="39">
        <v>237586</v>
      </c>
      <c r="D2428" s="43">
        <v>66.099999999999994</v>
      </c>
      <c r="E2428" s="39">
        <v>136362</v>
      </c>
      <c r="F2428" s="43">
        <v>38</v>
      </c>
      <c r="G2428" s="39">
        <v>373948</v>
      </c>
      <c r="H2428" s="76"/>
      <c r="L2428" s="12">
        <f t="shared" si="110"/>
        <v>1243</v>
      </c>
    </row>
    <row r="2429" spans="1:12" x14ac:dyDescent="0.25">
      <c r="A2429" s="37" t="s">
        <v>92</v>
      </c>
      <c r="B2429" s="40">
        <v>319889</v>
      </c>
      <c r="C2429" s="40">
        <v>224278</v>
      </c>
      <c r="D2429" s="44">
        <v>70.099999999999994</v>
      </c>
      <c r="E2429" s="40">
        <v>140502</v>
      </c>
      <c r="F2429" s="44">
        <v>43.9</v>
      </c>
      <c r="G2429" s="40">
        <v>364780</v>
      </c>
      <c r="H2429" s="130"/>
      <c r="L2429" s="12">
        <f t="shared" si="110"/>
        <v>966</v>
      </c>
    </row>
    <row r="2430" spans="1:12" x14ac:dyDescent="0.25">
      <c r="A2430" s="36" t="s">
        <v>93</v>
      </c>
      <c r="B2430" s="39">
        <v>288547</v>
      </c>
      <c r="C2430" s="39">
        <v>210360</v>
      </c>
      <c r="D2430" s="43">
        <v>72.900000000000006</v>
      </c>
      <c r="E2430" s="39">
        <v>137532</v>
      </c>
      <c r="F2430" s="43">
        <v>47.7</v>
      </c>
      <c r="G2430" s="39">
        <v>347892</v>
      </c>
      <c r="H2430" s="76"/>
      <c r="L2430" s="12">
        <f t="shared" si="110"/>
        <v>839</v>
      </c>
    </row>
    <row r="2431" spans="1:12" x14ac:dyDescent="0.25">
      <c r="A2431" s="37" t="s">
        <v>94</v>
      </c>
      <c r="B2431" s="40">
        <v>266491</v>
      </c>
      <c r="C2431" s="40">
        <v>203723</v>
      </c>
      <c r="D2431" s="44">
        <v>76.5</v>
      </c>
      <c r="E2431" s="40">
        <v>140356</v>
      </c>
      <c r="F2431" s="44">
        <v>52.7</v>
      </c>
      <c r="G2431" s="40">
        <v>344079</v>
      </c>
      <c r="H2431" s="130"/>
      <c r="L2431" s="12">
        <f t="shared" si="110"/>
        <v>673</v>
      </c>
    </row>
    <row r="2432" spans="1:12" x14ac:dyDescent="0.25">
      <c r="A2432" s="36" t="s">
        <v>95</v>
      </c>
      <c r="B2432" s="39">
        <v>284260</v>
      </c>
      <c r="C2432" s="39">
        <v>220782</v>
      </c>
      <c r="D2432" s="43">
        <v>77.7</v>
      </c>
      <c r="E2432" s="39">
        <v>161299</v>
      </c>
      <c r="F2432" s="43">
        <v>56.7</v>
      </c>
      <c r="G2432" s="39">
        <v>382081</v>
      </c>
      <c r="H2432" s="76"/>
      <c r="L2432" s="12">
        <f t="shared" si="110"/>
        <v>637</v>
      </c>
    </row>
    <row r="2433" spans="1:12" x14ac:dyDescent="0.25">
      <c r="A2433" s="37" t="s">
        <v>96</v>
      </c>
      <c r="B2433" s="40">
        <v>264339</v>
      </c>
      <c r="C2433" s="40">
        <v>221404</v>
      </c>
      <c r="D2433" s="42">
        <v>83.8</v>
      </c>
      <c r="E2433" s="40">
        <v>175892</v>
      </c>
      <c r="F2433" s="42">
        <v>66.5</v>
      </c>
      <c r="G2433" s="40">
        <v>397296</v>
      </c>
      <c r="H2433" s="130"/>
      <c r="L2433" s="12">
        <f t="shared" si="110"/>
        <v>523</v>
      </c>
    </row>
    <row r="2434" spans="1:12" x14ac:dyDescent="0.25">
      <c r="A2434" s="36" t="s">
        <v>97</v>
      </c>
      <c r="B2434" s="39">
        <v>210073</v>
      </c>
      <c r="C2434" s="39">
        <v>186636</v>
      </c>
      <c r="D2434" s="42">
        <v>88.8</v>
      </c>
      <c r="E2434" s="39">
        <v>164183</v>
      </c>
      <c r="F2434" s="42">
        <v>78.2</v>
      </c>
      <c r="G2434" s="39">
        <v>350819</v>
      </c>
      <c r="H2434" s="76"/>
      <c r="L2434" s="12">
        <f t="shared" si="110"/>
        <v>254</v>
      </c>
    </row>
    <row r="2435" spans="1:12" x14ac:dyDescent="0.25">
      <c r="A2435" s="37" t="s">
        <v>98</v>
      </c>
      <c r="B2435" s="40">
        <v>157657</v>
      </c>
      <c r="C2435" s="40">
        <v>143731</v>
      </c>
      <c r="D2435" s="42">
        <v>91.2</v>
      </c>
      <c r="E2435" s="40">
        <v>132689</v>
      </c>
      <c r="F2435" s="42">
        <v>84.2</v>
      </c>
      <c r="G2435" s="40">
        <v>276420</v>
      </c>
      <c r="H2435" s="130"/>
      <c r="L2435" s="12">
        <f t="shared" si="110"/>
        <v>158</v>
      </c>
    </row>
    <row r="2436" spans="1:12" x14ac:dyDescent="0.25">
      <c r="A2436" s="36" t="s">
        <v>99</v>
      </c>
      <c r="B2436" s="39">
        <v>102977</v>
      </c>
      <c r="C2436" s="39">
        <v>92908</v>
      </c>
      <c r="D2436" s="42">
        <v>90.2</v>
      </c>
      <c r="E2436" s="39">
        <v>88231</v>
      </c>
      <c r="F2436" s="42">
        <v>85.7</v>
      </c>
      <c r="G2436" s="39">
        <v>181139</v>
      </c>
      <c r="H2436" s="76"/>
      <c r="L2436" s="12">
        <f t="shared" si="110"/>
        <v>76</v>
      </c>
    </row>
    <row r="2437" spans="1:12" x14ac:dyDescent="0.25">
      <c r="A2437" s="37" t="s">
        <v>100</v>
      </c>
      <c r="B2437" s="40">
        <v>68566</v>
      </c>
      <c r="C2437" s="40">
        <v>61698</v>
      </c>
      <c r="D2437" s="42">
        <v>90</v>
      </c>
      <c r="E2437" s="40">
        <v>58804</v>
      </c>
      <c r="F2437" s="42">
        <v>85.8</v>
      </c>
      <c r="G2437" s="40">
        <v>120502</v>
      </c>
      <c r="H2437" s="130"/>
      <c r="L2437" s="12">
        <f t="shared" si="110"/>
        <v>40</v>
      </c>
    </row>
    <row r="2438" spans="1:12" x14ac:dyDescent="0.25">
      <c r="A2438" s="36" t="s">
        <v>101</v>
      </c>
      <c r="B2438" s="39">
        <v>44034</v>
      </c>
      <c r="C2438" s="39">
        <v>39437</v>
      </c>
      <c r="D2438" s="42">
        <v>89.6</v>
      </c>
      <c r="E2438" s="39">
        <v>37741</v>
      </c>
      <c r="F2438" s="42">
        <v>85.7</v>
      </c>
      <c r="G2438" s="39">
        <v>77178</v>
      </c>
      <c r="H2438" s="76"/>
      <c r="L2438" s="12">
        <f t="shared" si="110"/>
        <v>37</v>
      </c>
    </row>
    <row r="2439" spans="1:12" x14ac:dyDescent="0.25">
      <c r="A2439" s="37" t="s">
        <v>102</v>
      </c>
      <c r="B2439" s="40">
        <v>27669</v>
      </c>
      <c r="C2439" s="40">
        <v>25100</v>
      </c>
      <c r="D2439" s="42">
        <v>90.7</v>
      </c>
      <c r="E2439" s="40">
        <v>24163</v>
      </c>
      <c r="F2439" s="42">
        <v>87.3</v>
      </c>
      <c r="G2439" s="40">
        <v>49263</v>
      </c>
      <c r="H2439" s="130"/>
      <c r="L2439" s="12">
        <f t="shared" si="110"/>
        <v>17</v>
      </c>
    </row>
    <row r="2440" spans="1:12" x14ac:dyDescent="0.25">
      <c r="A2440" s="36" t="s">
        <v>12</v>
      </c>
      <c r="B2440" s="39" t="s">
        <v>13</v>
      </c>
      <c r="C2440" s="39">
        <v>63132</v>
      </c>
      <c r="D2440" s="43" t="s">
        <v>13</v>
      </c>
      <c r="E2440" s="39">
        <v>19094</v>
      </c>
      <c r="F2440" s="43" t="s">
        <v>13</v>
      </c>
      <c r="G2440" s="39">
        <v>82226</v>
      </c>
      <c r="H2440" s="76"/>
      <c r="L2440" s="12">
        <f t="shared" si="110"/>
        <v>639</v>
      </c>
    </row>
    <row r="2441" spans="1:12" x14ac:dyDescent="0.25">
      <c r="A2441" s="36" t="s">
        <v>194</v>
      </c>
      <c r="B2441" s="39">
        <v>3761140</v>
      </c>
      <c r="C2441" s="39">
        <v>2759600</v>
      </c>
      <c r="D2441" s="59">
        <v>73.400000000000006</v>
      </c>
      <c r="E2441" s="39">
        <v>1819268</v>
      </c>
      <c r="F2441" s="43">
        <v>48.4</v>
      </c>
      <c r="G2441" s="39">
        <v>4578868</v>
      </c>
      <c r="H2441" s="76"/>
    </row>
    <row r="2442" spans="1:12" x14ac:dyDescent="0.25">
      <c r="A2442" s="36" t="s">
        <v>103</v>
      </c>
      <c r="B2442" s="39">
        <v>4421887</v>
      </c>
      <c r="C2442" s="39">
        <v>2759600</v>
      </c>
      <c r="D2442" s="45">
        <v>62.4</v>
      </c>
      <c r="E2442" s="39">
        <v>1819268</v>
      </c>
      <c r="F2442" s="45">
        <v>41.1</v>
      </c>
      <c r="G2442" s="39">
        <v>4578868</v>
      </c>
      <c r="H2442" s="76"/>
      <c r="L2442" s="12">
        <f>SUM(L2423:L2441)</f>
        <v>11692</v>
      </c>
    </row>
    <row r="2444" spans="1:12" x14ac:dyDescent="0.25">
      <c r="B2444" s="3" t="s">
        <v>232</v>
      </c>
      <c r="C2444" s="58">
        <f>SUM(C2423:C2440)/SUM(B2423:B2439)</f>
        <v>0.73371351938148555</v>
      </c>
      <c r="D2444" s="56">
        <f>AVERAGE(D2423:D2439)</f>
        <v>75.899999999999991</v>
      </c>
      <c r="F2444" s="56">
        <f>AVERAGE(F2423:F2439)</f>
        <v>56.147058823529413</v>
      </c>
    </row>
    <row r="2445" spans="1:12" x14ac:dyDescent="0.25">
      <c r="B2445" s="3" t="s">
        <v>156</v>
      </c>
      <c r="D2445" s="38">
        <f>AVERAGE(D2433:D2439)</f>
        <v>89.185714285714297</v>
      </c>
      <c r="F2445" s="38">
        <f>AVERAGE(F2433:F2439)</f>
        <v>81.914285714285711</v>
      </c>
    </row>
    <row r="2446" spans="1:12" x14ac:dyDescent="0.25">
      <c r="B2446" s="3" t="s">
        <v>147</v>
      </c>
      <c r="D2446" s="38">
        <f>AVERAGE(D2435:D2439)</f>
        <v>90.34</v>
      </c>
      <c r="F2446" s="38">
        <f>AVERAGE(F2435:F2439)</f>
        <v>85.74</v>
      </c>
    </row>
    <row r="2448" spans="1:12" x14ac:dyDescent="0.25">
      <c r="A2448" t="s">
        <v>458</v>
      </c>
    </row>
    <row r="2449" spans="1:12" x14ac:dyDescent="0.25">
      <c r="A2449" t="s">
        <v>111</v>
      </c>
    </row>
    <row r="2450" spans="1:12" ht="60" x14ac:dyDescent="0.25">
      <c r="A2450" s="35" t="s">
        <v>104</v>
      </c>
      <c r="B2450" s="35" t="s">
        <v>105</v>
      </c>
      <c r="C2450" s="35" t="s">
        <v>106</v>
      </c>
      <c r="D2450" s="35" t="s">
        <v>107</v>
      </c>
      <c r="E2450" s="35" t="s">
        <v>108</v>
      </c>
      <c r="F2450" s="35" t="s">
        <v>109</v>
      </c>
      <c r="G2450" s="35" t="s">
        <v>110</v>
      </c>
      <c r="H2450" s="129"/>
      <c r="L2450" s="35" t="s">
        <v>457</v>
      </c>
    </row>
    <row r="2451" spans="1:12" x14ac:dyDescent="0.25">
      <c r="A2451" s="36" t="s">
        <v>134</v>
      </c>
      <c r="B2451" s="39">
        <v>660747</v>
      </c>
      <c r="C2451" s="39">
        <v>0</v>
      </c>
      <c r="D2451" s="45">
        <v>0</v>
      </c>
      <c r="E2451" s="39">
        <v>0</v>
      </c>
      <c r="F2451" s="45">
        <v>0</v>
      </c>
      <c r="G2451" s="39">
        <v>0</v>
      </c>
      <c r="H2451" s="76"/>
    </row>
    <row r="2452" spans="1:12" x14ac:dyDescent="0.25">
      <c r="A2452" s="41" t="s">
        <v>136</v>
      </c>
      <c r="B2452" s="40">
        <v>162530</v>
      </c>
      <c r="C2452" s="40">
        <v>95986</v>
      </c>
      <c r="D2452" s="44">
        <v>59.1</v>
      </c>
      <c r="E2452" s="40">
        <v>26865</v>
      </c>
      <c r="F2452" s="44">
        <v>16.5</v>
      </c>
      <c r="G2452" s="40">
        <v>122851</v>
      </c>
      <c r="H2452" s="130"/>
      <c r="L2452" s="12">
        <f t="shared" ref="L2452:L2469" si="111">C2452-C2481</f>
        <v>510</v>
      </c>
    </row>
    <row r="2453" spans="1:12" x14ac:dyDescent="0.25">
      <c r="A2453" s="36" t="s">
        <v>135</v>
      </c>
      <c r="B2453" s="39">
        <v>256743</v>
      </c>
      <c r="C2453" s="39">
        <v>160491</v>
      </c>
      <c r="D2453" s="43">
        <v>62.5</v>
      </c>
      <c r="E2453" s="39">
        <v>54900</v>
      </c>
      <c r="F2453" s="43">
        <v>21.4</v>
      </c>
      <c r="G2453" s="39">
        <v>215391</v>
      </c>
      <c r="H2453" s="76"/>
      <c r="L2453" s="12">
        <f t="shared" si="111"/>
        <v>792</v>
      </c>
    </row>
    <row r="2454" spans="1:12" x14ac:dyDescent="0.25">
      <c r="A2454" s="37" t="s">
        <v>88</v>
      </c>
      <c r="B2454" s="40">
        <v>277328</v>
      </c>
      <c r="C2454" s="40">
        <v>165788</v>
      </c>
      <c r="D2454" s="44">
        <v>59.8</v>
      </c>
      <c r="E2454" s="40">
        <v>69846</v>
      </c>
      <c r="F2454" s="44">
        <v>25.2</v>
      </c>
      <c r="G2454" s="40">
        <v>235634</v>
      </c>
      <c r="H2454" s="130"/>
      <c r="L2454" s="12">
        <f t="shared" si="111"/>
        <v>918</v>
      </c>
    </row>
    <row r="2455" spans="1:12" x14ac:dyDescent="0.25">
      <c r="A2455" s="36" t="s">
        <v>89</v>
      </c>
      <c r="B2455" s="39">
        <v>314508</v>
      </c>
      <c r="C2455" s="39">
        <v>183006</v>
      </c>
      <c r="D2455" s="43">
        <v>58.2</v>
      </c>
      <c r="E2455" s="39">
        <v>84966</v>
      </c>
      <c r="F2455" s="43">
        <v>27</v>
      </c>
      <c r="G2455" s="39">
        <v>267972</v>
      </c>
      <c r="H2455" s="76"/>
      <c r="L2455" s="12">
        <f t="shared" si="111"/>
        <v>953</v>
      </c>
    </row>
    <row r="2456" spans="1:12" x14ac:dyDescent="0.25">
      <c r="A2456" s="37" t="s">
        <v>90</v>
      </c>
      <c r="B2456" s="40">
        <v>356228</v>
      </c>
      <c r="C2456" s="40">
        <v>217964</v>
      </c>
      <c r="D2456" s="44">
        <v>61.2</v>
      </c>
      <c r="E2456" s="40">
        <v>108415</v>
      </c>
      <c r="F2456" s="44">
        <v>30.4</v>
      </c>
      <c r="G2456" s="40">
        <v>326379</v>
      </c>
      <c r="H2456" s="130"/>
      <c r="L2456" s="12">
        <f t="shared" si="111"/>
        <v>911</v>
      </c>
    </row>
    <row r="2457" spans="1:12" x14ac:dyDescent="0.25">
      <c r="A2457" s="36" t="s">
        <v>91</v>
      </c>
      <c r="B2457" s="39">
        <v>359302</v>
      </c>
      <c r="C2457" s="39">
        <v>236343</v>
      </c>
      <c r="D2457" s="43">
        <v>65.8</v>
      </c>
      <c r="E2457" s="39">
        <v>121136</v>
      </c>
      <c r="F2457" s="43">
        <v>33.700000000000003</v>
      </c>
      <c r="G2457" s="39">
        <v>357479</v>
      </c>
      <c r="H2457" s="76"/>
      <c r="L2457" s="12">
        <f t="shared" si="111"/>
        <v>941</v>
      </c>
    </row>
    <row r="2458" spans="1:12" x14ac:dyDescent="0.25">
      <c r="A2458" s="37" t="s">
        <v>92</v>
      </c>
      <c r="B2458" s="40">
        <v>319889</v>
      </c>
      <c r="C2458" s="40">
        <v>223312</v>
      </c>
      <c r="D2458" s="44">
        <v>69.8</v>
      </c>
      <c r="E2458" s="40">
        <v>128156</v>
      </c>
      <c r="F2458" s="44">
        <v>40.1</v>
      </c>
      <c r="G2458" s="40">
        <v>351468</v>
      </c>
      <c r="H2458" s="130"/>
      <c r="L2458" s="12">
        <f t="shared" si="111"/>
        <v>739</v>
      </c>
    </row>
    <row r="2459" spans="1:12" x14ac:dyDescent="0.25">
      <c r="A2459" s="36" t="s">
        <v>93</v>
      </c>
      <c r="B2459" s="39">
        <v>288547</v>
      </c>
      <c r="C2459" s="39">
        <v>209521</v>
      </c>
      <c r="D2459" s="43">
        <v>72.599999999999994</v>
      </c>
      <c r="E2459" s="39">
        <v>125845</v>
      </c>
      <c r="F2459" s="43">
        <v>43.6</v>
      </c>
      <c r="G2459" s="39">
        <v>335366</v>
      </c>
      <c r="H2459" s="76"/>
      <c r="L2459" s="12">
        <f t="shared" si="111"/>
        <v>637</v>
      </c>
    </row>
    <row r="2460" spans="1:12" x14ac:dyDescent="0.25">
      <c r="A2460" s="37" t="s">
        <v>94</v>
      </c>
      <c r="B2460" s="40">
        <v>266491</v>
      </c>
      <c r="C2460" s="40">
        <v>203050</v>
      </c>
      <c r="D2460" s="44">
        <v>76.2</v>
      </c>
      <c r="E2460" s="40">
        <v>128987</v>
      </c>
      <c r="F2460" s="44">
        <v>48.4</v>
      </c>
      <c r="G2460" s="40">
        <v>332037</v>
      </c>
      <c r="H2460" s="130"/>
      <c r="L2460" s="12">
        <f t="shared" si="111"/>
        <v>550</v>
      </c>
    </row>
    <row r="2461" spans="1:12" x14ac:dyDescent="0.25">
      <c r="A2461" s="36" t="s">
        <v>95</v>
      </c>
      <c r="B2461" s="39">
        <v>284260</v>
      </c>
      <c r="C2461" s="39">
        <v>220145</v>
      </c>
      <c r="D2461" s="43">
        <v>77.400000000000006</v>
      </c>
      <c r="E2461" s="39">
        <v>150736</v>
      </c>
      <c r="F2461" s="43">
        <v>53</v>
      </c>
      <c r="G2461" s="39">
        <v>370881</v>
      </c>
      <c r="H2461" s="76"/>
      <c r="L2461" s="12">
        <f t="shared" si="111"/>
        <v>477</v>
      </c>
    </row>
    <row r="2462" spans="1:12" x14ac:dyDescent="0.25">
      <c r="A2462" s="37" t="s">
        <v>96</v>
      </c>
      <c r="B2462" s="40">
        <v>264339</v>
      </c>
      <c r="C2462" s="40">
        <v>220881</v>
      </c>
      <c r="D2462" s="42">
        <v>83.6</v>
      </c>
      <c r="E2462" s="40">
        <v>168267</v>
      </c>
      <c r="F2462" s="42">
        <v>63.7</v>
      </c>
      <c r="G2462" s="40">
        <v>389148</v>
      </c>
      <c r="H2462" s="130"/>
      <c r="L2462" s="12">
        <f t="shared" si="111"/>
        <v>412</v>
      </c>
    </row>
    <row r="2463" spans="1:12" x14ac:dyDescent="0.25">
      <c r="A2463" s="36" t="s">
        <v>97</v>
      </c>
      <c r="B2463" s="39">
        <v>210073</v>
      </c>
      <c r="C2463" s="39">
        <v>186382</v>
      </c>
      <c r="D2463" s="42">
        <v>88.7</v>
      </c>
      <c r="E2463" s="39">
        <v>160533</v>
      </c>
      <c r="F2463" s="42">
        <v>76.400000000000006</v>
      </c>
      <c r="G2463" s="39">
        <v>346915</v>
      </c>
      <c r="H2463" s="76"/>
      <c r="L2463" s="12">
        <f t="shared" si="111"/>
        <v>234</v>
      </c>
    </row>
    <row r="2464" spans="1:12" x14ac:dyDescent="0.25">
      <c r="A2464" s="37" t="s">
        <v>98</v>
      </c>
      <c r="B2464" s="40">
        <v>157657</v>
      </c>
      <c r="C2464" s="40">
        <v>143573</v>
      </c>
      <c r="D2464" s="42">
        <v>91.1</v>
      </c>
      <c r="E2464" s="40">
        <v>130672</v>
      </c>
      <c r="F2464" s="42">
        <v>82.9</v>
      </c>
      <c r="G2464" s="40">
        <v>274245</v>
      </c>
      <c r="H2464" s="130"/>
      <c r="L2464" s="12">
        <f t="shared" si="111"/>
        <v>142</v>
      </c>
    </row>
    <row r="2465" spans="1:12" x14ac:dyDescent="0.25">
      <c r="A2465" s="36" t="s">
        <v>99</v>
      </c>
      <c r="B2465" s="39">
        <v>102977</v>
      </c>
      <c r="C2465" s="39">
        <v>92832</v>
      </c>
      <c r="D2465" s="42">
        <v>90.2</v>
      </c>
      <c r="E2465" s="39">
        <v>87650</v>
      </c>
      <c r="F2465" s="42">
        <v>85.1</v>
      </c>
      <c r="G2465" s="39">
        <v>180482</v>
      </c>
      <c r="H2465" s="76"/>
      <c r="L2465" s="12">
        <f t="shared" si="111"/>
        <v>66</v>
      </c>
    </row>
    <row r="2466" spans="1:12" x14ac:dyDescent="0.25">
      <c r="A2466" s="37" t="s">
        <v>100</v>
      </c>
      <c r="B2466" s="40">
        <v>68566</v>
      </c>
      <c r="C2466" s="40">
        <v>61658</v>
      </c>
      <c r="D2466" s="42">
        <v>89.9</v>
      </c>
      <c r="E2466" s="40">
        <v>58440</v>
      </c>
      <c r="F2466" s="42">
        <v>85.2</v>
      </c>
      <c r="G2466" s="40">
        <v>120098</v>
      </c>
      <c r="H2466" s="130"/>
      <c r="L2466" s="12">
        <f t="shared" si="111"/>
        <v>31</v>
      </c>
    </row>
    <row r="2467" spans="1:12" x14ac:dyDescent="0.25">
      <c r="A2467" s="36" t="s">
        <v>101</v>
      </c>
      <c r="B2467" s="39">
        <v>44034</v>
      </c>
      <c r="C2467" s="39">
        <v>39400</v>
      </c>
      <c r="D2467" s="42">
        <v>89.5</v>
      </c>
      <c r="E2467" s="39">
        <v>37572</v>
      </c>
      <c r="F2467" s="42">
        <v>85.3</v>
      </c>
      <c r="G2467" s="39">
        <v>76972</v>
      </c>
      <c r="H2467" s="76"/>
      <c r="L2467" s="12">
        <f t="shared" si="111"/>
        <v>13</v>
      </c>
    </row>
    <row r="2468" spans="1:12" x14ac:dyDescent="0.25">
      <c r="A2468" s="37" t="s">
        <v>102</v>
      </c>
      <c r="B2468" s="40">
        <v>27669</v>
      </c>
      <c r="C2468" s="40">
        <v>25083</v>
      </c>
      <c r="D2468" s="42">
        <v>90.7</v>
      </c>
      <c r="E2468" s="40">
        <v>24083</v>
      </c>
      <c r="F2468" s="42">
        <v>87</v>
      </c>
      <c r="G2468" s="40">
        <v>49166</v>
      </c>
      <c r="H2468" s="130"/>
      <c r="L2468" s="12">
        <f t="shared" si="111"/>
        <v>9</v>
      </c>
    </row>
    <row r="2469" spans="1:12" x14ac:dyDescent="0.25">
      <c r="A2469" s="36" t="s">
        <v>12</v>
      </c>
      <c r="B2469" s="39" t="s">
        <v>13</v>
      </c>
      <c r="C2469" s="39">
        <v>62493</v>
      </c>
      <c r="D2469" s="43" t="s">
        <v>13</v>
      </c>
      <c r="E2469" s="39">
        <v>17998</v>
      </c>
      <c r="F2469" s="43" t="s">
        <v>13</v>
      </c>
      <c r="G2469" s="39">
        <v>80491</v>
      </c>
      <c r="H2469" s="76"/>
      <c r="L2469" s="12">
        <f t="shared" si="111"/>
        <v>90</v>
      </c>
    </row>
    <row r="2470" spans="1:12" x14ac:dyDescent="0.25">
      <c r="A2470" s="36" t="s">
        <v>194</v>
      </c>
      <c r="B2470" s="39">
        <v>3761140</v>
      </c>
      <c r="C2470" s="39">
        <v>2747908</v>
      </c>
      <c r="D2470" s="59">
        <v>73.099999999999994</v>
      </c>
      <c r="E2470" s="39">
        <v>1685067</v>
      </c>
      <c r="F2470" s="43">
        <v>44.8</v>
      </c>
      <c r="G2470" s="39">
        <v>4432975</v>
      </c>
      <c r="H2470" s="76"/>
    </row>
    <row r="2471" spans="1:12" x14ac:dyDescent="0.25">
      <c r="A2471" s="36" t="s">
        <v>103</v>
      </c>
      <c r="B2471" s="39">
        <v>4421887</v>
      </c>
      <c r="C2471" s="39">
        <v>2747908</v>
      </c>
      <c r="D2471" s="45">
        <v>62.1</v>
      </c>
      <c r="E2471" s="39">
        <v>1685067</v>
      </c>
      <c r="F2471" s="45">
        <v>38.1</v>
      </c>
      <c r="G2471" s="39">
        <v>4432975</v>
      </c>
      <c r="H2471" s="76"/>
      <c r="L2471" s="12">
        <f>SUM(L2452:L2470)</f>
        <v>8425</v>
      </c>
    </row>
    <row r="2473" spans="1:12" x14ac:dyDescent="0.25">
      <c r="B2473" s="3" t="s">
        <v>232</v>
      </c>
      <c r="C2473" s="58">
        <f>SUM(C2452:C2469)/SUM(B2452:B2468)</f>
        <v>0.7306048882506665</v>
      </c>
      <c r="D2473" s="56">
        <f>AVERAGE(D2452:D2468)</f>
        <v>75.664705882352948</v>
      </c>
      <c r="F2473" s="56">
        <f>AVERAGE(F2452:F2468)</f>
        <v>53.22941176470588</v>
      </c>
    </row>
    <row r="2474" spans="1:12" x14ac:dyDescent="0.25">
      <c r="B2474" s="3" t="s">
        <v>156</v>
      </c>
      <c r="D2474" s="38">
        <f>AVERAGE(D2462:D2468)</f>
        <v>89.100000000000009</v>
      </c>
      <c r="F2474" s="38">
        <f>AVERAGE(F2462:F2468)</f>
        <v>80.8</v>
      </c>
    </row>
    <row r="2475" spans="1:12" x14ac:dyDescent="0.25">
      <c r="B2475" s="3" t="s">
        <v>147</v>
      </c>
      <c r="D2475" s="38">
        <f>AVERAGE(D2464:D2468)</f>
        <v>90.28</v>
      </c>
      <c r="F2475" s="38">
        <f>AVERAGE(F2464:F2468)</f>
        <v>85.1</v>
      </c>
    </row>
    <row r="2477" spans="1:12" x14ac:dyDescent="0.25">
      <c r="A2477" t="s">
        <v>450</v>
      </c>
    </row>
    <row r="2478" spans="1:12" x14ac:dyDescent="0.25">
      <c r="A2478" t="s">
        <v>111</v>
      </c>
    </row>
    <row r="2479" spans="1:12" ht="60" x14ac:dyDescent="0.25">
      <c r="A2479" s="35" t="s">
        <v>104</v>
      </c>
      <c r="B2479" s="35" t="s">
        <v>105</v>
      </c>
      <c r="C2479" s="35" t="s">
        <v>106</v>
      </c>
      <c r="D2479" s="35" t="s">
        <v>107</v>
      </c>
      <c r="E2479" s="35" t="s">
        <v>108</v>
      </c>
      <c r="F2479" s="35" t="s">
        <v>109</v>
      </c>
      <c r="G2479" s="35" t="s">
        <v>110</v>
      </c>
      <c r="H2479" s="129"/>
      <c r="L2479" s="35" t="s">
        <v>457</v>
      </c>
    </row>
    <row r="2480" spans="1:12" x14ac:dyDescent="0.25">
      <c r="A2480" s="36" t="s">
        <v>134</v>
      </c>
      <c r="B2480" s="39">
        <v>660747</v>
      </c>
      <c r="C2480" s="39">
        <v>0</v>
      </c>
      <c r="D2480" s="45">
        <v>0</v>
      </c>
      <c r="E2480" s="39">
        <v>0</v>
      </c>
      <c r="F2480" s="45">
        <v>0</v>
      </c>
      <c r="G2480" s="39">
        <v>0</v>
      </c>
      <c r="H2480" s="76"/>
    </row>
    <row r="2481" spans="1:12" x14ac:dyDescent="0.25">
      <c r="A2481" s="41" t="s">
        <v>136</v>
      </c>
      <c r="B2481" s="40">
        <v>162530</v>
      </c>
      <c r="C2481" s="40">
        <v>95476</v>
      </c>
      <c r="D2481" s="44">
        <v>58.7</v>
      </c>
      <c r="E2481" s="40">
        <v>21599</v>
      </c>
      <c r="F2481" s="44">
        <v>13.3</v>
      </c>
      <c r="G2481" s="40">
        <v>117075</v>
      </c>
      <c r="H2481" s="130"/>
      <c r="L2481" s="12">
        <f t="shared" ref="L2481:L2498" si="112">C2481-C2510</f>
        <v>291</v>
      </c>
    </row>
    <row r="2482" spans="1:12" x14ac:dyDescent="0.25">
      <c r="A2482" s="36" t="s">
        <v>135</v>
      </c>
      <c r="B2482" s="39">
        <v>256743</v>
      </c>
      <c r="C2482" s="39">
        <v>159699</v>
      </c>
      <c r="D2482" s="43">
        <v>62.2</v>
      </c>
      <c r="E2482" s="39">
        <v>46341</v>
      </c>
      <c r="F2482" s="43">
        <v>18.100000000000001</v>
      </c>
      <c r="G2482" s="39">
        <v>206040</v>
      </c>
      <c r="H2482" s="76"/>
      <c r="L2482" s="12">
        <f t="shared" si="112"/>
        <v>443</v>
      </c>
    </row>
    <row r="2483" spans="1:12" x14ac:dyDescent="0.25">
      <c r="A2483" s="37" t="s">
        <v>88</v>
      </c>
      <c r="B2483" s="40">
        <v>277328</v>
      </c>
      <c r="C2483" s="40">
        <v>164870</v>
      </c>
      <c r="D2483" s="44">
        <v>59.5</v>
      </c>
      <c r="E2483" s="40">
        <v>62560</v>
      </c>
      <c r="F2483" s="44">
        <v>22.6</v>
      </c>
      <c r="G2483" s="40">
        <v>227430</v>
      </c>
      <c r="H2483" s="130"/>
      <c r="L2483" s="12">
        <f t="shared" si="112"/>
        <v>598</v>
      </c>
    </row>
    <row r="2484" spans="1:12" x14ac:dyDescent="0.25">
      <c r="A2484" s="36" t="s">
        <v>89</v>
      </c>
      <c r="B2484" s="39">
        <v>314508</v>
      </c>
      <c r="C2484" s="39">
        <v>182053</v>
      </c>
      <c r="D2484" s="43">
        <v>57.9</v>
      </c>
      <c r="E2484" s="39">
        <v>77313</v>
      </c>
      <c r="F2484" s="43">
        <v>24.6</v>
      </c>
      <c r="G2484" s="39">
        <v>259366</v>
      </c>
      <c r="H2484" s="76"/>
      <c r="L2484" s="12">
        <f t="shared" si="112"/>
        <v>580</v>
      </c>
    </row>
    <row r="2485" spans="1:12" x14ac:dyDescent="0.25">
      <c r="A2485" s="37" t="s">
        <v>90</v>
      </c>
      <c r="B2485" s="40">
        <v>356228</v>
      </c>
      <c r="C2485" s="40">
        <v>217053</v>
      </c>
      <c r="D2485" s="44">
        <v>60.9</v>
      </c>
      <c r="E2485" s="40">
        <v>98850</v>
      </c>
      <c r="F2485" s="44">
        <v>27.8</v>
      </c>
      <c r="G2485" s="40">
        <v>315903</v>
      </c>
      <c r="H2485" s="130"/>
      <c r="L2485" s="12">
        <f t="shared" si="112"/>
        <v>623</v>
      </c>
    </row>
    <row r="2486" spans="1:12" x14ac:dyDescent="0.25">
      <c r="A2486" s="36" t="s">
        <v>91</v>
      </c>
      <c r="B2486" s="39">
        <v>359302</v>
      </c>
      <c r="C2486" s="39">
        <v>235402</v>
      </c>
      <c r="D2486" s="43">
        <v>65.5</v>
      </c>
      <c r="E2486" s="39">
        <v>111208</v>
      </c>
      <c r="F2486" s="43">
        <v>30.9</v>
      </c>
      <c r="G2486" s="39">
        <v>346610</v>
      </c>
      <c r="H2486" s="76"/>
      <c r="L2486" s="12">
        <f t="shared" si="112"/>
        <v>616</v>
      </c>
    </row>
    <row r="2487" spans="1:12" x14ac:dyDescent="0.25">
      <c r="A2487" s="37" t="s">
        <v>92</v>
      </c>
      <c r="B2487" s="40">
        <v>319889</v>
      </c>
      <c r="C2487" s="40">
        <v>222573</v>
      </c>
      <c r="D2487" s="44">
        <v>69.599999999999994</v>
      </c>
      <c r="E2487" s="40">
        <v>120010</v>
      </c>
      <c r="F2487" s="44">
        <v>37.5</v>
      </c>
      <c r="G2487" s="40">
        <v>342583</v>
      </c>
      <c r="H2487" s="130"/>
      <c r="L2487" s="12">
        <f t="shared" si="112"/>
        <v>471</v>
      </c>
    </row>
    <row r="2488" spans="1:12" x14ac:dyDescent="0.25">
      <c r="A2488" s="36" t="s">
        <v>93</v>
      </c>
      <c r="B2488" s="39">
        <v>288547</v>
      </c>
      <c r="C2488" s="39">
        <v>208884</v>
      </c>
      <c r="D2488" s="43">
        <v>72.400000000000006</v>
      </c>
      <c r="E2488" s="39">
        <v>117884</v>
      </c>
      <c r="F2488" s="43">
        <v>40.9</v>
      </c>
      <c r="G2488" s="39">
        <v>326768</v>
      </c>
      <c r="H2488" s="76"/>
      <c r="L2488" s="12">
        <f t="shared" si="112"/>
        <v>422</v>
      </c>
    </row>
    <row r="2489" spans="1:12" x14ac:dyDescent="0.25">
      <c r="A2489" s="37" t="s">
        <v>94</v>
      </c>
      <c r="B2489" s="40">
        <v>266491</v>
      </c>
      <c r="C2489" s="40">
        <v>202500</v>
      </c>
      <c r="D2489" s="44">
        <v>76</v>
      </c>
      <c r="E2489" s="40">
        <v>121166</v>
      </c>
      <c r="F2489" s="44">
        <v>45.5</v>
      </c>
      <c r="G2489" s="40">
        <v>323666</v>
      </c>
      <c r="H2489" s="130"/>
      <c r="L2489" s="12">
        <f t="shared" si="112"/>
        <v>389</v>
      </c>
    </row>
    <row r="2490" spans="1:12" x14ac:dyDescent="0.25">
      <c r="A2490" s="36" t="s">
        <v>95</v>
      </c>
      <c r="B2490" s="39">
        <v>284260</v>
      </c>
      <c r="C2490" s="39">
        <v>219668</v>
      </c>
      <c r="D2490" s="43">
        <v>77.3</v>
      </c>
      <c r="E2490" s="39">
        <v>143415</v>
      </c>
      <c r="F2490" s="43">
        <v>50.5</v>
      </c>
      <c r="G2490" s="39">
        <v>363083</v>
      </c>
      <c r="H2490" s="76"/>
      <c r="L2490" s="12">
        <f t="shared" si="112"/>
        <v>423</v>
      </c>
    </row>
    <row r="2491" spans="1:12" x14ac:dyDescent="0.25">
      <c r="A2491" s="37" t="s">
        <v>96</v>
      </c>
      <c r="B2491" s="40">
        <v>264339</v>
      </c>
      <c r="C2491" s="40">
        <v>220469</v>
      </c>
      <c r="D2491" s="42">
        <v>83.4</v>
      </c>
      <c r="E2491" s="40">
        <v>162533</v>
      </c>
      <c r="F2491" s="42">
        <v>61.5</v>
      </c>
      <c r="G2491" s="40">
        <v>383002</v>
      </c>
      <c r="H2491" s="130"/>
      <c r="L2491" s="12">
        <f t="shared" si="112"/>
        <v>298</v>
      </c>
    </row>
    <row r="2492" spans="1:12" x14ac:dyDescent="0.25">
      <c r="A2492" s="36" t="s">
        <v>97</v>
      </c>
      <c r="B2492" s="39">
        <v>210073</v>
      </c>
      <c r="C2492" s="39">
        <v>186148</v>
      </c>
      <c r="D2492" s="42">
        <v>88.6</v>
      </c>
      <c r="E2492" s="39">
        <v>157502</v>
      </c>
      <c r="F2492" s="42">
        <v>75</v>
      </c>
      <c r="G2492" s="39">
        <v>343650</v>
      </c>
      <c r="H2492" s="76"/>
      <c r="L2492" s="12">
        <f t="shared" si="112"/>
        <v>206</v>
      </c>
    </row>
    <row r="2493" spans="1:12" x14ac:dyDescent="0.25">
      <c r="A2493" s="37" t="s">
        <v>98</v>
      </c>
      <c r="B2493" s="40">
        <v>157657</v>
      </c>
      <c r="C2493" s="40">
        <v>143431</v>
      </c>
      <c r="D2493" s="42">
        <v>91</v>
      </c>
      <c r="E2493" s="40">
        <v>128892</v>
      </c>
      <c r="F2493" s="42">
        <v>81.8</v>
      </c>
      <c r="G2493" s="40">
        <v>272323</v>
      </c>
      <c r="H2493" s="130"/>
      <c r="L2493" s="12">
        <f t="shared" si="112"/>
        <v>116</v>
      </c>
    </row>
    <row r="2494" spans="1:12" x14ac:dyDescent="0.25">
      <c r="A2494" s="36" t="s">
        <v>99</v>
      </c>
      <c r="B2494" s="39">
        <v>102977</v>
      </c>
      <c r="C2494" s="39">
        <v>92766</v>
      </c>
      <c r="D2494" s="42">
        <v>90.1</v>
      </c>
      <c r="E2494" s="39">
        <v>87190</v>
      </c>
      <c r="F2494" s="42">
        <v>84.7</v>
      </c>
      <c r="G2494" s="39">
        <v>179956</v>
      </c>
      <c r="H2494" s="76"/>
      <c r="L2494" s="12">
        <f t="shared" si="112"/>
        <v>52</v>
      </c>
    </row>
    <row r="2495" spans="1:12" x14ac:dyDescent="0.25">
      <c r="A2495" s="37" t="s">
        <v>100</v>
      </c>
      <c r="B2495" s="40">
        <v>68566</v>
      </c>
      <c r="C2495" s="40">
        <v>61627</v>
      </c>
      <c r="D2495" s="42">
        <v>89.9</v>
      </c>
      <c r="E2495" s="40">
        <v>58181</v>
      </c>
      <c r="F2495" s="42">
        <v>84.8</v>
      </c>
      <c r="G2495" s="40">
        <v>119808</v>
      </c>
      <c r="H2495" s="130"/>
      <c r="L2495" s="12">
        <f t="shared" si="112"/>
        <v>26</v>
      </c>
    </row>
    <row r="2496" spans="1:12" x14ac:dyDescent="0.25">
      <c r="A2496" s="36" t="s">
        <v>101</v>
      </c>
      <c r="B2496" s="39">
        <v>44034</v>
      </c>
      <c r="C2496" s="39">
        <v>39387</v>
      </c>
      <c r="D2496" s="42">
        <v>89.5</v>
      </c>
      <c r="E2496" s="39">
        <v>37438</v>
      </c>
      <c r="F2496" s="42">
        <v>85</v>
      </c>
      <c r="G2496" s="39">
        <v>76825</v>
      </c>
      <c r="H2496" s="76"/>
      <c r="L2496" s="12">
        <f t="shared" si="112"/>
        <v>12</v>
      </c>
    </row>
    <row r="2497" spans="1:12" x14ac:dyDescent="0.25">
      <c r="A2497" s="37" t="s">
        <v>102</v>
      </c>
      <c r="B2497" s="40">
        <v>27669</v>
      </c>
      <c r="C2497" s="40">
        <v>25074</v>
      </c>
      <c r="D2497" s="42">
        <v>90.6</v>
      </c>
      <c r="E2497" s="40">
        <v>24001</v>
      </c>
      <c r="F2497" s="42">
        <v>86.7</v>
      </c>
      <c r="G2497" s="40">
        <v>49075</v>
      </c>
      <c r="H2497" s="130"/>
      <c r="L2497" s="12">
        <f t="shared" si="112"/>
        <v>5</v>
      </c>
    </row>
    <row r="2498" spans="1:12" x14ac:dyDescent="0.25">
      <c r="A2498" s="36" t="s">
        <v>12</v>
      </c>
      <c r="B2498" s="39" t="s">
        <v>13</v>
      </c>
      <c r="C2498" s="39">
        <v>62403</v>
      </c>
      <c r="D2498" s="43" t="s">
        <v>13</v>
      </c>
      <c r="E2498" s="39">
        <v>17317</v>
      </c>
      <c r="F2498" s="43" t="s">
        <v>13</v>
      </c>
      <c r="G2498" s="39">
        <v>79720</v>
      </c>
      <c r="H2498" s="76"/>
      <c r="L2498" s="12">
        <f t="shared" si="112"/>
        <v>-121</v>
      </c>
    </row>
    <row r="2499" spans="1:12" x14ac:dyDescent="0.25">
      <c r="A2499" s="36" t="s">
        <v>194</v>
      </c>
      <c r="B2499" s="39">
        <v>3761140</v>
      </c>
      <c r="C2499" s="39">
        <v>2739483</v>
      </c>
      <c r="D2499" s="59">
        <v>72.8</v>
      </c>
      <c r="E2499" s="39">
        <v>1593400</v>
      </c>
      <c r="F2499" s="43">
        <v>42.4</v>
      </c>
      <c r="G2499" s="39">
        <v>4332883</v>
      </c>
      <c r="H2499" s="76"/>
    </row>
    <row r="2500" spans="1:12" x14ac:dyDescent="0.25">
      <c r="A2500" s="36" t="s">
        <v>103</v>
      </c>
      <c r="B2500" s="39">
        <v>4421887</v>
      </c>
      <c r="C2500" s="39">
        <v>2739483</v>
      </c>
      <c r="D2500" s="45">
        <v>62</v>
      </c>
      <c r="E2500" s="39">
        <v>1593400</v>
      </c>
      <c r="F2500" s="45">
        <v>36</v>
      </c>
      <c r="G2500" s="39">
        <v>4332883</v>
      </c>
      <c r="H2500" s="76"/>
      <c r="L2500" s="12">
        <f>SUM(L2481:L2499)</f>
        <v>5450</v>
      </c>
    </row>
    <row r="2502" spans="1:12" x14ac:dyDescent="0.25">
      <c r="B2502" s="3" t="s">
        <v>232</v>
      </c>
      <c r="C2502" s="58">
        <f>SUM(C2481:C2498)/SUM(B2481:B2497)</f>
        <v>0.72836487650954862</v>
      </c>
      <c r="D2502" s="56">
        <f>AVERAGE(D2481:D2497)</f>
        <v>75.476470588235287</v>
      </c>
      <c r="F2502" s="56">
        <f>AVERAGE(F2481:F2497)</f>
        <v>51.247058823529414</v>
      </c>
    </row>
    <row r="2503" spans="1:12" x14ac:dyDescent="0.25">
      <c r="B2503" s="3" t="s">
        <v>156</v>
      </c>
      <c r="D2503" s="38">
        <f>AVERAGE(D2491:D2497)</f>
        <v>89.01428571428572</v>
      </c>
      <c r="F2503" s="38">
        <f>AVERAGE(F2491:F2497)</f>
        <v>79.928571428571431</v>
      </c>
    </row>
    <row r="2504" spans="1:12" x14ac:dyDescent="0.25">
      <c r="B2504" s="3" t="s">
        <v>147</v>
      </c>
      <c r="D2504" s="38">
        <f>AVERAGE(D2493:D2497)</f>
        <v>90.22</v>
      </c>
      <c r="F2504" s="38">
        <f>AVERAGE(F2493:F2497)</f>
        <v>84.6</v>
      </c>
    </row>
    <row r="2506" spans="1:12" x14ac:dyDescent="0.25">
      <c r="A2506" t="s">
        <v>438</v>
      </c>
    </row>
    <row r="2507" spans="1:12" x14ac:dyDescent="0.25">
      <c r="A2507" t="s">
        <v>111</v>
      </c>
    </row>
    <row r="2508" spans="1:12" ht="60" x14ac:dyDescent="0.25">
      <c r="A2508" s="35" t="s">
        <v>104</v>
      </c>
      <c r="B2508" s="35" t="s">
        <v>105</v>
      </c>
      <c r="C2508" s="35" t="s">
        <v>106</v>
      </c>
      <c r="D2508" s="35" t="s">
        <v>107</v>
      </c>
      <c r="E2508" s="35" t="s">
        <v>108</v>
      </c>
      <c r="F2508" s="35" t="s">
        <v>109</v>
      </c>
      <c r="G2508" s="35" t="s">
        <v>110</v>
      </c>
      <c r="H2508" s="129"/>
      <c r="L2508" s="35" t="s">
        <v>457</v>
      </c>
    </row>
    <row r="2509" spans="1:12" x14ac:dyDescent="0.25">
      <c r="A2509" s="36" t="s">
        <v>134</v>
      </c>
      <c r="B2509" s="39">
        <v>660747</v>
      </c>
      <c r="C2509" s="39">
        <v>0</v>
      </c>
      <c r="D2509" s="45">
        <v>0</v>
      </c>
      <c r="E2509" s="39">
        <v>0</v>
      </c>
      <c r="F2509" s="45">
        <v>0</v>
      </c>
      <c r="G2509" s="39">
        <v>0</v>
      </c>
      <c r="H2509" s="76"/>
    </row>
    <row r="2510" spans="1:12" x14ac:dyDescent="0.25">
      <c r="A2510" s="41" t="s">
        <v>136</v>
      </c>
      <c r="B2510" s="40">
        <v>162530</v>
      </c>
      <c r="C2510" s="40">
        <v>95185</v>
      </c>
      <c r="D2510" s="44">
        <v>58.6</v>
      </c>
      <c r="E2510" s="40">
        <v>18534</v>
      </c>
      <c r="F2510" s="44">
        <v>11.4</v>
      </c>
      <c r="G2510" s="40">
        <v>113719</v>
      </c>
      <c r="H2510" s="130"/>
      <c r="L2510" s="12">
        <f t="shared" ref="L2510:L2527" si="113">C2510-C2539</f>
        <v>348</v>
      </c>
    </row>
    <row r="2511" spans="1:12" x14ac:dyDescent="0.25">
      <c r="A2511" s="36" t="s">
        <v>135</v>
      </c>
      <c r="B2511" s="39">
        <v>256743</v>
      </c>
      <c r="C2511" s="39">
        <v>159256</v>
      </c>
      <c r="D2511" s="43">
        <v>62</v>
      </c>
      <c r="E2511" s="39">
        <v>41042</v>
      </c>
      <c r="F2511" s="43">
        <v>16</v>
      </c>
      <c r="G2511" s="39">
        <v>200298</v>
      </c>
      <c r="H2511" s="76"/>
      <c r="L2511" s="12">
        <f t="shared" si="113"/>
        <v>438</v>
      </c>
    </row>
    <row r="2512" spans="1:12" x14ac:dyDescent="0.25">
      <c r="A2512" s="37" t="s">
        <v>88</v>
      </c>
      <c r="B2512" s="40">
        <v>277328</v>
      </c>
      <c r="C2512" s="40">
        <v>164272</v>
      </c>
      <c r="D2512" s="44">
        <v>59.2</v>
      </c>
      <c r="E2512" s="40">
        <v>57623</v>
      </c>
      <c r="F2512" s="44">
        <v>20.8</v>
      </c>
      <c r="G2512" s="40">
        <v>221895</v>
      </c>
      <c r="H2512" s="130"/>
      <c r="L2512" s="12">
        <f t="shared" si="113"/>
        <v>426</v>
      </c>
    </row>
    <row r="2513" spans="1:12" x14ac:dyDescent="0.25">
      <c r="A2513" s="36" t="s">
        <v>89</v>
      </c>
      <c r="B2513" s="39">
        <v>314508</v>
      </c>
      <c r="C2513" s="39">
        <v>181473</v>
      </c>
      <c r="D2513" s="43">
        <v>57.7</v>
      </c>
      <c r="E2513" s="39">
        <v>72241</v>
      </c>
      <c r="F2513" s="43">
        <v>23</v>
      </c>
      <c r="G2513" s="39">
        <v>253714</v>
      </c>
      <c r="H2513" s="76"/>
      <c r="L2513" s="12">
        <f t="shared" si="113"/>
        <v>507</v>
      </c>
    </row>
    <row r="2514" spans="1:12" x14ac:dyDescent="0.25">
      <c r="A2514" s="37" t="s">
        <v>90</v>
      </c>
      <c r="B2514" s="40">
        <v>356228</v>
      </c>
      <c r="C2514" s="40">
        <v>216430</v>
      </c>
      <c r="D2514" s="44">
        <v>60.8</v>
      </c>
      <c r="E2514" s="40">
        <v>92481</v>
      </c>
      <c r="F2514" s="44">
        <v>26</v>
      </c>
      <c r="G2514" s="40">
        <v>308911</v>
      </c>
      <c r="H2514" s="130"/>
      <c r="L2514" s="12">
        <f t="shared" si="113"/>
        <v>545</v>
      </c>
    </row>
    <row r="2515" spans="1:12" x14ac:dyDescent="0.25">
      <c r="A2515" s="36" t="s">
        <v>91</v>
      </c>
      <c r="B2515" s="39">
        <v>359302</v>
      </c>
      <c r="C2515" s="39">
        <v>234786</v>
      </c>
      <c r="D2515" s="43">
        <v>65.3</v>
      </c>
      <c r="E2515" s="39">
        <v>104474</v>
      </c>
      <c r="F2515" s="43">
        <v>29.1</v>
      </c>
      <c r="G2515" s="39">
        <v>339260</v>
      </c>
      <c r="H2515" s="76"/>
      <c r="L2515" s="12">
        <f t="shared" si="113"/>
        <v>530</v>
      </c>
    </row>
    <row r="2516" spans="1:12" x14ac:dyDescent="0.25">
      <c r="A2516" s="37" t="s">
        <v>92</v>
      </c>
      <c r="B2516" s="40">
        <v>319889</v>
      </c>
      <c r="C2516" s="40">
        <v>222102</v>
      </c>
      <c r="D2516" s="44">
        <v>69.400000000000006</v>
      </c>
      <c r="E2516" s="40">
        <v>114748</v>
      </c>
      <c r="F2516" s="44">
        <v>35.9</v>
      </c>
      <c r="G2516" s="40">
        <v>336850</v>
      </c>
      <c r="H2516" s="130"/>
      <c r="L2516" s="12">
        <f t="shared" si="113"/>
        <v>453</v>
      </c>
    </row>
    <row r="2517" spans="1:12" x14ac:dyDescent="0.25">
      <c r="A2517" s="36" t="s">
        <v>93</v>
      </c>
      <c r="B2517" s="39">
        <v>288547</v>
      </c>
      <c r="C2517" s="39">
        <v>208462</v>
      </c>
      <c r="D2517" s="43">
        <v>72.2</v>
      </c>
      <c r="E2517" s="39">
        <v>112791</v>
      </c>
      <c r="F2517" s="43">
        <v>39.1</v>
      </c>
      <c r="G2517" s="39">
        <v>321253</v>
      </c>
      <c r="H2517" s="76"/>
      <c r="L2517" s="12">
        <f t="shared" si="113"/>
        <v>363</v>
      </c>
    </row>
    <row r="2518" spans="1:12" x14ac:dyDescent="0.25">
      <c r="A2518" s="37" t="s">
        <v>94</v>
      </c>
      <c r="B2518" s="40">
        <v>266491</v>
      </c>
      <c r="C2518" s="40">
        <v>202111</v>
      </c>
      <c r="D2518" s="44">
        <v>75.8</v>
      </c>
      <c r="E2518" s="40">
        <v>115877</v>
      </c>
      <c r="F2518" s="44">
        <v>43.5</v>
      </c>
      <c r="G2518" s="40">
        <v>317988</v>
      </c>
      <c r="H2518" s="130"/>
      <c r="L2518" s="12">
        <f t="shared" si="113"/>
        <v>317</v>
      </c>
    </row>
    <row r="2519" spans="1:12" x14ac:dyDescent="0.25">
      <c r="A2519" s="36" t="s">
        <v>95</v>
      </c>
      <c r="B2519" s="39">
        <v>284260</v>
      </c>
      <c r="C2519" s="39">
        <v>219245</v>
      </c>
      <c r="D2519" s="43">
        <v>77.099999999999994</v>
      </c>
      <c r="E2519" s="39">
        <v>138234</v>
      </c>
      <c r="F2519" s="43">
        <v>48.6</v>
      </c>
      <c r="G2519" s="39">
        <v>357479</v>
      </c>
      <c r="H2519" s="76"/>
      <c r="L2519" s="12">
        <f t="shared" si="113"/>
        <v>305</v>
      </c>
    </row>
    <row r="2520" spans="1:12" x14ac:dyDescent="0.25">
      <c r="A2520" s="37" t="s">
        <v>96</v>
      </c>
      <c r="B2520" s="40">
        <v>264339</v>
      </c>
      <c r="C2520" s="40">
        <v>220171</v>
      </c>
      <c r="D2520" s="42">
        <v>83.3</v>
      </c>
      <c r="E2520" s="40">
        <v>158499</v>
      </c>
      <c r="F2520" s="42">
        <v>60</v>
      </c>
      <c r="G2520" s="40">
        <v>378670</v>
      </c>
      <c r="H2520" s="130"/>
      <c r="L2520" s="12">
        <f t="shared" si="113"/>
        <v>262</v>
      </c>
    </row>
    <row r="2521" spans="1:12" x14ac:dyDescent="0.25">
      <c r="A2521" s="36" t="s">
        <v>97</v>
      </c>
      <c r="B2521" s="39">
        <v>210073</v>
      </c>
      <c r="C2521" s="39">
        <v>185942</v>
      </c>
      <c r="D2521" s="42">
        <v>88.5</v>
      </c>
      <c r="E2521" s="39">
        <v>155127</v>
      </c>
      <c r="F2521" s="42">
        <v>73.8</v>
      </c>
      <c r="G2521" s="39">
        <v>341069</v>
      </c>
      <c r="H2521" s="76"/>
      <c r="L2521" s="12">
        <f t="shared" si="113"/>
        <v>145</v>
      </c>
    </row>
    <row r="2522" spans="1:12" x14ac:dyDescent="0.25">
      <c r="A2522" s="37" t="s">
        <v>98</v>
      </c>
      <c r="B2522" s="40">
        <v>157657</v>
      </c>
      <c r="C2522" s="40">
        <v>143315</v>
      </c>
      <c r="D2522" s="42">
        <v>90.9</v>
      </c>
      <c r="E2522" s="40">
        <v>127538</v>
      </c>
      <c r="F2522" s="42">
        <v>80.900000000000006</v>
      </c>
      <c r="G2522" s="40">
        <v>270853</v>
      </c>
      <c r="H2522" s="130"/>
      <c r="L2522" s="12">
        <f t="shared" si="113"/>
        <v>74</v>
      </c>
    </row>
    <row r="2523" spans="1:12" x14ac:dyDescent="0.25">
      <c r="A2523" s="36" t="s">
        <v>99</v>
      </c>
      <c r="B2523" s="39">
        <v>102977</v>
      </c>
      <c r="C2523" s="39">
        <v>92714</v>
      </c>
      <c r="D2523" s="42">
        <v>90</v>
      </c>
      <c r="E2523" s="39">
        <v>86819</v>
      </c>
      <c r="F2523" s="42">
        <v>84.3</v>
      </c>
      <c r="G2523" s="39">
        <v>179533</v>
      </c>
      <c r="H2523" s="76"/>
      <c r="L2523" s="12">
        <f t="shared" si="113"/>
        <v>44</v>
      </c>
    </row>
    <row r="2524" spans="1:12" x14ac:dyDescent="0.25">
      <c r="A2524" s="37" t="s">
        <v>100</v>
      </c>
      <c r="B2524" s="40">
        <v>68566</v>
      </c>
      <c r="C2524" s="40">
        <v>61601</v>
      </c>
      <c r="D2524" s="42">
        <v>89.8</v>
      </c>
      <c r="E2524" s="40">
        <v>57970</v>
      </c>
      <c r="F2524" s="42">
        <v>84.5</v>
      </c>
      <c r="G2524" s="40">
        <v>119571</v>
      </c>
      <c r="H2524" s="130"/>
      <c r="L2524" s="12">
        <f t="shared" si="113"/>
        <v>25</v>
      </c>
    </row>
    <row r="2525" spans="1:12" x14ac:dyDescent="0.25">
      <c r="A2525" s="36" t="s">
        <v>101</v>
      </c>
      <c r="B2525" s="39">
        <v>44034</v>
      </c>
      <c r="C2525" s="39">
        <v>39375</v>
      </c>
      <c r="D2525" s="42">
        <v>89.4</v>
      </c>
      <c r="E2525" s="39">
        <v>37330</v>
      </c>
      <c r="F2525" s="42">
        <v>84.8</v>
      </c>
      <c r="G2525" s="39">
        <v>76705</v>
      </c>
      <c r="H2525" s="76"/>
      <c r="L2525" s="12">
        <f t="shared" si="113"/>
        <v>11</v>
      </c>
    </row>
    <row r="2526" spans="1:12" x14ac:dyDescent="0.25">
      <c r="A2526" s="37" t="s">
        <v>102</v>
      </c>
      <c r="B2526" s="40">
        <v>27669</v>
      </c>
      <c r="C2526" s="40">
        <v>25069</v>
      </c>
      <c r="D2526" s="42">
        <v>90.6</v>
      </c>
      <c r="E2526" s="40">
        <v>23942</v>
      </c>
      <c r="F2526" s="42">
        <v>86.5</v>
      </c>
      <c r="G2526" s="40">
        <v>49011</v>
      </c>
      <c r="H2526" s="130"/>
      <c r="L2526" s="12">
        <f t="shared" si="113"/>
        <v>5</v>
      </c>
    </row>
    <row r="2527" spans="1:12" x14ac:dyDescent="0.25">
      <c r="A2527" s="36" t="s">
        <v>12</v>
      </c>
      <c r="B2527" s="39" t="s">
        <v>13</v>
      </c>
      <c r="C2527" s="39">
        <v>62524</v>
      </c>
      <c r="D2527" s="43" t="s">
        <v>13</v>
      </c>
      <c r="E2527" s="39">
        <v>17105</v>
      </c>
      <c r="F2527" s="43" t="s">
        <v>13</v>
      </c>
      <c r="G2527" s="39">
        <v>79629</v>
      </c>
      <c r="H2527" s="76"/>
      <c r="L2527" s="12">
        <f t="shared" si="113"/>
        <v>-270</v>
      </c>
    </row>
    <row r="2528" spans="1:12" x14ac:dyDescent="0.25">
      <c r="A2528" s="36" t="s">
        <v>194</v>
      </c>
      <c r="B2528" s="39">
        <v>3761140</v>
      </c>
      <c r="C2528" s="39">
        <v>2734033</v>
      </c>
      <c r="D2528" s="59">
        <v>72.7</v>
      </c>
      <c r="E2528" s="39">
        <v>1532375</v>
      </c>
      <c r="F2528" s="43">
        <v>40.700000000000003</v>
      </c>
      <c r="G2528" s="39">
        <v>4266408</v>
      </c>
      <c r="H2528" s="76"/>
    </row>
    <row r="2529" spans="1:12" x14ac:dyDescent="0.25">
      <c r="A2529" s="36" t="s">
        <v>103</v>
      </c>
      <c r="B2529" s="39">
        <v>4421887</v>
      </c>
      <c r="C2529" s="39">
        <v>2734033</v>
      </c>
      <c r="D2529" s="45">
        <v>61.8</v>
      </c>
      <c r="E2529" s="39">
        <v>1532375</v>
      </c>
      <c r="F2529" s="45">
        <v>34.6</v>
      </c>
      <c r="G2529" s="39">
        <v>4266408</v>
      </c>
      <c r="H2529" s="76"/>
      <c r="L2529" s="12">
        <f>SUM(L2510:L2528)</f>
        <v>4528</v>
      </c>
    </row>
    <row r="2531" spans="1:12" x14ac:dyDescent="0.25">
      <c r="B2531" s="3" t="s">
        <v>232</v>
      </c>
      <c r="C2531" s="58">
        <f>SUM(C2510:C2527)/SUM(B2510:B2526)</f>
        <v>0.72691584814289067</v>
      </c>
      <c r="D2531" s="56">
        <f>AVERAGE(D2510:D2526)</f>
        <v>75.329411764705881</v>
      </c>
      <c r="F2531" s="56">
        <f>AVERAGE(F2510:F2526)</f>
        <v>49.89411764705882</v>
      </c>
    </row>
    <row r="2532" spans="1:12" x14ac:dyDescent="0.25">
      <c r="B2532" s="3" t="s">
        <v>156</v>
      </c>
      <c r="D2532" s="38">
        <f>AVERAGE(D2520:D2526)</f>
        <v>88.928571428571445</v>
      </c>
      <c r="F2532" s="38">
        <f>AVERAGE(F2520:F2526)</f>
        <v>79.257142857142853</v>
      </c>
    </row>
    <row r="2533" spans="1:12" x14ac:dyDescent="0.25">
      <c r="B2533" s="3" t="s">
        <v>147</v>
      </c>
      <c r="D2533" s="38">
        <f>AVERAGE(D2522:D2526)</f>
        <v>90.140000000000015</v>
      </c>
      <c r="F2533" s="38">
        <f>AVERAGE(F2522:F2526)</f>
        <v>84.2</v>
      </c>
    </row>
    <row r="2535" spans="1:12" x14ac:dyDescent="0.25">
      <c r="A2535" t="s">
        <v>436</v>
      </c>
    </row>
    <row r="2536" spans="1:12" x14ac:dyDescent="0.25">
      <c r="A2536" t="s">
        <v>111</v>
      </c>
    </row>
    <row r="2537" spans="1:12" ht="60" x14ac:dyDescent="0.25">
      <c r="A2537" s="35" t="s">
        <v>104</v>
      </c>
      <c r="B2537" s="35" t="s">
        <v>105</v>
      </c>
      <c r="C2537" s="35" t="s">
        <v>106</v>
      </c>
      <c r="D2537" s="35" t="s">
        <v>107</v>
      </c>
      <c r="E2537" s="35" t="s">
        <v>108</v>
      </c>
      <c r="F2537" s="35" t="s">
        <v>109</v>
      </c>
      <c r="G2537" s="35" t="s">
        <v>110</v>
      </c>
      <c r="H2537" s="129"/>
      <c r="L2537" s="35" t="s">
        <v>457</v>
      </c>
    </row>
    <row r="2538" spans="1:12" x14ac:dyDescent="0.25">
      <c r="A2538" s="36" t="s">
        <v>134</v>
      </c>
      <c r="B2538" s="39">
        <v>663783</v>
      </c>
      <c r="C2538" s="39">
        <v>0</v>
      </c>
      <c r="D2538" s="45">
        <v>0</v>
      </c>
      <c r="E2538" s="39">
        <v>0</v>
      </c>
      <c r="F2538" s="45">
        <v>0</v>
      </c>
      <c r="G2538" s="39">
        <v>0</v>
      </c>
      <c r="H2538" s="76"/>
    </row>
    <row r="2539" spans="1:12" x14ac:dyDescent="0.25">
      <c r="A2539" s="41" t="s">
        <v>136</v>
      </c>
      <c r="B2539" s="40">
        <v>166087</v>
      </c>
      <c r="C2539" s="40">
        <v>94837</v>
      </c>
      <c r="D2539" s="44">
        <v>57.1</v>
      </c>
      <c r="E2539" s="40">
        <v>15562</v>
      </c>
      <c r="F2539" s="44">
        <v>9.4</v>
      </c>
      <c r="G2539" s="40">
        <v>110399</v>
      </c>
      <c r="H2539" s="130"/>
      <c r="L2539" s="12">
        <f t="shared" ref="L2539:L2556" si="114">C2539-C2568</f>
        <v>1172</v>
      </c>
    </row>
    <row r="2540" spans="1:12" x14ac:dyDescent="0.25">
      <c r="A2540" s="36" t="s">
        <v>135</v>
      </c>
      <c r="B2540" s="39">
        <v>258656</v>
      </c>
      <c r="C2540" s="39">
        <v>158818</v>
      </c>
      <c r="D2540" s="43">
        <v>61.4</v>
      </c>
      <c r="E2540" s="39">
        <v>35760</v>
      </c>
      <c r="F2540" s="43">
        <v>13.8</v>
      </c>
      <c r="G2540" s="39">
        <v>194578</v>
      </c>
      <c r="H2540" s="76"/>
      <c r="L2540" s="12">
        <f t="shared" si="114"/>
        <v>1694</v>
      </c>
    </row>
    <row r="2541" spans="1:12" x14ac:dyDescent="0.25">
      <c r="A2541" s="37" t="s">
        <v>88</v>
      </c>
      <c r="B2541" s="40">
        <v>276991</v>
      </c>
      <c r="C2541" s="40">
        <v>163846</v>
      </c>
      <c r="D2541" s="44">
        <v>59.1</v>
      </c>
      <c r="E2541" s="40">
        <v>52487</v>
      </c>
      <c r="F2541" s="44">
        <v>18.899999999999999</v>
      </c>
      <c r="G2541" s="40">
        <v>216333</v>
      </c>
      <c r="H2541" s="130"/>
      <c r="L2541" s="12">
        <f t="shared" si="114"/>
        <v>2205</v>
      </c>
    </row>
    <row r="2542" spans="1:12" x14ac:dyDescent="0.25">
      <c r="A2542" s="36" t="s">
        <v>89</v>
      </c>
      <c r="B2542" s="39">
        <v>310735</v>
      </c>
      <c r="C2542" s="39">
        <v>180966</v>
      </c>
      <c r="D2542" s="43">
        <v>58.2</v>
      </c>
      <c r="E2542" s="39">
        <v>66647</v>
      </c>
      <c r="F2542" s="43">
        <v>21.4</v>
      </c>
      <c r="G2542" s="39">
        <v>247613</v>
      </c>
      <c r="H2542" s="76"/>
      <c r="L2542" s="12">
        <f t="shared" si="114"/>
        <v>2323</v>
      </c>
    </row>
    <row r="2543" spans="1:12" x14ac:dyDescent="0.25">
      <c r="A2543" s="37" t="s">
        <v>90</v>
      </c>
      <c r="B2543" s="40">
        <v>356322</v>
      </c>
      <c r="C2543" s="40">
        <v>215885</v>
      </c>
      <c r="D2543" s="44">
        <v>60.6</v>
      </c>
      <c r="E2543" s="40">
        <v>86008</v>
      </c>
      <c r="F2543" s="44">
        <v>24.1</v>
      </c>
      <c r="G2543" s="40">
        <v>301893</v>
      </c>
      <c r="H2543" s="130"/>
      <c r="L2543" s="12">
        <f t="shared" si="114"/>
        <v>2361</v>
      </c>
    </row>
    <row r="2544" spans="1:12" x14ac:dyDescent="0.25">
      <c r="A2544" s="36" t="s">
        <v>91</v>
      </c>
      <c r="B2544" s="39">
        <v>366699</v>
      </c>
      <c r="C2544" s="39">
        <v>234256</v>
      </c>
      <c r="D2544" s="43">
        <v>63.9</v>
      </c>
      <c r="E2544" s="39">
        <v>97564</v>
      </c>
      <c r="F2544" s="43">
        <v>26.6</v>
      </c>
      <c r="G2544" s="39">
        <v>331820</v>
      </c>
      <c r="H2544" s="76"/>
      <c r="L2544" s="12">
        <f t="shared" si="114"/>
        <v>2351</v>
      </c>
    </row>
    <row r="2545" spans="1:12" x14ac:dyDescent="0.25">
      <c r="A2545" s="37" t="s">
        <v>92</v>
      </c>
      <c r="B2545" s="40">
        <v>325544</v>
      </c>
      <c r="C2545" s="40">
        <v>221649</v>
      </c>
      <c r="D2545" s="44">
        <v>68.099999999999994</v>
      </c>
      <c r="E2545" s="40">
        <v>109368</v>
      </c>
      <c r="F2545" s="44">
        <v>33.6</v>
      </c>
      <c r="G2545" s="40">
        <v>331017</v>
      </c>
      <c r="H2545" s="130"/>
      <c r="L2545" s="12">
        <f t="shared" si="114"/>
        <v>1924</v>
      </c>
    </row>
    <row r="2546" spans="1:12" x14ac:dyDescent="0.25">
      <c r="A2546" s="36" t="s">
        <v>93</v>
      </c>
      <c r="B2546" s="39">
        <v>291312</v>
      </c>
      <c r="C2546" s="39">
        <v>208099</v>
      </c>
      <c r="D2546" s="43">
        <v>71.400000000000006</v>
      </c>
      <c r="E2546" s="39">
        <v>107560</v>
      </c>
      <c r="F2546" s="43">
        <v>36.9</v>
      </c>
      <c r="G2546" s="39">
        <v>315659</v>
      </c>
      <c r="H2546" s="76"/>
      <c r="L2546" s="12">
        <f t="shared" si="114"/>
        <v>1664</v>
      </c>
    </row>
    <row r="2547" spans="1:12" x14ac:dyDescent="0.25">
      <c r="A2547" s="37" t="s">
        <v>94</v>
      </c>
      <c r="B2547" s="40">
        <v>262948</v>
      </c>
      <c r="C2547" s="40">
        <v>201794</v>
      </c>
      <c r="D2547" s="44">
        <v>76.7</v>
      </c>
      <c r="E2547" s="40">
        <v>110435</v>
      </c>
      <c r="F2547" s="44">
        <v>42</v>
      </c>
      <c r="G2547" s="40">
        <v>312229</v>
      </c>
      <c r="H2547" s="130"/>
      <c r="L2547" s="12">
        <f t="shared" si="114"/>
        <v>1446</v>
      </c>
    </row>
    <row r="2548" spans="1:12" x14ac:dyDescent="0.25">
      <c r="A2548" s="36" t="s">
        <v>95</v>
      </c>
      <c r="B2548" s="39">
        <v>285387</v>
      </c>
      <c r="C2548" s="39">
        <v>218940</v>
      </c>
      <c r="D2548" s="43">
        <v>76.7</v>
      </c>
      <c r="E2548" s="39">
        <v>132754</v>
      </c>
      <c r="F2548" s="43">
        <v>46.5</v>
      </c>
      <c r="G2548" s="39">
        <v>351694</v>
      </c>
      <c r="H2548" s="76"/>
      <c r="L2548" s="12">
        <f t="shared" si="114"/>
        <v>1297</v>
      </c>
    </row>
    <row r="2549" spans="1:12" x14ac:dyDescent="0.25">
      <c r="A2549" s="37" t="s">
        <v>96</v>
      </c>
      <c r="B2549" s="40">
        <v>271707</v>
      </c>
      <c r="C2549" s="40">
        <v>219909</v>
      </c>
      <c r="D2549" s="42">
        <v>80.900000000000006</v>
      </c>
      <c r="E2549" s="40">
        <v>154130</v>
      </c>
      <c r="F2549" s="42">
        <v>56.7</v>
      </c>
      <c r="G2549" s="40">
        <v>374039</v>
      </c>
      <c r="H2549" s="130"/>
      <c r="L2549" s="12">
        <f t="shared" si="114"/>
        <v>1061</v>
      </c>
    </row>
    <row r="2550" spans="1:12" x14ac:dyDescent="0.25">
      <c r="A2550" s="36" t="s">
        <v>97</v>
      </c>
      <c r="B2550" s="39">
        <v>217596</v>
      </c>
      <c r="C2550" s="39">
        <v>185797</v>
      </c>
      <c r="D2550" s="42">
        <v>85.4</v>
      </c>
      <c r="E2550" s="39">
        <v>152354</v>
      </c>
      <c r="F2550" s="42">
        <v>70</v>
      </c>
      <c r="G2550" s="39">
        <v>338151</v>
      </c>
      <c r="H2550" s="76"/>
      <c r="L2550" s="12">
        <f t="shared" si="114"/>
        <v>604</v>
      </c>
    </row>
    <row r="2551" spans="1:12" x14ac:dyDescent="0.25">
      <c r="A2551" s="37" t="s">
        <v>98</v>
      </c>
      <c r="B2551" s="40">
        <v>166506</v>
      </c>
      <c r="C2551" s="40">
        <v>143241</v>
      </c>
      <c r="D2551" s="42">
        <v>86</v>
      </c>
      <c r="E2551" s="40">
        <v>125962</v>
      </c>
      <c r="F2551" s="42">
        <v>75.7</v>
      </c>
      <c r="G2551" s="40">
        <v>269203</v>
      </c>
      <c r="H2551" s="130"/>
      <c r="L2551" s="12">
        <f t="shared" si="114"/>
        <v>376</v>
      </c>
    </row>
    <row r="2552" spans="1:12" x14ac:dyDescent="0.25">
      <c r="A2552" s="36" t="s">
        <v>99</v>
      </c>
      <c r="B2552" s="39">
        <v>107003</v>
      </c>
      <c r="C2552" s="39">
        <v>92670</v>
      </c>
      <c r="D2552" s="42">
        <v>86.6</v>
      </c>
      <c r="E2552" s="39">
        <v>86448</v>
      </c>
      <c r="F2552" s="42">
        <v>80.8</v>
      </c>
      <c r="G2552" s="39">
        <v>179118</v>
      </c>
      <c r="H2552" s="76"/>
      <c r="L2552" s="12">
        <f t="shared" si="114"/>
        <v>148</v>
      </c>
    </row>
    <row r="2553" spans="1:12" x14ac:dyDescent="0.25">
      <c r="A2553" s="37" t="s">
        <v>100</v>
      </c>
      <c r="B2553" s="40">
        <v>69877</v>
      </c>
      <c r="C2553" s="40">
        <v>61576</v>
      </c>
      <c r="D2553" s="42">
        <v>88.1</v>
      </c>
      <c r="E2553" s="40">
        <v>57720</v>
      </c>
      <c r="F2553" s="42">
        <v>82.6</v>
      </c>
      <c r="G2553" s="40">
        <v>119296</v>
      </c>
      <c r="H2553" s="130"/>
      <c r="L2553" s="12">
        <f t="shared" si="114"/>
        <v>88</v>
      </c>
    </row>
    <row r="2554" spans="1:12" x14ac:dyDescent="0.25">
      <c r="A2554" s="36" t="s">
        <v>101</v>
      </c>
      <c r="B2554" s="39">
        <v>44852</v>
      </c>
      <c r="C2554" s="39">
        <v>39364</v>
      </c>
      <c r="D2554" s="42">
        <v>87.8</v>
      </c>
      <c r="E2554" s="39">
        <v>37211</v>
      </c>
      <c r="F2554" s="42">
        <v>83</v>
      </c>
      <c r="G2554" s="39">
        <v>76575</v>
      </c>
      <c r="H2554" s="76"/>
      <c r="L2554" s="12">
        <f t="shared" si="114"/>
        <v>53</v>
      </c>
    </row>
    <row r="2555" spans="1:12" x14ac:dyDescent="0.25">
      <c r="A2555" s="37" t="s">
        <v>102</v>
      </c>
      <c r="B2555" s="40">
        <v>28637</v>
      </c>
      <c r="C2555" s="40">
        <v>25064</v>
      </c>
      <c r="D2555" s="42">
        <v>87.5</v>
      </c>
      <c r="E2555" s="40">
        <v>23897</v>
      </c>
      <c r="F2555" s="42">
        <v>83.5</v>
      </c>
      <c r="G2555" s="40">
        <v>48961</v>
      </c>
      <c r="H2555" s="130"/>
      <c r="L2555" s="12">
        <f t="shared" si="114"/>
        <v>16</v>
      </c>
    </row>
    <row r="2556" spans="1:12" x14ac:dyDescent="0.25">
      <c r="A2556" s="36" t="s">
        <v>12</v>
      </c>
      <c r="B2556" s="39" t="s">
        <v>13</v>
      </c>
      <c r="C2556" s="39">
        <v>62794</v>
      </c>
      <c r="D2556" s="43" t="s">
        <v>13</v>
      </c>
      <c r="E2556" s="39">
        <v>17091</v>
      </c>
      <c r="F2556" s="43" t="s">
        <v>13</v>
      </c>
      <c r="G2556" s="39">
        <v>79885</v>
      </c>
      <c r="H2556" s="76"/>
      <c r="L2556" s="12">
        <f t="shared" si="114"/>
        <v>477</v>
      </c>
    </row>
    <row r="2557" spans="1:12" x14ac:dyDescent="0.25">
      <c r="A2557" s="36" t="s">
        <v>194</v>
      </c>
      <c r="B2557" s="39">
        <v>3806860</v>
      </c>
      <c r="C2557" s="39">
        <v>2729505</v>
      </c>
      <c r="D2557" s="59">
        <v>71.7</v>
      </c>
      <c r="E2557" s="39">
        <v>1468958</v>
      </c>
      <c r="F2557" s="43">
        <v>38.6</v>
      </c>
      <c r="G2557" s="39">
        <v>4198463</v>
      </c>
      <c r="H2557" s="76"/>
    </row>
    <row r="2558" spans="1:12" x14ac:dyDescent="0.25">
      <c r="A2558" s="36" t="s">
        <v>103</v>
      </c>
      <c r="B2558" s="39">
        <v>4470643</v>
      </c>
      <c r="C2558" s="39">
        <v>2729505</v>
      </c>
      <c r="D2558" s="45">
        <v>61</v>
      </c>
      <c r="E2558" s="39">
        <v>1468958</v>
      </c>
      <c r="F2558" s="45">
        <v>32.9</v>
      </c>
      <c r="G2558" s="39">
        <v>4198463</v>
      </c>
      <c r="H2558" s="76"/>
      <c r="L2558" s="12">
        <f>SUM(L2539:L2557)</f>
        <v>21260</v>
      </c>
    </row>
    <row r="2560" spans="1:12" x14ac:dyDescent="0.25">
      <c r="B2560" s="3" t="s">
        <v>232</v>
      </c>
      <c r="C2560" s="58">
        <f>SUM(C2539:C2556)/SUM(B2539:B2555)</f>
        <v>0.71699661059156639</v>
      </c>
      <c r="D2560" s="56">
        <f>AVERAGE(D2539:D2555)</f>
        <v>73.852941176470594</v>
      </c>
      <c r="F2560" s="56">
        <f>AVERAGE(F2539:F2555)</f>
        <v>47.382352941176471</v>
      </c>
    </row>
    <row r="2561" spans="1:12" x14ac:dyDescent="0.25">
      <c r="B2561" s="3" t="s">
        <v>156</v>
      </c>
      <c r="D2561" s="38">
        <f>AVERAGE(D2549:D2555)</f>
        <v>86.04285714285713</v>
      </c>
      <c r="F2561" s="38">
        <f>AVERAGE(F2549:F2555)</f>
        <v>76.04285714285713</v>
      </c>
    </row>
    <row r="2562" spans="1:12" x14ac:dyDescent="0.25">
      <c r="B2562" s="3" t="s">
        <v>147</v>
      </c>
      <c r="D2562" s="38">
        <f>AVERAGE(D2551:D2555)</f>
        <v>87.2</v>
      </c>
      <c r="F2562" s="38">
        <f>AVERAGE(F2551:F2555)</f>
        <v>81.12</v>
      </c>
    </row>
    <row r="2564" spans="1:12" x14ac:dyDescent="0.25">
      <c r="A2564" t="s">
        <v>429</v>
      </c>
    </row>
    <row r="2565" spans="1:12" x14ac:dyDescent="0.25">
      <c r="A2565" t="s">
        <v>111</v>
      </c>
    </row>
    <row r="2566" spans="1:12" ht="60" x14ac:dyDescent="0.25">
      <c r="A2566" s="35" t="s">
        <v>104</v>
      </c>
      <c r="B2566" s="35" t="s">
        <v>105</v>
      </c>
      <c r="C2566" s="35" t="s">
        <v>106</v>
      </c>
      <c r="D2566" s="35" t="s">
        <v>107</v>
      </c>
      <c r="E2566" s="35" t="s">
        <v>108</v>
      </c>
      <c r="F2566" s="35" t="s">
        <v>109</v>
      </c>
      <c r="G2566" s="35" t="s">
        <v>110</v>
      </c>
      <c r="H2566" s="129"/>
      <c r="L2566" s="35" t="s">
        <v>457</v>
      </c>
    </row>
    <row r="2567" spans="1:12" x14ac:dyDescent="0.25">
      <c r="A2567" s="36" t="s">
        <v>134</v>
      </c>
      <c r="B2567" s="39">
        <v>663783</v>
      </c>
      <c r="C2567" s="39">
        <v>0</v>
      </c>
      <c r="D2567" s="45">
        <v>0</v>
      </c>
      <c r="E2567" s="39">
        <v>0</v>
      </c>
      <c r="F2567" s="45">
        <v>0</v>
      </c>
      <c r="G2567" s="39">
        <v>0</v>
      </c>
      <c r="H2567" s="76"/>
    </row>
    <row r="2568" spans="1:12" x14ac:dyDescent="0.25">
      <c r="A2568" s="41" t="s">
        <v>136</v>
      </c>
      <c r="B2568" s="40">
        <v>166087</v>
      </c>
      <c r="C2568" s="40">
        <v>93665</v>
      </c>
      <c r="D2568" s="44">
        <v>56.4</v>
      </c>
      <c r="E2568" s="40">
        <v>7200</v>
      </c>
      <c r="F2568" s="44">
        <v>4.3</v>
      </c>
      <c r="G2568" s="40">
        <v>100865</v>
      </c>
      <c r="H2568" s="130"/>
      <c r="L2568" s="12">
        <f t="shared" ref="L2568:L2585" si="115">C2568-C2597</f>
        <v>214</v>
      </c>
    </row>
    <row r="2569" spans="1:12" x14ac:dyDescent="0.25">
      <c r="A2569" s="36" t="s">
        <v>135</v>
      </c>
      <c r="B2569" s="39">
        <v>258656</v>
      </c>
      <c r="C2569" s="39">
        <v>157124</v>
      </c>
      <c r="D2569" s="43">
        <v>60.8</v>
      </c>
      <c r="E2569" s="39">
        <v>21323</v>
      </c>
      <c r="F2569" s="43">
        <v>8.1999999999999993</v>
      </c>
      <c r="G2569" s="39">
        <v>178447</v>
      </c>
      <c r="H2569" s="76"/>
      <c r="L2569" s="12">
        <f t="shared" si="115"/>
        <v>392</v>
      </c>
    </row>
    <row r="2570" spans="1:12" x14ac:dyDescent="0.25">
      <c r="A2570" s="37" t="s">
        <v>88</v>
      </c>
      <c r="B2570" s="40">
        <v>276991</v>
      </c>
      <c r="C2570" s="40">
        <v>161641</v>
      </c>
      <c r="D2570" s="44">
        <v>58.4</v>
      </c>
      <c r="E2570" s="40">
        <v>37139</v>
      </c>
      <c r="F2570" s="44">
        <v>13.4</v>
      </c>
      <c r="G2570" s="40">
        <v>198780</v>
      </c>
      <c r="H2570" s="130"/>
      <c r="L2570" s="12">
        <f t="shared" si="115"/>
        <v>623</v>
      </c>
    </row>
    <row r="2571" spans="1:12" x14ac:dyDescent="0.25">
      <c r="A2571" s="36" t="s">
        <v>89</v>
      </c>
      <c r="B2571" s="39">
        <v>310735</v>
      </c>
      <c r="C2571" s="39">
        <v>178643</v>
      </c>
      <c r="D2571" s="43">
        <v>57.5</v>
      </c>
      <c r="E2571" s="39">
        <v>49694</v>
      </c>
      <c r="F2571" s="43">
        <v>16</v>
      </c>
      <c r="G2571" s="39">
        <v>228337</v>
      </c>
      <c r="H2571" s="76"/>
      <c r="L2571" s="12">
        <f t="shared" si="115"/>
        <v>609</v>
      </c>
    </row>
    <row r="2572" spans="1:12" x14ac:dyDescent="0.25">
      <c r="A2572" s="37" t="s">
        <v>90</v>
      </c>
      <c r="B2572" s="40">
        <v>356322</v>
      </c>
      <c r="C2572" s="40">
        <v>213524</v>
      </c>
      <c r="D2572" s="44">
        <v>59.9</v>
      </c>
      <c r="E2572" s="40">
        <v>65018</v>
      </c>
      <c r="F2572" s="44">
        <v>18.2</v>
      </c>
      <c r="G2572" s="40">
        <v>278542</v>
      </c>
      <c r="H2572" s="130"/>
      <c r="L2572" s="12">
        <f t="shared" si="115"/>
        <v>633</v>
      </c>
    </row>
    <row r="2573" spans="1:12" x14ac:dyDescent="0.25">
      <c r="A2573" s="36" t="s">
        <v>91</v>
      </c>
      <c r="B2573" s="39">
        <v>366699</v>
      </c>
      <c r="C2573" s="39">
        <v>231905</v>
      </c>
      <c r="D2573" s="43">
        <v>63.2</v>
      </c>
      <c r="E2573" s="39">
        <v>74751</v>
      </c>
      <c r="F2573" s="43">
        <v>20.399999999999999</v>
      </c>
      <c r="G2573" s="39">
        <v>306656</v>
      </c>
      <c r="H2573" s="76"/>
      <c r="L2573" s="12">
        <f t="shared" si="115"/>
        <v>674</v>
      </c>
    </row>
    <row r="2574" spans="1:12" x14ac:dyDescent="0.25">
      <c r="A2574" s="37" t="s">
        <v>92</v>
      </c>
      <c r="B2574" s="40">
        <v>325544</v>
      </c>
      <c r="C2574" s="40">
        <v>219725</v>
      </c>
      <c r="D2574" s="44">
        <v>67.5</v>
      </c>
      <c r="E2574" s="40">
        <v>88546</v>
      </c>
      <c r="F2574" s="44">
        <v>27.2</v>
      </c>
      <c r="G2574" s="40">
        <v>308271</v>
      </c>
      <c r="H2574" s="130"/>
      <c r="L2574" s="12">
        <f t="shared" si="115"/>
        <v>522</v>
      </c>
    </row>
    <row r="2575" spans="1:12" x14ac:dyDescent="0.25">
      <c r="A2575" s="36" t="s">
        <v>93</v>
      </c>
      <c r="B2575" s="39">
        <v>291312</v>
      </c>
      <c r="C2575" s="39">
        <v>206435</v>
      </c>
      <c r="D2575" s="43">
        <v>70.900000000000006</v>
      </c>
      <c r="E2575" s="39">
        <v>87395</v>
      </c>
      <c r="F2575" s="43">
        <v>30</v>
      </c>
      <c r="G2575" s="39">
        <v>293830</v>
      </c>
      <c r="H2575" s="76"/>
      <c r="L2575" s="12">
        <f t="shared" si="115"/>
        <v>429</v>
      </c>
    </row>
    <row r="2576" spans="1:12" x14ac:dyDescent="0.25">
      <c r="A2576" s="37" t="s">
        <v>94</v>
      </c>
      <c r="B2576" s="40">
        <v>262948</v>
      </c>
      <c r="C2576" s="40">
        <v>200348</v>
      </c>
      <c r="D2576" s="44">
        <v>76.2</v>
      </c>
      <c r="E2576" s="40">
        <v>90590</v>
      </c>
      <c r="F2576" s="44">
        <v>34.5</v>
      </c>
      <c r="G2576" s="40">
        <v>290938</v>
      </c>
      <c r="H2576" s="130"/>
      <c r="L2576" s="12">
        <f t="shared" si="115"/>
        <v>433</v>
      </c>
    </row>
    <row r="2577" spans="1:12" x14ac:dyDescent="0.25">
      <c r="A2577" s="36" t="s">
        <v>95</v>
      </c>
      <c r="B2577" s="39">
        <v>285387</v>
      </c>
      <c r="C2577" s="39">
        <v>217643</v>
      </c>
      <c r="D2577" s="43">
        <v>76.3</v>
      </c>
      <c r="E2577" s="39">
        <v>113248</v>
      </c>
      <c r="F2577" s="43">
        <v>39.700000000000003</v>
      </c>
      <c r="G2577" s="39">
        <v>330891</v>
      </c>
      <c r="H2577" s="76"/>
      <c r="L2577" s="12">
        <f t="shared" si="115"/>
        <v>399</v>
      </c>
    </row>
    <row r="2578" spans="1:12" x14ac:dyDescent="0.25">
      <c r="A2578" s="37" t="s">
        <v>96</v>
      </c>
      <c r="B2578" s="40">
        <v>271707</v>
      </c>
      <c r="C2578" s="40">
        <v>218848</v>
      </c>
      <c r="D2578" s="42">
        <v>80.5</v>
      </c>
      <c r="E2578" s="40">
        <v>139177</v>
      </c>
      <c r="F2578" s="42">
        <v>51.2</v>
      </c>
      <c r="G2578" s="40">
        <v>358025</v>
      </c>
      <c r="H2578" s="130"/>
      <c r="L2578" s="12">
        <f t="shared" si="115"/>
        <v>324</v>
      </c>
    </row>
    <row r="2579" spans="1:12" x14ac:dyDescent="0.25">
      <c r="A2579" s="36" t="s">
        <v>97</v>
      </c>
      <c r="B2579" s="39">
        <v>217596</v>
      </c>
      <c r="C2579" s="39">
        <v>185193</v>
      </c>
      <c r="D2579" s="42">
        <v>85.1</v>
      </c>
      <c r="E2579" s="39">
        <v>142273</v>
      </c>
      <c r="F2579" s="42">
        <v>65.400000000000006</v>
      </c>
      <c r="G2579" s="39">
        <v>327466</v>
      </c>
      <c r="H2579" s="76"/>
      <c r="L2579" s="12">
        <f t="shared" si="115"/>
        <v>202</v>
      </c>
    </row>
    <row r="2580" spans="1:12" x14ac:dyDescent="0.25">
      <c r="A2580" s="37" t="s">
        <v>98</v>
      </c>
      <c r="B2580" s="40">
        <v>166506</v>
      </c>
      <c r="C2580" s="40">
        <v>142865</v>
      </c>
      <c r="D2580" s="42">
        <v>85.8</v>
      </c>
      <c r="E2580" s="40">
        <v>120515</v>
      </c>
      <c r="F2580" s="42">
        <v>72.400000000000006</v>
      </c>
      <c r="G2580" s="40">
        <v>263380</v>
      </c>
      <c r="H2580" s="130"/>
      <c r="L2580" s="12">
        <f t="shared" si="115"/>
        <v>148</v>
      </c>
    </row>
    <row r="2581" spans="1:12" x14ac:dyDescent="0.25">
      <c r="A2581" s="36" t="s">
        <v>99</v>
      </c>
      <c r="B2581" s="39">
        <v>107003</v>
      </c>
      <c r="C2581" s="39">
        <v>92522</v>
      </c>
      <c r="D2581" s="42">
        <v>86.5</v>
      </c>
      <c r="E2581" s="39">
        <v>85065</v>
      </c>
      <c r="F2581" s="42">
        <v>79.5</v>
      </c>
      <c r="G2581" s="39">
        <v>177587</v>
      </c>
      <c r="H2581" s="76"/>
      <c r="L2581" s="12">
        <f t="shared" si="115"/>
        <v>54</v>
      </c>
    </row>
    <row r="2582" spans="1:12" x14ac:dyDescent="0.25">
      <c r="A2582" s="37" t="s">
        <v>100</v>
      </c>
      <c r="B2582" s="40">
        <v>69877</v>
      </c>
      <c r="C2582" s="40">
        <v>61488</v>
      </c>
      <c r="D2582" s="42">
        <v>88</v>
      </c>
      <c r="E2582" s="40">
        <v>56977</v>
      </c>
      <c r="F2582" s="42">
        <v>81.5</v>
      </c>
      <c r="G2582" s="40">
        <v>118465</v>
      </c>
      <c r="H2582" s="130"/>
      <c r="L2582" s="12">
        <f t="shared" si="115"/>
        <v>29</v>
      </c>
    </row>
    <row r="2583" spans="1:12" x14ac:dyDescent="0.25">
      <c r="A2583" s="36" t="s">
        <v>101</v>
      </c>
      <c r="B2583" s="39">
        <v>44852</v>
      </c>
      <c r="C2583" s="39">
        <v>39311</v>
      </c>
      <c r="D2583" s="42">
        <v>87.7</v>
      </c>
      <c r="E2583" s="39">
        <v>36805</v>
      </c>
      <c r="F2583" s="42">
        <v>82.1</v>
      </c>
      <c r="G2583" s="39">
        <v>76116</v>
      </c>
      <c r="H2583" s="76"/>
      <c r="L2583" s="12">
        <f t="shared" si="115"/>
        <v>15</v>
      </c>
    </row>
    <row r="2584" spans="1:12" x14ac:dyDescent="0.25">
      <c r="A2584" s="37" t="s">
        <v>102</v>
      </c>
      <c r="B2584" s="40">
        <v>28637</v>
      </c>
      <c r="C2584" s="40">
        <v>25048</v>
      </c>
      <c r="D2584" s="42">
        <v>87.5</v>
      </c>
      <c r="E2584" s="40">
        <v>23691</v>
      </c>
      <c r="F2584" s="42">
        <v>82.7</v>
      </c>
      <c r="G2584" s="40">
        <v>48739</v>
      </c>
      <c r="H2584" s="130"/>
      <c r="L2584" s="12">
        <f t="shared" si="115"/>
        <v>8</v>
      </c>
    </row>
    <row r="2585" spans="1:12" x14ac:dyDescent="0.25">
      <c r="A2585" s="36" t="s">
        <v>12</v>
      </c>
      <c r="B2585" s="39" t="s">
        <v>13</v>
      </c>
      <c r="C2585" s="39">
        <v>62317</v>
      </c>
      <c r="D2585" s="43" t="s">
        <v>13</v>
      </c>
      <c r="E2585" s="39">
        <v>15767</v>
      </c>
      <c r="F2585" s="43" t="s">
        <v>13</v>
      </c>
      <c r="G2585" s="39">
        <v>78084</v>
      </c>
      <c r="H2585" s="76"/>
      <c r="L2585" s="12">
        <f t="shared" si="115"/>
        <v>165</v>
      </c>
    </row>
    <row r="2586" spans="1:12" x14ac:dyDescent="0.25">
      <c r="A2586" s="36" t="s">
        <v>194</v>
      </c>
      <c r="B2586" s="39">
        <v>3806860</v>
      </c>
      <c r="C2586" s="39">
        <v>2708245</v>
      </c>
      <c r="D2586" s="59">
        <v>71.099999999999994</v>
      </c>
      <c r="E2586" s="39">
        <v>1255174</v>
      </c>
      <c r="F2586" s="43">
        <v>33</v>
      </c>
      <c r="G2586" s="39">
        <v>3963419</v>
      </c>
      <c r="H2586" s="76"/>
    </row>
    <row r="2587" spans="1:12" x14ac:dyDescent="0.25">
      <c r="A2587" s="36" t="s">
        <v>103</v>
      </c>
      <c r="B2587" s="39">
        <v>4470643</v>
      </c>
      <c r="C2587" s="39">
        <v>2708245</v>
      </c>
      <c r="D2587" s="45">
        <v>60.6</v>
      </c>
      <c r="E2587" s="39">
        <v>1255174</v>
      </c>
      <c r="F2587" s="45">
        <v>28.1</v>
      </c>
      <c r="G2587" s="39">
        <v>3963419</v>
      </c>
      <c r="H2587" s="76"/>
      <c r="L2587" s="12">
        <f>SUM(L2568:L2586)</f>
        <v>5873</v>
      </c>
    </row>
    <row r="2589" spans="1:12" x14ac:dyDescent="0.25">
      <c r="B2589" s="3" t="s">
        <v>232</v>
      </c>
      <c r="C2589" s="58">
        <f>SUM(C2568:C2585)/SUM(B2568:B2584)</f>
        <v>0.71141195405451052</v>
      </c>
      <c r="D2589" s="56">
        <f>AVERAGE(D2568:D2584)</f>
        <v>73.423529411764704</v>
      </c>
      <c r="F2589" s="56">
        <f>AVERAGE(F2568:F2584)</f>
        <v>42.747058823529414</v>
      </c>
    </row>
    <row r="2590" spans="1:12" x14ac:dyDescent="0.25">
      <c r="B2590" s="3" t="s">
        <v>156</v>
      </c>
      <c r="D2590" s="38">
        <f>AVERAGE(D2578:D2584)</f>
        <v>85.871428571428581</v>
      </c>
      <c r="F2590" s="38">
        <f>AVERAGE(F2578:F2584)</f>
        <v>73.542857142857159</v>
      </c>
    </row>
    <row r="2591" spans="1:12" x14ac:dyDescent="0.25">
      <c r="B2591" s="3" t="s">
        <v>147</v>
      </c>
      <c r="D2591" s="38">
        <f>AVERAGE(D2580:D2584)</f>
        <v>87.1</v>
      </c>
      <c r="F2591" s="38">
        <f>AVERAGE(F2580:F2584)</f>
        <v>79.64</v>
      </c>
    </row>
    <row r="2593" spans="1:12" x14ac:dyDescent="0.25">
      <c r="A2593" t="s">
        <v>417</v>
      </c>
    </row>
    <row r="2594" spans="1:12" x14ac:dyDescent="0.25">
      <c r="A2594" t="s">
        <v>111</v>
      </c>
    </row>
    <row r="2595" spans="1:12" ht="60" x14ac:dyDescent="0.25">
      <c r="A2595" s="35" t="s">
        <v>104</v>
      </c>
      <c r="B2595" s="35" t="s">
        <v>105</v>
      </c>
      <c r="C2595" s="35" t="s">
        <v>106</v>
      </c>
      <c r="D2595" s="35" t="s">
        <v>107</v>
      </c>
      <c r="E2595" s="35" t="s">
        <v>108</v>
      </c>
      <c r="F2595" s="35" t="s">
        <v>109</v>
      </c>
      <c r="G2595" s="35" t="s">
        <v>110</v>
      </c>
      <c r="H2595" s="129"/>
      <c r="L2595" s="35" t="s">
        <v>457</v>
      </c>
    </row>
    <row r="2596" spans="1:12" x14ac:dyDescent="0.25">
      <c r="A2596" s="36" t="s">
        <v>134</v>
      </c>
      <c r="B2596" s="39">
        <v>663783</v>
      </c>
      <c r="C2596" s="39">
        <v>0</v>
      </c>
      <c r="D2596" s="45">
        <v>0</v>
      </c>
      <c r="E2596" s="39">
        <v>0</v>
      </c>
      <c r="F2596" s="45">
        <v>0</v>
      </c>
      <c r="G2596" s="39">
        <v>0</v>
      </c>
      <c r="H2596" s="76"/>
    </row>
    <row r="2597" spans="1:12" x14ac:dyDescent="0.25">
      <c r="A2597" s="41" t="s">
        <v>136</v>
      </c>
      <c r="B2597" s="40">
        <v>166087</v>
      </c>
      <c r="C2597" s="40">
        <v>93451</v>
      </c>
      <c r="D2597" s="44">
        <v>56.3</v>
      </c>
      <c r="E2597" s="40">
        <v>6387</v>
      </c>
      <c r="F2597" s="44">
        <v>3.8</v>
      </c>
      <c r="G2597" s="40">
        <v>99838</v>
      </c>
      <c r="H2597" s="130"/>
      <c r="L2597" s="12">
        <f t="shared" ref="L2597:L2614" si="116">C2597-C2626</f>
        <v>211</v>
      </c>
    </row>
    <row r="2598" spans="1:12" x14ac:dyDescent="0.25">
      <c r="A2598" s="36" t="s">
        <v>135</v>
      </c>
      <c r="B2598" s="39">
        <v>258656</v>
      </c>
      <c r="C2598" s="39">
        <v>156732</v>
      </c>
      <c r="D2598" s="43">
        <v>60.6</v>
      </c>
      <c r="E2598" s="39">
        <v>19077</v>
      </c>
      <c r="F2598" s="43">
        <v>7.4</v>
      </c>
      <c r="G2598" s="39">
        <v>175809</v>
      </c>
      <c r="H2598" s="76"/>
      <c r="L2598" s="12">
        <f t="shared" si="116"/>
        <v>348</v>
      </c>
    </row>
    <row r="2599" spans="1:12" x14ac:dyDescent="0.25">
      <c r="A2599" s="37" t="s">
        <v>88</v>
      </c>
      <c r="B2599" s="40">
        <v>276991</v>
      </c>
      <c r="C2599" s="40">
        <v>161018</v>
      </c>
      <c r="D2599" s="44">
        <v>58.1</v>
      </c>
      <c r="E2599" s="40">
        <v>33503</v>
      </c>
      <c r="F2599" s="44">
        <v>12.1</v>
      </c>
      <c r="G2599" s="40">
        <v>194521</v>
      </c>
      <c r="H2599" s="130"/>
      <c r="L2599" s="12">
        <f t="shared" si="116"/>
        <v>595</v>
      </c>
    </row>
    <row r="2600" spans="1:12" x14ac:dyDescent="0.25">
      <c r="A2600" s="36" t="s">
        <v>89</v>
      </c>
      <c r="B2600" s="39">
        <v>310735</v>
      </c>
      <c r="C2600" s="39">
        <v>178034</v>
      </c>
      <c r="D2600" s="43">
        <v>57.3</v>
      </c>
      <c r="E2600" s="39">
        <v>45471</v>
      </c>
      <c r="F2600" s="43">
        <v>14.6</v>
      </c>
      <c r="G2600" s="39">
        <v>223505</v>
      </c>
      <c r="H2600" s="76"/>
      <c r="L2600" s="12">
        <f t="shared" si="116"/>
        <v>590</v>
      </c>
    </row>
    <row r="2601" spans="1:12" x14ac:dyDescent="0.25">
      <c r="A2601" s="37" t="s">
        <v>90</v>
      </c>
      <c r="B2601" s="40">
        <v>356322</v>
      </c>
      <c r="C2601" s="40">
        <v>212891</v>
      </c>
      <c r="D2601" s="44">
        <v>59.8</v>
      </c>
      <c r="E2601" s="40">
        <v>60145</v>
      </c>
      <c r="F2601" s="44">
        <v>16.899999999999999</v>
      </c>
      <c r="G2601" s="40">
        <v>273036</v>
      </c>
      <c r="H2601" s="130"/>
      <c r="L2601" s="12">
        <f t="shared" si="116"/>
        <v>582</v>
      </c>
    </row>
    <row r="2602" spans="1:12" x14ac:dyDescent="0.25">
      <c r="A2602" s="36" t="s">
        <v>91</v>
      </c>
      <c r="B2602" s="39">
        <v>366699</v>
      </c>
      <c r="C2602" s="39">
        <v>231231</v>
      </c>
      <c r="D2602" s="43">
        <v>63.1</v>
      </c>
      <c r="E2602" s="39">
        <v>69318</v>
      </c>
      <c r="F2602" s="43">
        <v>18.899999999999999</v>
      </c>
      <c r="G2602" s="39">
        <v>300549</v>
      </c>
      <c r="H2602" s="76"/>
      <c r="L2602" s="12">
        <f t="shared" si="116"/>
        <v>561</v>
      </c>
    </row>
    <row r="2603" spans="1:12" x14ac:dyDescent="0.25">
      <c r="A2603" s="37" t="s">
        <v>92</v>
      </c>
      <c r="B2603" s="40">
        <v>325544</v>
      </c>
      <c r="C2603" s="40">
        <v>219203</v>
      </c>
      <c r="D2603" s="44">
        <v>67.3</v>
      </c>
      <c r="E2603" s="40">
        <v>82982</v>
      </c>
      <c r="F2603" s="44">
        <v>25.5</v>
      </c>
      <c r="G2603" s="40">
        <v>302185</v>
      </c>
      <c r="H2603" s="130"/>
      <c r="L2603" s="12">
        <f t="shared" si="116"/>
        <v>445</v>
      </c>
    </row>
    <row r="2604" spans="1:12" x14ac:dyDescent="0.25">
      <c r="A2604" s="36" t="s">
        <v>93</v>
      </c>
      <c r="B2604" s="39">
        <v>291312</v>
      </c>
      <c r="C2604" s="39">
        <v>206006</v>
      </c>
      <c r="D2604" s="43">
        <v>70.7</v>
      </c>
      <c r="E2604" s="39">
        <v>82136</v>
      </c>
      <c r="F2604" s="43">
        <v>28.2</v>
      </c>
      <c r="G2604" s="39">
        <v>288142</v>
      </c>
      <c r="H2604" s="76"/>
      <c r="L2604" s="12">
        <f t="shared" si="116"/>
        <v>422</v>
      </c>
    </row>
    <row r="2605" spans="1:12" x14ac:dyDescent="0.25">
      <c r="A2605" s="37" t="s">
        <v>94</v>
      </c>
      <c r="B2605" s="40">
        <v>262948</v>
      </c>
      <c r="C2605" s="40">
        <v>199915</v>
      </c>
      <c r="D2605" s="44">
        <v>76</v>
      </c>
      <c r="E2605" s="40">
        <v>85324</v>
      </c>
      <c r="F2605" s="44">
        <v>32.5</v>
      </c>
      <c r="G2605" s="40">
        <v>285239</v>
      </c>
      <c r="H2605" s="130"/>
      <c r="L2605" s="12">
        <f t="shared" si="116"/>
        <v>371</v>
      </c>
    </row>
    <row r="2606" spans="1:12" x14ac:dyDescent="0.25">
      <c r="A2606" s="36" t="s">
        <v>95</v>
      </c>
      <c r="B2606" s="39">
        <v>285387</v>
      </c>
      <c r="C2606" s="39">
        <v>217244</v>
      </c>
      <c r="D2606" s="43">
        <v>76.099999999999994</v>
      </c>
      <c r="E2606" s="39">
        <v>107753</v>
      </c>
      <c r="F2606" s="43">
        <v>37.799999999999997</v>
      </c>
      <c r="G2606" s="39">
        <v>324997</v>
      </c>
      <c r="H2606" s="76"/>
      <c r="L2606" s="12">
        <f t="shared" si="116"/>
        <v>355</v>
      </c>
    </row>
    <row r="2607" spans="1:12" x14ac:dyDescent="0.25">
      <c r="A2607" s="37" t="s">
        <v>96</v>
      </c>
      <c r="B2607" s="40">
        <v>271707</v>
      </c>
      <c r="C2607" s="40">
        <v>218524</v>
      </c>
      <c r="D2607" s="42">
        <v>80.400000000000006</v>
      </c>
      <c r="E2607" s="40">
        <v>134815</v>
      </c>
      <c r="F2607" s="42">
        <v>49.6</v>
      </c>
      <c r="G2607" s="40">
        <v>353339</v>
      </c>
      <c r="H2607" s="130"/>
      <c r="L2607" s="12">
        <f t="shared" si="116"/>
        <v>338</v>
      </c>
    </row>
    <row r="2608" spans="1:12" x14ac:dyDescent="0.25">
      <c r="A2608" s="36" t="s">
        <v>97</v>
      </c>
      <c r="B2608" s="39">
        <v>217596</v>
      </c>
      <c r="C2608" s="39">
        <v>184991</v>
      </c>
      <c r="D2608" s="42">
        <v>85</v>
      </c>
      <c r="E2608" s="39">
        <v>138574</v>
      </c>
      <c r="F2608" s="42">
        <v>63.7</v>
      </c>
      <c r="G2608" s="39">
        <v>323565</v>
      </c>
      <c r="H2608" s="76"/>
      <c r="L2608" s="12">
        <f t="shared" si="116"/>
        <v>207</v>
      </c>
    </row>
    <row r="2609" spans="1:12" x14ac:dyDescent="0.25">
      <c r="A2609" s="37" t="s">
        <v>98</v>
      </c>
      <c r="B2609" s="40">
        <v>166506</v>
      </c>
      <c r="C2609" s="40">
        <v>142717</v>
      </c>
      <c r="D2609" s="42">
        <v>85.7</v>
      </c>
      <c r="E2609" s="40">
        <v>118378</v>
      </c>
      <c r="F2609" s="42">
        <v>71.099999999999994</v>
      </c>
      <c r="G2609" s="40">
        <v>261095</v>
      </c>
      <c r="H2609" s="130"/>
      <c r="L2609" s="12">
        <f t="shared" si="116"/>
        <v>141</v>
      </c>
    </row>
    <row r="2610" spans="1:12" x14ac:dyDescent="0.25">
      <c r="A2610" s="36" t="s">
        <v>99</v>
      </c>
      <c r="B2610" s="39">
        <v>107003</v>
      </c>
      <c r="C2610" s="39">
        <v>92468</v>
      </c>
      <c r="D2610" s="42">
        <v>86.4</v>
      </c>
      <c r="E2610" s="39">
        <v>84546</v>
      </c>
      <c r="F2610" s="42">
        <v>79</v>
      </c>
      <c r="G2610" s="39">
        <v>177014</v>
      </c>
      <c r="H2610" s="76"/>
      <c r="L2610" s="12">
        <f t="shared" si="116"/>
        <v>48</v>
      </c>
    </row>
    <row r="2611" spans="1:12" x14ac:dyDescent="0.25">
      <c r="A2611" s="37" t="s">
        <v>100</v>
      </c>
      <c r="B2611" s="40">
        <v>69877</v>
      </c>
      <c r="C2611" s="40">
        <v>61459</v>
      </c>
      <c r="D2611" s="42">
        <v>88</v>
      </c>
      <c r="E2611" s="40">
        <v>56703</v>
      </c>
      <c r="F2611" s="42">
        <v>81.2</v>
      </c>
      <c r="G2611" s="40">
        <v>118162</v>
      </c>
      <c r="H2611" s="130"/>
      <c r="L2611" s="12">
        <f t="shared" si="116"/>
        <v>26</v>
      </c>
    </row>
    <row r="2612" spans="1:12" x14ac:dyDescent="0.25">
      <c r="A2612" s="36" t="s">
        <v>101</v>
      </c>
      <c r="B2612" s="39">
        <v>44852</v>
      </c>
      <c r="C2612" s="39">
        <v>39296</v>
      </c>
      <c r="D2612" s="42">
        <v>87.6</v>
      </c>
      <c r="E2612" s="39">
        <v>36620</v>
      </c>
      <c r="F2612" s="42">
        <v>81.7</v>
      </c>
      <c r="G2612" s="39">
        <v>75916</v>
      </c>
      <c r="H2612" s="76"/>
      <c r="L2612" s="12">
        <f t="shared" si="116"/>
        <v>21</v>
      </c>
    </row>
    <row r="2613" spans="1:12" x14ac:dyDescent="0.25">
      <c r="A2613" s="37" t="s">
        <v>102</v>
      </c>
      <c r="B2613" s="40">
        <v>28637</v>
      </c>
      <c r="C2613" s="40">
        <v>25040</v>
      </c>
      <c r="D2613" s="42">
        <v>87.4</v>
      </c>
      <c r="E2613" s="40">
        <v>23626</v>
      </c>
      <c r="F2613" s="42">
        <v>82.5</v>
      </c>
      <c r="G2613" s="40">
        <v>48666</v>
      </c>
      <c r="H2613" s="130"/>
      <c r="L2613" s="12">
        <f t="shared" si="116"/>
        <v>11</v>
      </c>
    </row>
    <row r="2614" spans="1:12" x14ac:dyDescent="0.25">
      <c r="A2614" s="36" t="s">
        <v>12</v>
      </c>
      <c r="B2614" s="39" t="s">
        <v>13</v>
      </c>
      <c r="C2614" s="39">
        <v>62152</v>
      </c>
      <c r="D2614" s="43" t="s">
        <v>13</v>
      </c>
      <c r="E2614" s="39">
        <v>15508</v>
      </c>
      <c r="F2614" s="43" t="s">
        <v>13</v>
      </c>
      <c r="G2614" s="39">
        <v>77660</v>
      </c>
      <c r="H2614" s="76"/>
      <c r="L2614" s="12">
        <f t="shared" si="116"/>
        <v>-134</v>
      </c>
    </row>
    <row r="2615" spans="1:12" x14ac:dyDescent="0.25">
      <c r="A2615" s="36" t="s">
        <v>194</v>
      </c>
      <c r="B2615" s="39">
        <v>3806860</v>
      </c>
      <c r="C2615" s="39">
        <v>2702372</v>
      </c>
      <c r="D2615" s="59">
        <v>71</v>
      </c>
      <c r="E2615" s="39">
        <v>1200866</v>
      </c>
      <c r="F2615" s="43">
        <v>31.5</v>
      </c>
      <c r="G2615" s="39">
        <v>3903238</v>
      </c>
      <c r="H2615" s="76"/>
    </row>
    <row r="2616" spans="1:12" x14ac:dyDescent="0.25">
      <c r="A2616" s="36" t="s">
        <v>103</v>
      </c>
      <c r="B2616" s="39">
        <v>4470643</v>
      </c>
      <c r="C2616" s="39">
        <v>2702372</v>
      </c>
      <c r="D2616" s="45">
        <v>60.5</v>
      </c>
      <c r="E2616" s="39">
        <v>1200866</v>
      </c>
      <c r="F2616" s="45">
        <v>26.9</v>
      </c>
      <c r="G2616" s="39">
        <v>3903238</v>
      </c>
      <c r="H2616" s="76"/>
      <c r="L2616" s="12">
        <f>SUM(L2597:L2615)</f>
        <v>5138</v>
      </c>
    </row>
    <row r="2618" spans="1:12" x14ac:dyDescent="0.25">
      <c r="B2618" s="3" t="s">
        <v>232</v>
      </c>
      <c r="C2618" s="58">
        <f>SUM(C2597:C2614)/SUM(B2597:B2613)</f>
        <v>0.70986921238743017</v>
      </c>
      <c r="D2618" s="56">
        <f>AVERAGE(D2597:D2613)</f>
        <v>73.282352941176484</v>
      </c>
      <c r="F2618" s="56">
        <f>AVERAGE(F2597:F2613)</f>
        <v>41.558823529411768</v>
      </c>
    </row>
    <row r="2619" spans="1:12" x14ac:dyDescent="0.25">
      <c r="B2619" s="3" t="s">
        <v>156</v>
      </c>
      <c r="D2619" s="38">
        <f>AVERAGE(D2607:D2613)</f>
        <v>85.785714285714292</v>
      </c>
      <c r="F2619" s="38">
        <f>AVERAGE(F2607:F2613)</f>
        <v>72.685714285714283</v>
      </c>
    </row>
    <row r="2620" spans="1:12" x14ac:dyDescent="0.25">
      <c r="B2620" s="3" t="s">
        <v>147</v>
      </c>
      <c r="D2620" s="38">
        <f>AVERAGE(D2609:D2613)</f>
        <v>87.02000000000001</v>
      </c>
      <c r="F2620" s="38">
        <f>AVERAGE(F2609:F2613)</f>
        <v>79.099999999999994</v>
      </c>
    </row>
    <row r="2622" spans="1:12" x14ac:dyDescent="0.25">
      <c r="A2622" t="s">
        <v>406</v>
      </c>
    </row>
    <row r="2623" spans="1:12" x14ac:dyDescent="0.25">
      <c r="A2623" t="s">
        <v>111</v>
      </c>
    </row>
    <row r="2624" spans="1:12" ht="60" x14ac:dyDescent="0.25">
      <c r="A2624" s="35" t="s">
        <v>104</v>
      </c>
      <c r="B2624" s="35" t="s">
        <v>105</v>
      </c>
      <c r="C2624" s="35" t="s">
        <v>106</v>
      </c>
      <c r="D2624" s="35" t="s">
        <v>107</v>
      </c>
      <c r="E2624" s="35" t="s">
        <v>108</v>
      </c>
      <c r="F2624" s="35" t="s">
        <v>109</v>
      </c>
      <c r="G2624" s="35" t="s">
        <v>110</v>
      </c>
      <c r="H2624" s="129"/>
      <c r="L2624" s="35" t="s">
        <v>457</v>
      </c>
    </row>
    <row r="2625" spans="1:12" x14ac:dyDescent="0.25">
      <c r="A2625" s="36" t="s">
        <v>134</v>
      </c>
      <c r="B2625" s="39">
        <v>663783</v>
      </c>
      <c r="C2625" s="39">
        <v>0</v>
      </c>
      <c r="D2625" s="45">
        <v>0</v>
      </c>
      <c r="E2625" s="39">
        <v>0</v>
      </c>
      <c r="F2625" s="45">
        <v>0</v>
      </c>
      <c r="G2625" s="39">
        <v>0</v>
      </c>
      <c r="H2625" s="76"/>
    </row>
    <row r="2626" spans="1:12" x14ac:dyDescent="0.25">
      <c r="A2626" s="41" t="s">
        <v>136</v>
      </c>
      <c r="B2626" s="40">
        <v>166087</v>
      </c>
      <c r="C2626" s="40">
        <v>93240</v>
      </c>
      <c r="D2626" s="44">
        <v>56.1</v>
      </c>
      <c r="E2626" s="40">
        <v>5701</v>
      </c>
      <c r="F2626" s="44">
        <v>3.4</v>
      </c>
      <c r="G2626" s="40">
        <v>98941</v>
      </c>
      <c r="H2626" s="130"/>
      <c r="L2626" s="12">
        <f t="shared" ref="L2626:L2643" si="117">C2626-C2655</f>
        <v>223</v>
      </c>
    </row>
    <row r="2627" spans="1:12" x14ac:dyDescent="0.25">
      <c r="A2627" s="36" t="s">
        <v>135</v>
      </c>
      <c r="B2627" s="39">
        <v>258656</v>
      </c>
      <c r="C2627" s="39">
        <v>156384</v>
      </c>
      <c r="D2627" s="43">
        <v>60.5</v>
      </c>
      <c r="E2627" s="39">
        <v>17242</v>
      </c>
      <c r="F2627" s="43">
        <v>6.7</v>
      </c>
      <c r="G2627" s="39">
        <v>173626</v>
      </c>
      <c r="H2627" s="76"/>
      <c r="L2627" s="12">
        <f t="shared" si="117"/>
        <v>411</v>
      </c>
    </row>
    <row r="2628" spans="1:12" x14ac:dyDescent="0.25">
      <c r="A2628" s="37" t="s">
        <v>88</v>
      </c>
      <c r="B2628" s="40">
        <v>276991</v>
      </c>
      <c r="C2628" s="40">
        <v>160423</v>
      </c>
      <c r="D2628" s="44">
        <v>57.9</v>
      </c>
      <c r="E2628" s="40">
        <v>30483</v>
      </c>
      <c r="F2628" s="44">
        <v>11</v>
      </c>
      <c r="G2628" s="40">
        <v>190906</v>
      </c>
      <c r="H2628" s="130"/>
      <c r="L2628" s="12">
        <f t="shared" si="117"/>
        <v>530</v>
      </c>
    </row>
    <row r="2629" spans="1:12" x14ac:dyDescent="0.25">
      <c r="A2629" s="36" t="s">
        <v>89</v>
      </c>
      <c r="B2629" s="39">
        <v>310735</v>
      </c>
      <c r="C2629" s="39">
        <v>177444</v>
      </c>
      <c r="D2629" s="43">
        <v>57.1</v>
      </c>
      <c r="E2629" s="39">
        <v>41967</v>
      </c>
      <c r="F2629" s="43">
        <v>13.5</v>
      </c>
      <c r="G2629" s="39">
        <v>219411</v>
      </c>
      <c r="H2629" s="76"/>
      <c r="L2629" s="12">
        <f t="shared" si="117"/>
        <v>598</v>
      </c>
    </row>
    <row r="2630" spans="1:12" x14ac:dyDescent="0.25">
      <c r="A2630" s="37" t="s">
        <v>90</v>
      </c>
      <c r="B2630" s="40">
        <v>356322</v>
      </c>
      <c r="C2630" s="40">
        <v>212309</v>
      </c>
      <c r="D2630" s="44">
        <v>59.6</v>
      </c>
      <c r="E2630" s="40">
        <v>56053</v>
      </c>
      <c r="F2630" s="44">
        <v>15.7</v>
      </c>
      <c r="G2630" s="40">
        <v>268362</v>
      </c>
      <c r="H2630" s="130"/>
      <c r="L2630" s="12">
        <f t="shared" si="117"/>
        <v>572</v>
      </c>
    </row>
    <row r="2631" spans="1:12" x14ac:dyDescent="0.25">
      <c r="A2631" s="36" t="s">
        <v>91</v>
      </c>
      <c r="B2631" s="39">
        <v>366699</v>
      </c>
      <c r="C2631" s="39">
        <v>230670</v>
      </c>
      <c r="D2631" s="43">
        <v>62.9</v>
      </c>
      <c r="E2631" s="39">
        <v>64780</v>
      </c>
      <c r="F2631" s="43">
        <v>17.7</v>
      </c>
      <c r="G2631" s="39">
        <v>295450</v>
      </c>
      <c r="H2631" s="76"/>
      <c r="L2631" s="12">
        <f t="shared" si="117"/>
        <v>566</v>
      </c>
    </row>
    <row r="2632" spans="1:12" x14ac:dyDescent="0.25">
      <c r="A2632" s="37" t="s">
        <v>92</v>
      </c>
      <c r="B2632" s="40">
        <v>325544</v>
      </c>
      <c r="C2632" s="40">
        <v>218758</v>
      </c>
      <c r="D2632" s="44">
        <v>67.2</v>
      </c>
      <c r="E2632" s="40">
        <v>78733</v>
      </c>
      <c r="F2632" s="44">
        <v>24.2</v>
      </c>
      <c r="G2632" s="40">
        <v>297491</v>
      </c>
      <c r="H2632" s="130"/>
      <c r="L2632" s="12">
        <f t="shared" si="117"/>
        <v>433</v>
      </c>
    </row>
    <row r="2633" spans="1:12" x14ac:dyDescent="0.25">
      <c r="A2633" s="36" t="s">
        <v>93</v>
      </c>
      <c r="B2633" s="39">
        <v>291312</v>
      </c>
      <c r="C2633" s="39">
        <v>205584</v>
      </c>
      <c r="D2633" s="43">
        <v>70.599999999999994</v>
      </c>
      <c r="E2633" s="39">
        <v>78066</v>
      </c>
      <c r="F2633" s="43">
        <v>26.8</v>
      </c>
      <c r="G2633" s="39">
        <v>283650</v>
      </c>
      <c r="H2633" s="76"/>
      <c r="L2633" s="12">
        <f t="shared" si="117"/>
        <v>371</v>
      </c>
    </row>
    <row r="2634" spans="1:12" x14ac:dyDescent="0.25">
      <c r="A2634" s="37" t="s">
        <v>94</v>
      </c>
      <c r="B2634" s="40">
        <v>262948</v>
      </c>
      <c r="C2634" s="40">
        <v>199544</v>
      </c>
      <c r="D2634" s="44">
        <v>75.900000000000006</v>
      </c>
      <c r="E2634" s="40">
        <v>81166</v>
      </c>
      <c r="F2634" s="44">
        <v>30.9</v>
      </c>
      <c r="G2634" s="40">
        <v>280710</v>
      </c>
      <c r="H2634" s="130"/>
      <c r="L2634" s="12">
        <f t="shared" si="117"/>
        <v>310</v>
      </c>
    </row>
    <row r="2635" spans="1:12" x14ac:dyDescent="0.25">
      <c r="A2635" s="36" t="s">
        <v>95</v>
      </c>
      <c r="B2635" s="39">
        <v>285387</v>
      </c>
      <c r="C2635" s="39">
        <v>216889</v>
      </c>
      <c r="D2635" s="43">
        <v>76</v>
      </c>
      <c r="E2635" s="39">
        <v>103100</v>
      </c>
      <c r="F2635" s="43">
        <v>36.1</v>
      </c>
      <c r="G2635" s="39">
        <v>319989</v>
      </c>
      <c r="H2635" s="76"/>
      <c r="L2635" s="12">
        <f t="shared" si="117"/>
        <v>367</v>
      </c>
    </row>
    <row r="2636" spans="1:12" x14ac:dyDescent="0.25">
      <c r="A2636" s="37" t="s">
        <v>96</v>
      </c>
      <c r="B2636" s="40">
        <v>271707</v>
      </c>
      <c r="C2636" s="40">
        <v>218186</v>
      </c>
      <c r="D2636" s="42">
        <v>80.3</v>
      </c>
      <c r="E2636" s="40">
        <v>131120</v>
      </c>
      <c r="F2636" s="42">
        <v>48.3</v>
      </c>
      <c r="G2636" s="40">
        <v>349306</v>
      </c>
      <c r="H2636" s="130"/>
      <c r="L2636" s="12">
        <f t="shared" si="117"/>
        <v>295</v>
      </c>
    </row>
    <row r="2637" spans="1:12" x14ac:dyDescent="0.25">
      <c r="A2637" s="36" t="s">
        <v>97</v>
      </c>
      <c r="B2637" s="39">
        <v>217596</v>
      </c>
      <c r="C2637" s="39">
        <v>184784</v>
      </c>
      <c r="D2637" s="42">
        <v>84.9</v>
      </c>
      <c r="E2637" s="39">
        <v>135514</v>
      </c>
      <c r="F2637" s="42">
        <v>62.3</v>
      </c>
      <c r="G2637" s="39">
        <v>320298</v>
      </c>
      <c r="H2637" s="76"/>
      <c r="L2637" s="12">
        <f t="shared" si="117"/>
        <v>231</v>
      </c>
    </row>
    <row r="2638" spans="1:12" x14ac:dyDescent="0.25">
      <c r="A2638" s="37" t="s">
        <v>98</v>
      </c>
      <c r="B2638" s="40">
        <v>166506</v>
      </c>
      <c r="C2638" s="40">
        <v>142576</v>
      </c>
      <c r="D2638" s="42">
        <v>85.6</v>
      </c>
      <c r="E2638" s="40">
        <v>116612</v>
      </c>
      <c r="F2638" s="42">
        <v>70</v>
      </c>
      <c r="G2638" s="40">
        <v>259188</v>
      </c>
      <c r="H2638" s="130"/>
      <c r="L2638" s="12">
        <f t="shared" si="117"/>
        <v>151</v>
      </c>
    </row>
    <row r="2639" spans="1:12" x14ac:dyDescent="0.25">
      <c r="A2639" s="36" t="s">
        <v>99</v>
      </c>
      <c r="B2639" s="39">
        <v>107003</v>
      </c>
      <c r="C2639" s="39">
        <v>92420</v>
      </c>
      <c r="D2639" s="42">
        <v>86.4</v>
      </c>
      <c r="E2639" s="39">
        <v>84174</v>
      </c>
      <c r="F2639" s="42">
        <v>78.7</v>
      </c>
      <c r="G2639" s="39">
        <v>176594</v>
      </c>
      <c r="H2639" s="76"/>
      <c r="L2639" s="12">
        <f t="shared" si="117"/>
        <v>40</v>
      </c>
    </row>
    <row r="2640" spans="1:12" x14ac:dyDescent="0.25">
      <c r="A2640" s="37" t="s">
        <v>100</v>
      </c>
      <c r="B2640" s="40">
        <v>69877</v>
      </c>
      <c r="C2640" s="40">
        <v>61433</v>
      </c>
      <c r="D2640" s="42">
        <v>87.9</v>
      </c>
      <c r="E2640" s="40">
        <v>56526</v>
      </c>
      <c r="F2640" s="42">
        <v>80.900000000000006</v>
      </c>
      <c r="G2640" s="40">
        <v>117959</v>
      </c>
      <c r="H2640" s="130"/>
      <c r="L2640" s="12">
        <f t="shared" si="117"/>
        <v>31</v>
      </c>
    </row>
    <row r="2641" spans="1:12" x14ac:dyDescent="0.25">
      <c r="A2641" s="36" t="s">
        <v>101</v>
      </c>
      <c r="B2641" s="39">
        <v>44852</v>
      </c>
      <c r="C2641" s="39">
        <v>39275</v>
      </c>
      <c r="D2641" s="42">
        <v>87.6</v>
      </c>
      <c r="E2641" s="39">
        <v>36515</v>
      </c>
      <c r="F2641" s="42">
        <v>81.400000000000006</v>
      </c>
      <c r="G2641" s="39">
        <v>75790</v>
      </c>
      <c r="H2641" s="76"/>
      <c r="L2641" s="12">
        <f t="shared" si="117"/>
        <v>7</v>
      </c>
    </row>
    <row r="2642" spans="1:12" x14ac:dyDescent="0.25">
      <c r="A2642" s="37" t="s">
        <v>102</v>
      </c>
      <c r="B2642" s="40">
        <v>28637</v>
      </c>
      <c r="C2642" s="40">
        <v>25029</v>
      </c>
      <c r="D2642" s="42">
        <v>87.4</v>
      </c>
      <c r="E2642" s="40">
        <v>23554</v>
      </c>
      <c r="F2642" s="42">
        <v>82.2</v>
      </c>
      <c r="G2642" s="40">
        <v>48583</v>
      </c>
      <c r="H2642" s="130"/>
      <c r="L2642" s="12">
        <f t="shared" si="117"/>
        <v>8</v>
      </c>
    </row>
    <row r="2643" spans="1:12" x14ac:dyDescent="0.25">
      <c r="A2643" s="36" t="s">
        <v>12</v>
      </c>
      <c r="B2643" s="39" t="s">
        <v>13</v>
      </c>
      <c r="C2643" s="39">
        <v>62286</v>
      </c>
      <c r="D2643" s="43" t="s">
        <v>13</v>
      </c>
      <c r="E2643" s="39">
        <v>15668</v>
      </c>
      <c r="F2643" s="43" t="s">
        <v>13</v>
      </c>
      <c r="G2643" s="39">
        <v>77954</v>
      </c>
      <c r="H2643" s="76"/>
      <c r="L2643" s="12">
        <f t="shared" si="117"/>
        <v>731</v>
      </c>
    </row>
    <row r="2644" spans="1:12" x14ac:dyDescent="0.25">
      <c r="A2644" s="36" t="s">
        <v>194</v>
      </c>
      <c r="B2644" s="39">
        <v>3806860</v>
      </c>
      <c r="C2644" s="39">
        <v>2697234</v>
      </c>
      <c r="D2644" s="59">
        <v>70.8</v>
      </c>
      <c r="E2644" s="39">
        <v>1156974</v>
      </c>
      <c r="F2644" s="43">
        <v>30.4</v>
      </c>
      <c r="G2644" s="39">
        <v>3854208</v>
      </c>
      <c r="H2644" s="76"/>
    </row>
    <row r="2645" spans="1:12" x14ac:dyDescent="0.25">
      <c r="A2645" s="36" t="s">
        <v>103</v>
      </c>
      <c r="B2645" s="39">
        <v>4470643</v>
      </c>
      <c r="C2645" s="39">
        <v>2697234</v>
      </c>
      <c r="D2645" s="45">
        <v>60.3</v>
      </c>
      <c r="E2645" s="39">
        <v>1156974</v>
      </c>
      <c r="F2645" s="45">
        <v>25.9</v>
      </c>
      <c r="G2645" s="39">
        <v>3854208</v>
      </c>
      <c r="H2645" s="76"/>
      <c r="L2645" s="12">
        <f>SUM(L2626:L2644)</f>
        <v>5875</v>
      </c>
    </row>
    <row r="2647" spans="1:12" x14ac:dyDescent="0.25">
      <c r="B2647" s="3" t="s">
        <v>232</v>
      </c>
      <c r="C2647" s="58">
        <f>SUM(C2626:C2643)/SUM(B2626:B2642)</f>
        <v>0.70851954327701661</v>
      </c>
      <c r="D2647" s="56">
        <f>AVERAGE(D2626:D2642)</f>
        <v>73.170588235294105</v>
      </c>
      <c r="F2647" s="56">
        <f>AVERAGE(F2626:F2642)</f>
        <v>40.576470588235296</v>
      </c>
    </row>
    <row r="2648" spans="1:12" x14ac:dyDescent="0.25">
      <c r="B2648" s="3" t="s">
        <v>156</v>
      </c>
      <c r="D2648" s="38">
        <f>AVERAGE(D2636:D2642)</f>
        <v>85.728571428571428</v>
      </c>
      <c r="F2648" s="38">
        <f>AVERAGE(F2636:F2642)</f>
        <v>71.971428571428575</v>
      </c>
    </row>
    <row r="2649" spans="1:12" x14ac:dyDescent="0.25">
      <c r="B2649" s="3" t="s">
        <v>147</v>
      </c>
      <c r="D2649" s="38">
        <f>AVERAGE(D2638:D2642)</f>
        <v>86.97999999999999</v>
      </c>
      <c r="F2649" s="38">
        <f>AVERAGE(F2638:F2642)</f>
        <v>78.64</v>
      </c>
    </row>
    <row r="2651" spans="1:12" x14ac:dyDescent="0.25">
      <c r="A2651" t="s">
        <v>397</v>
      </c>
    </row>
    <row r="2652" spans="1:12" x14ac:dyDescent="0.25">
      <c r="A2652" t="s">
        <v>111</v>
      </c>
    </row>
    <row r="2653" spans="1:12" ht="60" x14ac:dyDescent="0.25">
      <c r="A2653" s="35" t="s">
        <v>104</v>
      </c>
      <c r="B2653" s="35" t="s">
        <v>105</v>
      </c>
      <c r="C2653" s="35" t="s">
        <v>106</v>
      </c>
      <c r="D2653" s="35" t="s">
        <v>107</v>
      </c>
      <c r="E2653" s="35" t="s">
        <v>108</v>
      </c>
      <c r="F2653" s="35" t="s">
        <v>109</v>
      </c>
      <c r="G2653" s="35" t="s">
        <v>110</v>
      </c>
      <c r="H2653" s="129"/>
      <c r="L2653" s="35" t="s">
        <v>457</v>
      </c>
    </row>
    <row r="2654" spans="1:12" x14ac:dyDescent="0.25">
      <c r="A2654" s="36" t="s">
        <v>134</v>
      </c>
      <c r="B2654" s="39">
        <v>663783</v>
      </c>
      <c r="C2654" s="39">
        <v>0</v>
      </c>
      <c r="D2654" s="45">
        <v>0</v>
      </c>
      <c r="E2654" s="39">
        <v>0</v>
      </c>
      <c r="F2654" s="45">
        <v>0</v>
      </c>
      <c r="G2654" s="39">
        <v>0</v>
      </c>
      <c r="H2654" s="76"/>
    </row>
    <row r="2655" spans="1:12" x14ac:dyDescent="0.25">
      <c r="A2655" s="41" t="s">
        <v>136</v>
      </c>
      <c r="B2655" s="40">
        <v>166087</v>
      </c>
      <c r="C2655" s="40">
        <v>93017</v>
      </c>
      <c r="D2655" s="44">
        <v>56</v>
      </c>
      <c r="E2655" s="40">
        <v>5039</v>
      </c>
      <c r="F2655" s="44">
        <v>3</v>
      </c>
      <c r="G2655" s="40">
        <v>98056</v>
      </c>
      <c r="H2655" s="130"/>
      <c r="L2655" s="12">
        <f t="shared" ref="L2655:L2672" si="118">C2655-C2684</f>
        <v>266</v>
      </c>
    </row>
    <row r="2656" spans="1:12" x14ac:dyDescent="0.25">
      <c r="A2656" s="36" t="s">
        <v>135</v>
      </c>
      <c r="B2656" s="39">
        <v>258656</v>
      </c>
      <c r="C2656" s="39">
        <v>155973</v>
      </c>
      <c r="D2656" s="43">
        <v>60.3</v>
      </c>
      <c r="E2656" s="39">
        <v>15668</v>
      </c>
      <c r="F2656" s="43">
        <v>6.1</v>
      </c>
      <c r="G2656" s="39">
        <v>171641</v>
      </c>
      <c r="H2656" s="76"/>
      <c r="L2656" s="12">
        <f t="shared" si="118"/>
        <v>320</v>
      </c>
    </row>
    <row r="2657" spans="1:12" x14ac:dyDescent="0.25">
      <c r="A2657" s="37" t="s">
        <v>88</v>
      </c>
      <c r="B2657" s="40">
        <v>276991</v>
      </c>
      <c r="C2657" s="40">
        <v>159893</v>
      </c>
      <c r="D2657" s="44">
        <v>57.7</v>
      </c>
      <c r="E2657" s="40">
        <v>28067</v>
      </c>
      <c r="F2657" s="44">
        <v>10.1</v>
      </c>
      <c r="G2657" s="40">
        <v>187960</v>
      </c>
      <c r="H2657" s="130"/>
      <c r="L2657" s="12">
        <f t="shared" si="118"/>
        <v>391</v>
      </c>
    </row>
    <row r="2658" spans="1:12" x14ac:dyDescent="0.25">
      <c r="A2658" s="36" t="s">
        <v>89</v>
      </c>
      <c r="B2658" s="39">
        <v>310735</v>
      </c>
      <c r="C2658" s="39">
        <v>176846</v>
      </c>
      <c r="D2658" s="43">
        <v>56.9</v>
      </c>
      <c r="E2658" s="39">
        <v>38921</v>
      </c>
      <c r="F2658" s="43">
        <v>12.5</v>
      </c>
      <c r="G2658" s="39">
        <v>215767</v>
      </c>
      <c r="H2658" s="76"/>
      <c r="L2658" s="12">
        <f t="shared" si="118"/>
        <v>422</v>
      </c>
    </row>
    <row r="2659" spans="1:12" x14ac:dyDescent="0.25">
      <c r="A2659" s="37" t="s">
        <v>90</v>
      </c>
      <c r="B2659" s="40">
        <v>356322</v>
      </c>
      <c r="C2659" s="40">
        <v>211737</v>
      </c>
      <c r="D2659" s="44">
        <v>59.4</v>
      </c>
      <c r="E2659" s="40">
        <v>52197</v>
      </c>
      <c r="F2659" s="44">
        <v>14.7</v>
      </c>
      <c r="G2659" s="40">
        <v>263934</v>
      </c>
      <c r="H2659" s="130"/>
      <c r="L2659" s="12">
        <f t="shared" si="118"/>
        <v>389</v>
      </c>
    </row>
    <row r="2660" spans="1:12" x14ac:dyDescent="0.25">
      <c r="A2660" s="36" t="s">
        <v>91</v>
      </c>
      <c r="B2660" s="39">
        <v>366699</v>
      </c>
      <c r="C2660" s="39">
        <v>230104</v>
      </c>
      <c r="D2660" s="43">
        <v>62.8</v>
      </c>
      <c r="E2660" s="39">
        <v>60539</v>
      </c>
      <c r="F2660" s="43">
        <v>16.5</v>
      </c>
      <c r="G2660" s="39">
        <v>290643</v>
      </c>
      <c r="H2660" s="76"/>
      <c r="L2660" s="12">
        <f t="shared" si="118"/>
        <v>325</v>
      </c>
    </row>
    <row r="2661" spans="1:12" x14ac:dyDescent="0.25">
      <c r="A2661" s="37" t="s">
        <v>92</v>
      </c>
      <c r="B2661" s="40">
        <v>325544</v>
      </c>
      <c r="C2661" s="40">
        <v>218325</v>
      </c>
      <c r="D2661" s="44">
        <v>67.099999999999994</v>
      </c>
      <c r="E2661" s="40">
        <v>73926</v>
      </c>
      <c r="F2661" s="44">
        <v>22.7</v>
      </c>
      <c r="G2661" s="40">
        <v>292251</v>
      </c>
      <c r="H2661" s="130"/>
      <c r="L2661" s="12">
        <f t="shared" si="118"/>
        <v>287</v>
      </c>
    </row>
    <row r="2662" spans="1:12" x14ac:dyDescent="0.25">
      <c r="A2662" s="36" t="s">
        <v>93</v>
      </c>
      <c r="B2662" s="39">
        <v>291312</v>
      </c>
      <c r="C2662" s="39">
        <v>205213</v>
      </c>
      <c r="D2662" s="43">
        <v>70.400000000000006</v>
      </c>
      <c r="E2662" s="39">
        <v>73510</v>
      </c>
      <c r="F2662" s="43">
        <v>25.2</v>
      </c>
      <c r="G2662" s="39">
        <v>278723</v>
      </c>
      <c r="H2662" s="76"/>
      <c r="L2662" s="12">
        <f t="shared" si="118"/>
        <v>230</v>
      </c>
    </row>
    <row r="2663" spans="1:12" x14ac:dyDescent="0.25">
      <c r="A2663" s="37" t="s">
        <v>94</v>
      </c>
      <c r="B2663" s="40">
        <v>262948</v>
      </c>
      <c r="C2663" s="40">
        <v>199234</v>
      </c>
      <c r="D2663" s="44">
        <v>75.8</v>
      </c>
      <c r="E2663" s="40">
        <v>76791</v>
      </c>
      <c r="F2663" s="44">
        <v>29.2</v>
      </c>
      <c r="G2663" s="40">
        <v>276025</v>
      </c>
      <c r="H2663" s="130"/>
      <c r="L2663" s="12">
        <f t="shared" si="118"/>
        <v>191</v>
      </c>
    </row>
    <row r="2664" spans="1:12" x14ac:dyDescent="0.25">
      <c r="A2664" s="36" t="s">
        <v>95</v>
      </c>
      <c r="B2664" s="39">
        <v>285387</v>
      </c>
      <c r="C2664" s="39">
        <v>216522</v>
      </c>
      <c r="D2664" s="43">
        <v>75.900000000000006</v>
      </c>
      <c r="E2664" s="39">
        <v>98387</v>
      </c>
      <c r="F2664" s="43">
        <v>34.5</v>
      </c>
      <c r="G2664" s="39">
        <v>314909</v>
      </c>
      <c r="H2664" s="76"/>
      <c r="L2664" s="12">
        <f t="shared" si="118"/>
        <v>211</v>
      </c>
    </row>
    <row r="2665" spans="1:12" x14ac:dyDescent="0.25">
      <c r="A2665" s="37" t="s">
        <v>96</v>
      </c>
      <c r="B2665" s="40">
        <v>271707</v>
      </c>
      <c r="C2665" s="40">
        <v>217891</v>
      </c>
      <c r="D2665" s="42">
        <v>80.2</v>
      </c>
      <c r="E2665" s="40">
        <v>127517</v>
      </c>
      <c r="F2665" s="42">
        <v>46.9</v>
      </c>
      <c r="G2665" s="40">
        <v>345408</v>
      </c>
      <c r="H2665" s="130"/>
      <c r="L2665" s="12">
        <f t="shared" si="118"/>
        <v>167</v>
      </c>
    </row>
    <row r="2666" spans="1:12" x14ac:dyDescent="0.25">
      <c r="A2666" s="36" t="s">
        <v>97</v>
      </c>
      <c r="B2666" s="39">
        <v>217596</v>
      </c>
      <c r="C2666" s="39">
        <v>184553</v>
      </c>
      <c r="D2666" s="42">
        <v>84.8</v>
      </c>
      <c r="E2666" s="39">
        <v>132796</v>
      </c>
      <c r="F2666" s="42">
        <v>61</v>
      </c>
      <c r="G2666" s="39">
        <v>317349</v>
      </c>
      <c r="H2666" s="76"/>
      <c r="L2666" s="12">
        <f t="shared" si="118"/>
        <v>106</v>
      </c>
    </row>
    <row r="2667" spans="1:12" x14ac:dyDescent="0.25">
      <c r="A2667" s="37" t="s">
        <v>98</v>
      </c>
      <c r="B2667" s="40">
        <v>166506</v>
      </c>
      <c r="C2667" s="40">
        <v>142425</v>
      </c>
      <c r="D2667" s="42">
        <v>85.5</v>
      </c>
      <c r="E2667" s="40">
        <v>115111</v>
      </c>
      <c r="F2667" s="42">
        <v>69.099999999999994</v>
      </c>
      <c r="G2667" s="40">
        <v>257536</v>
      </c>
      <c r="H2667" s="130"/>
      <c r="L2667" s="12">
        <f t="shared" si="118"/>
        <v>52</v>
      </c>
    </row>
    <row r="2668" spans="1:12" x14ac:dyDescent="0.25">
      <c r="A2668" s="36" t="s">
        <v>99</v>
      </c>
      <c r="B2668" s="39">
        <v>107003</v>
      </c>
      <c r="C2668" s="39">
        <v>92380</v>
      </c>
      <c r="D2668" s="42">
        <v>86.3</v>
      </c>
      <c r="E2668" s="39">
        <v>83864</v>
      </c>
      <c r="F2668" s="42">
        <v>78.400000000000006</v>
      </c>
      <c r="G2668" s="39">
        <v>176244</v>
      </c>
      <c r="H2668" s="76"/>
      <c r="L2668" s="12">
        <f t="shared" si="118"/>
        <v>17</v>
      </c>
    </row>
    <row r="2669" spans="1:12" x14ac:dyDescent="0.25">
      <c r="A2669" s="37" t="s">
        <v>100</v>
      </c>
      <c r="B2669" s="40">
        <v>69877</v>
      </c>
      <c r="C2669" s="40">
        <v>61402</v>
      </c>
      <c r="D2669" s="42">
        <v>87.9</v>
      </c>
      <c r="E2669" s="40">
        <v>56358</v>
      </c>
      <c r="F2669" s="42">
        <v>80.7</v>
      </c>
      <c r="G2669" s="40">
        <v>117760</v>
      </c>
      <c r="H2669" s="130"/>
      <c r="L2669" s="12">
        <f t="shared" si="118"/>
        <v>10</v>
      </c>
    </row>
    <row r="2670" spans="1:12" x14ac:dyDescent="0.25">
      <c r="A2670" s="36" t="s">
        <v>101</v>
      </c>
      <c r="B2670" s="39">
        <v>44852</v>
      </c>
      <c r="C2670" s="39">
        <v>39268</v>
      </c>
      <c r="D2670" s="42">
        <v>87.5</v>
      </c>
      <c r="E2670" s="39">
        <v>36438</v>
      </c>
      <c r="F2670" s="42">
        <v>81.2</v>
      </c>
      <c r="G2670" s="39">
        <v>75706</v>
      </c>
      <c r="H2670" s="76"/>
      <c r="L2670" s="12">
        <f t="shared" si="118"/>
        <v>6</v>
      </c>
    </row>
    <row r="2671" spans="1:12" x14ac:dyDescent="0.25">
      <c r="A2671" s="37" t="s">
        <v>102</v>
      </c>
      <c r="B2671" s="40">
        <v>28637</v>
      </c>
      <c r="C2671" s="40">
        <v>25021</v>
      </c>
      <c r="D2671" s="42">
        <v>87.4</v>
      </c>
      <c r="E2671" s="40">
        <v>23513</v>
      </c>
      <c r="F2671" s="42">
        <v>82.1</v>
      </c>
      <c r="G2671" s="40">
        <v>48534</v>
      </c>
      <c r="H2671" s="130"/>
      <c r="L2671" s="12">
        <f t="shared" si="118"/>
        <v>3</v>
      </c>
    </row>
    <row r="2672" spans="1:12" x14ac:dyDescent="0.25">
      <c r="A2672" s="36" t="s">
        <v>12</v>
      </c>
      <c r="B2672" s="39" t="s">
        <v>13</v>
      </c>
      <c r="C2672" s="39">
        <v>61555</v>
      </c>
      <c r="D2672" s="43" t="s">
        <v>13</v>
      </c>
      <c r="E2672" s="39">
        <v>14699</v>
      </c>
      <c r="F2672" s="43" t="s">
        <v>13</v>
      </c>
      <c r="G2672" s="39">
        <v>76254</v>
      </c>
      <c r="H2672" s="76"/>
      <c r="L2672" s="12">
        <f t="shared" si="118"/>
        <v>61</v>
      </c>
    </row>
    <row r="2673" spans="1:12" x14ac:dyDescent="0.25">
      <c r="A2673" s="36" t="s">
        <v>194</v>
      </c>
      <c r="B2673" s="39">
        <v>3806860</v>
      </c>
      <c r="C2673" s="39">
        <v>2691359</v>
      </c>
      <c r="D2673" s="59">
        <v>70.7</v>
      </c>
      <c r="E2673" s="39">
        <v>1113341</v>
      </c>
      <c r="F2673" s="43">
        <v>29.2</v>
      </c>
      <c r="G2673" s="39">
        <v>3804700</v>
      </c>
      <c r="H2673" s="76"/>
    </row>
    <row r="2674" spans="1:12" x14ac:dyDescent="0.25">
      <c r="A2674" s="36" t="s">
        <v>103</v>
      </c>
      <c r="B2674" s="39">
        <v>4470643</v>
      </c>
      <c r="C2674" s="39">
        <v>2691359</v>
      </c>
      <c r="D2674" s="45">
        <v>60.2</v>
      </c>
      <c r="E2674" s="39">
        <v>1113341</v>
      </c>
      <c r="F2674" s="45">
        <v>24.9</v>
      </c>
      <c r="G2674" s="39">
        <v>3804700</v>
      </c>
      <c r="H2674" s="76"/>
      <c r="L2674" s="12">
        <f>SUM(L2655:L2673)</f>
        <v>3454</v>
      </c>
    </row>
    <row r="2676" spans="1:12" x14ac:dyDescent="0.25">
      <c r="B2676" s="3" t="s">
        <v>232</v>
      </c>
      <c r="C2676" s="58">
        <f>SUM(C2655:C2672)/SUM(B2655:B2671)</f>
        <v>0.70697627624243509</v>
      </c>
      <c r="D2676" s="56">
        <f>AVERAGE(D2655:D2671)</f>
        <v>73.052941176470597</v>
      </c>
      <c r="F2676" s="56">
        <f>AVERAGE(F2655:F2671)</f>
        <v>39.641176470588235</v>
      </c>
    </row>
    <row r="2677" spans="1:12" x14ac:dyDescent="0.25">
      <c r="B2677" s="3" t="s">
        <v>156</v>
      </c>
      <c r="D2677" s="38">
        <f>AVERAGE(D2665:D2671)</f>
        <v>85.657142857142858</v>
      </c>
      <c r="F2677" s="38">
        <f>AVERAGE(F2665:F2671)</f>
        <v>71.342857142857142</v>
      </c>
    </row>
    <row r="2678" spans="1:12" x14ac:dyDescent="0.25">
      <c r="B2678" s="3" t="s">
        <v>147</v>
      </c>
      <c r="D2678" s="38">
        <f>AVERAGE(D2667:D2671)</f>
        <v>86.92</v>
      </c>
      <c r="F2678" s="38">
        <f>AVERAGE(F2667:F2671)</f>
        <v>78.3</v>
      </c>
    </row>
    <row r="2680" spans="1:12" x14ac:dyDescent="0.25">
      <c r="A2680" t="s">
        <v>392</v>
      </c>
    </row>
    <row r="2681" spans="1:12" x14ac:dyDescent="0.25">
      <c r="A2681" t="s">
        <v>111</v>
      </c>
    </row>
    <row r="2682" spans="1:12" ht="60" x14ac:dyDescent="0.25">
      <c r="A2682" s="35" t="s">
        <v>104</v>
      </c>
      <c r="B2682" s="35" t="s">
        <v>105</v>
      </c>
      <c r="C2682" s="35" t="s">
        <v>106</v>
      </c>
      <c r="D2682" s="35" t="s">
        <v>107</v>
      </c>
      <c r="E2682" s="35" t="s">
        <v>108</v>
      </c>
      <c r="F2682" s="35" t="s">
        <v>109</v>
      </c>
      <c r="G2682" s="35" t="s">
        <v>110</v>
      </c>
      <c r="H2682" s="129"/>
      <c r="L2682" s="35" t="s">
        <v>457</v>
      </c>
    </row>
    <row r="2683" spans="1:12" x14ac:dyDescent="0.25">
      <c r="A2683" s="36" t="s">
        <v>134</v>
      </c>
      <c r="B2683" s="39">
        <v>663783</v>
      </c>
      <c r="C2683" s="39">
        <v>0</v>
      </c>
      <c r="D2683" s="45">
        <v>0</v>
      </c>
      <c r="E2683" s="39">
        <v>0</v>
      </c>
      <c r="F2683" s="45">
        <v>0</v>
      </c>
      <c r="G2683" s="39">
        <v>0</v>
      </c>
      <c r="H2683" s="76"/>
    </row>
    <row r="2684" spans="1:12" x14ac:dyDescent="0.25">
      <c r="A2684" s="41" t="s">
        <v>136</v>
      </c>
      <c r="B2684" s="40">
        <v>166087</v>
      </c>
      <c r="C2684" s="40">
        <v>92751</v>
      </c>
      <c r="D2684" s="44">
        <v>55.8</v>
      </c>
      <c r="E2684" s="40">
        <v>4630</v>
      </c>
      <c r="F2684" s="44">
        <v>2.8</v>
      </c>
      <c r="G2684" s="40">
        <v>97381</v>
      </c>
      <c r="H2684" s="130"/>
      <c r="L2684" s="12">
        <f t="shared" ref="L2684:L2701" si="119">C2684-C2713</f>
        <v>1197</v>
      </c>
    </row>
    <row r="2685" spans="1:12" x14ac:dyDescent="0.25">
      <c r="A2685" s="36" t="s">
        <v>135</v>
      </c>
      <c r="B2685" s="39">
        <v>258656</v>
      </c>
      <c r="C2685" s="39">
        <v>155653</v>
      </c>
      <c r="D2685" s="43">
        <v>60.2</v>
      </c>
      <c r="E2685" s="39">
        <v>14670</v>
      </c>
      <c r="F2685" s="43">
        <v>5.7</v>
      </c>
      <c r="G2685" s="39">
        <v>170323</v>
      </c>
      <c r="H2685" s="76"/>
      <c r="L2685" s="12">
        <f t="shared" si="119"/>
        <v>1473</v>
      </c>
    </row>
    <row r="2686" spans="1:12" x14ac:dyDescent="0.25">
      <c r="A2686" s="37" t="s">
        <v>88</v>
      </c>
      <c r="B2686" s="40">
        <v>276991</v>
      </c>
      <c r="C2686" s="40">
        <v>159502</v>
      </c>
      <c r="D2686" s="44">
        <v>57.6</v>
      </c>
      <c r="E2686" s="40">
        <v>26876</v>
      </c>
      <c r="F2686" s="44">
        <v>9.6999999999999993</v>
      </c>
      <c r="G2686" s="40">
        <v>186378</v>
      </c>
      <c r="H2686" s="130"/>
      <c r="L2686" s="12">
        <f t="shared" si="119"/>
        <v>1551</v>
      </c>
    </row>
    <row r="2687" spans="1:12" x14ac:dyDescent="0.25">
      <c r="A2687" s="36" t="s">
        <v>89</v>
      </c>
      <c r="B2687" s="39">
        <v>310735</v>
      </c>
      <c r="C2687" s="39">
        <v>176424</v>
      </c>
      <c r="D2687" s="43">
        <v>56.8</v>
      </c>
      <c r="E2687" s="39">
        <v>37581</v>
      </c>
      <c r="F2687" s="43">
        <v>12.1</v>
      </c>
      <c r="G2687" s="39">
        <v>214005</v>
      </c>
      <c r="H2687" s="76"/>
      <c r="L2687" s="12">
        <f t="shared" si="119"/>
        <v>1784</v>
      </c>
    </row>
    <row r="2688" spans="1:12" x14ac:dyDescent="0.25">
      <c r="A2688" s="37" t="s">
        <v>90</v>
      </c>
      <c r="B2688" s="40">
        <v>356322</v>
      </c>
      <c r="C2688" s="40">
        <v>211348</v>
      </c>
      <c r="D2688" s="44">
        <v>59.3</v>
      </c>
      <c r="E2688" s="40">
        <v>50343</v>
      </c>
      <c r="F2688" s="44">
        <v>14.1</v>
      </c>
      <c r="G2688" s="40">
        <v>261691</v>
      </c>
      <c r="H2688" s="130"/>
      <c r="L2688" s="12">
        <f t="shared" si="119"/>
        <v>1820</v>
      </c>
    </row>
    <row r="2689" spans="1:15" x14ac:dyDescent="0.25">
      <c r="A2689" s="36" t="s">
        <v>91</v>
      </c>
      <c r="B2689" s="39">
        <v>366699</v>
      </c>
      <c r="C2689" s="39">
        <v>229779</v>
      </c>
      <c r="D2689" s="43">
        <v>62.7</v>
      </c>
      <c r="E2689" s="39">
        <v>58487</v>
      </c>
      <c r="F2689" s="43">
        <v>15.9</v>
      </c>
      <c r="G2689" s="39">
        <v>288266</v>
      </c>
      <c r="H2689" s="76"/>
      <c r="L2689" s="12">
        <f t="shared" si="119"/>
        <v>1892</v>
      </c>
    </row>
    <row r="2690" spans="1:15" x14ac:dyDescent="0.25">
      <c r="A2690" s="37" t="s">
        <v>92</v>
      </c>
      <c r="B2690" s="40">
        <v>325544</v>
      </c>
      <c r="C2690" s="40">
        <v>218038</v>
      </c>
      <c r="D2690" s="44">
        <v>67</v>
      </c>
      <c r="E2690" s="40">
        <v>71016</v>
      </c>
      <c r="F2690" s="44">
        <v>21.8</v>
      </c>
      <c r="G2690" s="40">
        <v>289054</v>
      </c>
      <c r="H2690" s="130"/>
      <c r="L2690" s="12">
        <f t="shared" si="119"/>
        <v>1520</v>
      </c>
    </row>
    <row r="2691" spans="1:15" x14ac:dyDescent="0.25">
      <c r="A2691" s="36" t="s">
        <v>93</v>
      </c>
      <c r="B2691" s="39">
        <v>291312</v>
      </c>
      <c r="C2691" s="39">
        <v>204983</v>
      </c>
      <c r="D2691" s="43">
        <v>70.400000000000006</v>
      </c>
      <c r="E2691" s="39">
        <v>70534</v>
      </c>
      <c r="F2691" s="43">
        <v>24.2</v>
      </c>
      <c r="G2691" s="39">
        <v>275517</v>
      </c>
      <c r="H2691" s="76"/>
      <c r="L2691" s="12">
        <f t="shared" si="119"/>
        <v>1200</v>
      </c>
    </row>
    <row r="2692" spans="1:15" x14ac:dyDescent="0.25">
      <c r="A2692" s="37" t="s">
        <v>94</v>
      </c>
      <c r="B2692" s="40">
        <v>262948</v>
      </c>
      <c r="C2692" s="40">
        <v>199043</v>
      </c>
      <c r="D2692" s="44">
        <v>75.7</v>
      </c>
      <c r="E2692" s="40">
        <v>73894</v>
      </c>
      <c r="F2692" s="44">
        <v>28.1</v>
      </c>
      <c r="G2692" s="40">
        <v>272937</v>
      </c>
      <c r="H2692" s="130"/>
      <c r="L2692" s="12">
        <f t="shared" si="119"/>
        <v>1075</v>
      </c>
    </row>
    <row r="2693" spans="1:15" x14ac:dyDescent="0.25">
      <c r="A2693" s="36" t="s">
        <v>95</v>
      </c>
      <c r="B2693" s="39">
        <v>285387</v>
      </c>
      <c r="C2693" s="39">
        <v>216311</v>
      </c>
      <c r="D2693" s="43">
        <v>75.8</v>
      </c>
      <c r="E2693" s="39">
        <v>95371</v>
      </c>
      <c r="F2693" s="43">
        <v>33.4</v>
      </c>
      <c r="G2693" s="39">
        <v>311682</v>
      </c>
      <c r="H2693" s="76"/>
      <c r="L2693" s="12">
        <f t="shared" si="119"/>
        <v>957</v>
      </c>
    </row>
    <row r="2694" spans="1:15" x14ac:dyDescent="0.25">
      <c r="A2694" s="37" t="s">
        <v>96</v>
      </c>
      <c r="B2694" s="40">
        <v>271707</v>
      </c>
      <c r="C2694" s="40">
        <v>217724</v>
      </c>
      <c r="D2694" s="42">
        <v>80.099999999999994</v>
      </c>
      <c r="E2694" s="40">
        <v>125154</v>
      </c>
      <c r="F2694" s="42">
        <v>46.1</v>
      </c>
      <c r="G2694" s="40">
        <v>342878</v>
      </c>
      <c r="H2694" s="130"/>
      <c r="L2694" s="12">
        <f t="shared" si="119"/>
        <v>742</v>
      </c>
      <c r="N2694" t="s">
        <v>394</v>
      </c>
    </row>
    <row r="2695" spans="1:15" x14ac:dyDescent="0.25">
      <c r="A2695" s="36" t="s">
        <v>97</v>
      </c>
      <c r="B2695" s="39">
        <v>217596</v>
      </c>
      <c r="C2695" s="39">
        <v>184447</v>
      </c>
      <c r="D2695" s="42">
        <v>84.8</v>
      </c>
      <c r="E2695" s="39">
        <v>130720</v>
      </c>
      <c r="F2695" s="42">
        <v>60.1</v>
      </c>
      <c r="G2695" s="39">
        <v>315167</v>
      </c>
      <c r="H2695" s="76"/>
      <c r="L2695" s="12">
        <f t="shared" si="119"/>
        <v>403</v>
      </c>
      <c r="N2695" s="60">
        <f>SUM(C2694:C2700)</f>
        <v>762579</v>
      </c>
    </row>
    <row r="2696" spans="1:15" x14ac:dyDescent="0.25">
      <c r="A2696" s="37" t="s">
        <v>98</v>
      </c>
      <c r="B2696" s="40">
        <v>166506</v>
      </c>
      <c r="C2696" s="40">
        <v>142373</v>
      </c>
      <c r="D2696" s="42">
        <v>85.5</v>
      </c>
      <c r="E2696" s="40">
        <v>114029</v>
      </c>
      <c r="F2696" s="42">
        <v>68.5</v>
      </c>
      <c r="G2696" s="40">
        <v>256402</v>
      </c>
      <c r="H2696" s="130"/>
      <c r="L2696" s="12">
        <f t="shared" si="119"/>
        <v>283</v>
      </c>
      <c r="N2696" s="60">
        <f>N2695*10%</f>
        <v>76257.900000000009</v>
      </c>
      <c r="O2696" t="s">
        <v>395</v>
      </c>
    </row>
    <row r="2697" spans="1:15" x14ac:dyDescent="0.25">
      <c r="A2697" s="36" t="s">
        <v>99</v>
      </c>
      <c r="B2697" s="39">
        <v>107003</v>
      </c>
      <c r="C2697" s="39">
        <v>92363</v>
      </c>
      <c r="D2697" s="42">
        <v>86.3</v>
      </c>
      <c r="E2697" s="39">
        <v>83667</v>
      </c>
      <c r="F2697" s="42">
        <v>78.2</v>
      </c>
      <c r="G2697" s="39">
        <v>176030</v>
      </c>
      <c r="H2697" s="76"/>
      <c r="L2697" s="12">
        <f t="shared" si="119"/>
        <v>118</v>
      </c>
      <c r="N2697" s="60">
        <f>N2696*2.17%</f>
        <v>1654.7964300000003</v>
      </c>
    </row>
    <row r="2698" spans="1:15" x14ac:dyDescent="0.25">
      <c r="A2698" s="37" t="s">
        <v>100</v>
      </c>
      <c r="B2698" s="40">
        <v>69877</v>
      </c>
      <c r="C2698" s="40">
        <v>61392</v>
      </c>
      <c r="D2698" s="42">
        <v>87.9</v>
      </c>
      <c r="E2698" s="40">
        <v>56265</v>
      </c>
      <c r="F2698" s="42">
        <v>80.5</v>
      </c>
      <c r="G2698" s="40">
        <v>117657</v>
      </c>
      <c r="H2698" s="130"/>
      <c r="L2698" s="12">
        <f t="shared" si="119"/>
        <v>70</v>
      </c>
    </row>
    <row r="2699" spans="1:15" x14ac:dyDescent="0.25">
      <c r="A2699" s="36" t="s">
        <v>101</v>
      </c>
      <c r="B2699" s="39">
        <v>44852</v>
      </c>
      <c r="C2699" s="39">
        <v>39262</v>
      </c>
      <c r="D2699" s="42">
        <v>87.5</v>
      </c>
      <c r="E2699" s="39">
        <v>36392</v>
      </c>
      <c r="F2699" s="42">
        <v>81.099999999999994</v>
      </c>
      <c r="G2699" s="39">
        <v>75654</v>
      </c>
      <c r="H2699" s="76"/>
      <c r="L2699" s="12">
        <f t="shared" si="119"/>
        <v>33</v>
      </c>
    </row>
    <row r="2700" spans="1:15" x14ac:dyDescent="0.25">
      <c r="A2700" s="37" t="s">
        <v>102</v>
      </c>
      <c r="B2700" s="40">
        <v>28637</v>
      </c>
      <c r="C2700" s="40">
        <v>25018</v>
      </c>
      <c r="D2700" s="42">
        <v>87.4</v>
      </c>
      <c r="E2700" s="40">
        <v>23497</v>
      </c>
      <c r="F2700" s="42">
        <v>82</v>
      </c>
      <c r="G2700" s="40">
        <v>48515</v>
      </c>
      <c r="H2700" s="130"/>
      <c r="L2700" s="12">
        <f t="shared" si="119"/>
        <v>13</v>
      </c>
    </row>
    <row r="2701" spans="1:15" x14ac:dyDescent="0.25">
      <c r="A2701" s="36" t="s">
        <v>12</v>
      </c>
      <c r="B2701" s="39" t="s">
        <v>13</v>
      </c>
      <c r="C2701" s="39">
        <v>61494</v>
      </c>
      <c r="D2701" s="43" t="s">
        <v>13</v>
      </c>
      <c r="E2701" s="39">
        <v>14643</v>
      </c>
      <c r="F2701" s="43" t="s">
        <v>13</v>
      </c>
      <c r="G2701" s="39">
        <v>76137</v>
      </c>
      <c r="H2701" s="76"/>
      <c r="L2701" s="12">
        <f t="shared" si="119"/>
        <v>210</v>
      </c>
    </row>
    <row r="2702" spans="1:15" x14ac:dyDescent="0.25">
      <c r="A2702" s="36" t="s">
        <v>194</v>
      </c>
      <c r="B2702" s="39">
        <v>3806860</v>
      </c>
      <c r="C2702" s="39">
        <v>2687905</v>
      </c>
      <c r="D2702" s="59">
        <v>70.599999999999994</v>
      </c>
      <c r="E2702" s="39">
        <v>1087769</v>
      </c>
      <c r="F2702" s="43">
        <v>28.6</v>
      </c>
      <c r="G2702" s="39">
        <v>3775674</v>
      </c>
      <c r="H2702" s="76"/>
    </row>
    <row r="2703" spans="1:15" x14ac:dyDescent="0.25">
      <c r="A2703" s="36" t="s">
        <v>103</v>
      </c>
      <c r="B2703" s="39">
        <v>4470643</v>
      </c>
      <c r="C2703" s="39">
        <v>2687905</v>
      </c>
      <c r="D2703" s="45">
        <v>60.1</v>
      </c>
      <c r="E2703" s="39">
        <v>1087769</v>
      </c>
      <c r="F2703" s="45">
        <v>24.3</v>
      </c>
      <c r="G2703" s="39">
        <v>3775674</v>
      </c>
      <c r="H2703" s="76"/>
      <c r="L2703" s="12">
        <f>SUM(L2684:L2702)</f>
        <v>16341</v>
      </c>
    </row>
    <row r="2705" spans="1:12" x14ac:dyDescent="0.25">
      <c r="B2705" s="3" t="s">
        <v>232</v>
      </c>
      <c r="C2705" s="58">
        <f>SUM(C2684:C2701)/SUM(B2684:B2700)</f>
        <v>0.70606896656797635</v>
      </c>
      <c r="D2705" s="56">
        <f>AVERAGE(D2684:D2700)</f>
        <v>72.988235294117644</v>
      </c>
      <c r="F2705" s="56">
        <f>AVERAGE(F2684:F2700)</f>
        <v>39.076470588235289</v>
      </c>
    </row>
    <row r="2706" spans="1:12" x14ac:dyDescent="0.25">
      <c r="B2706" s="3" t="s">
        <v>156</v>
      </c>
      <c r="D2706" s="38">
        <f>AVERAGE(D2694:D2700)</f>
        <v>85.642857142857139</v>
      </c>
      <c r="F2706" s="38">
        <f>AVERAGE(F2694:F2700)</f>
        <v>70.928571428571431</v>
      </c>
    </row>
    <row r="2707" spans="1:12" x14ac:dyDescent="0.25">
      <c r="B2707" s="3" t="s">
        <v>147</v>
      </c>
      <c r="D2707" s="38">
        <f>AVERAGE(D2696:D2700)</f>
        <v>86.92</v>
      </c>
      <c r="F2707" s="38">
        <f>AVERAGE(F2696:F2700)</f>
        <v>78.059999999999988</v>
      </c>
    </row>
    <row r="2709" spans="1:12" x14ac:dyDescent="0.25">
      <c r="A2709" t="s">
        <v>386</v>
      </c>
    </row>
    <row r="2710" spans="1:12" x14ac:dyDescent="0.25">
      <c r="A2710" t="s">
        <v>111</v>
      </c>
    </row>
    <row r="2711" spans="1:12" ht="60" x14ac:dyDescent="0.25">
      <c r="A2711" s="35" t="s">
        <v>104</v>
      </c>
      <c r="B2711" s="35" t="s">
        <v>105</v>
      </c>
      <c r="C2711" s="35" t="s">
        <v>106</v>
      </c>
      <c r="D2711" s="35" t="s">
        <v>107</v>
      </c>
      <c r="E2711" s="35" t="s">
        <v>108</v>
      </c>
      <c r="F2711" s="35" t="s">
        <v>109</v>
      </c>
      <c r="G2711" s="35" t="s">
        <v>110</v>
      </c>
      <c r="H2711" s="129"/>
      <c r="L2711" s="35" t="s">
        <v>457</v>
      </c>
    </row>
    <row r="2712" spans="1:12" x14ac:dyDescent="0.25">
      <c r="A2712" s="36" t="s">
        <v>134</v>
      </c>
      <c r="B2712" s="39">
        <v>663783</v>
      </c>
      <c r="C2712" s="39">
        <v>0</v>
      </c>
      <c r="D2712" s="45">
        <v>0</v>
      </c>
      <c r="E2712" s="39">
        <v>0</v>
      </c>
      <c r="F2712" s="45">
        <v>0</v>
      </c>
      <c r="G2712" s="39">
        <v>0</v>
      </c>
      <c r="H2712" s="76"/>
    </row>
    <row r="2713" spans="1:12" x14ac:dyDescent="0.25">
      <c r="A2713" s="41" t="s">
        <v>136</v>
      </c>
      <c r="B2713" s="40">
        <v>166087</v>
      </c>
      <c r="C2713" s="40">
        <v>91554</v>
      </c>
      <c r="D2713" s="44">
        <v>55.1</v>
      </c>
      <c r="E2713" s="40">
        <v>2945</v>
      </c>
      <c r="F2713" s="44">
        <v>1.8</v>
      </c>
      <c r="G2713" s="40">
        <v>94499</v>
      </c>
      <c r="H2713" s="130"/>
      <c r="L2713" s="12">
        <f t="shared" ref="L2713:L2730" si="120">C2713-C2742</f>
        <v>638</v>
      </c>
    </row>
    <row r="2714" spans="1:12" x14ac:dyDescent="0.25">
      <c r="A2714" s="36" t="s">
        <v>135</v>
      </c>
      <c r="B2714" s="39">
        <v>258656</v>
      </c>
      <c r="C2714" s="39">
        <v>154180</v>
      </c>
      <c r="D2714" s="43">
        <v>59.6</v>
      </c>
      <c r="E2714" s="39">
        <v>11185</v>
      </c>
      <c r="F2714" s="43">
        <v>4.3</v>
      </c>
      <c r="G2714" s="39">
        <v>165365</v>
      </c>
      <c r="H2714" s="76"/>
      <c r="L2714" s="12">
        <f t="shared" si="120"/>
        <v>920</v>
      </c>
    </row>
    <row r="2715" spans="1:12" x14ac:dyDescent="0.25">
      <c r="A2715" s="37" t="s">
        <v>88</v>
      </c>
      <c r="B2715" s="40">
        <v>276991</v>
      </c>
      <c r="C2715" s="40">
        <v>157951</v>
      </c>
      <c r="D2715" s="44">
        <v>57</v>
      </c>
      <c r="E2715" s="40">
        <v>22604</v>
      </c>
      <c r="F2715" s="44">
        <v>8.1999999999999993</v>
      </c>
      <c r="G2715" s="40">
        <v>180555</v>
      </c>
      <c r="H2715" s="130"/>
      <c r="L2715" s="12">
        <f t="shared" si="120"/>
        <v>1011</v>
      </c>
    </row>
    <row r="2716" spans="1:12" x14ac:dyDescent="0.25">
      <c r="A2716" s="36" t="s">
        <v>89</v>
      </c>
      <c r="B2716" s="39">
        <v>310735</v>
      </c>
      <c r="C2716" s="39">
        <v>174640</v>
      </c>
      <c r="D2716" s="43">
        <v>56.2</v>
      </c>
      <c r="E2716" s="39">
        <v>32410</v>
      </c>
      <c r="F2716" s="43">
        <v>10.4</v>
      </c>
      <c r="G2716" s="39">
        <v>207050</v>
      </c>
      <c r="H2716" s="76"/>
      <c r="L2716" s="12">
        <f t="shared" si="120"/>
        <v>1091</v>
      </c>
    </row>
    <row r="2717" spans="1:12" x14ac:dyDescent="0.25">
      <c r="A2717" s="37" t="s">
        <v>90</v>
      </c>
      <c r="B2717" s="40">
        <v>356322</v>
      </c>
      <c r="C2717" s="40">
        <v>209528</v>
      </c>
      <c r="D2717" s="44">
        <v>58.8</v>
      </c>
      <c r="E2717" s="40">
        <v>43321</v>
      </c>
      <c r="F2717" s="44">
        <v>12.2</v>
      </c>
      <c r="G2717" s="40">
        <v>252849</v>
      </c>
      <c r="H2717" s="130"/>
      <c r="L2717" s="12">
        <f t="shared" si="120"/>
        <v>1066</v>
      </c>
    </row>
    <row r="2718" spans="1:12" x14ac:dyDescent="0.25">
      <c r="A2718" s="36" t="s">
        <v>91</v>
      </c>
      <c r="B2718" s="39">
        <v>366699</v>
      </c>
      <c r="C2718" s="39">
        <v>227887</v>
      </c>
      <c r="D2718" s="43">
        <v>62.1</v>
      </c>
      <c r="E2718" s="39">
        <v>50228</v>
      </c>
      <c r="F2718" s="43">
        <v>13.7</v>
      </c>
      <c r="G2718" s="39">
        <v>278115</v>
      </c>
      <c r="H2718" s="76"/>
      <c r="L2718" s="12">
        <f t="shared" si="120"/>
        <v>1121</v>
      </c>
    </row>
    <row r="2719" spans="1:12" x14ac:dyDescent="0.25">
      <c r="A2719" s="37" t="s">
        <v>92</v>
      </c>
      <c r="B2719" s="40">
        <v>325544</v>
      </c>
      <c r="C2719" s="40">
        <v>216518</v>
      </c>
      <c r="D2719" s="44">
        <v>66.5</v>
      </c>
      <c r="E2719" s="40">
        <v>58383</v>
      </c>
      <c r="F2719" s="44">
        <v>17.899999999999999</v>
      </c>
      <c r="G2719" s="40">
        <v>274901</v>
      </c>
      <c r="H2719" s="130"/>
      <c r="L2719" s="12">
        <f t="shared" si="120"/>
        <v>953</v>
      </c>
    </row>
    <row r="2720" spans="1:12" x14ac:dyDescent="0.25">
      <c r="A2720" s="36" t="s">
        <v>93</v>
      </c>
      <c r="B2720" s="39">
        <v>291312</v>
      </c>
      <c r="C2720" s="39">
        <v>203783</v>
      </c>
      <c r="D2720" s="43">
        <v>70</v>
      </c>
      <c r="E2720" s="39">
        <v>58177</v>
      </c>
      <c r="F2720" s="43">
        <v>20</v>
      </c>
      <c r="G2720" s="39">
        <v>261960</v>
      </c>
      <c r="H2720" s="76"/>
      <c r="L2720" s="12">
        <f t="shared" si="120"/>
        <v>850</v>
      </c>
    </row>
    <row r="2721" spans="1:12" x14ac:dyDescent="0.25">
      <c r="A2721" s="37" t="s">
        <v>94</v>
      </c>
      <c r="B2721" s="40">
        <v>262948</v>
      </c>
      <c r="C2721" s="40">
        <v>197968</v>
      </c>
      <c r="D2721" s="44">
        <v>75.3</v>
      </c>
      <c r="E2721" s="40">
        <v>61638</v>
      </c>
      <c r="F2721" s="44">
        <v>23.4</v>
      </c>
      <c r="G2721" s="40">
        <v>259606</v>
      </c>
      <c r="H2721" s="130"/>
      <c r="L2721" s="12">
        <f t="shared" si="120"/>
        <v>678</v>
      </c>
    </row>
    <row r="2722" spans="1:12" x14ac:dyDescent="0.25">
      <c r="A2722" s="36" t="s">
        <v>95</v>
      </c>
      <c r="B2722" s="39">
        <v>285387</v>
      </c>
      <c r="C2722" s="39">
        <v>215354</v>
      </c>
      <c r="D2722" s="43">
        <v>75.5</v>
      </c>
      <c r="E2722" s="39">
        <v>82005</v>
      </c>
      <c r="F2722" s="43">
        <v>28.7</v>
      </c>
      <c r="G2722" s="39">
        <v>297359</v>
      </c>
      <c r="H2722" s="76"/>
      <c r="L2722" s="12">
        <f t="shared" si="120"/>
        <v>641</v>
      </c>
    </row>
    <row r="2723" spans="1:12" x14ac:dyDescent="0.25">
      <c r="A2723" s="37" t="s">
        <v>96</v>
      </c>
      <c r="B2723" s="40">
        <v>271707</v>
      </c>
      <c r="C2723" s="40">
        <v>216982</v>
      </c>
      <c r="D2723" s="42">
        <v>79.900000000000006</v>
      </c>
      <c r="E2723" s="40">
        <v>115091</v>
      </c>
      <c r="F2723" s="42">
        <v>42.4</v>
      </c>
      <c r="G2723" s="40">
        <v>332073</v>
      </c>
      <c r="H2723" s="130"/>
      <c r="L2723" s="12">
        <f t="shared" si="120"/>
        <v>571</v>
      </c>
    </row>
    <row r="2724" spans="1:12" x14ac:dyDescent="0.25">
      <c r="A2724" s="36" t="s">
        <v>97</v>
      </c>
      <c r="B2724" s="39">
        <v>217596</v>
      </c>
      <c r="C2724" s="39">
        <v>184044</v>
      </c>
      <c r="D2724" s="42">
        <v>84.6</v>
      </c>
      <c r="E2724" s="39">
        <v>122747</v>
      </c>
      <c r="F2724" s="42">
        <v>56.4</v>
      </c>
      <c r="G2724" s="39">
        <v>306791</v>
      </c>
      <c r="H2724" s="76"/>
      <c r="L2724" s="12">
        <f t="shared" si="120"/>
        <v>389</v>
      </c>
    </row>
    <row r="2725" spans="1:12" x14ac:dyDescent="0.25">
      <c r="A2725" s="37" t="s">
        <v>98</v>
      </c>
      <c r="B2725" s="40">
        <v>166506</v>
      </c>
      <c r="C2725" s="40">
        <v>142090</v>
      </c>
      <c r="D2725" s="42">
        <v>85.3</v>
      </c>
      <c r="E2725" s="40">
        <v>109584</v>
      </c>
      <c r="F2725" s="42">
        <v>65.8</v>
      </c>
      <c r="G2725" s="40">
        <v>251674</v>
      </c>
      <c r="H2725" s="130"/>
      <c r="L2725" s="12">
        <f t="shared" si="120"/>
        <v>253</v>
      </c>
    </row>
    <row r="2726" spans="1:12" x14ac:dyDescent="0.25">
      <c r="A2726" s="36" t="s">
        <v>99</v>
      </c>
      <c r="B2726" s="39">
        <v>107003</v>
      </c>
      <c r="C2726" s="39">
        <v>92245</v>
      </c>
      <c r="D2726" s="42">
        <v>86.2</v>
      </c>
      <c r="E2726" s="39">
        <v>82951</v>
      </c>
      <c r="F2726" s="42">
        <v>77.5</v>
      </c>
      <c r="G2726" s="39">
        <v>175196</v>
      </c>
      <c r="H2726" s="76"/>
      <c r="L2726" s="12">
        <f t="shared" si="120"/>
        <v>107</v>
      </c>
    </row>
    <row r="2727" spans="1:12" x14ac:dyDescent="0.25">
      <c r="A2727" s="37" t="s">
        <v>100</v>
      </c>
      <c r="B2727" s="40">
        <v>69877</v>
      </c>
      <c r="C2727" s="40">
        <v>61322</v>
      </c>
      <c r="D2727" s="42">
        <v>87.8</v>
      </c>
      <c r="E2727" s="40">
        <v>55781</v>
      </c>
      <c r="F2727" s="42">
        <v>79.8</v>
      </c>
      <c r="G2727" s="40">
        <v>117103</v>
      </c>
      <c r="H2727" s="130"/>
      <c r="L2727" s="12">
        <f t="shared" si="120"/>
        <v>52</v>
      </c>
    </row>
    <row r="2728" spans="1:12" x14ac:dyDescent="0.25">
      <c r="A2728" s="36" t="s">
        <v>101</v>
      </c>
      <c r="B2728" s="39">
        <v>44852</v>
      </c>
      <c r="C2728" s="39">
        <v>39229</v>
      </c>
      <c r="D2728" s="42">
        <v>87.5</v>
      </c>
      <c r="E2728" s="39">
        <v>36140</v>
      </c>
      <c r="F2728" s="42">
        <v>80.599999999999994</v>
      </c>
      <c r="G2728" s="39">
        <v>75369</v>
      </c>
      <c r="H2728" s="76"/>
      <c r="L2728" s="12">
        <f t="shared" si="120"/>
        <v>29</v>
      </c>
    </row>
    <row r="2729" spans="1:12" x14ac:dyDescent="0.25">
      <c r="A2729" s="37" t="s">
        <v>102</v>
      </c>
      <c r="B2729" s="40">
        <v>28637</v>
      </c>
      <c r="C2729" s="40">
        <v>25005</v>
      </c>
      <c r="D2729" s="42">
        <v>87.3</v>
      </c>
      <c r="E2729" s="40">
        <v>23395</v>
      </c>
      <c r="F2729" s="42">
        <v>81.7</v>
      </c>
      <c r="G2729" s="40">
        <v>48400</v>
      </c>
      <c r="H2729" s="130"/>
      <c r="L2729" s="12">
        <f t="shared" si="120"/>
        <v>10</v>
      </c>
    </row>
    <row r="2730" spans="1:12" x14ac:dyDescent="0.25">
      <c r="A2730" s="36" t="s">
        <v>12</v>
      </c>
      <c r="B2730" s="39" t="s">
        <v>13</v>
      </c>
      <c r="C2730" s="39">
        <v>61284</v>
      </c>
      <c r="D2730" s="43" t="s">
        <v>13</v>
      </c>
      <c r="E2730" s="39">
        <v>14601</v>
      </c>
      <c r="F2730" s="43" t="s">
        <v>13</v>
      </c>
      <c r="G2730" s="39">
        <v>75885</v>
      </c>
      <c r="H2730" s="76"/>
      <c r="L2730" s="12">
        <f t="shared" si="120"/>
        <v>54</v>
      </c>
    </row>
    <row r="2731" spans="1:12" x14ac:dyDescent="0.25">
      <c r="A2731" s="36" t="s">
        <v>194</v>
      </c>
      <c r="B2731" s="39">
        <v>3806860</v>
      </c>
      <c r="C2731" s="39">
        <v>2671564</v>
      </c>
      <c r="D2731" s="59">
        <v>70.2</v>
      </c>
      <c r="E2731" s="39">
        <v>983186</v>
      </c>
      <c r="F2731" s="43">
        <v>25.8</v>
      </c>
      <c r="G2731" s="39">
        <v>3654750</v>
      </c>
      <c r="H2731" s="76"/>
    </row>
    <row r="2732" spans="1:12" x14ac:dyDescent="0.25">
      <c r="A2732" s="36" t="s">
        <v>103</v>
      </c>
      <c r="B2732" s="39">
        <v>4470643</v>
      </c>
      <c r="C2732" s="39">
        <v>2671564</v>
      </c>
      <c r="D2732" s="45">
        <v>59.8</v>
      </c>
      <c r="E2732" s="39">
        <v>983186</v>
      </c>
      <c r="F2732" s="45">
        <v>22</v>
      </c>
      <c r="G2732" s="39">
        <v>3654750</v>
      </c>
      <c r="H2732" s="76"/>
      <c r="L2732" s="12">
        <f>SUM(L2713:L2731)</f>
        <v>10434</v>
      </c>
    </row>
    <row r="2734" spans="1:12" x14ac:dyDescent="0.25">
      <c r="B2734" s="3" t="s">
        <v>232</v>
      </c>
      <c r="C2734" s="58">
        <f>SUM(C2713:C2730)/SUM(B2713:B2729)</f>
        <v>0.70177645139995992</v>
      </c>
      <c r="D2734" s="56">
        <f>AVERAGE(D2713:D2729)</f>
        <v>72.629411764705878</v>
      </c>
      <c r="F2734" s="56">
        <f>AVERAGE(F2713:F2729)</f>
        <v>36.752941176470593</v>
      </c>
    </row>
    <row r="2735" spans="1:12" x14ac:dyDescent="0.25">
      <c r="B2735" s="3" t="s">
        <v>156</v>
      </c>
      <c r="D2735" s="38">
        <f>AVERAGE(D2723:D2729)</f>
        <v>85.51428571428572</v>
      </c>
      <c r="F2735" s="38">
        <f>AVERAGE(F2723:F2729)</f>
        <v>69.171428571428564</v>
      </c>
    </row>
    <row r="2736" spans="1:12" x14ac:dyDescent="0.25">
      <c r="B2736" s="3" t="s">
        <v>147</v>
      </c>
      <c r="D2736" s="38">
        <f>AVERAGE(D2725:D2729)</f>
        <v>86.820000000000007</v>
      </c>
      <c r="F2736" s="38">
        <f>AVERAGE(F2725:F2729)</f>
        <v>77.080000000000013</v>
      </c>
    </row>
    <row r="2738" spans="1:12" x14ac:dyDescent="0.25">
      <c r="A2738" t="s">
        <v>376</v>
      </c>
    </row>
    <row r="2739" spans="1:12" x14ac:dyDescent="0.25">
      <c r="A2739" t="s">
        <v>111</v>
      </c>
    </row>
    <row r="2740" spans="1:12" ht="60" x14ac:dyDescent="0.25">
      <c r="A2740" s="35" t="s">
        <v>104</v>
      </c>
      <c r="B2740" s="35" t="s">
        <v>105</v>
      </c>
      <c r="C2740" s="35" t="s">
        <v>106</v>
      </c>
      <c r="D2740" s="35" t="s">
        <v>107</v>
      </c>
      <c r="E2740" s="35" t="s">
        <v>108</v>
      </c>
      <c r="F2740" s="35" t="s">
        <v>109</v>
      </c>
      <c r="G2740" s="35" t="s">
        <v>110</v>
      </c>
      <c r="H2740" s="129"/>
      <c r="L2740" s="35" t="s">
        <v>457</v>
      </c>
    </row>
    <row r="2741" spans="1:12" x14ac:dyDescent="0.25">
      <c r="A2741" s="36" t="s">
        <v>134</v>
      </c>
      <c r="B2741" s="39">
        <v>663783</v>
      </c>
      <c r="C2741" s="39">
        <v>0</v>
      </c>
      <c r="D2741" s="45">
        <v>0</v>
      </c>
      <c r="E2741" s="39">
        <v>0</v>
      </c>
      <c r="F2741" s="45">
        <v>0</v>
      </c>
      <c r="G2741" s="39">
        <v>0</v>
      </c>
      <c r="H2741" s="76"/>
    </row>
    <row r="2742" spans="1:12" x14ac:dyDescent="0.25">
      <c r="A2742" s="41" t="s">
        <v>136</v>
      </c>
      <c r="B2742" s="40">
        <v>166087</v>
      </c>
      <c r="C2742" s="40">
        <v>90916</v>
      </c>
      <c r="D2742" s="44">
        <v>54.7</v>
      </c>
      <c r="E2742" s="40">
        <v>2325</v>
      </c>
      <c r="F2742" s="44">
        <v>1.4</v>
      </c>
      <c r="G2742" s="40">
        <v>93241</v>
      </c>
      <c r="H2742" s="130"/>
      <c r="L2742" s="12">
        <f t="shared" ref="L2742:L2759" si="121">C2742-C2771</f>
        <v>385</v>
      </c>
    </row>
    <row r="2743" spans="1:12" x14ac:dyDescent="0.25">
      <c r="A2743" s="36" t="s">
        <v>135</v>
      </c>
      <c r="B2743" s="39">
        <v>258656</v>
      </c>
      <c r="C2743" s="39">
        <v>153260</v>
      </c>
      <c r="D2743" s="43">
        <v>59.3</v>
      </c>
      <c r="E2743" s="39">
        <v>9671</v>
      </c>
      <c r="F2743" s="43">
        <v>3.7</v>
      </c>
      <c r="G2743" s="39">
        <v>162931</v>
      </c>
      <c r="H2743" s="76"/>
      <c r="L2743" s="12">
        <f t="shared" si="121"/>
        <v>518</v>
      </c>
    </row>
    <row r="2744" spans="1:12" x14ac:dyDescent="0.25">
      <c r="A2744" s="37" t="s">
        <v>88</v>
      </c>
      <c r="B2744" s="40">
        <v>276991</v>
      </c>
      <c r="C2744" s="40">
        <v>156940</v>
      </c>
      <c r="D2744" s="44">
        <v>56.7</v>
      </c>
      <c r="E2744" s="40">
        <v>20610</v>
      </c>
      <c r="F2744" s="44">
        <v>7.4</v>
      </c>
      <c r="G2744" s="40">
        <v>177550</v>
      </c>
      <c r="H2744" s="130"/>
      <c r="L2744" s="12">
        <f t="shared" si="121"/>
        <v>574</v>
      </c>
    </row>
    <row r="2745" spans="1:12" x14ac:dyDescent="0.25">
      <c r="A2745" s="36" t="s">
        <v>89</v>
      </c>
      <c r="B2745" s="39">
        <v>310735</v>
      </c>
      <c r="C2745" s="39">
        <v>173549</v>
      </c>
      <c r="D2745" s="43">
        <v>55.9</v>
      </c>
      <c r="E2745" s="39">
        <v>29863</v>
      </c>
      <c r="F2745" s="43">
        <v>9.6</v>
      </c>
      <c r="G2745" s="39">
        <v>203412</v>
      </c>
      <c r="H2745" s="76"/>
      <c r="L2745" s="12">
        <f t="shared" si="121"/>
        <v>654</v>
      </c>
    </row>
    <row r="2746" spans="1:12" x14ac:dyDescent="0.25">
      <c r="A2746" s="37" t="s">
        <v>90</v>
      </c>
      <c r="B2746" s="40">
        <v>356322</v>
      </c>
      <c r="C2746" s="40">
        <v>208462</v>
      </c>
      <c r="D2746" s="44">
        <v>58.5</v>
      </c>
      <c r="E2746" s="40">
        <v>39879</v>
      </c>
      <c r="F2746" s="44">
        <v>11.2</v>
      </c>
      <c r="G2746" s="40">
        <v>248341</v>
      </c>
      <c r="H2746" s="130"/>
      <c r="L2746" s="12">
        <f t="shared" si="121"/>
        <v>617</v>
      </c>
    </row>
    <row r="2747" spans="1:12" x14ac:dyDescent="0.25">
      <c r="A2747" s="36" t="s">
        <v>91</v>
      </c>
      <c r="B2747" s="39">
        <v>366699</v>
      </c>
      <c r="C2747" s="39">
        <v>226766</v>
      </c>
      <c r="D2747" s="43">
        <v>61.8</v>
      </c>
      <c r="E2747" s="39">
        <v>46163</v>
      </c>
      <c r="F2747" s="43">
        <v>12.6</v>
      </c>
      <c r="G2747" s="39">
        <v>272929</v>
      </c>
      <c r="H2747" s="76"/>
      <c r="L2747" s="12">
        <f t="shared" si="121"/>
        <v>666</v>
      </c>
    </row>
    <row r="2748" spans="1:12" x14ac:dyDescent="0.25">
      <c r="A2748" s="37" t="s">
        <v>92</v>
      </c>
      <c r="B2748" s="40">
        <v>325544</v>
      </c>
      <c r="C2748" s="40">
        <v>215565</v>
      </c>
      <c r="D2748" s="44">
        <v>66.2</v>
      </c>
      <c r="E2748" s="40">
        <v>51853</v>
      </c>
      <c r="F2748" s="44">
        <v>15.9</v>
      </c>
      <c r="G2748" s="40">
        <v>267418</v>
      </c>
      <c r="H2748" s="130"/>
      <c r="L2748" s="12">
        <f t="shared" si="121"/>
        <v>520</v>
      </c>
    </row>
    <row r="2749" spans="1:12" x14ac:dyDescent="0.25">
      <c r="A2749" s="36" t="s">
        <v>93</v>
      </c>
      <c r="B2749" s="39">
        <v>291312</v>
      </c>
      <c r="C2749" s="39">
        <v>202933</v>
      </c>
      <c r="D2749" s="43">
        <v>69.7</v>
      </c>
      <c r="E2749" s="39">
        <v>51569</v>
      </c>
      <c r="F2749" s="43">
        <v>17.7</v>
      </c>
      <c r="G2749" s="39">
        <v>254502</v>
      </c>
      <c r="H2749" s="76"/>
      <c r="L2749" s="12">
        <f t="shared" si="121"/>
        <v>473</v>
      </c>
    </row>
    <row r="2750" spans="1:12" x14ac:dyDescent="0.25">
      <c r="A2750" s="37" t="s">
        <v>94</v>
      </c>
      <c r="B2750" s="40">
        <v>262948</v>
      </c>
      <c r="C2750" s="40">
        <v>197290</v>
      </c>
      <c r="D2750" s="44">
        <v>75</v>
      </c>
      <c r="E2750" s="40">
        <v>54843</v>
      </c>
      <c r="F2750" s="44">
        <v>20.9</v>
      </c>
      <c r="G2750" s="40">
        <v>252133</v>
      </c>
      <c r="H2750" s="130"/>
      <c r="L2750" s="12">
        <f t="shared" si="121"/>
        <v>446</v>
      </c>
    </row>
    <row r="2751" spans="1:12" x14ac:dyDescent="0.25">
      <c r="A2751" s="36" t="s">
        <v>95</v>
      </c>
      <c r="B2751" s="39">
        <v>285387</v>
      </c>
      <c r="C2751" s="39">
        <v>214713</v>
      </c>
      <c r="D2751" s="43">
        <v>75.2</v>
      </c>
      <c r="E2751" s="39">
        <v>73527</v>
      </c>
      <c r="F2751" s="43">
        <v>25.8</v>
      </c>
      <c r="G2751" s="39">
        <v>288240</v>
      </c>
      <c r="H2751" s="76"/>
      <c r="L2751" s="12">
        <f t="shared" si="121"/>
        <v>430</v>
      </c>
    </row>
    <row r="2752" spans="1:12" x14ac:dyDescent="0.25">
      <c r="A2752" s="37" t="s">
        <v>96</v>
      </c>
      <c r="B2752" s="40">
        <v>271707</v>
      </c>
      <c r="C2752" s="40">
        <v>216411</v>
      </c>
      <c r="D2752" s="42">
        <v>79.599999999999994</v>
      </c>
      <c r="E2752" s="40">
        <v>107988</v>
      </c>
      <c r="F2752" s="42">
        <v>39.700000000000003</v>
      </c>
      <c r="G2752" s="40">
        <v>324399</v>
      </c>
      <c r="H2752" s="130"/>
      <c r="L2752" s="12">
        <f t="shared" si="121"/>
        <v>384</v>
      </c>
    </row>
    <row r="2753" spans="1:12" x14ac:dyDescent="0.25">
      <c r="A2753" s="36" t="s">
        <v>97</v>
      </c>
      <c r="B2753" s="39">
        <v>217596</v>
      </c>
      <c r="C2753" s="39">
        <v>183655</v>
      </c>
      <c r="D2753" s="42">
        <v>84.4</v>
      </c>
      <c r="E2753" s="39">
        <v>116551</v>
      </c>
      <c r="F2753" s="42">
        <v>53.6</v>
      </c>
      <c r="G2753" s="39">
        <v>300206</v>
      </c>
      <c r="H2753" s="76"/>
      <c r="L2753" s="12">
        <f t="shared" si="121"/>
        <v>227</v>
      </c>
    </row>
    <row r="2754" spans="1:12" x14ac:dyDescent="0.25">
      <c r="A2754" s="37" t="s">
        <v>98</v>
      </c>
      <c r="B2754" s="40">
        <v>166506</v>
      </c>
      <c r="C2754" s="40">
        <v>141837</v>
      </c>
      <c r="D2754" s="42">
        <v>85.2</v>
      </c>
      <c r="E2754" s="40">
        <v>105720</v>
      </c>
      <c r="F2754" s="42">
        <v>63.5</v>
      </c>
      <c r="G2754" s="40">
        <v>247557</v>
      </c>
      <c r="H2754" s="130"/>
      <c r="L2754" s="12">
        <f t="shared" si="121"/>
        <v>143</v>
      </c>
    </row>
    <row r="2755" spans="1:12" x14ac:dyDescent="0.25">
      <c r="A2755" s="36" t="s">
        <v>99</v>
      </c>
      <c r="B2755" s="39">
        <v>107003</v>
      </c>
      <c r="C2755" s="39">
        <v>92138</v>
      </c>
      <c r="D2755" s="42">
        <v>86.1</v>
      </c>
      <c r="E2755" s="39">
        <v>82338</v>
      </c>
      <c r="F2755" s="42">
        <v>76.900000000000006</v>
      </c>
      <c r="G2755" s="39">
        <v>174476</v>
      </c>
      <c r="H2755" s="76"/>
      <c r="L2755" s="12">
        <f t="shared" si="121"/>
        <v>69</v>
      </c>
    </row>
    <row r="2756" spans="1:12" x14ac:dyDescent="0.25">
      <c r="A2756" s="37" t="s">
        <v>100</v>
      </c>
      <c r="B2756" s="40">
        <v>69877</v>
      </c>
      <c r="C2756" s="40">
        <v>61270</v>
      </c>
      <c r="D2756" s="42">
        <v>87.7</v>
      </c>
      <c r="E2756" s="40">
        <v>55466</v>
      </c>
      <c r="F2756" s="42">
        <v>79.400000000000006</v>
      </c>
      <c r="G2756" s="40">
        <v>116736</v>
      </c>
      <c r="H2756" s="130"/>
      <c r="L2756" s="12">
        <f t="shared" si="121"/>
        <v>33</v>
      </c>
    </row>
    <row r="2757" spans="1:12" x14ac:dyDescent="0.25">
      <c r="A2757" s="36" t="s">
        <v>101</v>
      </c>
      <c r="B2757" s="39">
        <v>44852</v>
      </c>
      <c r="C2757" s="39">
        <v>39200</v>
      </c>
      <c r="D2757" s="42">
        <v>87.4</v>
      </c>
      <c r="E2757" s="39">
        <v>35924</v>
      </c>
      <c r="F2757" s="42">
        <v>80.099999999999994</v>
      </c>
      <c r="G2757" s="39">
        <v>75124</v>
      </c>
      <c r="H2757" s="76"/>
      <c r="L2757" s="12">
        <f t="shared" si="121"/>
        <v>8</v>
      </c>
    </row>
    <row r="2758" spans="1:12" x14ac:dyDescent="0.25">
      <c r="A2758" s="37" t="s">
        <v>102</v>
      </c>
      <c r="B2758" s="40">
        <v>28637</v>
      </c>
      <c r="C2758" s="40">
        <v>24995</v>
      </c>
      <c r="D2758" s="42">
        <v>87.3</v>
      </c>
      <c r="E2758" s="40">
        <v>23292</v>
      </c>
      <c r="F2758" s="42">
        <v>81.3</v>
      </c>
      <c r="G2758" s="40">
        <v>48287</v>
      </c>
      <c r="H2758" s="130"/>
      <c r="L2758" s="12">
        <f t="shared" si="121"/>
        <v>8</v>
      </c>
    </row>
    <row r="2759" spans="1:12" x14ac:dyDescent="0.25">
      <c r="A2759" s="36" t="s">
        <v>12</v>
      </c>
      <c r="B2759" s="39" t="s">
        <v>13</v>
      </c>
      <c r="C2759" s="39">
        <v>61230</v>
      </c>
      <c r="D2759" s="43" t="s">
        <v>13</v>
      </c>
      <c r="E2759" s="39">
        <v>14694</v>
      </c>
      <c r="F2759" s="43" t="s">
        <v>13</v>
      </c>
      <c r="G2759" s="39">
        <v>75924</v>
      </c>
      <c r="H2759" s="76"/>
      <c r="L2759" s="12">
        <f t="shared" si="121"/>
        <v>135</v>
      </c>
    </row>
    <row r="2760" spans="1:12" x14ac:dyDescent="0.25">
      <c r="A2760" s="36" t="s">
        <v>194</v>
      </c>
      <c r="B2760" s="39">
        <v>3806860</v>
      </c>
      <c r="C2760" s="39">
        <v>2661130</v>
      </c>
      <c r="D2760" s="59">
        <v>69.900000000000006</v>
      </c>
      <c r="E2760" s="39">
        <v>922276</v>
      </c>
      <c r="F2760" s="43">
        <v>24.2</v>
      </c>
      <c r="G2760" s="39">
        <v>3583406</v>
      </c>
      <c r="H2760" s="76"/>
    </row>
    <row r="2761" spans="1:12" x14ac:dyDescent="0.25">
      <c r="A2761" s="36" t="s">
        <v>103</v>
      </c>
      <c r="B2761" s="39">
        <v>4470643</v>
      </c>
      <c r="C2761" s="39">
        <v>2661130</v>
      </c>
      <c r="D2761" s="45">
        <v>59.5</v>
      </c>
      <c r="E2761" s="39">
        <v>922276</v>
      </c>
      <c r="F2761" s="45">
        <v>20.6</v>
      </c>
      <c r="G2761" s="39">
        <v>3583406</v>
      </c>
      <c r="H2761" s="76"/>
      <c r="L2761" s="12">
        <f>SUM(L2742:L2760)</f>
        <v>6290</v>
      </c>
    </row>
    <row r="2763" spans="1:12" x14ac:dyDescent="0.25">
      <c r="B2763" s="3" t="s">
        <v>232</v>
      </c>
      <c r="C2763" s="58">
        <f>SUM(C2742:C2759)/SUM(B2742:B2758)</f>
        <v>0.69903560914654317</v>
      </c>
      <c r="D2763" s="56">
        <f>AVERAGE(D2742:D2758)</f>
        <v>72.39411764705882</v>
      </c>
      <c r="F2763" s="56">
        <f>AVERAGE(F2742:F2758)</f>
        <v>35.335294117647052</v>
      </c>
    </row>
    <row r="2764" spans="1:12" x14ac:dyDescent="0.25">
      <c r="B2764" s="3" t="s">
        <v>156</v>
      </c>
      <c r="D2764" s="38">
        <f>AVERAGE(D2752:D2758)</f>
        <v>85.385714285714272</v>
      </c>
      <c r="F2764" s="38">
        <f>AVERAGE(F2752:F2758)</f>
        <v>67.785714285714292</v>
      </c>
    </row>
    <row r="2765" spans="1:12" x14ac:dyDescent="0.25">
      <c r="B2765" s="3" t="s">
        <v>147</v>
      </c>
      <c r="D2765" s="38">
        <f>AVERAGE(D2754:D2758)</f>
        <v>86.74</v>
      </c>
      <c r="F2765" s="38">
        <f>AVERAGE(F2754:F2758)</f>
        <v>76.239999999999995</v>
      </c>
    </row>
    <row r="2767" spans="1:12" x14ac:dyDescent="0.25">
      <c r="A2767" t="s">
        <v>368</v>
      </c>
    </row>
    <row r="2768" spans="1:12" x14ac:dyDescent="0.25">
      <c r="A2768" t="s">
        <v>111</v>
      </c>
    </row>
    <row r="2769" spans="1:12" ht="60" x14ac:dyDescent="0.25">
      <c r="A2769" s="35" t="s">
        <v>104</v>
      </c>
      <c r="B2769" s="35" t="s">
        <v>105</v>
      </c>
      <c r="C2769" s="35" t="s">
        <v>106</v>
      </c>
      <c r="D2769" s="35" t="s">
        <v>107</v>
      </c>
      <c r="E2769" s="35" t="s">
        <v>108</v>
      </c>
      <c r="F2769" s="35" t="s">
        <v>109</v>
      </c>
      <c r="G2769" s="35" t="s">
        <v>110</v>
      </c>
      <c r="H2769" s="129"/>
      <c r="L2769" s="35" t="s">
        <v>457</v>
      </c>
    </row>
    <row r="2770" spans="1:12" x14ac:dyDescent="0.25">
      <c r="A2770" s="36" t="s">
        <v>134</v>
      </c>
      <c r="B2770" s="39">
        <v>663783</v>
      </c>
      <c r="C2770" s="39">
        <v>0</v>
      </c>
      <c r="D2770" s="45">
        <v>0</v>
      </c>
      <c r="E2770" s="39">
        <v>0</v>
      </c>
      <c r="F2770" s="45">
        <v>0</v>
      </c>
      <c r="G2770" s="39">
        <v>0</v>
      </c>
      <c r="H2770" s="76"/>
    </row>
    <row r="2771" spans="1:12" x14ac:dyDescent="0.25">
      <c r="A2771" s="41" t="s">
        <v>136</v>
      </c>
      <c r="B2771" s="40">
        <v>166087</v>
      </c>
      <c r="C2771" s="40">
        <v>90531</v>
      </c>
      <c r="D2771" s="44">
        <v>54.5</v>
      </c>
      <c r="E2771" s="40">
        <v>2057</v>
      </c>
      <c r="F2771" s="44">
        <v>1.2</v>
      </c>
      <c r="G2771" s="40">
        <v>92588</v>
      </c>
      <c r="H2771" s="130"/>
      <c r="L2771" s="12">
        <f t="shared" ref="L2771:L2788" si="122">C2771-C2800</f>
        <v>292</v>
      </c>
    </row>
    <row r="2772" spans="1:12" x14ac:dyDescent="0.25">
      <c r="A2772" s="36" t="s">
        <v>135</v>
      </c>
      <c r="B2772" s="39">
        <v>258656</v>
      </c>
      <c r="C2772" s="39">
        <v>152742</v>
      </c>
      <c r="D2772" s="43">
        <v>59.1</v>
      </c>
      <c r="E2772" s="39">
        <v>8772</v>
      </c>
      <c r="F2772" s="43">
        <v>3.4</v>
      </c>
      <c r="G2772" s="39">
        <v>161514</v>
      </c>
      <c r="H2772" s="76"/>
      <c r="L2772" s="12">
        <f t="shared" si="122"/>
        <v>407</v>
      </c>
    </row>
    <row r="2773" spans="1:12" x14ac:dyDescent="0.25">
      <c r="A2773" s="37" t="s">
        <v>88</v>
      </c>
      <c r="B2773" s="40">
        <v>276991</v>
      </c>
      <c r="C2773" s="40">
        <v>156366</v>
      </c>
      <c r="D2773" s="44">
        <v>56.5</v>
      </c>
      <c r="E2773" s="40">
        <v>19072</v>
      </c>
      <c r="F2773" s="44">
        <v>6.9</v>
      </c>
      <c r="G2773" s="40">
        <v>175438</v>
      </c>
      <c r="H2773" s="130"/>
      <c r="L2773" s="12">
        <f t="shared" si="122"/>
        <v>521</v>
      </c>
    </row>
    <row r="2774" spans="1:12" x14ac:dyDescent="0.25">
      <c r="A2774" s="36" t="s">
        <v>89</v>
      </c>
      <c r="B2774" s="39">
        <v>310735</v>
      </c>
      <c r="C2774" s="39">
        <v>172895</v>
      </c>
      <c r="D2774" s="43">
        <v>55.6</v>
      </c>
      <c r="E2774" s="39">
        <v>27992</v>
      </c>
      <c r="F2774" s="43">
        <v>9</v>
      </c>
      <c r="G2774" s="39">
        <v>200887</v>
      </c>
      <c r="H2774" s="76"/>
      <c r="L2774" s="12">
        <f t="shared" si="122"/>
        <v>575</v>
      </c>
    </row>
    <row r="2775" spans="1:12" x14ac:dyDescent="0.25">
      <c r="A2775" s="37" t="s">
        <v>90</v>
      </c>
      <c r="B2775" s="40">
        <v>356322</v>
      </c>
      <c r="C2775" s="40">
        <v>207845</v>
      </c>
      <c r="D2775" s="44">
        <v>58.3</v>
      </c>
      <c r="E2775" s="40">
        <v>37480</v>
      </c>
      <c r="F2775" s="44">
        <v>10.5</v>
      </c>
      <c r="G2775" s="40">
        <v>245325</v>
      </c>
      <c r="H2775" s="130"/>
      <c r="L2775" s="12">
        <f t="shared" si="122"/>
        <v>579</v>
      </c>
    </row>
    <row r="2776" spans="1:12" x14ac:dyDescent="0.25">
      <c r="A2776" s="36" t="s">
        <v>91</v>
      </c>
      <c r="B2776" s="39">
        <v>366699</v>
      </c>
      <c r="C2776" s="39">
        <v>226100</v>
      </c>
      <c r="D2776" s="43">
        <v>61.7</v>
      </c>
      <c r="E2776" s="39">
        <v>43220</v>
      </c>
      <c r="F2776" s="43">
        <v>11.8</v>
      </c>
      <c r="G2776" s="39">
        <v>269320</v>
      </c>
      <c r="H2776" s="76"/>
      <c r="L2776" s="12">
        <f t="shared" si="122"/>
        <v>597</v>
      </c>
    </row>
    <row r="2777" spans="1:12" x14ac:dyDescent="0.25">
      <c r="A2777" s="37" t="s">
        <v>92</v>
      </c>
      <c r="B2777" s="40">
        <v>325544</v>
      </c>
      <c r="C2777" s="40">
        <v>215045</v>
      </c>
      <c r="D2777" s="44">
        <v>66.099999999999994</v>
      </c>
      <c r="E2777" s="40">
        <v>47079</v>
      </c>
      <c r="F2777" s="44">
        <v>14.5</v>
      </c>
      <c r="G2777" s="40">
        <v>262124</v>
      </c>
      <c r="H2777" s="130"/>
      <c r="L2777" s="12">
        <f t="shared" si="122"/>
        <v>489</v>
      </c>
    </row>
    <row r="2778" spans="1:12" x14ac:dyDescent="0.25">
      <c r="A2778" s="36" t="s">
        <v>93</v>
      </c>
      <c r="B2778" s="39">
        <v>291312</v>
      </c>
      <c r="C2778" s="39">
        <v>202460</v>
      </c>
      <c r="D2778" s="43">
        <v>69.5</v>
      </c>
      <c r="E2778" s="39">
        <v>47003</v>
      </c>
      <c r="F2778" s="43">
        <v>16.100000000000001</v>
      </c>
      <c r="G2778" s="39">
        <v>249463</v>
      </c>
      <c r="H2778" s="76"/>
      <c r="L2778" s="12">
        <f t="shared" si="122"/>
        <v>398</v>
      </c>
    </row>
    <row r="2779" spans="1:12" x14ac:dyDescent="0.25">
      <c r="A2779" s="37" t="s">
        <v>94</v>
      </c>
      <c r="B2779" s="40">
        <v>262948</v>
      </c>
      <c r="C2779" s="40">
        <v>196844</v>
      </c>
      <c r="D2779" s="44">
        <v>74.900000000000006</v>
      </c>
      <c r="E2779" s="40">
        <v>50000</v>
      </c>
      <c r="F2779" s="44">
        <v>19</v>
      </c>
      <c r="G2779" s="40">
        <v>246844</v>
      </c>
      <c r="H2779" s="130"/>
      <c r="L2779" s="12">
        <f t="shared" si="122"/>
        <v>380</v>
      </c>
    </row>
    <row r="2780" spans="1:12" x14ac:dyDescent="0.25">
      <c r="A2780" s="36" t="s">
        <v>95</v>
      </c>
      <c r="B2780" s="39">
        <v>285387</v>
      </c>
      <c r="C2780" s="39">
        <v>214283</v>
      </c>
      <c r="D2780" s="43">
        <v>75.099999999999994</v>
      </c>
      <c r="E2780" s="39">
        <v>67571</v>
      </c>
      <c r="F2780" s="43">
        <v>23.7</v>
      </c>
      <c r="G2780" s="39">
        <v>281854</v>
      </c>
      <c r="H2780" s="76"/>
      <c r="L2780" s="12">
        <f t="shared" si="122"/>
        <v>396</v>
      </c>
    </row>
    <row r="2781" spans="1:12" x14ac:dyDescent="0.25">
      <c r="A2781" s="37" t="s">
        <v>96</v>
      </c>
      <c r="B2781" s="40">
        <v>271707</v>
      </c>
      <c r="C2781" s="40">
        <v>216027</v>
      </c>
      <c r="D2781" s="42">
        <v>79.5</v>
      </c>
      <c r="E2781" s="40">
        <v>102477</v>
      </c>
      <c r="F2781" s="42">
        <v>37.700000000000003</v>
      </c>
      <c r="G2781" s="40">
        <v>318504</v>
      </c>
      <c r="H2781" s="130"/>
      <c r="L2781" s="12">
        <f t="shared" si="122"/>
        <v>336</v>
      </c>
    </row>
    <row r="2782" spans="1:12" x14ac:dyDescent="0.25">
      <c r="A2782" s="36" t="s">
        <v>97</v>
      </c>
      <c r="B2782" s="39">
        <v>217596</v>
      </c>
      <c r="C2782" s="39">
        <v>183428</v>
      </c>
      <c r="D2782" s="42">
        <v>84.3</v>
      </c>
      <c r="E2782" s="39">
        <v>111963</v>
      </c>
      <c r="F2782" s="42">
        <v>51.4</v>
      </c>
      <c r="G2782" s="39">
        <v>295391</v>
      </c>
      <c r="H2782" s="76"/>
      <c r="L2782" s="12">
        <f t="shared" si="122"/>
        <v>301</v>
      </c>
    </row>
    <row r="2783" spans="1:12" x14ac:dyDescent="0.25">
      <c r="A2783" s="37" t="s">
        <v>98</v>
      </c>
      <c r="B2783" s="40">
        <v>166506</v>
      </c>
      <c r="C2783" s="40">
        <v>141694</v>
      </c>
      <c r="D2783" s="42">
        <v>85.1</v>
      </c>
      <c r="E2783" s="40">
        <v>102646</v>
      </c>
      <c r="F2783" s="42">
        <v>61.6</v>
      </c>
      <c r="G2783" s="40">
        <v>244340</v>
      </c>
      <c r="H2783" s="130"/>
      <c r="L2783" s="12">
        <f t="shared" si="122"/>
        <v>199</v>
      </c>
    </row>
    <row r="2784" spans="1:12" x14ac:dyDescent="0.25">
      <c r="A2784" s="36" t="s">
        <v>99</v>
      </c>
      <c r="B2784" s="39">
        <v>107003</v>
      </c>
      <c r="C2784" s="39">
        <v>92069</v>
      </c>
      <c r="D2784" s="42">
        <v>86</v>
      </c>
      <c r="E2784" s="39">
        <v>81927</v>
      </c>
      <c r="F2784" s="42">
        <v>76.599999999999994</v>
      </c>
      <c r="G2784" s="39">
        <v>173996</v>
      </c>
      <c r="H2784" s="76"/>
      <c r="L2784" s="12">
        <f t="shared" si="122"/>
        <v>89</v>
      </c>
    </row>
    <row r="2785" spans="1:12" x14ac:dyDescent="0.25">
      <c r="A2785" s="37" t="s">
        <v>100</v>
      </c>
      <c r="B2785" s="40">
        <v>69877</v>
      </c>
      <c r="C2785" s="40">
        <v>61237</v>
      </c>
      <c r="D2785" s="42">
        <v>87.6</v>
      </c>
      <c r="E2785" s="40">
        <v>55246</v>
      </c>
      <c r="F2785" s="42">
        <v>79.099999999999994</v>
      </c>
      <c r="G2785" s="40">
        <v>116483</v>
      </c>
      <c r="H2785" s="130"/>
      <c r="L2785" s="12">
        <f t="shared" si="122"/>
        <v>41</v>
      </c>
    </row>
    <row r="2786" spans="1:12" x14ac:dyDescent="0.25">
      <c r="A2786" s="36" t="s">
        <v>101</v>
      </c>
      <c r="B2786" s="39">
        <v>44852</v>
      </c>
      <c r="C2786" s="39">
        <v>39192</v>
      </c>
      <c r="D2786" s="42">
        <v>87.4</v>
      </c>
      <c r="E2786" s="39">
        <v>35793</v>
      </c>
      <c r="F2786" s="42">
        <v>79.8</v>
      </c>
      <c r="G2786" s="39">
        <v>74985</v>
      </c>
      <c r="H2786" s="76"/>
      <c r="L2786" s="12">
        <f t="shared" si="122"/>
        <v>13</v>
      </c>
    </row>
    <row r="2787" spans="1:12" x14ac:dyDescent="0.25">
      <c r="A2787" s="37" t="s">
        <v>102</v>
      </c>
      <c r="B2787" s="40">
        <v>28637</v>
      </c>
      <c r="C2787" s="40">
        <v>24987</v>
      </c>
      <c r="D2787" s="42">
        <v>87.3</v>
      </c>
      <c r="E2787" s="40">
        <v>23203</v>
      </c>
      <c r="F2787" s="42">
        <v>81</v>
      </c>
      <c r="G2787" s="40">
        <v>48190</v>
      </c>
      <c r="H2787" s="130"/>
      <c r="L2787" s="12">
        <f t="shared" si="122"/>
        <v>8</v>
      </c>
    </row>
    <row r="2788" spans="1:12" x14ac:dyDescent="0.25">
      <c r="A2788" s="36" t="s">
        <v>12</v>
      </c>
      <c r="B2788" s="39" t="s">
        <v>13</v>
      </c>
      <c r="C2788" s="39">
        <v>61095</v>
      </c>
      <c r="D2788" s="43" t="s">
        <v>13</v>
      </c>
      <c r="E2788" s="39">
        <v>15093</v>
      </c>
      <c r="F2788" s="43" t="s">
        <v>13</v>
      </c>
      <c r="G2788" s="39">
        <v>76188</v>
      </c>
      <c r="H2788" s="76"/>
      <c r="L2788" s="12">
        <f t="shared" si="122"/>
        <v>5425</v>
      </c>
    </row>
    <row r="2789" spans="1:12" x14ac:dyDescent="0.25">
      <c r="A2789" s="36" t="s">
        <v>194</v>
      </c>
      <c r="B2789" s="39">
        <v>3806860</v>
      </c>
      <c r="C2789" s="39">
        <v>2654840</v>
      </c>
      <c r="D2789" s="59">
        <v>69.7</v>
      </c>
      <c r="E2789" s="39">
        <v>878594</v>
      </c>
      <c r="F2789" s="43">
        <v>23.1</v>
      </c>
      <c r="G2789" s="39">
        <v>3533434</v>
      </c>
      <c r="H2789" s="76"/>
    </row>
    <row r="2790" spans="1:12" x14ac:dyDescent="0.25">
      <c r="A2790" s="36" t="s">
        <v>103</v>
      </c>
      <c r="B2790" s="39">
        <v>4470643</v>
      </c>
      <c r="C2790" s="39">
        <v>2654840</v>
      </c>
      <c r="D2790" s="45">
        <v>59.4</v>
      </c>
      <c r="E2790" s="39">
        <v>878594</v>
      </c>
      <c r="F2790" s="45">
        <v>19.600000000000001</v>
      </c>
      <c r="G2790" s="39">
        <v>3533434</v>
      </c>
      <c r="H2790" s="76"/>
      <c r="L2790" s="12">
        <f>SUM(L2771:L2789)</f>
        <v>11046</v>
      </c>
    </row>
    <row r="2792" spans="1:12" x14ac:dyDescent="0.25">
      <c r="B2792" s="3" t="s">
        <v>232</v>
      </c>
      <c r="C2792" s="58">
        <f>SUM(C2771:C2788)/SUM(B2771:B2787)</f>
        <v>0.69738332835547623</v>
      </c>
      <c r="D2792" s="56">
        <f>AVERAGE(D2771:D2787)</f>
        <v>72.264705882352942</v>
      </c>
      <c r="F2792" s="56">
        <f>AVERAGE(F2771:F2787)</f>
        <v>34.311764705882354</v>
      </c>
    </row>
    <row r="2793" spans="1:12" x14ac:dyDescent="0.25">
      <c r="B2793" s="3" t="s">
        <v>156</v>
      </c>
      <c r="D2793" s="38">
        <f>AVERAGE(D2781:D2787)</f>
        <v>85.314285714285703</v>
      </c>
      <c r="F2793" s="38">
        <f>AVERAGE(F2781:F2787)</f>
        <v>66.742857142857147</v>
      </c>
    </row>
    <row r="2794" spans="1:12" x14ac:dyDescent="0.25">
      <c r="B2794" s="3" t="s">
        <v>147</v>
      </c>
      <c r="D2794" s="38">
        <f>AVERAGE(D2783:D2787)</f>
        <v>86.68</v>
      </c>
      <c r="F2794" s="38">
        <f>AVERAGE(F2783:F2787)</f>
        <v>75.61999999999999</v>
      </c>
    </row>
    <row r="2796" spans="1:12" x14ac:dyDescent="0.25">
      <c r="A2796" t="s">
        <v>367</v>
      </c>
    </row>
    <row r="2797" spans="1:12" x14ac:dyDescent="0.25">
      <c r="A2797" t="s">
        <v>111</v>
      </c>
    </row>
    <row r="2798" spans="1:12" ht="60" x14ac:dyDescent="0.25">
      <c r="A2798" s="35" t="s">
        <v>104</v>
      </c>
      <c r="B2798" s="35" t="s">
        <v>105</v>
      </c>
      <c r="C2798" s="35" t="s">
        <v>106</v>
      </c>
      <c r="D2798" s="35" t="s">
        <v>107</v>
      </c>
      <c r="E2798" s="35" t="s">
        <v>108</v>
      </c>
      <c r="F2798" s="35" t="s">
        <v>109</v>
      </c>
      <c r="G2798" s="35" t="s">
        <v>110</v>
      </c>
      <c r="H2798" s="129"/>
      <c r="L2798" s="35" t="s">
        <v>457</v>
      </c>
    </row>
    <row r="2799" spans="1:12" x14ac:dyDescent="0.25">
      <c r="A2799" s="36" t="s">
        <v>134</v>
      </c>
      <c r="B2799" s="39">
        <v>663783</v>
      </c>
      <c r="C2799" s="39">
        <v>0</v>
      </c>
      <c r="D2799" s="45">
        <v>0</v>
      </c>
      <c r="E2799" s="39">
        <v>0</v>
      </c>
      <c r="F2799" s="45">
        <v>0</v>
      </c>
      <c r="G2799" s="39">
        <v>0</v>
      </c>
      <c r="H2799" s="76"/>
    </row>
    <row r="2800" spans="1:12" x14ac:dyDescent="0.25">
      <c r="A2800" s="41" t="s">
        <v>136</v>
      </c>
      <c r="B2800" s="40">
        <v>166087</v>
      </c>
      <c r="C2800" s="40">
        <v>90239</v>
      </c>
      <c r="D2800" s="44">
        <v>54.3</v>
      </c>
      <c r="E2800" s="40">
        <v>1896</v>
      </c>
      <c r="F2800" s="44">
        <v>1.1000000000000001</v>
      </c>
      <c r="G2800" s="40">
        <v>92135</v>
      </c>
      <c r="H2800" s="130"/>
      <c r="L2800" s="12">
        <f t="shared" ref="L2800:L2817" si="123">C2800-C2829</f>
        <v>383</v>
      </c>
    </row>
    <row r="2801" spans="1:12" x14ac:dyDescent="0.25">
      <c r="A2801" s="36" t="s">
        <v>135</v>
      </c>
      <c r="B2801" s="39">
        <v>258656</v>
      </c>
      <c r="C2801" s="39">
        <v>152335</v>
      </c>
      <c r="D2801" s="43">
        <v>58.9</v>
      </c>
      <c r="E2801" s="39">
        <v>8066</v>
      </c>
      <c r="F2801" s="43">
        <v>3.1</v>
      </c>
      <c r="G2801" s="39">
        <v>160401</v>
      </c>
      <c r="H2801" s="76"/>
      <c r="L2801" s="12">
        <f t="shared" si="123"/>
        <v>487</v>
      </c>
    </row>
    <row r="2802" spans="1:12" x14ac:dyDescent="0.25">
      <c r="A2802" s="37" t="s">
        <v>88</v>
      </c>
      <c r="B2802" s="40">
        <v>276991</v>
      </c>
      <c r="C2802" s="40">
        <v>155845</v>
      </c>
      <c r="D2802" s="44">
        <v>56.3</v>
      </c>
      <c r="E2802" s="40">
        <v>17655</v>
      </c>
      <c r="F2802" s="44">
        <v>6.4</v>
      </c>
      <c r="G2802" s="40">
        <v>173500</v>
      </c>
      <c r="H2802" s="130"/>
      <c r="L2802" s="12">
        <f t="shared" si="123"/>
        <v>592</v>
      </c>
    </row>
    <row r="2803" spans="1:12" x14ac:dyDescent="0.25">
      <c r="A2803" s="36" t="s">
        <v>89</v>
      </c>
      <c r="B2803" s="39">
        <v>310735</v>
      </c>
      <c r="C2803" s="39">
        <v>172320</v>
      </c>
      <c r="D2803" s="43">
        <v>55.5</v>
      </c>
      <c r="E2803" s="39">
        <v>26122</v>
      </c>
      <c r="F2803" s="43">
        <v>8.4</v>
      </c>
      <c r="G2803" s="39">
        <v>198442</v>
      </c>
      <c r="H2803" s="76"/>
      <c r="L2803" s="12">
        <f t="shared" si="123"/>
        <v>558</v>
      </c>
    </row>
    <row r="2804" spans="1:12" x14ac:dyDescent="0.25">
      <c r="A2804" s="37" t="s">
        <v>90</v>
      </c>
      <c r="B2804" s="40">
        <v>356322</v>
      </c>
      <c r="C2804" s="40">
        <v>207266</v>
      </c>
      <c r="D2804" s="44">
        <v>58.2</v>
      </c>
      <c r="E2804" s="40">
        <v>35001</v>
      </c>
      <c r="F2804" s="44">
        <v>9.8000000000000007</v>
      </c>
      <c r="G2804" s="40">
        <v>242267</v>
      </c>
      <c r="H2804" s="130"/>
      <c r="L2804" s="12">
        <f t="shared" si="123"/>
        <v>601</v>
      </c>
    </row>
    <row r="2805" spans="1:12" x14ac:dyDescent="0.25">
      <c r="A2805" s="36" t="s">
        <v>91</v>
      </c>
      <c r="B2805" s="39">
        <v>366699</v>
      </c>
      <c r="C2805" s="39">
        <v>225503</v>
      </c>
      <c r="D2805" s="43">
        <v>61.5</v>
      </c>
      <c r="E2805" s="39">
        <v>40301</v>
      </c>
      <c r="F2805" s="43">
        <v>11</v>
      </c>
      <c r="G2805" s="39">
        <v>265804</v>
      </c>
      <c r="H2805" s="76"/>
      <c r="L2805" s="12">
        <f t="shared" si="123"/>
        <v>606</v>
      </c>
    </row>
    <row r="2806" spans="1:12" x14ac:dyDescent="0.25">
      <c r="A2806" s="37" t="s">
        <v>92</v>
      </c>
      <c r="B2806" s="40">
        <v>325544</v>
      </c>
      <c r="C2806" s="40">
        <v>214556</v>
      </c>
      <c r="D2806" s="44">
        <v>65.900000000000006</v>
      </c>
      <c r="E2806" s="40">
        <v>42820</v>
      </c>
      <c r="F2806" s="44">
        <v>13.2</v>
      </c>
      <c r="G2806" s="40">
        <v>257376</v>
      </c>
      <c r="H2806" s="130"/>
      <c r="L2806" s="12">
        <f t="shared" si="123"/>
        <v>526</v>
      </c>
    </row>
    <row r="2807" spans="1:12" x14ac:dyDescent="0.25">
      <c r="A2807" s="36" t="s">
        <v>93</v>
      </c>
      <c r="B2807" s="39">
        <v>291312</v>
      </c>
      <c r="C2807" s="39">
        <v>202062</v>
      </c>
      <c r="D2807" s="43">
        <v>69.400000000000006</v>
      </c>
      <c r="E2807" s="39">
        <v>42881</v>
      </c>
      <c r="F2807" s="43">
        <v>14.7</v>
      </c>
      <c r="G2807" s="39">
        <v>244943</v>
      </c>
      <c r="H2807" s="76"/>
      <c r="L2807" s="12">
        <f t="shared" si="123"/>
        <v>427</v>
      </c>
    </row>
    <row r="2808" spans="1:12" x14ac:dyDescent="0.25">
      <c r="A2808" s="37" t="s">
        <v>94</v>
      </c>
      <c r="B2808" s="40">
        <v>262948</v>
      </c>
      <c r="C2808" s="40">
        <v>196464</v>
      </c>
      <c r="D2808" s="44">
        <v>74.7</v>
      </c>
      <c r="E2808" s="40">
        <v>45647</v>
      </c>
      <c r="F2808" s="44">
        <v>17.399999999999999</v>
      </c>
      <c r="G2808" s="40">
        <v>242111</v>
      </c>
      <c r="H2808" s="130"/>
      <c r="L2808" s="12">
        <f t="shared" si="123"/>
        <v>322</v>
      </c>
    </row>
    <row r="2809" spans="1:12" x14ac:dyDescent="0.25">
      <c r="A2809" s="36" t="s">
        <v>95</v>
      </c>
      <c r="B2809" s="39">
        <v>285387</v>
      </c>
      <c r="C2809" s="39">
        <v>213887</v>
      </c>
      <c r="D2809" s="43">
        <v>74.900000000000006</v>
      </c>
      <c r="E2809" s="39">
        <v>62005</v>
      </c>
      <c r="F2809" s="43">
        <v>21.7</v>
      </c>
      <c r="G2809" s="39">
        <v>275892</v>
      </c>
      <c r="H2809" s="76"/>
      <c r="L2809" s="12">
        <f t="shared" si="123"/>
        <v>374</v>
      </c>
    </row>
    <row r="2810" spans="1:12" x14ac:dyDescent="0.25">
      <c r="A2810" s="37" t="s">
        <v>96</v>
      </c>
      <c r="B2810" s="40">
        <v>271707</v>
      </c>
      <c r="C2810" s="40">
        <v>215691</v>
      </c>
      <c r="D2810" s="42">
        <v>79.400000000000006</v>
      </c>
      <c r="E2810" s="40">
        <v>97123</v>
      </c>
      <c r="F2810" s="42">
        <v>35.700000000000003</v>
      </c>
      <c r="G2810" s="40">
        <v>312814</v>
      </c>
      <c r="H2810" s="130"/>
      <c r="L2810" s="12">
        <f t="shared" si="123"/>
        <v>335</v>
      </c>
    </row>
    <row r="2811" spans="1:12" x14ac:dyDescent="0.25">
      <c r="A2811" s="36" t="s">
        <v>97</v>
      </c>
      <c r="B2811" s="39">
        <v>217596</v>
      </c>
      <c r="C2811" s="39">
        <v>183127</v>
      </c>
      <c r="D2811" s="42">
        <v>84.2</v>
      </c>
      <c r="E2811" s="39">
        <v>107536</v>
      </c>
      <c r="F2811" s="42">
        <v>49.4</v>
      </c>
      <c r="G2811" s="39">
        <v>290663</v>
      </c>
      <c r="H2811" s="76"/>
      <c r="L2811" s="12">
        <f t="shared" si="123"/>
        <v>216</v>
      </c>
    </row>
    <row r="2812" spans="1:12" x14ac:dyDescent="0.25">
      <c r="A2812" s="37" t="s">
        <v>98</v>
      </c>
      <c r="B2812" s="40">
        <v>166506</v>
      </c>
      <c r="C2812" s="40">
        <v>141495</v>
      </c>
      <c r="D2812" s="42">
        <v>85</v>
      </c>
      <c r="E2812" s="40">
        <v>99669</v>
      </c>
      <c r="F2812" s="42">
        <v>59.9</v>
      </c>
      <c r="G2812" s="40">
        <v>241164</v>
      </c>
      <c r="H2812" s="130"/>
      <c r="L2812" s="12">
        <f t="shared" si="123"/>
        <v>187</v>
      </c>
    </row>
    <row r="2813" spans="1:12" x14ac:dyDescent="0.25">
      <c r="A2813" s="36" t="s">
        <v>99</v>
      </c>
      <c r="B2813" s="39">
        <v>107003</v>
      </c>
      <c r="C2813" s="39">
        <v>91980</v>
      </c>
      <c r="D2813" s="42">
        <v>86</v>
      </c>
      <c r="E2813" s="39">
        <v>81563</v>
      </c>
      <c r="F2813" s="42">
        <v>76.2</v>
      </c>
      <c r="G2813" s="39">
        <v>173543</v>
      </c>
      <c r="H2813" s="76"/>
      <c r="L2813" s="12">
        <f t="shared" si="123"/>
        <v>90</v>
      </c>
    </row>
    <row r="2814" spans="1:12" x14ac:dyDescent="0.25">
      <c r="A2814" s="37" t="s">
        <v>100</v>
      </c>
      <c r="B2814" s="40">
        <v>69877</v>
      </c>
      <c r="C2814" s="40">
        <v>61196</v>
      </c>
      <c r="D2814" s="42">
        <v>87.6</v>
      </c>
      <c r="E2814" s="40">
        <v>55041</v>
      </c>
      <c r="F2814" s="42">
        <v>78.8</v>
      </c>
      <c r="G2814" s="40">
        <v>116237</v>
      </c>
      <c r="H2814" s="130"/>
      <c r="L2814" s="12">
        <f t="shared" si="123"/>
        <v>41</v>
      </c>
    </row>
    <row r="2815" spans="1:12" x14ac:dyDescent="0.25">
      <c r="A2815" s="36" t="s">
        <v>101</v>
      </c>
      <c r="B2815" s="39">
        <v>44852</v>
      </c>
      <c r="C2815" s="39">
        <v>39179</v>
      </c>
      <c r="D2815" s="42">
        <v>87.4</v>
      </c>
      <c r="E2815" s="39">
        <v>35678</v>
      </c>
      <c r="F2815" s="42">
        <v>79.5</v>
      </c>
      <c r="G2815" s="39">
        <v>74857</v>
      </c>
      <c r="H2815" s="76"/>
      <c r="L2815" s="12">
        <f t="shared" si="123"/>
        <v>18</v>
      </c>
    </row>
    <row r="2816" spans="1:12" x14ac:dyDescent="0.25">
      <c r="A2816" s="37" t="s">
        <v>102</v>
      </c>
      <c r="B2816" s="40">
        <v>28637</v>
      </c>
      <c r="C2816" s="40">
        <v>24979</v>
      </c>
      <c r="D2816" s="42">
        <v>87.2</v>
      </c>
      <c r="E2816" s="40">
        <v>23153</v>
      </c>
      <c r="F2816" s="42">
        <v>80.8</v>
      </c>
      <c r="G2816" s="40">
        <v>48132</v>
      </c>
      <c r="H2816" s="130"/>
      <c r="L2816" s="12">
        <f t="shared" si="123"/>
        <v>6</v>
      </c>
    </row>
    <row r="2817" spans="1:12" x14ac:dyDescent="0.25">
      <c r="A2817" s="36" t="s">
        <v>12</v>
      </c>
      <c r="B2817" s="39" t="s">
        <v>13</v>
      </c>
      <c r="C2817" s="39">
        <v>55670</v>
      </c>
      <c r="D2817" s="43" t="s">
        <v>13</v>
      </c>
      <c r="E2817" s="39">
        <v>14456</v>
      </c>
      <c r="F2817" s="43" t="s">
        <v>13</v>
      </c>
      <c r="G2817" s="39">
        <v>70126</v>
      </c>
      <c r="H2817" s="76"/>
      <c r="L2817" s="12">
        <f t="shared" si="123"/>
        <v>17630</v>
      </c>
    </row>
    <row r="2818" spans="1:12" x14ac:dyDescent="0.25">
      <c r="A2818" s="36" t="s">
        <v>194</v>
      </c>
      <c r="B2818" s="39">
        <v>3806860</v>
      </c>
      <c r="C2818" s="39">
        <v>2643794</v>
      </c>
      <c r="D2818" s="59">
        <v>69.400000000000006</v>
      </c>
      <c r="E2818" s="39">
        <v>836613</v>
      </c>
      <c r="F2818" s="43">
        <v>22</v>
      </c>
      <c r="G2818" s="39">
        <v>3480407</v>
      </c>
      <c r="H2818" s="76"/>
    </row>
    <row r="2819" spans="1:12" x14ac:dyDescent="0.25">
      <c r="A2819" s="36" t="s">
        <v>103</v>
      </c>
      <c r="B2819" s="39">
        <v>4470643</v>
      </c>
      <c r="C2819" s="39">
        <v>2643794</v>
      </c>
      <c r="D2819" s="45">
        <v>59.1</v>
      </c>
      <c r="E2819" s="39">
        <v>836613</v>
      </c>
      <c r="F2819" s="45">
        <v>18.7</v>
      </c>
      <c r="G2819" s="39">
        <v>3480407</v>
      </c>
      <c r="H2819" s="76"/>
      <c r="L2819" s="12">
        <f>SUM(L2800:L2818)</f>
        <v>23399</v>
      </c>
    </row>
    <row r="2821" spans="1:12" x14ac:dyDescent="0.25">
      <c r="B2821" s="3" t="s">
        <v>232</v>
      </c>
      <c r="C2821" s="58">
        <f>SUM(C2800:C2817)/SUM(B2800:B2816)</f>
        <v>0.69448172364671246</v>
      </c>
      <c r="D2821" s="56">
        <f>AVERAGE(D2800:D2816)</f>
        <v>72.141176470588235</v>
      </c>
      <c r="F2821" s="56">
        <f>AVERAGE(F2800:F2816)</f>
        <v>33.358823529411765</v>
      </c>
    </row>
    <row r="2822" spans="1:12" x14ac:dyDescent="0.25">
      <c r="B2822" s="3" t="s">
        <v>156</v>
      </c>
      <c r="D2822" s="38">
        <f>AVERAGE(D2810:D2816)</f>
        <v>85.257142857142867</v>
      </c>
      <c r="F2822" s="38">
        <f>AVERAGE(F2810:F2816)</f>
        <v>65.757142857142853</v>
      </c>
    </row>
    <row r="2823" spans="1:12" x14ac:dyDescent="0.25">
      <c r="B2823" s="3" t="s">
        <v>147</v>
      </c>
      <c r="D2823" s="38">
        <f>AVERAGE(D2812:D2816)</f>
        <v>86.64</v>
      </c>
      <c r="F2823" s="38">
        <f>AVERAGE(F2812:F2816)</f>
        <v>75.039999999999992</v>
      </c>
    </row>
    <row r="2825" spans="1:12" x14ac:dyDescent="0.25">
      <c r="A2825" t="s">
        <v>359</v>
      </c>
    </row>
    <row r="2826" spans="1:12" x14ac:dyDescent="0.25">
      <c r="A2826" t="s">
        <v>111</v>
      </c>
    </row>
    <row r="2827" spans="1:12" ht="60" x14ac:dyDescent="0.25">
      <c r="A2827" s="35" t="s">
        <v>104</v>
      </c>
      <c r="B2827" s="35" t="s">
        <v>105</v>
      </c>
      <c r="C2827" s="35" t="s">
        <v>106</v>
      </c>
      <c r="D2827" s="35" t="s">
        <v>107</v>
      </c>
      <c r="E2827" s="35" t="s">
        <v>108</v>
      </c>
      <c r="F2827" s="35" t="s">
        <v>109</v>
      </c>
      <c r="G2827" s="35" t="s">
        <v>110</v>
      </c>
      <c r="H2827" s="129"/>
      <c r="L2827" s="35" t="s">
        <v>457</v>
      </c>
    </row>
    <row r="2828" spans="1:12" x14ac:dyDescent="0.25">
      <c r="A2828" s="36" t="s">
        <v>134</v>
      </c>
      <c r="B2828" s="39">
        <v>663783</v>
      </c>
      <c r="C2828" s="39">
        <v>0</v>
      </c>
      <c r="D2828" s="45">
        <v>0</v>
      </c>
      <c r="E2828" s="39">
        <v>0</v>
      </c>
      <c r="F2828" s="45">
        <v>0</v>
      </c>
      <c r="G2828" s="39">
        <v>0</v>
      </c>
      <c r="H2828" s="76"/>
    </row>
    <row r="2829" spans="1:12" x14ac:dyDescent="0.25">
      <c r="A2829" s="41" t="s">
        <v>136</v>
      </c>
      <c r="B2829" s="40">
        <v>166087</v>
      </c>
      <c r="C2829" s="40">
        <v>89856</v>
      </c>
      <c r="D2829" s="44">
        <v>54.1</v>
      </c>
      <c r="E2829" s="40">
        <v>1683</v>
      </c>
      <c r="F2829" s="44">
        <v>1</v>
      </c>
      <c r="G2829" s="40">
        <v>91539</v>
      </c>
      <c r="H2829" s="130"/>
      <c r="L2829" s="12">
        <f t="shared" ref="L2829:L2846" si="124">C2829-C2858</f>
        <v>390</v>
      </c>
    </row>
    <row r="2830" spans="1:12" x14ac:dyDescent="0.25">
      <c r="A2830" s="36" t="s">
        <v>135</v>
      </c>
      <c r="B2830" s="39">
        <v>258656</v>
      </c>
      <c r="C2830" s="39">
        <v>151848</v>
      </c>
      <c r="D2830" s="43">
        <v>58.7</v>
      </c>
      <c r="E2830" s="39">
        <v>7243</v>
      </c>
      <c r="F2830" s="43">
        <v>2.8</v>
      </c>
      <c r="G2830" s="39">
        <v>159091</v>
      </c>
      <c r="H2830" s="76"/>
      <c r="L2830" s="12">
        <f t="shared" si="124"/>
        <v>453</v>
      </c>
    </row>
    <row r="2831" spans="1:12" x14ac:dyDescent="0.25">
      <c r="A2831" s="37" t="s">
        <v>88</v>
      </c>
      <c r="B2831" s="40">
        <v>276991</v>
      </c>
      <c r="C2831" s="40">
        <v>155253</v>
      </c>
      <c r="D2831" s="44">
        <v>56</v>
      </c>
      <c r="E2831" s="40">
        <v>16127</v>
      </c>
      <c r="F2831" s="44">
        <v>5.8</v>
      </c>
      <c r="G2831" s="40">
        <v>171380</v>
      </c>
      <c r="H2831" s="130"/>
      <c r="L2831" s="12">
        <f t="shared" si="124"/>
        <v>411</v>
      </c>
    </row>
    <row r="2832" spans="1:12" x14ac:dyDescent="0.25">
      <c r="A2832" s="36" t="s">
        <v>89</v>
      </c>
      <c r="B2832" s="39">
        <v>310735</v>
      </c>
      <c r="C2832" s="39">
        <v>171762</v>
      </c>
      <c r="D2832" s="43">
        <v>55.3</v>
      </c>
      <c r="E2832" s="39">
        <v>24250</v>
      </c>
      <c r="F2832" s="43">
        <v>7.8</v>
      </c>
      <c r="G2832" s="39">
        <v>196012</v>
      </c>
      <c r="H2832" s="76"/>
      <c r="L2832" s="12">
        <f t="shared" si="124"/>
        <v>493</v>
      </c>
    </row>
    <row r="2833" spans="1:12" x14ac:dyDescent="0.25">
      <c r="A2833" s="37" t="s">
        <v>90</v>
      </c>
      <c r="B2833" s="40">
        <v>356322</v>
      </c>
      <c r="C2833" s="40">
        <v>206665</v>
      </c>
      <c r="D2833" s="44">
        <v>58</v>
      </c>
      <c r="E2833" s="40">
        <v>32395</v>
      </c>
      <c r="F2833" s="44">
        <v>9.1</v>
      </c>
      <c r="G2833" s="40">
        <v>239060</v>
      </c>
      <c r="H2833" s="130"/>
      <c r="L2833" s="12">
        <f t="shared" si="124"/>
        <v>462</v>
      </c>
    </row>
    <row r="2834" spans="1:12" x14ac:dyDescent="0.25">
      <c r="A2834" s="36" t="s">
        <v>91</v>
      </c>
      <c r="B2834" s="39">
        <v>366699</v>
      </c>
      <c r="C2834" s="39">
        <v>224897</v>
      </c>
      <c r="D2834" s="43">
        <v>61.3</v>
      </c>
      <c r="E2834" s="39">
        <v>37227</v>
      </c>
      <c r="F2834" s="43">
        <v>10.1</v>
      </c>
      <c r="G2834" s="39">
        <v>262124</v>
      </c>
      <c r="H2834" s="76"/>
      <c r="L2834" s="12">
        <f t="shared" si="124"/>
        <v>406</v>
      </c>
    </row>
    <row r="2835" spans="1:12" x14ac:dyDescent="0.25">
      <c r="A2835" s="37" t="s">
        <v>92</v>
      </c>
      <c r="B2835" s="40">
        <v>325544</v>
      </c>
      <c r="C2835" s="40">
        <v>214030</v>
      </c>
      <c r="D2835" s="44">
        <v>65.7</v>
      </c>
      <c r="E2835" s="40">
        <v>38487</v>
      </c>
      <c r="F2835" s="44">
        <v>11.8</v>
      </c>
      <c r="G2835" s="40">
        <v>252517</v>
      </c>
      <c r="H2835" s="130"/>
      <c r="L2835" s="12">
        <f t="shared" si="124"/>
        <v>324</v>
      </c>
    </row>
    <row r="2836" spans="1:12" x14ac:dyDescent="0.25">
      <c r="A2836" s="36" t="s">
        <v>93</v>
      </c>
      <c r="B2836" s="39">
        <v>291312</v>
      </c>
      <c r="C2836" s="39">
        <v>201635</v>
      </c>
      <c r="D2836" s="43">
        <v>69.2</v>
      </c>
      <c r="E2836" s="39">
        <v>38528</v>
      </c>
      <c r="F2836" s="43">
        <v>13.2</v>
      </c>
      <c r="G2836" s="39">
        <v>240163</v>
      </c>
      <c r="H2836" s="76"/>
      <c r="L2836" s="12">
        <f t="shared" si="124"/>
        <v>276</v>
      </c>
    </row>
    <row r="2837" spans="1:12" x14ac:dyDescent="0.25">
      <c r="A2837" s="37" t="s">
        <v>94</v>
      </c>
      <c r="B2837" s="40">
        <v>262948</v>
      </c>
      <c r="C2837" s="40">
        <v>196142</v>
      </c>
      <c r="D2837" s="44">
        <v>74.599999999999994</v>
      </c>
      <c r="E2837" s="40">
        <v>41130</v>
      </c>
      <c r="F2837" s="44">
        <v>15.6</v>
      </c>
      <c r="G2837" s="40">
        <v>237272</v>
      </c>
      <c r="H2837" s="130"/>
      <c r="L2837" s="12">
        <f t="shared" si="124"/>
        <v>232</v>
      </c>
    </row>
    <row r="2838" spans="1:12" x14ac:dyDescent="0.25">
      <c r="A2838" s="36" t="s">
        <v>95</v>
      </c>
      <c r="B2838" s="39">
        <v>285387</v>
      </c>
      <c r="C2838" s="39">
        <v>213513</v>
      </c>
      <c r="D2838" s="43">
        <v>74.8</v>
      </c>
      <c r="E2838" s="39">
        <v>55722</v>
      </c>
      <c r="F2838" s="43">
        <v>19.5</v>
      </c>
      <c r="G2838" s="39">
        <v>269235</v>
      </c>
      <c r="H2838" s="76"/>
      <c r="L2838" s="12">
        <f t="shared" si="124"/>
        <v>195</v>
      </c>
    </row>
    <row r="2839" spans="1:12" x14ac:dyDescent="0.25">
      <c r="A2839" s="37" t="s">
        <v>96</v>
      </c>
      <c r="B2839" s="40">
        <v>271707</v>
      </c>
      <c r="C2839" s="40">
        <v>215356</v>
      </c>
      <c r="D2839" s="42">
        <v>79.3</v>
      </c>
      <c r="E2839" s="40">
        <v>91293</v>
      </c>
      <c r="F2839" s="42">
        <v>33.6</v>
      </c>
      <c r="G2839" s="40">
        <v>306649</v>
      </c>
      <c r="H2839" s="130"/>
      <c r="L2839" s="12">
        <f t="shared" si="124"/>
        <v>163</v>
      </c>
    </row>
    <row r="2840" spans="1:12" x14ac:dyDescent="0.25">
      <c r="A2840" s="36" t="s">
        <v>97</v>
      </c>
      <c r="B2840" s="39">
        <v>217596</v>
      </c>
      <c r="C2840" s="39">
        <v>182911</v>
      </c>
      <c r="D2840" s="42">
        <v>84.1</v>
      </c>
      <c r="E2840" s="39">
        <v>102665</v>
      </c>
      <c r="F2840" s="42">
        <v>47.2</v>
      </c>
      <c r="G2840" s="39">
        <v>285576</v>
      </c>
      <c r="H2840" s="76"/>
      <c r="L2840" s="12">
        <f t="shared" si="124"/>
        <v>79</v>
      </c>
    </row>
    <row r="2841" spans="1:12" x14ac:dyDescent="0.25">
      <c r="A2841" s="37" t="s">
        <v>98</v>
      </c>
      <c r="B2841" s="40">
        <v>166506</v>
      </c>
      <c r="C2841" s="40">
        <v>141308</v>
      </c>
      <c r="D2841" s="42">
        <v>84.9</v>
      </c>
      <c r="E2841" s="40">
        <v>96441</v>
      </c>
      <c r="F2841" s="42">
        <v>57.9</v>
      </c>
      <c r="G2841" s="40">
        <v>237749</v>
      </c>
      <c r="H2841" s="130"/>
      <c r="L2841" s="12">
        <f t="shared" si="124"/>
        <v>40</v>
      </c>
    </row>
    <row r="2842" spans="1:12" x14ac:dyDescent="0.25">
      <c r="A2842" s="36" t="s">
        <v>99</v>
      </c>
      <c r="B2842" s="39">
        <v>107003</v>
      </c>
      <c r="C2842" s="39">
        <v>91890</v>
      </c>
      <c r="D2842" s="42">
        <v>85.9</v>
      </c>
      <c r="E2842" s="39">
        <v>81175</v>
      </c>
      <c r="F2842" s="42">
        <v>75.900000000000006</v>
      </c>
      <c r="G2842" s="39">
        <v>173065</v>
      </c>
      <c r="H2842" s="76"/>
      <c r="L2842" s="12">
        <f t="shared" si="124"/>
        <v>23</v>
      </c>
    </row>
    <row r="2843" spans="1:12" x14ac:dyDescent="0.25">
      <c r="A2843" s="37" t="s">
        <v>100</v>
      </c>
      <c r="B2843" s="40">
        <v>69877</v>
      </c>
      <c r="C2843" s="40">
        <v>61155</v>
      </c>
      <c r="D2843" s="42">
        <v>87.5</v>
      </c>
      <c r="E2843" s="40">
        <v>54834</v>
      </c>
      <c r="F2843" s="42">
        <v>78.5</v>
      </c>
      <c r="G2843" s="40">
        <v>115989</v>
      </c>
      <c r="H2843" s="130"/>
      <c r="L2843" s="12">
        <f t="shared" si="124"/>
        <v>13</v>
      </c>
    </row>
    <row r="2844" spans="1:12" x14ac:dyDescent="0.25">
      <c r="A2844" s="36" t="s">
        <v>101</v>
      </c>
      <c r="B2844" s="39">
        <v>44852</v>
      </c>
      <c r="C2844" s="39">
        <v>39161</v>
      </c>
      <c r="D2844" s="42">
        <v>87.3</v>
      </c>
      <c r="E2844" s="39">
        <v>35587</v>
      </c>
      <c r="F2844" s="42">
        <v>79.3</v>
      </c>
      <c r="G2844" s="39">
        <v>74748</v>
      </c>
      <c r="H2844" s="76"/>
      <c r="L2844" s="12">
        <f t="shared" si="124"/>
        <v>4</v>
      </c>
    </row>
    <row r="2845" spans="1:12" x14ac:dyDescent="0.25">
      <c r="A2845" s="37" t="s">
        <v>102</v>
      </c>
      <c r="B2845" s="40">
        <v>28637</v>
      </c>
      <c r="C2845" s="40">
        <v>24973</v>
      </c>
      <c r="D2845" s="42">
        <v>87.2</v>
      </c>
      <c r="E2845" s="40">
        <v>23091</v>
      </c>
      <c r="F2845" s="42">
        <v>80.599999999999994</v>
      </c>
      <c r="G2845" s="40">
        <v>48064</v>
      </c>
      <c r="H2845" s="130"/>
      <c r="L2845" s="12">
        <f t="shared" si="124"/>
        <v>0</v>
      </c>
    </row>
    <row r="2846" spans="1:12" x14ac:dyDescent="0.25">
      <c r="A2846" s="36" t="s">
        <v>12</v>
      </c>
      <c r="B2846" s="39" t="s">
        <v>13</v>
      </c>
      <c r="C2846" s="39">
        <v>38040</v>
      </c>
      <c r="D2846" s="43" t="s">
        <v>13</v>
      </c>
      <c r="E2846" s="39">
        <v>14478</v>
      </c>
      <c r="F2846" s="43" t="s">
        <v>13</v>
      </c>
      <c r="G2846" s="39">
        <v>52518</v>
      </c>
      <c r="H2846" s="76"/>
      <c r="L2846" s="12">
        <f t="shared" si="124"/>
        <v>-9</v>
      </c>
    </row>
    <row r="2847" spans="1:12" x14ac:dyDescent="0.25">
      <c r="A2847" s="36" t="s">
        <v>194</v>
      </c>
      <c r="B2847" s="39">
        <v>3806860</v>
      </c>
      <c r="C2847" s="39">
        <v>2620395</v>
      </c>
      <c r="D2847" s="59">
        <v>68.8</v>
      </c>
      <c r="E2847" s="39">
        <v>792356</v>
      </c>
      <c r="F2847" s="43">
        <v>20.8</v>
      </c>
      <c r="G2847" s="39">
        <v>3412751</v>
      </c>
      <c r="H2847" s="76"/>
    </row>
    <row r="2848" spans="1:12" x14ac:dyDescent="0.25">
      <c r="A2848" s="36" t="s">
        <v>103</v>
      </c>
      <c r="B2848" s="39">
        <v>4470643</v>
      </c>
      <c r="C2848" s="39">
        <v>2620395</v>
      </c>
      <c r="D2848" s="45">
        <v>58.6</v>
      </c>
      <c r="E2848" s="39">
        <v>792356</v>
      </c>
      <c r="F2848" s="45">
        <v>17.7</v>
      </c>
      <c r="G2848" s="39">
        <v>3412751</v>
      </c>
      <c r="H2848" s="76"/>
      <c r="L2848" s="12">
        <f>SUM(L2829:L2847)</f>
        <v>3955</v>
      </c>
    </row>
    <row r="2850" spans="1:12" x14ac:dyDescent="0.25">
      <c r="B2850" s="3" t="s">
        <v>232</v>
      </c>
      <c r="C2850" s="58">
        <f>SUM(C2829:C2846)/SUM(B2829:B2845)</f>
        <v>0.68833518656719361</v>
      </c>
      <c r="D2850" s="56">
        <f>AVERAGE(D2829:D2845)</f>
        <v>71.994117647058815</v>
      </c>
      <c r="F2850" s="56">
        <f>AVERAGE(F2829:F2845)</f>
        <v>32.335294117647059</v>
      </c>
    </row>
    <row r="2851" spans="1:12" x14ac:dyDescent="0.25">
      <c r="B2851" s="3" t="s">
        <v>156</v>
      </c>
      <c r="D2851" s="38">
        <f>AVERAGE(D2839:D2845)</f>
        <v>85.171428571428578</v>
      </c>
      <c r="F2851" s="38">
        <f>AVERAGE(F2839:F2845)</f>
        <v>64.714285714285708</v>
      </c>
    </row>
    <row r="2852" spans="1:12" x14ac:dyDescent="0.25">
      <c r="B2852" s="3" t="s">
        <v>147</v>
      </c>
      <c r="D2852" s="38">
        <f>AVERAGE(D2841:D2845)</f>
        <v>86.56</v>
      </c>
      <c r="F2852" s="38">
        <f>AVERAGE(F2841:F2845)</f>
        <v>74.440000000000012</v>
      </c>
    </row>
    <row r="2854" spans="1:12" x14ac:dyDescent="0.25">
      <c r="A2854" t="s">
        <v>346</v>
      </c>
    </row>
    <row r="2855" spans="1:12" x14ac:dyDescent="0.25">
      <c r="A2855" t="s">
        <v>111</v>
      </c>
    </row>
    <row r="2856" spans="1:12" ht="60" x14ac:dyDescent="0.25">
      <c r="A2856" s="35" t="s">
        <v>104</v>
      </c>
      <c r="B2856" s="35" t="s">
        <v>105</v>
      </c>
      <c r="C2856" s="35" t="s">
        <v>106</v>
      </c>
      <c r="D2856" s="35" t="s">
        <v>107</v>
      </c>
      <c r="E2856" s="35" t="s">
        <v>108</v>
      </c>
      <c r="F2856" s="35" t="s">
        <v>109</v>
      </c>
      <c r="G2856" s="35" t="s">
        <v>110</v>
      </c>
      <c r="H2856" s="129"/>
      <c r="L2856" s="35" t="s">
        <v>457</v>
      </c>
    </row>
    <row r="2857" spans="1:12" x14ac:dyDescent="0.25">
      <c r="A2857" s="36" t="s">
        <v>134</v>
      </c>
      <c r="B2857" s="39">
        <v>663783</v>
      </c>
      <c r="C2857" s="39">
        <v>0</v>
      </c>
      <c r="D2857" s="45">
        <v>0</v>
      </c>
      <c r="E2857" s="39">
        <v>0</v>
      </c>
      <c r="F2857" s="45">
        <v>0</v>
      </c>
      <c r="G2857" s="39">
        <v>0</v>
      </c>
      <c r="H2857" s="76"/>
    </row>
    <row r="2858" spans="1:12" x14ac:dyDescent="0.25">
      <c r="A2858" s="41" t="s">
        <v>136</v>
      </c>
      <c r="B2858" s="40">
        <v>166087</v>
      </c>
      <c r="C2858" s="40">
        <v>89466</v>
      </c>
      <c r="D2858" s="44">
        <v>53.9</v>
      </c>
      <c r="E2858" s="40">
        <v>1554</v>
      </c>
      <c r="F2858" s="44">
        <v>0.9</v>
      </c>
      <c r="G2858" s="40">
        <v>91020</v>
      </c>
      <c r="H2858" s="130"/>
      <c r="L2858" s="12">
        <f t="shared" ref="L2858:L2875" si="125">C2858-C2887</f>
        <v>876</v>
      </c>
    </row>
    <row r="2859" spans="1:12" x14ac:dyDescent="0.25">
      <c r="A2859" s="36" t="s">
        <v>135</v>
      </c>
      <c r="B2859" s="39">
        <v>258656</v>
      </c>
      <c r="C2859" s="39">
        <v>151395</v>
      </c>
      <c r="D2859" s="43">
        <v>58.5</v>
      </c>
      <c r="E2859" s="39">
        <v>6689</v>
      </c>
      <c r="F2859" s="43">
        <v>2.6</v>
      </c>
      <c r="G2859" s="39">
        <v>158084</v>
      </c>
      <c r="H2859" s="76"/>
      <c r="L2859" s="12">
        <f t="shared" si="125"/>
        <v>1024</v>
      </c>
    </row>
    <row r="2860" spans="1:12" x14ac:dyDescent="0.25">
      <c r="A2860" s="37" t="s">
        <v>88</v>
      </c>
      <c r="B2860" s="40">
        <v>276991</v>
      </c>
      <c r="C2860" s="40">
        <v>154842</v>
      </c>
      <c r="D2860" s="44">
        <v>55.9</v>
      </c>
      <c r="E2860" s="40">
        <v>15333</v>
      </c>
      <c r="F2860" s="44">
        <v>5.5</v>
      </c>
      <c r="G2860" s="40">
        <v>170175</v>
      </c>
      <c r="H2860" s="130"/>
      <c r="L2860" s="12">
        <f t="shared" si="125"/>
        <v>824</v>
      </c>
    </row>
    <row r="2861" spans="1:12" x14ac:dyDescent="0.25">
      <c r="A2861" s="36" t="s">
        <v>89</v>
      </c>
      <c r="B2861" s="39">
        <v>310735</v>
      </c>
      <c r="C2861" s="39">
        <v>171269</v>
      </c>
      <c r="D2861" s="43">
        <v>55.1</v>
      </c>
      <c r="E2861" s="39">
        <v>23233</v>
      </c>
      <c r="F2861" s="43">
        <v>7.5</v>
      </c>
      <c r="G2861" s="39">
        <v>194502</v>
      </c>
      <c r="H2861" s="76"/>
      <c r="L2861" s="12">
        <f t="shared" si="125"/>
        <v>906</v>
      </c>
    </row>
    <row r="2862" spans="1:12" x14ac:dyDescent="0.25">
      <c r="A2862" s="37" t="s">
        <v>90</v>
      </c>
      <c r="B2862" s="40">
        <v>356322</v>
      </c>
      <c r="C2862" s="40">
        <v>206203</v>
      </c>
      <c r="D2862" s="44">
        <v>57.9</v>
      </c>
      <c r="E2862" s="40">
        <v>31021</v>
      </c>
      <c r="F2862" s="44">
        <v>8.6999999999999993</v>
      </c>
      <c r="G2862" s="40">
        <v>237224</v>
      </c>
      <c r="H2862" s="130"/>
      <c r="L2862" s="12">
        <f t="shared" si="125"/>
        <v>943</v>
      </c>
    </row>
    <row r="2863" spans="1:12" x14ac:dyDescent="0.25">
      <c r="A2863" s="36" t="s">
        <v>91</v>
      </c>
      <c r="B2863" s="39">
        <v>366699</v>
      </c>
      <c r="C2863" s="39">
        <v>224491</v>
      </c>
      <c r="D2863" s="43">
        <v>61.2</v>
      </c>
      <c r="E2863" s="39">
        <v>35627</v>
      </c>
      <c r="F2863" s="43">
        <v>9.6999999999999993</v>
      </c>
      <c r="G2863" s="39">
        <v>260118</v>
      </c>
      <c r="H2863" s="76"/>
      <c r="L2863" s="12">
        <f t="shared" si="125"/>
        <v>904</v>
      </c>
    </row>
    <row r="2864" spans="1:12" x14ac:dyDescent="0.25">
      <c r="A2864" s="37" t="s">
        <v>92</v>
      </c>
      <c r="B2864" s="40">
        <v>325544</v>
      </c>
      <c r="C2864" s="40">
        <v>213706</v>
      </c>
      <c r="D2864" s="44">
        <v>65.599999999999994</v>
      </c>
      <c r="E2864" s="40">
        <v>36180</v>
      </c>
      <c r="F2864" s="44">
        <v>11.1</v>
      </c>
      <c r="G2864" s="40">
        <v>249886</v>
      </c>
      <c r="H2864" s="130"/>
      <c r="L2864" s="12">
        <f t="shared" si="125"/>
        <v>739</v>
      </c>
    </row>
    <row r="2865" spans="1:12" x14ac:dyDescent="0.25">
      <c r="A2865" s="36" t="s">
        <v>93</v>
      </c>
      <c r="B2865" s="39">
        <v>291312</v>
      </c>
      <c r="C2865" s="39">
        <v>201359</v>
      </c>
      <c r="D2865" s="43">
        <v>69.099999999999994</v>
      </c>
      <c r="E2865" s="39">
        <v>36146</v>
      </c>
      <c r="F2865" s="43">
        <v>12.4</v>
      </c>
      <c r="G2865" s="39">
        <v>237505</v>
      </c>
      <c r="H2865" s="76"/>
      <c r="L2865" s="12">
        <f t="shared" si="125"/>
        <v>641</v>
      </c>
    </row>
    <row r="2866" spans="1:12" x14ac:dyDescent="0.25">
      <c r="A2866" s="37" t="s">
        <v>94</v>
      </c>
      <c r="B2866" s="40">
        <v>262948</v>
      </c>
      <c r="C2866" s="40">
        <v>195910</v>
      </c>
      <c r="D2866" s="44">
        <v>74.5</v>
      </c>
      <c r="E2866" s="40">
        <v>38641</v>
      </c>
      <c r="F2866" s="44">
        <v>14.7</v>
      </c>
      <c r="G2866" s="40">
        <v>234551</v>
      </c>
      <c r="H2866" s="130"/>
      <c r="L2866" s="12">
        <f t="shared" si="125"/>
        <v>476</v>
      </c>
    </row>
    <row r="2867" spans="1:12" x14ac:dyDescent="0.25">
      <c r="A2867" s="36" t="s">
        <v>95</v>
      </c>
      <c r="B2867" s="39">
        <v>285387</v>
      </c>
      <c r="C2867" s="39">
        <v>213318</v>
      </c>
      <c r="D2867" s="43">
        <v>74.7</v>
      </c>
      <c r="E2867" s="39">
        <v>52757</v>
      </c>
      <c r="F2867" s="43">
        <v>18.5</v>
      </c>
      <c r="G2867" s="39">
        <v>266075</v>
      </c>
      <c r="H2867" s="76"/>
      <c r="L2867" s="12">
        <f t="shared" si="125"/>
        <v>457</v>
      </c>
    </row>
    <row r="2868" spans="1:12" x14ac:dyDescent="0.25">
      <c r="A2868" s="37" t="s">
        <v>96</v>
      </c>
      <c r="B2868" s="40">
        <v>271707</v>
      </c>
      <c r="C2868" s="40">
        <v>215193</v>
      </c>
      <c r="D2868" s="42">
        <v>79.2</v>
      </c>
      <c r="E2868" s="40">
        <v>87849</v>
      </c>
      <c r="F2868" s="42">
        <v>32.299999999999997</v>
      </c>
      <c r="G2868" s="40">
        <v>303042</v>
      </c>
      <c r="H2868" s="130"/>
      <c r="L2868" s="12">
        <f t="shared" si="125"/>
        <v>352</v>
      </c>
    </row>
    <row r="2869" spans="1:12" x14ac:dyDescent="0.25">
      <c r="A2869" s="36" t="s">
        <v>97</v>
      </c>
      <c r="B2869" s="39">
        <v>217596</v>
      </c>
      <c r="C2869" s="39">
        <v>182832</v>
      </c>
      <c r="D2869" s="42">
        <v>84</v>
      </c>
      <c r="E2869" s="39">
        <v>99691</v>
      </c>
      <c r="F2869" s="42">
        <v>45.8</v>
      </c>
      <c r="G2869" s="39">
        <v>282523</v>
      </c>
      <c r="H2869" s="76"/>
      <c r="L2869" s="12">
        <f t="shared" si="125"/>
        <v>192</v>
      </c>
    </row>
    <row r="2870" spans="1:12" x14ac:dyDescent="0.25">
      <c r="A2870" s="37" t="s">
        <v>98</v>
      </c>
      <c r="B2870" s="40">
        <v>166506</v>
      </c>
      <c r="C2870" s="40">
        <v>141268</v>
      </c>
      <c r="D2870" s="42">
        <v>84.8</v>
      </c>
      <c r="E2870" s="40">
        <v>94062</v>
      </c>
      <c r="F2870" s="42">
        <v>56.5</v>
      </c>
      <c r="G2870" s="40">
        <v>235330</v>
      </c>
      <c r="H2870" s="130"/>
      <c r="L2870" s="12">
        <f t="shared" si="125"/>
        <v>117</v>
      </c>
    </row>
    <row r="2871" spans="1:12" x14ac:dyDescent="0.25">
      <c r="A2871" s="36" t="s">
        <v>99</v>
      </c>
      <c r="B2871" s="39">
        <v>107003</v>
      </c>
      <c r="C2871" s="39">
        <v>91867</v>
      </c>
      <c r="D2871" s="42">
        <v>85.9</v>
      </c>
      <c r="E2871" s="39">
        <v>80964</v>
      </c>
      <c r="F2871" s="42">
        <v>75.7</v>
      </c>
      <c r="G2871" s="39">
        <v>172831</v>
      </c>
      <c r="H2871" s="76"/>
      <c r="L2871" s="12">
        <f t="shared" si="125"/>
        <v>66</v>
      </c>
    </row>
    <row r="2872" spans="1:12" x14ac:dyDescent="0.25">
      <c r="A2872" s="37" t="s">
        <v>100</v>
      </c>
      <c r="B2872" s="40">
        <v>69877</v>
      </c>
      <c r="C2872" s="40">
        <v>61142</v>
      </c>
      <c r="D2872" s="42">
        <v>87.5</v>
      </c>
      <c r="E2872" s="40">
        <v>54704</v>
      </c>
      <c r="F2872" s="42">
        <v>78.3</v>
      </c>
      <c r="G2872" s="40">
        <v>115846</v>
      </c>
      <c r="H2872" s="130"/>
      <c r="L2872" s="12">
        <f t="shared" si="125"/>
        <v>28</v>
      </c>
    </row>
    <row r="2873" spans="1:12" x14ac:dyDescent="0.25">
      <c r="A2873" s="36" t="s">
        <v>101</v>
      </c>
      <c r="B2873" s="39">
        <v>44852</v>
      </c>
      <c r="C2873" s="39">
        <v>39157</v>
      </c>
      <c r="D2873" s="42">
        <v>87.3</v>
      </c>
      <c r="E2873" s="39">
        <v>35536</v>
      </c>
      <c r="F2873" s="42">
        <v>79.2</v>
      </c>
      <c r="G2873" s="39">
        <v>74693</v>
      </c>
      <c r="H2873" s="76"/>
      <c r="L2873" s="12">
        <f t="shared" si="125"/>
        <v>18</v>
      </c>
    </row>
    <row r="2874" spans="1:12" x14ac:dyDescent="0.25">
      <c r="A2874" s="37" t="s">
        <v>102</v>
      </c>
      <c r="B2874" s="40">
        <v>28637</v>
      </c>
      <c r="C2874" s="40">
        <v>24973</v>
      </c>
      <c r="D2874" s="42">
        <v>87.2</v>
      </c>
      <c r="E2874" s="40">
        <v>23062</v>
      </c>
      <c r="F2874" s="42">
        <v>80.5</v>
      </c>
      <c r="G2874" s="40">
        <v>48035</v>
      </c>
      <c r="H2874" s="130"/>
      <c r="L2874" s="12">
        <f t="shared" si="125"/>
        <v>3</v>
      </c>
    </row>
    <row r="2875" spans="1:12" x14ac:dyDescent="0.25">
      <c r="A2875" s="36" t="s">
        <v>12</v>
      </c>
      <c r="B2875" s="39" t="s">
        <v>13</v>
      </c>
      <c r="C2875" s="39">
        <v>38049</v>
      </c>
      <c r="D2875" s="43" t="s">
        <v>13</v>
      </c>
      <c r="E2875" s="39">
        <v>14537</v>
      </c>
      <c r="F2875" s="43" t="s">
        <v>13</v>
      </c>
      <c r="G2875" s="39">
        <v>52586</v>
      </c>
      <c r="H2875" s="76"/>
      <c r="L2875" s="12">
        <f t="shared" si="125"/>
        <v>161</v>
      </c>
    </row>
    <row r="2876" spans="1:12" x14ac:dyDescent="0.25">
      <c r="A2876" s="36" t="s">
        <v>194</v>
      </c>
      <c r="B2876" s="39">
        <v>3806860</v>
      </c>
      <c r="C2876" s="39">
        <v>2616440</v>
      </c>
      <c r="D2876" s="59">
        <v>68.7</v>
      </c>
      <c r="E2876" s="39">
        <v>767586</v>
      </c>
      <c r="F2876" s="43">
        <v>20.2</v>
      </c>
      <c r="G2876" s="39">
        <v>3384026</v>
      </c>
      <c r="H2876" s="76"/>
    </row>
    <row r="2877" spans="1:12" x14ac:dyDescent="0.25">
      <c r="A2877" s="36" t="s">
        <v>103</v>
      </c>
      <c r="B2877" s="39">
        <v>4470643</v>
      </c>
      <c r="C2877" s="39">
        <v>2616440</v>
      </c>
      <c r="D2877" s="45">
        <v>58.5</v>
      </c>
      <c r="E2877" s="39">
        <v>767586</v>
      </c>
      <c r="F2877" s="45">
        <v>17.2</v>
      </c>
      <c r="G2877" s="39">
        <v>3384026</v>
      </c>
      <c r="H2877" s="76"/>
      <c r="L2877" s="12">
        <f>SUM(L2858:L2876)</f>
        <v>8727</v>
      </c>
    </row>
    <row r="2878" spans="1:12" x14ac:dyDescent="0.25">
      <c r="C2878" s="33"/>
    </row>
    <row r="2879" spans="1:12" x14ac:dyDescent="0.25">
      <c r="B2879" s="3" t="s">
        <v>232</v>
      </c>
      <c r="C2879" s="58">
        <f>SUM(C2858:C2875)/SUM(B2858:B2874)</f>
        <v>0.68729627233370083</v>
      </c>
      <c r="D2879" s="56">
        <f>AVERAGE(D2858:D2874)</f>
        <v>71.900000000000006</v>
      </c>
      <c r="F2879" s="56">
        <f>AVERAGE(F2858:F2874)</f>
        <v>31.758823529411764</v>
      </c>
    </row>
    <row r="2880" spans="1:12" x14ac:dyDescent="0.25">
      <c r="B2880" s="3" t="s">
        <v>156</v>
      </c>
      <c r="D2880" s="38">
        <f>AVERAGE(D2868:D2874)</f>
        <v>85.128571428571419</v>
      </c>
      <c r="F2880" s="38">
        <f>AVERAGE(F2868:F2874)</f>
        <v>64.042857142857144</v>
      </c>
    </row>
    <row r="2881" spans="1:12" x14ac:dyDescent="0.25">
      <c r="B2881" s="3" t="s">
        <v>147</v>
      </c>
      <c r="D2881" s="38">
        <f>AVERAGE(D2870:D2874)</f>
        <v>86.539999999999992</v>
      </c>
      <c r="F2881" s="38">
        <f>AVERAGE(F2870:F2874)</f>
        <v>74.039999999999992</v>
      </c>
    </row>
    <row r="2883" spans="1:12" x14ac:dyDescent="0.25">
      <c r="A2883" t="s">
        <v>345</v>
      </c>
    </row>
    <row r="2884" spans="1:12" x14ac:dyDescent="0.25">
      <c r="A2884" t="s">
        <v>111</v>
      </c>
    </row>
    <row r="2885" spans="1:12" ht="60" x14ac:dyDescent="0.25">
      <c r="A2885" s="35" t="s">
        <v>104</v>
      </c>
      <c r="B2885" s="35" t="s">
        <v>105</v>
      </c>
      <c r="C2885" s="35" t="s">
        <v>106</v>
      </c>
      <c r="D2885" s="35" t="s">
        <v>107</v>
      </c>
      <c r="E2885" s="35" t="s">
        <v>108</v>
      </c>
      <c r="F2885" s="35" t="s">
        <v>109</v>
      </c>
      <c r="G2885" s="35" t="s">
        <v>110</v>
      </c>
      <c r="H2885" s="129"/>
      <c r="L2885" s="35" t="s">
        <v>457</v>
      </c>
    </row>
    <row r="2886" spans="1:12" x14ac:dyDescent="0.25">
      <c r="A2886" s="36" t="s">
        <v>134</v>
      </c>
      <c r="B2886" s="39">
        <v>663783</v>
      </c>
      <c r="C2886" s="39">
        <v>0</v>
      </c>
      <c r="D2886" s="45">
        <v>0</v>
      </c>
      <c r="E2886" s="39">
        <v>0</v>
      </c>
      <c r="F2886" s="45">
        <v>0</v>
      </c>
      <c r="G2886" s="39">
        <v>0</v>
      </c>
      <c r="H2886" s="76"/>
    </row>
    <row r="2887" spans="1:12" x14ac:dyDescent="0.25">
      <c r="A2887" s="41" t="s">
        <v>136</v>
      </c>
      <c r="B2887" s="40">
        <v>166087</v>
      </c>
      <c r="C2887" s="40">
        <v>88590</v>
      </c>
      <c r="D2887" s="44">
        <v>53.3</v>
      </c>
      <c r="E2887" s="40">
        <v>1211</v>
      </c>
      <c r="F2887" s="44">
        <v>0.7</v>
      </c>
      <c r="G2887" s="40">
        <v>89801</v>
      </c>
      <c r="H2887" s="130"/>
      <c r="L2887" s="12">
        <f t="shared" ref="L2887:L2904" si="126">C2887-C2916</f>
        <v>2073</v>
      </c>
    </row>
    <row r="2888" spans="1:12" x14ac:dyDescent="0.25">
      <c r="A2888" s="36" t="s">
        <v>135</v>
      </c>
      <c r="B2888" s="39">
        <v>258656</v>
      </c>
      <c r="C2888" s="39">
        <v>150371</v>
      </c>
      <c r="D2888" s="43">
        <v>58.1</v>
      </c>
      <c r="E2888" s="39">
        <v>5741</v>
      </c>
      <c r="F2888" s="43">
        <v>2.2000000000000002</v>
      </c>
      <c r="G2888" s="39">
        <v>156112</v>
      </c>
      <c r="H2888" s="76"/>
      <c r="L2888" s="12">
        <f t="shared" si="126"/>
        <v>2458</v>
      </c>
    </row>
    <row r="2889" spans="1:12" x14ac:dyDescent="0.25">
      <c r="A2889" s="37" t="s">
        <v>88</v>
      </c>
      <c r="B2889" s="40">
        <v>276991</v>
      </c>
      <c r="C2889" s="40">
        <v>154018</v>
      </c>
      <c r="D2889" s="44">
        <v>55.6</v>
      </c>
      <c r="E2889" s="40">
        <v>14048</v>
      </c>
      <c r="F2889" s="44">
        <v>5.0999999999999996</v>
      </c>
      <c r="G2889" s="40">
        <v>168066</v>
      </c>
      <c r="H2889" s="130"/>
      <c r="L2889" s="12">
        <f t="shared" si="126"/>
        <v>2562</v>
      </c>
    </row>
    <row r="2890" spans="1:12" x14ac:dyDescent="0.25">
      <c r="A2890" s="36" t="s">
        <v>89</v>
      </c>
      <c r="B2890" s="39">
        <v>310735</v>
      </c>
      <c r="C2890" s="39">
        <v>170363</v>
      </c>
      <c r="D2890" s="43">
        <v>54.8</v>
      </c>
      <c r="E2890" s="39">
        <v>21726</v>
      </c>
      <c r="F2890" s="43">
        <v>7</v>
      </c>
      <c r="G2890" s="39">
        <v>192089</v>
      </c>
      <c r="H2890" s="76"/>
      <c r="L2890" s="12">
        <f t="shared" si="126"/>
        <v>2681</v>
      </c>
    </row>
    <row r="2891" spans="1:12" x14ac:dyDescent="0.25">
      <c r="A2891" s="37" t="s">
        <v>90</v>
      </c>
      <c r="B2891" s="40">
        <v>356322</v>
      </c>
      <c r="C2891" s="40">
        <v>205260</v>
      </c>
      <c r="D2891" s="44">
        <v>57.6</v>
      </c>
      <c r="E2891" s="40">
        <v>28873</v>
      </c>
      <c r="F2891" s="44">
        <v>8.1</v>
      </c>
      <c r="G2891" s="40">
        <v>234133</v>
      </c>
      <c r="H2891" s="130"/>
      <c r="L2891" s="12">
        <f t="shared" si="126"/>
        <v>2833</v>
      </c>
    </row>
    <row r="2892" spans="1:12" x14ac:dyDescent="0.25">
      <c r="A2892" s="36" t="s">
        <v>91</v>
      </c>
      <c r="B2892" s="39">
        <v>366699</v>
      </c>
      <c r="C2892" s="39">
        <v>223587</v>
      </c>
      <c r="D2892" s="43">
        <v>61</v>
      </c>
      <c r="E2892" s="39">
        <v>32998</v>
      </c>
      <c r="F2892" s="43">
        <v>9</v>
      </c>
      <c r="G2892" s="39">
        <v>256585</v>
      </c>
      <c r="H2892" s="76"/>
      <c r="L2892" s="12">
        <f t="shared" si="126"/>
        <v>2922</v>
      </c>
    </row>
    <row r="2893" spans="1:12" x14ac:dyDescent="0.25">
      <c r="A2893" s="37" t="s">
        <v>92</v>
      </c>
      <c r="B2893" s="40">
        <v>325544</v>
      </c>
      <c r="C2893" s="40">
        <v>212967</v>
      </c>
      <c r="D2893" s="44">
        <v>65.400000000000006</v>
      </c>
      <c r="E2893" s="40">
        <v>32846</v>
      </c>
      <c r="F2893" s="44">
        <v>10.1</v>
      </c>
      <c r="G2893" s="40">
        <v>245813</v>
      </c>
      <c r="H2893" s="130"/>
      <c r="L2893" s="12">
        <f t="shared" si="126"/>
        <v>2319</v>
      </c>
    </row>
    <row r="2894" spans="1:12" x14ac:dyDescent="0.25">
      <c r="A2894" s="36" t="s">
        <v>93</v>
      </c>
      <c r="B2894" s="39">
        <v>291312</v>
      </c>
      <c r="C2894" s="39">
        <v>200718</v>
      </c>
      <c r="D2894" s="43">
        <v>68.900000000000006</v>
      </c>
      <c r="E2894" s="39">
        <v>32689</v>
      </c>
      <c r="F2894" s="43">
        <v>11.2</v>
      </c>
      <c r="G2894" s="39">
        <v>233407</v>
      </c>
      <c r="H2894" s="76"/>
      <c r="L2894" s="12">
        <f t="shared" si="126"/>
        <v>2044</v>
      </c>
    </row>
    <row r="2895" spans="1:12" x14ac:dyDescent="0.25">
      <c r="A2895" s="37" t="s">
        <v>94</v>
      </c>
      <c r="B2895" s="40">
        <v>262948</v>
      </c>
      <c r="C2895" s="40">
        <v>195434</v>
      </c>
      <c r="D2895" s="44">
        <v>74.3</v>
      </c>
      <c r="E2895" s="40">
        <v>34960</v>
      </c>
      <c r="F2895" s="44">
        <v>13.3</v>
      </c>
      <c r="G2895" s="40">
        <v>230394</v>
      </c>
      <c r="H2895" s="130"/>
      <c r="L2895" s="12">
        <f t="shared" si="126"/>
        <v>1635</v>
      </c>
    </row>
    <row r="2896" spans="1:12" x14ac:dyDescent="0.25">
      <c r="A2896" s="36" t="s">
        <v>95</v>
      </c>
      <c r="B2896" s="39">
        <v>285387</v>
      </c>
      <c r="C2896" s="39">
        <v>212861</v>
      </c>
      <c r="D2896" s="43">
        <v>74.599999999999994</v>
      </c>
      <c r="E2896" s="39">
        <v>47785</v>
      </c>
      <c r="F2896" s="43">
        <v>16.7</v>
      </c>
      <c r="G2896" s="39">
        <v>260646</v>
      </c>
      <c r="H2896" s="76"/>
      <c r="L2896" s="12">
        <f t="shared" si="126"/>
        <v>1475</v>
      </c>
    </row>
    <row r="2897" spans="1:12" x14ac:dyDescent="0.25">
      <c r="A2897" s="37" t="s">
        <v>96</v>
      </c>
      <c r="B2897" s="40">
        <v>271707</v>
      </c>
      <c r="C2897" s="40">
        <v>214841</v>
      </c>
      <c r="D2897" s="42">
        <v>79.099999999999994</v>
      </c>
      <c r="E2897" s="40">
        <v>82638</v>
      </c>
      <c r="F2897" s="42">
        <v>30.4</v>
      </c>
      <c r="G2897" s="40">
        <v>297479</v>
      </c>
      <c r="H2897" s="130"/>
      <c r="L2897" s="12">
        <f t="shared" si="126"/>
        <v>1203</v>
      </c>
    </row>
    <row r="2898" spans="1:12" x14ac:dyDescent="0.25">
      <c r="A2898" s="36" t="s">
        <v>97</v>
      </c>
      <c r="B2898" s="39">
        <v>217596</v>
      </c>
      <c r="C2898" s="39">
        <v>182640</v>
      </c>
      <c r="D2898" s="42">
        <v>83.9</v>
      </c>
      <c r="E2898" s="39">
        <v>94899</v>
      </c>
      <c r="F2898" s="42">
        <v>43.6</v>
      </c>
      <c r="G2898" s="39">
        <v>277539</v>
      </c>
      <c r="H2898" s="76"/>
      <c r="L2898" s="12">
        <f t="shared" si="126"/>
        <v>736</v>
      </c>
    </row>
    <row r="2899" spans="1:12" x14ac:dyDescent="0.25">
      <c r="A2899" s="37" t="s">
        <v>98</v>
      </c>
      <c r="B2899" s="40">
        <v>166506</v>
      </c>
      <c r="C2899" s="40">
        <v>141151</v>
      </c>
      <c r="D2899" s="42">
        <v>84.8</v>
      </c>
      <c r="E2899" s="40">
        <v>90620</v>
      </c>
      <c r="F2899" s="42">
        <v>54.4</v>
      </c>
      <c r="G2899" s="40">
        <v>231771</v>
      </c>
      <c r="H2899" s="130"/>
      <c r="L2899" s="12">
        <f t="shared" si="126"/>
        <v>481</v>
      </c>
    </row>
    <row r="2900" spans="1:12" x14ac:dyDescent="0.25">
      <c r="A2900" s="36" t="s">
        <v>99</v>
      </c>
      <c r="B2900" s="39">
        <v>107003</v>
      </c>
      <c r="C2900" s="39">
        <v>91801</v>
      </c>
      <c r="D2900" s="42">
        <v>85.8</v>
      </c>
      <c r="E2900" s="39">
        <v>80607</v>
      </c>
      <c r="F2900" s="42">
        <v>75.3</v>
      </c>
      <c r="G2900" s="39">
        <v>172408</v>
      </c>
      <c r="H2900" s="76"/>
      <c r="L2900" s="12">
        <f t="shared" si="126"/>
        <v>241</v>
      </c>
    </row>
    <row r="2901" spans="1:12" x14ac:dyDescent="0.25">
      <c r="A2901" s="37" t="s">
        <v>100</v>
      </c>
      <c r="B2901" s="40">
        <v>69877</v>
      </c>
      <c r="C2901" s="40">
        <v>61114</v>
      </c>
      <c r="D2901" s="42">
        <v>87.5</v>
      </c>
      <c r="E2901" s="40">
        <v>54532</v>
      </c>
      <c r="F2901" s="42">
        <v>78</v>
      </c>
      <c r="G2901" s="40">
        <v>115646</v>
      </c>
      <c r="H2901" s="130"/>
      <c r="L2901" s="12">
        <f t="shared" si="126"/>
        <v>110</v>
      </c>
    </row>
    <row r="2902" spans="1:12" x14ac:dyDescent="0.25">
      <c r="A2902" s="36" t="s">
        <v>101</v>
      </c>
      <c r="B2902" s="39">
        <v>44852</v>
      </c>
      <c r="C2902" s="39">
        <v>39139</v>
      </c>
      <c r="D2902" s="42">
        <v>87.3</v>
      </c>
      <c r="E2902" s="39">
        <v>35454</v>
      </c>
      <c r="F2902" s="42">
        <v>79</v>
      </c>
      <c r="G2902" s="39">
        <v>74593</v>
      </c>
      <c r="H2902" s="76"/>
      <c r="L2902" s="12">
        <f t="shared" si="126"/>
        <v>56</v>
      </c>
    </row>
    <row r="2903" spans="1:12" x14ac:dyDescent="0.25">
      <c r="A2903" s="37" t="s">
        <v>102</v>
      </c>
      <c r="B2903" s="40">
        <v>28637</v>
      </c>
      <c r="C2903" s="40">
        <v>24970</v>
      </c>
      <c r="D2903" s="42">
        <v>87.2</v>
      </c>
      <c r="E2903" s="40">
        <v>23009</v>
      </c>
      <c r="F2903" s="42">
        <v>80.3</v>
      </c>
      <c r="G2903" s="40">
        <v>47979</v>
      </c>
      <c r="H2903" s="130"/>
      <c r="L2903" s="12">
        <f t="shared" si="126"/>
        <v>26</v>
      </c>
    </row>
    <row r="2904" spans="1:12" x14ac:dyDescent="0.25">
      <c r="A2904" s="36" t="s">
        <v>12</v>
      </c>
      <c r="B2904" s="39" t="s">
        <v>13</v>
      </c>
      <c r="C2904" s="39">
        <v>37888</v>
      </c>
      <c r="D2904" s="43" t="s">
        <v>13</v>
      </c>
      <c r="E2904" s="39">
        <v>14501</v>
      </c>
      <c r="F2904" s="43" t="s">
        <v>13</v>
      </c>
      <c r="G2904" s="39">
        <v>52389</v>
      </c>
      <c r="H2904" s="76"/>
      <c r="L2904" s="12">
        <f t="shared" si="126"/>
        <v>1488</v>
      </c>
    </row>
    <row r="2905" spans="1:12" x14ac:dyDescent="0.25">
      <c r="A2905" s="36" t="s">
        <v>194</v>
      </c>
      <c r="B2905" s="39">
        <v>3806860</v>
      </c>
      <c r="C2905" s="39">
        <v>2607713</v>
      </c>
      <c r="D2905" s="59">
        <v>68.5</v>
      </c>
      <c r="E2905" s="39">
        <v>729137</v>
      </c>
      <c r="F2905" s="43">
        <v>19.2</v>
      </c>
      <c r="G2905" s="39">
        <v>3336850</v>
      </c>
      <c r="H2905" s="76"/>
    </row>
    <row r="2906" spans="1:12" x14ac:dyDescent="0.25">
      <c r="A2906" s="36" t="s">
        <v>103</v>
      </c>
      <c r="B2906" s="39">
        <v>4470643</v>
      </c>
      <c r="C2906" s="39">
        <v>2607713</v>
      </c>
      <c r="D2906" s="45">
        <v>58.3</v>
      </c>
      <c r="E2906" s="39">
        <v>729137</v>
      </c>
      <c r="F2906" s="45">
        <v>16.3</v>
      </c>
      <c r="G2906" s="39">
        <v>3336850</v>
      </c>
      <c r="H2906" s="76"/>
      <c r="L2906" s="12">
        <f>SUM(L2887:L2905)</f>
        <v>27343</v>
      </c>
    </row>
    <row r="2908" spans="1:12" x14ac:dyDescent="0.25">
      <c r="B2908" s="3" t="s">
        <v>232</v>
      </c>
      <c r="C2908" s="58">
        <f>SUM(C2887:C2904)/SUM(B2887:B2903)</f>
        <v>0.68500383124250197</v>
      </c>
      <c r="D2908" s="56">
        <f>AVERAGE(D2887:D2903)</f>
        <v>71.717647058823516</v>
      </c>
      <c r="F2908" s="56">
        <f>AVERAGE(F2887:F2903)</f>
        <v>30.847058823529409</v>
      </c>
    </row>
    <row r="2909" spans="1:12" x14ac:dyDescent="0.25">
      <c r="B2909" s="3" t="s">
        <v>156</v>
      </c>
      <c r="D2909" s="38">
        <f>AVERAGE(D2897:D2903)</f>
        <v>85.085714285714289</v>
      </c>
      <c r="F2909" s="38">
        <f>AVERAGE(F2897:F2903)</f>
        <v>63</v>
      </c>
    </row>
    <row r="2910" spans="1:12" x14ac:dyDescent="0.25">
      <c r="B2910" s="3" t="s">
        <v>147</v>
      </c>
      <c r="D2910" s="38">
        <f>AVERAGE(D2899:D2903)</f>
        <v>86.52000000000001</v>
      </c>
      <c r="F2910" s="38">
        <f>AVERAGE(F2899:F2903)</f>
        <v>73.400000000000006</v>
      </c>
    </row>
    <row r="2912" spans="1:12" x14ac:dyDescent="0.25">
      <c r="A2912" t="s">
        <v>338</v>
      </c>
    </row>
    <row r="2913" spans="1:12" x14ac:dyDescent="0.25">
      <c r="A2913" t="s">
        <v>111</v>
      </c>
    </row>
    <row r="2914" spans="1:12" ht="60" x14ac:dyDescent="0.25">
      <c r="A2914" s="35" t="s">
        <v>104</v>
      </c>
      <c r="B2914" s="35" t="s">
        <v>105</v>
      </c>
      <c r="C2914" s="35" t="s">
        <v>106</v>
      </c>
      <c r="D2914" s="35" t="s">
        <v>107</v>
      </c>
      <c r="E2914" s="35" t="s">
        <v>108</v>
      </c>
      <c r="F2914" s="35" t="s">
        <v>109</v>
      </c>
      <c r="G2914" s="35" t="s">
        <v>110</v>
      </c>
      <c r="H2914" s="129"/>
      <c r="L2914" s="35" t="s">
        <v>457</v>
      </c>
    </row>
    <row r="2915" spans="1:12" x14ac:dyDescent="0.25">
      <c r="A2915" s="36" t="s">
        <v>134</v>
      </c>
      <c r="B2915" s="39">
        <v>663783</v>
      </c>
      <c r="C2915" s="39">
        <v>0</v>
      </c>
      <c r="D2915" s="45">
        <v>0</v>
      </c>
      <c r="E2915" s="39">
        <v>0</v>
      </c>
      <c r="F2915" s="45">
        <v>0</v>
      </c>
      <c r="G2915" s="39">
        <v>0</v>
      </c>
      <c r="H2915" s="76"/>
    </row>
    <row r="2916" spans="1:12" x14ac:dyDescent="0.25">
      <c r="A2916" s="41" t="s">
        <v>136</v>
      </c>
      <c r="B2916" s="40">
        <v>166087</v>
      </c>
      <c r="C2916" s="40">
        <v>86517</v>
      </c>
      <c r="D2916" s="44">
        <v>52.1</v>
      </c>
      <c r="E2916" s="40">
        <v>699</v>
      </c>
      <c r="F2916" s="44">
        <v>0.4</v>
      </c>
      <c r="G2916" s="40">
        <v>87216</v>
      </c>
      <c r="H2916" s="130"/>
      <c r="L2916" s="12">
        <f t="shared" ref="L2916:L2933" si="127">C2916-C2945</f>
        <v>936</v>
      </c>
    </row>
    <row r="2917" spans="1:12" x14ac:dyDescent="0.25">
      <c r="A2917" s="36" t="s">
        <v>135</v>
      </c>
      <c r="B2917" s="39">
        <v>258656</v>
      </c>
      <c r="C2917" s="39">
        <v>147913</v>
      </c>
      <c r="D2917" s="43">
        <v>57.2</v>
      </c>
      <c r="E2917" s="39">
        <v>4193</v>
      </c>
      <c r="F2917" s="43">
        <v>1.6</v>
      </c>
      <c r="G2917" s="39">
        <v>152106</v>
      </c>
      <c r="H2917" s="76"/>
      <c r="L2917" s="12">
        <f t="shared" si="127"/>
        <v>1327</v>
      </c>
    </row>
    <row r="2918" spans="1:12" x14ac:dyDescent="0.25">
      <c r="A2918" s="37" t="s">
        <v>88</v>
      </c>
      <c r="B2918" s="40">
        <v>276991</v>
      </c>
      <c r="C2918" s="40">
        <v>151456</v>
      </c>
      <c r="D2918" s="44">
        <v>54.7</v>
      </c>
      <c r="E2918" s="40">
        <v>11558</v>
      </c>
      <c r="F2918" s="44">
        <v>4.2</v>
      </c>
      <c r="G2918" s="40">
        <v>163014</v>
      </c>
      <c r="H2918" s="130"/>
      <c r="L2918" s="12">
        <f t="shared" si="127"/>
        <v>1306</v>
      </c>
    </row>
    <row r="2919" spans="1:12" x14ac:dyDescent="0.25">
      <c r="A2919" s="36" t="s">
        <v>89</v>
      </c>
      <c r="B2919" s="39">
        <v>310735</v>
      </c>
      <c r="C2919" s="39">
        <v>167682</v>
      </c>
      <c r="D2919" s="43">
        <v>54</v>
      </c>
      <c r="E2919" s="39">
        <v>18340</v>
      </c>
      <c r="F2919" s="43">
        <v>5.9</v>
      </c>
      <c r="G2919" s="39">
        <v>186022</v>
      </c>
      <c r="H2919" s="76"/>
      <c r="L2919" s="12">
        <f t="shared" si="127"/>
        <v>1305</v>
      </c>
    </row>
    <row r="2920" spans="1:12" x14ac:dyDescent="0.25">
      <c r="A2920" s="37" t="s">
        <v>90</v>
      </c>
      <c r="B2920" s="40">
        <v>356322</v>
      </c>
      <c r="C2920" s="40">
        <v>202427</v>
      </c>
      <c r="D2920" s="44">
        <v>56.8</v>
      </c>
      <c r="E2920" s="40">
        <v>24291</v>
      </c>
      <c r="F2920" s="44">
        <v>6.8</v>
      </c>
      <c r="G2920" s="40">
        <v>226718</v>
      </c>
      <c r="H2920" s="130"/>
      <c r="L2920" s="12">
        <f t="shared" si="127"/>
        <v>1274</v>
      </c>
    </row>
    <row r="2921" spans="1:12" x14ac:dyDescent="0.25">
      <c r="A2921" s="36" t="s">
        <v>91</v>
      </c>
      <c r="B2921" s="39">
        <v>366699</v>
      </c>
      <c r="C2921" s="39">
        <v>220665</v>
      </c>
      <c r="D2921" s="43">
        <v>60.2</v>
      </c>
      <c r="E2921" s="39">
        <v>27447</v>
      </c>
      <c r="F2921" s="43">
        <v>7.5</v>
      </c>
      <c r="G2921" s="39">
        <v>248112</v>
      </c>
      <c r="H2921" s="76"/>
      <c r="L2921" s="12">
        <f t="shared" si="127"/>
        <v>1274</v>
      </c>
    </row>
    <row r="2922" spans="1:12" x14ac:dyDescent="0.25">
      <c r="A2922" s="37" t="s">
        <v>92</v>
      </c>
      <c r="B2922" s="40">
        <v>325544</v>
      </c>
      <c r="C2922" s="40">
        <v>210648</v>
      </c>
      <c r="D2922" s="44">
        <v>64.7</v>
      </c>
      <c r="E2922" s="40">
        <v>26102</v>
      </c>
      <c r="F2922" s="44">
        <v>8</v>
      </c>
      <c r="G2922" s="40">
        <v>236750</v>
      </c>
      <c r="H2922" s="130"/>
      <c r="L2922" s="12">
        <f t="shared" si="127"/>
        <v>1006</v>
      </c>
    </row>
    <row r="2923" spans="1:12" x14ac:dyDescent="0.25">
      <c r="A2923" s="36" t="s">
        <v>93</v>
      </c>
      <c r="B2923" s="39">
        <v>291312</v>
      </c>
      <c r="C2923" s="39">
        <v>198674</v>
      </c>
      <c r="D2923" s="43">
        <v>68.2</v>
      </c>
      <c r="E2923" s="39">
        <v>25798</v>
      </c>
      <c r="F2923" s="43">
        <v>8.9</v>
      </c>
      <c r="G2923" s="39">
        <v>224472</v>
      </c>
      <c r="H2923" s="76"/>
      <c r="L2923" s="12">
        <f t="shared" si="127"/>
        <v>840</v>
      </c>
    </row>
    <row r="2924" spans="1:12" x14ac:dyDescent="0.25">
      <c r="A2924" s="37" t="s">
        <v>94</v>
      </c>
      <c r="B2924" s="40">
        <v>262948</v>
      </c>
      <c r="C2924" s="40">
        <v>193799</v>
      </c>
      <c r="D2924" s="44">
        <v>73.7</v>
      </c>
      <c r="E2924" s="40">
        <v>27436</v>
      </c>
      <c r="F2924" s="44">
        <v>10.4</v>
      </c>
      <c r="G2924" s="40">
        <v>221235</v>
      </c>
      <c r="H2924" s="130"/>
      <c r="L2924" s="12">
        <f t="shared" si="127"/>
        <v>671</v>
      </c>
    </row>
    <row r="2925" spans="1:12" x14ac:dyDescent="0.25">
      <c r="A2925" s="36" t="s">
        <v>95</v>
      </c>
      <c r="B2925" s="39">
        <v>285387</v>
      </c>
      <c r="C2925" s="39">
        <v>211386</v>
      </c>
      <c r="D2925" s="43">
        <v>74.099999999999994</v>
      </c>
      <c r="E2925" s="39">
        <v>36298</v>
      </c>
      <c r="F2925" s="43">
        <v>12.7</v>
      </c>
      <c r="G2925" s="39">
        <v>247684</v>
      </c>
      <c r="H2925" s="76"/>
      <c r="L2925" s="12">
        <f t="shared" si="127"/>
        <v>546</v>
      </c>
    </row>
    <row r="2926" spans="1:12" x14ac:dyDescent="0.25">
      <c r="A2926" s="37" t="s">
        <v>96</v>
      </c>
      <c r="B2926" s="40">
        <v>271707</v>
      </c>
      <c r="C2926" s="40">
        <v>213638</v>
      </c>
      <c r="D2926" s="42">
        <v>78.599999999999994</v>
      </c>
      <c r="E2926" s="40">
        <v>66736</v>
      </c>
      <c r="F2926" s="42">
        <v>24.6</v>
      </c>
      <c r="G2926" s="40">
        <v>280374</v>
      </c>
      <c r="H2926" s="130"/>
      <c r="L2926" s="12">
        <f t="shared" si="127"/>
        <v>471</v>
      </c>
    </row>
    <row r="2927" spans="1:12" x14ac:dyDescent="0.25">
      <c r="A2927" s="36" t="s">
        <v>97</v>
      </c>
      <c r="B2927" s="39">
        <v>217596</v>
      </c>
      <c r="C2927" s="39">
        <v>181904</v>
      </c>
      <c r="D2927" s="42">
        <v>83.6</v>
      </c>
      <c r="E2927" s="39">
        <v>81170</v>
      </c>
      <c r="F2927" s="42">
        <v>37.299999999999997</v>
      </c>
      <c r="G2927" s="39">
        <v>263074</v>
      </c>
      <c r="H2927" s="76"/>
      <c r="L2927" s="12">
        <f t="shared" si="127"/>
        <v>283</v>
      </c>
    </row>
    <row r="2928" spans="1:12" x14ac:dyDescent="0.25">
      <c r="A2928" s="37" t="s">
        <v>98</v>
      </c>
      <c r="B2928" s="40">
        <v>166506</v>
      </c>
      <c r="C2928" s="40">
        <v>140670</v>
      </c>
      <c r="D2928" s="42">
        <v>84.5</v>
      </c>
      <c r="E2928" s="40">
        <v>80036</v>
      </c>
      <c r="F2928" s="42">
        <v>48.1</v>
      </c>
      <c r="G2928" s="40">
        <v>220706</v>
      </c>
      <c r="H2928" s="130"/>
      <c r="L2928" s="12">
        <f t="shared" si="127"/>
        <v>189</v>
      </c>
    </row>
    <row r="2929" spans="1:12" x14ac:dyDescent="0.25">
      <c r="A2929" s="36" t="s">
        <v>99</v>
      </c>
      <c r="B2929" s="39">
        <v>107003</v>
      </c>
      <c r="C2929" s="39">
        <v>91560</v>
      </c>
      <c r="D2929" s="42">
        <v>85.6</v>
      </c>
      <c r="E2929" s="39">
        <v>79543</v>
      </c>
      <c r="F2929" s="42">
        <v>74.3</v>
      </c>
      <c r="G2929" s="39">
        <v>171103</v>
      </c>
      <c r="H2929" s="76"/>
      <c r="L2929" s="12">
        <f t="shared" si="127"/>
        <v>80</v>
      </c>
    </row>
    <row r="2930" spans="1:12" x14ac:dyDescent="0.25">
      <c r="A2930" s="37" t="s">
        <v>100</v>
      </c>
      <c r="B2930" s="40">
        <v>69877</v>
      </c>
      <c r="C2930" s="40">
        <v>61004</v>
      </c>
      <c r="D2930" s="42">
        <v>87.3</v>
      </c>
      <c r="E2930" s="40">
        <v>53890</v>
      </c>
      <c r="F2930" s="42">
        <v>77.099999999999994</v>
      </c>
      <c r="G2930" s="40">
        <v>114894</v>
      </c>
      <c r="H2930" s="130"/>
      <c r="L2930" s="12">
        <f t="shared" si="127"/>
        <v>52</v>
      </c>
    </row>
    <row r="2931" spans="1:12" x14ac:dyDescent="0.25">
      <c r="A2931" s="36" t="s">
        <v>101</v>
      </c>
      <c r="B2931" s="39">
        <v>44852</v>
      </c>
      <c r="C2931" s="39">
        <v>39083</v>
      </c>
      <c r="D2931" s="42">
        <v>87.1</v>
      </c>
      <c r="E2931" s="39">
        <v>35108</v>
      </c>
      <c r="F2931" s="42">
        <v>78.3</v>
      </c>
      <c r="G2931" s="39">
        <v>74191</v>
      </c>
      <c r="H2931" s="76"/>
      <c r="L2931" s="12">
        <f t="shared" si="127"/>
        <v>15</v>
      </c>
    </row>
    <row r="2932" spans="1:12" x14ac:dyDescent="0.25">
      <c r="A2932" s="37" t="s">
        <v>102</v>
      </c>
      <c r="B2932" s="40">
        <v>28637</v>
      </c>
      <c r="C2932" s="40">
        <v>24944</v>
      </c>
      <c r="D2932" s="42">
        <v>87.1</v>
      </c>
      <c r="E2932" s="40">
        <v>22814</v>
      </c>
      <c r="F2932" s="42">
        <v>79.7</v>
      </c>
      <c r="G2932" s="40">
        <v>47758</v>
      </c>
      <c r="H2932" s="130"/>
      <c r="L2932" s="12">
        <f t="shared" si="127"/>
        <v>11</v>
      </c>
    </row>
    <row r="2933" spans="1:12" x14ac:dyDescent="0.25">
      <c r="A2933" s="36" t="s">
        <v>12</v>
      </c>
      <c r="B2933" s="39" t="s">
        <v>13</v>
      </c>
      <c r="C2933" s="39">
        <v>36400</v>
      </c>
      <c r="D2933" s="43" t="s">
        <v>13</v>
      </c>
      <c r="E2933" s="39">
        <v>13315</v>
      </c>
      <c r="F2933" s="43" t="s">
        <v>13</v>
      </c>
      <c r="G2933" s="39">
        <v>49715</v>
      </c>
      <c r="H2933" s="76"/>
      <c r="L2933" s="12">
        <f t="shared" si="127"/>
        <v>9061</v>
      </c>
    </row>
    <row r="2934" spans="1:12" x14ac:dyDescent="0.25">
      <c r="A2934" s="36" t="s">
        <v>194</v>
      </c>
      <c r="B2934" s="39">
        <v>3806860</v>
      </c>
      <c r="C2934" s="39">
        <v>2580370</v>
      </c>
      <c r="D2934" s="59">
        <v>67.8</v>
      </c>
      <c r="E2934" s="39">
        <v>634774</v>
      </c>
      <c r="F2934" s="43">
        <v>16.7</v>
      </c>
      <c r="G2934" s="39">
        <v>3215144</v>
      </c>
      <c r="H2934" s="76"/>
    </row>
    <row r="2935" spans="1:12" x14ac:dyDescent="0.25">
      <c r="A2935" s="36" t="s">
        <v>103</v>
      </c>
      <c r="B2935" s="39">
        <v>4470643</v>
      </c>
      <c r="C2935" s="39">
        <v>2580370</v>
      </c>
      <c r="D2935" s="45">
        <v>57.7</v>
      </c>
      <c r="E2935" s="39">
        <v>634774</v>
      </c>
      <c r="F2935" s="45">
        <v>14.2</v>
      </c>
      <c r="G2935" s="39">
        <v>3215144</v>
      </c>
      <c r="H2935" s="76"/>
      <c r="L2935" s="12">
        <f>SUM(L2916:L2934)</f>
        <v>20647</v>
      </c>
    </row>
    <row r="2937" spans="1:12" x14ac:dyDescent="0.25">
      <c r="B2937" s="3" t="s">
        <v>232</v>
      </c>
      <c r="C2937" s="58">
        <f>SUM(C2916:C2933)/SUM(B2916:B2932)</f>
        <v>0.67782126945074661</v>
      </c>
      <c r="D2937" s="56">
        <f>AVERAGE(D2916:D2932)</f>
        <v>71.147058823529406</v>
      </c>
      <c r="F2937" s="56">
        <f>AVERAGE(F2916:F2932)</f>
        <v>28.576470588235292</v>
      </c>
    </row>
    <row r="2938" spans="1:12" x14ac:dyDescent="0.25">
      <c r="B2938" s="3" t="s">
        <v>156</v>
      </c>
      <c r="D2938" s="38">
        <f>AVERAGE(D2926:D2932)</f>
        <v>84.828571428571422</v>
      </c>
      <c r="F2938" s="38">
        <f>AVERAGE(F2926:F2932)</f>
        <v>59.914285714285711</v>
      </c>
    </row>
    <row r="2939" spans="1:12" x14ac:dyDescent="0.25">
      <c r="B2939" s="3" t="s">
        <v>147</v>
      </c>
      <c r="D2939" s="38">
        <f>AVERAGE(D2928:D2932)</f>
        <v>86.320000000000007</v>
      </c>
      <c r="F2939" s="38">
        <f>AVERAGE(F2928:F2932)</f>
        <v>71.5</v>
      </c>
    </row>
    <row r="2941" spans="1:12" x14ac:dyDescent="0.25">
      <c r="A2941" t="s">
        <v>328</v>
      </c>
    </row>
    <row r="2942" spans="1:12" x14ac:dyDescent="0.25">
      <c r="A2942" t="s">
        <v>111</v>
      </c>
    </row>
    <row r="2943" spans="1:12" ht="60" x14ac:dyDescent="0.25">
      <c r="A2943" s="35" t="s">
        <v>104</v>
      </c>
      <c r="B2943" s="35" t="s">
        <v>105</v>
      </c>
      <c r="C2943" s="35" t="s">
        <v>106</v>
      </c>
      <c r="D2943" s="35" t="s">
        <v>107</v>
      </c>
      <c r="E2943" s="35" t="s">
        <v>108</v>
      </c>
      <c r="F2943" s="35" t="s">
        <v>109</v>
      </c>
      <c r="G2943" s="35" t="s">
        <v>110</v>
      </c>
      <c r="H2943" s="129"/>
      <c r="L2943" s="35" t="s">
        <v>457</v>
      </c>
    </row>
    <row r="2944" spans="1:12" x14ac:dyDescent="0.25">
      <c r="A2944" s="36" t="s">
        <v>134</v>
      </c>
      <c r="B2944" s="39">
        <v>663783</v>
      </c>
      <c r="C2944" s="39">
        <v>0</v>
      </c>
      <c r="D2944" s="45">
        <v>0</v>
      </c>
      <c r="E2944" s="39">
        <v>0</v>
      </c>
      <c r="F2944" s="45">
        <v>0</v>
      </c>
      <c r="G2944" s="39">
        <v>0</v>
      </c>
      <c r="H2944" s="76"/>
    </row>
    <row r="2945" spans="1:12" x14ac:dyDescent="0.25">
      <c r="A2945" s="41" t="s">
        <v>136</v>
      </c>
      <c r="B2945" s="40">
        <v>166087</v>
      </c>
      <c r="C2945" s="40">
        <v>85581</v>
      </c>
      <c r="D2945" s="44">
        <v>51.5</v>
      </c>
      <c r="E2945" s="40">
        <v>558</v>
      </c>
      <c r="F2945" s="44">
        <v>0.3</v>
      </c>
      <c r="G2945" s="40">
        <v>86139</v>
      </c>
      <c r="H2945" s="130"/>
      <c r="L2945" s="12">
        <f t="shared" ref="L2945:L2962" si="128">C2945-C2974</f>
        <v>818</v>
      </c>
    </row>
    <row r="2946" spans="1:12" x14ac:dyDescent="0.25">
      <c r="A2946" s="36" t="s">
        <v>135</v>
      </c>
      <c r="B2946" s="39">
        <v>258656</v>
      </c>
      <c r="C2946" s="39">
        <v>146586</v>
      </c>
      <c r="D2946" s="43">
        <v>56.7</v>
      </c>
      <c r="E2946" s="39">
        <v>3755</v>
      </c>
      <c r="F2946" s="43">
        <v>1.5</v>
      </c>
      <c r="G2946" s="39">
        <v>150341</v>
      </c>
      <c r="H2946" s="76"/>
      <c r="L2946" s="12">
        <f t="shared" si="128"/>
        <v>1157</v>
      </c>
    </row>
    <row r="2947" spans="1:12" x14ac:dyDescent="0.25">
      <c r="A2947" s="37" t="s">
        <v>88</v>
      </c>
      <c r="B2947" s="40">
        <v>276991</v>
      </c>
      <c r="C2947" s="40">
        <v>150150</v>
      </c>
      <c r="D2947" s="44">
        <v>54.2</v>
      </c>
      <c r="E2947" s="40">
        <v>10747</v>
      </c>
      <c r="F2947" s="44">
        <v>3.9</v>
      </c>
      <c r="G2947" s="40">
        <v>160897</v>
      </c>
      <c r="H2947" s="130"/>
      <c r="L2947" s="12">
        <f t="shared" si="128"/>
        <v>1059</v>
      </c>
    </row>
    <row r="2948" spans="1:12" x14ac:dyDescent="0.25">
      <c r="A2948" s="36" t="s">
        <v>89</v>
      </c>
      <c r="B2948" s="39">
        <v>310735</v>
      </c>
      <c r="C2948" s="39">
        <v>166377</v>
      </c>
      <c r="D2948" s="43">
        <v>53.5</v>
      </c>
      <c r="E2948" s="39">
        <v>17211</v>
      </c>
      <c r="F2948" s="43">
        <v>5.5</v>
      </c>
      <c r="G2948" s="39">
        <v>183588</v>
      </c>
      <c r="H2948" s="76"/>
      <c r="L2948" s="12">
        <f t="shared" si="128"/>
        <v>1088</v>
      </c>
    </row>
    <row r="2949" spans="1:12" x14ac:dyDescent="0.25">
      <c r="A2949" s="37" t="s">
        <v>90</v>
      </c>
      <c r="B2949" s="40">
        <v>356322</v>
      </c>
      <c r="C2949" s="40">
        <v>201153</v>
      </c>
      <c r="D2949" s="44">
        <v>56.5</v>
      </c>
      <c r="E2949" s="40">
        <v>22756</v>
      </c>
      <c r="F2949" s="44">
        <v>6.4</v>
      </c>
      <c r="G2949" s="40">
        <v>223909</v>
      </c>
      <c r="H2949" s="130"/>
      <c r="L2949" s="12">
        <f t="shared" si="128"/>
        <v>1057</v>
      </c>
    </row>
    <row r="2950" spans="1:12" x14ac:dyDescent="0.25">
      <c r="A2950" s="36" t="s">
        <v>91</v>
      </c>
      <c r="B2950" s="39">
        <v>366699</v>
      </c>
      <c r="C2950" s="39">
        <v>219391</v>
      </c>
      <c r="D2950" s="43">
        <v>59.8</v>
      </c>
      <c r="E2950" s="39">
        <v>25736</v>
      </c>
      <c r="F2950" s="43">
        <v>7</v>
      </c>
      <c r="G2950" s="39">
        <v>245127</v>
      </c>
      <c r="H2950" s="76"/>
      <c r="L2950" s="12">
        <f t="shared" si="128"/>
        <v>1090</v>
      </c>
    </row>
    <row r="2951" spans="1:12" x14ac:dyDescent="0.25">
      <c r="A2951" s="37" t="s">
        <v>92</v>
      </c>
      <c r="B2951" s="40">
        <v>325544</v>
      </c>
      <c r="C2951" s="40">
        <v>209642</v>
      </c>
      <c r="D2951" s="44">
        <v>64.400000000000006</v>
      </c>
      <c r="E2951" s="40">
        <v>24493</v>
      </c>
      <c r="F2951" s="44">
        <v>7.5</v>
      </c>
      <c r="G2951" s="40">
        <v>234135</v>
      </c>
      <c r="H2951" s="130"/>
      <c r="L2951" s="12">
        <f t="shared" si="128"/>
        <v>817</v>
      </c>
    </row>
    <row r="2952" spans="1:12" x14ac:dyDescent="0.25">
      <c r="A2952" s="36" t="s">
        <v>93</v>
      </c>
      <c r="B2952" s="39">
        <v>291312</v>
      </c>
      <c r="C2952" s="39">
        <v>197834</v>
      </c>
      <c r="D2952" s="43">
        <v>67.900000000000006</v>
      </c>
      <c r="E2952" s="39">
        <v>24121</v>
      </c>
      <c r="F2952" s="43">
        <v>8.3000000000000007</v>
      </c>
      <c r="G2952" s="39">
        <v>221955</v>
      </c>
      <c r="H2952" s="76"/>
      <c r="L2952" s="12">
        <f t="shared" si="128"/>
        <v>702</v>
      </c>
    </row>
    <row r="2953" spans="1:12" x14ac:dyDescent="0.25">
      <c r="A2953" s="37" t="s">
        <v>94</v>
      </c>
      <c r="B2953" s="40">
        <v>262948</v>
      </c>
      <c r="C2953" s="40">
        <v>193128</v>
      </c>
      <c r="D2953" s="44">
        <v>73.400000000000006</v>
      </c>
      <c r="E2953" s="40">
        <v>25485</v>
      </c>
      <c r="F2953" s="44">
        <v>9.6999999999999993</v>
      </c>
      <c r="G2953" s="40">
        <v>218613</v>
      </c>
      <c r="H2953" s="130"/>
      <c r="L2953" s="12">
        <f t="shared" si="128"/>
        <v>551</v>
      </c>
    </row>
    <row r="2954" spans="1:12" x14ac:dyDescent="0.25">
      <c r="A2954" s="36" t="s">
        <v>95</v>
      </c>
      <c r="B2954" s="39">
        <v>285387</v>
      </c>
      <c r="C2954" s="39">
        <v>210840</v>
      </c>
      <c r="D2954" s="43">
        <v>73.900000000000006</v>
      </c>
      <c r="E2954" s="39">
        <v>33149</v>
      </c>
      <c r="F2954" s="43">
        <v>11.6</v>
      </c>
      <c r="G2954" s="39">
        <v>243989</v>
      </c>
      <c r="H2954" s="76"/>
      <c r="L2954" s="12">
        <f t="shared" si="128"/>
        <v>464</v>
      </c>
    </row>
    <row r="2955" spans="1:12" x14ac:dyDescent="0.25">
      <c r="A2955" s="37" t="s">
        <v>96</v>
      </c>
      <c r="B2955" s="40">
        <v>271707</v>
      </c>
      <c r="C2955" s="40">
        <v>213167</v>
      </c>
      <c r="D2955" s="42">
        <v>78.5</v>
      </c>
      <c r="E2955" s="40">
        <v>59975</v>
      </c>
      <c r="F2955" s="42">
        <v>22.1</v>
      </c>
      <c r="G2955" s="40">
        <v>273142</v>
      </c>
      <c r="H2955" s="130"/>
      <c r="L2955" s="12">
        <f t="shared" si="128"/>
        <v>392</v>
      </c>
    </row>
    <row r="2956" spans="1:12" x14ac:dyDescent="0.25">
      <c r="A2956" s="36" t="s">
        <v>97</v>
      </c>
      <c r="B2956" s="39">
        <v>217596</v>
      </c>
      <c r="C2956" s="39">
        <v>181621</v>
      </c>
      <c r="D2956" s="42">
        <v>83.5</v>
      </c>
      <c r="E2956" s="39">
        <v>75157</v>
      </c>
      <c r="F2956" s="42">
        <v>34.5</v>
      </c>
      <c r="G2956" s="39">
        <v>256778</v>
      </c>
      <c r="H2956" s="76"/>
      <c r="L2956" s="12">
        <f t="shared" si="128"/>
        <v>257</v>
      </c>
    </row>
    <row r="2957" spans="1:12" x14ac:dyDescent="0.25">
      <c r="A2957" s="37" t="s">
        <v>98</v>
      </c>
      <c r="B2957" s="40">
        <v>166506</v>
      </c>
      <c r="C2957" s="40">
        <v>140481</v>
      </c>
      <c r="D2957" s="42">
        <v>84.4</v>
      </c>
      <c r="E2957" s="40">
        <v>75160</v>
      </c>
      <c r="F2957" s="42">
        <v>45.1</v>
      </c>
      <c r="G2957" s="40">
        <v>215641</v>
      </c>
      <c r="H2957" s="130"/>
      <c r="L2957" s="12">
        <f t="shared" si="128"/>
        <v>138</v>
      </c>
    </row>
    <row r="2958" spans="1:12" x14ac:dyDescent="0.25">
      <c r="A2958" s="36" t="s">
        <v>99</v>
      </c>
      <c r="B2958" s="39">
        <v>107003</v>
      </c>
      <c r="C2958" s="39">
        <v>91480</v>
      </c>
      <c r="D2958" s="42">
        <v>85.5</v>
      </c>
      <c r="E2958" s="39">
        <v>79089</v>
      </c>
      <c r="F2958" s="42">
        <v>73.900000000000006</v>
      </c>
      <c r="G2958" s="39">
        <v>170569</v>
      </c>
      <c r="H2958" s="76"/>
      <c r="L2958" s="12">
        <f t="shared" si="128"/>
        <v>58</v>
      </c>
    </row>
    <row r="2959" spans="1:12" x14ac:dyDescent="0.25">
      <c r="A2959" s="37" t="s">
        <v>100</v>
      </c>
      <c r="B2959" s="40">
        <v>69877</v>
      </c>
      <c r="C2959" s="40">
        <v>60952</v>
      </c>
      <c r="D2959" s="42">
        <v>87.2</v>
      </c>
      <c r="E2959" s="40">
        <v>53604</v>
      </c>
      <c r="F2959" s="42">
        <v>76.7</v>
      </c>
      <c r="G2959" s="40">
        <v>114556</v>
      </c>
      <c r="H2959" s="130"/>
      <c r="L2959" s="12">
        <f t="shared" si="128"/>
        <v>38</v>
      </c>
    </row>
    <row r="2960" spans="1:12" x14ac:dyDescent="0.25">
      <c r="A2960" s="36" t="s">
        <v>101</v>
      </c>
      <c r="B2960" s="39">
        <v>44852</v>
      </c>
      <c r="C2960" s="39">
        <v>39068</v>
      </c>
      <c r="D2960" s="42">
        <v>87.1</v>
      </c>
      <c r="E2960" s="39">
        <v>34949</v>
      </c>
      <c r="F2960" s="42">
        <v>77.900000000000006</v>
      </c>
      <c r="G2960" s="39">
        <v>74017</v>
      </c>
      <c r="H2960" s="76"/>
      <c r="L2960" s="12">
        <f t="shared" si="128"/>
        <v>18</v>
      </c>
    </row>
    <row r="2961" spans="1:12" x14ac:dyDescent="0.25">
      <c r="A2961" s="37" t="s">
        <v>102</v>
      </c>
      <c r="B2961" s="40">
        <v>28637</v>
      </c>
      <c r="C2961" s="40">
        <v>24933</v>
      </c>
      <c r="D2961" s="42">
        <v>87.1</v>
      </c>
      <c r="E2961" s="40">
        <v>22704</v>
      </c>
      <c r="F2961" s="42">
        <v>79.3</v>
      </c>
      <c r="G2961" s="40">
        <v>47637</v>
      </c>
      <c r="H2961" s="130"/>
      <c r="L2961" s="12">
        <f t="shared" si="128"/>
        <v>8</v>
      </c>
    </row>
    <row r="2962" spans="1:12" x14ac:dyDescent="0.25">
      <c r="A2962" s="36" t="s">
        <v>12</v>
      </c>
      <c r="B2962" s="39" t="s">
        <v>13</v>
      </c>
      <c r="C2962" s="39">
        <v>27339</v>
      </c>
      <c r="D2962" s="43" t="s">
        <v>13</v>
      </c>
      <c r="E2962" s="39">
        <v>9490</v>
      </c>
      <c r="F2962" s="43" t="s">
        <v>13</v>
      </c>
      <c r="G2962" s="39">
        <v>36829</v>
      </c>
      <c r="H2962" s="76"/>
      <c r="L2962" s="12">
        <f t="shared" si="128"/>
        <v>-4</v>
      </c>
    </row>
    <row r="2963" spans="1:12" x14ac:dyDescent="0.25">
      <c r="A2963" s="36" t="s">
        <v>194</v>
      </c>
      <c r="B2963" s="39">
        <v>3806860</v>
      </c>
      <c r="C2963" s="39">
        <v>2559723</v>
      </c>
      <c r="D2963" s="59">
        <v>67.2</v>
      </c>
      <c r="E2963" s="39">
        <v>598139</v>
      </c>
      <c r="F2963" s="43">
        <v>15.7</v>
      </c>
      <c r="G2963" s="39">
        <v>3157862</v>
      </c>
      <c r="H2963" s="76"/>
    </row>
    <row r="2964" spans="1:12" x14ac:dyDescent="0.25">
      <c r="A2964" s="36" t="s">
        <v>103</v>
      </c>
      <c r="B2964" s="39">
        <v>4470643</v>
      </c>
      <c r="C2964" s="39">
        <v>2559723</v>
      </c>
      <c r="D2964" s="45">
        <v>57.3</v>
      </c>
      <c r="E2964" s="39">
        <v>598139</v>
      </c>
      <c r="F2964" s="45">
        <v>13.4</v>
      </c>
      <c r="G2964" s="39">
        <v>3157862</v>
      </c>
      <c r="H2964" s="76"/>
      <c r="L2964" s="12">
        <f>SUM(L2945:L2963)</f>
        <v>9708</v>
      </c>
    </row>
    <row r="2966" spans="1:12" x14ac:dyDescent="0.25">
      <c r="B2966" s="3" t="s">
        <v>232</v>
      </c>
      <c r="C2966" s="58">
        <f>SUM(C2945:C2962)/SUM(B2945:B2961)</f>
        <v>0.6723976380527884</v>
      </c>
      <c r="D2966" s="56">
        <f>AVERAGE(D2945:D2961)</f>
        <v>70.888235294117635</v>
      </c>
      <c r="F2966" s="56">
        <f>AVERAGE(F2945:F2961)</f>
        <v>27.71764705882353</v>
      </c>
    </row>
    <row r="2967" spans="1:12" x14ac:dyDescent="0.25">
      <c r="B2967" s="3" t="s">
        <v>156</v>
      </c>
      <c r="D2967" s="38">
        <f>AVERAGE(D2955:D2961)</f>
        <v>84.757142857142853</v>
      </c>
      <c r="F2967" s="38">
        <f>AVERAGE(F2955:F2961)</f>
        <v>58.500000000000007</v>
      </c>
    </row>
    <row r="2968" spans="1:12" x14ac:dyDescent="0.25">
      <c r="B2968" s="3" t="s">
        <v>147</v>
      </c>
      <c r="D2968" s="38">
        <f>AVERAGE(D2957:D2961)</f>
        <v>86.260000000000019</v>
      </c>
      <c r="F2968" s="38">
        <f>AVERAGE(F2957:F2961)</f>
        <v>70.580000000000013</v>
      </c>
    </row>
    <row r="2970" spans="1:12" x14ac:dyDescent="0.25">
      <c r="A2970" t="s">
        <v>322</v>
      </c>
    </row>
    <row r="2971" spans="1:12" x14ac:dyDescent="0.25">
      <c r="A2971" t="s">
        <v>111</v>
      </c>
    </row>
    <row r="2972" spans="1:12" ht="60" x14ac:dyDescent="0.25">
      <c r="A2972" s="35" t="s">
        <v>104</v>
      </c>
      <c r="B2972" s="35" t="s">
        <v>105</v>
      </c>
      <c r="C2972" s="35" t="s">
        <v>106</v>
      </c>
      <c r="D2972" s="35" t="s">
        <v>107</v>
      </c>
      <c r="E2972" s="35" t="s">
        <v>108</v>
      </c>
      <c r="F2972" s="35" t="s">
        <v>109</v>
      </c>
      <c r="G2972" s="35" t="s">
        <v>110</v>
      </c>
      <c r="H2972" s="129"/>
      <c r="L2972" s="35" t="s">
        <v>457</v>
      </c>
    </row>
    <row r="2973" spans="1:12" x14ac:dyDescent="0.25">
      <c r="A2973" s="36" t="s">
        <v>134</v>
      </c>
      <c r="B2973" s="39">
        <v>663783</v>
      </c>
      <c r="C2973" s="39">
        <v>0</v>
      </c>
      <c r="D2973" s="45">
        <v>0</v>
      </c>
      <c r="E2973" s="39">
        <v>0</v>
      </c>
      <c r="F2973" s="45">
        <v>0</v>
      </c>
      <c r="G2973" s="39">
        <v>0</v>
      </c>
      <c r="H2973" s="76"/>
    </row>
    <row r="2974" spans="1:12" x14ac:dyDescent="0.25">
      <c r="A2974" s="41" t="s">
        <v>136</v>
      </c>
      <c r="B2974" s="40">
        <v>166087</v>
      </c>
      <c r="C2974" s="40">
        <v>84763</v>
      </c>
      <c r="D2974" s="44">
        <v>51</v>
      </c>
      <c r="E2974" s="40">
        <v>487</v>
      </c>
      <c r="F2974" s="44">
        <v>0.3</v>
      </c>
      <c r="G2974" s="40">
        <v>85250</v>
      </c>
      <c r="H2974" s="130"/>
      <c r="L2974" s="12">
        <f t="shared" ref="L2974:L2991" si="129">C2974-C3003</f>
        <v>1023</v>
      </c>
    </row>
    <row r="2975" spans="1:12" x14ac:dyDescent="0.25">
      <c r="A2975" s="36" t="s">
        <v>135</v>
      </c>
      <c r="B2975" s="39">
        <v>258656</v>
      </c>
      <c r="C2975" s="39">
        <v>145429</v>
      </c>
      <c r="D2975" s="43">
        <v>56.2</v>
      </c>
      <c r="E2975" s="39">
        <v>3529</v>
      </c>
      <c r="F2975" s="43">
        <v>1.4</v>
      </c>
      <c r="G2975" s="39">
        <v>148958</v>
      </c>
      <c r="H2975" s="76"/>
      <c r="L2975" s="12">
        <f t="shared" si="129"/>
        <v>1321</v>
      </c>
    </row>
    <row r="2976" spans="1:12" x14ac:dyDescent="0.25">
      <c r="A2976" s="37" t="s">
        <v>88</v>
      </c>
      <c r="B2976" s="40">
        <v>276991</v>
      </c>
      <c r="C2976" s="40">
        <v>149091</v>
      </c>
      <c r="D2976" s="44">
        <v>53.8</v>
      </c>
      <c r="E2976" s="40">
        <v>10116</v>
      </c>
      <c r="F2976" s="44">
        <v>3.7</v>
      </c>
      <c r="G2976" s="40">
        <v>159207</v>
      </c>
      <c r="H2976" s="130"/>
      <c r="L2976" s="12">
        <f t="shared" si="129"/>
        <v>1338</v>
      </c>
    </row>
    <row r="2977" spans="1:12" x14ac:dyDescent="0.25">
      <c r="A2977" s="36" t="s">
        <v>89</v>
      </c>
      <c r="B2977" s="39">
        <v>310735</v>
      </c>
      <c r="C2977" s="39">
        <v>165289</v>
      </c>
      <c r="D2977" s="43">
        <v>53.2</v>
      </c>
      <c r="E2977" s="39">
        <v>16377</v>
      </c>
      <c r="F2977" s="43">
        <v>5.3</v>
      </c>
      <c r="G2977" s="39">
        <v>181666</v>
      </c>
      <c r="H2977" s="76"/>
      <c r="L2977" s="12">
        <f t="shared" si="129"/>
        <v>1326</v>
      </c>
    </row>
    <row r="2978" spans="1:12" x14ac:dyDescent="0.25">
      <c r="A2978" s="37" t="s">
        <v>90</v>
      </c>
      <c r="B2978" s="40">
        <v>356322</v>
      </c>
      <c r="C2978" s="40">
        <v>200096</v>
      </c>
      <c r="D2978" s="44">
        <v>56.2</v>
      </c>
      <c r="E2978" s="40">
        <v>21605</v>
      </c>
      <c r="F2978" s="44">
        <v>6.1</v>
      </c>
      <c r="G2978" s="40">
        <v>221701</v>
      </c>
      <c r="H2978" s="130"/>
      <c r="L2978" s="12">
        <f t="shared" si="129"/>
        <v>1313</v>
      </c>
    </row>
    <row r="2979" spans="1:12" x14ac:dyDescent="0.25">
      <c r="A2979" s="36" t="s">
        <v>91</v>
      </c>
      <c r="B2979" s="39">
        <v>366699</v>
      </c>
      <c r="C2979" s="39">
        <v>218301</v>
      </c>
      <c r="D2979" s="43">
        <v>59.5</v>
      </c>
      <c r="E2979" s="39">
        <v>24495</v>
      </c>
      <c r="F2979" s="43">
        <v>6.7</v>
      </c>
      <c r="G2979" s="39">
        <v>242796</v>
      </c>
      <c r="H2979" s="76"/>
      <c r="L2979" s="12">
        <f t="shared" si="129"/>
        <v>1403</v>
      </c>
    </row>
    <row r="2980" spans="1:12" x14ac:dyDescent="0.25">
      <c r="A2980" s="37" t="s">
        <v>92</v>
      </c>
      <c r="B2980" s="40">
        <v>325544</v>
      </c>
      <c r="C2980" s="40">
        <v>208825</v>
      </c>
      <c r="D2980" s="44">
        <v>64.099999999999994</v>
      </c>
      <c r="E2980" s="40">
        <v>23281</v>
      </c>
      <c r="F2980" s="44">
        <v>7.1</v>
      </c>
      <c r="G2980" s="40">
        <v>232106</v>
      </c>
      <c r="H2980" s="130"/>
      <c r="L2980" s="12">
        <f t="shared" si="129"/>
        <v>1012</v>
      </c>
    </row>
    <row r="2981" spans="1:12" x14ac:dyDescent="0.25">
      <c r="A2981" s="36" t="s">
        <v>93</v>
      </c>
      <c r="B2981" s="39">
        <v>291312</v>
      </c>
      <c r="C2981" s="39">
        <v>197132</v>
      </c>
      <c r="D2981" s="43">
        <v>67.7</v>
      </c>
      <c r="E2981" s="39">
        <v>22953</v>
      </c>
      <c r="F2981" s="43">
        <v>7.9</v>
      </c>
      <c r="G2981" s="39">
        <v>220085</v>
      </c>
      <c r="H2981" s="76"/>
      <c r="L2981" s="12">
        <f t="shared" si="129"/>
        <v>805</v>
      </c>
    </row>
    <row r="2982" spans="1:12" x14ac:dyDescent="0.25">
      <c r="A2982" s="37" t="s">
        <v>94</v>
      </c>
      <c r="B2982" s="40">
        <v>262948</v>
      </c>
      <c r="C2982" s="40">
        <v>192577</v>
      </c>
      <c r="D2982" s="44">
        <v>73.2</v>
      </c>
      <c r="E2982" s="40">
        <v>24030</v>
      </c>
      <c r="F2982" s="44">
        <v>9.1</v>
      </c>
      <c r="G2982" s="40">
        <v>216607</v>
      </c>
      <c r="H2982" s="130"/>
      <c r="L2982" s="12">
        <f t="shared" si="129"/>
        <v>616</v>
      </c>
    </row>
    <row r="2983" spans="1:12" x14ac:dyDescent="0.25">
      <c r="A2983" s="36" t="s">
        <v>95</v>
      </c>
      <c r="B2983" s="39">
        <v>285387</v>
      </c>
      <c r="C2983" s="39">
        <v>210376</v>
      </c>
      <c r="D2983" s="43">
        <v>73.7</v>
      </c>
      <c r="E2983" s="39">
        <v>30895</v>
      </c>
      <c r="F2983" s="43">
        <v>10.8</v>
      </c>
      <c r="G2983" s="39">
        <v>241271</v>
      </c>
      <c r="H2983" s="76"/>
      <c r="L2983" s="12">
        <f t="shared" si="129"/>
        <v>536</v>
      </c>
    </row>
    <row r="2984" spans="1:12" x14ac:dyDescent="0.25">
      <c r="A2984" s="37" t="s">
        <v>96</v>
      </c>
      <c r="B2984" s="40">
        <v>271707</v>
      </c>
      <c r="C2984" s="40">
        <v>212775</v>
      </c>
      <c r="D2984" s="42">
        <v>78.3</v>
      </c>
      <c r="E2984" s="40">
        <v>55612</v>
      </c>
      <c r="F2984" s="42">
        <v>20.5</v>
      </c>
      <c r="G2984" s="40">
        <v>268387</v>
      </c>
      <c r="H2984" s="130"/>
      <c r="L2984" s="12">
        <f t="shared" si="129"/>
        <v>421</v>
      </c>
    </row>
    <row r="2985" spans="1:12" x14ac:dyDescent="0.25">
      <c r="A2985" s="36" t="s">
        <v>97</v>
      </c>
      <c r="B2985" s="39">
        <v>217596</v>
      </c>
      <c r="C2985" s="39">
        <v>181364</v>
      </c>
      <c r="D2985" s="42">
        <v>83.3</v>
      </c>
      <c r="E2985" s="39">
        <v>69914</v>
      </c>
      <c r="F2985" s="42">
        <v>32.1</v>
      </c>
      <c r="G2985" s="39">
        <v>251278</v>
      </c>
      <c r="H2985" s="76"/>
      <c r="L2985" s="12">
        <f t="shared" si="129"/>
        <v>247</v>
      </c>
    </row>
    <row r="2986" spans="1:12" x14ac:dyDescent="0.25">
      <c r="A2986" s="37" t="s">
        <v>98</v>
      </c>
      <c r="B2986" s="40">
        <v>166506</v>
      </c>
      <c r="C2986" s="40">
        <v>140343</v>
      </c>
      <c r="D2986" s="42">
        <v>84.3</v>
      </c>
      <c r="E2986" s="40">
        <v>70851</v>
      </c>
      <c r="F2986" s="42">
        <v>42.5</v>
      </c>
      <c r="G2986" s="40">
        <v>211194</v>
      </c>
      <c r="H2986" s="130"/>
      <c r="L2986" s="12">
        <f t="shared" si="129"/>
        <v>141</v>
      </c>
    </row>
    <row r="2987" spans="1:12" x14ac:dyDescent="0.25">
      <c r="A2987" s="36" t="s">
        <v>99</v>
      </c>
      <c r="B2987" s="39">
        <v>107003</v>
      </c>
      <c r="C2987" s="39">
        <v>91422</v>
      </c>
      <c r="D2987" s="42">
        <v>85.4</v>
      </c>
      <c r="E2987" s="39">
        <v>78709</v>
      </c>
      <c r="F2987" s="42">
        <v>73.599999999999994</v>
      </c>
      <c r="G2987" s="39">
        <v>170131</v>
      </c>
      <c r="H2987" s="76"/>
      <c r="L2987" s="12">
        <f t="shared" si="129"/>
        <v>51</v>
      </c>
    </row>
    <row r="2988" spans="1:12" x14ac:dyDescent="0.25">
      <c r="A2988" s="37" t="s">
        <v>100</v>
      </c>
      <c r="B2988" s="40">
        <v>69877</v>
      </c>
      <c r="C2988" s="40">
        <v>60914</v>
      </c>
      <c r="D2988" s="42">
        <v>87.2</v>
      </c>
      <c r="E2988" s="40">
        <v>53340</v>
      </c>
      <c r="F2988" s="42">
        <v>76.3</v>
      </c>
      <c r="G2988" s="40">
        <v>114254</v>
      </c>
      <c r="H2988" s="130"/>
      <c r="L2988" s="12">
        <f t="shared" si="129"/>
        <v>44</v>
      </c>
    </row>
    <row r="2989" spans="1:12" x14ac:dyDescent="0.25">
      <c r="A2989" s="36" t="s">
        <v>101</v>
      </c>
      <c r="B2989" s="39">
        <v>44852</v>
      </c>
      <c r="C2989" s="39">
        <v>39050</v>
      </c>
      <c r="D2989" s="42">
        <v>87.1</v>
      </c>
      <c r="E2989" s="39">
        <v>34832</v>
      </c>
      <c r="F2989" s="42">
        <v>77.7</v>
      </c>
      <c r="G2989" s="39">
        <v>73882</v>
      </c>
      <c r="H2989" s="76"/>
      <c r="L2989" s="12">
        <f t="shared" si="129"/>
        <v>21</v>
      </c>
    </row>
    <row r="2990" spans="1:12" x14ac:dyDescent="0.25">
      <c r="A2990" s="37" t="s">
        <v>102</v>
      </c>
      <c r="B2990" s="40">
        <v>28637</v>
      </c>
      <c r="C2990" s="40">
        <v>24925</v>
      </c>
      <c r="D2990" s="42">
        <v>87</v>
      </c>
      <c r="E2990" s="40">
        <v>22643</v>
      </c>
      <c r="F2990" s="42">
        <v>79.099999999999994</v>
      </c>
      <c r="G2990" s="40">
        <v>47568</v>
      </c>
      <c r="H2990" s="130"/>
      <c r="L2990" s="12">
        <f t="shared" si="129"/>
        <v>9</v>
      </c>
    </row>
    <row r="2991" spans="1:12" x14ac:dyDescent="0.25">
      <c r="A2991" s="36" t="s">
        <v>12</v>
      </c>
      <c r="B2991" s="39" t="s">
        <v>13</v>
      </c>
      <c r="C2991" s="39">
        <v>27343</v>
      </c>
      <c r="D2991" s="43" t="s">
        <v>13</v>
      </c>
      <c r="E2991" s="39">
        <v>9542</v>
      </c>
      <c r="F2991" s="43" t="s">
        <v>13</v>
      </c>
      <c r="G2991" s="39">
        <v>36885</v>
      </c>
      <c r="H2991" s="76"/>
      <c r="L2991" s="12">
        <f t="shared" si="129"/>
        <v>122</v>
      </c>
    </row>
    <row r="2992" spans="1:12" x14ac:dyDescent="0.25">
      <c r="A2992" s="36" t="s">
        <v>194</v>
      </c>
      <c r="B2992" s="39">
        <v>3806860</v>
      </c>
      <c r="C2992" s="39">
        <v>2550015</v>
      </c>
      <c r="D2992" s="59">
        <v>67</v>
      </c>
      <c r="E2992" s="39">
        <v>573211</v>
      </c>
      <c r="F2992" s="43">
        <v>15.1</v>
      </c>
      <c r="G2992" s="39">
        <v>3123226</v>
      </c>
      <c r="H2992" s="76"/>
    </row>
    <row r="2993" spans="1:12" x14ac:dyDescent="0.25">
      <c r="A2993" s="36" t="s">
        <v>103</v>
      </c>
      <c r="B2993" s="39">
        <v>4470643</v>
      </c>
      <c r="C2993" s="39">
        <v>2550015</v>
      </c>
      <c r="D2993" s="45">
        <v>57</v>
      </c>
      <c r="E2993" s="39">
        <v>573211</v>
      </c>
      <c r="F2993" s="45">
        <v>12.8</v>
      </c>
      <c r="G2993" s="39">
        <v>3123226</v>
      </c>
      <c r="H2993" s="76"/>
      <c r="L2993" s="12">
        <f>SUM(L2974:L2992)</f>
        <v>11749</v>
      </c>
    </row>
    <row r="2995" spans="1:12" x14ac:dyDescent="0.25">
      <c r="B2995" s="3" t="s">
        <v>232</v>
      </c>
      <c r="C2995" s="58">
        <f>SUM(C2974:C2991)/SUM(B2974:B2990)</f>
        <v>0.66984750420228334</v>
      </c>
      <c r="D2995" s="56">
        <f>AVERAGE(D2974:D2990)</f>
        <v>70.658823529411748</v>
      </c>
      <c r="F2995" s="56">
        <f>AVERAGE(F2974:F2990)</f>
        <v>27.070588235294114</v>
      </c>
    </row>
    <row r="2996" spans="1:12" x14ac:dyDescent="0.25">
      <c r="B2996" s="3" t="s">
        <v>156</v>
      </c>
      <c r="D2996" s="38">
        <f>AVERAGE(D2984:D2990)</f>
        <v>84.657142857142844</v>
      </c>
      <c r="F2996" s="38">
        <f>AVERAGE(F2984:F2990)</f>
        <v>57.399999999999991</v>
      </c>
    </row>
    <row r="2997" spans="1:12" x14ac:dyDescent="0.25">
      <c r="B2997" s="3" t="s">
        <v>147</v>
      </c>
      <c r="D2997" s="38">
        <f>AVERAGE(D2986:D2990)</f>
        <v>86.2</v>
      </c>
      <c r="F2997" s="38">
        <f>AVERAGE(F2986:F2990)</f>
        <v>69.839999999999989</v>
      </c>
    </row>
    <row r="2999" spans="1:12" x14ac:dyDescent="0.25">
      <c r="A2999" t="s">
        <v>312</v>
      </c>
    </row>
    <row r="3000" spans="1:12" x14ac:dyDescent="0.25">
      <c r="A3000" t="s">
        <v>111</v>
      </c>
    </row>
    <row r="3001" spans="1:12" ht="60" x14ac:dyDescent="0.25">
      <c r="A3001" s="35" t="s">
        <v>104</v>
      </c>
      <c r="B3001" s="35" t="s">
        <v>105</v>
      </c>
      <c r="C3001" s="35" t="s">
        <v>106</v>
      </c>
      <c r="D3001" s="35" t="s">
        <v>107</v>
      </c>
      <c r="E3001" s="35" t="s">
        <v>108</v>
      </c>
      <c r="F3001" s="35" t="s">
        <v>109</v>
      </c>
      <c r="G3001" s="35" t="s">
        <v>110</v>
      </c>
      <c r="H3001" s="129"/>
      <c r="L3001" s="35" t="s">
        <v>457</v>
      </c>
    </row>
    <row r="3002" spans="1:12" x14ac:dyDescent="0.25">
      <c r="A3002" s="36" t="s">
        <v>134</v>
      </c>
      <c r="B3002" s="39">
        <v>663783</v>
      </c>
      <c r="C3002" s="39">
        <v>0</v>
      </c>
      <c r="D3002" s="45">
        <v>0</v>
      </c>
      <c r="E3002" s="39">
        <v>0</v>
      </c>
      <c r="F3002" s="45">
        <v>0</v>
      </c>
      <c r="G3002" s="39">
        <v>0</v>
      </c>
      <c r="H3002" s="76"/>
    </row>
    <row r="3003" spans="1:12" x14ac:dyDescent="0.25">
      <c r="A3003" s="41" t="s">
        <v>136</v>
      </c>
      <c r="B3003" s="40">
        <v>166087</v>
      </c>
      <c r="C3003" s="40">
        <v>83740</v>
      </c>
      <c r="D3003" s="44">
        <v>50.4</v>
      </c>
      <c r="E3003" s="40">
        <v>412</v>
      </c>
      <c r="F3003" s="44">
        <v>0.2</v>
      </c>
      <c r="G3003" s="40">
        <v>84152</v>
      </c>
      <c r="H3003" s="130"/>
      <c r="L3003" s="12">
        <f t="shared" ref="L3003:L3020" si="130">C3003-C3032</f>
        <v>1116</v>
      </c>
    </row>
    <row r="3004" spans="1:12" x14ac:dyDescent="0.25">
      <c r="A3004" s="36" t="s">
        <v>135</v>
      </c>
      <c r="B3004" s="39">
        <v>258656</v>
      </c>
      <c r="C3004" s="39">
        <v>144108</v>
      </c>
      <c r="D3004" s="43">
        <v>55.7</v>
      </c>
      <c r="E3004" s="39">
        <v>3273</v>
      </c>
      <c r="F3004" s="43">
        <v>1.3</v>
      </c>
      <c r="G3004" s="39">
        <v>147381</v>
      </c>
      <c r="H3004" s="76"/>
      <c r="L3004" s="12">
        <f t="shared" si="130"/>
        <v>1468</v>
      </c>
    </row>
    <row r="3005" spans="1:12" x14ac:dyDescent="0.25">
      <c r="A3005" s="37" t="s">
        <v>88</v>
      </c>
      <c r="B3005" s="40">
        <v>276991</v>
      </c>
      <c r="C3005" s="40">
        <v>147753</v>
      </c>
      <c r="D3005" s="44">
        <v>53.3</v>
      </c>
      <c r="E3005" s="40">
        <v>9535</v>
      </c>
      <c r="F3005" s="44">
        <v>3.4</v>
      </c>
      <c r="G3005" s="40">
        <v>157288</v>
      </c>
      <c r="H3005" s="130"/>
      <c r="L3005" s="12">
        <f t="shared" si="130"/>
        <v>1167</v>
      </c>
    </row>
    <row r="3006" spans="1:12" x14ac:dyDescent="0.25">
      <c r="A3006" s="36" t="s">
        <v>89</v>
      </c>
      <c r="B3006" s="39">
        <v>310735</v>
      </c>
      <c r="C3006" s="39">
        <v>163963</v>
      </c>
      <c r="D3006" s="43">
        <v>52.8</v>
      </c>
      <c r="E3006" s="39">
        <v>15549</v>
      </c>
      <c r="F3006" s="43">
        <v>5</v>
      </c>
      <c r="G3006" s="39">
        <v>179512</v>
      </c>
      <c r="H3006" s="76"/>
      <c r="L3006" s="12">
        <f t="shared" si="130"/>
        <v>1162</v>
      </c>
    </row>
    <row r="3007" spans="1:12" x14ac:dyDescent="0.25">
      <c r="A3007" s="37" t="s">
        <v>90</v>
      </c>
      <c r="B3007" s="40">
        <v>356322</v>
      </c>
      <c r="C3007" s="40">
        <v>198783</v>
      </c>
      <c r="D3007" s="44">
        <v>55.8</v>
      </c>
      <c r="E3007" s="40">
        <v>20479</v>
      </c>
      <c r="F3007" s="44">
        <v>5.7</v>
      </c>
      <c r="G3007" s="40">
        <v>219262</v>
      </c>
      <c r="H3007" s="130"/>
      <c r="L3007" s="12">
        <f t="shared" si="130"/>
        <v>1088</v>
      </c>
    </row>
    <row r="3008" spans="1:12" x14ac:dyDescent="0.25">
      <c r="A3008" s="36" t="s">
        <v>91</v>
      </c>
      <c r="B3008" s="39">
        <v>366699</v>
      </c>
      <c r="C3008" s="39">
        <v>216898</v>
      </c>
      <c r="D3008" s="43">
        <v>59.1</v>
      </c>
      <c r="E3008" s="39">
        <v>23187</v>
      </c>
      <c r="F3008" s="43">
        <v>6.3</v>
      </c>
      <c r="G3008" s="39">
        <v>240085</v>
      </c>
      <c r="H3008" s="76"/>
      <c r="L3008" s="12">
        <f t="shared" si="130"/>
        <v>1035</v>
      </c>
    </row>
    <row r="3009" spans="1:12" x14ac:dyDescent="0.25">
      <c r="A3009" s="37" t="s">
        <v>92</v>
      </c>
      <c r="B3009" s="40">
        <v>325544</v>
      </c>
      <c r="C3009" s="40">
        <v>207813</v>
      </c>
      <c r="D3009" s="44">
        <v>63.8</v>
      </c>
      <c r="E3009" s="40">
        <v>22019</v>
      </c>
      <c r="F3009" s="44">
        <v>6.8</v>
      </c>
      <c r="G3009" s="40">
        <v>229832</v>
      </c>
      <c r="H3009" s="130"/>
      <c r="L3009" s="12">
        <f t="shared" si="130"/>
        <v>833</v>
      </c>
    </row>
    <row r="3010" spans="1:12" x14ac:dyDescent="0.25">
      <c r="A3010" s="36" t="s">
        <v>93</v>
      </c>
      <c r="B3010" s="39">
        <v>291312</v>
      </c>
      <c r="C3010" s="39">
        <v>196327</v>
      </c>
      <c r="D3010" s="43">
        <v>67.400000000000006</v>
      </c>
      <c r="E3010" s="39">
        <v>21760</v>
      </c>
      <c r="F3010" s="43">
        <v>7.5</v>
      </c>
      <c r="G3010" s="39">
        <v>218087</v>
      </c>
      <c r="H3010" s="76"/>
      <c r="L3010" s="12">
        <f t="shared" si="130"/>
        <v>727</v>
      </c>
    </row>
    <row r="3011" spans="1:12" x14ac:dyDescent="0.25">
      <c r="A3011" s="37" t="s">
        <v>94</v>
      </c>
      <c r="B3011" s="40">
        <v>262948</v>
      </c>
      <c r="C3011" s="40">
        <v>191961</v>
      </c>
      <c r="D3011" s="44">
        <v>73</v>
      </c>
      <c r="E3011" s="40">
        <v>22640</v>
      </c>
      <c r="F3011" s="44">
        <v>8.6</v>
      </c>
      <c r="G3011" s="40">
        <v>214601</v>
      </c>
      <c r="H3011" s="130"/>
      <c r="L3011" s="12">
        <f t="shared" si="130"/>
        <v>482</v>
      </c>
    </row>
    <row r="3012" spans="1:12" x14ac:dyDescent="0.25">
      <c r="A3012" s="36" t="s">
        <v>95</v>
      </c>
      <c r="B3012" s="39">
        <v>285387</v>
      </c>
      <c r="C3012" s="39">
        <v>209840</v>
      </c>
      <c r="D3012" s="43">
        <v>73.5</v>
      </c>
      <c r="E3012" s="39">
        <v>28581</v>
      </c>
      <c r="F3012" s="43">
        <v>10</v>
      </c>
      <c r="G3012" s="39">
        <v>238421</v>
      </c>
      <c r="H3012" s="76"/>
      <c r="L3012" s="12">
        <f t="shared" si="130"/>
        <v>362</v>
      </c>
    </row>
    <row r="3013" spans="1:12" x14ac:dyDescent="0.25">
      <c r="A3013" s="37" t="s">
        <v>96</v>
      </c>
      <c r="B3013" s="40">
        <v>271707</v>
      </c>
      <c r="C3013" s="40">
        <v>212354</v>
      </c>
      <c r="D3013" s="42">
        <v>78.2</v>
      </c>
      <c r="E3013" s="40">
        <v>50490</v>
      </c>
      <c r="F3013" s="42">
        <v>18.600000000000001</v>
      </c>
      <c r="G3013" s="40">
        <v>262844</v>
      </c>
      <c r="H3013" s="130"/>
      <c r="L3013" s="12">
        <f t="shared" si="130"/>
        <v>282</v>
      </c>
    </row>
    <row r="3014" spans="1:12" x14ac:dyDescent="0.25">
      <c r="A3014" s="36" t="s">
        <v>97</v>
      </c>
      <c r="B3014" s="39">
        <v>217596</v>
      </c>
      <c r="C3014" s="39">
        <v>181117</v>
      </c>
      <c r="D3014" s="42">
        <v>83.2</v>
      </c>
      <c r="E3014" s="39">
        <v>63636</v>
      </c>
      <c r="F3014" s="42">
        <v>29.2</v>
      </c>
      <c r="G3014" s="39">
        <v>244753</v>
      </c>
      <c r="H3014" s="76"/>
      <c r="L3014" s="12">
        <f t="shared" si="130"/>
        <v>138</v>
      </c>
    </row>
    <row r="3015" spans="1:12" x14ac:dyDescent="0.25">
      <c r="A3015" s="37" t="s">
        <v>98</v>
      </c>
      <c r="B3015" s="40">
        <v>166506</v>
      </c>
      <c r="C3015" s="40">
        <v>140202</v>
      </c>
      <c r="D3015" s="42">
        <v>84.2</v>
      </c>
      <c r="E3015" s="40">
        <v>65911</v>
      </c>
      <c r="F3015" s="42">
        <v>39.6</v>
      </c>
      <c r="G3015" s="40">
        <v>206113</v>
      </c>
      <c r="H3015" s="130"/>
      <c r="L3015" s="12">
        <f t="shared" si="130"/>
        <v>65</v>
      </c>
    </row>
    <row r="3016" spans="1:12" x14ac:dyDescent="0.25">
      <c r="A3016" s="36" t="s">
        <v>99</v>
      </c>
      <c r="B3016" s="39">
        <v>107003</v>
      </c>
      <c r="C3016" s="39">
        <v>91371</v>
      </c>
      <c r="D3016" s="42">
        <v>85.4</v>
      </c>
      <c r="E3016" s="39">
        <v>78326</v>
      </c>
      <c r="F3016" s="42">
        <v>73.2</v>
      </c>
      <c r="G3016" s="39">
        <v>169697</v>
      </c>
      <c r="H3016" s="76"/>
      <c r="L3016" s="12">
        <f t="shared" si="130"/>
        <v>36</v>
      </c>
    </row>
    <row r="3017" spans="1:12" x14ac:dyDescent="0.25">
      <c r="A3017" s="37" t="s">
        <v>100</v>
      </c>
      <c r="B3017" s="40">
        <v>69877</v>
      </c>
      <c r="C3017" s="40">
        <v>60870</v>
      </c>
      <c r="D3017" s="42">
        <v>87.1</v>
      </c>
      <c r="E3017" s="40">
        <v>53130</v>
      </c>
      <c r="F3017" s="42">
        <v>76</v>
      </c>
      <c r="G3017" s="40">
        <v>114000</v>
      </c>
      <c r="H3017" s="130"/>
      <c r="L3017" s="12">
        <f t="shared" si="130"/>
        <v>16</v>
      </c>
    </row>
    <row r="3018" spans="1:12" x14ac:dyDescent="0.25">
      <c r="A3018" s="36" t="s">
        <v>101</v>
      </c>
      <c r="B3018" s="39">
        <v>44852</v>
      </c>
      <c r="C3018" s="39">
        <v>39029</v>
      </c>
      <c r="D3018" s="42">
        <v>87</v>
      </c>
      <c r="E3018" s="39">
        <v>34704</v>
      </c>
      <c r="F3018" s="42">
        <v>77.400000000000006</v>
      </c>
      <c r="G3018" s="39">
        <v>73733</v>
      </c>
      <c r="H3018" s="76"/>
      <c r="L3018" s="12">
        <f t="shared" si="130"/>
        <v>8</v>
      </c>
    </row>
    <row r="3019" spans="1:12" x14ac:dyDescent="0.25">
      <c r="A3019" s="37" t="s">
        <v>102</v>
      </c>
      <c r="B3019" s="40">
        <v>28637</v>
      </c>
      <c r="C3019" s="40">
        <v>24916</v>
      </c>
      <c r="D3019" s="42">
        <v>87</v>
      </c>
      <c r="E3019" s="40">
        <v>22589</v>
      </c>
      <c r="F3019" s="42">
        <v>78.900000000000006</v>
      </c>
      <c r="G3019" s="40">
        <v>47505</v>
      </c>
      <c r="H3019" s="130"/>
      <c r="L3019" s="12">
        <f t="shared" si="130"/>
        <v>2</v>
      </c>
    </row>
    <row r="3020" spans="1:12" x14ac:dyDescent="0.25">
      <c r="A3020" s="36" t="s">
        <v>12</v>
      </c>
      <c r="B3020" s="39" t="s">
        <v>13</v>
      </c>
      <c r="C3020" s="39">
        <v>27221</v>
      </c>
      <c r="D3020" s="43" t="s">
        <v>13</v>
      </c>
      <c r="E3020" s="39">
        <v>9632</v>
      </c>
      <c r="F3020" s="43" t="s">
        <v>13</v>
      </c>
      <c r="G3020" s="39">
        <v>36853</v>
      </c>
      <c r="H3020" s="76"/>
      <c r="L3020" s="12">
        <f t="shared" si="130"/>
        <v>119</v>
      </c>
    </row>
    <row r="3021" spans="1:12" x14ac:dyDescent="0.25">
      <c r="A3021" s="36" t="s">
        <v>194</v>
      </c>
      <c r="B3021" s="39">
        <v>3806860</v>
      </c>
      <c r="C3021" s="39">
        <v>2538266</v>
      </c>
      <c r="D3021" s="59">
        <v>66.7</v>
      </c>
      <c r="E3021" s="39">
        <v>545853</v>
      </c>
      <c r="F3021" s="43">
        <v>14.3</v>
      </c>
      <c r="G3021" s="39">
        <v>3084119</v>
      </c>
      <c r="H3021" s="76"/>
    </row>
    <row r="3022" spans="1:12" x14ac:dyDescent="0.25">
      <c r="A3022" s="36" t="s">
        <v>103</v>
      </c>
      <c r="B3022" s="39">
        <v>4470643</v>
      </c>
      <c r="C3022" s="39">
        <v>2538266</v>
      </c>
      <c r="D3022" s="45">
        <v>56.8</v>
      </c>
      <c r="E3022" s="39">
        <v>545853</v>
      </c>
      <c r="F3022" s="45">
        <v>12.2</v>
      </c>
      <c r="G3022" s="39">
        <v>3084119</v>
      </c>
      <c r="H3022" s="76"/>
      <c r="L3022" s="12">
        <f>SUM(L3003:L3021)</f>
        <v>10106</v>
      </c>
    </row>
    <row r="3024" spans="1:12" x14ac:dyDescent="0.25">
      <c r="B3024" s="3" t="s">
        <v>232</v>
      </c>
      <c r="C3024" s="58">
        <f>SUM(C3003:C3020)/SUM(B3003:B3019)</f>
        <v>0.66676123281687083</v>
      </c>
      <c r="D3024" s="56">
        <f>AVERAGE(D3003:D3019)</f>
        <v>70.405882352941177</v>
      </c>
      <c r="F3024" s="56">
        <f>AVERAGE(F3003:F3019)</f>
        <v>26.335294117647063</v>
      </c>
    </row>
    <row r="3025" spans="1:12" x14ac:dyDescent="0.25">
      <c r="B3025" s="3" t="s">
        <v>156</v>
      </c>
      <c r="D3025" s="38">
        <f>AVERAGE(D3013:D3019)</f>
        <v>84.585714285714289</v>
      </c>
      <c r="F3025" s="38">
        <f>AVERAGE(F3013:F3019)</f>
        <v>56.128571428571426</v>
      </c>
    </row>
    <row r="3026" spans="1:12" x14ac:dyDescent="0.25">
      <c r="B3026" s="3" t="s">
        <v>147</v>
      </c>
      <c r="D3026" s="38">
        <f>AVERAGE(D3015:D3019)</f>
        <v>86.140000000000015</v>
      </c>
      <c r="F3026" s="38">
        <f>AVERAGE(F3015:F3019)</f>
        <v>69.02000000000001</v>
      </c>
    </row>
    <row r="3028" spans="1:12" x14ac:dyDescent="0.25">
      <c r="A3028" t="s">
        <v>305</v>
      </c>
    </row>
    <row r="3029" spans="1:12" x14ac:dyDescent="0.25">
      <c r="A3029" t="s">
        <v>111</v>
      </c>
    </row>
    <row r="3030" spans="1:12" ht="60" x14ac:dyDescent="0.25">
      <c r="A3030" s="35" t="s">
        <v>104</v>
      </c>
      <c r="B3030" s="35" t="s">
        <v>105</v>
      </c>
      <c r="C3030" s="35" t="s">
        <v>106</v>
      </c>
      <c r="D3030" s="35" t="s">
        <v>107</v>
      </c>
      <c r="E3030" s="35" t="s">
        <v>108</v>
      </c>
      <c r="F3030" s="35" t="s">
        <v>109</v>
      </c>
      <c r="G3030" s="35" t="s">
        <v>110</v>
      </c>
      <c r="H3030" s="129"/>
      <c r="L3030" s="35" t="s">
        <v>457</v>
      </c>
    </row>
    <row r="3031" spans="1:12" x14ac:dyDescent="0.25">
      <c r="A3031" s="36" t="s">
        <v>134</v>
      </c>
      <c r="B3031" s="39">
        <v>663783</v>
      </c>
      <c r="C3031" s="39">
        <v>0</v>
      </c>
      <c r="D3031" s="45">
        <v>0</v>
      </c>
      <c r="E3031" s="39">
        <v>0</v>
      </c>
      <c r="F3031" s="45">
        <v>0</v>
      </c>
      <c r="G3031" s="39">
        <v>0</v>
      </c>
      <c r="H3031" s="76"/>
    </row>
    <row r="3032" spans="1:12" x14ac:dyDescent="0.25">
      <c r="A3032" s="41" t="s">
        <v>136</v>
      </c>
      <c r="B3032" s="40">
        <v>166087</v>
      </c>
      <c r="C3032" s="40">
        <v>82624</v>
      </c>
      <c r="D3032" s="44">
        <v>49.7</v>
      </c>
      <c r="E3032" s="40">
        <v>363</v>
      </c>
      <c r="F3032" s="44">
        <v>0.2</v>
      </c>
      <c r="G3032" s="40">
        <v>82987</v>
      </c>
      <c r="H3032" s="130"/>
      <c r="L3032" s="12">
        <f t="shared" ref="L3032:L3049" si="131">C3032-C3061</f>
        <v>1978</v>
      </c>
    </row>
    <row r="3033" spans="1:12" x14ac:dyDescent="0.25">
      <c r="A3033" s="36" t="s">
        <v>135</v>
      </c>
      <c r="B3033" s="39">
        <v>258656</v>
      </c>
      <c r="C3033" s="39">
        <v>142640</v>
      </c>
      <c r="D3033" s="43">
        <v>55.1</v>
      </c>
      <c r="E3033" s="39">
        <v>3086</v>
      </c>
      <c r="F3033" s="43">
        <v>1.2</v>
      </c>
      <c r="G3033" s="39">
        <v>145726</v>
      </c>
      <c r="H3033" s="76"/>
      <c r="L3033" s="12">
        <f t="shared" si="131"/>
        <v>2490</v>
      </c>
    </row>
    <row r="3034" spans="1:12" x14ac:dyDescent="0.25">
      <c r="A3034" s="37" t="s">
        <v>88</v>
      </c>
      <c r="B3034" s="40">
        <v>276991</v>
      </c>
      <c r="C3034" s="40">
        <v>146586</v>
      </c>
      <c r="D3034" s="44">
        <v>52.9</v>
      </c>
      <c r="E3034" s="40">
        <v>9198</v>
      </c>
      <c r="F3034" s="44">
        <v>3.3</v>
      </c>
      <c r="G3034" s="40">
        <v>155784</v>
      </c>
      <c r="H3034" s="130"/>
      <c r="L3034" s="12">
        <f t="shared" si="131"/>
        <v>1903</v>
      </c>
    </row>
    <row r="3035" spans="1:12" x14ac:dyDescent="0.25">
      <c r="A3035" s="36" t="s">
        <v>89</v>
      </c>
      <c r="B3035" s="39">
        <v>310735</v>
      </c>
      <c r="C3035" s="39">
        <v>162801</v>
      </c>
      <c r="D3035" s="43">
        <v>52.4</v>
      </c>
      <c r="E3035" s="39">
        <v>15123</v>
      </c>
      <c r="F3035" s="43">
        <v>4.9000000000000004</v>
      </c>
      <c r="G3035" s="39">
        <v>177924</v>
      </c>
      <c r="H3035" s="76"/>
      <c r="L3035" s="12">
        <f t="shared" si="131"/>
        <v>1908</v>
      </c>
    </row>
    <row r="3036" spans="1:12" x14ac:dyDescent="0.25">
      <c r="A3036" s="37" t="s">
        <v>90</v>
      </c>
      <c r="B3036" s="40">
        <v>356322</v>
      </c>
      <c r="C3036" s="40">
        <v>197695</v>
      </c>
      <c r="D3036" s="44">
        <v>55.5</v>
      </c>
      <c r="E3036" s="40">
        <v>19900</v>
      </c>
      <c r="F3036" s="44">
        <v>5.6</v>
      </c>
      <c r="G3036" s="40">
        <v>217595</v>
      </c>
      <c r="H3036" s="130"/>
      <c r="L3036" s="12">
        <f t="shared" si="131"/>
        <v>1808</v>
      </c>
    </row>
    <row r="3037" spans="1:12" x14ac:dyDescent="0.25">
      <c r="A3037" s="36" t="s">
        <v>91</v>
      </c>
      <c r="B3037" s="39">
        <v>366699</v>
      </c>
      <c r="C3037" s="39">
        <v>215863</v>
      </c>
      <c r="D3037" s="43">
        <v>58.9</v>
      </c>
      <c r="E3037" s="39">
        <v>22572</v>
      </c>
      <c r="F3037" s="43">
        <v>6.2</v>
      </c>
      <c r="G3037" s="39">
        <v>238435</v>
      </c>
      <c r="H3037" s="76"/>
      <c r="L3037" s="12">
        <f t="shared" si="131"/>
        <v>1845</v>
      </c>
    </row>
    <row r="3038" spans="1:12" x14ac:dyDescent="0.25">
      <c r="A3038" s="37" t="s">
        <v>92</v>
      </c>
      <c r="B3038" s="40">
        <v>325544</v>
      </c>
      <c r="C3038" s="40">
        <v>206980</v>
      </c>
      <c r="D3038" s="44">
        <v>63.6</v>
      </c>
      <c r="E3038" s="40">
        <v>21375</v>
      </c>
      <c r="F3038" s="44">
        <v>6.6</v>
      </c>
      <c r="G3038" s="40">
        <v>228355</v>
      </c>
      <c r="H3038" s="130"/>
      <c r="L3038" s="12">
        <f t="shared" si="131"/>
        <v>1488</v>
      </c>
    </row>
    <row r="3039" spans="1:12" x14ac:dyDescent="0.25">
      <c r="A3039" s="36" t="s">
        <v>93</v>
      </c>
      <c r="B3039" s="39">
        <v>291312</v>
      </c>
      <c r="C3039" s="39">
        <v>195600</v>
      </c>
      <c r="D3039" s="43">
        <v>67.099999999999994</v>
      </c>
      <c r="E3039" s="39">
        <v>21146</v>
      </c>
      <c r="F3039" s="43">
        <v>7.3</v>
      </c>
      <c r="G3039" s="39">
        <v>216746</v>
      </c>
      <c r="H3039" s="76"/>
      <c r="L3039" s="12">
        <f t="shared" si="131"/>
        <v>1201</v>
      </c>
    </row>
    <row r="3040" spans="1:12" x14ac:dyDescent="0.25">
      <c r="A3040" s="37" t="s">
        <v>94</v>
      </c>
      <c r="B3040" s="40">
        <v>262948</v>
      </c>
      <c r="C3040" s="40">
        <v>191479</v>
      </c>
      <c r="D3040" s="44">
        <v>72.8</v>
      </c>
      <c r="E3040" s="40">
        <v>21855</v>
      </c>
      <c r="F3040" s="44">
        <v>8.3000000000000007</v>
      </c>
      <c r="G3040" s="40">
        <v>213334</v>
      </c>
      <c r="H3040" s="130"/>
      <c r="L3040" s="12">
        <f t="shared" si="131"/>
        <v>854</v>
      </c>
    </row>
    <row r="3041" spans="1:12" x14ac:dyDescent="0.25">
      <c r="A3041" s="36" t="s">
        <v>95</v>
      </c>
      <c r="B3041" s="39">
        <v>285387</v>
      </c>
      <c r="C3041" s="39">
        <v>209478</v>
      </c>
      <c r="D3041" s="43">
        <v>73.400000000000006</v>
      </c>
      <c r="E3041" s="39">
        <v>27375</v>
      </c>
      <c r="F3041" s="43">
        <v>9.6</v>
      </c>
      <c r="G3041" s="39">
        <v>236853</v>
      </c>
      <c r="H3041" s="76"/>
      <c r="L3041" s="12">
        <f t="shared" si="131"/>
        <v>691</v>
      </c>
    </row>
    <row r="3042" spans="1:12" x14ac:dyDescent="0.25">
      <c r="A3042" s="37" t="s">
        <v>96</v>
      </c>
      <c r="B3042" s="40">
        <v>271707</v>
      </c>
      <c r="C3042" s="40">
        <v>212072</v>
      </c>
      <c r="D3042" s="42">
        <v>78.099999999999994</v>
      </c>
      <c r="E3042" s="40">
        <v>46941</v>
      </c>
      <c r="F3042" s="42">
        <v>17.3</v>
      </c>
      <c r="G3042" s="40">
        <v>259013</v>
      </c>
      <c r="H3042" s="130"/>
      <c r="L3042" s="12">
        <f t="shared" si="131"/>
        <v>471</v>
      </c>
    </row>
    <row r="3043" spans="1:12" x14ac:dyDescent="0.25">
      <c r="A3043" s="36" t="s">
        <v>97</v>
      </c>
      <c r="B3043" s="39">
        <v>217596</v>
      </c>
      <c r="C3043" s="39">
        <v>180979</v>
      </c>
      <c r="D3043" s="42">
        <v>83.2</v>
      </c>
      <c r="E3043" s="39">
        <v>59825</v>
      </c>
      <c r="F3043" s="42">
        <v>27.5</v>
      </c>
      <c r="G3043" s="39">
        <v>240804</v>
      </c>
      <c r="H3043" s="76"/>
      <c r="L3043" s="12">
        <f t="shared" si="131"/>
        <v>237</v>
      </c>
    </row>
    <row r="3044" spans="1:12" x14ac:dyDescent="0.25">
      <c r="A3044" s="37" t="s">
        <v>98</v>
      </c>
      <c r="B3044" s="40">
        <v>166506</v>
      </c>
      <c r="C3044" s="40">
        <v>140137</v>
      </c>
      <c r="D3044" s="42">
        <v>84.2</v>
      </c>
      <c r="E3044" s="40">
        <v>62737</v>
      </c>
      <c r="F3044" s="42">
        <v>37.700000000000003</v>
      </c>
      <c r="G3044" s="40">
        <v>202874</v>
      </c>
      <c r="H3044" s="130"/>
      <c r="L3044" s="12">
        <f t="shared" si="131"/>
        <v>146</v>
      </c>
    </row>
    <row r="3045" spans="1:12" x14ac:dyDescent="0.25">
      <c r="A3045" s="36" t="s">
        <v>99</v>
      </c>
      <c r="B3045" s="39">
        <v>107003</v>
      </c>
      <c r="C3045" s="39">
        <v>91335</v>
      </c>
      <c r="D3045" s="42">
        <v>85.4</v>
      </c>
      <c r="E3045" s="39">
        <v>78111</v>
      </c>
      <c r="F3045" s="42">
        <v>73</v>
      </c>
      <c r="G3045" s="39">
        <v>169446</v>
      </c>
      <c r="H3045" s="76"/>
      <c r="L3045" s="12">
        <f t="shared" si="131"/>
        <v>60</v>
      </c>
    </row>
    <row r="3046" spans="1:12" x14ac:dyDescent="0.25">
      <c r="A3046" s="37" t="s">
        <v>100</v>
      </c>
      <c r="B3046" s="40">
        <v>69877</v>
      </c>
      <c r="C3046" s="40">
        <v>60854</v>
      </c>
      <c r="D3046" s="42">
        <v>87.1</v>
      </c>
      <c r="E3046" s="40">
        <v>53024</v>
      </c>
      <c r="F3046" s="42">
        <v>75.900000000000006</v>
      </c>
      <c r="G3046" s="40">
        <v>113878</v>
      </c>
      <c r="H3046" s="130"/>
      <c r="L3046" s="12">
        <f t="shared" si="131"/>
        <v>42</v>
      </c>
    </row>
    <row r="3047" spans="1:12" x14ac:dyDescent="0.25">
      <c r="A3047" s="36" t="s">
        <v>101</v>
      </c>
      <c r="B3047" s="39">
        <v>44852</v>
      </c>
      <c r="C3047" s="39">
        <v>39021</v>
      </c>
      <c r="D3047" s="42">
        <v>87</v>
      </c>
      <c r="E3047" s="39">
        <v>34651</v>
      </c>
      <c r="F3047" s="42">
        <v>77.2</v>
      </c>
      <c r="G3047" s="39">
        <v>73672</v>
      </c>
      <c r="H3047" s="76"/>
      <c r="L3047" s="12">
        <f t="shared" si="131"/>
        <v>12</v>
      </c>
    </row>
    <row r="3048" spans="1:12" x14ac:dyDescent="0.25">
      <c r="A3048" s="37" t="s">
        <v>102</v>
      </c>
      <c r="B3048" s="40">
        <v>28637</v>
      </c>
      <c r="C3048" s="40">
        <v>24914</v>
      </c>
      <c r="D3048" s="42">
        <v>87</v>
      </c>
      <c r="E3048" s="40">
        <v>22568</v>
      </c>
      <c r="F3048" s="42">
        <v>78.8</v>
      </c>
      <c r="G3048" s="40">
        <v>47482</v>
      </c>
      <c r="H3048" s="130"/>
      <c r="L3048" s="12">
        <f t="shared" si="131"/>
        <v>7</v>
      </c>
    </row>
    <row r="3049" spans="1:12" x14ac:dyDescent="0.25">
      <c r="A3049" s="36" t="s">
        <v>12</v>
      </c>
      <c r="B3049" s="39" t="s">
        <v>13</v>
      </c>
      <c r="C3049" s="39">
        <v>27102</v>
      </c>
      <c r="D3049" s="43" t="s">
        <v>13</v>
      </c>
      <c r="E3049" s="39">
        <v>9652</v>
      </c>
      <c r="F3049" s="43" t="s">
        <v>13</v>
      </c>
      <c r="G3049" s="39">
        <v>36754</v>
      </c>
      <c r="H3049" s="76"/>
      <c r="L3049" s="12">
        <f t="shared" si="131"/>
        <v>297</v>
      </c>
    </row>
    <row r="3050" spans="1:12" x14ac:dyDescent="0.25">
      <c r="A3050" s="36" t="s">
        <v>194</v>
      </c>
      <c r="B3050" s="39">
        <v>3806860</v>
      </c>
      <c r="C3050" s="39">
        <v>2528160</v>
      </c>
      <c r="D3050" s="59">
        <v>66.400000000000006</v>
      </c>
      <c r="E3050" s="39">
        <v>529502</v>
      </c>
      <c r="F3050" s="43">
        <v>13.9</v>
      </c>
      <c r="G3050" s="39">
        <v>3057662</v>
      </c>
      <c r="H3050" s="76"/>
    </row>
    <row r="3051" spans="1:12" x14ac:dyDescent="0.25">
      <c r="A3051" s="36" t="s">
        <v>103</v>
      </c>
      <c r="B3051" s="39">
        <v>4470643</v>
      </c>
      <c r="C3051" s="39">
        <v>2528160</v>
      </c>
      <c r="D3051" s="45">
        <v>56.6</v>
      </c>
      <c r="E3051" s="39">
        <v>529502</v>
      </c>
      <c r="F3051" s="45">
        <v>11.8</v>
      </c>
      <c r="G3051" s="39">
        <v>3057662</v>
      </c>
      <c r="H3051" s="76"/>
      <c r="L3051" s="12">
        <f>SUM(L3032:L3050)</f>
        <v>17438</v>
      </c>
    </row>
    <row r="3053" spans="1:12" x14ac:dyDescent="0.25">
      <c r="B3053" s="3" t="s">
        <v>232</v>
      </c>
      <c r="C3053" s="58">
        <f>SUM(C3032:C3049)/SUM(B3032:B3048)</f>
        <v>0.66410655083364001</v>
      </c>
      <c r="D3053" s="56">
        <f>AVERAGE(D3032:D3048)</f>
        <v>70.2</v>
      </c>
      <c r="F3053" s="56">
        <f>AVERAGE(F3032:F3048)</f>
        <v>25.91764705882353</v>
      </c>
    </row>
    <row r="3054" spans="1:12" x14ac:dyDescent="0.25">
      <c r="B3054" s="3" t="s">
        <v>156</v>
      </c>
      <c r="D3054" s="38">
        <f>AVERAGE(D3042:D3048)</f>
        <v>84.571428571428569</v>
      </c>
      <c r="F3054" s="38">
        <f>AVERAGE(F3042:F3048)</f>
        <v>55.342857142857149</v>
      </c>
    </row>
    <row r="3055" spans="1:12" x14ac:dyDescent="0.25">
      <c r="B3055" s="3" t="s">
        <v>147</v>
      </c>
      <c r="D3055" s="38">
        <f>AVERAGE(D3044:D3048)</f>
        <v>86.140000000000015</v>
      </c>
      <c r="F3055" s="38">
        <f>AVERAGE(F3044:F3048)</f>
        <v>68.52000000000001</v>
      </c>
    </row>
    <row r="3057" spans="1:12" x14ac:dyDescent="0.25">
      <c r="A3057" t="s">
        <v>297</v>
      </c>
    </row>
    <row r="3058" spans="1:12" x14ac:dyDescent="0.25">
      <c r="A3058" t="s">
        <v>111</v>
      </c>
    </row>
    <row r="3059" spans="1:12" ht="60" x14ac:dyDescent="0.25">
      <c r="A3059" s="35" t="s">
        <v>104</v>
      </c>
      <c r="B3059" s="35" t="s">
        <v>105</v>
      </c>
      <c r="C3059" s="35" t="s">
        <v>106</v>
      </c>
      <c r="D3059" s="35" t="s">
        <v>107</v>
      </c>
      <c r="E3059" s="35" t="s">
        <v>108</v>
      </c>
      <c r="F3059" s="35" t="s">
        <v>109</v>
      </c>
      <c r="G3059" s="35" t="s">
        <v>110</v>
      </c>
      <c r="H3059" s="129"/>
      <c r="L3059" s="35" t="s">
        <v>457</v>
      </c>
    </row>
    <row r="3060" spans="1:12" x14ac:dyDescent="0.25">
      <c r="A3060" s="36" t="s">
        <v>134</v>
      </c>
      <c r="B3060" s="39">
        <v>663783</v>
      </c>
      <c r="C3060" s="39">
        <v>0</v>
      </c>
      <c r="D3060" s="45">
        <v>0</v>
      </c>
      <c r="E3060" s="39">
        <v>0</v>
      </c>
      <c r="F3060" s="45">
        <v>0</v>
      </c>
      <c r="G3060" s="39">
        <v>0</v>
      </c>
      <c r="H3060" s="76"/>
    </row>
    <row r="3061" spans="1:12" x14ac:dyDescent="0.25">
      <c r="A3061" s="41" t="s">
        <v>136</v>
      </c>
      <c r="B3061" s="40">
        <v>166087</v>
      </c>
      <c r="C3061" s="40">
        <v>80646</v>
      </c>
      <c r="D3061" s="44">
        <v>48.6</v>
      </c>
      <c r="E3061" s="40">
        <v>281</v>
      </c>
      <c r="F3061" s="44">
        <v>0.2</v>
      </c>
      <c r="G3061" s="40">
        <v>80927</v>
      </c>
      <c r="H3061" s="130"/>
      <c r="L3061" s="12">
        <f t="shared" ref="L3061:L3078" si="132">C3061-C3090</f>
        <v>2471</v>
      </c>
    </row>
    <row r="3062" spans="1:12" x14ac:dyDescent="0.25">
      <c r="A3062" s="36" t="s">
        <v>135</v>
      </c>
      <c r="B3062" s="39">
        <v>258656</v>
      </c>
      <c r="C3062" s="39">
        <v>140150</v>
      </c>
      <c r="D3062" s="43">
        <v>54.2</v>
      </c>
      <c r="E3062" s="39">
        <v>2760</v>
      </c>
      <c r="F3062" s="43">
        <v>1.1000000000000001</v>
      </c>
      <c r="G3062" s="39">
        <v>142910</v>
      </c>
      <c r="H3062" s="76"/>
      <c r="L3062" s="12">
        <f t="shared" si="132"/>
        <v>3243</v>
      </c>
    </row>
    <row r="3063" spans="1:12" x14ac:dyDescent="0.25">
      <c r="A3063" s="37" t="s">
        <v>88</v>
      </c>
      <c r="B3063" s="40">
        <v>276991</v>
      </c>
      <c r="C3063" s="40">
        <v>144683</v>
      </c>
      <c r="D3063" s="44">
        <v>52.2</v>
      </c>
      <c r="E3063" s="40">
        <v>8683</v>
      </c>
      <c r="F3063" s="44">
        <v>3.1</v>
      </c>
      <c r="G3063" s="40">
        <v>153366</v>
      </c>
      <c r="H3063" s="130"/>
      <c r="L3063" s="12">
        <f t="shared" si="132"/>
        <v>2564</v>
      </c>
    </row>
    <row r="3064" spans="1:12" x14ac:dyDescent="0.25">
      <c r="A3064" s="36" t="s">
        <v>89</v>
      </c>
      <c r="B3064" s="39">
        <v>310735</v>
      </c>
      <c r="C3064" s="39">
        <v>160893</v>
      </c>
      <c r="D3064" s="43">
        <v>51.8</v>
      </c>
      <c r="E3064" s="39">
        <v>14418</v>
      </c>
      <c r="F3064" s="43">
        <v>4.5999999999999996</v>
      </c>
      <c r="G3064" s="39">
        <v>175311</v>
      </c>
      <c r="H3064" s="76"/>
      <c r="L3064" s="12">
        <f t="shared" si="132"/>
        <v>2692</v>
      </c>
    </row>
    <row r="3065" spans="1:12" x14ac:dyDescent="0.25">
      <c r="A3065" s="37" t="s">
        <v>90</v>
      </c>
      <c r="B3065" s="40">
        <v>356322</v>
      </c>
      <c r="C3065" s="40">
        <v>195887</v>
      </c>
      <c r="D3065" s="44">
        <v>55</v>
      </c>
      <c r="E3065" s="40">
        <v>18848</v>
      </c>
      <c r="F3065" s="44">
        <v>5.3</v>
      </c>
      <c r="G3065" s="40">
        <v>214735</v>
      </c>
      <c r="H3065" s="130"/>
      <c r="L3065" s="12">
        <f t="shared" si="132"/>
        <v>2591</v>
      </c>
    </row>
    <row r="3066" spans="1:12" x14ac:dyDescent="0.25">
      <c r="A3066" s="36" t="s">
        <v>91</v>
      </c>
      <c r="B3066" s="39">
        <v>366699</v>
      </c>
      <c r="C3066" s="39">
        <v>214018</v>
      </c>
      <c r="D3066" s="43">
        <v>58.4</v>
      </c>
      <c r="E3066" s="39">
        <v>21362</v>
      </c>
      <c r="F3066" s="43">
        <v>5.8</v>
      </c>
      <c r="G3066" s="39">
        <v>235380</v>
      </c>
      <c r="H3066" s="76"/>
      <c r="L3066" s="12">
        <f t="shared" si="132"/>
        <v>2670</v>
      </c>
    </row>
    <row r="3067" spans="1:12" x14ac:dyDescent="0.25">
      <c r="A3067" s="37" t="s">
        <v>92</v>
      </c>
      <c r="B3067" s="40">
        <v>325544</v>
      </c>
      <c r="C3067" s="40">
        <v>205492</v>
      </c>
      <c r="D3067" s="44">
        <v>63.1</v>
      </c>
      <c r="E3067" s="40">
        <v>20271</v>
      </c>
      <c r="F3067" s="44">
        <v>6.2</v>
      </c>
      <c r="G3067" s="40">
        <v>225763</v>
      </c>
      <c r="H3067" s="130"/>
      <c r="L3067" s="12">
        <f t="shared" si="132"/>
        <v>2296</v>
      </c>
    </row>
    <row r="3068" spans="1:12" x14ac:dyDescent="0.25">
      <c r="A3068" s="36" t="s">
        <v>93</v>
      </c>
      <c r="B3068" s="39">
        <v>291312</v>
      </c>
      <c r="C3068" s="39">
        <v>194399</v>
      </c>
      <c r="D3068" s="43">
        <v>66.7</v>
      </c>
      <c r="E3068" s="39">
        <v>19975</v>
      </c>
      <c r="F3068" s="43">
        <v>6.9</v>
      </c>
      <c r="G3068" s="39">
        <v>214374</v>
      </c>
      <c r="H3068" s="76"/>
      <c r="L3068" s="12">
        <f t="shared" si="132"/>
        <v>1776</v>
      </c>
    </row>
    <row r="3069" spans="1:12" x14ac:dyDescent="0.25">
      <c r="A3069" s="37" t="s">
        <v>94</v>
      </c>
      <c r="B3069" s="40">
        <v>262948</v>
      </c>
      <c r="C3069" s="40">
        <v>190625</v>
      </c>
      <c r="D3069" s="44">
        <v>72.5</v>
      </c>
      <c r="E3069" s="40">
        <v>20391</v>
      </c>
      <c r="F3069" s="44">
        <v>7.8</v>
      </c>
      <c r="G3069" s="40">
        <v>211016</v>
      </c>
      <c r="H3069" s="130"/>
      <c r="L3069" s="12">
        <f t="shared" si="132"/>
        <v>1256</v>
      </c>
    </row>
    <row r="3070" spans="1:12" x14ac:dyDescent="0.25">
      <c r="A3070" s="36" t="s">
        <v>95</v>
      </c>
      <c r="B3070" s="39">
        <v>285387</v>
      </c>
      <c r="C3070" s="39">
        <v>208787</v>
      </c>
      <c r="D3070" s="43">
        <v>73.2</v>
      </c>
      <c r="E3070" s="39">
        <v>24865</v>
      </c>
      <c r="F3070" s="43">
        <v>8.6999999999999993</v>
      </c>
      <c r="G3070" s="39">
        <v>233652</v>
      </c>
      <c r="H3070" s="76"/>
      <c r="L3070" s="12">
        <f t="shared" si="132"/>
        <v>1029</v>
      </c>
    </row>
    <row r="3071" spans="1:12" x14ac:dyDescent="0.25">
      <c r="A3071" s="37" t="s">
        <v>96</v>
      </c>
      <c r="B3071" s="40">
        <v>271707</v>
      </c>
      <c r="C3071" s="40">
        <v>211601</v>
      </c>
      <c r="D3071" s="42">
        <v>77.900000000000006</v>
      </c>
      <c r="E3071" s="40">
        <v>41880</v>
      </c>
      <c r="F3071" s="42">
        <v>15.4</v>
      </c>
      <c r="G3071" s="40">
        <v>253481</v>
      </c>
      <c r="H3071" s="130"/>
      <c r="L3071" s="12">
        <f t="shared" si="132"/>
        <v>723</v>
      </c>
    </row>
    <row r="3072" spans="1:12" x14ac:dyDescent="0.25">
      <c r="A3072" s="36" t="s">
        <v>97</v>
      </c>
      <c r="B3072" s="39">
        <v>217596</v>
      </c>
      <c r="C3072" s="39">
        <v>180742</v>
      </c>
      <c r="D3072" s="42">
        <v>83.1</v>
      </c>
      <c r="E3072" s="39">
        <v>53733</v>
      </c>
      <c r="F3072" s="42">
        <v>24.7</v>
      </c>
      <c r="G3072" s="39">
        <v>234475</v>
      </c>
      <c r="H3072" s="76"/>
      <c r="L3072" s="12">
        <f t="shared" si="132"/>
        <v>368</v>
      </c>
    </row>
    <row r="3073" spans="1:12" x14ac:dyDescent="0.25">
      <c r="A3073" s="37" t="s">
        <v>98</v>
      </c>
      <c r="B3073" s="40">
        <v>166506</v>
      </c>
      <c r="C3073" s="40">
        <v>139991</v>
      </c>
      <c r="D3073" s="42">
        <v>84.1</v>
      </c>
      <c r="E3073" s="40">
        <v>58026</v>
      </c>
      <c r="F3073" s="42">
        <v>34.799999999999997</v>
      </c>
      <c r="G3073" s="40">
        <v>198017</v>
      </c>
      <c r="H3073" s="130"/>
      <c r="L3073" s="12">
        <f t="shared" si="132"/>
        <v>245</v>
      </c>
    </row>
    <row r="3074" spans="1:12" x14ac:dyDescent="0.25">
      <c r="A3074" s="36" t="s">
        <v>99</v>
      </c>
      <c r="B3074" s="39">
        <v>107003</v>
      </c>
      <c r="C3074" s="39">
        <v>91275</v>
      </c>
      <c r="D3074" s="42">
        <v>85.3</v>
      </c>
      <c r="E3074" s="39">
        <v>77785</v>
      </c>
      <c r="F3074" s="42">
        <v>72.7</v>
      </c>
      <c r="G3074" s="39">
        <v>169060</v>
      </c>
      <c r="H3074" s="76"/>
      <c r="L3074" s="12">
        <f t="shared" si="132"/>
        <v>82</v>
      </c>
    </row>
    <row r="3075" spans="1:12" x14ac:dyDescent="0.25">
      <c r="A3075" s="37" t="s">
        <v>100</v>
      </c>
      <c r="B3075" s="40">
        <v>69877</v>
      </c>
      <c r="C3075" s="40">
        <v>60812</v>
      </c>
      <c r="D3075" s="42">
        <v>87</v>
      </c>
      <c r="E3075" s="40">
        <v>52835</v>
      </c>
      <c r="F3075" s="42">
        <v>75.599999999999994</v>
      </c>
      <c r="G3075" s="40">
        <v>113647</v>
      </c>
      <c r="H3075" s="130"/>
      <c r="L3075" s="12">
        <f t="shared" si="132"/>
        <v>59</v>
      </c>
    </row>
    <row r="3076" spans="1:12" x14ac:dyDescent="0.25">
      <c r="A3076" s="36" t="s">
        <v>101</v>
      </c>
      <c r="B3076" s="39">
        <v>44852</v>
      </c>
      <c r="C3076" s="39">
        <v>39009</v>
      </c>
      <c r="D3076" s="42">
        <v>87</v>
      </c>
      <c r="E3076" s="39">
        <v>34563</v>
      </c>
      <c r="F3076" s="42">
        <v>77.099999999999994</v>
      </c>
      <c r="G3076" s="39">
        <v>73572</v>
      </c>
      <c r="H3076" s="76"/>
      <c r="L3076" s="12">
        <f t="shared" si="132"/>
        <v>29</v>
      </c>
    </row>
    <row r="3077" spans="1:12" x14ac:dyDescent="0.25">
      <c r="A3077" s="37" t="s">
        <v>102</v>
      </c>
      <c r="B3077" s="40">
        <v>28637</v>
      </c>
      <c r="C3077" s="40">
        <v>24907</v>
      </c>
      <c r="D3077" s="42">
        <v>87</v>
      </c>
      <c r="E3077" s="40">
        <v>22519</v>
      </c>
      <c r="F3077" s="42">
        <v>78.599999999999994</v>
      </c>
      <c r="G3077" s="40">
        <v>47426</v>
      </c>
      <c r="H3077" s="130"/>
      <c r="L3077" s="12">
        <f t="shared" si="132"/>
        <v>20</v>
      </c>
    </row>
    <row r="3078" spans="1:12" x14ac:dyDescent="0.25">
      <c r="A3078" s="36" t="s">
        <v>12</v>
      </c>
      <c r="B3078" s="39" t="s">
        <v>13</v>
      </c>
      <c r="C3078" s="39">
        <v>26805</v>
      </c>
      <c r="D3078" s="43" t="s">
        <v>13</v>
      </c>
      <c r="E3078" s="39">
        <v>9638</v>
      </c>
      <c r="F3078" s="43" t="s">
        <v>13</v>
      </c>
      <c r="G3078" s="39">
        <v>36443</v>
      </c>
      <c r="H3078" s="76"/>
      <c r="L3078" s="12">
        <f t="shared" si="132"/>
        <v>950</v>
      </c>
    </row>
    <row r="3079" spans="1:12" x14ac:dyDescent="0.25">
      <c r="A3079" s="36" t="s">
        <v>194</v>
      </c>
      <c r="B3079" s="39">
        <v>3806860</v>
      </c>
      <c r="C3079" s="39">
        <v>2510722</v>
      </c>
      <c r="D3079" s="59">
        <v>66</v>
      </c>
      <c r="E3079" s="39">
        <v>502833</v>
      </c>
      <c r="F3079" s="43">
        <v>13.2</v>
      </c>
      <c r="G3079" s="39">
        <v>3013555</v>
      </c>
      <c r="H3079" s="76"/>
    </row>
    <row r="3080" spans="1:12" x14ac:dyDescent="0.25">
      <c r="A3080" s="36" t="s">
        <v>103</v>
      </c>
      <c r="B3080" s="39">
        <v>4470643</v>
      </c>
      <c r="C3080" s="39">
        <v>2510722</v>
      </c>
      <c r="D3080" s="45">
        <v>56.2</v>
      </c>
      <c r="E3080" s="39">
        <v>502833</v>
      </c>
      <c r="F3080" s="45">
        <v>11.2</v>
      </c>
      <c r="G3080" s="39">
        <v>3013555</v>
      </c>
      <c r="H3080" s="76"/>
      <c r="L3080" s="12">
        <f>SUM(L3061:L3079)</f>
        <v>25064</v>
      </c>
    </row>
    <row r="3082" spans="1:12" x14ac:dyDescent="0.25">
      <c r="B3082" s="3" t="s">
        <v>232</v>
      </c>
      <c r="C3082" s="58">
        <f>SUM(C3061:C3078)/SUM(B3061:B3077)</f>
        <v>0.65952587159125142</v>
      </c>
      <c r="D3082" s="56">
        <f>AVERAGE(D3061:D3077)</f>
        <v>69.829411764705881</v>
      </c>
      <c r="F3082" s="56">
        <f>AVERAGE(F3061:F3077)</f>
        <v>25.211764705882356</v>
      </c>
    </row>
    <row r="3083" spans="1:12" x14ac:dyDescent="0.25">
      <c r="B3083" s="3" t="s">
        <v>156</v>
      </c>
      <c r="D3083" s="38">
        <f>AVERAGE(D3071:D3077)</f>
        <v>84.48571428571428</v>
      </c>
      <c r="F3083" s="38">
        <f>AVERAGE(F3071:F3077)</f>
        <v>54.128571428571426</v>
      </c>
    </row>
    <row r="3084" spans="1:12" x14ac:dyDescent="0.25">
      <c r="B3084" s="3" t="s">
        <v>147</v>
      </c>
      <c r="D3084" s="38">
        <f>AVERAGE(D3073:D3077)</f>
        <v>86.08</v>
      </c>
      <c r="F3084" s="38">
        <f>AVERAGE(F3073:F3077)</f>
        <v>67.759999999999991</v>
      </c>
    </row>
    <row r="3086" spans="1:12" x14ac:dyDescent="0.25">
      <c r="A3086" t="s">
        <v>291</v>
      </c>
    </row>
    <row r="3087" spans="1:12" x14ac:dyDescent="0.25">
      <c r="A3087" t="s">
        <v>111</v>
      </c>
    </row>
    <row r="3088" spans="1:12" ht="60" x14ac:dyDescent="0.25">
      <c r="A3088" s="35" t="s">
        <v>104</v>
      </c>
      <c r="B3088" s="35" t="s">
        <v>105</v>
      </c>
      <c r="C3088" s="35" t="s">
        <v>106</v>
      </c>
      <c r="D3088" s="35" t="s">
        <v>107</v>
      </c>
      <c r="E3088" s="35" t="s">
        <v>108</v>
      </c>
      <c r="F3088" s="35" t="s">
        <v>109</v>
      </c>
      <c r="G3088" s="35" t="s">
        <v>110</v>
      </c>
      <c r="H3088" s="129"/>
      <c r="L3088" s="35" t="s">
        <v>457</v>
      </c>
    </row>
    <row r="3089" spans="1:12" x14ac:dyDescent="0.25">
      <c r="A3089" s="36" t="s">
        <v>134</v>
      </c>
      <c r="B3089" s="39">
        <v>663783</v>
      </c>
      <c r="C3089" s="39">
        <v>0</v>
      </c>
      <c r="D3089" s="45">
        <v>0</v>
      </c>
      <c r="E3089" s="39">
        <v>0</v>
      </c>
      <c r="F3089" s="45">
        <v>0</v>
      </c>
      <c r="G3089" s="39">
        <v>0</v>
      </c>
      <c r="H3089" s="76"/>
    </row>
    <row r="3090" spans="1:12" x14ac:dyDescent="0.25">
      <c r="A3090" s="41" t="s">
        <v>136</v>
      </c>
      <c r="B3090" s="40">
        <v>166087</v>
      </c>
      <c r="C3090" s="40">
        <v>78175</v>
      </c>
      <c r="D3090" s="44">
        <v>47.1</v>
      </c>
      <c r="E3090" s="40">
        <v>178</v>
      </c>
      <c r="F3090" s="44">
        <v>0.1</v>
      </c>
      <c r="G3090" s="40">
        <v>78353</v>
      </c>
      <c r="H3090" s="130"/>
      <c r="L3090" s="12">
        <f t="shared" ref="L3090:L3107" si="133">C3090-C3119</f>
        <v>2776</v>
      </c>
    </row>
    <row r="3091" spans="1:12" x14ac:dyDescent="0.25">
      <c r="A3091" s="36" t="s">
        <v>135</v>
      </c>
      <c r="B3091" s="39">
        <v>258656</v>
      </c>
      <c r="C3091" s="39">
        <v>136907</v>
      </c>
      <c r="D3091" s="43">
        <v>52.9</v>
      </c>
      <c r="E3091" s="39">
        <v>2411</v>
      </c>
      <c r="F3091" s="43">
        <v>0.9</v>
      </c>
      <c r="G3091" s="39">
        <v>139318</v>
      </c>
      <c r="H3091" s="76"/>
      <c r="L3091" s="12">
        <f t="shared" si="133"/>
        <v>3761</v>
      </c>
    </row>
    <row r="3092" spans="1:12" x14ac:dyDescent="0.25">
      <c r="A3092" s="37" t="s">
        <v>88</v>
      </c>
      <c r="B3092" s="40">
        <v>276991</v>
      </c>
      <c r="C3092" s="40">
        <v>142119</v>
      </c>
      <c r="D3092" s="44">
        <v>51.3</v>
      </c>
      <c r="E3092" s="40">
        <v>8072</v>
      </c>
      <c r="F3092" s="44">
        <v>2.9</v>
      </c>
      <c r="G3092" s="40">
        <v>150191</v>
      </c>
      <c r="H3092" s="130"/>
      <c r="L3092" s="12">
        <f t="shared" si="133"/>
        <v>3194</v>
      </c>
    </row>
    <row r="3093" spans="1:12" x14ac:dyDescent="0.25">
      <c r="A3093" s="36" t="s">
        <v>89</v>
      </c>
      <c r="B3093" s="39">
        <v>310735</v>
      </c>
      <c r="C3093" s="39">
        <v>158201</v>
      </c>
      <c r="D3093" s="43">
        <v>50.9</v>
      </c>
      <c r="E3093" s="39">
        <v>13577</v>
      </c>
      <c r="F3093" s="43">
        <v>4.4000000000000004</v>
      </c>
      <c r="G3093" s="39">
        <v>171778</v>
      </c>
      <c r="H3093" s="76"/>
      <c r="L3093" s="12">
        <f t="shared" si="133"/>
        <v>3009</v>
      </c>
    </row>
    <row r="3094" spans="1:12" x14ac:dyDescent="0.25">
      <c r="A3094" s="37" t="s">
        <v>90</v>
      </c>
      <c r="B3094" s="40">
        <v>356322</v>
      </c>
      <c r="C3094" s="40">
        <v>193296</v>
      </c>
      <c r="D3094" s="44">
        <v>54.2</v>
      </c>
      <c r="E3094" s="40">
        <v>17722</v>
      </c>
      <c r="F3094" s="44">
        <v>5</v>
      </c>
      <c r="G3094" s="40">
        <v>211018</v>
      </c>
      <c r="H3094" s="130"/>
      <c r="L3094" s="12">
        <f t="shared" si="133"/>
        <v>2852</v>
      </c>
    </row>
    <row r="3095" spans="1:12" x14ac:dyDescent="0.25">
      <c r="A3095" s="36" t="s">
        <v>91</v>
      </c>
      <c r="B3095" s="39">
        <v>366699</v>
      </c>
      <c r="C3095" s="39">
        <v>211348</v>
      </c>
      <c r="D3095" s="43">
        <v>57.6</v>
      </c>
      <c r="E3095" s="39">
        <v>20065</v>
      </c>
      <c r="F3095" s="43">
        <v>5.5</v>
      </c>
      <c r="G3095" s="39">
        <v>231413</v>
      </c>
      <c r="H3095" s="76"/>
      <c r="L3095" s="12">
        <f t="shared" si="133"/>
        <v>2846</v>
      </c>
    </row>
    <row r="3096" spans="1:12" x14ac:dyDescent="0.25">
      <c r="A3096" s="37" t="s">
        <v>92</v>
      </c>
      <c r="B3096" s="40">
        <v>325544</v>
      </c>
      <c r="C3096" s="40">
        <v>203196</v>
      </c>
      <c r="D3096" s="44">
        <v>62.4</v>
      </c>
      <c r="E3096" s="40">
        <v>19014</v>
      </c>
      <c r="F3096" s="44">
        <v>5.8</v>
      </c>
      <c r="G3096" s="40">
        <v>222210</v>
      </c>
      <c r="H3096" s="130"/>
      <c r="L3096" s="12">
        <f t="shared" si="133"/>
        <v>2258</v>
      </c>
    </row>
    <row r="3097" spans="1:12" x14ac:dyDescent="0.25">
      <c r="A3097" s="36" t="s">
        <v>93</v>
      </c>
      <c r="B3097" s="39">
        <v>291312</v>
      </c>
      <c r="C3097" s="39">
        <v>192623</v>
      </c>
      <c r="D3097" s="43">
        <v>66.099999999999994</v>
      </c>
      <c r="E3097" s="39">
        <v>18581</v>
      </c>
      <c r="F3097" s="43">
        <v>6.4</v>
      </c>
      <c r="G3097" s="39">
        <v>211204</v>
      </c>
      <c r="H3097" s="76"/>
      <c r="L3097" s="12">
        <f t="shared" si="133"/>
        <v>1896</v>
      </c>
    </row>
    <row r="3098" spans="1:12" x14ac:dyDescent="0.25">
      <c r="A3098" s="37" t="s">
        <v>94</v>
      </c>
      <c r="B3098" s="40">
        <v>262948</v>
      </c>
      <c r="C3098" s="40">
        <v>189369</v>
      </c>
      <c r="D3098" s="44">
        <v>72</v>
      </c>
      <c r="E3098" s="40">
        <v>18733</v>
      </c>
      <c r="F3098" s="44">
        <v>7.1</v>
      </c>
      <c r="G3098" s="40">
        <v>208102</v>
      </c>
      <c r="H3098" s="130"/>
      <c r="L3098" s="12">
        <f t="shared" si="133"/>
        <v>1412</v>
      </c>
    </row>
    <row r="3099" spans="1:12" x14ac:dyDescent="0.25">
      <c r="A3099" s="36" t="s">
        <v>95</v>
      </c>
      <c r="B3099" s="39">
        <v>285387</v>
      </c>
      <c r="C3099" s="39">
        <v>207758</v>
      </c>
      <c r="D3099" s="43">
        <v>72.8</v>
      </c>
      <c r="E3099" s="39">
        <v>21990</v>
      </c>
      <c r="F3099" s="43">
        <v>7.7</v>
      </c>
      <c r="G3099" s="39">
        <v>229748</v>
      </c>
      <c r="H3099" s="76"/>
      <c r="L3099" s="12">
        <f t="shared" si="133"/>
        <v>1158</v>
      </c>
    </row>
    <row r="3100" spans="1:12" x14ac:dyDescent="0.25">
      <c r="A3100" s="37" t="s">
        <v>96</v>
      </c>
      <c r="B3100" s="40">
        <v>271707</v>
      </c>
      <c r="C3100" s="40">
        <v>210878</v>
      </c>
      <c r="D3100" s="42">
        <v>77.599999999999994</v>
      </c>
      <c r="E3100" s="40">
        <v>33968</v>
      </c>
      <c r="F3100" s="42">
        <v>12.5</v>
      </c>
      <c r="G3100" s="40">
        <v>244846</v>
      </c>
      <c r="H3100" s="130"/>
      <c r="L3100" s="12">
        <f t="shared" si="133"/>
        <v>883</v>
      </c>
    </row>
    <row r="3101" spans="1:12" x14ac:dyDescent="0.25">
      <c r="A3101" s="36" t="s">
        <v>97</v>
      </c>
      <c r="B3101" s="39">
        <v>217596</v>
      </c>
      <c r="C3101" s="39">
        <v>180374</v>
      </c>
      <c r="D3101" s="42">
        <v>82.9</v>
      </c>
      <c r="E3101" s="39">
        <v>44911</v>
      </c>
      <c r="F3101" s="42">
        <v>20.6</v>
      </c>
      <c r="G3101" s="39">
        <v>225285</v>
      </c>
      <c r="H3101" s="76"/>
      <c r="L3101" s="12">
        <f t="shared" si="133"/>
        <v>463</v>
      </c>
    </row>
    <row r="3102" spans="1:12" x14ac:dyDescent="0.25">
      <c r="A3102" s="37" t="s">
        <v>98</v>
      </c>
      <c r="B3102" s="40">
        <v>166506</v>
      </c>
      <c r="C3102" s="40">
        <v>139746</v>
      </c>
      <c r="D3102" s="42">
        <v>83.9</v>
      </c>
      <c r="E3102" s="40">
        <v>51144</v>
      </c>
      <c r="F3102" s="42">
        <v>30.7</v>
      </c>
      <c r="G3102" s="40">
        <v>190890</v>
      </c>
      <c r="H3102" s="130"/>
      <c r="L3102" s="12">
        <f t="shared" si="133"/>
        <v>311</v>
      </c>
    </row>
    <row r="3103" spans="1:12" x14ac:dyDescent="0.25">
      <c r="A3103" s="36" t="s">
        <v>99</v>
      </c>
      <c r="B3103" s="39">
        <v>107003</v>
      </c>
      <c r="C3103" s="39">
        <v>91193</v>
      </c>
      <c r="D3103" s="42">
        <v>85.2</v>
      </c>
      <c r="E3103" s="39">
        <v>77258</v>
      </c>
      <c r="F3103" s="42">
        <v>72.2</v>
      </c>
      <c r="G3103" s="39">
        <v>168451</v>
      </c>
      <c r="H3103" s="76"/>
      <c r="L3103" s="12">
        <f t="shared" si="133"/>
        <v>111</v>
      </c>
    </row>
    <row r="3104" spans="1:12" x14ac:dyDescent="0.25">
      <c r="A3104" s="37" t="s">
        <v>100</v>
      </c>
      <c r="B3104" s="40">
        <v>69877</v>
      </c>
      <c r="C3104" s="40">
        <v>60753</v>
      </c>
      <c r="D3104" s="42">
        <v>86.9</v>
      </c>
      <c r="E3104" s="40">
        <v>52546</v>
      </c>
      <c r="F3104" s="42">
        <v>75.2</v>
      </c>
      <c r="G3104" s="40">
        <v>113299</v>
      </c>
      <c r="H3104" s="130"/>
      <c r="L3104" s="12">
        <f t="shared" si="133"/>
        <v>54</v>
      </c>
    </row>
    <row r="3105" spans="1:12" x14ac:dyDescent="0.25">
      <c r="A3105" s="36" t="s">
        <v>101</v>
      </c>
      <c r="B3105" s="39">
        <v>44852</v>
      </c>
      <c r="C3105" s="39">
        <v>38980</v>
      </c>
      <c r="D3105" s="42">
        <v>86.9</v>
      </c>
      <c r="E3105" s="39">
        <v>34391</v>
      </c>
      <c r="F3105" s="42">
        <v>76.7</v>
      </c>
      <c r="G3105" s="39">
        <v>73371</v>
      </c>
      <c r="H3105" s="76"/>
      <c r="L3105" s="12">
        <f t="shared" si="133"/>
        <v>42</v>
      </c>
    </row>
    <row r="3106" spans="1:12" x14ac:dyDescent="0.25">
      <c r="A3106" s="37" t="s">
        <v>102</v>
      </c>
      <c r="B3106" s="40">
        <v>28637</v>
      </c>
      <c r="C3106" s="40">
        <v>24887</v>
      </c>
      <c r="D3106" s="42">
        <v>86.9</v>
      </c>
      <c r="E3106" s="40">
        <v>22409</v>
      </c>
      <c r="F3106" s="42">
        <v>78.2</v>
      </c>
      <c r="G3106" s="40">
        <v>47296</v>
      </c>
      <c r="H3106" s="130"/>
      <c r="L3106" s="12">
        <f t="shared" si="133"/>
        <v>18</v>
      </c>
    </row>
    <row r="3107" spans="1:12" x14ac:dyDescent="0.25">
      <c r="A3107" s="36" t="s">
        <v>12</v>
      </c>
      <c r="B3107" s="39" t="s">
        <v>13</v>
      </c>
      <c r="C3107" s="39">
        <v>25855</v>
      </c>
      <c r="D3107" s="43" t="s">
        <v>13</v>
      </c>
      <c r="E3107" s="39">
        <v>9299</v>
      </c>
      <c r="F3107" s="43" t="s">
        <v>13</v>
      </c>
      <c r="G3107" s="39">
        <v>35154</v>
      </c>
      <c r="H3107" s="76"/>
      <c r="L3107" s="12">
        <f t="shared" si="133"/>
        <v>98</v>
      </c>
    </row>
    <row r="3108" spans="1:12" x14ac:dyDescent="0.25">
      <c r="A3108" s="36" t="s">
        <v>194</v>
      </c>
      <c r="B3108" s="39">
        <v>3806860</v>
      </c>
      <c r="C3108" s="39">
        <v>2485658</v>
      </c>
      <c r="D3108" s="43">
        <v>65.3</v>
      </c>
      <c r="E3108" s="39">
        <v>466269</v>
      </c>
      <c r="F3108" s="43">
        <v>12.2</v>
      </c>
      <c r="G3108" s="39">
        <v>2951927</v>
      </c>
      <c r="H3108" s="76"/>
    </row>
    <row r="3109" spans="1:12" x14ac:dyDescent="0.25">
      <c r="A3109" s="36" t="s">
        <v>103</v>
      </c>
      <c r="B3109" s="39">
        <v>4470643</v>
      </c>
      <c r="C3109" s="39">
        <v>2485658</v>
      </c>
      <c r="D3109" s="45">
        <v>55.6</v>
      </c>
      <c r="E3109" s="39">
        <v>466269</v>
      </c>
      <c r="F3109" s="45">
        <v>10.4</v>
      </c>
      <c r="G3109" s="39">
        <v>2951927</v>
      </c>
      <c r="H3109" s="76"/>
      <c r="L3109" s="12">
        <f>SUM(L3090:L3108)</f>
        <v>27142</v>
      </c>
    </row>
    <row r="3111" spans="1:12" x14ac:dyDescent="0.25">
      <c r="B3111" s="3" t="s">
        <v>232</v>
      </c>
      <c r="C3111" s="57">
        <f>SUM(C3090:C3107)/SUM(B3090:B3106)</f>
        <v>0.65294196606703847</v>
      </c>
      <c r="D3111" s="56">
        <f>AVERAGE(D3090:D3106)</f>
        <v>69.270588235294127</v>
      </c>
      <c r="F3111" s="56">
        <f>AVERAGE(F3090:F3106)</f>
        <v>24.22941176470588</v>
      </c>
    </row>
    <row r="3112" spans="1:12" x14ac:dyDescent="0.25">
      <c r="B3112" s="3" t="s">
        <v>156</v>
      </c>
      <c r="D3112" s="38">
        <f>AVERAGE(D3100:D3106)</f>
        <v>84.328571428571422</v>
      </c>
      <c r="F3112" s="38">
        <f>AVERAGE(F3100:F3106)</f>
        <v>52.3</v>
      </c>
    </row>
    <row r="3113" spans="1:12" x14ac:dyDescent="0.25">
      <c r="B3113" s="3" t="s">
        <v>147</v>
      </c>
      <c r="D3113" s="38">
        <f>AVERAGE(D3102:D3106)</f>
        <v>85.96</v>
      </c>
      <c r="F3113" s="38">
        <f>AVERAGE(F3102:F3106)</f>
        <v>66.599999999999994</v>
      </c>
    </row>
    <row r="3115" spans="1:12" x14ac:dyDescent="0.25">
      <c r="A3115" t="s">
        <v>283</v>
      </c>
    </row>
    <row r="3116" spans="1:12" x14ac:dyDescent="0.25">
      <c r="A3116" t="s">
        <v>111</v>
      </c>
    </row>
    <row r="3117" spans="1:12" ht="60" x14ac:dyDescent="0.25">
      <c r="A3117" s="35" t="s">
        <v>104</v>
      </c>
      <c r="B3117" s="35" t="s">
        <v>105</v>
      </c>
      <c r="C3117" s="35" t="s">
        <v>106</v>
      </c>
      <c r="D3117" s="35" t="s">
        <v>107</v>
      </c>
      <c r="E3117" s="35" t="s">
        <v>108</v>
      </c>
      <c r="F3117" s="35" t="s">
        <v>109</v>
      </c>
      <c r="G3117" s="35" t="s">
        <v>110</v>
      </c>
      <c r="H3117" s="129"/>
      <c r="L3117" s="35" t="s">
        <v>457</v>
      </c>
    </row>
    <row r="3118" spans="1:12" x14ac:dyDescent="0.25">
      <c r="A3118" s="36" t="s">
        <v>134</v>
      </c>
      <c r="B3118" s="39">
        <v>663783</v>
      </c>
      <c r="C3118" s="39">
        <v>0</v>
      </c>
      <c r="D3118" s="45">
        <v>0</v>
      </c>
      <c r="E3118" s="39">
        <v>0</v>
      </c>
      <c r="F3118" s="45">
        <v>0</v>
      </c>
      <c r="G3118" s="39">
        <v>0</v>
      </c>
      <c r="H3118" s="76"/>
    </row>
    <row r="3119" spans="1:12" x14ac:dyDescent="0.25">
      <c r="A3119" s="41" t="s">
        <v>136</v>
      </c>
      <c r="B3119" s="40">
        <v>166087</v>
      </c>
      <c r="C3119" s="40">
        <v>75399</v>
      </c>
      <c r="D3119" s="44">
        <v>45.4</v>
      </c>
      <c r="E3119" s="40">
        <v>122</v>
      </c>
      <c r="F3119" s="44">
        <v>0.1</v>
      </c>
      <c r="G3119" s="40">
        <v>75521</v>
      </c>
      <c r="H3119" s="130"/>
      <c r="L3119" s="12">
        <f t="shared" ref="L3119:L3136" si="134">C3119-C3148</f>
        <v>2445</v>
      </c>
    </row>
    <row r="3120" spans="1:12" x14ac:dyDescent="0.25">
      <c r="A3120" s="36" t="s">
        <v>135</v>
      </c>
      <c r="B3120" s="39">
        <v>258656</v>
      </c>
      <c r="C3120" s="39">
        <v>133146</v>
      </c>
      <c r="D3120" s="43">
        <v>51.5</v>
      </c>
      <c r="E3120" s="39">
        <v>2164</v>
      </c>
      <c r="F3120" s="43">
        <v>0.8</v>
      </c>
      <c r="G3120" s="39">
        <v>135310</v>
      </c>
      <c r="H3120" s="76"/>
      <c r="L3120" s="12">
        <f t="shared" si="134"/>
        <v>3465</v>
      </c>
    </row>
    <row r="3121" spans="1:12" x14ac:dyDescent="0.25">
      <c r="A3121" s="37" t="s">
        <v>88</v>
      </c>
      <c r="B3121" s="40">
        <v>276991</v>
      </c>
      <c r="C3121" s="40">
        <v>138925</v>
      </c>
      <c r="D3121" s="44">
        <v>50.2</v>
      </c>
      <c r="E3121" s="40">
        <v>7550</v>
      </c>
      <c r="F3121" s="44">
        <v>2.7</v>
      </c>
      <c r="G3121" s="40">
        <v>146475</v>
      </c>
      <c r="H3121" s="130"/>
      <c r="L3121" s="12">
        <f t="shared" si="134"/>
        <v>3025</v>
      </c>
    </row>
    <row r="3122" spans="1:12" x14ac:dyDescent="0.25">
      <c r="A3122" s="36" t="s">
        <v>89</v>
      </c>
      <c r="B3122" s="39">
        <v>310735</v>
      </c>
      <c r="C3122" s="39">
        <v>155192</v>
      </c>
      <c r="D3122" s="43">
        <v>49.9</v>
      </c>
      <c r="E3122" s="39">
        <v>12868</v>
      </c>
      <c r="F3122" s="43">
        <v>4.0999999999999996</v>
      </c>
      <c r="G3122" s="39">
        <v>168060</v>
      </c>
      <c r="H3122" s="76"/>
      <c r="L3122" s="12">
        <f t="shared" si="134"/>
        <v>2821</v>
      </c>
    </row>
    <row r="3123" spans="1:12" x14ac:dyDescent="0.25">
      <c r="A3123" s="37" t="s">
        <v>90</v>
      </c>
      <c r="B3123" s="40">
        <v>356322</v>
      </c>
      <c r="C3123" s="40">
        <v>190444</v>
      </c>
      <c r="D3123" s="44">
        <v>53.4</v>
      </c>
      <c r="E3123" s="40">
        <v>16692</v>
      </c>
      <c r="F3123" s="44">
        <v>4.7</v>
      </c>
      <c r="G3123" s="40">
        <v>207136</v>
      </c>
      <c r="H3123" s="130"/>
      <c r="L3123" s="12">
        <f t="shared" si="134"/>
        <v>2239</v>
      </c>
    </row>
    <row r="3124" spans="1:12" x14ac:dyDescent="0.25">
      <c r="A3124" s="36" t="s">
        <v>91</v>
      </c>
      <c r="B3124" s="39">
        <v>366699</v>
      </c>
      <c r="C3124" s="39">
        <v>208502</v>
      </c>
      <c r="D3124" s="43">
        <v>56.9</v>
      </c>
      <c r="E3124" s="39">
        <v>18926</v>
      </c>
      <c r="F3124" s="43">
        <v>5.2</v>
      </c>
      <c r="G3124" s="39">
        <v>227428</v>
      </c>
      <c r="H3124" s="76"/>
      <c r="L3124" s="12">
        <f t="shared" si="134"/>
        <v>2393</v>
      </c>
    </row>
    <row r="3125" spans="1:12" x14ac:dyDescent="0.25">
      <c r="A3125" s="37" t="s">
        <v>92</v>
      </c>
      <c r="B3125" s="40">
        <v>325544</v>
      </c>
      <c r="C3125" s="40">
        <v>200938</v>
      </c>
      <c r="D3125" s="44">
        <v>61.7</v>
      </c>
      <c r="E3125" s="40">
        <v>17933</v>
      </c>
      <c r="F3125" s="44">
        <v>5.5</v>
      </c>
      <c r="G3125" s="40">
        <v>218871</v>
      </c>
      <c r="H3125" s="130"/>
      <c r="L3125" s="12">
        <f t="shared" si="134"/>
        <v>1832</v>
      </c>
    </row>
    <row r="3126" spans="1:12" x14ac:dyDescent="0.25">
      <c r="A3126" s="36" t="s">
        <v>93</v>
      </c>
      <c r="B3126" s="39">
        <v>291312</v>
      </c>
      <c r="C3126" s="39">
        <v>190727</v>
      </c>
      <c r="D3126" s="43">
        <v>65.5</v>
      </c>
      <c r="E3126" s="39">
        <v>17403</v>
      </c>
      <c r="F3126" s="43">
        <v>6</v>
      </c>
      <c r="G3126" s="39">
        <v>208130</v>
      </c>
      <c r="H3126" s="76"/>
      <c r="L3126" s="12">
        <f t="shared" si="134"/>
        <v>1520</v>
      </c>
    </row>
    <row r="3127" spans="1:12" x14ac:dyDescent="0.25">
      <c r="A3127" s="37" t="s">
        <v>94</v>
      </c>
      <c r="B3127" s="40">
        <v>262948</v>
      </c>
      <c r="C3127" s="40">
        <v>187957</v>
      </c>
      <c r="D3127" s="44">
        <v>71.5</v>
      </c>
      <c r="E3127" s="40">
        <v>17256</v>
      </c>
      <c r="F3127" s="44">
        <v>6.6</v>
      </c>
      <c r="G3127" s="40">
        <v>205213</v>
      </c>
      <c r="H3127" s="130"/>
      <c r="L3127" s="12">
        <f t="shared" si="134"/>
        <v>1059</v>
      </c>
    </row>
    <row r="3128" spans="1:12" x14ac:dyDescent="0.25">
      <c r="A3128" s="36" t="s">
        <v>95</v>
      </c>
      <c r="B3128" s="39">
        <v>285387</v>
      </c>
      <c r="C3128" s="39">
        <v>206600</v>
      </c>
      <c r="D3128" s="43">
        <v>72.400000000000006</v>
      </c>
      <c r="E3128" s="39">
        <v>19281</v>
      </c>
      <c r="F3128" s="43">
        <v>6.8</v>
      </c>
      <c r="G3128" s="39">
        <v>225881</v>
      </c>
      <c r="H3128" s="76"/>
      <c r="L3128" s="12">
        <f t="shared" si="134"/>
        <v>913</v>
      </c>
    </row>
    <row r="3129" spans="1:12" x14ac:dyDescent="0.25">
      <c r="A3129" s="37" t="s">
        <v>96</v>
      </c>
      <c r="B3129" s="40">
        <v>271707</v>
      </c>
      <c r="C3129" s="40">
        <v>209995</v>
      </c>
      <c r="D3129" s="42">
        <v>77.3</v>
      </c>
      <c r="E3129" s="40">
        <v>25444</v>
      </c>
      <c r="F3129" s="42">
        <v>9.4</v>
      </c>
      <c r="G3129" s="40">
        <v>235439</v>
      </c>
      <c r="H3129" s="130"/>
      <c r="L3129" s="12">
        <f t="shared" si="134"/>
        <v>654</v>
      </c>
    </row>
    <row r="3130" spans="1:12" x14ac:dyDescent="0.25">
      <c r="A3130" s="36" t="s">
        <v>97</v>
      </c>
      <c r="B3130" s="39">
        <v>217596</v>
      </c>
      <c r="C3130" s="39">
        <v>179911</v>
      </c>
      <c r="D3130" s="42">
        <v>82.7</v>
      </c>
      <c r="E3130" s="39">
        <v>35125</v>
      </c>
      <c r="F3130" s="42">
        <v>16.100000000000001</v>
      </c>
      <c r="G3130" s="39">
        <v>215036</v>
      </c>
      <c r="H3130" s="76"/>
      <c r="L3130" s="12">
        <f t="shared" si="134"/>
        <v>360</v>
      </c>
    </row>
    <row r="3131" spans="1:12" x14ac:dyDescent="0.25">
      <c r="A3131" s="37" t="s">
        <v>98</v>
      </c>
      <c r="B3131" s="40">
        <v>166506</v>
      </c>
      <c r="C3131" s="40">
        <v>139435</v>
      </c>
      <c r="D3131" s="42">
        <v>83.7</v>
      </c>
      <c r="E3131" s="40">
        <v>43426</v>
      </c>
      <c r="F3131" s="42">
        <v>26.1</v>
      </c>
      <c r="G3131" s="40">
        <v>182861</v>
      </c>
      <c r="H3131" s="130"/>
      <c r="L3131" s="12">
        <f t="shared" si="134"/>
        <v>221</v>
      </c>
    </row>
    <row r="3132" spans="1:12" x14ac:dyDescent="0.25">
      <c r="A3132" s="36" t="s">
        <v>99</v>
      </c>
      <c r="B3132" s="39">
        <v>107003</v>
      </c>
      <c r="C3132" s="39">
        <v>91082</v>
      </c>
      <c r="D3132" s="42">
        <v>85.1</v>
      </c>
      <c r="E3132" s="39">
        <v>76773</v>
      </c>
      <c r="F3132" s="42">
        <v>71.7</v>
      </c>
      <c r="G3132" s="39">
        <v>167855</v>
      </c>
      <c r="H3132" s="76"/>
      <c r="L3132" s="12">
        <f t="shared" si="134"/>
        <v>98</v>
      </c>
    </row>
    <row r="3133" spans="1:12" x14ac:dyDescent="0.25">
      <c r="A3133" s="37" t="s">
        <v>100</v>
      </c>
      <c r="B3133" s="40">
        <v>69877</v>
      </c>
      <c r="C3133" s="40">
        <v>60699</v>
      </c>
      <c r="D3133" s="42">
        <v>86.9</v>
      </c>
      <c r="E3133" s="40">
        <v>52272</v>
      </c>
      <c r="F3133" s="42">
        <v>74.8</v>
      </c>
      <c r="G3133" s="40">
        <v>112971</v>
      </c>
      <c r="H3133" s="130"/>
      <c r="L3133" s="12">
        <f t="shared" si="134"/>
        <v>46</v>
      </c>
    </row>
    <row r="3134" spans="1:12" x14ac:dyDescent="0.25">
      <c r="A3134" s="36" t="s">
        <v>101</v>
      </c>
      <c r="B3134" s="39">
        <v>44852</v>
      </c>
      <c r="C3134" s="39">
        <v>38938</v>
      </c>
      <c r="D3134" s="42">
        <v>86.8</v>
      </c>
      <c r="E3134" s="39">
        <v>34254</v>
      </c>
      <c r="F3134" s="42">
        <v>76.400000000000006</v>
      </c>
      <c r="G3134" s="39">
        <v>73192</v>
      </c>
      <c r="H3134" s="76"/>
      <c r="L3134" s="12">
        <f t="shared" si="134"/>
        <v>27</v>
      </c>
    </row>
    <row r="3135" spans="1:12" x14ac:dyDescent="0.25">
      <c r="A3135" s="37" t="s">
        <v>102</v>
      </c>
      <c r="B3135" s="40">
        <v>28637</v>
      </c>
      <c r="C3135" s="40">
        <v>24869</v>
      </c>
      <c r="D3135" s="42">
        <v>86.8</v>
      </c>
      <c r="E3135" s="40">
        <v>22328</v>
      </c>
      <c r="F3135" s="42">
        <v>78</v>
      </c>
      <c r="G3135" s="40">
        <v>47197</v>
      </c>
      <c r="H3135" s="130"/>
      <c r="L3135" s="12">
        <f t="shared" si="134"/>
        <v>12</v>
      </c>
    </row>
    <row r="3136" spans="1:12" x14ac:dyDescent="0.25">
      <c r="A3136" s="36" t="s">
        <v>12</v>
      </c>
      <c r="B3136" s="39" t="s">
        <v>13</v>
      </c>
      <c r="C3136" s="39">
        <v>25757</v>
      </c>
      <c r="D3136" s="43" t="s">
        <v>13</v>
      </c>
      <c r="E3136" s="39">
        <v>9672</v>
      </c>
      <c r="F3136" s="43" t="s">
        <v>13</v>
      </c>
      <c r="G3136" s="39">
        <v>35429</v>
      </c>
      <c r="H3136" s="76"/>
      <c r="L3136" s="12">
        <f t="shared" si="134"/>
        <v>319</v>
      </c>
    </row>
    <row r="3137" spans="1:12" x14ac:dyDescent="0.25">
      <c r="A3137" s="36" t="s">
        <v>194</v>
      </c>
      <c r="B3137" s="39">
        <v>3806860</v>
      </c>
      <c r="C3137" s="39">
        <v>2458516</v>
      </c>
      <c r="D3137" s="43">
        <v>64.599999999999994</v>
      </c>
      <c r="E3137" s="39">
        <v>429489</v>
      </c>
      <c r="F3137" s="43">
        <v>11.3</v>
      </c>
      <c r="G3137" s="39">
        <v>2888005</v>
      </c>
      <c r="H3137" s="76"/>
    </row>
    <row r="3138" spans="1:12" x14ac:dyDescent="0.25">
      <c r="A3138" s="36" t="s">
        <v>103</v>
      </c>
      <c r="B3138" s="39">
        <v>4470643</v>
      </c>
      <c r="C3138" s="39">
        <v>2458516</v>
      </c>
      <c r="D3138" s="45">
        <v>55</v>
      </c>
      <c r="E3138" s="39">
        <v>429489</v>
      </c>
      <c r="F3138" s="45">
        <v>9.6</v>
      </c>
      <c r="G3138" s="39">
        <v>2888005</v>
      </c>
      <c r="H3138" s="76"/>
      <c r="L3138" s="12">
        <f>SUM(L3119:L3137)</f>
        <v>23449</v>
      </c>
    </row>
    <row r="3140" spans="1:12" x14ac:dyDescent="0.25">
      <c r="B3140" s="3" t="s">
        <v>232</v>
      </c>
      <c r="C3140" s="57">
        <f>SUM(C3119:C3136)/SUM(B3119:B3135)</f>
        <v>0.64581220370914705</v>
      </c>
      <c r="D3140" s="56">
        <f>AVERAGE(D3119:D3135)</f>
        <v>68.688235294117646</v>
      </c>
      <c r="F3140" s="56">
        <f>AVERAGE(F3119:F3135)</f>
        <v>23.235294117647058</v>
      </c>
    </row>
    <row r="3141" spans="1:12" x14ac:dyDescent="0.25">
      <c r="B3141" s="3" t="s">
        <v>156</v>
      </c>
      <c r="D3141" s="38">
        <f>AVERAGE(D3129:D3135)</f>
        <v>84.185714285714283</v>
      </c>
      <c r="F3141" s="38">
        <f>AVERAGE(F3129:F3135)</f>
        <v>50.357142857142854</v>
      </c>
    </row>
    <row r="3142" spans="1:12" x14ac:dyDescent="0.25">
      <c r="B3142" s="3" t="s">
        <v>147</v>
      </c>
      <c r="D3142" s="38">
        <f>AVERAGE(D3131:D3135)</f>
        <v>85.86</v>
      </c>
      <c r="F3142" s="38">
        <f>AVERAGE(F3131:F3135)</f>
        <v>65.400000000000006</v>
      </c>
    </row>
    <row r="3144" spans="1:12" x14ac:dyDescent="0.25">
      <c r="A3144" t="s">
        <v>277</v>
      </c>
    </row>
    <row r="3145" spans="1:12" x14ac:dyDescent="0.25">
      <c r="A3145" t="s">
        <v>111</v>
      </c>
    </row>
    <row r="3146" spans="1:12" ht="60" x14ac:dyDescent="0.25">
      <c r="A3146" s="35" t="s">
        <v>104</v>
      </c>
      <c r="B3146" s="35" t="s">
        <v>105</v>
      </c>
      <c r="C3146" s="35" t="s">
        <v>106</v>
      </c>
      <c r="D3146" s="35" t="s">
        <v>107</v>
      </c>
      <c r="E3146" s="35" t="s">
        <v>108</v>
      </c>
      <c r="F3146" s="35" t="s">
        <v>109</v>
      </c>
      <c r="G3146" s="35" t="s">
        <v>110</v>
      </c>
      <c r="H3146" s="129"/>
      <c r="L3146" s="35" t="s">
        <v>457</v>
      </c>
    </row>
    <row r="3147" spans="1:12" x14ac:dyDescent="0.25">
      <c r="A3147" s="36" t="s">
        <v>134</v>
      </c>
      <c r="B3147" s="39">
        <v>663783</v>
      </c>
      <c r="C3147" s="39">
        <v>0</v>
      </c>
      <c r="D3147" s="45">
        <v>0</v>
      </c>
      <c r="E3147" s="39">
        <v>0</v>
      </c>
      <c r="F3147" s="45">
        <v>0</v>
      </c>
      <c r="G3147" s="39">
        <v>0</v>
      </c>
      <c r="H3147" s="76"/>
    </row>
    <row r="3148" spans="1:12" x14ac:dyDescent="0.25">
      <c r="A3148" s="41" t="s">
        <v>136</v>
      </c>
      <c r="B3148" s="40">
        <v>166087</v>
      </c>
      <c r="C3148" s="40">
        <v>72954</v>
      </c>
      <c r="D3148" s="44">
        <v>43.9</v>
      </c>
      <c r="E3148" s="40">
        <v>98</v>
      </c>
      <c r="F3148" s="44">
        <v>0.1</v>
      </c>
      <c r="G3148" s="40">
        <v>73052</v>
      </c>
      <c r="H3148" s="130"/>
      <c r="L3148" s="12">
        <f t="shared" ref="L3148:L3165" si="135">C3148-C3177</f>
        <v>2035</v>
      </c>
    </row>
    <row r="3149" spans="1:12" x14ac:dyDescent="0.25">
      <c r="A3149" s="36" t="s">
        <v>135</v>
      </c>
      <c r="B3149" s="39">
        <v>258656</v>
      </c>
      <c r="C3149" s="39">
        <v>129681</v>
      </c>
      <c r="D3149" s="43">
        <v>50.1</v>
      </c>
      <c r="E3149" s="39">
        <v>2023</v>
      </c>
      <c r="F3149" s="43">
        <v>0.8</v>
      </c>
      <c r="G3149" s="39">
        <v>131704</v>
      </c>
      <c r="H3149" s="76"/>
      <c r="L3149" s="12">
        <f t="shared" si="135"/>
        <v>3049</v>
      </c>
    </row>
    <row r="3150" spans="1:12" x14ac:dyDescent="0.25">
      <c r="A3150" s="37" t="s">
        <v>88</v>
      </c>
      <c r="B3150" s="40">
        <v>276991</v>
      </c>
      <c r="C3150" s="40">
        <v>135900</v>
      </c>
      <c r="D3150" s="44">
        <v>49.1</v>
      </c>
      <c r="E3150" s="40">
        <v>7241</v>
      </c>
      <c r="F3150" s="44">
        <v>2.6</v>
      </c>
      <c r="G3150" s="40">
        <v>143141</v>
      </c>
      <c r="H3150" s="130"/>
      <c r="L3150" s="12">
        <f t="shared" si="135"/>
        <v>3245</v>
      </c>
    </row>
    <row r="3151" spans="1:12" x14ac:dyDescent="0.25">
      <c r="A3151" s="36" t="s">
        <v>89</v>
      </c>
      <c r="B3151" s="39">
        <v>310735</v>
      </c>
      <c r="C3151" s="39">
        <v>152371</v>
      </c>
      <c r="D3151" s="43">
        <v>49</v>
      </c>
      <c r="E3151" s="39">
        <v>12367</v>
      </c>
      <c r="F3151" s="43">
        <v>4</v>
      </c>
      <c r="G3151" s="39">
        <v>164738</v>
      </c>
      <c r="H3151" s="76"/>
      <c r="L3151" s="12">
        <f t="shared" si="135"/>
        <v>2714</v>
      </c>
    </row>
    <row r="3152" spans="1:12" x14ac:dyDescent="0.25">
      <c r="A3152" s="37" t="s">
        <v>90</v>
      </c>
      <c r="B3152" s="40">
        <v>356322</v>
      </c>
      <c r="C3152" s="40">
        <v>188205</v>
      </c>
      <c r="D3152" s="44">
        <v>52.8</v>
      </c>
      <c r="E3152" s="40">
        <v>16023</v>
      </c>
      <c r="F3152" s="44">
        <v>4.5</v>
      </c>
      <c r="G3152" s="40">
        <v>204228</v>
      </c>
      <c r="H3152" s="130"/>
      <c r="L3152" s="12">
        <f t="shared" si="135"/>
        <v>1892</v>
      </c>
    </row>
    <row r="3153" spans="1:12" x14ac:dyDescent="0.25">
      <c r="A3153" s="36" t="s">
        <v>91</v>
      </c>
      <c r="B3153" s="39">
        <v>366699</v>
      </c>
      <c r="C3153" s="39">
        <v>206109</v>
      </c>
      <c r="D3153" s="43">
        <v>56.2</v>
      </c>
      <c r="E3153" s="39">
        <v>18159</v>
      </c>
      <c r="F3153" s="43">
        <v>5</v>
      </c>
      <c r="G3153" s="39">
        <v>224268</v>
      </c>
      <c r="H3153" s="76"/>
      <c r="L3153" s="12">
        <f t="shared" si="135"/>
        <v>1907</v>
      </c>
    </row>
    <row r="3154" spans="1:12" x14ac:dyDescent="0.25">
      <c r="A3154" s="37" t="s">
        <v>92</v>
      </c>
      <c r="B3154" s="40">
        <v>325544</v>
      </c>
      <c r="C3154" s="40">
        <v>199106</v>
      </c>
      <c r="D3154" s="44">
        <v>61.2</v>
      </c>
      <c r="E3154" s="40">
        <v>17170</v>
      </c>
      <c r="F3154" s="44">
        <v>5.3</v>
      </c>
      <c r="G3154" s="40">
        <v>216276</v>
      </c>
      <c r="H3154" s="130"/>
      <c r="L3154" s="12">
        <f t="shared" si="135"/>
        <v>1431</v>
      </c>
    </row>
    <row r="3155" spans="1:12" x14ac:dyDescent="0.25">
      <c r="A3155" s="36" t="s">
        <v>93</v>
      </c>
      <c r="B3155" s="39">
        <v>291312</v>
      </c>
      <c r="C3155" s="39">
        <v>189207</v>
      </c>
      <c r="D3155" s="43">
        <v>64.900000000000006</v>
      </c>
      <c r="E3155" s="39">
        <v>16640</v>
      </c>
      <c r="F3155" s="43">
        <v>5.7</v>
      </c>
      <c r="G3155" s="39">
        <v>205847</v>
      </c>
      <c r="H3155" s="76"/>
      <c r="L3155" s="12">
        <f t="shared" si="135"/>
        <v>1255</v>
      </c>
    </row>
    <row r="3156" spans="1:12" x14ac:dyDescent="0.25">
      <c r="A3156" s="37" t="s">
        <v>94</v>
      </c>
      <c r="B3156" s="40">
        <v>262948</v>
      </c>
      <c r="C3156" s="40">
        <v>186898</v>
      </c>
      <c r="D3156" s="44">
        <v>71.099999999999994</v>
      </c>
      <c r="E3156" s="40">
        <v>16294</v>
      </c>
      <c r="F3156" s="44">
        <v>6.2</v>
      </c>
      <c r="G3156" s="40">
        <v>203192</v>
      </c>
      <c r="H3156" s="130"/>
      <c r="L3156" s="12">
        <f t="shared" si="135"/>
        <v>871</v>
      </c>
    </row>
    <row r="3157" spans="1:12" x14ac:dyDescent="0.25">
      <c r="A3157" s="36" t="s">
        <v>95</v>
      </c>
      <c r="B3157" s="39">
        <v>285387</v>
      </c>
      <c r="C3157" s="39">
        <v>205687</v>
      </c>
      <c r="D3157" s="43">
        <v>72.099999999999994</v>
      </c>
      <c r="E3157" s="39">
        <v>17703</v>
      </c>
      <c r="F3157" s="43">
        <v>6.2</v>
      </c>
      <c r="G3157" s="39">
        <v>223390</v>
      </c>
      <c r="H3157" s="76"/>
      <c r="L3157" s="12">
        <f t="shared" si="135"/>
        <v>760</v>
      </c>
    </row>
    <row r="3158" spans="1:12" x14ac:dyDescent="0.25">
      <c r="A3158" s="37" t="s">
        <v>96</v>
      </c>
      <c r="B3158" s="40">
        <v>271707</v>
      </c>
      <c r="C3158" s="40">
        <v>209341</v>
      </c>
      <c r="D3158" s="42">
        <v>77</v>
      </c>
      <c r="E3158" s="40">
        <v>20724</v>
      </c>
      <c r="F3158" s="42">
        <v>7.6</v>
      </c>
      <c r="G3158" s="40">
        <v>230065</v>
      </c>
      <c r="H3158" s="130"/>
      <c r="L3158" s="12">
        <f t="shared" si="135"/>
        <v>543</v>
      </c>
    </row>
    <row r="3159" spans="1:12" x14ac:dyDescent="0.25">
      <c r="A3159" s="36" t="s">
        <v>97</v>
      </c>
      <c r="B3159" s="39">
        <v>217596</v>
      </c>
      <c r="C3159" s="39">
        <v>179551</v>
      </c>
      <c r="D3159" s="42">
        <v>82.5</v>
      </c>
      <c r="E3159" s="39">
        <v>29015</v>
      </c>
      <c r="F3159" s="42">
        <v>13.3</v>
      </c>
      <c r="G3159" s="39">
        <v>208566</v>
      </c>
      <c r="H3159" s="76"/>
      <c r="L3159" s="12">
        <f t="shared" si="135"/>
        <v>245</v>
      </c>
    </row>
    <row r="3160" spans="1:12" x14ac:dyDescent="0.25">
      <c r="A3160" s="37" t="s">
        <v>98</v>
      </c>
      <c r="B3160" s="40">
        <v>166506</v>
      </c>
      <c r="C3160" s="40">
        <v>139214</v>
      </c>
      <c r="D3160" s="42">
        <v>83.6</v>
      </c>
      <c r="E3160" s="40">
        <v>38581</v>
      </c>
      <c r="F3160" s="42">
        <v>23.2</v>
      </c>
      <c r="G3160" s="40">
        <v>177795</v>
      </c>
      <c r="H3160" s="130"/>
      <c r="L3160" s="12">
        <f t="shared" si="135"/>
        <v>155</v>
      </c>
    </row>
    <row r="3161" spans="1:12" x14ac:dyDescent="0.25">
      <c r="A3161" s="36" t="s">
        <v>99</v>
      </c>
      <c r="B3161" s="39">
        <v>107003</v>
      </c>
      <c r="C3161" s="39">
        <v>90984</v>
      </c>
      <c r="D3161" s="42">
        <v>85</v>
      </c>
      <c r="E3161" s="39">
        <v>76447</v>
      </c>
      <c r="F3161" s="42">
        <v>71.400000000000006</v>
      </c>
      <c r="G3161" s="39">
        <v>167431</v>
      </c>
      <c r="H3161" s="76"/>
      <c r="L3161" s="12">
        <f t="shared" si="135"/>
        <v>65</v>
      </c>
    </row>
    <row r="3162" spans="1:12" x14ac:dyDescent="0.25">
      <c r="A3162" s="37" t="s">
        <v>100</v>
      </c>
      <c r="B3162" s="40">
        <v>69877</v>
      </c>
      <c r="C3162" s="40">
        <v>60653</v>
      </c>
      <c r="D3162" s="42">
        <v>86.8</v>
      </c>
      <c r="E3162" s="40">
        <v>52107</v>
      </c>
      <c r="F3162" s="42">
        <v>74.599999999999994</v>
      </c>
      <c r="G3162" s="40">
        <v>112760</v>
      </c>
      <c r="H3162" s="130"/>
      <c r="L3162" s="12">
        <f t="shared" si="135"/>
        <v>39</v>
      </c>
    </row>
    <row r="3163" spans="1:12" x14ac:dyDescent="0.25">
      <c r="A3163" s="36" t="s">
        <v>101</v>
      </c>
      <c r="B3163" s="39">
        <v>44852</v>
      </c>
      <c r="C3163" s="39">
        <v>38911</v>
      </c>
      <c r="D3163" s="42">
        <v>86.8</v>
      </c>
      <c r="E3163" s="39">
        <v>34128</v>
      </c>
      <c r="F3163" s="42">
        <v>76.099999999999994</v>
      </c>
      <c r="G3163" s="39">
        <v>73039</v>
      </c>
      <c r="H3163" s="76"/>
      <c r="L3163" s="12">
        <f t="shared" si="135"/>
        <v>21</v>
      </c>
    </row>
    <row r="3164" spans="1:12" x14ac:dyDescent="0.25">
      <c r="A3164" s="37" t="s">
        <v>102</v>
      </c>
      <c r="B3164" s="40">
        <v>28637</v>
      </c>
      <c r="C3164" s="40">
        <v>24857</v>
      </c>
      <c r="D3164" s="42">
        <v>86.8</v>
      </c>
      <c r="E3164" s="40">
        <v>22275</v>
      </c>
      <c r="F3164" s="42">
        <v>77.8</v>
      </c>
      <c r="G3164" s="40">
        <v>47132</v>
      </c>
      <c r="H3164" s="130"/>
      <c r="L3164" s="12">
        <f t="shared" si="135"/>
        <v>12</v>
      </c>
    </row>
    <row r="3165" spans="1:12" x14ac:dyDescent="0.25">
      <c r="A3165" s="36" t="s">
        <v>12</v>
      </c>
      <c r="B3165" s="39" t="s">
        <v>13</v>
      </c>
      <c r="C3165" s="39">
        <v>25438</v>
      </c>
      <c r="D3165" s="43" t="s">
        <v>13</v>
      </c>
      <c r="E3165" s="39">
        <v>9717</v>
      </c>
      <c r="F3165" s="43" t="s">
        <v>13</v>
      </c>
      <c r="G3165" s="39">
        <v>35155</v>
      </c>
      <c r="H3165" s="76"/>
      <c r="L3165" s="12">
        <f t="shared" si="135"/>
        <v>869</v>
      </c>
    </row>
    <row r="3166" spans="1:12" x14ac:dyDescent="0.25">
      <c r="A3166" s="36" t="s">
        <v>194</v>
      </c>
      <c r="B3166" s="39">
        <v>3806860</v>
      </c>
      <c r="C3166" s="39">
        <v>2435067</v>
      </c>
      <c r="D3166" s="43">
        <v>64</v>
      </c>
      <c r="E3166" s="39">
        <v>406712</v>
      </c>
      <c r="F3166" s="43">
        <v>10.7</v>
      </c>
      <c r="G3166" s="39">
        <v>2841779</v>
      </c>
      <c r="H3166" s="76"/>
    </row>
    <row r="3167" spans="1:12" x14ac:dyDescent="0.25">
      <c r="A3167" s="36" t="s">
        <v>103</v>
      </c>
      <c r="B3167" s="39">
        <v>4470643</v>
      </c>
      <c r="C3167" s="39">
        <v>2435067</v>
      </c>
      <c r="D3167" s="45">
        <v>54.5</v>
      </c>
      <c r="E3167" s="39">
        <v>406712</v>
      </c>
      <c r="F3167" s="45">
        <v>9.1</v>
      </c>
      <c r="G3167" s="39">
        <v>2841779</v>
      </c>
      <c r="H3167" s="76"/>
      <c r="L3167" s="12">
        <f>SUM(L3148:L3166)</f>
        <v>21108</v>
      </c>
    </row>
    <row r="3169" spans="1:12" x14ac:dyDescent="0.25">
      <c r="B3169" s="3" t="s">
        <v>232</v>
      </c>
      <c r="C3169" s="57">
        <f>SUM(C3148:C3165)/SUM(B3148:B3164)</f>
        <v>0.63965253244209985</v>
      </c>
      <c r="D3169" s="56">
        <f>AVERAGE(D3148:D3164)</f>
        <v>68.170588235294105</v>
      </c>
      <c r="F3169" s="56">
        <f>AVERAGE(F3148:F3164)</f>
        <v>22.611764705882354</v>
      </c>
    </row>
    <row r="3170" spans="1:12" x14ac:dyDescent="0.25">
      <c r="B3170" s="3" t="s">
        <v>156</v>
      </c>
      <c r="D3170" s="38">
        <f>AVERAGE(D3158:D3164)</f>
        <v>84.071428571428569</v>
      </c>
      <c r="F3170" s="38">
        <f>AVERAGE(F3158:F3164)</f>
        <v>49.142857142857146</v>
      </c>
    </row>
    <row r="3171" spans="1:12" x14ac:dyDescent="0.25">
      <c r="B3171" s="3" t="s">
        <v>147</v>
      </c>
      <c r="D3171" s="38">
        <f>AVERAGE(D3160:D3164)</f>
        <v>85.8</v>
      </c>
      <c r="F3171" s="38">
        <f>AVERAGE(F3160:F3164)</f>
        <v>64.61999999999999</v>
      </c>
    </row>
    <row r="3173" spans="1:12" x14ac:dyDescent="0.25">
      <c r="A3173" t="s">
        <v>267</v>
      </c>
    </row>
    <row r="3174" spans="1:12" x14ac:dyDescent="0.25">
      <c r="A3174" t="s">
        <v>111</v>
      </c>
    </row>
    <row r="3175" spans="1:12" ht="60" x14ac:dyDescent="0.25">
      <c r="A3175" s="35" t="s">
        <v>104</v>
      </c>
      <c r="B3175" s="35" t="s">
        <v>105</v>
      </c>
      <c r="C3175" s="35" t="s">
        <v>106</v>
      </c>
      <c r="D3175" s="35" t="s">
        <v>107</v>
      </c>
      <c r="E3175" s="35" t="s">
        <v>108</v>
      </c>
      <c r="F3175" s="35" t="s">
        <v>109</v>
      </c>
      <c r="G3175" s="35" t="s">
        <v>110</v>
      </c>
      <c r="H3175" s="129"/>
      <c r="L3175" s="35" t="s">
        <v>457</v>
      </c>
    </row>
    <row r="3176" spans="1:12" x14ac:dyDescent="0.25">
      <c r="A3176" s="36" t="s">
        <v>134</v>
      </c>
      <c r="B3176" s="39">
        <v>663783</v>
      </c>
      <c r="C3176" s="39">
        <v>0</v>
      </c>
      <c r="D3176" s="45">
        <v>0</v>
      </c>
      <c r="E3176" s="39">
        <v>0</v>
      </c>
      <c r="F3176" s="45">
        <v>0</v>
      </c>
      <c r="G3176" s="39">
        <v>0</v>
      </c>
      <c r="H3176" s="76"/>
    </row>
    <row r="3177" spans="1:12" x14ac:dyDescent="0.25">
      <c r="A3177" s="41" t="s">
        <v>136</v>
      </c>
      <c r="B3177" s="40">
        <v>166087</v>
      </c>
      <c r="C3177" s="40">
        <v>70919</v>
      </c>
      <c r="D3177" s="44">
        <v>42.7</v>
      </c>
      <c r="E3177" s="40">
        <v>82</v>
      </c>
      <c r="F3177" s="44">
        <v>0</v>
      </c>
      <c r="G3177" s="40">
        <v>71001</v>
      </c>
      <c r="H3177" s="130"/>
      <c r="L3177" s="12">
        <f t="shared" ref="L3177:L3194" si="136">C3177-C3206</f>
        <v>2454</v>
      </c>
    </row>
    <row r="3178" spans="1:12" x14ac:dyDescent="0.25">
      <c r="A3178" s="36" t="s">
        <v>135</v>
      </c>
      <c r="B3178" s="39">
        <v>258656</v>
      </c>
      <c r="C3178" s="39">
        <v>126632</v>
      </c>
      <c r="D3178" s="43">
        <v>49</v>
      </c>
      <c r="E3178" s="39">
        <v>1926</v>
      </c>
      <c r="F3178" s="43">
        <v>0.7</v>
      </c>
      <c r="G3178" s="39">
        <v>128558</v>
      </c>
      <c r="H3178" s="76"/>
      <c r="L3178" s="12">
        <f t="shared" si="136"/>
        <v>3884</v>
      </c>
    </row>
    <row r="3179" spans="1:12" x14ac:dyDescent="0.25">
      <c r="A3179" s="37" t="s">
        <v>88</v>
      </c>
      <c r="B3179" s="40">
        <v>276991</v>
      </c>
      <c r="C3179" s="40">
        <v>132655</v>
      </c>
      <c r="D3179" s="44">
        <v>47.9</v>
      </c>
      <c r="E3179" s="40">
        <v>7036</v>
      </c>
      <c r="F3179" s="44">
        <v>2.5</v>
      </c>
      <c r="G3179" s="40">
        <v>139691</v>
      </c>
      <c r="H3179" s="130"/>
      <c r="L3179" s="12">
        <f t="shared" si="136"/>
        <v>3607</v>
      </c>
    </row>
    <row r="3180" spans="1:12" x14ac:dyDescent="0.25">
      <c r="A3180" s="36" t="s">
        <v>89</v>
      </c>
      <c r="B3180" s="39">
        <v>310735</v>
      </c>
      <c r="C3180" s="39">
        <v>149657</v>
      </c>
      <c r="D3180" s="43">
        <v>48.2</v>
      </c>
      <c r="E3180" s="39">
        <v>12122</v>
      </c>
      <c r="F3180" s="43">
        <v>3.9</v>
      </c>
      <c r="G3180" s="39">
        <v>161779</v>
      </c>
      <c r="H3180" s="76"/>
      <c r="L3180" s="12">
        <f t="shared" si="136"/>
        <v>3385</v>
      </c>
    </row>
    <row r="3181" spans="1:12" x14ac:dyDescent="0.25">
      <c r="A3181" s="37" t="s">
        <v>90</v>
      </c>
      <c r="B3181" s="40">
        <v>356322</v>
      </c>
      <c r="C3181" s="40">
        <v>186313</v>
      </c>
      <c r="D3181" s="44">
        <v>52.3</v>
      </c>
      <c r="E3181" s="40">
        <v>15655</v>
      </c>
      <c r="F3181" s="44">
        <v>4.4000000000000004</v>
      </c>
      <c r="G3181" s="40">
        <v>201968</v>
      </c>
      <c r="H3181" s="130"/>
      <c r="L3181" s="12">
        <f t="shared" si="136"/>
        <v>2187</v>
      </c>
    </row>
    <row r="3182" spans="1:12" x14ac:dyDescent="0.25">
      <c r="A3182" s="36" t="s">
        <v>91</v>
      </c>
      <c r="B3182" s="39">
        <v>366699</v>
      </c>
      <c r="C3182" s="39">
        <v>204202</v>
      </c>
      <c r="D3182" s="43">
        <v>55.7</v>
      </c>
      <c r="E3182" s="39">
        <v>17687</v>
      </c>
      <c r="F3182" s="43">
        <v>4.8</v>
      </c>
      <c r="G3182" s="39">
        <v>221889</v>
      </c>
      <c r="H3182" s="76"/>
      <c r="L3182" s="12">
        <f t="shared" si="136"/>
        <v>2104</v>
      </c>
    </row>
    <row r="3183" spans="1:12" x14ac:dyDescent="0.25">
      <c r="A3183" s="37" t="s">
        <v>92</v>
      </c>
      <c r="B3183" s="40">
        <v>325544</v>
      </c>
      <c r="C3183" s="40">
        <v>197675</v>
      </c>
      <c r="D3183" s="44">
        <v>60.7</v>
      </c>
      <c r="E3183" s="40">
        <v>16715</v>
      </c>
      <c r="F3183" s="44">
        <v>5.0999999999999996</v>
      </c>
      <c r="G3183" s="40">
        <v>214390</v>
      </c>
      <c r="H3183" s="130"/>
      <c r="L3183" s="12">
        <f t="shared" si="136"/>
        <v>1599</v>
      </c>
    </row>
    <row r="3184" spans="1:12" x14ac:dyDescent="0.25">
      <c r="A3184" s="36" t="s">
        <v>93</v>
      </c>
      <c r="B3184" s="39">
        <v>291312</v>
      </c>
      <c r="C3184" s="39">
        <v>187952</v>
      </c>
      <c r="D3184" s="43">
        <v>64.5</v>
      </c>
      <c r="E3184" s="39">
        <v>16213</v>
      </c>
      <c r="F3184" s="43">
        <v>5.6</v>
      </c>
      <c r="G3184" s="39">
        <v>204165</v>
      </c>
      <c r="H3184" s="76"/>
      <c r="L3184" s="12">
        <f t="shared" si="136"/>
        <v>1389</v>
      </c>
    </row>
    <row r="3185" spans="1:12" x14ac:dyDescent="0.25">
      <c r="A3185" s="37" t="s">
        <v>94</v>
      </c>
      <c r="B3185" s="40">
        <v>262948</v>
      </c>
      <c r="C3185" s="40">
        <v>186027</v>
      </c>
      <c r="D3185" s="44">
        <v>70.7</v>
      </c>
      <c r="E3185" s="40">
        <v>15824</v>
      </c>
      <c r="F3185" s="44">
        <v>6</v>
      </c>
      <c r="G3185" s="40">
        <v>201851</v>
      </c>
      <c r="H3185" s="130"/>
      <c r="L3185" s="12">
        <f t="shared" si="136"/>
        <v>946</v>
      </c>
    </row>
    <row r="3186" spans="1:12" x14ac:dyDescent="0.25">
      <c r="A3186" s="36" t="s">
        <v>95</v>
      </c>
      <c r="B3186" s="39">
        <v>285387</v>
      </c>
      <c r="C3186" s="39">
        <v>204927</v>
      </c>
      <c r="D3186" s="43">
        <v>71.8</v>
      </c>
      <c r="E3186" s="39">
        <v>17078</v>
      </c>
      <c r="F3186" s="43">
        <v>6</v>
      </c>
      <c r="G3186" s="39">
        <v>222005</v>
      </c>
      <c r="H3186" s="76"/>
      <c r="L3186" s="12">
        <f t="shared" si="136"/>
        <v>803</v>
      </c>
    </row>
    <row r="3187" spans="1:12" x14ac:dyDescent="0.25">
      <c r="A3187" s="37" t="s">
        <v>96</v>
      </c>
      <c r="B3187" s="40">
        <v>271707</v>
      </c>
      <c r="C3187" s="40">
        <v>208798</v>
      </c>
      <c r="D3187" s="42">
        <v>76.8</v>
      </c>
      <c r="E3187" s="40">
        <v>19778</v>
      </c>
      <c r="F3187" s="42">
        <v>7.3</v>
      </c>
      <c r="G3187" s="40">
        <v>228576</v>
      </c>
      <c r="H3187" s="130"/>
      <c r="L3187" s="12">
        <f t="shared" si="136"/>
        <v>538</v>
      </c>
    </row>
    <row r="3188" spans="1:12" x14ac:dyDescent="0.25">
      <c r="A3188" s="36" t="s">
        <v>97</v>
      </c>
      <c r="B3188" s="39">
        <v>217596</v>
      </c>
      <c r="C3188" s="39">
        <v>179306</v>
      </c>
      <c r="D3188" s="42">
        <v>82.4</v>
      </c>
      <c r="E3188" s="39">
        <v>27330</v>
      </c>
      <c r="F3188" s="42">
        <v>12.6</v>
      </c>
      <c r="G3188" s="39">
        <v>206636</v>
      </c>
      <c r="H3188" s="76"/>
      <c r="L3188" s="12">
        <f t="shared" si="136"/>
        <v>297</v>
      </c>
    </row>
    <row r="3189" spans="1:12" x14ac:dyDescent="0.25">
      <c r="A3189" s="37" t="s">
        <v>98</v>
      </c>
      <c r="B3189" s="40">
        <v>166506</v>
      </c>
      <c r="C3189" s="40">
        <v>139059</v>
      </c>
      <c r="D3189" s="42">
        <v>83.5</v>
      </c>
      <c r="E3189" s="40">
        <v>37190</v>
      </c>
      <c r="F3189" s="42">
        <v>22.3</v>
      </c>
      <c r="G3189" s="40">
        <v>176249</v>
      </c>
      <c r="H3189" s="130"/>
      <c r="L3189" s="12">
        <f t="shared" si="136"/>
        <v>187</v>
      </c>
    </row>
    <row r="3190" spans="1:12" x14ac:dyDescent="0.25">
      <c r="A3190" s="36" t="s">
        <v>99</v>
      </c>
      <c r="B3190" s="39">
        <v>107003</v>
      </c>
      <c r="C3190" s="39">
        <v>90919</v>
      </c>
      <c r="D3190" s="42">
        <v>85</v>
      </c>
      <c r="E3190" s="39">
        <v>76291</v>
      </c>
      <c r="F3190" s="42">
        <v>71.3</v>
      </c>
      <c r="G3190" s="39">
        <v>167210</v>
      </c>
      <c r="H3190" s="76"/>
      <c r="L3190" s="12">
        <f t="shared" si="136"/>
        <v>83</v>
      </c>
    </row>
    <row r="3191" spans="1:12" x14ac:dyDescent="0.25">
      <c r="A3191" s="37" t="s">
        <v>100</v>
      </c>
      <c r="B3191" s="40">
        <v>69877</v>
      </c>
      <c r="C3191" s="40">
        <v>60614</v>
      </c>
      <c r="D3191" s="42">
        <v>86.7</v>
      </c>
      <c r="E3191" s="40">
        <v>51986</v>
      </c>
      <c r="F3191" s="42">
        <v>74.400000000000006</v>
      </c>
      <c r="G3191" s="40">
        <v>112600</v>
      </c>
      <c r="H3191" s="130"/>
      <c r="L3191" s="12">
        <f t="shared" si="136"/>
        <v>47</v>
      </c>
    </row>
    <row r="3192" spans="1:12" x14ac:dyDescent="0.25">
      <c r="A3192" s="36" t="s">
        <v>101</v>
      </c>
      <c r="B3192" s="39">
        <v>44852</v>
      </c>
      <c r="C3192" s="39">
        <v>38890</v>
      </c>
      <c r="D3192" s="42">
        <v>86.7</v>
      </c>
      <c r="E3192" s="39">
        <v>34042</v>
      </c>
      <c r="F3192" s="42">
        <v>75.900000000000006</v>
      </c>
      <c r="G3192" s="39">
        <v>72932</v>
      </c>
      <c r="H3192" s="76"/>
      <c r="L3192" s="12">
        <f t="shared" si="136"/>
        <v>13</v>
      </c>
    </row>
    <row r="3193" spans="1:12" x14ac:dyDescent="0.25">
      <c r="A3193" s="37" t="s">
        <v>102</v>
      </c>
      <c r="B3193" s="40">
        <v>28637</v>
      </c>
      <c r="C3193" s="40">
        <v>24845</v>
      </c>
      <c r="D3193" s="42">
        <v>86.8</v>
      </c>
      <c r="E3193" s="40">
        <v>22219</v>
      </c>
      <c r="F3193" s="42">
        <v>77.599999999999994</v>
      </c>
      <c r="G3193" s="40">
        <v>47064</v>
      </c>
      <c r="H3193" s="130"/>
      <c r="L3193" s="12">
        <f t="shared" si="136"/>
        <v>13</v>
      </c>
    </row>
    <row r="3194" spans="1:12" x14ac:dyDescent="0.25">
      <c r="A3194" s="36" t="s">
        <v>12</v>
      </c>
      <c r="B3194" s="39" t="s">
        <v>13</v>
      </c>
      <c r="C3194" s="39">
        <v>24569</v>
      </c>
      <c r="D3194" s="43" t="s">
        <v>13</v>
      </c>
      <c r="E3194" s="39">
        <v>8035</v>
      </c>
      <c r="F3194" s="43" t="s">
        <v>13</v>
      </c>
      <c r="G3194" s="39">
        <v>32604</v>
      </c>
      <c r="H3194" s="76"/>
      <c r="L3194" s="12">
        <f t="shared" si="136"/>
        <v>168</v>
      </c>
    </row>
    <row r="3195" spans="1:12" x14ac:dyDescent="0.25">
      <c r="A3195" s="36" t="s">
        <v>194</v>
      </c>
      <c r="B3195" s="39">
        <v>3806860</v>
      </c>
      <c r="C3195" s="39">
        <v>2413959</v>
      </c>
      <c r="D3195" s="43">
        <v>63.4</v>
      </c>
      <c r="E3195" s="39">
        <v>397209</v>
      </c>
      <c r="F3195" s="43">
        <v>10.4</v>
      </c>
      <c r="G3195" s="39">
        <v>2811168</v>
      </c>
      <c r="H3195" s="76"/>
    </row>
    <row r="3196" spans="1:12" x14ac:dyDescent="0.25">
      <c r="A3196" s="36" t="s">
        <v>103</v>
      </c>
      <c r="B3196" s="39">
        <v>4470643</v>
      </c>
      <c r="C3196" s="39">
        <v>2413959</v>
      </c>
      <c r="D3196" s="45">
        <v>54</v>
      </c>
      <c r="E3196" s="39">
        <v>397209</v>
      </c>
      <c r="F3196" s="45">
        <v>8.9</v>
      </c>
      <c r="G3196" s="39">
        <v>2811168</v>
      </c>
      <c r="H3196" s="76"/>
      <c r="L3196" s="12">
        <f>SUM(L3177:L3195)</f>
        <v>23704</v>
      </c>
    </row>
    <row r="3198" spans="1:12" x14ac:dyDescent="0.25">
      <c r="B3198" s="3" t="s">
        <v>232</v>
      </c>
      <c r="C3198" s="57">
        <f>SUM(C3177:C3194)/SUM(B3177:B3193)</f>
        <v>0.63410780383513021</v>
      </c>
      <c r="D3198" s="56">
        <f>AVERAGE(D3177:D3193)</f>
        <v>67.729411764705873</v>
      </c>
      <c r="F3198" s="56">
        <f>AVERAGE(F3177:F3193)</f>
        <v>22.376470588235293</v>
      </c>
    </row>
    <row r="3199" spans="1:12" x14ac:dyDescent="0.25">
      <c r="B3199" s="3" t="s">
        <v>156</v>
      </c>
      <c r="D3199" s="38">
        <f>AVERAGE(D3187:D3193)</f>
        <v>83.98571428571428</v>
      </c>
      <c r="F3199" s="38">
        <f>AVERAGE(F3187:F3193)</f>
        <v>48.771428571428565</v>
      </c>
    </row>
    <row r="3200" spans="1:12" x14ac:dyDescent="0.25">
      <c r="B3200" s="3" t="s">
        <v>147</v>
      </c>
      <c r="D3200" s="38">
        <f>AVERAGE(D3189:D3193)</f>
        <v>85.74</v>
      </c>
      <c r="F3200" s="38">
        <f>AVERAGE(F3189:F3193)</f>
        <v>64.3</v>
      </c>
    </row>
    <row r="3202" spans="1:12" x14ac:dyDescent="0.25">
      <c r="A3202" t="s">
        <v>262</v>
      </c>
    </row>
    <row r="3203" spans="1:12" x14ac:dyDescent="0.25">
      <c r="A3203" t="s">
        <v>111</v>
      </c>
    </row>
    <row r="3204" spans="1:12" ht="60" x14ac:dyDescent="0.25">
      <c r="A3204" s="35" t="s">
        <v>104</v>
      </c>
      <c r="B3204" s="35" t="s">
        <v>105</v>
      </c>
      <c r="C3204" s="35" t="s">
        <v>106</v>
      </c>
      <c r="D3204" s="35" t="s">
        <v>107</v>
      </c>
      <c r="E3204" s="35" t="s">
        <v>108</v>
      </c>
      <c r="F3204" s="35" t="s">
        <v>109</v>
      </c>
      <c r="G3204" s="35" t="s">
        <v>110</v>
      </c>
      <c r="H3204" s="129"/>
      <c r="L3204" s="35" t="s">
        <v>457</v>
      </c>
    </row>
    <row r="3205" spans="1:12" x14ac:dyDescent="0.25">
      <c r="A3205" s="36" t="s">
        <v>134</v>
      </c>
      <c r="B3205" s="39">
        <v>663783</v>
      </c>
      <c r="C3205" s="39">
        <v>0</v>
      </c>
      <c r="D3205" s="45">
        <v>0</v>
      </c>
      <c r="E3205" s="39">
        <v>0</v>
      </c>
      <c r="F3205" s="45">
        <v>0</v>
      </c>
      <c r="G3205" s="39">
        <v>0</v>
      </c>
      <c r="H3205" s="76"/>
    </row>
    <row r="3206" spans="1:12" x14ac:dyDescent="0.25">
      <c r="A3206" s="41" t="s">
        <v>136</v>
      </c>
      <c r="B3206" s="40">
        <v>166087</v>
      </c>
      <c r="C3206" s="40">
        <v>68465</v>
      </c>
      <c r="D3206" s="44">
        <v>41.2</v>
      </c>
      <c r="E3206" s="40">
        <v>79</v>
      </c>
      <c r="F3206" s="44">
        <v>0</v>
      </c>
      <c r="G3206" s="40">
        <v>68544</v>
      </c>
      <c r="H3206" s="130"/>
      <c r="L3206" s="12">
        <f t="shared" ref="L3206:L3223" si="137">C3206-C3235</f>
        <v>2381</v>
      </c>
    </row>
    <row r="3207" spans="1:12" x14ac:dyDescent="0.25">
      <c r="A3207" s="36" t="s">
        <v>135</v>
      </c>
      <c r="B3207" s="39">
        <v>258656</v>
      </c>
      <c r="C3207" s="39">
        <v>122748</v>
      </c>
      <c r="D3207" s="43">
        <v>47.5</v>
      </c>
      <c r="E3207" s="39">
        <v>1849</v>
      </c>
      <c r="F3207" s="43">
        <v>0.7</v>
      </c>
      <c r="G3207" s="39">
        <v>124597</v>
      </c>
      <c r="H3207" s="76"/>
      <c r="L3207" s="12">
        <f t="shared" si="137"/>
        <v>3472</v>
      </c>
    </row>
    <row r="3208" spans="1:12" x14ac:dyDescent="0.25">
      <c r="A3208" s="37" t="s">
        <v>88</v>
      </c>
      <c r="B3208" s="40">
        <v>276991</v>
      </c>
      <c r="C3208" s="40">
        <v>129048</v>
      </c>
      <c r="D3208" s="44">
        <v>46.6</v>
      </c>
      <c r="E3208" s="40">
        <v>6842</v>
      </c>
      <c r="F3208" s="44">
        <v>2.5</v>
      </c>
      <c r="G3208" s="40">
        <v>135890</v>
      </c>
      <c r="H3208" s="130"/>
      <c r="L3208" s="12">
        <f t="shared" si="137"/>
        <v>2738</v>
      </c>
    </row>
    <row r="3209" spans="1:12" x14ac:dyDescent="0.25">
      <c r="A3209" s="36" t="s">
        <v>89</v>
      </c>
      <c r="B3209" s="39">
        <v>310735</v>
      </c>
      <c r="C3209" s="39">
        <v>146272</v>
      </c>
      <c r="D3209" s="43">
        <v>47.1</v>
      </c>
      <c r="E3209" s="39">
        <v>11856</v>
      </c>
      <c r="F3209" s="43">
        <v>3.8</v>
      </c>
      <c r="G3209" s="39">
        <v>158128</v>
      </c>
      <c r="H3209" s="76"/>
      <c r="L3209" s="12">
        <f t="shared" si="137"/>
        <v>2467</v>
      </c>
    </row>
    <row r="3210" spans="1:12" x14ac:dyDescent="0.25">
      <c r="A3210" s="37" t="s">
        <v>90</v>
      </c>
      <c r="B3210" s="40">
        <v>356322</v>
      </c>
      <c r="C3210" s="40">
        <v>184126</v>
      </c>
      <c r="D3210" s="44">
        <v>51.7</v>
      </c>
      <c r="E3210" s="40">
        <v>15251</v>
      </c>
      <c r="F3210" s="44">
        <v>4.3</v>
      </c>
      <c r="G3210" s="40">
        <v>199377</v>
      </c>
      <c r="H3210" s="130"/>
      <c r="L3210" s="12">
        <f t="shared" si="137"/>
        <v>1633</v>
      </c>
    </row>
    <row r="3211" spans="1:12" x14ac:dyDescent="0.25">
      <c r="A3211" s="36" t="s">
        <v>91</v>
      </c>
      <c r="B3211" s="39">
        <v>366699</v>
      </c>
      <c r="C3211" s="39">
        <v>202098</v>
      </c>
      <c r="D3211" s="43">
        <v>55.1</v>
      </c>
      <c r="E3211" s="39">
        <v>17227</v>
      </c>
      <c r="F3211" s="43">
        <v>4.7</v>
      </c>
      <c r="G3211" s="39">
        <v>219325</v>
      </c>
      <c r="H3211" s="76"/>
      <c r="L3211" s="12">
        <f t="shared" si="137"/>
        <v>1661</v>
      </c>
    </row>
    <row r="3212" spans="1:12" x14ac:dyDescent="0.25">
      <c r="A3212" s="37" t="s">
        <v>92</v>
      </c>
      <c r="B3212" s="40">
        <v>325544</v>
      </c>
      <c r="C3212" s="40">
        <v>196076</v>
      </c>
      <c r="D3212" s="44">
        <v>60.2</v>
      </c>
      <c r="E3212" s="40">
        <v>16351</v>
      </c>
      <c r="F3212" s="44">
        <v>5</v>
      </c>
      <c r="G3212" s="40">
        <v>212427</v>
      </c>
      <c r="H3212" s="130"/>
      <c r="L3212" s="12">
        <f t="shared" si="137"/>
        <v>1303</v>
      </c>
    </row>
    <row r="3213" spans="1:12" x14ac:dyDescent="0.25">
      <c r="A3213" s="36" t="s">
        <v>93</v>
      </c>
      <c r="B3213" s="39">
        <v>291312</v>
      </c>
      <c r="C3213" s="39">
        <v>186563</v>
      </c>
      <c r="D3213" s="43">
        <v>64</v>
      </c>
      <c r="E3213" s="39">
        <v>15782</v>
      </c>
      <c r="F3213" s="43">
        <v>5.4</v>
      </c>
      <c r="G3213" s="39">
        <v>202345</v>
      </c>
      <c r="H3213" s="76"/>
      <c r="L3213" s="12">
        <f t="shared" si="137"/>
        <v>999</v>
      </c>
    </row>
    <row r="3214" spans="1:12" x14ac:dyDescent="0.25">
      <c r="A3214" s="37" t="s">
        <v>94</v>
      </c>
      <c r="B3214" s="40">
        <v>262948</v>
      </c>
      <c r="C3214" s="40">
        <v>185081</v>
      </c>
      <c r="D3214" s="44">
        <v>70.400000000000006</v>
      </c>
      <c r="E3214" s="40">
        <v>15344</v>
      </c>
      <c r="F3214" s="44">
        <v>5.8</v>
      </c>
      <c r="G3214" s="40">
        <v>200425</v>
      </c>
      <c r="H3214" s="130"/>
      <c r="L3214" s="12">
        <f t="shared" si="137"/>
        <v>627</v>
      </c>
    </row>
    <row r="3215" spans="1:12" x14ac:dyDescent="0.25">
      <c r="A3215" s="36" t="s">
        <v>95</v>
      </c>
      <c r="B3215" s="39">
        <v>285387</v>
      </c>
      <c r="C3215" s="39">
        <v>204124</v>
      </c>
      <c r="D3215" s="43">
        <v>71.5</v>
      </c>
      <c r="E3215" s="39">
        <v>16545</v>
      </c>
      <c r="F3215" s="43">
        <v>5.8</v>
      </c>
      <c r="G3215" s="39">
        <v>220669</v>
      </c>
      <c r="H3215" s="76"/>
      <c r="L3215" s="12">
        <f t="shared" si="137"/>
        <v>492</v>
      </c>
    </row>
    <row r="3216" spans="1:12" x14ac:dyDescent="0.25">
      <c r="A3216" s="37" t="s">
        <v>96</v>
      </c>
      <c r="B3216" s="40">
        <v>271707</v>
      </c>
      <c r="C3216" s="40">
        <v>208260</v>
      </c>
      <c r="D3216" s="42">
        <v>76.599999999999994</v>
      </c>
      <c r="E3216" s="40">
        <v>19111</v>
      </c>
      <c r="F3216" s="42">
        <v>7</v>
      </c>
      <c r="G3216" s="40">
        <v>227371</v>
      </c>
      <c r="H3216" s="130"/>
      <c r="L3216" s="12">
        <f t="shared" si="137"/>
        <v>331</v>
      </c>
    </row>
    <row r="3217" spans="1:12" x14ac:dyDescent="0.25">
      <c r="A3217" s="36" t="s">
        <v>97</v>
      </c>
      <c r="B3217" s="39">
        <v>217596</v>
      </c>
      <c r="C3217" s="39">
        <v>179009</v>
      </c>
      <c r="D3217" s="42">
        <v>82.3</v>
      </c>
      <c r="E3217" s="39">
        <v>26024</v>
      </c>
      <c r="F3217" s="42">
        <v>12</v>
      </c>
      <c r="G3217" s="39">
        <v>205033</v>
      </c>
      <c r="H3217" s="76"/>
      <c r="L3217" s="12">
        <f t="shared" si="137"/>
        <v>139</v>
      </c>
    </row>
    <row r="3218" spans="1:12" x14ac:dyDescent="0.25">
      <c r="A3218" s="37" t="s">
        <v>98</v>
      </c>
      <c r="B3218" s="40">
        <v>166506</v>
      </c>
      <c r="C3218" s="40">
        <v>138872</v>
      </c>
      <c r="D3218" s="42">
        <v>83.4</v>
      </c>
      <c r="E3218" s="40">
        <v>36174</v>
      </c>
      <c r="F3218" s="42">
        <v>21.7</v>
      </c>
      <c r="G3218" s="40">
        <v>175046</v>
      </c>
      <c r="H3218" s="130"/>
      <c r="L3218" s="12">
        <f t="shared" si="137"/>
        <v>78</v>
      </c>
    </row>
    <row r="3219" spans="1:12" x14ac:dyDescent="0.25">
      <c r="A3219" s="36" t="s">
        <v>99</v>
      </c>
      <c r="B3219" s="39">
        <v>107003</v>
      </c>
      <c r="C3219" s="39">
        <v>90836</v>
      </c>
      <c r="D3219" s="42">
        <v>84.9</v>
      </c>
      <c r="E3219" s="39">
        <v>76140</v>
      </c>
      <c r="F3219" s="42">
        <v>71.2</v>
      </c>
      <c r="G3219" s="39">
        <v>166976</v>
      </c>
      <c r="H3219" s="76"/>
      <c r="L3219" s="12">
        <f t="shared" si="137"/>
        <v>29</v>
      </c>
    </row>
    <row r="3220" spans="1:12" x14ac:dyDescent="0.25">
      <c r="A3220" s="37" t="s">
        <v>100</v>
      </c>
      <c r="B3220" s="40">
        <v>69877</v>
      </c>
      <c r="C3220" s="40">
        <v>60567</v>
      </c>
      <c r="D3220" s="42">
        <v>86.7</v>
      </c>
      <c r="E3220" s="40">
        <v>51889</v>
      </c>
      <c r="F3220" s="42">
        <v>74.3</v>
      </c>
      <c r="G3220" s="40">
        <v>112456</v>
      </c>
      <c r="H3220" s="130"/>
      <c r="L3220" s="12">
        <f t="shared" si="137"/>
        <v>18</v>
      </c>
    </row>
    <row r="3221" spans="1:12" x14ac:dyDescent="0.25">
      <c r="A3221" s="36" t="s">
        <v>101</v>
      </c>
      <c r="B3221" s="39">
        <v>44852</v>
      </c>
      <c r="C3221" s="39">
        <v>38877</v>
      </c>
      <c r="D3221" s="42">
        <v>86.7</v>
      </c>
      <c r="E3221" s="39">
        <v>33986</v>
      </c>
      <c r="F3221" s="42">
        <v>75.8</v>
      </c>
      <c r="G3221" s="39">
        <v>72863</v>
      </c>
      <c r="H3221" s="76"/>
      <c r="L3221" s="12">
        <f t="shared" si="137"/>
        <v>8</v>
      </c>
    </row>
    <row r="3222" spans="1:12" x14ac:dyDescent="0.25">
      <c r="A3222" s="37" t="s">
        <v>102</v>
      </c>
      <c r="B3222" s="40">
        <v>28637</v>
      </c>
      <c r="C3222" s="40">
        <v>24832</v>
      </c>
      <c r="D3222" s="42">
        <v>86.7</v>
      </c>
      <c r="E3222" s="40">
        <v>22189</v>
      </c>
      <c r="F3222" s="42">
        <v>77.5</v>
      </c>
      <c r="G3222" s="40">
        <v>47021</v>
      </c>
      <c r="H3222" s="130"/>
      <c r="L3222" s="12">
        <f t="shared" si="137"/>
        <v>3</v>
      </c>
    </row>
    <row r="3223" spans="1:12" x14ac:dyDescent="0.25">
      <c r="A3223" s="36" t="s">
        <v>12</v>
      </c>
      <c r="B3223" s="39" t="s">
        <v>13</v>
      </c>
      <c r="C3223" s="39">
        <v>24401</v>
      </c>
      <c r="D3223" s="43" t="s">
        <v>13</v>
      </c>
      <c r="E3223" s="39">
        <v>8536</v>
      </c>
      <c r="F3223" s="43" t="s">
        <v>13</v>
      </c>
      <c r="G3223" s="39">
        <v>32937</v>
      </c>
      <c r="H3223" s="76"/>
      <c r="L3223" s="12">
        <f t="shared" si="137"/>
        <v>347</v>
      </c>
    </row>
    <row r="3224" spans="1:12" x14ac:dyDescent="0.25">
      <c r="A3224" s="36" t="s">
        <v>194</v>
      </c>
      <c r="B3224" s="39">
        <v>3806860</v>
      </c>
      <c r="C3224" s="39">
        <v>2390255</v>
      </c>
      <c r="D3224" s="43">
        <v>62.8</v>
      </c>
      <c r="E3224" s="39">
        <v>391175</v>
      </c>
      <c r="F3224" s="43">
        <v>10.3</v>
      </c>
      <c r="G3224" s="39">
        <v>2781430</v>
      </c>
      <c r="H3224" s="76"/>
    </row>
    <row r="3225" spans="1:12" x14ac:dyDescent="0.25">
      <c r="A3225" s="36" t="s">
        <v>103</v>
      </c>
      <c r="B3225" s="39">
        <v>4470643</v>
      </c>
      <c r="C3225" s="39">
        <v>2390255</v>
      </c>
      <c r="D3225" s="45">
        <v>53.5</v>
      </c>
      <c r="E3225" s="39">
        <v>391175</v>
      </c>
      <c r="F3225" s="45">
        <v>8.6999999999999993</v>
      </c>
      <c r="G3225" s="39">
        <v>2781430</v>
      </c>
      <c r="H3225" s="76"/>
      <c r="L3225" s="12">
        <f>SUM(L3206:L3224)</f>
        <v>18726</v>
      </c>
    </row>
    <row r="3227" spans="1:12" x14ac:dyDescent="0.25">
      <c r="B3227" s="3" t="s">
        <v>232</v>
      </c>
      <c r="C3227" s="57">
        <f>SUM(C3206:C3223)/SUM(B3206:B3222)</f>
        <v>0.62788114821168839</v>
      </c>
      <c r="D3227" s="56">
        <f>AVERAGE(D3206:D3222)</f>
        <v>67.211764705882359</v>
      </c>
      <c r="F3227" s="56">
        <f>AVERAGE(F3206:F3222)</f>
        <v>22.205882352941178</v>
      </c>
    </row>
    <row r="3228" spans="1:12" x14ac:dyDescent="0.25">
      <c r="B3228" s="3" t="s">
        <v>156</v>
      </c>
      <c r="D3228" s="38">
        <f>AVERAGE(D3216:D3222)</f>
        <v>83.899999999999991</v>
      </c>
      <c r="F3228" s="38">
        <f>AVERAGE(F3216:F3222)</f>
        <v>48.5</v>
      </c>
    </row>
    <row r="3229" spans="1:12" x14ac:dyDescent="0.25">
      <c r="B3229" s="3" t="s">
        <v>147</v>
      </c>
      <c r="D3229" s="38">
        <f>AVERAGE(D3218:D3222)</f>
        <v>85.679999999999993</v>
      </c>
      <c r="F3229" s="38">
        <f>AVERAGE(F3218:F3222)</f>
        <v>64.099999999999994</v>
      </c>
    </row>
    <row r="3231" spans="1:12" x14ac:dyDescent="0.25">
      <c r="A3231" t="s">
        <v>256</v>
      </c>
    </row>
    <row r="3232" spans="1:12" x14ac:dyDescent="0.25">
      <c r="A3232" t="s">
        <v>111</v>
      </c>
    </row>
    <row r="3233" spans="1:12" ht="60" x14ac:dyDescent="0.25">
      <c r="A3233" s="35" t="s">
        <v>104</v>
      </c>
      <c r="B3233" s="35" t="s">
        <v>105</v>
      </c>
      <c r="C3233" s="35" t="s">
        <v>106</v>
      </c>
      <c r="D3233" s="35" t="s">
        <v>107</v>
      </c>
      <c r="E3233" s="35" t="s">
        <v>108</v>
      </c>
      <c r="F3233" s="35" t="s">
        <v>109</v>
      </c>
      <c r="G3233" s="35" t="s">
        <v>110</v>
      </c>
      <c r="H3233" s="129"/>
      <c r="L3233" s="35" t="s">
        <v>457</v>
      </c>
    </row>
    <row r="3234" spans="1:12" x14ac:dyDescent="0.25">
      <c r="A3234" s="36" t="s">
        <v>134</v>
      </c>
      <c r="B3234" s="39">
        <v>663783</v>
      </c>
      <c r="C3234" s="39">
        <v>0</v>
      </c>
      <c r="D3234" s="45">
        <v>0</v>
      </c>
      <c r="E3234" s="39">
        <v>0</v>
      </c>
      <c r="F3234" s="45">
        <v>0</v>
      </c>
      <c r="G3234" s="39">
        <v>0</v>
      </c>
      <c r="H3234" s="76"/>
    </row>
    <row r="3235" spans="1:12" x14ac:dyDescent="0.25">
      <c r="A3235" s="41" t="s">
        <v>136</v>
      </c>
      <c r="B3235" s="40">
        <v>166087</v>
      </c>
      <c r="C3235" s="40">
        <v>66084</v>
      </c>
      <c r="D3235" s="44">
        <v>39.799999999999997</v>
      </c>
      <c r="E3235" s="40">
        <v>65</v>
      </c>
      <c r="F3235" s="44">
        <v>0</v>
      </c>
      <c r="G3235" s="40">
        <v>66149</v>
      </c>
      <c r="H3235" s="130"/>
      <c r="L3235" s="12">
        <f t="shared" ref="L3235:L3252" si="138">C3235-C3264</f>
        <v>3832</v>
      </c>
    </row>
    <row r="3236" spans="1:12" x14ac:dyDescent="0.25">
      <c r="A3236" s="36" t="s">
        <v>135</v>
      </c>
      <c r="B3236" s="39">
        <v>258656</v>
      </c>
      <c r="C3236" s="39">
        <v>119276</v>
      </c>
      <c r="D3236" s="43">
        <v>46.1</v>
      </c>
      <c r="E3236" s="39">
        <v>1778</v>
      </c>
      <c r="F3236" s="43">
        <v>0.7</v>
      </c>
      <c r="G3236" s="39">
        <v>121054</v>
      </c>
      <c r="H3236" s="76"/>
      <c r="L3236" s="12">
        <f t="shared" si="138"/>
        <v>5178</v>
      </c>
    </row>
    <row r="3237" spans="1:12" x14ac:dyDescent="0.25">
      <c r="A3237" s="37" t="s">
        <v>88</v>
      </c>
      <c r="B3237" s="40">
        <v>276991</v>
      </c>
      <c r="C3237" s="40">
        <v>126310</v>
      </c>
      <c r="D3237" s="44">
        <v>45.6</v>
      </c>
      <c r="E3237" s="40">
        <v>6743</v>
      </c>
      <c r="F3237" s="44">
        <v>2.4</v>
      </c>
      <c r="G3237" s="40">
        <v>133053</v>
      </c>
      <c r="H3237" s="130"/>
      <c r="L3237" s="12">
        <f t="shared" si="138"/>
        <v>3853</v>
      </c>
    </row>
    <row r="3238" spans="1:12" x14ac:dyDescent="0.25">
      <c r="A3238" s="36" t="s">
        <v>89</v>
      </c>
      <c r="B3238" s="39">
        <v>310735</v>
      </c>
      <c r="C3238" s="39">
        <v>143805</v>
      </c>
      <c r="D3238" s="43">
        <v>46.3</v>
      </c>
      <c r="E3238" s="39">
        <v>11720</v>
      </c>
      <c r="F3238" s="43">
        <v>3.8</v>
      </c>
      <c r="G3238" s="39">
        <v>155525</v>
      </c>
      <c r="H3238" s="76"/>
      <c r="L3238" s="12">
        <f t="shared" si="138"/>
        <v>3606</v>
      </c>
    </row>
    <row r="3239" spans="1:12" x14ac:dyDescent="0.25">
      <c r="A3239" s="37" t="s">
        <v>90</v>
      </c>
      <c r="B3239" s="40">
        <v>356322</v>
      </c>
      <c r="C3239" s="40">
        <v>182493</v>
      </c>
      <c r="D3239" s="44">
        <v>51.2</v>
      </c>
      <c r="E3239" s="40">
        <v>15044</v>
      </c>
      <c r="F3239" s="44">
        <v>4.2</v>
      </c>
      <c r="G3239" s="40">
        <v>197537</v>
      </c>
      <c r="H3239" s="130"/>
      <c r="L3239" s="12">
        <f t="shared" si="138"/>
        <v>3057</v>
      </c>
    </row>
    <row r="3240" spans="1:12" x14ac:dyDescent="0.25">
      <c r="A3240" s="36" t="s">
        <v>91</v>
      </c>
      <c r="B3240" s="39">
        <v>366699</v>
      </c>
      <c r="C3240" s="39">
        <v>200437</v>
      </c>
      <c r="D3240" s="43">
        <v>54.7</v>
      </c>
      <c r="E3240" s="39">
        <v>17000</v>
      </c>
      <c r="F3240" s="43">
        <v>4.5999999999999996</v>
      </c>
      <c r="G3240" s="39">
        <v>217437</v>
      </c>
      <c r="H3240" s="76"/>
      <c r="L3240" s="12">
        <f t="shared" si="138"/>
        <v>3054</v>
      </c>
    </row>
    <row r="3241" spans="1:12" x14ac:dyDescent="0.25">
      <c r="A3241" s="37" t="s">
        <v>92</v>
      </c>
      <c r="B3241" s="40">
        <v>325544</v>
      </c>
      <c r="C3241" s="40">
        <v>194773</v>
      </c>
      <c r="D3241" s="44">
        <v>59.8</v>
      </c>
      <c r="E3241" s="40">
        <v>16110</v>
      </c>
      <c r="F3241" s="44">
        <v>4.9000000000000004</v>
      </c>
      <c r="G3241" s="40">
        <v>210883</v>
      </c>
      <c r="H3241" s="130"/>
      <c r="L3241" s="12">
        <f t="shared" si="138"/>
        <v>2531</v>
      </c>
    </row>
    <row r="3242" spans="1:12" x14ac:dyDescent="0.25">
      <c r="A3242" s="36" t="s">
        <v>93</v>
      </c>
      <c r="B3242" s="39">
        <v>291312</v>
      </c>
      <c r="C3242" s="39">
        <v>185564</v>
      </c>
      <c r="D3242" s="43">
        <v>63.7</v>
      </c>
      <c r="E3242" s="39">
        <v>15575</v>
      </c>
      <c r="F3242" s="43">
        <v>5.3</v>
      </c>
      <c r="G3242" s="39">
        <v>201139</v>
      </c>
      <c r="H3242" s="76"/>
      <c r="L3242" s="12">
        <f t="shared" si="138"/>
        <v>2142</v>
      </c>
    </row>
    <row r="3243" spans="1:12" x14ac:dyDescent="0.25">
      <c r="A3243" s="37" t="s">
        <v>94</v>
      </c>
      <c r="B3243" s="40">
        <v>262948</v>
      </c>
      <c r="C3243" s="40">
        <v>184454</v>
      </c>
      <c r="D3243" s="44">
        <v>70.099999999999994</v>
      </c>
      <c r="E3243" s="40">
        <v>15125</v>
      </c>
      <c r="F3243" s="44">
        <v>5.8</v>
      </c>
      <c r="G3243" s="40">
        <v>199579</v>
      </c>
      <c r="H3243" s="130"/>
      <c r="L3243" s="12">
        <f t="shared" si="138"/>
        <v>1394</v>
      </c>
    </row>
    <row r="3244" spans="1:12" x14ac:dyDescent="0.25">
      <c r="A3244" s="36" t="s">
        <v>95</v>
      </c>
      <c r="B3244" s="39">
        <v>285387</v>
      </c>
      <c r="C3244" s="39">
        <v>203632</v>
      </c>
      <c r="D3244" s="43">
        <v>71.400000000000006</v>
      </c>
      <c r="E3244" s="39">
        <v>16287</v>
      </c>
      <c r="F3244" s="43">
        <v>5.7</v>
      </c>
      <c r="G3244" s="39">
        <v>219919</v>
      </c>
      <c r="H3244" s="76"/>
      <c r="L3244" s="12">
        <f t="shared" si="138"/>
        <v>1150</v>
      </c>
    </row>
    <row r="3245" spans="1:12" x14ac:dyDescent="0.25">
      <c r="A3245" s="37" t="s">
        <v>96</v>
      </c>
      <c r="B3245" s="40">
        <v>271707</v>
      </c>
      <c r="C3245" s="40">
        <v>207929</v>
      </c>
      <c r="D3245" s="42">
        <v>76.5</v>
      </c>
      <c r="E3245" s="40">
        <v>18816</v>
      </c>
      <c r="F3245" s="42">
        <v>6.9</v>
      </c>
      <c r="G3245" s="40">
        <v>226745</v>
      </c>
      <c r="H3245" s="130"/>
      <c r="L3245" s="12">
        <f t="shared" si="138"/>
        <v>783</v>
      </c>
    </row>
    <row r="3246" spans="1:12" x14ac:dyDescent="0.25">
      <c r="A3246" s="36" t="s">
        <v>97</v>
      </c>
      <c r="B3246" s="39">
        <v>217596</v>
      </c>
      <c r="C3246" s="39">
        <v>178870</v>
      </c>
      <c r="D3246" s="42">
        <v>82.2</v>
      </c>
      <c r="E3246" s="39">
        <v>25509</v>
      </c>
      <c r="F3246" s="42">
        <v>11.7</v>
      </c>
      <c r="G3246" s="39">
        <v>204379</v>
      </c>
      <c r="H3246" s="76"/>
      <c r="L3246" s="12">
        <f t="shared" si="138"/>
        <v>342</v>
      </c>
    </row>
    <row r="3247" spans="1:12" x14ac:dyDescent="0.25">
      <c r="A3247" s="37" t="s">
        <v>98</v>
      </c>
      <c r="B3247" s="40">
        <v>166506</v>
      </c>
      <c r="C3247" s="40">
        <v>138794</v>
      </c>
      <c r="D3247" s="42">
        <v>83.4</v>
      </c>
      <c r="E3247" s="40">
        <v>35736</v>
      </c>
      <c r="F3247" s="42">
        <v>21.5</v>
      </c>
      <c r="G3247" s="40">
        <v>174530</v>
      </c>
      <c r="H3247" s="130"/>
      <c r="L3247" s="12">
        <f t="shared" si="138"/>
        <v>174</v>
      </c>
    </row>
    <row r="3248" spans="1:12" x14ac:dyDescent="0.25">
      <c r="A3248" s="36" t="s">
        <v>99</v>
      </c>
      <c r="B3248" s="39">
        <v>107003</v>
      </c>
      <c r="C3248" s="39">
        <v>90807</v>
      </c>
      <c r="D3248" s="42">
        <v>84.9</v>
      </c>
      <c r="E3248" s="39">
        <v>76107</v>
      </c>
      <c r="F3248" s="42">
        <v>71.099999999999994</v>
      </c>
      <c r="G3248" s="39">
        <v>166914</v>
      </c>
      <c r="H3248" s="76"/>
      <c r="L3248" s="12">
        <f t="shared" si="138"/>
        <v>79</v>
      </c>
    </row>
    <row r="3249" spans="1:12" x14ac:dyDescent="0.25">
      <c r="A3249" s="37" t="s">
        <v>100</v>
      </c>
      <c r="B3249" s="40">
        <v>69877</v>
      </c>
      <c r="C3249" s="40">
        <v>60549</v>
      </c>
      <c r="D3249" s="42">
        <v>86.7</v>
      </c>
      <c r="E3249" s="40">
        <v>51863</v>
      </c>
      <c r="F3249" s="42">
        <v>74.2</v>
      </c>
      <c r="G3249" s="40">
        <v>112412</v>
      </c>
      <c r="H3249" s="130"/>
      <c r="L3249" s="12">
        <f t="shared" si="138"/>
        <v>42</v>
      </c>
    </row>
    <row r="3250" spans="1:12" x14ac:dyDescent="0.25">
      <c r="A3250" s="36" t="s">
        <v>101</v>
      </c>
      <c r="B3250" s="39">
        <v>44852</v>
      </c>
      <c r="C3250" s="39">
        <v>38869</v>
      </c>
      <c r="D3250" s="42">
        <v>86.7</v>
      </c>
      <c r="E3250" s="39">
        <v>33975</v>
      </c>
      <c r="F3250" s="42">
        <v>75.7</v>
      </c>
      <c r="G3250" s="39">
        <v>72844</v>
      </c>
      <c r="H3250" s="76"/>
      <c r="L3250" s="12">
        <f t="shared" si="138"/>
        <v>22</v>
      </c>
    </row>
    <row r="3251" spans="1:12" x14ac:dyDescent="0.25">
      <c r="A3251" s="37" t="s">
        <v>102</v>
      </c>
      <c r="B3251" s="40">
        <v>28637</v>
      </c>
      <c r="C3251" s="40">
        <v>24829</v>
      </c>
      <c r="D3251" s="42">
        <v>86.7</v>
      </c>
      <c r="E3251" s="40">
        <v>22183</v>
      </c>
      <c r="F3251" s="42">
        <v>77.5</v>
      </c>
      <c r="G3251" s="40">
        <v>47012</v>
      </c>
      <c r="H3251" s="130"/>
      <c r="L3251" s="12">
        <f t="shared" si="138"/>
        <v>10</v>
      </c>
    </row>
    <row r="3252" spans="1:12" x14ac:dyDescent="0.25">
      <c r="A3252" s="36" t="s">
        <v>12</v>
      </c>
      <c r="B3252" s="39" t="s">
        <v>13</v>
      </c>
      <c r="C3252" s="39">
        <v>24054</v>
      </c>
      <c r="D3252" s="43" t="s">
        <v>13</v>
      </c>
      <c r="E3252" s="39">
        <v>8564</v>
      </c>
      <c r="F3252" s="43" t="s">
        <v>13</v>
      </c>
      <c r="G3252" s="39">
        <v>32618</v>
      </c>
      <c r="H3252" s="76"/>
      <c r="L3252" s="12">
        <f t="shared" si="138"/>
        <v>608</v>
      </c>
    </row>
    <row r="3253" spans="1:12" x14ac:dyDescent="0.25">
      <c r="A3253" s="36" t="s">
        <v>194</v>
      </c>
      <c r="B3253" s="39">
        <v>3806860</v>
      </c>
      <c r="C3253" s="39">
        <v>2371529</v>
      </c>
      <c r="D3253" s="43">
        <v>62.3</v>
      </c>
      <c r="E3253" s="39">
        <v>388200</v>
      </c>
      <c r="F3253" s="43">
        <v>10.199999999999999</v>
      </c>
      <c r="G3253" s="39">
        <v>2759729</v>
      </c>
      <c r="H3253" s="76"/>
    </row>
    <row r="3254" spans="1:12" x14ac:dyDescent="0.25">
      <c r="A3254" s="36" t="s">
        <v>103</v>
      </c>
      <c r="B3254" s="39">
        <v>4470643</v>
      </c>
      <c r="C3254" s="39">
        <v>2371529</v>
      </c>
      <c r="D3254" s="45">
        <v>53</v>
      </c>
      <c r="E3254" s="39">
        <v>388200</v>
      </c>
      <c r="F3254" s="45">
        <v>8.6999999999999993</v>
      </c>
      <c r="G3254" s="39">
        <v>2759729</v>
      </c>
      <c r="H3254" s="76"/>
      <c r="L3254" s="12">
        <f>SUM(L3235:L3253)</f>
        <v>31857</v>
      </c>
    </row>
    <row r="3256" spans="1:12" x14ac:dyDescent="0.25">
      <c r="B3256" s="3" t="s">
        <v>232</v>
      </c>
      <c r="C3256" s="57">
        <f>SUM(C3235:C3252)/SUM(B3235:B3251)</f>
        <v>0.62296213229856945</v>
      </c>
      <c r="D3256" s="56">
        <f>AVERAGE(D3235:D3251)</f>
        <v>66.811764705882354</v>
      </c>
      <c r="F3256" s="56">
        <f>AVERAGE(F3235:F3251)</f>
        <v>22.117647058823529</v>
      </c>
    </row>
    <row r="3257" spans="1:12" x14ac:dyDescent="0.25">
      <c r="B3257" s="3" t="s">
        <v>156</v>
      </c>
      <c r="D3257" s="38">
        <f>AVERAGE(D3245:D3251)</f>
        <v>83.871428571428581</v>
      </c>
      <c r="F3257" s="38">
        <f>AVERAGE(F3245:F3251)</f>
        <v>48.371428571428567</v>
      </c>
    </row>
    <row r="3258" spans="1:12" x14ac:dyDescent="0.25">
      <c r="B3258" s="3" t="s">
        <v>147</v>
      </c>
      <c r="D3258" s="38">
        <f>AVERAGE(D3247:D3251)</f>
        <v>85.679999999999993</v>
      </c>
      <c r="F3258" s="38">
        <f>AVERAGE(F3247:F3251)</f>
        <v>64</v>
      </c>
    </row>
    <row r="3260" spans="1:12" x14ac:dyDescent="0.25">
      <c r="A3260" t="s">
        <v>254</v>
      </c>
    </row>
    <row r="3261" spans="1:12" x14ac:dyDescent="0.25">
      <c r="A3261" t="s">
        <v>111</v>
      </c>
    </row>
    <row r="3262" spans="1:12" ht="60" x14ac:dyDescent="0.25">
      <c r="A3262" s="35" t="s">
        <v>104</v>
      </c>
      <c r="B3262" s="35" t="s">
        <v>105</v>
      </c>
      <c r="C3262" s="35" t="s">
        <v>106</v>
      </c>
      <c r="D3262" s="35" t="s">
        <v>107</v>
      </c>
      <c r="E3262" s="35" t="s">
        <v>108</v>
      </c>
      <c r="F3262" s="35" t="s">
        <v>109</v>
      </c>
      <c r="G3262" s="35" t="s">
        <v>110</v>
      </c>
      <c r="H3262" s="129"/>
      <c r="L3262" s="35" t="s">
        <v>457</v>
      </c>
    </row>
    <row r="3263" spans="1:12" x14ac:dyDescent="0.25">
      <c r="A3263" s="36" t="s">
        <v>134</v>
      </c>
      <c r="B3263" s="39">
        <v>663783</v>
      </c>
      <c r="C3263" s="39">
        <v>0</v>
      </c>
      <c r="D3263" s="45">
        <v>0</v>
      </c>
      <c r="E3263" s="39">
        <v>0</v>
      </c>
      <c r="F3263" s="45">
        <v>0</v>
      </c>
      <c r="G3263" s="39">
        <v>0</v>
      </c>
      <c r="H3263" s="76"/>
    </row>
    <row r="3264" spans="1:12" x14ac:dyDescent="0.25">
      <c r="A3264" s="41" t="s">
        <v>136</v>
      </c>
      <c r="B3264" s="40">
        <v>166087</v>
      </c>
      <c r="C3264" s="40">
        <v>62252</v>
      </c>
      <c r="D3264" s="44">
        <v>37.5</v>
      </c>
      <c r="E3264" s="40">
        <v>53</v>
      </c>
      <c r="F3264" s="44">
        <v>0</v>
      </c>
      <c r="G3264" s="40">
        <v>62305</v>
      </c>
      <c r="H3264" s="130"/>
      <c r="L3264" s="12">
        <f t="shared" ref="L3264:L3281" si="139">C3264-C3293</f>
        <v>4404</v>
      </c>
    </row>
    <row r="3265" spans="1:12" x14ac:dyDescent="0.25">
      <c r="A3265" s="36" t="s">
        <v>135</v>
      </c>
      <c r="B3265" s="39">
        <v>258656</v>
      </c>
      <c r="C3265" s="39">
        <v>114098</v>
      </c>
      <c r="D3265" s="43">
        <v>44.1</v>
      </c>
      <c r="E3265" s="39">
        <v>1678</v>
      </c>
      <c r="F3265" s="43">
        <v>0.6</v>
      </c>
      <c r="G3265" s="39">
        <v>115776</v>
      </c>
      <c r="H3265" s="76"/>
      <c r="L3265" s="12">
        <f t="shared" si="139"/>
        <v>6025</v>
      </c>
    </row>
    <row r="3266" spans="1:12" x14ac:dyDescent="0.25">
      <c r="A3266" s="37" t="s">
        <v>88</v>
      </c>
      <c r="B3266" s="40">
        <v>276991</v>
      </c>
      <c r="C3266" s="40">
        <v>122457</v>
      </c>
      <c r="D3266" s="44">
        <v>44.2</v>
      </c>
      <c r="E3266" s="40">
        <v>6520</v>
      </c>
      <c r="F3266" s="44">
        <v>2.4</v>
      </c>
      <c r="G3266" s="40">
        <v>128977</v>
      </c>
      <c r="H3266" s="130"/>
      <c r="L3266" s="12">
        <f t="shared" si="139"/>
        <v>5131</v>
      </c>
    </row>
    <row r="3267" spans="1:12" x14ac:dyDescent="0.25">
      <c r="A3267" s="36" t="s">
        <v>89</v>
      </c>
      <c r="B3267" s="39">
        <v>310735</v>
      </c>
      <c r="C3267" s="39">
        <v>140199</v>
      </c>
      <c r="D3267" s="43">
        <v>45.1</v>
      </c>
      <c r="E3267" s="39">
        <v>11410</v>
      </c>
      <c r="F3267" s="43">
        <v>3.7</v>
      </c>
      <c r="G3267" s="39">
        <v>151609</v>
      </c>
      <c r="H3267" s="76"/>
      <c r="L3267" s="12">
        <f t="shared" si="139"/>
        <v>5095</v>
      </c>
    </row>
    <row r="3268" spans="1:12" x14ac:dyDescent="0.25">
      <c r="A3268" s="37" t="s">
        <v>90</v>
      </c>
      <c r="B3268" s="40">
        <v>356322</v>
      </c>
      <c r="C3268" s="40">
        <v>179436</v>
      </c>
      <c r="D3268" s="44">
        <v>50.4</v>
      </c>
      <c r="E3268" s="40">
        <v>14613</v>
      </c>
      <c r="F3268" s="44">
        <v>4.0999999999999996</v>
      </c>
      <c r="G3268" s="40">
        <v>194049</v>
      </c>
      <c r="H3268" s="130"/>
      <c r="L3268" s="12">
        <f t="shared" si="139"/>
        <v>4576</v>
      </c>
    </row>
    <row r="3269" spans="1:12" x14ac:dyDescent="0.25">
      <c r="A3269" s="36" t="s">
        <v>91</v>
      </c>
      <c r="B3269" s="39">
        <v>366699</v>
      </c>
      <c r="C3269" s="39">
        <v>197383</v>
      </c>
      <c r="D3269" s="43">
        <v>53.8</v>
      </c>
      <c r="E3269" s="39">
        <v>16515</v>
      </c>
      <c r="F3269" s="43">
        <v>4.5</v>
      </c>
      <c r="G3269" s="39">
        <v>213898</v>
      </c>
      <c r="H3269" s="76"/>
      <c r="L3269" s="12">
        <f t="shared" si="139"/>
        <v>4901</v>
      </c>
    </row>
    <row r="3270" spans="1:12" x14ac:dyDescent="0.25">
      <c r="A3270" s="37" t="s">
        <v>92</v>
      </c>
      <c r="B3270" s="40">
        <v>325544</v>
      </c>
      <c r="C3270" s="40">
        <v>192242</v>
      </c>
      <c r="D3270" s="44">
        <v>59.1</v>
      </c>
      <c r="E3270" s="40">
        <v>15619</v>
      </c>
      <c r="F3270" s="44">
        <v>4.8</v>
      </c>
      <c r="G3270" s="40">
        <v>207861</v>
      </c>
      <c r="H3270" s="130"/>
      <c r="L3270" s="12">
        <f t="shared" si="139"/>
        <v>3702</v>
      </c>
    </row>
    <row r="3271" spans="1:12" x14ac:dyDescent="0.25">
      <c r="A3271" s="36" t="s">
        <v>93</v>
      </c>
      <c r="B3271" s="39">
        <v>291312</v>
      </c>
      <c r="C3271" s="39">
        <v>183422</v>
      </c>
      <c r="D3271" s="43">
        <v>63</v>
      </c>
      <c r="E3271" s="39">
        <v>15092</v>
      </c>
      <c r="F3271" s="43">
        <v>5.2</v>
      </c>
      <c r="G3271" s="39">
        <v>198514</v>
      </c>
      <c r="H3271" s="76"/>
      <c r="L3271" s="12">
        <f t="shared" si="139"/>
        <v>2993</v>
      </c>
    </row>
    <row r="3272" spans="1:12" x14ac:dyDescent="0.25">
      <c r="A3272" s="37" t="s">
        <v>94</v>
      </c>
      <c r="B3272" s="40">
        <v>262948</v>
      </c>
      <c r="C3272" s="40">
        <v>183060</v>
      </c>
      <c r="D3272" s="44">
        <v>69.599999999999994</v>
      </c>
      <c r="E3272" s="40">
        <v>14593</v>
      </c>
      <c r="F3272" s="44">
        <v>5.5</v>
      </c>
      <c r="G3272" s="40">
        <v>197653</v>
      </c>
      <c r="H3272" s="130"/>
      <c r="L3272" s="12">
        <f t="shared" si="139"/>
        <v>2045</v>
      </c>
    </row>
    <row r="3273" spans="1:12" x14ac:dyDescent="0.25">
      <c r="A3273" s="36" t="s">
        <v>95</v>
      </c>
      <c r="B3273" s="39">
        <v>285387</v>
      </c>
      <c r="C3273" s="39">
        <v>202482</v>
      </c>
      <c r="D3273" s="43">
        <v>70.900000000000006</v>
      </c>
      <c r="E3273" s="39">
        <v>15643</v>
      </c>
      <c r="F3273" s="43">
        <v>5.5</v>
      </c>
      <c r="G3273" s="39">
        <v>218125</v>
      </c>
      <c r="H3273" s="76"/>
      <c r="L3273" s="12">
        <f t="shared" si="139"/>
        <v>1692</v>
      </c>
    </row>
    <row r="3274" spans="1:12" x14ac:dyDescent="0.25">
      <c r="A3274" s="37" t="s">
        <v>96</v>
      </c>
      <c r="B3274" s="40">
        <v>271707</v>
      </c>
      <c r="C3274" s="40">
        <v>207146</v>
      </c>
      <c r="D3274" s="42">
        <v>76.2</v>
      </c>
      <c r="E3274" s="40">
        <v>18116</v>
      </c>
      <c r="F3274" s="42">
        <v>6.7</v>
      </c>
      <c r="G3274" s="40">
        <v>225262</v>
      </c>
      <c r="H3274" s="130"/>
      <c r="L3274" s="12">
        <f t="shared" si="139"/>
        <v>1154</v>
      </c>
    </row>
    <row r="3275" spans="1:12" x14ac:dyDescent="0.25">
      <c r="A3275" s="36" t="s">
        <v>97</v>
      </c>
      <c r="B3275" s="39">
        <v>217596</v>
      </c>
      <c r="C3275" s="39">
        <v>178528</v>
      </c>
      <c r="D3275" s="42">
        <v>82</v>
      </c>
      <c r="E3275" s="39">
        <v>24120</v>
      </c>
      <c r="F3275" s="42">
        <v>11.1</v>
      </c>
      <c r="G3275" s="39">
        <v>202648</v>
      </c>
      <c r="H3275" s="76"/>
      <c r="L3275" s="12">
        <f t="shared" si="139"/>
        <v>488</v>
      </c>
    </row>
    <row r="3276" spans="1:12" x14ac:dyDescent="0.25">
      <c r="A3276" s="37" t="s">
        <v>98</v>
      </c>
      <c r="B3276" s="40">
        <v>166506</v>
      </c>
      <c r="C3276" s="40">
        <v>138620</v>
      </c>
      <c r="D3276" s="42">
        <v>83.3</v>
      </c>
      <c r="E3276" s="40">
        <v>34590</v>
      </c>
      <c r="F3276" s="42">
        <v>20.8</v>
      </c>
      <c r="G3276" s="40">
        <v>173210</v>
      </c>
      <c r="H3276" s="130"/>
      <c r="L3276" s="12">
        <f t="shared" si="139"/>
        <v>289</v>
      </c>
    </row>
    <row r="3277" spans="1:12" x14ac:dyDescent="0.25">
      <c r="A3277" s="36" t="s">
        <v>99</v>
      </c>
      <c r="B3277" s="39">
        <v>107003</v>
      </c>
      <c r="C3277" s="39">
        <v>90728</v>
      </c>
      <c r="D3277" s="42">
        <v>84.8</v>
      </c>
      <c r="E3277" s="39">
        <v>76002</v>
      </c>
      <c r="F3277" s="42">
        <v>71</v>
      </c>
      <c r="G3277" s="39">
        <v>166730</v>
      </c>
      <c r="H3277" s="76"/>
      <c r="L3277" s="12">
        <f t="shared" si="139"/>
        <v>112</v>
      </c>
    </row>
    <row r="3278" spans="1:12" x14ac:dyDescent="0.25">
      <c r="A3278" s="37" t="s">
        <v>100</v>
      </c>
      <c r="B3278" s="40">
        <v>69877</v>
      </c>
      <c r="C3278" s="40">
        <v>60507</v>
      </c>
      <c r="D3278" s="42">
        <v>86.6</v>
      </c>
      <c r="E3278" s="40">
        <v>51799</v>
      </c>
      <c r="F3278" s="42">
        <v>74.099999999999994</v>
      </c>
      <c r="G3278" s="40">
        <v>112306</v>
      </c>
      <c r="H3278" s="130"/>
      <c r="L3278" s="12">
        <f t="shared" si="139"/>
        <v>69</v>
      </c>
    </row>
    <row r="3279" spans="1:12" x14ac:dyDescent="0.25">
      <c r="A3279" s="36" t="s">
        <v>101</v>
      </c>
      <c r="B3279" s="39">
        <v>44852</v>
      </c>
      <c r="C3279" s="39">
        <v>38847</v>
      </c>
      <c r="D3279" s="42">
        <v>86.6</v>
      </c>
      <c r="E3279" s="39">
        <v>33927</v>
      </c>
      <c r="F3279" s="42">
        <v>75.599999999999994</v>
      </c>
      <c r="G3279" s="39">
        <v>72774</v>
      </c>
      <c r="H3279" s="76"/>
      <c r="L3279" s="12">
        <f t="shared" si="139"/>
        <v>36</v>
      </c>
    </row>
    <row r="3280" spans="1:12" x14ac:dyDescent="0.25">
      <c r="A3280" s="37" t="s">
        <v>102</v>
      </c>
      <c r="B3280" s="40">
        <v>28637</v>
      </c>
      <c r="C3280" s="40">
        <v>24819</v>
      </c>
      <c r="D3280" s="42">
        <v>86.7</v>
      </c>
      <c r="E3280" s="40">
        <v>22162</v>
      </c>
      <c r="F3280" s="42">
        <v>77.400000000000006</v>
      </c>
      <c r="G3280" s="40">
        <v>46981</v>
      </c>
      <c r="H3280" s="130"/>
      <c r="L3280" s="12">
        <f t="shared" si="139"/>
        <v>20</v>
      </c>
    </row>
    <row r="3281" spans="1:12" x14ac:dyDescent="0.25">
      <c r="A3281" s="36" t="s">
        <v>12</v>
      </c>
      <c r="B3281" s="39" t="s">
        <v>13</v>
      </c>
      <c r="C3281" s="39">
        <v>23446</v>
      </c>
      <c r="D3281" s="43" t="s">
        <v>13</v>
      </c>
      <c r="E3281" s="39">
        <v>8563</v>
      </c>
      <c r="F3281" s="43" t="s">
        <v>13</v>
      </c>
      <c r="G3281" s="39">
        <v>32009</v>
      </c>
      <c r="H3281" s="76"/>
      <c r="L3281" s="12">
        <f t="shared" si="139"/>
        <v>524</v>
      </c>
    </row>
    <row r="3282" spans="1:12" x14ac:dyDescent="0.25">
      <c r="A3282" s="36" t="s">
        <v>194</v>
      </c>
      <c r="B3282" s="39">
        <v>3806860</v>
      </c>
      <c r="C3282" s="39">
        <v>2339672</v>
      </c>
      <c r="D3282" s="43">
        <v>61.5</v>
      </c>
      <c r="E3282" s="39">
        <v>381015</v>
      </c>
      <c r="F3282" s="43">
        <v>10</v>
      </c>
      <c r="G3282" s="39">
        <v>2720687</v>
      </c>
      <c r="H3282" s="76"/>
    </row>
    <row r="3283" spans="1:12" x14ac:dyDescent="0.25">
      <c r="A3283" s="36" t="s">
        <v>103</v>
      </c>
      <c r="B3283" s="39">
        <v>4470643</v>
      </c>
      <c r="C3283" s="39">
        <v>2339672</v>
      </c>
      <c r="D3283" s="45">
        <v>52.3</v>
      </c>
      <c r="E3283" s="39">
        <v>381015</v>
      </c>
      <c r="F3283" s="45">
        <v>8.5</v>
      </c>
      <c r="G3283" s="39">
        <v>2720687</v>
      </c>
      <c r="H3283" s="76"/>
      <c r="L3283" s="12">
        <f>SUM(L3264:L3282)</f>
        <v>43256</v>
      </c>
    </row>
    <row r="3285" spans="1:12" x14ac:dyDescent="0.25">
      <c r="B3285" s="3" t="s">
        <v>232</v>
      </c>
      <c r="D3285" s="56">
        <f>AVERAGE(D3264:D3280)</f>
        <v>66.111764705882365</v>
      </c>
      <c r="F3285" s="56">
        <f>AVERAGE(F3264:F3280)</f>
        <v>21.941176470588236</v>
      </c>
    </row>
    <row r="3286" spans="1:12" x14ac:dyDescent="0.25">
      <c r="B3286" s="3" t="s">
        <v>156</v>
      </c>
      <c r="D3286" s="38">
        <f>AVERAGE(D3274:D3280)</f>
        <v>83.742857142857147</v>
      </c>
      <c r="F3286" s="38">
        <f>AVERAGE(F3274:F3280)</f>
        <v>48.099999999999987</v>
      </c>
    </row>
    <row r="3287" spans="1:12" x14ac:dyDescent="0.25">
      <c r="B3287" s="3" t="s">
        <v>147</v>
      </c>
      <c r="D3287" s="38">
        <f>AVERAGE(D3276:D3280)</f>
        <v>85.6</v>
      </c>
      <c r="F3287" s="38">
        <f>AVERAGE(F3276:F3280)</f>
        <v>63.779999999999994</v>
      </c>
    </row>
    <row r="3289" spans="1:12" x14ac:dyDescent="0.25">
      <c r="A3289" t="s">
        <v>246</v>
      </c>
    </row>
    <row r="3290" spans="1:12" x14ac:dyDescent="0.25">
      <c r="A3290" t="s">
        <v>111</v>
      </c>
    </row>
    <row r="3291" spans="1:12" ht="60" x14ac:dyDescent="0.25">
      <c r="A3291" s="35" t="s">
        <v>104</v>
      </c>
      <c r="B3291" s="35" t="s">
        <v>105</v>
      </c>
      <c r="C3291" s="35" t="s">
        <v>106</v>
      </c>
      <c r="D3291" s="35" t="s">
        <v>107</v>
      </c>
      <c r="E3291" s="35" t="s">
        <v>108</v>
      </c>
      <c r="F3291" s="35" t="s">
        <v>109</v>
      </c>
      <c r="G3291" s="35" t="s">
        <v>110</v>
      </c>
      <c r="H3291" s="129"/>
      <c r="L3291" s="35" t="s">
        <v>457</v>
      </c>
    </row>
    <row r="3292" spans="1:12" x14ac:dyDescent="0.25">
      <c r="A3292" s="36" t="s">
        <v>134</v>
      </c>
      <c r="B3292" s="39">
        <v>663783</v>
      </c>
      <c r="C3292" s="39">
        <v>0</v>
      </c>
      <c r="D3292" s="45">
        <v>0</v>
      </c>
      <c r="E3292" s="39">
        <v>0</v>
      </c>
      <c r="F3292" s="45">
        <v>0</v>
      </c>
      <c r="G3292" s="39">
        <v>0</v>
      </c>
      <c r="H3292" s="76"/>
    </row>
    <row r="3293" spans="1:12" x14ac:dyDescent="0.25">
      <c r="A3293" s="41" t="s">
        <v>136</v>
      </c>
      <c r="B3293" s="40">
        <v>166087</v>
      </c>
      <c r="C3293" s="40">
        <v>57848</v>
      </c>
      <c r="D3293" s="44">
        <v>34.799999999999997</v>
      </c>
      <c r="E3293" s="40">
        <v>32</v>
      </c>
      <c r="F3293" s="44">
        <v>0</v>
      </c>
      <c r="G3293" s="40">
        <v>57880</v>
      </c>
      <c r="H3293" s="130"/>
      <c r="L3293" s="12">
        <f t="shared" ref="L3293:L3310" si="140">C3293-C3322</f>
        <v>4207</v>
      </c>
    </row>
    <row r="3294" spans="1:12" x14ac:dyDescent="0.25">
      <c r="A3294" s="36" t="s">
        <v>135</v>
      </c>
      <c r="B3294" s="39">
        <v>258656</v>
      </c>
      <c r="C3294" s="39">
        <v>108073</v>
      </c>
      <c r="D3294" s="43">
        <v>41.8</v>
      </c>
      <c r="E3294" s="39">
        <v>1538</v>
      </c>
      <c r="F3294" s="43">
        <v>0.6</v>
      </c>
      <c r="G3294" s="39">
        <v>109611</v>
      </c>
      <c r="H3294" s="76"/>
      <c r="L3294" s="12">
        <f t="shared" si="140"/>
        <v>6300</v>
      </c>
    </row>
    <row r="3295" spans="1:12" x14ac:dyDescent="0.25">
      <c r="A3295" s="37" t="s">
        <v>88</v>
      </c>
      <c r="B3295" s="40">
        <v>276991</v>
      </c>
      <c r="C3295" s="40">
        <v>117326</v>
      </c>
      <c r="D3295" s="44">
        <v>42.4</v>
      </c>
      <c r="E3295" s="40">
        <v>6264</v>
      </c>
      <c r="F3295" s="44">
        <v>2.2999999999999998</v>
      </c>
      <c r="G3295" s="40">
        <v>123590</v>
      </c>
      <c r="H3295" s="130"/>
      <c r="L3295" s="12">
        <f t="shared" si="140"/>
        <v>5096</v>
      </c>
    </row>
    <row r="3296" spans="1:12" x14ac:dyDescent="0.25">
      <c r="A3296" s="36" t="s">
        <v>89</v>
      </c>
      <c r="B3296" s="39">
        <v>310735</v>
      </c>
      <c r="C3296" s="39">
        <v>135104</v>
      </c>
      <c r="D3296" s="43">
        <v>43.5</v>
      </c>
      <c r="E3296" s="39">
        <v>11057</v>
      </c>
      <c r="F3296" s="43">
        <v>3.6</v>
      </c>
      <c r="G3296" s="39">
        <v>146161</v>
      </c>
      <c r="H3296" s="76"/>
      <c r="L3296" s="12">
        <f t="shared" si="140"/>
        <v>4898</v>
      </c>
    </row>
    <row r="3297" spans="1:12" x14ac:dyDescent="0.25">
      <c r="A3297" s="37" t="s">
        <v>90</v>
      </c>
      <c r="B3297" s="40">
        <v>356322</v>
      </c>
      <c r="C3297" s="40">
        <v>174860</v>
      </c>
      <c r="D3297" s="44">
        <v>49.1</v>
      </c>
      <c r="E3297" s="40">
        <v>14067</v>
      </c>
      <c r="F3297" s="44">
        <v>3.9</v>
      </c>
      <c r="G3297" s="40">
        <v>188927</v>
      </c>
      <c r="H3297" s="130"/>
      <c r="L3297" s="12">
        <f t="shared" si="140"/>
        <v>5122</v>
      </c>
    </row>
    <row r="3298" spans="1:12" x14ac:dyDescent="0.25">
      <c r="A3298" s="36" t="s">
        <v>91</v>
      </c>
      <c r="B3298" s="39">
        <v>366699</v>
      </c>
      <c r="C3298" s="39">
        <v>192482</v>
      </c>
      <c r="D3298" s="43">
        <v>52.5</v>
      </c>
      <c r="E3298" s="39">
        <v>15929</v>
      </c>
      <c r="F3298" s="43">
        <v>4.3</v>
      </c>
      <c r="G3298" s="39">
        <v>208411</v>
      </c>
      <c r="H3298" s="76"/>
      <c r="L3298" s="12">
        <f t="shared" si="140"/>
        <v>5266</v>
      </c>
    </row>
    <row r="3299" spans="1:12" x14ac:dyDescent="0.25">
      <c r="A3299" s="37" t="s">
        <v>92</v>
      </c>
      <c r="B3299" s="40">
        <v>325544</v>
      </c>
      <c r="C3299" s="40">
        <v>188540</v>
      </c>
      <c r="D3299" s="44">
        <v>57.9</v>
      </c>
      <c r="E3299" s="40">
        <v>15017</v>
      </c>
      <c r="F3299" s="44">
        <v>4.5999999999999996</v>
      </c>
      <c r="G3299" s="40">
        <v>203557</v>
      </c>
      <c r="H3299" s="130"/>
      <c r="L3299" s="12">
        <f t="shared" si="140"/>
        <v>3786</v>
      </c>
    </row>
    <row r="3300" spans="1:12" x14ac:dyDescent="0.25">
      <c r="A3300" s="36" t="s">
        <v>93</v>
      </c>
      <c r="B3300" s="39">
        <v>291312</v>
      </c>
      <c r="C3300" s="39">
        <v>180429</v>
      </c>
      <c r="D3300" s="43">
        <v>61.9</v>
      </c>
      <c r="E3300" s="39">
        <v>14500</v>
      </c>
      <c r="F3300" s="43">
        <v>5</v>
      </c>
      <c r="G3300" s="39">
        <v>194929</v>
      </c>
      <c r="H3300" s="76"/>
      <c r="L3300" s="12">
        <f t="shared" si="140"/>
        <v>3079</v>
      </c>
    </row>
    <row r="3301" spans="1:12" x14ac:dyDescent="0.25">
      <c r="A3301" s="37" t="s">
        <v>94</v>
      </c>
      <c r="B3301" s="40">
        <v>262948</v>
      </c>
      <c r="C3301" s="40">
        <v>181015</v>
      </c>
      <c r="D3301" s="44">
        <v>68.8</v>
      </c>
      <c r="E3301" s="40">
        <v>13950</v>
      </c>
      <c r="F3301" s="44">
        <v>5.3</v>
      </c>
      <c r="G3301" s="40">
        <v>194965</v>
      </c>
      <c r="H3301" s="130"/>
      <c r="L3301" s="12">
        <f t="shared" si="140"/>
        <v>2176</v>
      </c>
    </row>
    <row r="3302" spans="1:12" x14ac:dyDescent="0.25">
      <c r="A3302" s="36" t="s">
        <v>95</v>
      </c>
      <c r="B3302" s="39">
        <v>285387</v>
      </c>
      <c r="C3302" s="39">
        <v>200790</v>
      </c>
      <c r="D3302" s="43">
        <v>70.400000000000006</v>
      </c>
      <c r="E3302" s="39">
        <v>14896</v>
      </c>
      <c r="F3302" s="43">
        <v>5.2</v>
      </c>
      <c r="G3302" s="39">
        <v>215686</v>
      </c>
      <c r="H3302" s="76"/>
      <c r="L3302" s="12">
        <f t="shared" si="140"/>
        <v>1738</v>
      </c>
    </row>
    <row r="3303" spans="1:12" x14ac:dyDescent="0.25">
      <c r="A3303" s="37" t="s">
        <v>96</v>
      </c>
      <c r="B3303" s="40">
        <v>271707</v>
      </c>
      <c r="C3303" s="40">
        <v>205992</v>
      </c>
      <c r="D3303" s="42">
        <v>75.8</v>
      </c>
      <c r="E3303" s="40">
        <v>17218</v>
      </c>
      <c r="F3303" s="42">
        <v>6.3</v>
      </c>
      <c r="G3303" s="40">
        <v>223210</v>
      </c>
      <c r="H3303" s="130"/>
      <c r="L3303" s="12">
        <f t="shared" si="140"/>
        <v>1293</v>
      </c>
    </row>
    <row r="3304" spans="1:12" x14ac:dyDescent="0.25">
      <c r="A3304" s="36" t="s">
        <v>97</v>
      </c>
      <c r="B3304" s="39">
        <v>217596</v>
      </c>
      <c r="C3304" s="39">
        <v>178040</v>
      </c>
      <c r="D3304" s="42">
        <v>81.8</v>
      </c>
      <c r="E3304" s="39">
        <v>22336</v>
      </c>
      <c r="F3304" s="42">
        <v>10.3</v>
      </c>
      <c r="G3304" s="39">
        <v>200376</v>
      </c>
      <c r="H3304" s="76"/>
      <c r="L3304" s="12">
        <f t="shared" si="140"/>
        <v>514</v>
      </c>
    </row>
    <row r="3305" spans="1:12" x14ac:dyDescent="0.25">
      <c r="A3305" s="37" t="s">
        <v>98</v>
      </c>
      <c r="B3305" s="40">
        <v>166506</v>
      </c>
      <c r="C3305" s="40">
        <v>138331</v>
      </c>
      <c r="D3305" s="42">
        <v>83.1</v>
      </c>
      <c r="E3305" s="40">
        <v>33066</v>
      </c>
      <c r="F3305" s="42">
        <v>19.899999999999999</v>
      </c>
      <c r="G3305" s="40">
        <v>171397</v>
      </c>
      <c r="H3305" s="130"/>
      <c r="L3305" s="12">
        <f t="shared" si="140"/>
        <v>344</v>
      </c>
    </row>
    <row r="3306" spans="1:12" x14ac:dyDescent="0.25">
      <c r="A3306" s="36" t="s">
        <v>99</v>
      </c>
      <c r="B3306" s="39">
        <v>107003</v>
      </c>
      <c r="C3306" s="39">
        <v>90616</v>
      </c>
      <c r="D3306" s="42">
        <v>84.7</v>
      </c>
      <c r="E3306" s="39">
        <v>75833</v>
      </c>
      <c r="F3306" s="42">
        <v>70.900000000000006</v>
      </c>
      <c r="G3306" s="39">
        <v>166449</v>
      </c>
      <c r="H3306" s="76"/>
      <c r="L3306" s="12">
        <f t="shared" si="140"/>
        <v>132</v>
      </c>
    </row>
    <row r="3307" spans="1:12" x14ac:dyDescent="0.25">
      <c r="A3307" s="37" t="s">
        <v>100</v>
      </c>
      <c r="B3307" s="40">
        <v>69877</v>
      </c>
      <c r="C3307" s="40">
        <v>60438</v>
      </c>
      <c r="D3307" s="42">
        <v>86.5</v>
      </c>
      <c r="E3307" s="40">
        <v>51679</v>
      </c>
      <c r="F3307" s="42">
        <v>74</v>
      </c>
      <c r="G3307" s="40">
        <v>112117</v>
      </c>
      <c r="H3307" s="130"/>
      <c r="L3307" s="12">
        <f t="shared" si="140"/>
        <v>77</v>
      </c>
    </row>
    <row r="3308" spans="1:12" x14ac:dyDescent="0.25">
      <c r="A3308" s="36" t="s">
        <v>101</v>
      </c>
      <c r="B3308" s="39">
        <v>44852</v>
      </c>
      <c r="C3308" s="39">
        <v>38811</v>
      </c>
      <c r="D3308" s="42">
        <v>86.5</v>
      </c>
      <c r="E3308" s="39">
        <v>33846</v>
      </c>
      <c r="F3308" s="42">
        <v>75.5</v>
      </c>
      <c r="G3308" s="39">
        <v>72657</v>
      </c>
      <c r="H3308" s="76"/>
      <c r="L3308" s="12">
        <f t="shared" si="140"/>
        <v>40</v>
      </c>
    </row>
    <row r="3309" spans="1:12" x14ac:dyDescent="0.25">
      <c r="A3309" s="37" t="s">
        <v>102</v>
      </c>
      <c r="B3309" s="40">
        <v>28637</v>
      </c>
      <c r="C3309" s="40">
        <v>24799</v>
      </c>
      <c r="D3309" s="42">
        <v>86.6</v>
      </c>
      <c r="E3309" s="40">
        <v>22096</v>
      </c>
      <c r="F3309" s="42">
        <v>77.099999999999994</v>
      </c>
      <c r="G3309" s="40">
        <v>46895</v>
      </c>
      <c r="H3309" s="130"/>
      <c r="L3309" s="12">
        <f t="shared" si="140"/>
        <v>20</v>
      </c>
    </row>
    <row r="3310" spans="1:12" x14ac:dyDescent="0.25">
      <c r="A3310" s="36" t="s">
        <v>12</v>
      </c>
      <c r="B3310" s="39" t="s">
        <v>13</v>
      </c>
      <c r="C3310" s="39">
        <v>22922</v>
      </c>
      <c r="D3310" s="43" t="s">
        <v>13</v>
      </c>
      <c r="E3310" s="39">
        <v>8827</v>
      </c>
      <c r="F3310" s="43" t="s">
        <v>13</v>
      </c>
      <c r="G3310" s="39">
        <v>31749</v>
      </c>
      <c r="H3310" s="76"/>
      <c r="L3310" s="12">
        <f t="shared" si="140"/>
        <v>507</v>
      </c>
    </row>
    <row r="3311" spans="1:12" x14ac:dyDescent="0.25">
      <c r="A3311" s="36" t="s">
        <v>194</v>
      </c>
      <c r="B3311" s="39">
        <v>3806860</v>
      </c>
      <c r="C3311" s="39">
        <v>2296416</v>
      </c>
      <c r="D3311" s="43">
        <v>60.3</v>
      </c>
      <c r="E3311" s="39">
        <v>372151</v>
      </c>
      <c r="F3311" s="43">
        <v>9.8000000000000007</v>
      </c>
      <c r="G3311" s="39">
        <v>2668567</v>
      </c>
      <c r="H3311" s="76"/>
    </row>
    <row r="3312" spans="1:12" x14ac:dyDescent="0.25">
      <c r="A3312" s="36" t="s">
        <v>103</v>
      </c>
      <c r="B3312" s="39">
        <v>4470643</v>
      </c>
      <c r="C3312" s="39">
        <v>2296416</v>
      </c>
      <c r="D3312" s="45">
        <v>51.4</v>
      </c>
      <c r="E3312" s="39">
        <v>372151</v>
      </c>
      <c r="F3312" s="45">
        <v>8.3000000000000007</v>
      </c>
      <c r="G3312" s="39">
        <v>2668567</v>
      </c>
      <c r="H3312" s="76"/>
      <c r="L3312" s="12">
        <f>SUM(L3293:L3311)</f>
        <v>44595</v>
      </c>
    </row>
    <row r="3314" spans="1:12" x14ac:dyDescent="0.25">
      <c r="B3314" s="3" t="s">
        <v>232</v>
      </c>
      <c r="D3314" s="56">
        <f>AVERAGE(D3293:D3309)</f>
        <v>65.182352941176461</v>
      </c>
      <c r="F3314" s="56">
        <f>AVERAGE(F3293:F3309)</f>
        <v>21.694117647058821</v>
      </c>
    </row>
    <row r="3315" spans="1:12" x14ac:dyDescent="0.25">
      <c r="B3315" s="3" t="s">
        <v>156</v>
      </c>
      <c r="D3315" s="38">
        <f>AVERAGE(D3303:D3309)</f>
        <v>83.571428571428569</v>
      </c>
      <c r="F3315" s="38">
        <f>AVERAGE(F3303:F3309)</f>
        <v>47.714285714285715</v>
      </c>
    </row>
    <row r="3316" spans="1:12" x14ac:dyDescent="0.25">
      <c r="B3316" s="3" t="s">
        <v>147</v>
      </c>
      <c r="D3316" s="38">
        <f>AVERAGE(D3305:D3309)</f>
        <v>85.47999999999999</v>
      </c>
      <c r="F3316" s="38">
        <f>AVERAGE(F3305:F3309)</f>
        <v>63.48</v>
      </c>
    </row>
    <row r="3318" spans="1:12" x14ac:dyDescent="0.25">
      <c r="A3318" t="s">
        <v>240</v>
      </c>
    </row>
    <row r="3319" spans="1:12" x14ac:dyDescent="0.25">
      <c r="A3319" t="s">
        <v>111</v>
      </c>
    </row>
    <row r="3320" spans="1:12" ht="60" x14ac:dyDescent="0.25">
      <c r="A3320" s="35" t="s">
        <v>104</v>
      </c>
      <c r="B3320" s="35" t="s">
        <v>105</v>
      </c>
      <c r="C3320" s="35" t="s">
        <v>106</v>
      </c>
      <c r="D3320" s="35" t="s">
        <v>107</v>
      </c>
      <c r="E3320" s="35" t="s">
        <v>108</v>
      </c>
      <c r="F3320" s="35" t="s">
        <v>109</v>
      </c>
      <c r="G3320" s="35" t="s">
        <v>110</v>
      </c>
      <c r="H3320" s="129"/>
      <c r="L3320" s="35" t="s">
        <v>457</v>
      </c>
    </row>
    <row r="3321" spans="1:12" x14ac:dyDescent="0.25">
      <c r="A3321" s="36" t="s">
        <v>134</v>
      </c>
      <c r="B3321" s="39">
        <v>663783</v>
      </c>
      <c r="C3321" s="39">
        <v>0</v>
      </c>
      <c r="D3321" s="45">
        <v>0</v>
      </c>
      <c r="E3321" s="39">
        <v>0</v>
      </c>
      <c r="F3321" s="45">
        <v>0</v>
      </c>
      <c r="G3321" s="39">
        <v>0</v>
      </c>
      <c r="H3321" s="76"/>
    </row>
    <row r="3322" spans="1:12" x14ac:dyDescent="0.25">
      <c r="A3322" s="41" t="s">
        <v>136</v>
      </c>
      <c r="B3322" s="40">
        <v>166087</v>
      </c>
      <c r="C3322" s="40">
        <v>53641</v>
      </c>
      <c r="D3322" s="44">
        <v>32.299999999999997</v>
      </c>
      <c r="E3322" s="40">
        <v>22</v>
      </c>
      <c r="F3322" s="44">
        <v>0</v>
      </c>
      <c r="G3322" s="40">
        <v>53663</v>
      </c>
      <c r="H3322" s="130"/>
      <c r="L3322" s="12">
        <f t="shared" ref="L3322:L3339" si="141">C3322-C3351</f>
        <v>2884</v>
      </c>
    </row>
    <row r="3323" spans="1:12" x14ac:dyDescent="0.25">
      <c r="A3323" s="36" t="s">
        <v>135</v>
      </c>
      <c r="B3323" s="39">
        <v>258656</v>
      </c>
      <c r="C3323" s="39">
        <v>101773</v>
      </c>
      <c r="D3323" s="43">
        <v>39.299999999999997</v>
      </c>
      <c r="E3323" s="39">
        <v>1432</v>
      </c>
      <c r="F3323" s="43">
        <v>0.6</v>
      </c>
      <c r="G3323" s="39">
        <v>103205</v>
      </c>
      <c r="H3323" s="76"/>
      <c r="L3323" s="12">
        <f t="shared" si="141"/>
        <v>4352</v>
      </c>
    </row>
    <row r="3324" spans="1:12" x14ac:dyDescent="0.25">
      <c r="A3324" s="37" t="s">
        <v>88</v>
      </c>
      <c r="B3324" s="40">
        <v>276991</v>
      </c>
      <c r="C3324" s="40">
        <v>112230</v>
      </c>
      <c r="D3324" s="44">
        <v>40.5</v>
      </c>
      <c r="E3324" s="40">
        <v>6051</v>
      </c>
      <c r="F3324" s="44">
        <v>2.2000000000000002</v>
      </c>
      <c r="G3324" s="40">
        <v>118281</v>
      </c>
      <c r="H3324" s="130"/>
      <c r="L3324" s="12">
        <f t="shared" si="141"/>
        <v>3926</v>
      </c>
    </row>
    <row r="3325" spans="1:12" x14ac:dyDescent="0.25">
      <c r="A3325" s="36" t="s">
        <v>89</v>
      </c>
      <c r="B3325" s="39">
        <v>310735</v>
      </c>
      <c r="C3325" s="39">
        <v>130206</v>
      </c>
      <c r="D3325" s="43">
        <v>41.9</v>
      </c>
      <c r="E3325" s="39">
        <v>10769</v>
      </c>
      <c r="F3325" s="43">
        <v>3.5</v>
      </c>
      <c r="G3325" s="39">
        <v>140975</v>
      </c>
      <c r="H3325" s="76"/>
      <c r="L3325" s="12">
        <f t="shared" si="141"/>
        <v>3641</v>
      </c>
    </row>
    <row r="3326" spans="1:12" x14ac:dyDescent="0.25">
      <c r="A3326" s="37" t="s">
        <v>90</v>
      </c>
      <c r="B3326" s="40">
        <v>356322</v>
      </c>
      <c r="C3326" s="40">
        <v>169738</v>
      </c>
      <c r="D3326" s="44">
        <v>47.6</v>
      </c>
      <c r="E3326" s="40">
        <v>13632</v>
      </c>
      <c r="F3326" s="44">
        <v>3.8</v>
      </c>
      <c r="G3326" s="40">
        <v>183370</v>
      </c>
      <c r="H3326" s="130"/>
      <c r="L3326" s="12">
        <f t="shared" si="141"/>
        <v>3489</v>
      </c>
    </row>
    <row r="3327" spans="1:12" x14ac:dyDescent="0.25">
      <c r="A3327" s="36" t="s">
        <v>91</v>
      </c>
      <c r="B3327" s="39">
        <v>366699</v>
      </c>
      <c r="C3327" s="39">
        <v>187216</v>
      </c>
      <c r="D3327" s="43">
        <v>51.1</v>
      </c>
      <c r="E3327" s="39">
        <v>15433</v>
      </c>
      <c r="F3327" s="43">
        <v>4.2</v>
      </c>
      <c r="G3327" s="39">
        <v>202649</v>
      </c>
      <c r="H3327" s="76"/>
      <c r="L3327" s="12">
        <f t="shared" si="141"/>
        <v>3712</v>
      </c>
    </row>
    <row r="3328" spans="1:12" x14ac:dyDescent="0.25">
      <c r="A3328" s="37" t="s">
        <v>92</v>
      </c>
      <c r="B3328" s="40">
        <v>325544</v>
      </c>
      <c r="C3328" s="40">
        <v>184754</v>
      </c>
      <c r="D3328" s="44">
        <v>56.8</v>
      </c>
      <c r="E3328" s="40">
        <v>14503</v>
      </c>
      <c r="F3328" s="44">
        <v>4.5</v>
      </c>
      <c r="G3328" s="40">
        <v>199257</v>
      </c>
      <c r="H3328" s="130"/>
      <c r="L3328" s="12">
        <f t="shared" si="141"/>
        <v>2520</v>
      </c>
    </row>
    <row r="3329" spans="1:12" x14ac:dyDescent="0.25">
      <c r="A3329" s="36" t="s">
        <v>93</v>
      </c>
      <c r="B3329" s="39">
        <v>291312</v>
      </c>
      <c r="C3329" s="39">
        <v>177350</v>
      </c>
      <c r="D3329" s="43">
        <v>60.9</v>
      </c>
      <c r="E3329" s="39">
        <v>14017</v>
      </c>
      <c r="F3329" s="43">
        <v>4.8</v>
      </c>
      <c r="G3329" s="39">
        <v>191367</v>
      </c>
      <c r="H3329" s="76"/>
      <c r="L3329" s="12">
        <f t="shared" si="141"/>
        <v>1993</v>
      </c>
    </row>
    <row r="3330" spans="1:12" x14ac:dyDescent="0.25">
      <c r="A3330" s="37" t="s">
        <v>94</v>
      </c>
      <c r="B3330" s="40">
        <v>262948</v>
      </c>
      <c r="C3330" s="40">
        <v>178839</v>
      </c>
      <c r="D3330" s="44">
        <v>68</v>
      </c>
      <c r="E3330" s="40">
        <v>13368</v>
      </c>
      <c r="F3330" s="44">
        <v>5.0999999999999996</v>
      </c>
      <c r="G3330" s="40">
        <v>192207</v>
      </c>
      <c r="H3330" s="130"/>
      <c r="L3330" s="12">
        <f t="shared" si="141"/>
        <v>1413</v>
      </c>
    </row>
    <row r="3331" spans="1:12" x14ac:dyDescent="0.25">
      <c r="A3331" s="36" t="s">
        <v>95</v>
      </c>
      <c r="B3331" s="39">
        <v>285387</v>
      </c>
      <c r="C3331" s="39">
        <v>199052</v>
      </c>
      <c r="D3331" s="43">
        <v>69.7</v>
      </c>
      <c r="E3331" s="39">
        <v>14204</v>
      </c>
      <c r="F3331" s="43">
        <v>5</v>
      </c>
      <c r="G3331" s="39">
        <v>213256</v>
      </c>
      <c r="H3331" s="76"/>
      <c r="L3331" s="12">
        <f t="shared" si="141"/>
        <v>1262</v>
      </c>
    </row>
    <row r="3332" spans="1:12" x14ac:dyDescent="0.25">
      <c r="A3332" s="37" t="s">
        <v>96</v>
      </c>
      <c r="B3332" s="40">
        <v>271707</v>
      </c>
      <c r="C3332" s="40">
        <v>204699</v>
      </c>
      <c r="D3332" s="42">
        <v>75.3</v>
      </c>
      <c r="E3332" s="40">
        <v>16333</v>
      </c>
      <c r="F3332" s="42">
        <v>6</v>
      </c>
      <c r="G3332" s="40">
        <v>221032</v>
      </c>
      <c r="H3332" s="130"/>
      <c r="L3332" s="12">
        <f t="shared" si="141"/>
        <v>867</v>
      </c>
    </row>
    <row r="3333" spans="1:12" x14ac:dyDescent="0.25">
      <c r="A3333" s="36" t="s">
        <v>97</v>
      </c>
      <c r="B3333" s="39">
        <v>217596</v>
      </c>
      <c r="C3333" s="39">
        <v>177526</v>
      </c>
      <c r="D3333" s="42">
        <v>81.599999999999994</v>
      </c>
      <c r="E3333" s="39">
        <v>20538</v>
      </c>
      <c r="F3333" s="42">
        <v>9.4</v>
      </c>
      <c r="G3333" s="39">
        <v>198064</v>
      </c>
      <c r="H3333" s="76"/>
      <c r="L3333" s="12">
        <f t="shared" si="141"/>
        <v>398</v>
      </c>
    </row>
    <row r="3334" spans="1:12" x14ac:dyDescent="0.25">
      <c r="A3334" s="37" t="s">
        <v>98</v>
      </c>
      <c r="B3334" s="40">
        <v>166506</v>
      </c>
      <c r="C3334" s="40">
        <v>137987</v>
      </c>
      <c r="D3334" s="42">
        <v>82.9</v>
      </c>
      <c r="E3334" s="40">
        <v>31592</v>
      </c>
      <c r="F3334" s="42">
        <v>19</v>
      </c>
      <c r="G3334" s="40">
        <v>169579</v>
      </c>
      <c r="H3334" s="130"/>
      <c r="L3334" s="12">
        <f t="shared" si="141"/>
        <v>224</v>
      </c>
    </row>
    <row r="3335" spans="1:12" x14ac:dyDescent="0.25">
      <c r="A3335" s="36" t="s">
        <v>99</v>
      </c>
      <c r="B3335" s="39">
        <v>107003</v>
      </c>
      <c r="C3335" s="39">
        <v>90484</v>
      </c>
      <c r="D3335" s="42">
        <v>84.6</v>
      </c>
      <c r="E3335" s="39">
        <v>75659</v>
      </c>
      <c r="F3335" s="42">
        <v>70.7</v>
      </c>
      <c r="G3335" s="39">
        <v>166143</v>
      </c>
      <c r="H3335" s="76"/>
      <c r="L3335" s="12">
        <f t="shared" si="141"/>
        <v>82</v>
      </c>
    </row>
    <row r="3336" spans="1:12" x14ac:dyDescent="0.25">
      <c r="A3336" s="37" t="s">
        <v>100</v>
      </c>
      <c r="B3336" s="40">
        <v>69877</v>
      </c>
      <c r="C3336" s="40">
        <v>60361</v>
      </c>
      <c r="D3336" s="42">
        <v>86.4</v>
      </c>
      <c r="E3336" s="40">
        <v>51569</v>
      </c>
      <c r="F3336" s="42">
        <v>73.8</v>
      </c>
      <c r="G3336" s="40">
        <v>111930</v>
      </c>
      <c r="H3336" s="130"/>
      <c r="L3336" s="12">
        <f t="shared" si="141"/>
        <v>50</v>
      </c>
    </row>
    <row r="3337" spans="1:12" x14ac:dyDescent="0.25">
      <c r="A3337" s="36" t="s">
        <v>101</v>
      </c>
      <c r="B3337" s="39">
        <v>44852</v>
      </c>
      <c r="C3337" s="39">
        <v>38771</v>
      </c>
      <c r="D3337" s="42">
        <v>86.4</v>
      </c>
      <c r="E3337" s="39">
        <v>33782</v>
      </c>
      <c r="F3337" s="42">
        <v>75.3</v>
      </c>
      <c r="G3337" s="39">
        <v>72553</v>
      </c>
      <c r="H3337" s="76"/>
      <c r="L3337" s="12">
        <f t="shared" si="141"/>
        <v>30</v>
      </c>
    </row>
    <row r="3338" spans="1:12" x14ac:dyDescent="0.25">
      <c r="A3338" s="37" t="s">
        <v>102</v>
      </c>
      <c r="B3338" s="40">
        <v>28637</v>
      </c>
      <c r="C3338" s="40">
        <v>24779</v>
      </c>
      <c r="D3338" s="42">
        <v>86.5</v>
      </c>
      <c r="E3338" s="40">
        <v>22055</v>
      </c>
      <c r="F3338" s="42">
        <v>77</v>
      </c>
      <c r="G3338" s="40">
        <v>46834</v>
      </c>
      <c r="H3338" s="130"/>
      <c r="L3338" s="12">
        <f t="shared" si="141"/>
        <v>12</v>
      </c>
    </row>
    <row r="3339" spans="1:12" x14ac:dyDescent="0.25">
      <c r="A3339" s="36" t="s">
        <v>12</v>
      </c>
      <c r="B3339" s="39" t="s">
        <v>13</v>
      </c>
      <c r="C3339" s="39">
        <v>22415</v>
      </c>
      <c r="D3339" s="43" t="s">
        <v>13</v>
      </c>
      <c r="E3339" s="39">
        <v>8967</v>
      </c>
      <c r="F3339" s="43" t="s">
        <v>13</v>
      </c>
      <c r="G3339" s="39">
        <v>31382</v>
      </c>
      <c r="H3339" s="76"/>
      <c r="L3339" s="12">
        <f t="shared" si="141"/>
        <v>352</v>
      </c>
    </row>
    <row r="3340" spans="1:12" x14ac:dyDescent="0.25">
      <c r="A3340" s="36" t="s">
        <v>194</v>
      </c>
      <c r="B3340" s="39">
        <v>3806860</v>
      </c>
      <c r="C3340" s="39">
        <v>2251821</v>
      </c>
      <c r="D3340" s="43">
        <v>59.2</v>
      </c>
      <c r="E3340" s="39">
        <v>363926</v>
      </c>
      <c r="F3340" s="43">
        <v>9.6</v>
      </c>
      <c r="G3340" s="39">
        <v>2615747</v>
      </c>
      <c r="H3340" s="76"/>
    </row>
    <row r="3341" spans="1:12" x14ac:dyDescent="0.25">
      <c r="A3341" s="36" t="s">
        <v>103</v>
      </c>
      <c r="B3341" s="39">
        <v>4470643</v>
      </c>
      <c r="C3341" s="39">
        <v>2251821</v>
      </c>
      <c r="D3341" s="45">
        <v>50.4</v>
      </c>
      <c r="E3341" s="39">
        <v>363926</v>
      </c>
      <c r="F3341" s="45">
        <v>8.1</v>
      </c>
      <c r="G3341" s="39">
        <v>2615747</v>
      </c>
      <c r="H3341" s="76"/>
      <c r="L3341" s="12">
        <f>SUM(L3322:L3340)</f>
        <v>31207</v>
      </c>
    </row>
    <row r="3343" spans="1:12" x14ac:dyDescent="0.25">
      <c r="B3343" s="3" t="s">
        <v>232</v>
      </c>
      <c r="D3343" s="56">
        <f>AVERAGE(D3322:D3338)</f>
        <v>64.223529411764702</v>
      </c>
      <c r="F3343" s="56">
        <f>AVERAGE(F3322:F3338)</f>
        <v>21.464705882352945</v>
      </c>
    </row>
    <row r="3344" spans="1:12" x14ac:dyDescent="0.25">
      <c r="B3344" s="3" t="s">
        <v>156</v>
      </c>
      <c r="D3344" s="38">
        <f>AVERAGE(D3332:D3338)</f>
        <v>83.385714285714272</v>
      </c>
      <c r="F3344" s="38">
        <f>AVERAGE(F3332:F3338)</f>
        <v>47.31428571428571</v>
      </c>
    </row>
    <row r="3345" spans="1:12" x14ac:dyDescent="0.25">
      <c r="B3345" s="3" t="s">
        <v>147</v>
      </c>
      <c r="D3345" s="38">
        <f>AVERAGE(D3334:D3338)</f>
        <v>85.36</v>
      </c>
      <c r="F3345" s="38">
        <f>AVERAGE(F3334:F3338)</f>
        <v>63.160000000000004</v>
      </c>
    </row>
    <row r="3347" spans="1:12" x14ac:dyDescent="0.25">
      <c r="A3347" t="s">
        <v>231</v>
      </c>
    </row>
    <row r="3348" spans="1:12" x14ac:dyDescent="0.25">
      <c r="A3348" t="s">
        <v>111</v>
      </c>
    </row>
    <row r="3349" spans="1:12" ht="60" x14ac:dyDescent="0.25">
      <c r="A3349" s="35" t="s">
        <v>104</v>
      </c>
      <c r="B3349" s="35" t="s">
        <v>105</v>
      </c>
      <c r="C3349" s="35" t="s">
        <v>106</v>
      </c>
      <c r="D3349" s="35" t="s">
        <v>107</v>
      </c>
      <c r="E3349" s="35" t="s">
        <v>108</v>
      </c>
      <c r="F3349" s="35" t="s">
        <v>109</v>
      </c>
      <c r="G3349" s="35" t="s">
        <v>110</v>
      </c>
      <c r="H3349" s="129"/>
      <c r="L3349" s="35" t="s">
        <v>457</v>
      </c>
    </row>
    <row r="3350" spans="1:12" x14ac:dyDescent="0.25">
      <c r="A3350" s="36" t="s">
        <v>134</v>
      </c>
      <c r="B3350" s="39">
        <v>663783</v>
      </c>
      <c r="C3350" s="39">
        <v>0</v>
      </c>
      <c r="D3350" s="45">
        <v>0</v>
      </c>
      <c r="E3350" s="39">
        <v>0</v>
      </c>
      <c r="F3350" s="45">
        <v>0</v>
      </c>
      <c r="G3350" s="39">
        <v>0</v>
      </c>
      <c r="H3350" s="76"/>
    </row>
    <row r="3351" spans="1:12" x14ac:dyDescent="0.25">
      <c r="A3351" s="41" t="s">
        <v>136</v>
      </c>
      <c r="B3351" s="40">
        <v>166087</v>
      </c>
      <c r="C3351" s="40">
        <v>50757</v>
      </c>
      <c r="D3351" s="44">
        <v>30.6</v>
      </c>
      <c r="E3351" s="40">
        <v>15</v>
      </c>
      <c r="F3351" s="44">
        <v>0</v>
      </c>
      <c r="G3351" s="40">
        <v>50772</v>
      </c>
      <c r="H3351" s="130"/>
      <c r="L3351" s="12">
        <f t="shared" ref="L3351:L3368" si="142">C3351-C3380</f>
        <v>1866</v>
      </c>
    </row>
    <row r="3352" spans="1:12" x14ac:dyDescent="0.25">
      <c r="A3352" s="36" t="s">
        <v>135</v>
      </c>
      <c r="B3352" s="39">
        <v>258656</v>
      </c>
      <c r="C3352" s="39">
        <v>97421</v>
      </c>
      <c r="D3352" s="43">
        <v>37.700000000000003</v>
      </c>
      <c r="E3352" s="39">
        <v>1366</v>
      </c>
      <c r="F3352" s="43">
        <v>0.5</v>
      </c>
      <c r="G3352" s="39">
        <v>98787</v>
      </c>
      <c r="H3352" s="76"/>
      <c r="L3352" s="12">
        <f t="shared" si="142"/>
        <v>3162</v>
      </c>
    </row>
    <row r="3353" spans="1:12" x14ac:dyDescent="0.25">
      <c r="A3353" s="37" t="s">
        <v>88</v>
      </c>
      <c r="B3353" s="40">
        <v>276991</v>
      </c>
      <c r="C3353" s="40">
        <v>108304</v>
      </c>
      <c r="D3353" s="44">
        <v>39.1</v>
      </c>
      <c r="E3353" s="40">
        <v>5894</v>
      </c>
      <c r="F3353" s="44">
        <v>2.1</v>
      </c>
      <c r="G3353" s="40">
        <v>114198</v>
      </c>
      <c r="H3353" s="130"/>
      <c r="L3353" s="12">
        <f t="shared" si="142"/>
        <v>2865</v>
      </c>
    </row>
    <row r="3354" spans="1:12" x14ac:dyDescent="0.25">
      <c r="A3354" s="36" t="s">
        <v>89</v>
      </c>
      <c r="B3354" s="39">
        <v>310735</v>
      </c>
      <c r="C3354" s="39">
        <v>126565</v>
      </c>
      <c r="D3354" s="43">
        <v>40.700000000000003</v>
      </c>
      <c r="E3354" s="39">
        <v>10578</v>
      </c>
      <c r="F3354" s="43">
        <v>3.4</v>
      </c>
      <c r="G3354" s="39">
        <v>137143</v>
      </c>
      <c r="H3354" s="76"/>
      <c r="L3354" s="12">
        <f t="shared" si="142"/>
        <v>2756</v>
      </c>
    </row>
    <row r="3355" spans="1:12" x14ac:dyDescent="0.25">
      <c r="A3355" s="37" t="s">
        <v>90</v>
      </c>
      <c r="B3355" s="40">
        <v>356322</v>
      </c>
      <c r="C3355" s="40">
        <v>166249</v>
      </c>
      <c r="D3355" s="44">
        <v>46.7</v>
      </c>
      <c r="E3355" s="40">
        <v>13318</v>
      </c>
      <c r="F3355" s="44">
        <v>3.7</v>
      </c>
      <c r="G3355" s="40">
        <v>179567</v>
      </c>
      <c r="H3355" s="130"/>
      <c r="L3355" s="12">
        <f t="shared" si="142"/>
        <v>2708</v>
      </c>
    </row>
    <row r="3356" spans="1:12" x14ac:dyDescent="0.25">
      <c r="A3356" s="36" t="s">
        <v>91</v>
      </c>
      <c r="B3356" s="39">
        <v>366699</v>
      </c>
      <c r="C3356" s="39">
        <v>183504</v>
      </c>
      <c r="D3356" s="43">
        <v>50</v>
      </c>
      <c r="E3356" s="39">
        <v>15065</v>
      </c>
      <c r="F3356" s="43">
        <v>4.0999999999999996</v>
      </c>
      <c r="G3356" s="39">
        <v>198569</v>
      </c>
      <c r="H3356" s="76"/>
      <c r="L3356" s="12">
        <f t="shared" si="142"/>
        <v>2823</v>
      </c>
    </row>
    <row r="3357" spans="1:12" x14ac:dyDescent="0.25">
      <c r="A3357" s="37" t="s">
        <v>92</v>
      </c>
      <c r="B3357" s="40">
        <v>325544</v>
      </c>
      <c r="C3357" s="40">
        <v>182234</v>
      </c>
      <c r="D3357" s="44">
        <v>56</v>
      </c>
      <c r="E3357" s="40">
        <v>14154</v>
      </c>
      <c r="F3357" s="44">
        <v>4.3</v>
      </c>
      <c r="G3357" s="40">
        <v>196388</v>
      </c>
      <c r="H3357" s="130"/>
      <c r="L3357" s="12">
        <f t="shared" si="142"/>
        <v>1922</v>
      </c>
    </row>
    <row r="3358" spans="1:12" x14ac:dyDescent="0.25">
      <c r="A3358" s="36" t="s">
        <v>93</v>
      </c>
      <c r="B3358" s="39">
        <v>291312</v>
      </c>
      <c r="C3358" s="39">
        <v>175357</v>
      </c>
      <c r="D3358" s="43">
        <v>60.2</v>
      </c>
      <c r="E3358" s="39">
        <v>13639</v>
      </c>
      <c r="F3358" s="43">
        <v>4.7</v>
      </c>
      <c r="G3358" s="39">
        <v>188996</v>
      </c>
      <c r="H3358" s="76"/>
      <c r="L3358" s="12">
        <f t="shared" si="142"/>
        <v>1689</v>
      </c>
    </row>
    <row r="3359" spans="1:12" x14ac:dyDescent="0.25">
      <c r="A3359" s="37" t="s">
        <v>94</v>
      </c>
      <c r="B3359" s="40">
        <v>262948</v>
      </c>
      <c r="C3359" s="40">
        <v>177426</v>
      </c>
      <c r="D3359" s="44">
        <v>67.5</v>
      </c>
      <c r="E3359" s="40">
        <v>12885</v>
      </c>
      <c r="F3359" s="44">
        <v>4.9000000000000004</v>
      </c>
      <c r="G3359" s="40">
        <v>190311</v>
      </c>
      <c r="H3359" s="130"/>
      <c r="L3359" s="12">
        <f t="shared" si="142"/>
        <v>1080</v>
      </c>
    </row>
    <row r="3360" spans="1:12" x14ac:dyDescent="0.25">
      <c r="A3360" s="36" t="s">
        <v>95</v>
      </c>
      <c r="B3360" s="39">
        <v>285387</v>
      </c>
      <c r="C3360" s="39">
        <v>197790</v>
      </c>
      <c r="D3360" s="43">
        <v>69.3</v>
      </c>
      <c r="E3360" s="39">
        <v>13676</v>
      </c>
      <c r="F3360" s="43">
        <v>4.8</v>
      </c>
      <c r="G3360" s="39">
        <v>211466</v>
      </c>
      <c r="H3360" s="76"/>
      <c r="L3360" s="12">
        <f t="shared" si="142"/>
        <v>931</v>
      </c>
    </row>
    <row r="3361" spans="1:12" x14ac:dyDescent="0.25">
      <c r="A3361" s="37" t="s">
        <v>96</v>
      </c>
      <c r="B3361" s="40">
        <v>271707</v>
      </c>
      <c r="C3361" s="40">
        <v>203832</v>
      </c>
      <c r="D3361" s="42">
        <v>75</v>
      </c>
      <c r="E3361" s="40">
        <v>15609</v>
      </c>
      <c r="F3361" s="42">
        <v>5.7</v>
      </c>
      <c r="G3361" s="40">
        <v>219441</v>
      </c>
      <c r="H3361" s="130"/>
      <c r="L3361" s="12">
        <f t="shared" si="142"/>
        <v>659</v>
      </c>
    </row>
    <row r="3362" spans="1:12" x14ac:dyDescent="0.25">
      <c r="A3362" s="36" t="s">
        <v>97</v>
      </c>
      <c r="B3362" s="39">
        <v>217596</v>
      </c>
      <c r="C3362" s="39">
        <v>177128</v>
      </c>
      <c r="D3362" s="42">
        <v>81.400000000000006</v>
      </c>
      <c r="E3362" s="39">
        <v>19378</v>
      </c>
      <c r="F3362" s="42">
        <v>8.9</v>
      </c>
      <c r="G3362" s="39">
        <v>196506</v>
      </c>
      <c r="H3362" s="76"/>
      <c r="L3362" s="12">
        <f t="shared" si="142"/>
        <v>245</v>
      </c>
    </row>
    <row r="3363" spans="1:12" x14ac:dyDescent="0.25">
      <c r="A3363" s="37" t="s">
        <v>98</v>
      </c>
      <c r="B3363" s="40">
        <v>166506</v>
      </c>
      <c r="C3363" s="40">
        <v>137763</v>
      </c>
      <c r="D3363" s="42">
        <v>82.7</v>
      </c>
      <c r="E3363" s="40">
        <v>30546</v>
      </c>
      <c r="F3363" s="42">
        <v>18.3</v>
      </c>
      <c r="G3363" s="40">
        <v>168309</v>
      </c>
      <c r="H3363" s="130"/>
      <c r="L3363" s="12">
        <f t="shared" si="142"/>
        <v>127</v>
      </c>
    </row>
    <row r="3364" spans="1:12" x14ac:dyDescent="0.25">
      <c r="A3364" s="36" t="s">
        <v>99</v>
      </c>
      <c r="B3364" s="39">
        <v>107003</v>
      </c>
      <c r="C3364" s="39">
        <v>90402</v>
      </c>
      <c r="D3364" s="42">
        <v>84.5</v>
      </c>
      <c r="E3364" s="39">
        <v>75536</v>
      </c>
      <c r="F3364" s="42">
        <v>70.599999999999994</v>
      </c>
      <c r="G3364" s="39">
        <v>165938</v>
      </c>
      <c r="H3364" s="76"/>
      <c r="L3364" s="12">
        <f t="shared" si="142"/>
        <v>68</v>
      </c>
    </row>
    <row r="3365" spans="1:12" x14ac:dyDescent="0.25">
      <c r="A3365" s="37" t="s">
        <v>100</v>
      </c>
      <c r="B3365" s="40">
        <v>69877</v>
      </c>
      <c r="C3365" s="40">
        <v>60311</v>
      </c>
      <c r="D3365" s="42">
        <v>86.3</v>
      </c>
      <c r="E3365" s="40">
        <v>51492</v>
      </c>
      <c r="F3365" s="42">
        <v>73.7</v>
      </c>
      <c r="G3365" s="40">
        <v>111803</v>
      </c>
      <c r="H3365" s="130"/>
      <c r="L3365" s="12">
        <f t="shared" si="142"/>
        <v>50</v>
      </c>
    </row>
    <row r="3366" spans="1:12" x14ac:dyDescent="0.25">
      <c r="A3366" s="36" t="s">
        <v>101</v>
      </c>
      <c r="B3366" s="39">
        <v>44852</v>
      </c>
      <c r="C3366" s="39">
        <v>38741</v>
      </c>
      <c r="D3366" s="42">
        <v>86.4</v>
      </c>
      <c r="E3366" s="39">
        <v>33717</v>
      </c>
      <c r="F3366" s="42">
        <v>75.2</v>
      </c>
      <c r="G3366" s="39">
        <v>72458</v>
      </c>
      <c r="H3366" s="76"/>
      <c r="L3366" s="12">
        <f t="shared" si="142"/>
        <v>26</v>
      </c>
    </row>
    <row r="3367" spans="1:12" x14ac:dyDescent="0.25">
      <c r="A3367" s="37" t="s">
        <v>102</v>
      </c>
      <c r="B3367" s="40">
        <v>28637</v>
      </c>
      <c r="C3367" s="40">
        <v>24767</v>
      </c>
      <c r="D3367" s="42">
        <v>86.5</v>
      </c>
      <c r="E3367" s="40">
        <v>22024</v>
      </c>
      <c r="F3367" s="42">
        <v>76.900000000000006</v>
      </c>
      <c r="G3367" s="40">
        <v>46791</v>
      </c>
      <c r="H3367" s="130"/>
      <c r="L3367" s="12">
        <f t="shared" si="142"/>
        <v>12</v>
      </c>
    </row>
    <row r="3368" spans="1:12" x14ac:dyDescent="0.25">
      <c r="A3368" s="36" t="s">
        <v>12</v>
      </c>
      <c r="B3368" s="39" t="s">
        <v>13</v>
      </c>
      <c r="C3368" s="39">
        <v>22063</v>
      </c>
      <c r="D3368" s="43" t="s">
        <v>13</v>
      </c>
      <c r="E3368" s="39">
        <v>9071</v>
      </c>
      <c r="F3368" s="43" t="s">
        <v>13</v>
      </c>
      <c r="G3368" s="39">
        <v>31134</v>
      </c>
      <c r="H3368" s="76"/>
      <c r="L3368" s="12">
        <f t="shared" si="142"/>
        <v>-230</v>
      </c>
    </row>
    <row r="3369" spans="1:12" x14ac:dyDescent="0.25">
      <c r="A3369" s="36" t="s">
        <v>194</v>
      </c>
      <c r="B3369" s="39">
        <v>3806860</v>
      </c>
      <c r="C3369" s="39">
        <v>2220614</v>
      </c>
      <c r="D3369" s="43">
        <v>58.3</v>
      </c>
      <c r="E3369" s="39">
        <v>357963</v>
      </c>
      <c r="F3369" s="43">
        <v>9.4</v>
      </c>
      <c r="G3369" s="39">
        <v>2578577</v>
      </c>
      <c r="H3369" s="76"/>
    </row>
    <row r="3370" spans="1:12" x14ac:dyDescent="0.25">
      <c r="A3370" s="36" t="s">
        <v>103</v>
      </c>
      <c r="B3370" s="39">
        <v>4470643</v>
      </c>
      <c r="C3370" s="39">
        <v>2220614</v>
      </c>
      <c r="D3370" s="45">
        <v>49.7</v>
      </c>
      <c r="E3370" s="39">
        <v>357963</v>
      </c>
      <c r="F3370" s="45">
        <v>8</v>
      </c>
      <c r="G3370" s="39">
        <v>2578577</v>
      </c>
      <c r="H3370" s="76"/>
      <c r="L3370" s="12">
        <f>SUM(L3351:L3369)</f>
        <v>22759</v>
      </c>
    </row>
    <row r="3372" spans="1:12" x14ac:dyDescent="0.25">
      <c r="B3372" s="3" t="s">
        <v>232</v>
      </c>
      <c r="D3372" s="56">
        <f>AVERAGE(D3351:D3367)</f>
        <v>63.564705882352939</v>
      </c>
      <c r="F3372" s="56">
        <f>AVERAGE(F3351:F3367)</f>
        <v>21.28235294117647</v>
      </c>
    </row>
    <row r="3373" spans="1:12" x14ac:dyDescent="0.25">
      <c r="B3373" s="3" t="s">
        <v>156</v>
      </c>
      <c r="D3373" s="38">
        <f>AVERAGE(D3361:D3367)</f>
        <v>83.257142857142867</v>
      </c>
      <c r="F3373" s="38">
        <f>AVERAGE(F3361:F3367)</f>
        <v>47.042857142857137</v>
      </c>
    </row>
    <row r="3374" spans="1:12" x14ac:dyDescent="0.25">
      <c r="B3374" s="3" t="s">
        <v>147</v>
      </c>
      <c r="D3374" s="38">
        <f>AVERAGE(D3363:D3367)</f>
        <v>85.28</v>
      </c>
      <c r="F3374" s="38">
        <f>AVERAGE(F3363:F3367)</f>
        <v>62.940000000000012</v>
      </c>
    </row>
    <row r="3376" spans="1:12" x14ac:dyDescent="0.25">
      <c r="A3376" t="s">
        <v>221</v>
      </c>
    </row>
    <row r="3377" spans="1:12" x14ac:dyDescent="0.25">
      <c r="A3377" t="s">
        <v>111</v>
      </c>
    </row>
    <row r="3378" spans="1:12" ht="60" x14ac:dyDescent="0.25">
      <c r="A3378" s="35" t="s">
        <v>104</v>
      </c>
      <c r="B3378" s="35" t="s">
        <v>105</v>
      </c>
      <c r="C3378" s="35" t="s">
        <v>106</v>
      </c>
      <c r="D3378" s="35" t="s">
        <v>107</v>
      </c>
      <c r="E3378" s="35" t="s">
        <v>108</v>
      </c>
      <c r="F3378" s="35" t="s">
        <v>109</v>
      </c>
      <c r="G3378" s="35" t="s">
        <v>110</v>
      </c>
      <c r="H3378" s="129"/>
      <c r="L3378" s="35" t="s">
        <v>457</v>
      </c>
    </row>
    <row r="3379" spans="1:12" x14ac:dyDescent="0.25">
      <c r="A3379" s="36" t="s">
        <v>134</v>
      </c>
      <c r="B3379" s="39">
        <v>663783</v>
      </c>
      <c r="C3379" s="39">
        <v>0</v>
      </c>
      <c r="D3379" s="45">
        <v>0</v>
      </c>
      <c r="E3379" s="39">
        <v>0</v>
      </c>
      <c r="F3379" s="45">
        <v>0</v>
      </c>
      <c r="G3379" s="39">
        <v>0</v>
      </c>
      <c r="H3379" s="76"/>
    </row>
    <row r="3380" spans="1:12" x14ac:dyDescent="0.25">
      <c r="A3380" s="41" t="s">
        <v>136</v>
      </c>
      <c r="B3380" s="40">
        <v>166087</v>
      </c>
      <c r="C3380" s="40">
        <v>48891</v>
      </c>
      <c r="D3380" s="44">
        <v>29.4</v>
      </c>
      <c r="E3380" s="40">
        <v>13</v>
      </c>
      <c r="F3380" s="44">
        <v>0</v>
      </c>
      <c r="G3380" s="40">
        <v>48904</v>
      </c>
      <c r="H3380" s="130"/>
      <c r="L3380" s="12">
        <f t="shared" ref="L3380:L3397" si="143">C3380-C3409</f>
        <v>1927</v>
      </c>
    </row>
    <row r="3381" spans="1:12" x14ac:dyDescent="0.25">
      <c r="A3381" s="36" t="s">
        <v>135</v>
      </c>
      <c r="B3381" s="39">
        <v>258656</v>
      </c>
      <c r="C3381" s="39">
        <v>94259</v>
      </c>
      <c r="D3381" s="43">
        <v>36.4</v>
      </c>
      <c r="E3381" s="39">
        <v>1316</v>
      </c>
      <c r="F3381" s="43">
        <v>0.5</v>
      </c>
      <c r="G3381" s="39">
        <v>95575</v>
      </c>
      <c r="H3381" s="76"/>
      <c r="L3381" s="12">
        <f t="shared" si="143"/>
        <v>2909</v>
      </c>
    </row>
    <row r="3382" spans="1:12" x14ac:dyDescent="0.25">
      <c r="A3382" s="37" t="s">
        <v>88</v>
      </c>
      <c r="B3382" s="40">
        <v>276991</v>
      </c>
      <c r="C3382" s="40">
        <v>105439</v>
      </c>
      <c r="D3382" s="44">
        <v>38.1</v>
      </c>
      <c r="E3382" s="40">
        <v>5772</v>
      </c>
      <c r="F3382" s="44">
        <v>2.1</v>
      </c>
      <c r="G3382" s="40">
        <v>111211</v>
      </c>
      <c r="H3382" s="130"/>
      <c r="L3382" s="12">
        <f t="shared" si="143"/>
        <v>2369</v>
      </c>
    </row>
    <row r="3383" spans="1:12" x14ac:dyDescent="0.25">
      <c r="A3383" s="36" t="s">
        <v>89</v>
      </c>
      <c r="B3383" s="39">
        <v>310735</v>
      </c>
      <c r="C3383" s="39">
        <v>123809</v>
      </c>
      <c r="D3383" s="43">
        <v>39.799999999999997</v>
      </c>
      <c r="E3383" s="39">
        <v>10421</v>
      </c>
      <c r="F3383" s="43">
        <v>3.4</v>
      </c>
      <c r="G3383" s="39">
        <v>134230</v>
      </c>
      <c r="H3383" s="76"/>
      <c r="L3383" s="12">
        <f t="shared" si="143"/>
        <v>2259</v>
      </c>
    </row>
    <row r="3384" spans="1:12" x14ac:dyDescent="0.25">
      <c r="A3384" s="37" t="s">
        <v>90</v>
      </c>
      <c r="B3384" s="40">
        <v>356322</v>
      </c>
      <c r="C3384" s="40">
        <v>163541</v>
      </c>
      <c r="D3384" s="44">
        <v>45.9</v>
      </c>
      <c r="E3384" s="40">
        <v>13096</v>
      </c>
      <c r="F3384" s="44">
        <v>3.7</v>
      </c>
      <c r="G3384" s="40">
        <v>176637</v>
      </c>
      <c r="H3384" s="130"/>
      <c r="L3384" s="12">
        <f t="shared" si="143"/>
        <v>2400</v>
      </c>
    </row>
    <row r="3385" spans="1:12" x14ac:dyDescent="0.25">
      <c r="A3385" s="36" t="s">
        <v>91</v>
      </c>
      <c r="B3385" s="39">
        <v>366699</v>
      </c>
      <c r="C3385" s="39">
        <v>180681</v>
      </c>
      <c r="D3385" s="43">
        <v>49.3</v>
      </c>
      <c r="E3385" s="39">
        <v>14755</v>
      </c>
      <c r="F3385" s="43">
        <v>4</v>
      </c>
      <c r="G3385" s="39">
        <v>195436</v>
      </c>
      <c r="H3385" s="76"/>
      <c r="L3385" s="12">
        <f t="shared" si="143"/>
        <v>2326</v>
      </c>
    </row>
    <row r="3386" spans="1:12" x14ac:dyDescent="0.25">
      <c r="A3386" s="37" t="s">
        <v>92</v>
      </c>
      <c r="B3386" s="40">
        <v>325544</v>
      </c>
      <c r="C3386" s="40">
        <v>180312</v>
      </c>
      <c r="D3386" s="44">
        <v>55.4</v>
      </c>
      <c r="E3386" s="40">
        <v>13884</v>
      </c>
      <c r="F3386" s="44">
        <v>4.3</v>
      </c>
      <c r="G3386" s="40">
        <v>194196</v>
      </c>
      <c r="H3386" s="130"/>
      <c r="L3386" s="12">
        <f t="shared" si="143"/>
        <v>1446</v>
      </c>
    </row>
    <row r="3387" spans="1:12" x14ac:dyDescent="0.25">
      <c r="A3387" s="36" t="s">
        <v>93</v>
      </c>
      <c r="B3387" s="39">
        <v>291312</v>
      </c>
      <c r="C3387" s="39">
        <v>173668</v>
      </c>
      <c r="D3387" s="43">
        <v>59.6</v>
      </c>
      <c r="E3387" s="39">
        <v>13370</v>
      </c>
      <c r="F3387" s="43">
        <v>4.5999999999999996</v>
      </c>
      <c r="G3387" s="39">
        <v>187038</v>
      </c>
      <c r="H3387" s="76"/>
      <c r="L3387" s="12">
        <f t="shared" si="143"/>
        <v>1163</v>
      </c>
    </row>
    <row r="3388" spans="1:12" x14ac:dyDescent="0.25">
      <c r="A3388" s="37" t="s">
        <v>94</v>
      </c>
      <c r="B3388" s="40">
        <v>262948</v>
      </c>
      <c r="C3388" s="40">
        <v>176346</v>
      </c>
      <c r="D3388" s="44">
        <v>67.099999999999994</v>
      </c>
      <c r="E3388" s="40">
        <v>12624</v>
      </c>
      <c r="F3388" s="44">
        <v>4.8</v>
      </c>
      <c r="G3388" s="40">
        <v>188970</v>
      </c>
      <c r="H3388" s="130"/>
      <c r="L3388" s="12">
        <f t="shared" si="143"/>
        <v>698</v>
      </c>
    </row>
    <row r="3389" spans="1:12" x14ac:dyDescent="0.25">
      <c r="A3389" s="36" t="s">
        <v>95</v>
      </c>
      <c r="B3389" s="39">
        <v>285387</v>
      </c>
      <c r="C3389" s="39">
        <v>196859</v>
      </c>
      <c r="D3389" s="43">
        <v>69</v>
      </c>
      <c r="E3389" s="39">
        <v>13362</v>
      </c>
      <c r="F3389" s="43">
        <v>4.7</v>
      </c>
      <c r="G3389" s="39">
        <v>210221</v>
      </c>
      <c r="H3389" s="76"/>
      <c r="L3389" s="12">
        <f t="shared" si="143"/>
        <v>574</v>
      </c>
    </row>
    <row r="3390" spans="1:12" x14ac:dyDescent="0.25">
      <c r="A3390" s="37" t="s">
        <v>96</v>
      </c>
      <c r="B3390" s="40">
        <v>271707</v>
      </c>
      <c r="C3390" s="40">
        <v>203173</v>
      </c>
      <c r="D3390" s="42">
        <v>74.8</v>
      </c>
      <c r="E3390" s="40">
        <v>15241</v>
      </c>
      <c r="F3390" s="42">
        <v>5.6</v>
      </c>
      <c r="G3390" s="40">
        <v>218414</v>
      </c>
      <c r="H3390" s="130"/>
      <c r="L3390" s="12">
        <f t="shared" si="143"/>
        <v>356</v>
      </c>
    </row>
    <row r="3391" spans="1:12" x14ac:dyDescent="0.25">
      <c r="A3391" s="36" t="s">
        <v>97</v>
      </c>
      <c r="B3391" s="39">
        <v>217596</v>
      </c>
      <c r="C3391" s="39">
        <v>176883</v>
      </c>
      <c r="D3391" s="42">
        <v>81.3</v>
      </c>
      <c r="E3391" s="39">
        <v>18744</v>
      </c>
      <c r="F3391" s="42">
        <v>8.6</v>
      </c>
      <c r="G3391" s="39">
        <v>195627</v>
      </c>
      <c r="H3391" s="76"/>
      <c r="L3391" s="12">
        <f t="shared" si="143"/>
        <v>133</v>
      </c>
    </row>
    <row r="3392" spans="1:12" x14ac:dyDescent="0.25">
      <c r="A3392" s="37" t="s">
        <v>98</v>
      </c>
      <c r="B3392" s="40">
        <v>166506</v>
      </c>
      <c r="C3392" s="40">
        <v>137636</v>
      </c>
      <c r="D3392" s="42">
        <v>82.7</v>
      </c>
      <c r="E3392" s="40">
        <v>29959</v>
      </c>
      <c r="F3392" s="42">
        <v>18</v>
      </c>
      <c r="G3392" s="40">
        <v>167595</v>
      </c>
      <c r="H3392" s="130"/>
      <c r="L3392" s="12">
        <f t="shared" si="143"/>
        <v>61</v>
      </c>
    </row>
    <row r="3393" spans="1:12" x14ac:dyDescent="0.25">
      <c r="A3393" s="36" t="s">
        <v>99</v>
      </c>
      <c r="B3393" s="39">
        <v>107003</v>
      </c>
      <c r="C3393" s="39">
        <v>90334</v>
      </c>
      <c r="D3393" s="42">
        <v>84.4</v>
      </c>
      <c r="E3393" s="39">
        <v>75463</v>
      </c>
      <c r="F3393" s="42">
        <v>70.5</v>
      </c>
      <c r="G3393" s="39">
        <v>165797</v>
      </c>
      <c r="H3393" s="76"/>
      <c r="L3393" s="12">
        <f t="shared" si="143"/>
        <v>30</v>
      </c>
    </row>
    <row r="3394" spans="1:12" x14ac:dyDescent="0.25">
      <c r="A3394" s="37" t="s">
        <v>100</v>
      </c>
      <c r="B3394" s="40">
        <v>69877</v>
      </c>
      <c r="C3394" s="40">
        <v>60261</v>
      </c>
      <c r="D3394" s="42">
        <v>86.2</v>
      </c>
      <c r="E3394" s="40">
        <v>51438</v>
      </c>
      <c r="F3394" s="42">
        <v>73.599999999999994</v>
      </c>
      <c r="G3394" s="40">
        <v>111699</v>
      </c>
      <c r="H3394" s="130"/>
      <c r="L3394" s="12">
        <f t="shared" si="143"/>
        <v>13</v>
      </c>
    </row>
    <row r="3395" spans="1:12" x14ac:dyDescent="0.25">
      <c r="A3395" s="36" t="s">
        <v>101</v>
      </c>
      <c r="B3395" s="39">
        <v>44852</v>
      </c>
      <c r="C3395" s="39">
        <v>38715</v>
      </c>
      <c r="D3395" s="42">
        <v>86.3</v>
      </c>
      <c r="E3395" s="39">
        <v>33679</v>
      </c>
      <c r="F3395" s="42">
        <v>75.099999999999994</v>
      </c>
      <c r="G3395" s="39">
        <v>72394</v>
      </c>
      <c r="H3395" s="76"/>
      <c r="L3395" s="12">
        <f t="shared" si="143"/>
        <v>9</v>
      </c>
    </row>
    <row r="3396" spans="1:12" x14ac:dyDescent="0.25">
      <c r="A3396" s="37" t="s">
        <v>102</v>
      </c>
      <c r="B3396" s="40">
        <v>28637</v>
      </c>
      <c r="C3396" s="40">
        <v>24755</v>
      </c>
      <c r="D3396" s="42">
        <v>86.4</v>
      </c>
      <c r="E3396" s="40">
        <v>22005</v>
      </c>
      <c r="F3396" s="42">
        <v>76.8</v>
      </c>
      <c r="G3396" s="40">
        <v>46760</v>
      </c>
      <c r="H3396" s="130"/>
      <c r="L3396" s="12">
        <f t="shared" si="143"/>
        <v>6</v>
      </c>
    </row>
    <row r="3397" spans="1:12" x14ac:dyDescent="0.25">
      <c r="A3397" s="36" t="s">
        <v>12</v>
      </c>
      <c r="B3397" s="39" t="s">
        <v>13</v>
      </c>
      <c r="C3397" s="39">
        <v>22293</v>
      </c>
      <c r="D3397" s="43" t="s">
        <v>13</v>
      </c>
      <c r="E3397" s="39">
        <v>9320</v>
      </c>
      <c r="F3397" s="43" t="s">
        <v>13</v>
      </c>
      <c r="G3397" s="39">
        <v>31613</v>
      </c>
      <c r="H3397" s="76"/>
      <c r="L3397" s="12">
        <f t="shared" si="143"/>
        <v>325</v>
      </c>
    </row>
    <row r="3398" spans="1:12" x14ac:dyDescent="0.25">
      <c r="A3398" s="36" t="s">
        <v>194</v>
      </c>
      <c r="B3398" s="39">
        <v>3806860</v>
      </c>
      <c r="C3398" s="39">
        <v>2197855</v>
      </c>
      <c r="D3398" s="43">
        <v>57.7</v>
      </c>
      <c r="E3398" s="39">
        <v>354462</v>
      </c>
      <c r="F3398" s="43">
        <v>9.3000000000000007</v>
      </c>
      <c r="G3398" s="39">
        <v>2552317</v>
      </c>
      <c r="H3398" s="76"/>
    </row>
    <row r="3399" spans="1:12" x14ac:dyDescent="0.25">
      <c r="A3399" s="36" t="s">
        <v>103</v>
      </c>
      <c r="B3399" s="39">
        <v>4470643</v>
      </c>
      <c r="C3399" s="39">
        <v>2197855</v>
      </c>
      <c r="D3399" s="45">
        <v>49.2</v>
      </c>
      <c r="E3399" s="39">
        <v>354462</v>
      </c>
      <c r="F3399" s="45">
        <v>7.9</v>
      </c>
      <c r="G3399" s="39">
        <v>2552317</v>
      </c>
      <c r="H3399" s="76"/>
      <c r="L3399" s="12">
        <f>SUM(L3380:L3398)</f>
        <v>19004</v>
      </c>
    </row>
    <row r="3401" spans="1:12" x14ac:dyDescent="0.25">
      <c r="B3401" s="3" t="s">
        <v>232</v>
      </c>
      <c r="D3401" s="56">
        <f>AVERAGE(D3380:D3396)</f>
        <v>63.064705882352939</v>
      </c>
      <c r="F3401" s="56">
        <f>AVERAGE(F3380:F3396)</f>
        <v>21.194117647058825</v>
      </c>
    </row>
    <row r="3402" spans="1:12" x14ac:dyDescent="0.25">
      <c r="B3402" s="3" t="s">
        <v>156</v>
      </c>
      <c r="D3402" s="38">
        <f>AVERAGE(D3390:D3396)</f>
        <v>83.157142857142858</v>
      </c>
      <c r="F3402" s="38">
        <f>AVERAGE(F3390:F3396)</f>
        <v>46.885714285714286</v>
      </c>
    </row>
    <row r="3403" spans="1:12" x14ac:dyDescent="0.25">
      <c r="B3403" s="3" t="s">
        <v>147</v>
      </c>
      <c r="D3403" s="38">
        <f>AVERAGE(D3392:D3396)</f>
        <v>85.2</v>
      </c>
      <c r="F3403" s="38">
        <f>AVERAGE(F3392:F3396)</f>
        <v>62.8</v>
      </c>
    </row>
    <row r="3405" spans="1:12" x14ac:dyDescent="0.25">
      <c r="A3405" t="s">
        <v>213</v>
      </c>
    </row>
    <row r="3406" spans="1:12" x14ac:dyDescent="0.25">
      <c r="A3406" t="s">
        <v>111</v>
      </c>
    </row>
    <row r="3407" spans="1:12" ht="60" x14ac:dyDescent="0.25">
      <c r="A3407" s="35" t="s">
        <v>104</v>
      </c>
      <c r="B3407" s="35" t="s">
        <v>105</v>
      </c>
      <c r="C3407" s="35" t="s">
        <v>106</v>
      </c>
      <c r="D3407" s="35" t="s">
        <v>107</v>
      </c>
      <c r="E3407" s="35" t="s">
        <v>108</v>
      </c>
      <c r="F3407" s="35" t="s">
        <v>109</v>
      </c>
      <c r="G3407" s="35" t="s">
        <v>110</v>
      </c>
      <c r="H3407" s="129"/>
      <c r="L3407" s="35" t="s">
        <v>457</v>
      </c>
    </row>
    <row r="3408" spans="1:12" x14ac:dyDescent="0.25">
      <c r="A3408" s="36" t="s">
        <v>134</v>
      </c>
      <c r="B3408" s="39">
        <v>663783</v>
      </c>
      <c r="C3408" s="39">
        <v>0</v>
      </c>
      <c r="D3408" s="45">
        <v>0</v>
      </c>
      <c r="E3408" s="39">
        <v>0</v>
      </c>
      <c r="F3408" s="45">
        <v>0</v>
      </c>
      <c r="G3408" s="39">
        <v>0</v>
      </c>
      <c r="H3408" s="76"/>
    </row>
    <row r="3409" spans="1:12" x14ac:dyDescent="0.25">
      <c r="A3409" s="41" t="s">
        <v>136</v>
      </c>
      <c r="B3409" s="40">
        <v>166087</v>
      </c>
      <c r="C3409" s="40">
        <v>46964</v>
      </c>
      <c r="D3409" s="44">
        <v>28.3</v>
      </c>
      <c r="E3409" s="40">
        <v>12</v>
      </c>
      <c r="F3409" s="44">
        <v>0</v>
      </c>
      <c r="G3409" s="40">
        <v>46976</v>
      </c>
      <c r="H3409" s="130"/>
      <c r="L3409" s="12">
        <f t="shared" ref="L3409:L3426" si="144">C3409-C3438</f>
        <v>2349</v>
      </c>
    </row>
    <row r="3410" spans="1:12" x14ac:dyDescent="0.25">
      <c r="A3410" s="36" t="s">
        <v>135</v>
      </c>
      <c r="B3410" s="39">
        <v>258656</v>
      </c>
      <c r="C3410" s="39">
        <v>91350</v>
      </c>
      <c r="D3410" s="43">
        <v>35.299999999999997</v>
      </c>
      <c r="E3410" s="39">
        <v>1308</v>
      </c>
      <c r="F3410" s="43">
        <v>0.5</v>
      </c>
      <c r="G3410" s="39">
        <v>92658</v>
      </c>
      <c r="H3410" s="76"/>
      <c r="L3410" s="12">
        <f t="shared" si="144"/>
        <v>3696</v>
      </c>
    </row>
    <row r="3411" spans="1:12" x14ac:dyDescent="0.25">
      <c r="A3411" s="37" t="s">
        <v>88</v>
      </c>
      <c r="B3411" s="40">
        <v>276991</v>
      </c>
      <c r="C3411" s="40">
        <v>103070</v>
      </c>
      <c r="D3411" s="44">
        <v>37.200000000000003</v>
      </c>
      <c r="E3411" s="40">
        <v>5746</v>
      </c>
      <c r="F3411" s="44">
        <v>2.1</v>
      </c>
      <c r="G3411" s="40">
        <v>108816</v>
      </c>
      <c r="H3411" s="130"/>
      <c r="L3411" s="12">
        <f t="shared" si="144"/>
        <v>2780</v>
      </c>
    </row>
    <row r="3412" spans="1:12" x14ac:dyDescent="0.25">
      <c r="A3412" s="36" t="s">
        <v>89</v>
      </c>
      <c r="B3412" s="39">
        <v>310735</v>
      </c>
      <c r="C3412" s="39">
        <v>121550</v>
      </c>
      <c r="D3412" s="43">
        <v>39.1</v>
      </c>
      <c r="E3412" s="39">
        <v>10360</v>
      </c>
      <c r="F3412" s="43">
        <v>3.3</v>
      </c>
      <c r="G3412" s="39">
        <v>131910</v>
      </c>
      <c r="H3412" s="76"/>
      <c r="L3412" s="12">
        <f t="shared" si="144"/>
        <v>2639</v>
      </c>
    </row>
    <row r="3413" spans="1:12" x14ac:dyDescent="0.25">
      <c r="A3413" s="37" t="s">
        <v>90</v>
      </c>
      <c r="B3413" s="40">
        <v>356322</v>
      </c>
      <c r="C3413" s="40">
        <v>161141</v>
      </c>
      <c r="D3413" s="44">
        <v>45.2</v>
      </c>
      <c r="E3413" s="40">
        <v>13021</v>
      </c>
      <c r="F3413" s="44">
        <v>3.7</v>
      </c>
      <c r="G3413" s="40">
        <v>174162</v>
      </c>
      <c r="H3413" s="130"/>
      <c r="L3413" s="12">
        <f t="shared" si="144"/>
        <v>2694</v>
      </c>
    </row>
    <row r="3414" spans="1:12" x14ac:dyDescent="0.25">
      <c r="A3414" s="36" t="s">
        <v>91</v>
      </c>
      <c r="B3414" s="39">
        <v>366699</v>
      </c>
      <c r="C3414" s="39">
        <v>178355</v>
      </c>
      <c r="D3414" s="43">
        <v>48.6</v>
      </c>
      <c r="E3414" s="39">
        <v>14687</v>
      </c>
      <c r="F3414" s="43">
        <v>4</v>
      </c>
      <c r="G3414" s="39">
        <v>193042</v>
      </c>
      <c r="H3414" s="76"/>
      <c r="L3414" s="12">
        <f t="shared" si="144"/>
        <v>2722</v>
      </c>
    </row>
    <row r="3415" spans="1:12" x14ac:dyDescent="0.25">
      <c r="A3415" s="37" t="s">
        <v>92</v>
      </c>
      <c r="B3415" s="40">
        <v>325544</v>
      </c>
      <c r="C3415" s="40">
        <v>178866</v>
      </c>
      <c r="D3415" s="44">
        <v>54.9</v>
      </c>
      <c r="E3415" s="40">
        <v>13806</v>
      </c>
      <c r="F3415" s="44">
        <v>4.2</v>
      </c>
      <c r="G3415" s="40">
        <v>192672</v>
      </c>
      <c r="H3415" s="130"/>
      <c r="L3415" s="12">
        <f t="shared" si="144"/>
        <v>2037</v>
      </c>
    </row>
    <row r="3416" spans="1:12" x14ac:dyDescent="0.25">
      <c r="A3416" s="36" t="s">
        <v>93</v>
      </c>
      <c r="B3416" s="39">
        <v>291312</v>
      </c>
      <c r="C3416" s="39">
        <v>172505</v>
      </c>
      <c r="D3416" s="43">
        <v>59.2</v>
      </c>
      <c r="E3416" s="39">
        <v>13275</v>
      </c>
      <c r="F3416" s="43">
        <v>4.5999999999999996</v>
      </c>
      <c r="G3416" s="39">
        <v>185780</v>
      </c>
      <c r="H3416" s="76"/>
      <c r="L3416" s="12">
        <f t="shared" si="144"/>
        <v>1543</v>
      </c>
    </row>
    <row r="3417" spans="1:12" x14ac:dyDescent="0.25">
      <c r="A3417" s="37" t="s">
        <v>94</v>
      </c>
      <c r="B3417" s="40">
        <v>262948</v>
      </c>
      <c r="C3417" s="40">
        <v>175648</v>
      </c>
      <c r="D3417" s="44">
        <v>66.8</v>
      </c>
      <c r="E3417" s="40">
        <v>12521</v>
      </c>
      <c r="F3417" s="44">
        <v>4.8</v>
      </c>
      <c r="G3417" s="40">
        <v>188169</v>
      </c>
      <c r="H3417" s="130"/>
      <c r="L3417" s="12">
        <f t="shared" si="144"/>
        <v>1010</v>
      </c>
    </row>
    <row r="3418" spans="1:12" x14ac:dyDescent="0.25">
      <c r="A3418" s="36" t="s">
        <v>95</v>
      </c>
      <c r="B3418" s="39">
        <v>285387</v>
      </c>
      <c r="C3418" s="39">
        <v>196285</v>
      </c>
      <c r="D3418" s="43">
        <v>68.8</v>
      </c>
      <c r="E3418" s="39">
        <v>13249</v>
      </c>
      <c r="F3418" s="43">
        <v>4.5999999999999996</v>
      </c>
      <c r="G3418" s="39">
        <v>209534</v>
      </c>
      <c r="H3418" s="76"/>
      <c r="L3418" s="12">
        <f t="shared" si="144"/>
        <v>748</v>
      </c>
    </row>
    <row r="3419" spans="1:12" x14ac:dyDescent="0.25">
      <c r="A3419" s="37" t="s">
        <v>96</v>
      </c>
      <c r="B3419" s="40">
        <v>271707</v>
      </c>
      <c r="C3419" s="40">
        <v>202817</v>
      </c>
      <c r="D3419" s="42">
        <v>74.599999999999994</v>
      </c>
      <c r="E3419" s="40">
        <v>15087</v>
      </c>
      <c r="F3419" s="42">
        <v>5.6</v>
      </c>
      <c r="G3419" s="40">
        <v>217904</v>
      </c>
      <c r="H3419" s="130"/>
      <c r="L3419" s="12">
        <f t="shared" si="144"/>
        <v>526</v>
      </c>
    </row>
    <row r="3420" spans="1:12" x14ac:dyDescent="0.25">
      <c r="A3420" s="36" t="s">
        <v>97</v>
      </c>
      <c r="B3420" s="39">
        <v>217596</v>
      </c>
      <c r="C3420" s="39">
        <v>176750</v>
      </c>
      <c r="D3420" s="42">
        <v>81.2</v>
      </c>
      <c r="E3420" s="39">
        <v>18546</v>
      </c>
      <c r="F3420" s="42">
        <v>8.5</v>
      </c>
      <c r="G3420" s="39">
        <v>195296</v>
      </c>
      <c r="H3420" s="76"/>
      <c r="L3420" s="12">
        <f t="shared" si="144"/>
        <v>175</v>
      </c>
    </row>
    <row r="3421" spans="1:12" x14ac:dyDescent="0.25">
      <c r="A3421" s="37" t="s">
        <v>98</v>
      </c>
      <c r="B3421" s="40">
        <v>166506</v>
      </c>
      <c r="C3421" s="40">
        <v>137575</v>
      </c>
      <c r="D3421" s="42">
        <v>82.6</v>
      </c>
      <c r="E3421" s="40">
        <v>29819</v>
      </c>
      <c r="F3421" s="42">
        <v>17.899999999999999</v>
      </c>
      <c r="G3421" s="40">
        <v>167394</v>
      </c>
      <c r="H3421" s="130"/>
      <c r="L3421" s="12">
        <f t="shared" si="144"/>
        <v>96</v>
      </c>
    </row>
    <row r="3422" spans="1:12" x14ac:dyDescent="0.25">
      <c r="A3422" s="36" t="s">
        <v>99</v>
      </c>
      <c r="B3422" s="39">
        <v>107003</v>
      </c>
      <c r="C3422" s="39">
        <v>90304</v>
      </c>
      <c r="D3422" s="42">
        <v>84.4</v>
      </c>
      <c r="E3422" s="39">
        <v>75447</v>
      </c>
      <c r="F3422" s="42">
        <v>70.5</v>
      </c>
      <c r="G3422" s="39">
        <v>165751</v>
      </c>
      <c r="H3422" s="76"/>
      <c r="L3422" s="12">
        <f t="shared" si="144"/>
        <v>45</v>
      </c>
    </row>
    <row r="3423" spans="1:12" x14ac:dyDescent="0.25">
      <c r="A3423" s="37" t="s">
        <v>100</v>
      </c>
      <c r="B3423" s="40">
        <v>69877</v>
      </c>
      <c r="C3423" s="40">
        <v>60248</v>
      </c>
      <c r="D3423" s="42">
        <v>86.2</v>
      </c>
      <c r="E3423" s="40">
        <v>51415</v>
      </c>
      <c r="F3423" s="42">
        <v>73.599999999999994</v>
      </c>
      <c r="G3423" s="40">
        <v>111663</v>
      </c>
      <c r="H3423" s="130"/>
      <c r="L3423" s="12">
        <f t="shared" si="144"/>
        <v>17</v>
      </c>
    </row>
    <row r="3424" spans="1:12" x14ac:dyDescent="0.25">
      <c r="A3424" s="36" t="s">
        <v>101</v>
      </c>
      <c r="B3424" s="39">
        <v>44852</v>
      </c>
      <c r="C3424" s="39">
        <v>38706</v>
      </c>
      <c r="D3424" s="42">
        <v>86.3</v>
      </c>
      <c r="E3424" s="39">
        <v>33672</v>
      </c>
      <c r="F3424" s="42">
        <v>75.099999999999994</v>
      </c>
      <c r="G3424" s="39">
        <v>72378</v>
      </c>
      <c r="H3424" s="76"/>
      <c r="L3424" s="12">
        <f t="shared" si="144"/>
        <v>7</v>
      </c>
    </row>
    <row r="3425" spans="1:12" x14ac:dyDescent="0.25">
      <c r="A3425" s="37" t="s">
        <v>102</v>
      </c>
      <c r="B3425" s="40">
        <v>28637</v>
      </c>
      <c r="C3425" s="40">
        <v>24749</v>
      </c>
      <c r="D3425" s="42">
        <v>86.4</v>
      </c>
      <c r="E3425" s="40">
        <v>22001</v>
      </c>
      <c r="F3425" s="42">
        <v>76.8</v>
      </c>
      <c r="G3425" s="40">
        <v>46750</v>
      </c>
      <c r="H3425" s="130"/>
      <c r="L3425" s="12">
        <f t="shared" si="144"/>
        <v>4</v>
      </c>
    </row>
    <row r="3426" spans="1:12" x14ac:dyDescent="0.25">
      <c r="A3426" s="36" t="s">
        <v>12</v>
      </c>
      <c r="B3426" s="39" t="s">
        <v>13</v>
      </c>
      <c r="C3426" s="39">
        <v>21968</v>
      </c>
      <c r="D3426" s="43" t="s">
        <v>13</v>
      </c>
      <c r="E3426" s="39">
        <v>9320</v>
      </c>
      <c r="F3426" s="43" t="s">
        <v>13</v>
      </c>
      <c r="G3426" s="39">
        <v>31288</v>
      </c>
      <c r="H3426" s="76"/>
      <c r="L3426" s="12">
        <f t="shared" si="144"/>
        <v>385</v>
      </c>
    </row>
    <row r="3427" spans="1:12" x14ac:dyDescent="0.25">
      <c r="A3427" s="36" t="s">
        <v>194</v>
      </c>
      <c r="B3427" s="39">
        <v>3806860</v>
      </c>
      <c r="C3427" s="39">
        <v>2178851</v>
      </c>
      <c r="D3427" s="43">
        <v>57.2</v>
      </c>
      <c r="E3427" s="39">
        <v>353292</v>
      </c>
      <c r="F3427" s="43">
        <v>9.3000000000000007</v>
      </c>
      <c r="G3427" s="39">
        <v>2532143</v>
      </c>
      <c r="H3427" s="76"/>
    </row>
    <row r="3428" spans="1:12" x14ac:dyDescent="0.25">
      <c r="A3428" s="36" t="s">
        <v>103</v>
      </c>
      <c r="B3428" s="39">
        <v>4470643</v>
      </c>
      <c r="C3428" s="39">
        <v>2178851</v>
      </c>
      <c r="D3428" s="45">
        <v>48.7</v>
      </c>
      <c r="E3428" s="39">
        <v>353292</v>
      </c>
      <c r="F3428" s="45">
        <v>7.9</v>
      </c>
      <c r="G3428" s="39">
        <v>2532143</v>
      </c>
      <c r="H3428" s="76"/>
      <c r="L3428" s="12">
        <f>SUM(L3409:L3427)</f>
        <v>23473</v>
      </c>
    </row>
    <row r="3430" spans="1:12" x14ac:dyDescent="0.25">
      <c r="B3430" s="3" t="s">
        <v>232</v>
      </c>
      <c r="D3430" s="56">
        <f>AVERAGE(D3409:D3425)</f>
        <v>62.652941176470598</v>
      </c>
      <c r="F3430" s="56">
        <f>AVERAGE(F3409:F3425)</f>
        <v>21.164705882352941</v>
      </c>
    </row>
    <row r="3431" spans="1:12" x14ac:dyDescent="0.25">
      <c r="B3431" s="3" t="s">
        <v>156</v>
      </c>
      <c r="D3431" s="38">
        <f>AVERAGE(D3419:D3425)</f>
        <v>83.100000000000009</v>
      </c>
      <c r="F3431" s="38">
        <f>AVERAGE(F3419:F3425)</f>
        <v>46.857142857142854</v>
      </c>
    </row>
    <row r="3432" spans="1:12" x14ac:dyDescent="0.25">
      <c r="B3432" s="3" t="s">
        <v>147</v>
      </c>
      <c r="D3432" s="38">
        <f>AVERAGE(D3421:D3425)</f>
        <v>85.179999999999993</v>
      </c>
      <c r="F3432" s="38">
        <f>AVERAGE(F3421:F3425)</f>
        <v>62.779999999999994</v>
      </c>
    </row>
    <row r="3434" spans="1:12" x14ac:dyDescent="0.25">
      <c r="A3434" t="s">
        <v>207</v>
      </c>
    </row>
    <row r="3435" spans="1:12" x14ac:dyDescent="0.25">
      <c r="A3435" t="s">
        <v>111</v>
      </c>
    </row>
    <row r="3436" spans="1:12" ht="60" x14ac:dyDescent="0.25">
      <c r="A3436" s="35" t="s">
        <v>104</v>
      </c>
      <c r="B3436" s="35" t="s">
        <v>105</v>
      </c>
      <c r="C3436" s="35" t="s">
        <v>106</v>
      </c>
      <c r="D3436" s="35" t="s">
        <v>107</v>
      </c>
      <c r="E3436" s="35" t="s">
        <v>108</v>
      </c>
      <c r="F3436" s="35" t="s">
        <v>109</v>
      </c>
      <c r="G3436" s="35" t="s">
        <v>110</v>
      </c>
      <c r="H3436" s="129"/>
      <c r="L3436" s="35" t="s">
        <v>457</v>
      </c>
    </row>
    <row r="3437" spans="1:12" x14ac:dyDescent="0.25">
      <c r="A3437" s="36" t="s">
        <v>134</v>
      </c>
      <c r="B3437" s="39">
        <v>663783</v>
      </c>
      <c r="C3437" s="39">
        <v>0</v>
      </c>
      <c r="D3437" s="45">
        <v>0</v>
      </c>
      <c r="E3437" s="39">
        <v>0</v>
      </c>
      <c r="F3437" s="45">
        <v>0</v>
      </c>
      <c r="G3437" s="39">
        <v>0</v>
      </c>
      <c r="H3437" s="76"/>
    </row>
    <row r="3438" spans="1:12" x14ac:dyDescent="0.25">
      <c r="A3438" s="41" t="s">
        <v>136</v>
      </c>
      <c r="B3438" s="40">
        <v>166087</v>
      </c>
      <c r="C3438" s="40">
        <v>44615</v>
      </c>
      <c r="D3438" s="44">
        <v>26.9</v>
      </c>
      <c r="E3438" s="40">
        <v>9</v>
      </c>
      <c r="F3438" s="44">
        <v>0</v>
      </c>
      <c r="G3438" s="40">
        <v>44624</v>
      </c>
      <c r="H3438" s="130"/>
      <c r="L3438" s="12">
        <f t="shared" ref="L3438:L3455" si="145">C3438-C3467</f>
        <v>4445</v>
      </c>
    </row>
    <row r="3439" spans="1:12" x14ac:dyDescent="0.25">
      <c r="A3439" s="36" t="s">
        <v>135</v>
      </c>
      <c r="B3439" s="39">
        <v>258656</v>
      </c>
      <c r="C3439" s="39">
        <v>87654</v>
      </c>
      <c r="D3439" s="43">
        <v>33.9</v>
      </c>
      <c r="E3439" s="39">
        <v>1277</v>
      </c>
      <c r="F3439" s="43">
        <v>0.5</v>
      </c>
      <c r="G3439" s="39">
        <v>88931</v>
      </c>
      <c r="H3439" s="76"/>
      <c r="L3439" s="12">
        <f t="shared" si="145"/>
        <v>6380</v>
      </c>
    </row>
    <row r="3440" spans="1:12" x14ac:dyDescent="0.25">
      <c r="A3440" s="37" t="s">
        <v>88</v>
      </c>
      <c r="B3440" s="40">
        <v>276991</v>
      </c>
      <c r="C3440" s="40">
        <v>100290</v>
      </c>
      <c r="D3440" s="44">
        <v>36.200000000000003</v>
      </c>
      <c r="E3440" s="40">
        <v>5670</v>
      </c>
      <c r="F3440" s="44">
        <v>2</v>
      </c>
      <c r="G3440" s="40">
        <v>105960</v>
      </c>
      <c r="H3440" s="130"/>
      <c r="L3440" s="12">
        <f t="shared" si="145"/>
        <v>4337</v>
      </c>
    </row>
    <row r="3441" spans="1:12" x14ac:dyDescent="0.25">
      <c r="A3441" s="36" t="s">
        <v>89</v>
      </c>
      <c r="B3441" s="39">
        <v>310735</v>
      </c>
      <c r="C3441" s="39">
        <v>118911</v>
      </c>
      <c r="D3441" s="43">
        <v>38.299999999999997</v>
      </c>
      <c r="E3441" s="39">
        <v>10283</v>
      </c>
      <c r="F3441" s="43">
        <v>3.3</v>
      </c>
      <c r="G3441" s="39">
        <v>129194</v>
      </c>
      <c r="H3441" s="76"/>
      <c r="L3441" s="12">
        <f t="shared" si="145"/>
        <v>4142</v>
      </c>
    </row>
    <row r="3442" spans="1:12" x14ac:dyDescent="0.25">
      <c r="A3442" s="37" t="s">
        <v>90</v>
      </c>
      <c r="B3442" s="40">
        <v>356322</v>
      </c>
      <c r="C3442" s="40">
        <v>158447</v>
      </c>
      <c r="D3442" s="44">
        <v>44.5</v>
      </c>
      <c r="E3442" s="40">
        <v>12883</v>
      </c>
      <c r="F3442" s="44">
        <v>3.6</v>
      </c>
      <c r="G3442" s="40">
        <v>171330</v>
      </c>
      <c r="H3442" s="130"/>
      <c r="L3442" s="12">
        <f t="shared" si="145"/>
        <v>4690</v>
      </c>
    </row>
    <row r="3443" spans="1:12" x14ac:dyDescent="0.25">
      <c r="A3443" s="36" t="s">
        <v>91</v>
      </c>
      <c r="B3443" s="39">
        <v>366699</v>
      </c>
      <c r="C3443" s="39">
        <v>175633</v>
      </c>
      <c r="D3443" s="43">
        <v>47.9</v>
      </c>
      <c r="E3443" s="39">
        <v>14554</v>
      </c>
      <c r="F3443" s="43">
        <v>4</v>
      </c>
      <c r="G3443" s="39">
        <v>190187</v>
      </c>
      <c r="H3443" s="76"/>
      <c r="L3443" s="12">
        <f t="shared" si="145"/>
        <v>4961</v>
      </c>
    </row>
    <row r="3444" spans="1:12" x14ac:dyDescent="0.25">
      <c r="A3444" s="37" t="s">
        <v>92</v>
      </c>
      <c r="B3444" s="40">
        <v>325544</v>
      </c>
      <c r="C3444" s="40">
        <v>176829</v>
      </c>
      <c r="D3444" s="44">
        <v>54.3</v>
      </c>
      <c r="E3444" s="40">
        <v>13660</v>
      </c>
      <c r="F3444" s="44">
        <v>4.2</v>
      </c>
      <c r="G3444" s="40">
        <v>190489</v>
      </c>
      <c r="H3444" s="130"/>
      <c r="L3444" s="12">
        <f t="shared" si="145"/>
        <v>3619</v>
      </c>
    </row>
    <row r="3445" spans="1:12" x14ac:dyDescent="0.25">
      <c r="A3445" s="36" t="s">
        <v>93</v>
      </c>
      <c r="B3445" s="39">
        <v>291312</v>
      </c>
      <c r="C3445" s="39">
        <v>170962</v>
      </c>
      <c r="D3445" s="43">
        <v>58.7</v>
      </c>
      <c r="E3445" s="39">
        <v>13129</v>
      </c>
      <c r="F3445" s="43">
        <v>4.5</v>
      </c>
      <c r="G3445" s="39">
        <v>184091</v>
      </c>
      <c r="H3445" s="76"/>
      <c r="L3445" s="12">
        <f t="shared" si="145"/>
        <v>3056</v>
      </c>
    </row>
    <row r="3446" spans="1:12" x14ac:dyDescent="0.25">
      <c r="A3446" s="37" t="s">
        <v>94</v>
      </c>
      <c r="B3446" s="40">
        <v>262948</v>
      </c>
      <c r="C3446" s="40">
        <v>174638</v>
      </c>
      <c r="D3446" s="44">
        <v>66.400000000000006</v>
      </c>
      <c r="E3446" s="40">
        <v>12381</v>
      </c>
      <c r="F3446" s="44">
        <v>4.7</v>
      </c>
      <c r="G3446" s="40">
        <v>187019</v>
      </c>
      <c r="H3446" s="130"/>
      <c r="L3446" s="12">
        <f t="shared" si="145"/>
        <v>1997</v>
      </c>
    </row>
    <row r="3447" spans="1:12" x14ac:dyDescent="0.25">
      <c r="A3447" s="36" t="s">
        <v>95</v>
      </c>
      <c r="B3447" s="39">
        <v>285387</v>
      </c>
      <c r="C3447" s="39">
        <v>195537</v>
      </c>
      <c r="D3447" s="43">
        <v>68.5</v>
      </c>
      <c r="E3447" s="39">
        <v>13103</v>
      </c>
      <c r="F3447" s="43">
        <v>4.5999999999999996</v>
      </c>
      <c r="G3447" s="39">
        <v>208640</v>
      </c>
      <c r="H3447" s="76"/>
      <c r="L3447" s="12">
        <f t="shared" si="145"/>
        <v>1544</v>
      </c>
    </row>
    <row r="3448" spans="1:12" x14ac:dyDescent="0.25">
      <c r="A3448" s="37" t="s">
        <v>96</v>
      </c>
      <c r="B3448" s="40">
        <v>271707</v>
      </c>
      <c r="C3448" s="40">
        <v>202291</v>
      </c>
      <c r="D3448" s="42">
        <v>74.5</v>
      </c>
      <c r="E3448" s="40">
        <v>14883</v>
      </c>
      <c r="F3448" s="42">
        <v>5.5</v>
      </c>
      <c r="G3448" s="40">
        <v>217174</v>
      </c>
      <c r="H3448" s="130"/>
      <c r="L3448" s="12">
        <f t="shared" si="145"/>
        <v>1023</v>
      </c>
    </row>
    <row r="3449" spans="1:12" x14ac:dyDescent="0.25">
      <c r="A3449" s="36" t="s">
        <v>97</v>
      </c>
      <c r="B3449" s="39">
        <v>217596</v>
      </c>
      <c r="C3449" s="39">
        <v>176575</v>
      </c>
      <c r="D3449" s="42">
        <v>81.099999999999994</v>
      </c>
      <c r="E3449" s="39">
        <v>18278</v>
      </c>
      <c r="F3449" s="42">
        <v>8.4</v>
      </c>
      <c r="G3449" s="39">
        <v>194853</v>
      </c>
      <c r="H3449" s="76"/>
      <c r="L3449" s="12">
        <f t="shared" si="145"/>
        <v>359</v>
      </c>
    </row>
    <row r="3450" spans="1:12" x14ac:dyDescent="0.25">
      <c r="A3450" s="37" t="s">
        <v>98</v>
      </c>
      <c r="B3450" s="40">
        <v>166506</v>
      </c>
      <c r="C3450" s="40">
        <v>137479</v>
      </c>
      <c r="D3450" s="42">
        <v>82.6</v>
      </c>
      <c r="E3450" s="40">
        <v>29621</v>
      </c>
      <c r="F3450" s="42">
        <v>17.8</v>
      </c>
      <c r="G3450" s="40">
        <v>167100</v>
      </c>
      <c r="H3450" s="130"/>
      <c r="L3450" s="12">
        <f t="shared" si="145"/>
        <v>166</v>
      </c>
    </row>
    <row r="3451" spans="1:12" x14ac:dyDescent="0.25">
      <c r="A3451" s="36" t="s">
        <v>99</v>
      </c>
      <c r="B3451" s="39">
        <v>107003</v>
      </c>
      <c r="C3451" s="39">
        <v>90259</v>
      </c>
      <c r="D3451" s="42">
        <v>84.4</v>
      </c>
      <c r="E3451" s="39">
        <v>75426</v>
      </c>
      <c r="F3451" s="42">
        <v>70.5</v>
      </c>
      <c r="G3451" s="39">
        <v>165685</v>
      </c>
      <c r="H3451" s="76"/>
      <c r="L3451" s="12">
        <f t="shared" si="145"/>
        <v>86</v>
      </c>
    </row>
    <row r="3452" spans="1:12" x14ac:dyDescent="0.25">
      <c r="A3452" s="37" t="s">
        <v>100</v>
      </c>
      <c r="B3452" s="40">
        <v>69877</v>
      </c>
      <c r="C3452" s="40">
        <v>60231</v>
      </c>
      <c r="D3452" s="42">
        <v>86.2</v>
      </c>
      <c r="E3452" s="40">
        <v>51403</v>
      </c>
      <c r="F3452" s="42">
        <v>73.599999999999994</v>
      </c>
      <c r="G3452" s="40">
        <v>111634</v>
      </c>
      <c r="H3452" s="130"/>
      <c r="L3452" s="12">
        <f t="shared" si="145"/>
        <v>43</v>
      </c>
    </row>
    <row r="3453" spans="1:12" x14ac:dyDescent="0.25">
      <c r="A3453" s="36" t="s">
        <v>101</v>
      </c>
      <c r="B3453" s="39">
        <v>44852</v>
      </c>
      <c r="C3453" s="39">
        <v>38699</v>
      </c>
      <c r="D3453" s="42">
        <v>86.3</v>
      </c>
      <c r="E3453" s="39">
        <v>33665</v>
      </c>
      <c r="F3453" s="42">
        <v>75.099999999999994</v>
      </c>
      <c r="G3453" s="39">
        <v>72364</v>
      </c>
      <c r="H3453" s="76"/>
      <c r="L3453" s="12">
        <f t="shared" si="145"/>
        <v>19</v>
      </c>
    </row>
    <row r="3454" spans="1:12" x14ac:dyDescent="0.25">
      <c r="A3454" s="37" t="s">
        <v>102</v>
      </c>
      <c r="B3454" s="40">
        <v>28637</v>
      </c>
      <c r="C3454" s="40">
        <v>24745</v>
      </c>
      <c r="D3454" s="42">
        <v>86.4</v>
      </c>
      <c r="E3454" s="40">
        <v>21996</v>
      </c>
      <c r="F3454" s="42">
        <v>76.8</v>
      </c>
      <c r="G3454" s="40">
        <v>46741</v>
      </c>
      <c r="H3454" s="130"/>
      <c r="L3454" s="12">
        <f t="shared" si="145"/>
        <v>17</v>
      </c>
    </row>
    <row r="3455" spans="1:12" x14ac:dyDescent="0.25">
      <c r="A3455" s="36" t="s">
        <v>12</v>
      </c>
      <c r="B3455" s="39" t="s">
        <v>13</v>
      </c>
      <c r="C3455" s="39">
        <v>21583</v>
      </c>
      <c r="D3455" s="43" t="s">
        <v>13</v>
      </c>
      <c r="E3455" s="39">
        <v>9320</v>
      </c>
      <c r="F3455" s="43" t="s">
        <v>13</v>
      </c>
      <c r="G3455" s="39">
        <v>30903</v>
      </c>
      <c r="H3455" s="76"/>
      <c r="L3455" s="12">
        <f t="shared" si="145"/>
        <v>645</v>
      </c>
    </row>
    <row r="3456" spans="1:12" x14ac:dyDescent="0.25">
      <c r="A3456" s="36" t="s">
        <v>194</v>
      </c>
      <c r="B3456" s="39">
        <v>3806860</v>
      </c>
      <c r="C3456" s="39">
        <v>2155378</v>
      </c>
      <c r="D3456" s="43">
        <v>56.6</v>
      </c>
      <c r="E3456" s="39">
        <v>351541</v>
      </c>
      <c r="F3456" s="43">
        <v>9.1999999999999993</v>
      </c>
      <c r="G3456" s="39">
        <v>2506919</v>
      </c>
      <c r="H3456" s="76"/>
    </row>
    <row r="3457" spans="1:12" x14ac:dyDescent="0.25">
      <c r="A3457" s="36" t="s">
        <v>103</v>
      </c>
      <c r="B3457" s="39">
        <v>4470643</v>
      </c>
      <c r="C3457" s="39">
        <v>2155378</v>
      </c>
      <c r="D3457" s="45">
        <v>48.2</v>
      </c>
      <c r="E3457" s="39">
        <v>351541</v>
      </c>
      <c r="F3457" s="45">
        <v>7.9</v>
      </c>
      <c r="G3457" s="39">
        <v>2506919</v>
      </c>
      <c r="H3457" s="76"/>
      <c r="L3457" s="12">
        <f>SUM(L3438:L3456)</f>
        <v>41529</v>
      </c>
    </row>
    <row r="3459" spans="1:12" x14ac:dyDescent="0.25">
      <c r="B3459" s="3" t="s">
        <v>232</v>
      </c>
      <c r="D3459" s="56">
        <f>AVERAGE(D3438:D3454)</f>
        <v>62.182352941176475</v>
      </c>
      <c r="F3459" s="56">
        <f>AVERAGE(F3438:F3454)</f>
        <v>21.123529411764704</v>
      </c>
    </row>
    <row r="3460" spans="1:12" x14ac:dyDescent="0.25">
      <c r="B3460" s="3" t="s">
        <v>156</v>
      </c>
      <c r="D3460" s="38">
        <f>AVERAGE(D3448:D3454)</f>
        <v>83.071428571428569</v>
      </c>
      <c r="F3460" s="38">
        <f>AVERAGE(F3448:F3454)</f>
        <v>46.81428571428571</v>
      </c>
    </row>
    <row r="3461" spans="1:12" x14ac:dyDescent="0.25">
      <c r="B3461" s="3" t="s">
        <v>147</v>
      </c>
      <c r="D3461" s="38">
        <f>AVERAGE(D3450:D3454)</f>
        <v>85.179999999999993</v>
      </c>
      <c r="F3461" s="38">
        <f>AVERAGE(F3450:F3454)</f>
        <v>62.759999999999991</v>
      </c>
    </row>
    <row r="3463" spans="1:12" x14ac:dyDescent="0.25">
      <c r="A3463" t="s">
        <v>201</v>
      </c>
    </row>
    <row r="3464" spans="1:12" x14ac:dyDescent="0.25">
      <c r="A3464" t="s">
        <v>111</v>
      </c>
    </row>
    <row r="3465" spans="1:12" ht="60" x14ac:dyDescent="0.25">
      <c r="A3465" s="35" t="s">
        <v>104</v>
      </c>
      <c r="B3465" s="35" t="s">
        <v>105</v>
      </c>
      <c r="C3465" s="35" t="s">
        <v>106</v>
      </c>
      <c r="D3465" s="35" t="s">
        <v>107</v>
      </c>
      <c r="E3465" s="35" t="s">
        <v>108</v>
      </c>
      <c r="F3465" s="35" t="s">
        <v>109</v>
      </c>
      <c r="G3465" s="35" t="s">
        <v>110</v>
      </c>
      <c r="H3465" s="129"/>
      <c r="L3465" s="35" t="s">
        <v>457</v>
      </c>
    </row>
    <row r="3466" spans="1:12" x14ac:dyDescent="0.25">
      <c r="A3466" s="36" t="s">
        <v>134</v>
      </c>
      <c r="B3466" s="39">
        <v>663783</v>
      </c>
      <c r="C3466" s="39">
        <v>0</v>
      </c>
      <c r="D3466" s="45">
        <v>0</v>
      </c>
      <c r="E3466" s="39">
        <v>0</v>
      </c>
      <c r="F3466" s="45">
        <v>0</v>
      </c>
      <c r="G3466" s="39">
        <v>0</v>
      </c>
      <c r="H3466" s="76"/>
    </row>
    <row r="3467" spans="1:12" x14ac:dyDescent="0.25">
      <c r="A3467" s="41" t="s">
        <v>136</v>
      </c>
      <c r="B3467" s="40">
        <v>166087</v>
      </c>
      <c r="C3467" s="40">
        <v>40170</v>
      </c>
      <c r="D3467" s="44">
        <v>24.2</v>
      </c>
      <c r="E3467" s="40">
        <v>7</v>
      </c>
      <c r="F3467" s="44">
        <v>0</v>
      </c>
      <c r="G3467" s="40">
        <v>40177</v>
      </c>
      <c r="H3467" s="130"/>
      <c r="L3467" s="12">
        <f t="shared" ref="L3467:L3484" si="146">C3467-C3496</f>
        <v>5389</v>
      </c>
    </row>
    <row r="3468" spans="1:12" x14ac:dyDescent="0.25">
      <c r="A3468" s="36" t="s">
        <v>135</v>
      </c>
      <c r="B3468" s="39">
        <v>258656</v>
      </c>
      <c r="C3468" s="39">
        <v>81274</v>
      </c>
      <c r="D3468" s="43">
        <v>31.4</v>
      </c>
      <c r="E3468" s="39">
        <v>1232</v>
      </c>
      <c r="F3468" s="43">
        <v>0.5</v>
      </c>
      <c r="G3468" s="39">
        <v>82506</v>
      </c>
      <c r="H3468" s="76"/>
      <c r="L3468" s="12">
        <f t="shared" si="146"/>
        <v>7782</v>
      </c>
    </row>
    <row r="3469" spans="1:12" x14ac:dyDescent="0.25">
      <c r="A3469" s="37" t="s">
        <v>88</v>
      </c>
      <c r="B3469" s="40">
        <v>276991</v>
      </c>
      <c r="C3469" s="40">
        <v>95953</v>
      </c>
      <c r="D3469" s="44">
        <v>34.6</v>
      </c>
      <c r="E3469" s="40">
        <v>5542</v>
      </c>
      <c r="F3469" s="44">
        <v>2</v>
      </c>
      <c r="G3469" s="40">
        <v>101495</v>
      </c>
      <c r="H3469" s="130"/>
      <c r="L3469" s="12">
        <f t="shared" si="146"/>
        <v>5656</v>
      </c>
    </row>
    <row r="3470" spans="1:12" x14ac:dyDescent="0.25">
      <c r="A3470" s="36" t="s">
        <v>89</v>
      </c>
      <c r="B3470" s="39">
        <v>310735</v>
      </c>
      <c r="C3470" s="39">
        <v>114769</v>
      </c>
      <c r="D3470" s="43">
        <v>36.9</v>
      </c>
      <c r="E3470" s="39">
        <v>10136</v>
      </c>
      <c r="F3470" s="43">
        <v>3.3</v>
      </c>
      <c r="G3470" s="39">
        <v>124905</v>
      </c>
      <c r="H3470" s="76"/>
      <c r="L3470" s="12">
        <f t="shared" si="146"/>
        <v>5483</v>
      </c>
    </row>
    <row r="3471" spans="1:12" x14ac:dyDescent="0.25">
      <c r="A3471" s="37" t="s">
        <v>90</v>
      </c>
      <c r="B3471" s="40">
        <v>356322</v>
      </c>
      <c r="C3471" s="40">
        <v>153757</v>
      </c>
      <c r="D3471" s="44">
        <v>43.2</v>
      </c>
      <c r="E3471" s="40">
        <v>12638</v>
      </c>
      <c r="F3471" s="44">
        <v>3.5</v>
      </c>
      <c r="G3471" s="40">
        <v>166395</v>
      </c>
      <c r="H3471" s="130"/>
      <c r="L3471" s="12">
        <f t="shared" si="146"/>
        <v>5987</v>
      </c>
    </row>
    <row r="3472" spans="1:12" x14ac:dyDescent="0.25">
      <c r="A3472" s="36" t="s">
        <v>91</v>
      </c>
      <c r="B3472" s="39">
        <v>366699</v>
      </c>
      <c r="C3472" s="39">
        <v>170672</v>
      </c>
      <c r="D3472" s="43">
        <v>46.5</v>
      </c>
      <c r="E3472" s="39">
        <v>14245</v>
      </c>
      <c r="F3472" s="43">
        <v>3.9</v>
      </c>
      <c r="G3472" s="39">
        <v>184917</v>
      </c>
      <c r="H3472" s="76"/>
      <c r="L3472" s="12">
        <f t="shared" si="146"/>
        <v>6318</v>
      </c>
    </row>
    <row r="3473" spans="1:12" x14ac:dyDescent="0.25">
      <c r="A3473" s="37" t="s">
        <v>92</v>
      </c>
      <c r="B3473" s="40">
        <v>325544</v>
      </c>
      <c r="C3473" s="40">
        <v>173210</v>
      </c>
      <c r="D3473" s="44">
        <v>53.2</v>
      </c>
      <c r="E3473" s="40">
        <v>13341</v>
      </c>
      <c r="F3473" s="44">
        <v>4.0999999999999996</v>
      </c>
      <c r="G3473" s="40">
        <v>186551</v>
      </c>
      <c r="H3473" s="130"/>
      <c r="L3473" s="12">
        <f t="shared" si="146"/>
        <v>4507</v>
      </c>
    </row>
    <row r="3474" spans="1:12" x14ac:dyDescent="0.25">
      <c r="A3474" s="36" t="s">
        <v>93</v>
      </c>
      <c r="B3474" s="39">
        <v>291312</v>
      </c>
      <c r="C3474" s="39">
        <v>167906</v>
      </c>
      <c r="D3474" s="43">
        <v>57.6</v>
      </c>
      <c r="E3474" s="39">
        <v>12831</v>
      </c>
      <c r="F3474" s="43">
        <v>4.4000000000000004</v>
      </c>
      <c r="G3474" s="39">
        <v>180737</v>
      </c>
      <c r="H3474" s="76"/>
      <c r="L3474" s="12">
        <f t="shared" si="146"/>
        <v>3869</v>
      </c>
    </row>
    <row r="3475" spans="1:12" x14ac:dyDescent="0.25">
      <c r="A3475" s="37" t="s">
        <v>94</v>
      </c>
      <c r="B3475" s="40">
        <v>262948</v>
      </c>
      <c r="C3475" s="40">
        <v>172641</v>
      </c>
      <c r="D3475" s="44">
        <v>65.7</v>
      </c>
      <c r="E3475" s="40">
        <v>12048</v>
      </c>
      <c r="F3475" s="44">
        <v>4.5999999999999996</v>
      </c>
      <c r="G3475" s="40">
        <v>184689</v>
      </c>
      <c r="H3475" s="130"/>
      <c r="L3475" s="12">
        <f t="shared" si="146"/>
        <v>2484</v>
      </c>
    </row>
    <row r="3476" spans="1:12" x14ac:dyDescent="0.25">
      <c r="A3476" s="36" t="s">
        <v>95</v>
      </c>
      <c r="B3476" s="39">
        <v>285387</v>
      </c>
      <c r="C3476" s="39">
        <v>193993</v>
      </c>
      <c r="D3476" s="43">
        <v>68</v>
      </c>
      <c r="E3476" s="39">
        <v>12719</v>
      </c>
      <c r="F3476" s="43">
        <v>4.5</v>
      </c>
      <c r="G3476" s="39">
        <v>206712</v>
      </c>
      <c r="H3476" s="76"/>
      <c r="L3476" s="12">
        <f t="shared" si="146"/>
        <v>2126</v>
      </c>
    </row>
    <row r="3477" spans="1:12" x14ac:dyDescent="0.25">
      <c r="A3477" s="37" t="s">
        <v>96</v>
      </c>
      <c r="B3477" s="40">
        <v>271707</v>
      </c>
      <c r="C3477" s="40">
        <v>201268</v>
      </c>
      <c r="D3477" s="42">
        <v>74.099999999999994</v>
      </c>
      <c r="E3477" s="40">
        <v>14413</v>
      </c>
      <c r="F3477" s="42">
        <v>5.3</v>
      </c>
      <c r="G3477" s="40">
        <v>215681</v>
      </c>
      <c r="H3477" s="130"/>
      <c r="L3477" s="12">
        <f t="shared" si="146"/>
        <v>1423</v>
      </c>
    </row>
    <row r="3478" spans="1:12" x14ac:dyDescent="0.25">
      <c r="A3478" s="36" t="s">
        <v>97</v>
      </c>
      <c r="B3478" s="39">
        <v>217596</v>
      </c>
      <c r="C3478" s="39">
        <v>176216</v>
      </c>
      <c r="D3478" s="42">
        <v>81</v>
      </c>
      <c r="E3478" s="39">
        <v>17344</v>
      </c>
      <c r="F3478" s="42">
        <v>8</v>
      </c>
      <c r="G3478" s="39">
        <v>193560</v>
      </c>
      <c r="H3478" s="76"/>
      <c r="L3478" s="12">
        <f t="shared" si="146"/>
        <v>517</v>
      </c>
    </row>
    <row r="3479" spans="1:12" x14ac:dyDescent="0.25">
      <c r="A3479" s="37" t="s">
        <v>98</v>
      </c>
      <c r="B3479" s="40">
        <v>166506</v>
      </c>
      <c r="C3479" s="40">
        <v>137313</v>
      </c>
      <c r="D3479" s="42">
        <v>82.5</v>
      </c>
      <c r="E3479" s="40">
        <v>28845</v>
      </c>
      <c r="F3479" s="42">
        <v>17.3</v>
      </c>
      <c r="G3479" s="40">
        <v>166158</v>
      </c>
      <c r="H3479" s="130"/>
      <c r="L3479" s="12">
        <f t="shared" si="146"/>
        <v>312</v>
      </c>
    </row>
    <row r="3480" spans="1:12" x14ac:dyDescent="0.25">
      <c r="A3480" s="36" t="s">
        <v>99</v>
      </c>
      <c r="B3480" s="39">
        <v>107003</v>
      </c>
      <c r="C3480" s="39">
        <v>90173</v>
      </c>
      <c r="D3480" s="42">
        <v>84.3</v>
      </c>
      <c r="E3480" s="39">
        <v>75365</v>
      </c>
      <c r="F3480" s="42">
        <v>70.400000000000006</v>
      </c>
      <c r="G3480" s="39">
        <v>165538</v>
      </c>
      <c r="H3480" s="76"/>
      <c r="L3480" s="12">
        <f t="shared" si="146"/>
        <v>126</v>
      </c>
    </row>
    <row r="3481" spans="1:12" x14ac:dyDescent="0.25">
      <c r="A3481" s="37" t="s">
        <v>100</v>
      </c>
      <c r="B3481" s="40">
        <v>69877</v>
      </c>
      <c r="C3481" s="40">
        <v>60188</v>
      </c>
      <c r="D3481" s="42">
        <v>86.1</v>
      </c>
      <c r="E3481" s="40">
        <v>51361</v>
      </c>
      <c r="F3481" s="42">
        <v>73.5</v>
      </c>
      <c r="G3481" s="40">
        <v>111549</v>
      </c>
      <c r="H3481" s="130"/>
      <c r="L3481" s="12">
        <f t="shared" si="146"/>
        <v>63</v>
      </c>
    </row>
    <row r="3482" spans="1:12" x14ac:dyDescent="0.25">
      <c r="A3482" s="36" t="s">
        <v>101</v>
      </c>
      <c r="B3482" s="39">
        <v>44852</v>
      </c>
      <c r="C3482" s="39">
        <v>38680</v>
      </c>
      <c r="D3482" s="42">
        <v>86.2</v>
      </c>
      <c r="E3482" s="39">
        <v>33635</v>
      </c>
      <c r="F3482" s="42">
        <v>75</v>
      </c>
      <c r="G3482" s="39">
        <v>72315</v>
      </c>
      <c r="H3482" s="76"/>
      <c r="L3482" s="12">
        <f t="shared" si="146"/>
        <v>48</v>
      </c>
    </row>
    <row r="3483" spans="1:12" x14ac:dyDescent="0.25">
      <c r="A3483" s="37" t="s">
        <v>102</v>
      </c>
      <c r="B3483" s="40">
        <v>28637</v>
      </c>
      <c r="C3483" s="40">
        <v>24728</v>
      </c>
      <c r="D3483" s="42">
        <v>86.3</v>
      </c>
      <c r="E3483" s="40">
        <v>21986</v>
      </c>
      <c r="F3483" s="42">
        <v>76.8</v>
      </c>
      <c r="G3483" s="40">
        <v>46714</v>
      </c>
      <c r="H3483" s="130"/>
      <c r="L3483" s="12">
        <f t="shared" si="146"/>
        <v>15</v>
      </c>
    </row>
    <row r="3484" spans="1:12" x14ac:dyDescent="0.25">
      <c r="A3484" s="36" t="s">
        <v>12</v>
      </c>
      <c r="B3484" s="39" t="s">
        <v>13</v>
      </c>
      <c r="C3484" s="39">
        <v>20938</v>
      </c>
      <c r="D3484" s="43" t="s">
        <v>13</v>
      </c>
      <c r="E3484" s="39">
        <v>9320</v>
      </c>
      <c r="F3484" s="43" t="s">
        <v>13</v>
      </c>
      <c r="G3484" s="39">
        <v>30258</v>
      </c>
      <c r="H3484" s="76"/>
      <c r="L3484" s="12">
        <f t="shared" si="146"/>
        <v>1422</v>
      </c>
    </row>
    <row r="3485" spans="1:12" x14ac:dyDescent="0.25">
      <c r="A3485" s="36" t="s">
        <v>194</v>
      </c>
      <c r="B3485" s="39">
        <v>3806860</v>
      </c>
      <c r="C3485" s="39">
        <v>2113849</v>
      </c>
      <c r="D3485" s="43">
        <v>55.5</v>
      </c>
      <c r="E3485" s="39">
        <v>347008</v>
      </c>
      <c r="F3485" s="43">
        <v>9.1</v>
      </c>
      <c r="G3485" s="39">
        <v>2460857</v>
      </c>
      <c r="H3485" s="76"/>
    </row>
    <row r="3486" spans="1:12" x14ac:dyDescent="0.25">
      <c r="A3486" s="36" t="s">
        <v>103</v>
      </c>
      <c r="B3486" s="39">
        <v>4470643</v>
      </c>
      <c r="C3486" s="39">
        <v>2113849</v>
      </c>
      <c r="D3486" s="45">
        <v>47.3</v>
      </c>
      <c r="E3486" s="39">
        <v>347008</v>
      </c>
      <c r="F3486" s="45">
        <v>7.8</v>
      </c>
      <c r="G3486" s="39">
        <v>2460857</v>
      </c>
      <c r="H3486" s="76"/>
      <c r="L3486" s="12">
        <f>SUM(L3467:L3485)</f>
        <v>53527</v>
      </c>
    </row>
    <row r="3488" spans="1:12" x14ac:dyDescent="0.25">
      <c r="B3488" s="3" t="s">
        <v>232</v>
      </c>
      <c r="D3488" s="56">
        <f>AVERAGE(D3467:D3483)</f>
        <v>61.28235294117647</v>
      </c>
      <c r="F3488" s="56">
        <f>AVERAGE(F3467:F3483)</f>
        <v>21.005882352941178</v>
      </c>
    </row>
    <row r="3489" spans="1:8" x14ac:dyDescent="0.25">
      <c r="B3489" s="3" t="s">
        <v>156</v>
      </c>
      <c r="D3489" s="38">
        <f>AVERAGE(D3477:D3483)</f>
        <v>82.928571428571431</v>
      </c>
      <c r="F3489" s="38">
        <f>AVERAGE(F3477:F3483)</f>
        <v>46.614285714285714</v>
      </c>
    </row>
    <row r="3490" spans="1:8" x14ac:dyDescent="0.25">
      <c r="B3490" s="3" t="s">
        <v>147</v>
      </c>
      <c r="D3490" s="38">
        <f>AVERAGE(D3479:D3483)</f>
        <v>85.080000000000013</v>
      </c>
      <c r="F3490" s="38">
        <f>AVERAGE(F3479:F3483)</f>
        <v>62.6</v>
      </c>
    </row>
    <row r="3492" spans="1:8" x14ac:dyDescent="0.25">
      <c r="A3492" t="s">
        <v>193</v>
      </c>
    </row>
    <row r="3493" spans="1:8" x14ac:dyDescent="0.25">
      <c r="A3493" t="s">
        <v>111</v>
      </c>
    </row>
    <row r="3494" spans="1:8" ht="60" x14ac:dyDescent="0.25">
      <c r="A3494" s="35" t="s">
        <v>104</v>
      </c>
      <c r="B3494" s="35" t="s">
        <v>105</v>
      </c>
      <c r="C3494" s="35" t="s">
        <v>106</v>
      </c>
      <c r="D3494" s="35" t="s">
        <v>107</v>
      </c>
      <c r="E3494" s="35" t="s">
        <v>108</v>
      </c>
      <c r="F3494" s="35" t="s">
        <v>109</v>
      </c>
      <c r="G3494" s="35" t="s">
        <v>110</v>
      </c>
      <c r="H3494" s="129"/>
    </row>
    <row r="3495" spans="1:8" x14ac:dyDescent="0.25">
      <c r="A3495" s="36" t="s">
        <v>134</v>
      </c>
      <c r="B3495" s="39">
        <v>663783</v>
      </c>
      <c r="C3495" s="39">
        <v>0</v>
      </c>
      <c r="D3495" s="45">
        <v>0</v>
      </c>
      <c r="E3495" s="39">
        <v>0</v>
      </c>
      <c r="F3495" s="45">
        <v>0</v>
      </c>
      <c r="G3495" s="39">
        <v>0</v>
      </c>
      <c r="H3495" s="76"/>
    </row>
    <row r="3496" spans="1:8" x14ac:dyDescent="0.25">
      <c r="A3496" s="41" t="s">
        <v>136</v>
      </c>
      <c r="B3496" s="40">
        <v>166087</v>
      </c>
      <c r="C3496" s="40">
        <v>34781</v>
      </c>
      <c r="D3496" s="44">
        <v>20.9</v>
      </c>
      <c r="E3496" s="40">
        <v>4</v>
      </c>
      <c r="F3496" s="44">
        <v>0</v>
      </c>
      <c r="G3496" s="40">
        <v>34785</v>
      </c>
      <c r="H3496" s="130"/>
    </row>
    <row r="3497" spans="1:8" x14ac:dyDescent="0.25">
      <c r="A3497" s="36" t="s">
        <v>135</v>
      </c>
      <c r="B3497" s="39">
        <v>258656</v>
      </c>
      <c r="C3497" s="39">
        <v>73492</v>
      </c>
      <c r="D3497" s="43">
        <v>28.4</v>
      </c>
      <c r="E3497" s="39">
        <v>1172</v>
      </c>
      <c r="F3497" s="43">
        <v>0.5</v>
      </c>
      <c r="G3497" s="39">
        <v>74664</v>
      </c>
      <c r="H3497" s="76"/>
    </row>
    <row r="3498" spans="1:8" x14ac:dyDescent="0.25">
      <c r="A3498" s="37" t="s">
        <v>88</v>
      </c>
      <c r="B3498" s="40">
        <v>276991</v>
      </c>
      <c r="C3498" s="40">
        <v>90297</v>
      </c>
      <c r="D3498" s="44">
        <v>32.6</v>
      </c>
      <c r="E3498" s="40">
        <v>5420</v>
      </c>
      <c r="F3498" s="44">
        <v>2</v>
      </c>
      <c r="G3498" s="40">
        <v>95717</v>
      </c>
      <c r="H3498" s="130"/>
    </row>
    <row r="3499" spans="1:8" x14ac:dyDescent="0.25">
      <c r="A3499" s="36" t="s">
        <v>89</v>
      </c>
      <c r="B3499" s="39">
        <v>310735</v>
      </c>
      <c r="C3499" s="39">
        <v>109286</v>
      </c>
      <c r="D3499" s="43">
        <v>35.200000000000003</v>
      </c>
      <c r="E3499" s="39">
        <v>9975</v>
      </c>
      <c r="F3499" s="43">
        <v>3.2</v>
      </c>
      <c r="G3499" s="39">
        <v>119261</v>
      </c>
      <c r="H3499" s="76"/>
    </row>
    <row r="3500" spans="1:8" x14ac:dyDescent="0.25">
      <c r="A3500" s="37" t="s">
        <v>90</v>
      </c>
      <c r="B3500" s="40">
        <v>356322</v>
      </c>
      <c r="C3500" s="40">
        <v>147770</v>
      </c>
      <c r="D3500" s="44">
        <v>41.5</v>
      </c>
      <c r="E3500" s="40">
        <v>12388</v>
      </c>
      <c r="F3500" s="44">
        <v>3.5</v>
      </c>
      <c r="G3500" s="40">
        <v>160158</v>
      </c>
      <c r="H3500" s="130"/>
    </row>
    <row r="3501" spans="1:8" x14ac:dyDescent="0.25">
      <c r="A3501" s="36" t="s">
        <v>91</v>
      </c>
      <c r="B3501" s="39">
        <v>366699</v>
      </c>
      <c r="C3501" s="39">
        <v>164354</v>
      </c>
      <c r="D3501" s="43">
        <v>44.8</v>
      </c>
      <c r="E3501" s="39">
        <v>13946</v>
      </c>
      <c r="F3501" s="43">
        <v>3.8</v>
      </c>
      <c r="G3501" s="39">
        <v>178300</v>
      </c>
      <c r="H3501" s="76"/>
    </row>
    <row r="3502" spans="1:8" x14ac:dyDescent="0.25">
      <c r="A3502" s="37" t="s">
        <v>92</v>
      </c>
      <c r="B3502" s="40">
        <v>325544</v>
      </c>
      <c r="C3502" s="40">
        <v>168703</v>
      </c>
      <c r="D3502" s="44">
        <v>51.8</v>
      </c>
      <c r="E3502" s="40">
        <v>13086</v>
      </c>
      <c r="F3502" s="44">
        <v>4</v>
      </c>
      <c r="G3502" s="40">
        <v>181789</v>
      </c>
      <c r="H3502" s="130"/>
    </row>
    <row r="3503" spans="1:8" x14ac:dyDescent="0.25">
      <c r="A3503" s="36" t="s">
        <v>93</v>
      </c>
      <c r="B3503" s="39">
        <v>291312</v>
      </c>
      <c r="C3503" s="39">
        <v>164037</v>
      </c>
      <c r="D3503" s="43">
        <v>56.3</v>
      </c>
      <c r="E3503" s="39">
        <v>12533</v>
      </c>
      <c r="F3503" s="43">
        <v>4.3</v>
      </c>
      <c r="G3503" s="39">
        <v>176570</v>
      </c>
      <c r="H3503" s="76"/>
    </row>
    <row r="3504" spans="1:8" x14ac:dyDescent="0.25">
      <c r="A3504" s="37" t="s">
        <v>94</v>
      </c>
      <c r="B3504" s="40">
        <v>262948</v>
      </c>
      <c r="C3504" s="40">
        <v>170157</v>
      </c>
      <c r="D3504" s="44">
        <v>64.7</v>
      </c>
      <c r="E3504" s="40">
        <v>11725</v>
      </c>
      <c r="F3504" s="44">
        <v>4.5</v>
      </c>
      <c r="G3504" s="40">
        <v>181882</v>
      </c>
      <c r="H3504" s="130"/>
    </row>
    <row r="3505" spans="1:16" x14ac:dyDescent="0.25">
      <c r="A3505" s="36" t="s">
        <v>95</v>
      </c>
      <c r="B3505" s="39">
        <v>285387</v>
      </c>
      <c r="C3505" s="39">
        <v>191867</v>
      </c>
      <c r="D3505" s="43">
        <v>67.2</v>
      </c>
      <c r="E3505" s="39">
        <v>12382</v>
      </c>
      <c r="F3505" s="43">
        <v>4.3</v>
      </c>
      <c r="G3505" s="39">
        <v>204249</v>
      </c>
      <c r="H3505" s="76"/>
    </row>
    <row r="3506" spans="1:16" x14ac:dyDescent="0.25">
      <c r="A3506" s="37" t="s">
        <v>96</v>
      </c>
      <c r="B3506" s="40">
        <v>271707</v>
      </c>
      <c r="C3506" s="40">
        <v>199845</v>
      </c>
      <c r="D3506" s="42">
        <v>73.599999999999994</v>
      </c>
      <c r="E3506" s="40">
        <v>13967</v>
      </c>
      <c r="F3506" s="42">
        <v>5.0999999999999996</v>
      </c>
      <c r="G3506" s="40">
        <v>213812</v>
      </c>
      <c r="H3506" s="130"/>
    </row>
    <row r="3507" spans="1:16" x14ac:dyDescent="0.25">
      <c r="A3507" s="36" t="s">
        <v>97</v>
      </c>
      <c r="B3507" s="39">
        <v>217596</v>
      </c>
      <c r="C3507" s="39">
        <v>175699</v>
      </c>
      <c r="D3507" s="42">
        <v>80.7</v>
      </c>
      <c r="E3507" s="39">
        <v>16331</v>
      </c>
      <c r="F3507" s="42">
        <v>7.5</v>
      </c>
      <c r="G3507" s="39">
        <v>192030</v>
      </c>
      <c r="H3507" s="76"/>
    </row>
    <row r="3508" spans="1:16" x14ac:dyDescent="0.25">
      <c r="A3508" s="37" t="s">
        <v>98</v>
      </c>
      <c r="B3508" s="40">
        <v>166506</v>
      </c>
      <c r="C3508" s="40">
        <v>137001</v>
      </c>
      <c r="D3508" s="42">
        <v>82.3</v>
      </c>
      <c r="E3508" s="40">
        <v>28051</v>
      </c>
      <c r="F3508" s="42">
        <v>16.8</v>
      </c>
      <c r="G3508" s="40">
        <v>165052</v>
      </c>
      <c r="H3508" s="130"/>
    </row>
    <row r="3509" spans="1:16" x14ac:dyDescent="0.25">
      <c r="A3509" s="36" t="s">
        <v>99</v>
      </c>
      <c r="B3509" s="39">
        <v>107003</v>
      </c>
      <c r="C3509" s="39">
        <v>90047</v>
      </c>
      <c r="D3509" s="42">
        <v>84.2</v>
      </c>
      <c r="E3509" s="39">
        <v>75231</v>
      </c>
      <c r="F3509" s="42">
        <v>70.3</v>
      </c>
      <c r="G3509" s="39">
        <v>165278</v>
      </c>
      <c r="H3509" s="76"/>
    </row>
    <row r="3510" spans="1:16" x14ac:dyDescent="0.25">
      <c r="A3510" s="37" t="s">
        <v>100</v>
      </c>
      <c r="B3510" s="40">
        <v>69877</v>
      </c>
      <c r="C3510" s="40">
        <v>60125</v>
      </c>
      <c r="D3510" s="42">
        <v>86</v>
      </c>
      <c r="E3510" s="40">
        <v>51293</v>
      </c>
      <c r="F3510" s="42">
        <v>73.400000000000006</v>
      </c>
      <c r="G3510" s="40">
        <v>111418</v>
      </c>
      <c r="H3510" s="130"/>
    </row>
    <row r="3511" spans="1:16" x14ac:dyDescent="0.25">
      <c r="A3511" s="36" t="s">
        <v>101</v>
      </c>
      <c r="B3511" s="39">
        <v>44852</v>
      </c>
      <c r="C3511" s="39">
        <v>38632</v>
      </c>
      <c r="D3511" s="42">
        <v>86.1</v>
      </c>
      <c r="E3511" s="39">
        <v>33591</v>
      </c>
      <c r="F3511" s="42">
        <v>74.900000000000006</v>
      </c>
      <c r="G3511" s="39">
        <v>72223</v>
      </c>
      <c r="H3511" s="76"/>
    </row>
    <row r="3512" spans="1:16" x14ac:dyDescent="0.25">
      <c r="A3512" s="37" t="s">
        <v>102</v>
      </c>
      <c r="B3512" s="40">
        <v>28637</v>
      </c>
      <c r="C3512" s="40">
        <v>24713</v>
      </c>
      <c r="D3512" s="42">
        <v>86.3</v>
      </c>
      <c r="E3512" s="40">
        <v>21956</v>
      </c>
      <c r="F3512" s="42">
        <v>76.7</v>
      </c>
      <c r="G3512" s="40">
        <v>46669</v>
      </c>
      <c r="H3512" s="130"/>
    </row>
    <row r="3513" spans="1:16" x14ac:dyDescent="0.25">
      <c r="A3513" s="36" t="s">
        <v>12</v>
      </c>
      <c r="B3513" s="39" t="s">
        <v>13</v>
      </c>
      <c r="C3513" s="39">
        <v>19516</v>
      </c>
      <c r="D3513" s="43" t="s">
        <v>13</v>
      </c>
      <c r="E3513" s="39">
        <v>8559</v>
      </c>
      <c r="F3513" s="43" t="s">
        <v>13</v>
      </c>
      <c r="G3513" s="39">
        <v>28075</v>
      </c>
      <c r="H3513" s="76"/>
    </row>
    <row r="3514" spans="1:16" x14ac:dyDescent="0.25">
      <c r="A3514" s="36" t="s">
        <v>194</v>
      </c>
      <c r="B3514" s="39">
        <v>3806860</v>
      </c>
      <c r="C3514" s="39">
        <v>2040806</v>
      </c>
      <c r="D3514" s="43">
        <v>53.6</v>
      </c>
      <c r="E3514" s="39">
        <v>333051</v>
      </c>
      <c r="F3514" s="43">
        <v>9</v>
      </c>
      <c r="G3514" s="39">
        <v>2373857</v>
      </c>
      <c r="H3514" s="76"/>
    </row>
    <row r="3515" spans="1:16" x14ac:dyDescent="0.25">
      <c r="A3515" s="36" t="s">
        <v>103</v>
      </c>
      <c r="B3515" s="39">
        <v>4470643</v>
      </c>
      <c r="C3515" s="39">
        <v>2060322</v>
      </c>
      <c r="D3515" s="45">
        <v>46.1</v>
      </c>
      <c r="E3515" s="39">
        <v>341610</v>
      </c>
      <c r="F3515" s="45">
        <v>7.6</v>
      </c>
      <c r="G3515" s="39">
        <v>2401932</v>
      </c>
      <c r="H3515" s="76"/>
    </row>
    <row r="3517" spans="1:16" x14ac:dyDescent="0.25">
      <c r="B3517" s="3" t="s">
        <v>232</v>
      </c>
      <c r="D3517" s="56">
        <f>AVERAGE(D3496:D3512)</f>
        <v>60.152941176470591</v>
      </c>
      <c r="F3517" s="56">
        <f>AVERAGE(F3496:F3512)</f>
        <v>20.870588235294118</v>
      </c>
    </row>
    <row r="3518" spans="1:16" x14ac:dyDescent="0.25">
      <c r="B3518" s="3" t="s">
        <v>156</v>
      </c>
      <c r="D3518" s="38">
        <f>AVERAGE(D3506:D3512)</f>
        <v>82.742857142857133</v>
      </c>
      <c r="F3518" s="38">
        <f>AVERAGE(F3506:F3512)</f>
        <v>46.385714285714286</v>
      </c>
    </row>
    <row r="3519" spans="1:16" x14ac:dyDescent="0.25">
      <c r="B3519" s="3" t="s">
        <v>147</v>
      </c>
      <c r="D3519" s="38">
        <f>AVERAGE(D3508:D3512)</f>
        <v>84.98</v>
      </c>
      <c r="F3519" s="38">
        <f>AVERAGE(F3508:F3512)</f>
        <v>62.42</v>
      </c>
    </row>
    <row r="3520" spans="1:16" x14ac:dyDescent="0.25">
      <c r="I3520" s="3"/>
      <c r="J3520" s="3"/>
      <c r="K3520" s="3"/>
      <c r="L3520" s="3"/>
      <c r="M3520" s="3"/>
      <c r="N3520" s="3"/>
      <c r="O3520" s="3"/>
      <c r="P3520" s="3"/>
    </row>
    <row r="3521" spans="1:8" x14ac:dyDescent="0.25">
      <c r="A3521" t="s">
        <v>192</v>
      </c>
    </row>
    <row r="3522" spans="1:8" x14ac:dyDescent="0.25">
      <c r="A3522" t="s">
        <v>111</v>
      </c>
    </row>
    <row r="3523" spans="1:8" ht="60" x14ac:dyDescent="0.25">
      <c r="A3523" s="35" t="s">
        <v>104</v>
      </c>
      <c r="B3523" s="35" t="s">
        <v>105</v>
      </c>
      <c r="C3523" s="35" t="s">
        <v>106</v>
      </c>
      <c r="D3523" s="35" t="s">
        <v>107</v>
      </c>
      <c r="E3523" s="35" t="s">
        <v>108</v>
      </c>
      <c r="F3523" s="35" t="s">
        <v>109</v>
      </c>
      <c r="G3523" s="35" t="s">
        <v>110</v>
      </c>
      <c r="H3523" s="129"/>
    </row>
    <row r="3524" spans="1:8" x14ac:dyDescent="0.25">
      <c r="A3524" s="36" t="s">
        <v>134</v>
      </c>
      <c r="B3524" s="39">
        <v>663783</v>
      </c>
      <c r="C3524" s="39">
        <v>0</v>
      </c>
      <c r="D3524" s="45">
        <v>0</v>
      </c>
      <c r="E3524" s="39">
        <v>0</v>
      </c>
      <c r="F3524" s="45">
        <v>0</v>
      </c>
      <c r="G3524" s="39">
        <v>0</v>
      </c>
      <c r="H3524" s="76"/>
    </row>
    <row r="3525" spans="1:8" x14ac:dyDescent="0.25">
      <c r="A3525" s="41" t="s">
        <v>136</v>
      </c>
      <c r="B3525" s="40">
        <v>166087</v>
      </c>
      <c r="C3525" s="40">
        <v>27606</v>
      </c>
      <c r="D3525" s="44">
        <v>16.600000000000001</v>
      </c>
      <c r="E3525" s="40">
        <v>2</v>
      </c>
      <c r="F3525" s="44">
        <v>0</v>
      </c>
      <c r="G3525" s="40">
        <v>27608</v>
      </c>
      <c r="H3525" s="130"/>
    </row>
    <row r="3526" spans="1:8" x14ac:dyDescent="0.25">
      <c r="A3526" s="36" t="s">
        <v>135</v>
      </c>
      <c r="B3526" s="39">
        <v>258656</v>
      </c>
      <c r="C3526" s="39">
        <v>61830</v>
      </c>
      <c r="D3526" s="43">
        <v>23.9</v>
      </c>
      <c r="E3526" s="39">
        <v>1089</v>
      </c>
      <c r="F3526" s="43">
        <v>0.4</v>
      </c>
      <c r="G3526" s="39">
        <v>62919</v>
      </c>
      <c r="H3526" s="76"/>
    </row>
    <row r="3527" spans="1:8" x14ac:dyDescent="0.25">
      <c r="A3527" s="37" t="s">
        <v>88</v>
      </c>
      <c r="B3527" s="40">
        <v>276991</v>
      </c>
      <c r="C3527" s="40">
        <v>80662</v>
      </c>
      <c r="D3527" s="44">
        <v>29.1</v>
      </c>
      <c r="E3527" s="40">
        <v>5266</v>
      </c>
      <c r="F3527" s="44">
        <v>1.9</v>
      </c>
      <c r="G3527" s="40">
        <v>85928</v>
      </c>
      <c r="H3527" s="130"/>
    </row>
    <row r="3528" spans="1:8" x14ac:dyDescent="0.25">
      <c r="A3528" s="36" t="s">
        <v>89</v>
      </c>
      <c r="B3528" s="39">
        <v>310735</v>
      </c>
      <c r="C3528" s="39">
        <v>100047</v>
      </c>
      <c r="D3528" s="43">
        <v>32.200000000000003</v>
      </c>
      <c r="E3528" s="39">
        <v>9759</v>
      </c>
      <c r="F3528" s="43">
        <v>3.1</v>
      </c>
      <c r="G3528" s="39">
        <v>109806</v>
      </c>
      <c r="H3528" s="76"/>
    </row>
    <row r="3529" spans="1:8" x14ac:dyDescent="0.25">
      <c r="A3529" s="37" t="s">
        <v>90</v>
      </c>
      <c r="B3529" s="40">
        <v>356322</v>
      </c>
      <c r="C3529" s="40">
        <v>137677</v>
      </c>
      <c r="D3529" s="44">
        <v>38.6</v>
      </c>
      <c r="E3529" s="40">
        <v>12120</v>
      </c>
      <c r="F3529" s="44">
        <v>3.4</v>
      </c>
      <c r="G3529" s="40">
        <v>149797</v>
      </c>
      <c r="H3529" s="130"/>
    </row>
    <row r="3530" spans="1:8" x14ac:dyDescent="0.25">
      <c r="A3530" s="36" t="s">
        <v>91</v>
      </c>
      <c r="B3530" s="39">
        <v>366699</v>
      </c>
      <c r="C3530" s="39">
        <v>153949</v>
      </c>
      <c r="D3530" s="43">
        <v>42</v>
      </c>
      <c r="E3530" s="39">
        <v>13581</v>
      </c>
      <c r="F3530" s="43">
        <v>3.7</v>
      </c>
      <c r="G3530" s="39">
        <v>167530</v>
      </c>
      <c r="H3530" s="76"/>
    </row>
    <row r="3531" spans="1:8" x14ac:dyDescent="0.25">
      <c r="A3531" s="37" t="s">
        <v>92</v>
      </c>
      <c r="B3531" s="40">
        <v>325544</v>
      </c>
      <c r="C3531" s="40">
        <v>161833</v>
      </c>
      <c r="D3531" s="44">
        <v>49.7</v>
      </c>
      <c r="E3531" s="40">
        <v>12693</v>
      </c>
      <c r="F3531" s="44">
        <v>3.9</v>
      </c>
      <c r="G3531" s="40">
        <v>174526</v>
      </c>
      <c r="H3531" s="130"/>
    </row>
    <row r="3532" spans="1:8" x14ac:dyDescent="0.25">
      <c r="A3532" s="36" t="s">
        <v>93</v>
      </c>
      <c r="B3532" s="39">
        <v>291312</v>
      </c>
      <c r="C3532" s="39">
        <v>158153</v>
      </c>
      <c r="D3532" s="43">
        <v>54.3</v>
      </c>
      <c r="E3532" s="39">
        <v>12150</v>
      </c>
      <c r="F3532" s="43">
        <v>4.2</v>
      </c>
      <c r="G3532" s="39">
        <v>170303</v>
      </c>
      <c r="H3532" s="76"/>
    </row>
    <row r="3533" spans="1:8" x14ac:dyDescent="0.25">
      <c r="A3533" s="37" t="s">
        <v>94</v>
      </c>
      <c r="B3533" s="40">
        <v>262948</v>
      </c>
      <c r="C3533" s="40">
        <v>166162</v>
      </c>
      <c r="D3533" s="44">
        <v>63.2</v>
      </c>
      <c r="E3533" s="40">
        <v>11259</v>
      </c>
      <c r="F3533" s="44">
        <v>4.3</v>
      </c>
      <c r="G3533" s="40">
        <v>177421</v>
      </c>
      <c r="H3533" s="130"/>
    </row>
    <row r="3534" spans="1:8" x14ac:dyDescent="0.25">
      <c r="A3534" s="36" t="s">
        <v>95</v>
      </c>
      <c r="B3534" s="39">
        <v>285387</v>
      </c>
      <c r="C3534" s="39">
        <v>188573</v>
      </c>
      <c r="D3534" s="43">
        <v>66.099999999999994</v>
      </c>
      <c r="E3534" s="39">
        <v>11811</v>
      </c>
      <c r="F3534" s="43">
        <v>4.0999999999999996</v>
      </c>
      <c r="G3534" s="39">
        <v>200384</v>
      </c>
      <c r="H3534" s="76"/>
    </row>
    <row r="3535" spans="1:8" x14ac:dyDescent="0.25">
      <c r="A3535" s="37" t="s">
        <v>96</v>
      </c>
      <c r="B3535" s="40">
        <v>271707</v>
      </c>
      <c r="C3535" s="40">
        <v>197543</v>
      </c>
      <c r="D3535" s="42">
        <v>72.7</v>
      </c>
      <c r="E3535" s="40">
        <v>13340</v>
      </c>
      <c r="F3535" s="42">
        <v>4.9000000000000004</v>
      </c>
      <c r="G3535" s="40">
        <v>210883</v>
      </c>
      <c r="H3535" s="130"/>
    </row>
    <row r="3536" spans="1:8" x14ac:dyDescent="0.25">
      <c r="A3536" s="36" t="s">
        <v>97</v>
      </c>
      <c r="B3536" s="39">
        <v>217596</v>
      </c>
      <c r="C3536" s="39">
        <v>174838</v>
      </c>
      <c r="D3536" s="42">
        <v>80.3</v>
      </c>
      <c r="E3536" s="39">
        <v>14973</v>
      </c>
      <c r="F3536" s="42">
        <v>6.9</v>
      </c>
      <c r="G3536" s="39">
        <v>189811</v>
      </c>
      <c r="H3536" s="76"/>
    </row>
    <row r="3537" spans="1:8" x14ac:dyDescent="0.25">
      <c r="A3537" s="37" t="s">
        <v>98</v>
      </c>
      <c r="B3537" s="40">
        <v>166506</v>
      </c>
      <c r="C3537" s="40">
        <v>136496</v>
      </c>
      <c r="D3537" s="42">
        <v>82</v>
      </c>
      <c r="E3537" s="40">
        <v>26936</v>
      </c>
      <c r="F3537" s="42">
        <v>16.2</v>
      </c>
      <c r="G3537" s="40">
        <v>163432</v>
      </c>
      <c r="H3537" s="130"/>
    </row>
    <row r="3538" spans="1:8" x14ac:dyDescent="0.25">
      <c r="A3538" s="36" t="s">
        <v>99</v>
      </c>
      <c r="B3538" s="39">
        <v>107003</v>
      </c>
      <c r="C3538" s="39">
        <v>89839</v>
      </c>
      <c r="D3538" s="42">
        <v>84</v>
      </c>
      <c r="E3538" s="39">
        <v>75077</v>
      </c>
      <c r="F3538" s="42">
        <v>70.2</v>
      </c>
      <c r="G3538" s="39">
        <v>164916</v>
      </c>
      <c r="H3538" s="76"/>
    </row>
    <row r="3539" spans="1:8" x14ac:dyDescent="0.25">
      <c r="A3539" s="37" t="s">
        <v>100</v>
      </c>
      <c r="B3539" s="40">
        <v>69877</v>
      </c>
      <c r="C3539" s="40">
        <v>59988</v>
      </c>
      <c r="D3539" s="42">
        <v>85.8</v>
      </c>
      <c r="E3539" s="40">
        <v>51206</v>
      </c>
      <c r="F3539" s="42">
        <v>73.3</v>
      </c>
      <c r="G3539" s="40">
        <v>111194</v>
      </c>
      <c r="H3539" s="130"/>
    </row>
    <row r="3540" spans="1:8" x14ac:dyDescent="0.25">
      <c r="A3540" s="36" t="s">
        <v>101</v>
      </c>
      <c r="B3540" s="39">
        <v>44852</v>
      </c>
      <c r="C3540" s="39">
        <v>38568</v>
      </c>
      <c r="D3540" s="42">
        <v>86</v>
      </c>
      <c r="E3540" s="39">
        <v>33541</v>
      </c>
      <c r="F3540" s="42">
        <v>74.8</v>
      </c>
      <c r="G3540" s="39">
        <v>72109</v>
      </c>
      <c r="H3540" s="76"/>
    </row>
    <row r="3541" spans="1:8" x14ac:dyDescent="0.25">
      <c r="A3541" s="37" t="s">
        <v>102</v>
      </c>
      <c r="B3541" s="40">
        <v>28637</v>
      </c>
      <c r="C3541" s="40">
        <v>24684</v>
      </c>
      <c r="D3541" s="42">
        <v>86.2</v>
      </c>
      <c r="E3541" s="40">
        <v>21932</v>
      </c>
      <c r="F3541" s="42">
        <v>76.599999999999994</v>
      </c>
      <c r="G3541" s="40">
        <v>46616</v>
      </c>
      <c r="H3541" s="130"/>
    </row>
    <row r="3542" spans="1:8" x14ac:dyDescent="0.25">
      <c r="A3542" s="36" t="s">
        <v>12</v>
      </c>
      <c r="B3542" s="39" t="s">
        <v>13</v>
      </c>
      <c r="C3542" s="39">
        <v>18891</v>
      </c>
      <c r="D3542" s="43" t="s">
        <v>13</v>
      </c>
      <c r="E3542" s="39">
        <v>8747</v>
      </c>
      <c r="F3542" s="43" t="s">
        <v>13</v>
      </c>
      <c r="G3542" s="39">
        <v>27638</v>
      </c>
      <c r="H3542" s="76"/>
    </row>
    <row r="3543" spans="1:8" x14ac:dyDescent="0.25">
      <c r="A3543" s="36" t="s">
        <v>103</v>
      </c>
      <c r="B3543" s="39">
        <v>4470643</v>
      </c>
      <c r="C3543" s="39">
        <v>1977339</v>
      </c>
      <c r="D3543" s="43">
        <v>44.2</v>
      </c>
      <c r="E3543" s="39">
        <v>335482</v>
      </c>
      <c r="F3543" s="43">
        <v>7.5</v>
      </c>
      <c r="G3543" s="39">
        <v>2312821</v>
      </c>
      <c r="H3543" s="76"/>
    </row>
    <row r="3545" spans="1:8" x14ac:dyDescent="0.25">
      <c r="B3545" s="3" t="s">
        <v>232</v>
      </c>
      <c r="D3545" s="56">
        <f>AVERAGE(D3524:D3540)</f>
        <v>53.323529411764703</v>
      </c>
      <c r="F3545" s="56">
        <f>AVERAGE(F3524:F3540)</f>
        <v>16.194117647058825</v>
      </c>
    </row>
    <row r="3546" spans="1:8" x14ac:dyDescent="0.25">
      <c r="B3546" s="3" t="s">
        <v>156</v>
      </c>
      <c r="D3546" s="38">
        <f>AVERAGE(D3535:D3541)</f>
        <v>82.428571428571431</v>
      </c>
      <c r="F3546" s="38">
        <f>AVERAGE(F3535:F3541)</f>
        <v>46.128571428571426</v>
      </c>
    </row>
    <row r="3547" spans="1:8" x14ac:dyDescent="0.25">
      <c r="B3547" s="3" t="s">
        <v>147</v>
      </c>
      <c r="D3547" s="38">
        <f>AVERAGE(D3537:D3541)</f>
        <v>84.8</v>
      </c>
      <c r="F3547" s="38">
        <f>AVERAGE(F3537:F3541)</f>
        <v>62.220000000000006</v>
      </c>
    </row>
    <row r="3549" spans="1:8" x14ac:dyDescent="0.25">
      <c r="A3549" t="s">
        <v>174</v>
      </c>
    </row>
    <row r="3550" spans="1:8" x14ac:dyDescent="0.25">
      <c r="A3550" t="s">
        <v>111</v>
      </c>
    </row>
    <row r="3551" spans="1:8" ht="60" x14ac:dyDescent="0.25">
      <c r="A3551" s="35" t="s">
        <v>104</v>
      </c>
      <c r="B3551" s="35" t="s">
        <v>105</v>
      </c>
      <c r="C3551" s="35" t="s">
        <v>106</v>
      </c>
      <c r="D3551" s="35" t="s">
        <v>107</v>
      </c>
      <c r="E3551" s="35" t="s">
        <v>108</v>
      </c>
      <c r="F3551" s="35" t="s">
        <v>109</v>
      </c>
      <c r="G3551" s="35" t="s">
        <v>110</v>
      </c>
      <c r="H3551" s="129"/>
    </row>
    <row r="3552" spans="1:8" x14ac:dyDescent="0.25">
      <c r="A3552" s="36" t="s">
        <v>134</v>
      </c>
      <c r="B3552" s="39">
        <v>663783</v>
      </c>
      <c r="C3552" s="39">
        <v>0</v>
      </c>
      <c r="D3552" s="45">
        <v>0</v>
      </c>
      <c r="E3552" s="39">
        <v>0</v>
      </c>
      <c r="F3552" s="45">
        <v>0</v>
      </c>
      <c r="G3552" s="39">
        <v>0</v>
      </c>
      <c r="H3552" s="76"/>
    </row>
    <row r="3553" spans="1:8" x14ac:dyDescent="0.25">
      <c r="A3553" s="41" t="s">
        <v>136</v>
      </c>
      <c r="B3553" s="40">
        <v>166087</v>
      </c>
      <c r="C3553" s="40">
        <v>23639</v>
      </c>
      <c r="D3553" s="44">
        <v>14.2</v>
      </c>
      <c r="E3553" s="40">
        <v>0</v>
      </c>
      <c r="F3553" s="44">
        <v>0</v>
      </c>
      <c r="G3553" s="40">
        <v>23639</v>
      </c>
      <c r="H3553" s="130"/>
    </row>
    <row r="3554" spans="1:8" x14ac:dyDescent="0.25">
      <c r="A3554" s="36" t="s">
        <v>135</v>
      </c>
      <c r="B3554" s="39">
        <v>258656</v>
      </c>
      <c r="C3554" s="39">
        <v>55843</v>
      </c>
      <c r="D3554" s="43">
        <v>21.6</v>
      </c>
      <c r="E3554" s="39">
        <v>1040</v>
      </c>
      <c r="F3554" s="43">
        <v>0.4</v>
      </c>
      <c r="G3554" s="39">
        <v>56883</v>
      </c>
      <c r="H3554" s="76"/>
    </row>
    <row r="3555" spans="1:8" x14ac:dyDescent="0.25">
      <c r="A3555" s="37" t="s">
        <v>88</v>
      </c>
      <c r="B3555" s="40">
        <v>276991</v>
      </c>
      <c r="C3555" s="40">
        <v>76689</v>
      </c>
      <c r="D3555" s="44">
        <v>27.7</v>
      </c>
      <c r="E3555" s="40">
        <v>5191</v>
      </c>
      <c r="F3555" s="44">
        <v>1.9</v>
      </c>
      <c r="G3555" s="40">
        <v>81880</v>
      </c>
      <c r="H3555" s="130"/>
    </row>
    <row r="3556" spans="1:8" x14ac:dyDescent="0.25">
      <c r="A3556" s="36" t="s">
        <v>89</v>
      </c>
      <c r="B3556" s="39">
        <v>310735</v>
      </c>
      <c r="C3556" s="39">
        <v>96004</v>
      </c>
      <c r="D3556" s="43">
        <v>30.9</v>
      </c>
      <c r="E3556" s="39">
        <v>9662</v>
      </c>
      <c r="F3556" s="43">
        <v>3.1</v>
      </c>
      <c r="G3556" s="39">
        <v>105666</v>
      </c>
      <c r="H3556" s="76"/>
    </row>
    <row r="3557" spans="1:8" x14ac:dyDescent="0.25">
      <c r="A3557" s="37" t="s">
        <v>90</v>
      </c>
      <c r="B3557" s="40">
        <v>356322</v>
      </c>
      <c r="C3557" s="40">
        <v>133290</v>
      </c>
      <c r="D3557" s="44">
        <v>37.4</v>
      </c>
      <c r="E3557" s="40">
        <v>11962</v>
      </c>
      <c r="F3557" s="44">
        <v>3.4</v>
      </c>
      <c r="G3557" s="40">
        <v>145252</v>
      </c>
      <c r="H3557" s="130"/>
    </row>
    <row r="3558" spans="1:8" x14ac:dyDescent="0.25">
      <c r="A3558" s="36" t="s">
        <v>91</v>
      </c>
      <c r="B3558" s="39">
        <v>366699</v>
      </c>
      <c r="C3558" s="39">
        <v>149513</v>
      </c>
      <c r="D3558" s="43">
        <v>40.799999999999997</v>
      </c>
      <c r="E3558" s="39">
        <v>13359</v>
      </c>
      <c r="F3558" s="43">
        <v>3.6</v>
      </c>
      <c r="G3558" s="39">
        <v>162872</v>
      </c>
      <c r="H3558" s="76"/>
    </row>
    <row r="3559" spans="1:8" x14ac:dyDescent="0.25">
      <c r="A3559" s="37" t="s">
        <v>92</v>
      </c>
      <c r="B3559" s="40">
        <v>325544</v>
      </c>
      <c r="C3559" s="40">
        <v>159189</v>
      </c>
      <c r="D3559" s="44">
        <v>48.9</v>
      </c>
      <c r="E3559" s="40">
        <v>12500</v>
      </c>
      <c r="F3559" s="44">
        <v>3.8</v>
      </c>
      <c r="G3559" s="40">
        <v>171689</v>
      </c>
      <c r="H3559" s="130"/>
    </row>
    <row r="3560" spans="1:8" x14ac:dyDescent="0.25">
      <c r="A3560" s="36" t="s">
        <v>93</v>
      </c>
      <c r="B3560" s="39">
        <v>291312</v>
      </c>
      <c r="C3560" s="39">
        <v>155878</v>
      </c>
      <c r="D3560" s="43">
        <v>53.5</v>
      </c>
      <c r="E3560" s="39">
        <v>11968</v>
      </c>
      <c r="F3560" s="43">
        <v>4.0999999999999996</v>
      </c>
      <c r="G3560" s="39">
        <v>167846</v>
      </c>
      <c r="H3560" s="76"/>
    </row>
    <row r="3561" spans="1:8" x14ac:dyDescent="0.25">
      <c r="A3561" s="37" t="s">
        <v>94</v>
      </c>
      <c r="B3561" s="40">
        <v>262948</v>
      </c>
      <c r="C3561" s="40">
        <v>164448</v>
      </c>
      <c r="D3561" s="44">
        <v>62.5</v>
      </c>
      <c r="E3561" s="40">
        <v>11043</v>
      </c>
      <c r="F3561" s="44">
        <v>4.2</v>
      </c>
      <c r="G3561" s="40">
        <v>175491</v>
      </c>
      <c r="H3561" s="130"/>
    </row>
    <row r="3562" spans="1:8" x14ac:dyDescent="0.25">
      <c r="A3562" s="36" t="s">
        <v>95</v>
      </c>
      <c r="B3562" s="39">
        <v>285387</v>
      </c>
      <c r="C3562" s="39">
        <v>187175</v>
      </c>
      <c r="D3562" s="43">
        <v>65.599999999999994</v>
      </c>
      <c r="E3562" s="39">
        <v>11551</v>
      </c>
      <c r="F3562" s="43">
        <v>4</v>
      </c>
      <c r="G3562" s="39">
        <v>198726</v>
      </c>
      <c r="H3562" s="76"/>
    </row>
    <row r="3563" spans="1:8" x14ac:dyDescent="0.25">
      <c r="A3563" s="37" t="s">
        <v>96</v>
      </c>
      <c r="B3563" s="40">
        <v>271707</v>
      </c>
      <c r="C3563" s="40">
        <v>196649</v>
      </c>
      <c r="D3563" s="42">
        <v>72.400000000000006</v>
      </c>
      <c r="E3563" s="40">
        <v>13057</v>
      </c>
      <c r="F3563" s="42">
        <v>4.8</v>
      </c>
      <c r="G3563" s="40">
        <v>209706</v>
      </c>
      <c r="H3563" s="130"/>
    </row>
    <row r="3564" spans="1:8" x14ac:dyDescent="0.25">
      <c r="A3564" s="36" t="s">
        <v>97</v>
      </c>
      <c r="B3564" s="39">
        <v>217596</v>
      </c>
      <c r="C3564" s="39">
        <v>174519</v>
      </c>
      <c r="D3564" s="42">
        <v>80.2</v>
      </c>
      <c r="E3564" s="39">
        <v>14398</v>
      </c>
      <c r="F3564" s="42">
        <v>6.6</v>
      </c>
      <c r="G3564" s="39">
        <v>188917</v>
      </c>
      <c r="H3564" s="76"/>
    </row>
    <row r="3565" spans="1:8" x14ac:dyDescent="0.25">
      <c r="A3565" s="37" t="s">
        <v>98</v>
      </c>
      <c r="B3565" s="40">
        <v>166506</v>
      </c>
      <c r="C3565" s="40">
        <v>136316</v>
      </c>
      <c r="D3565" s="42">
        <v>81.900000000000006</v>
      </c>
      <c r="E3565" s="40">
        <v>26505</v>
      </c>
      <c r="F3565" s="42">
        <v>15.9</v>
      </c>
      <c r="G3565" s="40">
        <v>162821</v>
      </c>
      <c r="H3565" s="130"/>
    </row>
    <row r="3566" spans="1:8" x14ac:dyDescent="0.25">
      <c r="A3566" s="36" t="s">
        <v>99</v>
      </c>
      <c r="B3566" s="39">
        <v>107003</v>
      </c>
      <c r="C3566" s="39">
        <v>89771</v>
      </c>
      <c r="D3566" s="42">
        <v>83.9</v>
      </c>
      <c r="E3566" s="39">
        <v>75021</v>
      </c>
      <c r="F3566" s="42">
        <v>70.099999999999994</v>
      </c>
      <c r="G3566" s="39">
        <v>164792</v>
      </c>
      <c r="H3566" s="76"/>
    </row>
    <row r="3567" spans="1:8" x14ac:dyDescent="0.25">
      <c r="A3567" s="37" t="s">
        <v>100</v>
      </c>
      <c r="B3567" s="40">
        <v>69877</v>
      </c>
      <c r="C3567" s="40">
        <v>59933</v>
      </c>
      <c r="D3567" s="42">
        <v>85.8</v>
      </c>
      <c r="E3567" s="40">
        <v>51169</v>
      </c>
      <c r="F3567" s="42">
        <v>73.2</v>
      </c>
      <c r="G3567" s="40">
        <v>111102</v>
      </c>
      <c r="H3567" s="130"/>
    </row>
    <row r="3568" spans="1:8" x14ac:dyDescent="0.25">
      <c r="A3568" s="36" t="s">
        <v>101</v>
      </c>
      <c r="B3568" s="39">
        <v>44852</v>
      </c>
      <c r="C3568" s="39">
        <v>38543</v>
      </c>
      <c r="D3568" s="42">
        <v>85.9</v>
      </c>
      <c r="E3568" s="39">
        <v>33514</v>
      </c>
      <c r="F3568" s="42">
        <v>74.7</v>
      </c>
      <c r="G3568" s="39">
        <v>72057</v>
      </c>
      <c r="H3568" s="76"/>
    </row>
    <row r="3569" spans="1:8" x14ac:dyDescent="0.25">
      <c r="A3569" s="37" t="s">
        <v>102</v>
      </c>
      <c r="B3569" s="40">
        <v>28637</v>
      </c>
      <c r="C3569" s="40">
        <v>24667</v>
      </c>
      <c r="D3569" s="42">
        <v>86.1</v>
      </c>
      <c r="E3569" s="40">
        <v>21924</v>
      </c>
      <c r="F3569" s="42">
        <v>76.5</v>
      </c>
      <c r="G3569" s="40">
        <v>46591</v>
      </c>
      <c r="H3569" s="130"/>
    </row>
    <row r="3570" spans="1:8" x14ac:dyDescent="0.25">
      <c r="A3570" s="36" t="s">
        <v>12</v>
      </c>
      <c r="B3570" s="39" t="s">
        <v>13</v>
      </c>
      <c r="C3570" s="39">
        <v>17613</v>
      </c>
      <c r="D3570" s="43" t="s">
        <v>13</v>
      </c>
      <c r="E3570" s="39">
        <v>8412</v>
      </c>
      <c r="F3570" s="43" t="s">
        <v>13</v>
      </c>
      <c r="G3570" s="39">
        <v>26025</v>
      </c>
      <c r="H3570" s="76"/>
    </row>
    <row r="3571" spans="1:8" x14ac:dyDescent="0.25">
      <c r="A3571" s="36" t="s">
        <v>103</v>
      </c>
      <c r="B3571" s="39">
        <v>4470643</v>
      </c>
      <c r="C3571" s="39">
        <v>1939679</v>
      </c>
      <c r="D3571" s="43">
        <v>43.4</v>
      </c>
      <c r="E3571" s="39">
        <v>332276</v>
      </c>
      <c r="F3571" s="43">
        <v>7.4</v>
      </c>
      <c r="G3571" s="39">
        <v>2271955</v>
      </c>
      <c r="H3571" s="76"/>
    </row>
    <row r="3573" spans="1:8" x14ac:dyDescent="0.25">
      <c r="B3573" s="3" t="s">
        <v>232</v>
      </c>
      <c r="D3573" s="56">
        <f>AVERAGE(D3552:D3568)</f>
        <v>52.541176470588233</v>
      </c>
      <c r="F3573" s="56">
        <f>AVERAGE(F3552:F3568)</f>
        <v>16.105882352941176</v>
      </c>
    </row>
    <row r="3574" spans="1:8" x14ac:dyDescent="0.25">
      <c r="B3574" s="3" t="s">
        <v>156</v>
      </c>
      <c r="D3574" s="38">
        <f>AVERAGE(D3563:D3569)</f>
        <v>82.314285714285717</v>
      </c>
      <c r="F3574" s="38">
        <f>AVERAGE(F3563:F3569)</f>
        <v>45.971428571428575</v>
      </c>
    </row>
    <row r="3575" spans="1:8" x14ac:dyDescent="0.25">
      <c r="B3575" s="3" t="s">
        <v>147</v>
      </c>
      <c r="D3575" s="38">
        <f>AVERAGE(D3565:D3569)</f>
        <v>84.72</v>
      </c>
      <c r="F3575" s="38">
        <f>AVERAGE(F3565:F3569)</f>
        <v>62.08</v>
      </c>
    </row>
    <row r="3577" spans="1:8" x14ac:dyDescent="0.25">
      <c r="A3577" t="s">
        <v>172</v>
      </c>
    </row>
    <row r="3578" spans="1:8" x14ac:dyDescent="0.25">
      <c r="A3578" t="s">
        <v>111</v>
      </c>
    </row>
    <row r="3579" spans="1:8" ht="60" x14ac:dyDescent="0.25">
      <c r="A3579" s="35" t="s">
        <v>104</v>
      </c>
      <c r="B3579" s="35" t="s">
        <v>105</v>
      </c>
      <c r="C3579" s="35" t="s">
        <v>106</v>
      </c>
      <c r="D3579" s="35" t="s">
        <v>107</v>
      </c>
      <c r="E3579" s="35" t="s">
        <v>108</v>
      </c>
      <c r="F3579" s="35" t="s">
        <v>109</v>
      </c>
      <c r="G3579" s="35" t="s">
        <v>110</v>
      </c>
      <c r="H3579" s="129"/>
    </row>
    <row r="3580" spans="1:8" x14ac:dyDescent="0.25">
      <c r="A3580" s="36" t="s">
        <v>134</v>
      </c>
      <c r="B3580" s="39">
        <v>663783</v>
      </c>
      <c r="C3580" s="39">
        <v>0</v>
      </c>
      <c r="D3580" s="45">
        <v>0</v>
      </c>
      <c r="E3580" s="39">
        <v>0</v>
      </c>
      <c r="F3580" s="45">
        <v>0</v>
      </c>
      <c r="G3580" s="39">
        <v>0</v>
      </c>
      <c r="H3580" s="76"/>
    </row>
    <row r="3581" spans="1:8" x14ac:dyDescent="0.25">
      <c r="A3581" s="41" t="s">
        <v>136</v>
      </c>
      <c r="B3581" s="40">
        <v>166087</v>
      </c>
      <c r="C3581" s="40">
        <v>21840</v>
      </c>
      <c r="D3581" s="44">
        <v>13.1</v>
      </c>
      <c r="E3581" s="40">
        <v>0</v>
      </c>
      <c r="F3581" s="44">
        <v>0</v>
      </c>
      <c r="G3581" s="40">
        <v>21840</v>
      </c>
      <c r="H3581" s="130"/>
    </row>
    <row r="3582" spans="1:8" x14ac:dyDescent="0.25">
      <c r="A3582" s="36" t="s">
        <v>135</v>
      </c>
      <c r="B3582" s="39">
        <v>258656</v>
      </c>
      <c r="C3582" s="39">
        <v>52519</v>
      </c>
      <c r="D3582" s="43">
        <v>20.3</v>
      </c>
      <c r="E3582" s="39">
        <v>1022</v>
      </c>
      <c r="F3582" s="43">
        <v>0.4</v>
      </c>
      <c r="G3582" s="39">
        <v>53541</v>
      </c>
      <c r="H3582" s="76"/>
    </row>
    <row r="3583" spans="1:8" x14ac:dyDescent="0.25">
      <c r="A3583" s="37" t="s">
        <v>88</v>
      </c>
      <c r="B3583" s="40">
        <v>276991</v>
      </c>
      <c r="C3583" s="40">
        <v>73470</v>
      </c>
      <c r="D3583" s="44">
        <v>26.5</v>
      </c>
      <c r="E3583" s="40">
        <v>5133</v>
      </c>
      <c r="F3583" s="44">
        <v>1.9</v>
      </c>
      <c r="G3583" s="40">
        <v>78603</v>
      </c>
      <c r="H3583" s="130"/>
    </row>
    <row r="3584" spans="1:8" x14ac:dyDescent="0.25">
      <c r="A3584" s="36" t="s">
        <v>89</v>
      </c>
      <c r="B3584" s="39">
        <v>310735</v>
      </c>
      <c r="C3584" s="39">
        <v>92785</v>
      </c>
      <c r="D3584" s="43">
        <v>29.9</v>
      </c>
      <c r="E3584" s="39">
        <v>9582</v>
      </c>
      <c r="F3584" s="43">
        <v>3.1</v>
      </c>
      <c r="G3584" s="39">
        <v>102367</v>
      </c>
      <c r="H3584" s="76"/>
    </row>
    <row r="3585" spans="1:8" x14ac:dyDescent="0.25">
      <c r="A3585" s="37" t="s">
        <v>90</v>
      </c>
      <c r="B3585" s="40">
        <v>356322</v>
      </c>
      <c r="C3585" s="40">
        <v>130047</v>
      </c>
      <c r="D3585" s="44">
        <v>36.5</v>
      </c>
      <c r="E3585" s="40">
        <v>11853</v>
      </c>
      <c r="F3585" s="44">
        <v>3.3</v>
      </c>
      <c r="G3585" s="40">
        <v>141900</v>
      </c>
      <c r="H3585" s="130"/>
    </row>
    <row r="3586" spans="1:8" x14ac:dyDescent="0.25">
      <c r="A3586" s="36" t="s">
        <v>91</v>
      </c>
      <c r="B3586" s="39">
        <v>366699</v>
      </c>
      <c r="C3586" s="39">
        <v>146225</v>
      </c>
      <c r="D3586" s="43">
        <v>39.9</v>
      </c>
      <c r="E3586" s="39">
        <v>13253</v>
      </c>
      <c r="F3586" s="43">
        <v>3.6</v>
      </c>
      <c r="G3586" s="39">
        <v>159478</v>
      </c>
      <c r="H3586" s="76"/>
    </row>
    <row r="3587" spans="1:8" x14ac:dyDescent="0.25">
      <c r="A3587" s="37" t="s">
        <v>92</v>
      </c>
      <c r="B3587" s="40">
        <v>325544</v>
      </c>
      <c r="C3587" s="40">
        <v>157193</v>
      </c>
      <c r="D3587" s="44">
        <v>48.3</v>
      </c>
      <c r="E3587" s="40">
        <v>12374</v>
      </c>
      <c r="F3587" s="44">
        <v>3.8</v>
      </c>
      <c r="G3587" s="40">
        <v>169567</v>
      </c>
      <c r="H3587" s="130"/>
    </row>
    <row r="3588" spans="1:8" x14ac:dyDescent="0.25">
      <c r="A3588" s="36" t="s">
        <v>93</v>
      </c>
      <c r="B3588" s="39">
        <v>291312</v>
      </c>
      <c r="C3588" s="39">
        <v>154038</v>
      </c>
      <c r="D3588" s="43">
        <v>52.9</v>
      </c>
      <c r="E3588" s="39">
        <v>11855</v>
      </c>
      <c r="F3588" s="43">
        <v>4.0999999999999996</v>
      </c>
      <c r="G3588" s="39">
        <v>165893</v>
      </c>
      <c r="H3588" s="76"/>
    </row>
    <row r="3589" spans="1:8" x14ac:dyDescent="0.25">
      <c r="A3589" s="37" t="s">
        <v>94</v>
      </c>
      <c r="B3589" s="40">
        <v>262948</v>
      </c>
      <c r="C3589" s="40">
        <v>162980</v>
      </c>
      <c r="D3589" s="44">
        <v>62</v>
      </c>
      <c r="E3589" s="40">
        <v>10910</v>
      </c>
      <c r="F3589" s="44">
        <v>4.0999999999999996</v>
      </c>
      <c r="G3589" s="40">
        <v>173890</v>
      </c>
      <c r="H3589" s="130"/>
    </row>
    <row r="3590" spans="1:8" x14ac:dyDescent="0.25">
      <c r="A3590" s="36" t="s">
        <v>95</v>
      </c>
      <c r="B3590" s="39">
        <v>285387</v>
      </c>
      <c r="C3590" s="39">
        <v>185868</v>
      </c>
      <c r="D3590" s="43">
        <v>65.099999999999994</v>
      </c>
      <c r="E3590" s="39">
        <v>11400</v>
      </c>
      <c r="F3590" s="43">
        <v>4</v>
      </c>
      <c r="G3590" s="39">
        <v>197268</v>
      </c>
      <c r="H3590" s="76"/>
    </row>
    <row r="3591" spans="1:8" x14ac:dyDescent="0.25">
      <c r="A3591" s="37" t="s">
        <v>96</v>
      </c>
      <c r="B3591" s="40">
        <v>271707</v>
      </c>
      <c r="C3591" s="40">
        <v>195771</v>
      </c>
      <c r="D3591" s="42">
        <v>72.099999999999994</v>
      </c>
      <c r="E3591" s="40">
        <v>12885</v>
      </c>
      <c r="F3591" s="42">
        <v>4.7</v>
      </c>
      <c r="G3591" s="40">
        <v>208656</v>
      </c>
      <c r="H3591" s="130"/>
    </row>
    <row r="3592" spans="1:8" x14ac:dyDescent="0.25">
      <c r="A3592" s="36" t="s">
        <v>97</v>
      </c>
      <c r="B3592" s="39">
        <v>217596</v>
      </c>
      <c r="C3592" s="39">
        <v>174238</v>
      </c>
      <c r="D3592" s="42">
        <v>80.099999999999994</v>
      </c>
      <c r="E3592" s="39">
        <v>14045</v>
      </c>
      <c r="F3592" s="42">
        <v>6.5</v>
      </c>
      <c r="G3592" s="39">
        <v>188283</v>
      </c>
      <c r="H3592" s="76"/>
    </row>
    <row r="3593" spans="1:8" x14ac:dyDescent="0.25">
      <c r="A3593" s="37" t="s">
        <v>98</v>
      </c>
      <c r="B3593" s="40">
        <v>166506</v>
      </c>
      <c r="C3593" s="40">
        <v>136164</v>
      </c>
      <c r="D3593" s="42">
        <v>81.8</v>
      </c>
      <c r="E3593" s="40">
        <v>26184</v>
      </c>
      <c r="F3593" s="42">
        <v>15.7</v>
      </c>
      <c r="G3593" s="40">
        <v>162348</v>
      </c>
      <c r="H3593" s="130"/>
    </row>
    <row r="3594" spans="1:8" x14ac:dyDescent="0.25">
      <c r="A3594" s="36" t="s">
        <v>99</v>
      </c>
      <c r="B3594" s="39">
        <v>107003</v>
      </c>
      <c r="C3594" s="39">
        <v>89711</v>
      </c>
      <c r="D3594" s="42">
        <v>83.8</v>
      </c>
      <c r="E3594" s="39">
        <v>74960</v>
      </c>
      <c r="F3594" s="42">
        <v>70.099999999999994</v>
      </c>
      <c r="G3594" s="39">
        <v>164671</v>
      </c>
      <c r="H3594" s="76"/>
    </row>
    <row r="3595" spans="1:8" x14ac:dyDescent="0.25">
      <c r="A3595" s="37" t="s">
        <v>100</v>
      </c>
      <c r="B3595" s="40">
        <v>69877</v>
      </c>
      <c r="C3595" s="40">
        <v>59903</v>
      </c>
      <c r="D3595" s="42">
        <v>85.7</v>
      </c>
      <c r="E3595" s="40">
        <v>51143</v>
      </c>
      <c r="F3595" s="42">
        <v>73.2</v>
      </c>
      <c r="G3595" s="40">
        <v>111046</v>
      </c>
      <c r="H3595" s="130"/>
    </row>
    <row r="3596" spans="1:8" x14ac:dyDescent="0.25">
      <c r="A3596" s="36" t="s">
        <v>101</v>
      </c>
      <c r="B3596" s="39">
        <v>44852</v>
      </c>
      <c r="C3596" s="39">
        <v>38519</v>
      </c>
      <c r="D3596" s="42">
        <v>85.9</v>
      </c>
      <c r="E3596" s="39">
        <v>33496</v>
      </c>
      <c r="F3596" s="42">
        <v>74.7</v>
      </c>
      <c r="G3596" s="39">
        <v>72015</v>
      </c>
      <c r="H3596" s="76"/>
    </row>
    <row r="3597" spans="1:8" x14ac:dyDescent="0.25">
      <c r="A3597" s="37" t="s">
        <v>102</v>
      </c>
      <c r="B3597" s="40">
        <v>28637</v>
      </c>
      <c r="C3597" s="40">
        <v>24655</v>
      </c>
      <c r="D3597" s="42">
        <v>86.1</v>
      </c>
      <c r="E3597" s="40">
        <v>21914</v>
      </c>
      <c r="F3597" s="42">
        <v>76.5</v>
      </c>
      <c r="G3597" s="40">
        <v>46569</v>
      </c>
      <c r="H3597" s="130"/>
    </row>
    <row r="3598" spans="1:8" x14ac:dyDescent="0.25">
      <c r="A3598" s="36" t="s">
        <v>12</v>
      </c>
      <c r="B3598" s="39" t="s">
        <v>13</v>
      </c>
      <c r="C3598" s="39">
        <v>17441</v>
      </c>
      <c r="D3598" s="43" t="s">
        <v>13</v>
      </c>
      <c r="E3598" s="39">
        <v>8593</v>
      </c>
      <c r="F3598" s="43" t="s">
        <v>13</v>
      </c>
      <c r="G3598" s="39">
        <v>26034</v>
      </c>
      <c r="H3598" s="76"/>
    </row>
    <row r="3599" spans="1:8" x14ac:dyDescent="0.25">
      <c r="A3599" s="36" t="s">
        <v>103</v>
      </c>
      <c r="B3599" s="39">
        <v>4470643</v>
      </c>
      <c r="C3599" s="39">
        <v>1913367</v>
      </c>
      <c r="D3599" s="43">
        <v>42.8</v>
      </c>
      <c r="E3599" s="39">
        <v>330602</v>
      </c>
      <c r="F3599" s="43">
        <v>7.4</v>
      </c>
      <c r="G3599" s="39">
        <v>2243969</v>
      </c>
      <c r="H3599" s="76"/>
    </row>
    <row r="3601" spans="1:8" x14ac:dyDescent="0.25">
      <c r="B3601" s="3" t="s">
        <v>232</v>
      </c>
      <c r="D3601" s="56">
        <f>AVERAGE(D3580:D3596)</f>
        <v>51.994117647058822</v>
      </c>
      <c r="F3601" s="56">
        <f>AVERAGE(F3580:F3596)</f>
        <v>16.070588235294117</v>
      </c>
    </row>
    <row r="3602" spans="1:8" x14ac:dyDescent="0.25">
      <c r="B3602" s="3" t="s">
        <v>156</v>
      </c>
      <c r="D3602" s="38">
        <f>AVERAGE(D3591:D3597)</f>
        <v>82.214285714285708</v>
      </c>
      <c r="F3602" s="38">
        <f>AVERAGE(F3591:F3597)</f>
        <v>45.914285714285711</v>
      </c>
    </row>
    <row r="3603" spans="1:8" x14ac:dyDescent="0.25">
      <c r="B3603" s="3" t="s">
        <v>147</v>
      </c>
      <c r="D3603" s="38">
        <f>AVERAGE(D3593:D3597)</f>
        <v>84.660000000000011</v>
      </c>
      <c r="F3603" s="38">
        <f>AVERAGE(F3593:F3597)</f>
        <v>62.04</v>
      </c>
    </row>
    <row r="3605" spans="1:8" x14ac:dyDescent="0.25">
      <c r="A3605" t="s">
        <v>158</v>
      </c>
    </row>
    <row r="3606" spans="1:8" x14ac:dyDescent="0.25">
      <c r="A3606" t="s">
        <v>111</v>
      </c>
    </row>
    <row r="3607" spans="1:8" ht="60" x14ac:dyDescent="0.25">
      <c r="A3607" s="35" t="s">
        <v>104</v>
      </c>
      <c r="B3607" s="35" t="s">
        <v>105</v>
      </c>
      <c r="C3607" s="35" t="s">
        <v>106</v>
      </c>
      <c r="D3607" s="35" t="s">
        <v>107</v>
      </c>
      <c r="E3607" s="35" t="s">
        <v>108</v>
      </c>
      <c r="F3607" s="35" t="s">
        <v>109</v>
      </c>
      <c r="G3607" s="35" t="s">
        <v>110</v>
      </c>
      <c r="H3607" s="129"/>
    </row>
    <row r="3608" spans="1:8" x14ac:dyDescent="0.25">
      <c r="A3608" s="36" t="s">
        <v>134</v>
      </c>
      <c r="B3608" s="39">
        <v>663783</v>
      </c>
      <c r="C3608" s="39">
        <v>0</v>
      </c>
      <c r="D3608" s="45">
        <v>0</v>
      </c>
      <c r="E3608" s="39">
        <v>0</v>
      </c>
      <c r="F3608" s="45">
        <v>0</v>
      </c>
      <c r="G3608" s="39">
        <v>0</v>
      </c>
      <c r="H3608" s="76"/>
    </row>
    <row r="3609" spans="1:8" x14ac:dyDescent="0.25">
      <c r="A3609" s="41" t="s">
        <v>136</v>
      </c>
      <c r="B3609" s="40">
        <v>166087</v>
      </c>
      <c r="C3609" s="40">
        <v>19815</v>
      </c>
      <c r="D3609" s="44">
        <v>11.9</v>
      </c>
      <c r="E3609" s="40">
        <v>0</v>
      </c>
      <c r="F3609" s="44">
        <v>0</v>
      </c>
      <c r="G3609" s="40">
        <v>19815</v>
      </c>
      <c r="H3609" s="130"/>
    </row>
    <row r="3610" spans="1:8" x14ac:dyDescent="0.25">
      <c r="A3610" s="36" t="s">
        <v>135</v>
      </c>
      <c r="B3610" s="39">
        <v>258656</v>
      </c>
      <c r="C3610" s="39">
        <v>49266</v>
      </c>
      <c r="D3610" s="43">
        <v>19</v>
      </c>
      <c r="E3610" s="39">
        <v>1002</v>
      </c>
      <c r="F3610" s="43">
        <v>0.4</v>
      </c>
      <c r="G3610" s="39">
        <v>50268</v>
      </c>
      <c r="H3610" s="76"/>
    </row>
    <row r="3611" spans="1:8" x14ac:dyDescent="0.25">
      <c r="A3611" s="37" t="s">
        <v>88</v>
      </c>
      <c r="B3611" s="40">
        <v>276991</v>
      </c>
      <c r="C3611" s="40">
        <v>70562</v>
      </c>
      <c r="D3611" s="44">
        <v>25.5</v>
      </c>
      <c r="E3611" s="40">
        <v>5094</v>
      </c>
      <c r="F3611" s="44">
        <v>1.8</v>
      </c>
      <c r="G3611" s="40">
        <v>75656</v>
      </c>
      <c r="H3611" s="130"/>
    </row>
    <row r="3612" spans="1:8" x14ac:dyDescent="0.25">
      <c r="A3612" s="36" t="s">
        <v>89</v>
      </c>
      <c r="B3612" s="39">
        <v>310735</v>
      </c>
      <c r="C3612" s="39">
        <v>89715</v>
      </c>
      <c r="D3612" s="43">
        <v>28.9</v>
      </c>
      <c r="E3612" s="39">
        <v>9520</v>
      </c>
      <c r="F3612" s="43">
        <v>3.1</v>
      </c>
      <c r="G3612" s="39">
        <v>99235</v>
      </c>
      <c r="H3612" s="76"/>
    </row>
    <row r="3613" spans="1:8" x14ac:dyDescent="0.25">
      <c r="A3613" s="37" t="s">
        <v>90</v>
      </c>
      <c r="B3613" s="40">
        <v>356322</v>
      </c>
      <c r="C3613" s="40">
        <v>126424</v>
      </c>
      <c r="D3613" s="44">
        <v>35.5</v>
      </c>
      <c r="E3613" s="40">
        <v>11773</v>
      </c>
      <c r="F3613" s="44">
        <v>3.3</v>
      </c>
      <c r="G3613" s="40">
        <v>138197</v>
      </c>
      <c r="H3613" s="130"/>
    </row>
    <row r="3614" spans="1:8" x14ac:dyDescent="0.25">
      <c r="A3614" s="36" t="s">
        <v>91</v>
      </c>
      <c r="B3614" s="39">
        <v>366699</v>
      </c>
      <c r="C3614" s="39">
        <v>142676</v>
      </c>
      <c r="D3614" s="43">
        <v>38.9</v>
      </c>
      <c r="E3614" s="39">
        <v>13172</v>
      </c>
      <c r="F3614" s="43">
        <v>3.6</v>
      </c>
      <c r="G3614" s="39">
        <v>155848</v>
      </c>
      <c r="H3614" s="76"/>
    </row>
    <row r="3615" spans="1:8" x14ac:dyDescent="0.25">
      <c r="A3615" s="37" t="s">
        <v>92</v>
      </c>
      <c r="B3615" s="40">
        <v>325544</v>
      </c>
      <c r="C3615" s="40">
        <v>155266</v>
      </c>
      <c r="D3615" s="44">
        <v>47.7</v>
      </c>
      <c r="E3615" s="40">
        <v>12306</v>
      </c>
      <c r="F3615" s="44">
        <v>3.8</v>
      </c>
      <c r="G3615" s="40">
        <v>167572</v>
      </c>
      <c r="H3615" s="130"/>
    </row>
    <row r="3616" spans="1:8" x14ac:dyDescent="0.25">
      <c r="A3616" s="36" t="s">
        <v>93</v>
      </c>
      <c r="B3616" s="39">
        <v>291312</v>
      </c>
      <c r="C3616" s="39">
        <v>152382</v>
      </c>
      <c r="D3616" s="43">
        <v>52.3</v>
      </c>
      <c r="E3616" s="39">
        <v>11774</v>
      </c>
      <c r="F3616" s="43">
        <v>4</v>
      </c>
      <c r="G3616" s="39">
        <v>164156</v>
      </c>
      <c r="H3616" s="76"/>
    </row>
    <row r="3617" spans="1:8" x14ac:dyDescent="0.25">
      <c r="A3617" s="37" t="s">
        <v>94</v>
      </c>
      <c r="B3617" s="40">
        <v>262948</v>
      </c>
      <c r="C3617" s="40">
        <v>161735</v>
      </c>
      <c r="D3617" s="44">
        <v>61.5</v>
      </c>
      <c r="E3617" s="40">
        <v>10851</v>
      </c>
      <c r="F3617" s="44">
        <v>4.0999999999999996</v>
      </c>
      <c r="G3617" s="40">
        <v>172586</v>
      </c>
      <c r="H3617" s="130"/>
    </row>
    <row r="3618" spans="1:8" x14ac:dyDescent="0.25">
      <c r="A3618" s="36" t="s">
        <v>95</v>
      </c>
      <c r="B3618" s="39">
        <v>285387</v>
      </c>
      <c r="C3618" s="39">
        <v>184835</v>
      </c>
      <c r="D3618" s="43">
        <v>64.8</v>
      </c>
      <c r="E3618" s="39">
        <v>11291</v>
      </c>
      <c r="F3618" s="43">
        <v>4</v>
      </c>
      <c r="G3618" s="39">
        <v>196126</v>
      </c>
      <c r="H3618" s="76"/>
    </row>
    <row r="3619" spans="1:8" x14ac:dyDescent="0.25">
      <c r="A3619" s="37" t="s">
        <v>96</v>
      </c>
      <c r="B3619" s="40">
        <v>271707</v>
      </c>
      <c r="C3619" s="40">
        <v>195117</v>
      </c>
      <c r="D3619" s="44">
        <v>71.8</v>
      </c>
      <c r="E3619" s="40">
        <v>12799</v>
      </c>
      <c r="F3619" s="44">
        <v>4.7</v>
      </c>
      <c r="G3619" s="40">
        <v>207916</v>
      </c>
      <c r="H3619" s="130"/>
    </row>
    <row r="3620" spans="1:8" x14ac:dyDescent="0.25">
      <c r="A3620" s="36" t="s">
        <v>97</v>
      </c>
      <c r="B3620" s="39">
        <v>217596</v>
      </c>
      <c r="C3620" s="39">
        <v>174013</v>
      </c>
      <c r="D3620" s="43">
        <v>80</v>
      </c>
      <c r="E3620" s="39">
        <v>13901</v>
      </c>
      <c r="F3620" s="43">
        <v>6.4</v>
      </c>
      <c r="G3620" s="39">
        <v>187914</v>
      </c>
      <c r="H3620" s="76"/>
    </row>
    <row r="3621" spans="1:8" x14ac:dyDescent="0.25">
      <c r="A3621" s="37" t="s">
        <v>98</v>
      </c>
      <c r="B3621" s="40">
        <v>166506</v>
      </c>
      <c r="C3621" s="40">
        <v>136066</v>
      </c>
      <c r="D3621" s="42">
        <v>81.7</v>
      </c>
      <c r="E3621" s="40">
        <v>26012</v>
      </c>
      <c r="F3621" s="42">
        <v>15.6</v>
      </c>
      <c r="G3621" s="40">
        <v>162078</v>
      </c>
      <c r="H3621" s="130"/>
    </row>
    <row r="3622" spans="1:8" x14ac:dyDescent="0.25">
      <c r="A3622" s="36" t="s">
        <v>99</v>
      </c>
      <c r="B3622" s="39">
        <v>107003</v>
      </c>
      <c r="C3622" s="39">
        <v>89672</v>
      </c>
      <c r="D3622" s="42">
        <v>83.8</v>
      </c>
      <c r="E3622" s="39">
        <v>74911</v>
      </c>
      <c r="F3622" s="42">
        <v>70</v>
      </c>
      <c r="G3622" s="39">
        <v>164583</v>
      </c>
      <c r="H3622" s="76"/>
    </row>
    <row r="3623" spans="1:8" x14ac:dyDescent="0.25">
      <c r="A3623" s="37" t="s">
        <v>100</v>
      </c>
      <c r="B3623" s="40">
        <v>69877</v>
      </c>
      <c r="C3623" s="40">
        <v>59870</v>
      </c>
      <c r="D3623" s="42">
        <v>85.7</v>
      </c>
      <c r="E3623" s="40">
        <v>51112</v>
      </c>
      <c r="F3623" s="42">
        <v>73.099999999999994</v>
      </c>
      <c r="G3623" s="40">
        <v>110982</v>
      </c>
      <c r="H3623" s="130"/>
    </row>
    <row r="3624" spans="1:8" x14ac:dyDescent="0.25">
      <c r="A3624" s="36" t="s">
        <v>101</v>
      </c>
      <c r="B3624" s="39">
        <v>44852</v>
      </c>
      <c r="C3624" s="39">
        <v>38495</v>
      </c>
      <c r="D3624" s="42">
        <v>85.8</v>
      </c>
      <c r="E3624" s="39">
        <v>33467</v>
      </c>
      <c r="F3624" s="42">
        <v>74.599999999999994</v>
      </c>
      <c r="G3624" s="39">
        <v>71962</v>
      </c>
      <c r="H3624" s="76"/>
    </row>
    <row r="3625" spans="1:8" x14ac:dyDescent="0.25">
      <c r="A3625" s="37" t="s">
        <v>102</v>
      </c>
      <c r="B3625" s="40">
        <v>28637</v>
      </c>
      <c r="C3625" s="40">
        <v>24646</v>
      </c>
      <c r="D3625" s="42">
        <v>86.1</v>
      </c>
      <c r="E3625" s="40">
        <v>21903</v>
      </c>
      <c r="F3625" s="42">
        <v>76.5</v>
      </c>
      <c r="G3625" s="40">
        <v>46549</v>
      </c>
      <c r="H3625" s="130"/>
    </row>
    <row r="3626" spans="1:8" x14ac:dyDescent="0.25">
      <c r="A3626" s="36" t="s">
        <v>12</v>
      </c>
      <c r="B3626" s="39" t="s">
        <v>13</v>
      </c>
      <c r="C3626" s="39">
        <v>17278</v>
      </c>
      <c r="D3626" s="43" t="s">
        <v>13</v>
      </c>
      <c r="E3626" s="39">
        <v>8725</v>
      </c>
      <c r="F3626" s="43" t="s">
        <v>13</v>
      </c>
      <c r="G3626" s="39">
        <v>26003</v>
      </c>
      <c r="H3626" s="76"/>
    </row>
    <row r="3627" spans="1:8" x14ac:dyDescent="0.25">
      <c r="A3627" s="36" t="s">
        <v>103</v>
      </c>
      <c r="B3627" s="39">
        <v>4470643</v>
      </c>
      <c r="C3627" s="39">
        <v>1887833</v>
      </c>
      <c r="D3627" s="43">
        <v>42.2</v>
      </c>
      <c r="E3627" s="39">
        <v>329613</v>
      </c>
      <c r="F3627" s="43">
        <v>7.4</v>
      </c>
      <c r="G3627" s="39">
        <v>2217446</v>
      </c>
      <c r="H3627" s="76"/>
    </row>
    <row r="3629" spans="1:8" x14ac:dyDescent="0.25">
      <c r="B3629" s="3" t="s">
        <v>232</v>
      </c>
      <c r="D3629" s="56">
        <f>AVERAGE(D3608:D3624)</f>
        <v>51.45882352941176</v>
      </c>
      <c r="F3629" s="56">
        <f>AVERAGE(F3608:F3624)</f>
        <v>16.029411764705884</v>
      </c>
    </row>
    <row r="3630" spans="1:8" x14ac:dyDescent="0.25">
      <c r="B3630" s="3" t="s">
        <v>156</v>
      </c>
      <c r="D3630" s="38">
        <f>AVERAGE(D3619:D3625)</f>
        <v>82.128571428571419</v>
      </c>
    </row>
    <row r="3631" spans="1:8" x14ac:dyDescent="0.25">
      <c r="B3631" s="3" t="s">
        <v>147</v>
      </c>
      <c r="D3631" s="38">
        <f>AVERAGE(D3621:D3625)</f>
        <v>84.62</v>
      </c>
      <c r="F3631" s="38">
        <f>AVERAGE(F3621:F3625)</f>
        <v>61.959999999999994</v>
      </c>
    </row>
    <row r="3633" spans="1:8" x14ac:dyDescent="0.25">
      <c r="A3633" t="s">
        <v>153</v>
      </c>
    </row>
    <row r="3634" spans="1:8" x14ac:dyDescent="0.25">
      <c r="A3634" t="s">
        <v>111</v>
      </c>
    </row>
    <row r="3635" spans="1:8" ht="60" x14ac:dyDescent="0.25">
      <c r="A3635" s="35" t="s">
        <v>104</v>
      </c>
      <c r="B3635" s="35" t="s">
        <v>105</v>
      </c>
      <c r="C3635" s="35" t="s">
        <v>106</v>
      </c>
      <c r="D3635" s="35" t="s">
        <v>107</v>
      </c>
      <c r="E3635" s="35" t="s">
        <v>108</v>
      </c>
      <c r="F3635" s="35" t="s">
        <v>109</v>
      </c>
      <c r="G3635" s="35" t="s">
        <v>110</v>
      </c>
      <c r="H3635" s="129"/>
    </row>
    <row r="3636" spans="1:8" x14ac:dyDescent="0.25">
      <c r="A3636" s="36" t="s">
        <v>134</v>
      </c>
      <c r="B3636" s="39">
        <v>663783</v>
      </c>
      <c r="C3636" s="39">
        <v>0</v>
      </c>
      <c r="D3636" s="45">
        <v>0</v>
      </c>
      <c r="E3636" s="39">
        <v>0</v>
      </c>
      <c r="F3636" s="45">
        <v>0</v>
      </c>
      <c r="G3636" s="39">
        <v>0</v>
      </c>
      <c r="H3636" s="76"/>
    </row>
    <row r="3637" spans="1:8" x14ac:dyDescent="0.25">
      <c r="A3637" s="41" t="s">
        <v>136</v>
      </c>
      <c r="B3637" s="40">
        <v>166087</v>
      </c>
      <c r="C3637" s="40">
        <v>17768</v>
      </c>
      <c r="D3637" s="44">
        <v>10.7</v>
      </c>
      <c r="E3637" s="40">
        <v>0</v>
      </c>
      <c r="F3637" s="44">
        <v>0</v>
      </c>
      <c r="G3637" s="40">
        <v>17768</v>
      </c>
      <c r="H3637" s="130"/>
    </row>
    <row r="3638" spans="1:8" x14ac:dyDescent="0.25">
      <c r="A3638" s="36" t="s">
        <v>135</v>
      </c>
      <c r="B3638" s="39">
        <v>258656</v>
      </c>
      <c r="C3638" s="39">
        <v>45788</v>
      </c>
      <c r="D3638" s="43">
        <v>17.7</v>
      </c>
      <c r="E3638" s="39">
        <v>991</v>
      </c>
      <c r="F3638" s="43">
        <v>0.4</v>
      </c>
      <c r="G3638" s="39">
        <v>46779</v>
      </c>
      <c r="H3638" s="76"/>
    </row>
    <row r="3639" spans="1:8" x14ac:dyDescent="0.25">
      <c r="A3639" s="37" t="s">
        <v>88</v>
      </c>
      <c r="B3639" s="40">
        <v>276991</v>
      </c>
      <c r="C3639" s="40">
        <v>67594</v>
      </c>
      <c r="D3639" s="44">
        <v>24.4</v>
      </c>
      <c r="E3639" s="40">
        <v>5061</v>
      </c>
      <c r="F3639" s="44">
        <v>1.8</v>
      </c>
      <c r="G3639" s="40">
        <v>72655</v>
      </c>
      <c r="H3639" s="130"/>
    </row>
    <row r="3640" spans="1:8" x14ac:dyDescent="0.25">
      <c r="A3640" s="36" t="s">
        <v>89</v>
      </c>
      <c r="B3640" s="39">
        <v>310735</v>
      </c>
      <c r="C3640" s="39">
        <v>86765</v>
      </c>
      <c r="D3640" s="43">
        <v>27.9</v>
      </c>
      <c r="E3640" s="39">
        <v>9465</v>
      </c>
      <c r="F3640" s="43">
        <v>3</v>
      </c>
      <c r="G3640" s="39">
        <v>96230</v>
      </c>
      <c r="H3640" s="76"/>
    </row>
    <row r="3641" spans="1:8" x14ac:dyDescent="0.25">
      <c r="A3641" s="37" t="s">
        <v>90</v>
      </c>
      <c r="B3641" s="40">
        <v>356322</v>
      </c>
      <c r="C3641" s="40">
        <v>123084</v>
      </c>
      <c r="D3641" s="44">
        <v>34.5</v>
      </c>
      <c r="E3641" s="40">
        <v>11714</v>
      </c>
      <c r="F3641" s="44">
        <v>3.3</v>
      </c>
      <c r="G3641" s="40">
        <v>134798</v>
      </c>
      <c r="H3641" s="130"/>
    </row>
    <row r="3642" spans="1:8" x14ac:dyDescent="0.25">
      <c r="A3642" s="36" t="s">
        <v>91</v>
      </c>
      <c r="B3642" s="39">
        <v>366699</v>
      </c>
      <c r="C3642" s="39">
        <v>139294</v>
      </c>
      <c r="D3642" s="43">
        <v>38</v>
      </c>
      <c r="E3642" s="39">
        <v>13100</v>
      </c>
      <c r="F3642" s="43">
        <v>3.6</v>
      </c>
      <c r="G3642" s="39">
        <v>152394</v>
      </c>
      <c r="H3642" s="76"/>
    </row>
    <row r="3643" spans="1:8" x14ac:dyDescent="0.25">
      <c r="A3643" s="37" t="s">
        <v>92</v>
      </c>
      <c r="B3643" s="40">
        <v>325544</v>
      </c>
      <c r="C3643" s="40">
        <v>153163</v>
      </c>
      <c r="D3643" s="44">
        <v>47</v>
      </c>
      <c r="E3643" s="40">
        <v>12254</v>
      </c>
      <c r="F3643" s="44">
        <v>3.8</v>
      </c>
      <c r="G3643" s="40">
        <v>165417</v>
      </c>
      <c r="H3643" s="130"/>
    </row>
    <row r="3644" spans="1:8" x14ac:dyDescent="0.25">
      <c r="A3644" s="36" t="s">
        <v>93</v>
      </c>
      <c r="B3644" s="39">
        <v>291312</v>
      </c>
      <c r="C3644" s="39">
        <v>150553</v>
      </c>
      <c r="D3644" s="43">
        <v>51.7</v>
      </c>
      <c r="E3644" s="39">
        <v>11703</v>
      </c>
      <c r="F3644" s="43">
        <v>4</v>
      </c>
      <c r="G3644" s="39">
        <v>162256</v>
      </c>
      <c r="H3644" s="76"/>
    </row>
    <row r="3645" spans="1:8" x14ac:dyDescent="0.25">
      <c r="A3645" s="37" t="s">
        <v>94</v>
      </c>
      <c r="B3645" s="40">
        <v>262948</v>
      </c>
      <c r="C3645" s="40">
        <v>160332</v>
      </c>
      <c r="D3645" s="44">
        <v>61</v>
      </c>
      <c r="E3645" s="40">
        <v>10773</v>
      </c>
      <c r="F3645" s="44">
        <v>4.0999999999999996</v>
      </c>
      <c r="G3645" s="40">
        <v>171105</v>
      </c>
      <c r="H3645" s="130"/>
    </row>
    <row r="3646" spans="1:8" x14ac:dyDescent="0.25">
      <c r="A3646" s="36" t="s">
        <v>95</v>
      </c>
      <c r="B3646" s="39">
        <v>285387</v>
      </c>
      <c r="C3646" s="39">
        <v>183777</v>
      </c>
      <c r="D3646" s="43">
        <v>64.400000000000006</v>
      </c>
      <c r="E3646" s="39">
        <v>11198</v>
      </c>
      <c r="F3646" s="43">
        <v>3.9</v>
      </c>
      <c r="G3646" s="39">
        <v>194975</v>
      </c>
      <c r="H3646" s="76"/>
    </row>
    <row r="3647" spans="1:8" x14ac:dyDescent="0.25">
      <c r="A3647" s="37" t="s">
        <v>96</v>
      </c>
      <c r="B3647" s="40">
        <v>271707</v>
      </c>
      <c r="C3647" s="40">
        <v>194380</v>
      </c>
      <c r="D3647" s="44">
        <v>71.5</v>
      </c>
      <c r="E3647" s="40">
        <v>12709</v>
      </c>
      <c r="F3647" s="44">
        <v>4.7</v>
      </c>
      <c r="G3647" s="40">
        <v>207089</v>
      </c>
      <c r="H3647" s="130"/>
    </row>
    <row r="3648" spans="1:8" x14ac:dyDescent="0.25">
      <c r="A3648" s="36" t="s">
        <v>97</v>
      </c>
      <c r="B3648" s="39">
        <v>217596</v>
      </c>
      <c r="C3648" s="39">
        <v>173813</v>
      </c>
      <c r="D3648" s="43">
        <v>79.900000000000006</v>
      </c>
      <c r="E3648" s="39">
        <v>13767</v>
      </c>
      <c r="F3648" s="43">
        <v>6.3</v>
      </c>
      <c r="G3648" s="39">
        <v>187580</v>
      </c>
      <c r="H3648" s="76"/>
    </row>
    <row r="3649" spans="1:8" x14ac:dyDescent="0.25">
      <c r="A3649" s="37" t="s">
        <v>98</v>
      </c>
      <c r="B3649" s="40">
        <v>166506</v>
      </c>
      <c r="C3649" s="40">
        <v>135974</v>
      </c>
      <c r="D3649" s="42">
        <v>81.7</v>
      </c>
      <c r="E3649" s="40">
        <v>25892</v>
      </c>
      <c r="F3649" s="42">
        <v>15.5</v>
      </c>
      <c r="G3649" s="40">
        <v>161866</v>
      </c>
      <c r="H3649" s="130"/>
    </row>
    <row r="3650" spans="1:8" x14ac:dyDescent="0.25">
      <c r="A3650" s="36" t="s">
        <v>99</v>
      </c>
      <c r="B3650" s="39">
        <v>107003</v>
      </c>
      <c r="C3650" s="39">
        <v>89627</v>
      </c>
      <c r="D3650" s="42">
        <v>83.8</v>
      </c>
      <c r="E3650" s="39">
        <v>74896</v>
      </c>
      <c r="F3650" s="42">
        <v>70</v>
      </c>
      <c r="G3650" s="39">
        <v>164523</v>
      </c>
      <c r="H3650" s="76"/>
    </row>
    <row r="3651" spans="1:8" x14ac:dyDescent="0.25">
      <c r="A3651" s="37" t="s">
        <v>100</v>
      </c>
      <c r="B3651" s="40">
        <v>69877</v>
      </c>
      <c r="C3651" s="40">
        <v>59855</v>
      </c>
      <c r="D3651" s="42">
        <v>85.7</v>
      </c>
      <c r="E3651" s="40">
        <v>51105</v>
      </c>
      <c r="F3651" s="42">
        <v>73.099999999999994</v>
      </c>
      <c r="G3651" s="40">
        <v>110960</v>
      </c>
      <c r="H3651" s="130"/>
    </row>
    <row r="3652" spans="1:8" x14ac:dyDescent="0.25">
      <c r="A3652" s="36" t="s">
        <v>101</v>
      </c>
      <c r="B3652" s="39">
        <v>44852</v>
      </c>
      <c r="C3652" s="39">
        <v>38485</v>
      </c>
      <c r="D3652" s="42">
        <v>85.8</v>
      </c>
      <c r="E3652" s="39">
        <v>33452</v>
      </c>
      <c r="F3652" s="42">
        <v>74.599999999999994</v>
      </c>
      <c r="G3652" s="39">
        <v>71937</v>
      </c>
      <c r="H3652" s="76"/>
    </row>
    <row r="3653" spans="1:8" x14ac:dyDescent="0.25">
      <c r="A3653" s="37" t="s">
        <v>102</v>
      </c>
      <c r="B3653" s="40">
        <v>28637</v>
      </c>
      <c r="C3653" s="40">
        <v>24641</v>
      </c>
      <c r="D3653" s="42">
        <v>86</v>
      </c>
      <c r="E3653" s="40">
        <v>21897</v>
      </c>
      <c r="F3653" s="42">
        <v>76.5</v>
      </c>
      <c r="G3653" s="40">
        <v>46538</v>
      </c>
      <c r="H3653" s="130"/>
    </row>
    <row r="3654" spans="1:8" x14ac:dyDescent="0.25">
      <c r="A3654" s="36" t="s">
        <v>12</v>
      </c>
      <c r="B3654" s="39" t="s">
        <v>13</v>
      </c>
      <c r="C3654" s="39">
        <v>16692</v>
      </c>
      <c r="D3654" s="43" t="s">
        <v>13</v>
      </c>
      <c r="E3654" s="39">
        <v>8437</v>
      </c>
      <c r="F3654" s="43" t="s">
        <v>13</v>
      </c>
      <c r="G3654" s="39">
        <v>25129</v>
      </c>
      <c r="H3654" s="76"/>
    </row>
    <row r="3655" spans="1:8" x14ac:dyDescent="0.25">
      <c r="A3655" s="36" t="s">
        <v>103</v>
      </c>
      <c r="B3655" s="39">
        <v>4470643</v>
      </c>
      <c r="C3655" s="39">
        <v>1861585</v>
      </c>
      <c r="D3655" s="43">
        <v>41.6</v>
      </c>
      <c r="E3655" s="39">
        <v>328414</v>
      </c>
      <c r="F3655" s="43">
        <v>7.3</v>
      </c>
      <c r="G3655" s="39">
        <v>2189999</v>
      </c>
      <c r="H3655" s="76"/>
    </row>
    <row r="3657" spans="1:8" x14ac:dyDescent="0.25">
      <c r="B3657" s="3" t="s">
        <v>232</v>
      </c>
      <c r="D3657" s="56">
        <f>AVERAGE(D3636:D3652)</f>
        <v>50.923529411764704</v>
      </c>
      <c r="F3657" s="56">
        <f>AVERAGE(F3636:F3652)</f>
        <v>16.005882352941178</v>
      </c>
    </row>
    <row r="3658" spans="1:8" x14ac:dyDescent="0.25">
      <c r="B3658" s="3" t="s">
        <v>156</v>
      </c>
      <c r="D3658" s="38">
        <f>AVERAGE(D3647:D3653)</f>
        <v>82.057142857142864</v>
      </c>
    </row>
    <row r="3659" spans="1:8" x14ac:dyDescent="0.25">
      <c r="B3659" s="3" t="s">
        <v>147</v>
      </c>
      <c r="D3659" s="38">
        <f>AVERAGE(D3649:D3653)</f>
        <v>84.6</v>
      </c>
      <c r="F3659" s="38">
        <f>AVERAGE(F3649:F3653)</f>
        <v>61.94</v>
      </c>
    </row>
    <row r="3661" spans="1:8" x14ac:dyDescent="0.25">
      <c r="A3661" t="s">
        <v>148</v>
      </c>
    </row>
    <row r="3662" spans="1:8" x14ac:dyDescent="0.25">
      <c r="A3662" t="s">
        <v>111</v>
      </c>
    </row>
    <row r="3663" spans="1:8" ht="60" x14ac:dyDescent="0.25">
      <c r="A3663" s="35" t="s">
        <v>104</v>
      </c>
      <c r="B3663" s="35" t="s">
        <v>105</v>
      </c>
      <c r="C3663" s="35" t="s">
        <v>106</v>
      </c>
      <c r="D3663" s="35" t="s">
        <v>107</v>
      </c>
      <c r="E3663" s="35" t="s">
        <v>108</v>
      </c>
      <c r="F3663" s="35" t="s">
        <v>109</v>
      </c>
      <c r="G3663" s="35" t="s">
        <v>110</v>
      </c>
      <c r="H3663" s="129"/>
    </row>
    <row r="3664" spans="1:8" x14ac:dyDescent="0.25">
      <c r="A3664" s="36" t="s">
        <v>134</v>
      </c>
      <c r="B3664" s="39">
        <v>663783</v>
      </c>
      <c r="C3664" s="39">
        <v>0</v>
      </c>
      <c r="D3664" s="45">
        <v>0</v>
      </c>
      <c r="E3664" s="39">
        <v>0</v>
      </c>
      <c r="F3664" s="45">
        <v>0</v>
      </c>
      <c r="G3664" s="39">
        <v>0</v>
      </c>
      <c r="H3664" s="76"/>
    </row>
    <row r="3665" spans="1:8" x14ac:dyDescent="0.25">
      <c r="A3665" s="41" t="s">
        <v>136</v>
      </c>
      <c r="B3665" s="40">
        <v>166087</v>
      </c>
      <c r="C3665" s="40">
        <v>14356</v>
      </c>
      <c r="D3665" s="44">
        <v>8.6</v>
      </c>
      <c r="E3665" s="40">
        <v>0</v>
      </c>
      <c r="F3665" s="44">
        <v>0</v>
      </c>
      <c r="G3665" s="40">
        <v>14356</v>
      </c>
      <c r="H3665" s="130"/>
    </row>
    <row r="3666" spans="1:8" x14ac:dyDescent="0.25">
      <c r="A3666" s="36" t="s">
        <v>135</v>
      </c>
      <c r="B3666" s="39">
        <v>258656</v>
      </c>
      <c r="C3666" s="39">
        <v>40168</v>
      </c>
      <c r="D3666" s="43">
        <v>15.5</v>
      </c>
      <c r="E3666" s="39">
        <v>977</v>
      </c>
      <c r="F3666" s="43">
        <v>0.4</v>
      </c>
      <c r="G3666" s="39">
        <v>41145</v>
      </c>
      <c r="H3666" s="76"/>
    </row>
    <row r="3667" spans="1:8" x14ac:dyDescent="0.25">
      <c r="A3667" s="37" t="s">
        <v>88</v>
      </c>
      <c r="B3667" s="40">
        <v>276991</v>
      </c>
      <c r="C3667" s="40">
        <v>62806</v>
      </c>
      <c r="D3667" s="44">
        <v>22.7</v>
      </c>
      <c r="E3667" s="40">
        <v>5030</v>
      </c>
      <c r="F3667" s="44">
        <v>1.8</v>
      </c>
      <c r="G3667" s="40">
        <v>67836</v>
      </c>
      <c r="H3667" s="130"/>
    </row>
    <row r="3668" spans="1:8" x14ac:dyDescent="0.25">
      <c r="A3668" s="36" t="s">
        <v>89</v>
      </c>
      <c r="B3668" s="39">
        <v>310735</v>
      </c>
      <c r="C3668" s="39">
        <v>81929</v>
      </c>
      <c r="D3668" s="43">
        <v>26.4</v>
      </c>
      <c r="E3668" s="39">
        <v>9418</v>
      </c>
      <c r="F3668" s="43">
        <v>3</v>
      </c>
      <c r="G3668" s="39">
        <v>91347</v>
      </c>
      <c r="H3668" s="76"/>
    </row>
    <row r="3669" spans="1:8" x14ac:dyDescent="0.25">
      <c r="A3669" s="37" t="s">
        <v>90</v>
      </c>
      <c r="B3669" s="40">
        <v>356322</v>
      </c>
      <c r="C3669" s="40">
        <v>117434</v>
      </c>
      <c r="D3669" s="44">
        <v>33</v>
      </c>
      <c r="E3669" s="40">
        <v>11637</v>
      </c>
      <c r="F3669" s="44">
        <v>3.3</v>
      </c>
      <c r="G3669" s="40">
        <v>129071</v>
      </c>
      <c r="H3669" s="130"/>
    </row>
    <row r="3670" spans="1:8" x14ac:dyDescent="0.25">
      <c r="A3670" s="36" t="s">
        <v>91</v>
      </c>
      <c r="B3670" s="39">
        <v>366699</v>
      </c>
      <c r="C3670" s="39">
        <v>133368</v>
      </c>
      <c r="D3670" s="43">
        <v>36.4</v>
      </c>
      <c r="E3670" s="39">
        <v>13012</v>
      </c>
      <c r="F3670" s="43">
        <v>3.5</v>
      </c>
      <c r="G3670" s="39">
        <v>146380</v>
      </c>
      <c r="H3670" s="76"/>
    </row>
    <row r="3671" spans="1:8" x14ac:dyDescent="0.25">
      <c r="A3671" s="37" t="s">
        <v>92</v>
      </c>
      <c r="B3671" s="40">
        <v>325544</v>
      </c>
      <c r="C3671" s="40">
        <v>149381</v>
      </c>
      <c r="D3671" s="44">
        <v>45.9</v>
      </c>
      <c r="E3671" s="40">
        <v>12178</v>
      </c>
      <c r="F3671" s="44">
        <v>3.7</v>
      </c>
      <c r="G3671" s="40">
        <v>161559</v>
      </c>
      <c r="H3671" s="130"/>
    </row>
    <row r="3672" spans="1:8" x14ac:dyDescent="0.25">
      <c r="A3672" s="36" t="s">
        <v>93</v>
      </c>
      <c r="B3672" s="39">
        <v>291312</v>
      </c>
      <c r="C3672" s="39">
        <v>147234</v>
      </c>
      <c r="D3672" s="43">
        <v>50.5</v>
      </c>
      <c r="E3672" s="39">
        <v>11622</v>
      </c>
      <c r="F3672" s="43">
        <v>4</v>
      </c>
      <c r="G3672" s="39">
        <v>158856</v>
      </c>
      <c r="H3672" s="76"/>
    </row>
    <row r="3673" spans="1:8" x14ac:dyDescent="0.25">
      <c r="A3673" s="37" t="s">
        <v>94</v>
      </c>
      <c r="B3673" s="40">
        <v>262948</v>
      </c>
      <c r="C3673" s="40">
        <v>157786</v>
      </c>
      <c r="D3673" s="44">
        <v>60</v>
      </c>
      <c r="E3673" s="40">
        <v>10682</v>
      </c>
      <c r="F3673" s="44">
        <v>4.0999999999999996</v>
      </c>
      <c r="G3673" s="40">
        <v>168468</v>
      </c>
      <c r="H3673" s="130"/>
    </row>
    <row r="3674" spans="1:8" x14ac:dyDescent="0.25">
      <c r="A3674" s="36" t="s">
        <v>95</v>
      </c>
      <c r="B3674" s="39">
        <v>285387</v>
      </c>
      <c r="C3674" s="39">
        <v>181784</v>
      </c>
      <c r="D3674" s="43">
        <v>63.7</v>
      </c>
      <c r="E3674" s="39">
        <v>11071</v>
      </c>
      <c r="F3674" s="43">
        <v>3.9</v>
      </c>
      <c r="G3674" s="39">
        <v>192855</v>
      </c>
      <c r="H3674" s="76"/>
    </row>
    <row r="3675" spans="1:8" x14ac:dyDescent="0.25">
      <c r="A3675" s="37" t="s">
        <v>96</v>
      </c>
      <c r="B3675" s="40">
        <v>271707</v>
      </c>
      <c r="C3675" s="40">
        <v>193026</v>
      </c>
      <c r="D3675" s="44">
        <v>71</v>
      </c>
      <c r="E3675" s="40">
        <v>12558</v>
      </c>
      <c r="F3675" s="44">
        <v>4.5999999999999996</v>
      </c>
      <c r="G3675" s="40">
        <v>205584</v>
      </c>
      <c r="H3675" s="130"/>
    </row>
    <row r="3676" spans="1:8" x14ac:dyDescent="0.25">
      <c r="A3676" s="36" t="s">
        <v>97</v>
      </c>
      <c r="B3676" s="39">
        <v>217596</v>
      </c>
      <c r="C3676" s="39">
        <v>173435</v>
      </c>
      <c r="D3676" s="43">
        <v>79.7</v>
      </c>
      <c r="E3676" s="39">
        <v>13470</v>
      </c>
      <c r="F3676" s="43">
        <v>6.2</v>
      </c>
      <c r="G3676" s="39">
        <v>186905</v>
      </c>
      <c r="H3676" s="76"/>
    </row>
    <row r="3677" spans="1:8" x14ac:dyDescent="0.25">
      <c r="A3677" s="37" t="s">
        <v>98</v>
      </c>
      <c r="B3677" s="40">
        <v>166506</v>
      </c>
      <c r="C3677" s="40">
        <v>135792</v>
      </c>
      <c r="D3677" s="42">
        <v>81.599999999999994</v>
      </c>
      <c r="E3677" s="40">
        <v>25690</v>
      </c>
      <c r="F3677" s="42">
        <v>15.4</v>
      </c>
      <c r="G3677" s="40">
        <v>161482</v>
      </c>
      <c r="H3677" s="130"/>
    </row>
    <row r="3678" spans="1:8" x14ac:dyDescent="0.25">
      <c r="A3678" s="36" t="s">
        <v>99</v>
      </c>
      <c r="B3678" s="39">
        <v>107003</v>
      </c>
      <c r="C3678" s="39">
        <v>89557</v>
      </c>
      <c r="D3678" s="42">
        <v>83.7</v>
      </c>
      <c r="E3678" s="39">
        <v>74860</v>
      </c>
      <c r="F3678" s="42">
        <v>70</v>
      </c>
      <c r="G3678" s="39">
        <v>164417</v>
      </c>
      <c r="H3678" s="76"/>
    </row>
    <row r="3679" spans="1:8" x14ac:dyDescent="0.25">
      <c r="A3679" s="37" t="s">
        <v>100</v>
      </c>
      <c r="B3679" s="40">
        <v>69877</v>
      </c>
      <c r="C3679" s="40">
        <v>59797</v>
      </c>
      <c r="D3679" s="42">
        <v>85.6</v>
      </c>
      <c r="E3679" s="40">
        <v>51088</v>
      </c>
      <c r="F3679" s="42">
        <v>73.099999999999994</v>
      </c>
      <c r="G3679" s="40">
        <v>110885</v>
      </c>
      <c r="H3679" s="130"/>
    </row>
    <row r="3680" spans="1:8" x14ac:dyDescent="0.25">
      <c r="A3680" s="36" t="s">
        <v>101</v>
      </c>
      <c r="B3680" s="39">
        <v>44852</v>
      </c>
      <c r="C3680" s="39">
        <v>38464</v>
      </c>
      <c r="D3680" s="42">
        <v>85.8</v>
      </c>
      <c r="E3680" s="39">
        <v>33439</v>
      </c>
      <c r="F3680" s="42">
        <v>74.5</v>
      </c>
      <c r="G3680" s="39">
        <v>71903</v>
      </c>
      <c r="H3680" s="76"/>
    </row>
    <row r="3681" spans="1:8" x14ac:dyDescent="0.25">
      <c r="A3681" s="37" t="s">
        <v>102</v>
      </c>
      <c r="B3681" s="40">
        <v>28637</v>
      </c>
      <c r="C3681" s="40">
        <v>24633</v>
      </c>
      <c r="D3681" s="42">
        <v>86</v>
      </c>
      <c r="E3681" s="40">
        <v>21894</v>
      </c>
      <c r="F3681" s="42">
        <v>76.400000000000006</v>
      </c>
      <c r="G3681" s="40">
        <v>46527</v>
      </c>
      <c r="H3681" s="130"/>
    </row>
    <row r="3682" spans="1:8" x14ac:dyDescent="0.25">
      <c r="A3682" s="36" t="s">
        <v>12</v>
      </c>
      <c r="B3682" s="39" t="s">
        <v>13</v>
      </c>
      <c r="C3682" s="39">
        <v>16267</v>
      </c>
      <c r="D3682" s="43" t="s">
        <v>13</v>
      </c>
      <c r="E3682" s="39">
        <v>8437</v>
      </c>
      <c r="F3682" s="43" t="s">
        <v>13</v>
      </c>
      <c r="G3682" s="39">
        <v>24704</v>
      </c>
      <c r="H3682" s="76"/>
    </row>
    <row r="3683" spans="1:8" x14ac:dyDescent="0.25">
      <c r="A3683" s="36" t="s">
        <v>103</v>
      </c>
      <c r="B3683" s="39">
        <v>4470643</v>
      </c>
      <c r="C3683" s="39">
        <v>1817217</v>
      </c>
      <c r="D3683" s="43">
        <v>40.6</v>
      </c>
      <c r="E3683" s="39">
        <v>327063</v>
      </c>
      <c r="F3683" s="43">
        <v>7.3</v>
      </c>
      <c r="G3683" s="39">
        <v>2144280</v>
      </c>
      <c r="H3683" s="76"/>
    </row>
    <row r="3685" spans="1:8" x14ac:dyDescent="0.25">
      <c r="B3685" s="3" t="s">
        <v>232</v>
      </c>
      <c r="D3685" s="56">
        <f>AVERAGE(D3664:D3680)</f>
        <v>50.005882352941178</v>
      </c>
      <c r="F3685" s="56">
        <f>AVERAGE(F3664:F3680)</f>
        <v>15.970588235294118</v>
      </c>
    </row>
    <row r="3686" spans="1:8" x14ac:dyDescent="0.25">
      <c r="B3686" s="3" t="s">
        <v>147</v>
      </c>
      <c r="D3686" s="38">
        <f>AVERAGE(D3677:D3681)</f>
        <v>84.539999999999992</v>
      </c>
      <c r="F3686" s="38">
        <f>AVERAGE(F3677:F3681)</f>
        <v>61.879999999999995</v>
      </c>
    </row>
    <row r="3688" spans="1:8" x14ac:dyDescent="0.25">
      <c r="A3688" t="s">
        <v>143</v>
      </c>
    </row>
    <row r="3689" spans="1:8" x14ac:dyDescent="0.25">
      <c r="A3689" t="s">
        <v>111</v>
      </c>
    </row>
    <row r="3690" spans="1:8" ht="60" x14ac:dyDescent="0.25">
      <c r="A3690" s="35" t="s">
        <v>104</v>
      </c>
      <c r="B3690" s="35" t="s">
        <v>105</v>
      </c>
      <c r="C3690" s="35" t="s">
        <v>106</v>
      </c>
      <c r="D3690" s="35" t="s">
        <v>107</v>
      </c>
      <c r="E3690" s="35" t="s">
        <v>108</v>
      </c>
      <c r="F3690" s="35" t="s">
        <v>109</v>
      </c>
      <c r="G3690" s="35" t="s">
        <v>110</v>
      </c>
      <c r="H3690" s="129"/>
    </row>
    <row r="3691" spans="1:8" x14ac:dyDescent="0.25">
      <c r="A3691" s="36" t="s">
        <v>134</v>
      </c>
      <c r="B3691" s="39">
        <v>663783</v>
      </c>
      <c r="C3691" s="39">
        <v>0</v>
      </c>
      <c r="D3691" s="45">
        <v>0</v>
      </c>
      <c r="E3691" s="39">
        <v>0</v>
      </c>
      <c r="F3691" s="45">
        <v>0</v>
      </c>
      <c r="G3691" s="39">
        <v>0</v>
      </c>
      <c r="H3691" s="76"/>
    </row>
    <row r="3692" spans="1:8" x14ac:dyDescent="0.25">
      <c r="A3692" s="41" t="s">
        <v>136</v>
      </c>
      <c r="B3692" s="40">
        <v>166087</v>
      </c>
      <c r="C3692" s="40">
        <v>10525</v>
      </c>
      <c r="D3692" s="44">
        <v>6.3</v>
      </c>
      <c r="E3692" s="40">
        <v>0</v>
      </c>
      <c r="F3692" s="44">
        <v>0</v>
      </c>
      <c r="G3692" s="40">
        <v>10525</v>
      </c>
      <c r="H3692" s="130"/>
    </row>
    <row r="3693" spans="1:8" x14ac:dyDescent="0.25">
      <c r="A3693" s="36" t="s">
        <v>135</v>
      </c>
      <c r="B3693" s="39">
        <v>258656</v>
      </c>
      <c r="C3693" s="39">
        <v>33676</v>
      </c>
      <c r="D3693" s="43">
        <v>13</v>
      </c>
      <c r="E3693" s="39">
        <v>945</v>
      </c>
      <c r="F3693" s="43">
        <v>0.4</v>
      </c>
      <c r="G3693" s="39">
        <v>34621</v>
      </c>
      <c r="H3693" s="76"/>
    </row>
    <row r="3694" spans="1:8" x14ac:dyDescent="0.25">
      <c r="A3694" s="37" t="s">
        <v>88</v>
      </c>
      <c r="B3694" s="40">
        <v>276991</v>
      </c>
      <c r="C3694" s="40">
        <v>57269</v>
      </c>
      <c r="D3694" s="44">
        <v>20.7</v>
      </c>
      <c r="E3694" s="40">
        <v>4974</v>
      </c>
      <c r="F3694" s="44">
        <v>1.8</v>
      </c>
      <c r="G3694" s="40">
        <v>62243</v>
      </c>
      <c r="H3694" s="130"/>
    </row>
    <row r="3695" spans="1:8" x14ac:dyDescent="0.25">
      <c r="A3695" s="36" t="s">
        <v>89</v>
      </c>
      <c r="B3695" s="39">
        <v>310735</v>
      </c>
      <c r="C3695" s="39">
        <v>75914</v>
      </c>
      <c r="D3695" s="43">
        <v>24.4</v>
      </c>
      <c r="E3695" s="39">
        <v>9334</v>
      </c>
      <c r="F3695" s="43">
        <v>3</v>
      </c>
      <c r="G3695" s="39">
        <v>85248</v>
      </c>
      <c r="H3695" s="76"/>
    </row>
    <row r="3696" spans="1:8" x14ac:dyDescent="0.25">
      <c r="A3696" s="37" t="s">
        <v>90</v>
      </c>
      <c r="B3696" s="40">
        <v>356322</v>
      </c>
      <c r="C3696" s="40">
        <v>109466</v>
      </c>
      <c r="D3696" s="44">
        <v>30.7</v>
      </c>
      <c r="E3696" s="40">
        <v>11505</v>
      </c>
      <c r="F3696" s="44">
        <v>3.2</v>
      </c>
      <c r="G3696" s="40">
        <v>120971</v>
      </c>
      <c r="H3696" s="130"/>
    </row>
    <row r="3697" spans="1:8" x14ac:dyDescent="0.25">
      <c r="A3697" s="36" t="s">
        <v>91</v>
      </c>
      <c r="B3697" s="39">
        <v>366699</v>
      </c>
      <c r="C3697" s="39">
        <v>125392</v>
      </c>
      <c r="D3697" s="43">
        <v>34.200000000000003</v>
      </c>
      <c r="E3697" s="39">
        <v>12858</v>
      </c>
      <c r="F3697" s="43">
        <v>3.5</v>
      </c>
      <c r="G3697" s="39">
        <v>138250</v>
      </c>
      <c r="H3697" s="76"/>
    </row>
    <row r="3698" spans="1:8" x14ac:dyDescent="0.25">
      <c r="A3698" s="37" t="s">
        <v>92</v>
      </c>
      <c r="B3698" s="40">
        <v>325544</v>
      </c>
      <c r="C3698" s="40">
        <v>144669</v>
      </c>
      <c r="D3698" s="44">
        <v>44.4</v>
      </c>
      <c r="E3698" s="40">
        <v>12057</v>
      </c>
      <c r="F3698" s="44">
        <v>3.7</v>
      </c>
      <c r="G3698" s="40">
        <v>156726</v>
      </c>
      <c r="H3698" s="130"/>
    </row>
    <row r="3699" spans="1:8" x14ac:dyDescent="0.25">
      <c r="A3699" s="36" t="s">
        <v>93</v>
      </c>
      <c r="B3699" s="39">
        <v>291312</v>
      </c>
      <c r="C3699" s="39">
        <v>142947</v>
      </c>
      <c r="D3699" s="43">
        <v>49.1</v>
      </c>
      <c r="E3699" s="39">
        <v>11485</v>
      </c>
      <c r="F3699" s="43">
        <v>3.9</v>
      </c>
      <c r="G3699" s="39">
        <v>154432</v>
      </c>
      <c r="H3699" s="76"/>
    </row>
    <row r="3700" spans="1:8" x14ac:dyDescent="0.25">
      <c r="A3700" s="37" t="s">
        <v>94</v>
      </c>
      <c r="B3700" s="40">
        <v>262948</v>
      </c>
      <c r="C3700" s="40">
        <v>154618</v>
      </c>
      <c r="D3700" s="44">
        <v>58.8</v>
      </c>
      <c r="E3700" s="40">
        <v>10532</v>
      </c>
      <c r="F3700" s="44">
        <v>4</v>
      </c>
      <c r="G3700" s="40">
        <v>165150</v>
      </c>
      <c r="H3700" s="130"/>
    </row>
    <row r="3701" spans="1:8" x14ac:dyDescent="0.25">
      <c r="A3701" s="36" t="s">
        <v>95</v>
      </c>
      <c r="B3701" s="39">
        <v>285387</v>
      </c>
      <c r="C3701" s="39">
        <v>179105</v>
      </c>
      <c r="D3701" s="43">
        <v>62.8</v>
      </c>
      <c r="E3701" s="39">
        <v>10913</v>
      </c>
      <c r="F3701" s="43">
        <v>3.8</v>
      </c>
      <c r="G3701" s="39">
        <v>190018</v>
      </c>
      <c r="H3701" s="76"/>
    </row>
    <row r="3702" spans="1:8" x14ac:dyDescent="0.25">
      <c r="A3702" s="37" t="s">
        <v>96</v>
      </c>
      <c r="B3702" s="40">
        <v>271707</v>
      </c>
      <c r="C3702" s="40">
        <v>191212</v>
      </c>
      <c r="D3702" s="44">
        <v>70.400000000000006</v>
      </c>
      <c r="E3702" s="40">
        <v>12361</v>
      </c>
      <c r="F3702" s="44">
        <v>4.5</v>
      </c>
      <c r="G3702" s="40">
        <v>203573</v>
      </c>
      <c r="H3702" s="130"/>
    </row>
    <row r="3703" spans="1:8" x14ac:dyDescent="0.25">
      <c r="A3703" s="36" t="s">
        <v>97</v>
      </c>
      <c r="B3703" s="39">
        <v>217596</v>
      </c>
      <c r="C3703" s="39">
        <v>172834</v>
      </c>
      <c r="D3703" s="43">
        <v>79.400000000000006</v>
      </c>
      <c r="E3703" s="39">
        <v>13143</v>
      </c>
      <c r="F3703" s="43">
        <v>6</v>
      </c>
      <c r="G3703" s="39">
        <v>185977</v>
      </c>
      <c r="H3703" s="76"/>
    </row>
    <row r="3704" spans="1:8" x14ac:dyDescent="0.25">
      <c r="A3704" s="37" t="s">
        <v>98</v>
      </c>
      <c r="B3704" s="40">
        <v>166506</v>
      </c>
      <c r="C3704" s="40">
        <v>135496</v>
      </c>
      <c r="D3704" s="42">
        <v>81.400000000000006</v>
      </c>
      <c r="E3704" s="40">
        <v>25391</v>
      </c>
      <c r="F3704" s="42">
        <v>15.2</v>
      </c>
      <c r="G3704" s="40">
        <v>160887</v>
      </c>
      <c r="H3704" s="130"/>
    </row>
    <row r="3705" spans="1:8" x14ac:dyDescent="0.25">
      <c r="A3705" s="36" t="s">
        <v>99</v>
      </c>
      <c r="B3705" s="39">
        <v>107003</v>
      </c>
      <c r="C3705" s="39">
        <v>89413</v>
      </c>
      <c r="D3705" s="42">
        <v>83.6</v>
      </c>
      <c r="E3705" s="39">
        <v>74803</v>
      </c>
      <c r="F3705" s="42">
        <v>69.900000000000006</v>
      </c>
      <c r="G3705" s="39">
        <v>164216</v>
      </c>
      <c r="H3705" s="76"/>
    </row>
    <row r="3706" spans="1:8" x14ac:dyDescent="0.25">
      <c r="A3706" s="37" t="s">
        <v>100</v>
      </c>
      <c r="B3706" s="40">
        <v>69877</v>
      </c>
      <c r="C3706" s="40">
        <v>59722</v>
      </c>
      <c r="D3706" s="42">
        <v>85.5</v>
      </c>
      <c r="E3706" s="40">
        <v>51054</v>
      </c>
      <c r="F3706" s="42">
        <v>73.099999999999994</v>
      </c>
      <c r="G3706" s="40">
        <v>110776</v>
      </c>
      <c r="H3706" s="130"/>
    </row>
    <row r="3707" spans="1:8" x14ac:dyDescent="0.25">
      <c r="A3707" s="36" t="s">
        <v>101</v>
      </c>
      <c r="B3707" s="39">
        <v>44852</v>
      </c>
      <c r="C3707" s="39">
        <v>38420</v>
      </c>
      <c r="D3707" s="42">
        <v>85.7</v>
      </c>
      <c r="E3707" s="39">
        <v>33418</v>
      </c>
      <c r="F3707" s="42">
        <v>74.5</v>
      </c>
      <c r="G3707" s="39">
        <v>71838</v>
      </c>
      <c r="H3707" s="76"/>
    </row>
    <row r="3708" spans="1:8" x14ac:dyDescent="0.25">
      <c r="A3708" s="37" t="s">
        <v>102</v>
      </c>
      <c r="B3708" s="40">
        <v>28637</v>
      </c>
      <c r="C3708" s="40">
        <v>24614</v>
      </c>
      <c r="D3708" s="42">
        <v>86</v>
      </c>
      <c r="E3708" s="40">
        <v>21869</v>
      </c>
      <c r="F3708" s="42">
        <v>76.400000000000006</v>
      </c>
      <c r="G3708" s="40">
        <v>46483</v>
      </c>
      <c r="H3708" s="130"/>
    </row>
    <row r="3709" spans="1:8" x14ac:dyDescent="0.25">
      <c r="A3709" s="36" t="s">
        <v>12</v>
      </c>
      <c r="B3709" s="39" t="s">
        <v>13</v>
      </c>
      <c r="C3709" s="39">
        <v>15888</v>
      </c>
      <c r="D3709" s="43" t="s">
        <v>13</v>
      </c>
      <c r="E3709" s="39">
        <v>8767</v>
      </c>
      <c r="F3709" s="43" t="s">
        <v>13</v>
      </c>
      <c r="G3709" s="39">
        <v>24655</v>
      </c>
      <c r="H3709" s="76"/>
    </row>
    <row r="3710" spans="1:8" x14ac:dyDescent="0.25">
      <c r="A3710" s="36" t="s">
        <v>103</v>
      </c>
      <c r="B3710" s="39">
        <v>4470643</v>
      </c>
      <c r="C3710" s="39">
        <v>1761180</v>
      </c>
      <c r="D3710" s="43">
        <v>39.4</v>
      </c>
      <c r="E3710" s="39">
        <v>325409</v>
      </c>
      <c r="F3710" s="43">
        <v>7.3</v>
      </c>
      <c r="G3710" s="39">
        <v>2086589</v>
      </c>
      <c r="H3710" s="76"/>
    </row>
    <row r="3712" spans="1:8" x14ac:dyDescent="0.25">
      <c r="B3712" s="3" t="s">
        <v>232</v>
      </c>
      <c r="D3712" s="56">
        <f>AVERAGE(D3691:D3707)</f>
        <v>48.847058823529416</v>
      </c>
      <c r="F3712" s="56">
        <f>AVERAGE(F3691:F3707)</f>
        <v>15.911764705882353</v>
      </c>
    </row>
    <row r="3713" spans="1:12" x14ac:dyDescent="0.25">
      <c r="B3713" s="3" t="s">
        <v>147</v>
      </c>
      <c r="D3713" s="38">
        <f>AVERAGE(D3704:D3708)</f>
        <v>84.44</v>
      </c>
      <c r="F3713" s="38">
        <f>AVERAGE(F3704:F3708)</f>
        <v>61.820000000000007</v>
      </c>
    </row>
    <row r="3714" spans="1:12" x14ac:dyDescent="0.25">
      <c r="I3714" s="3"/>
      <c r="J3714" s="3"/>
      <c r="K3714" s="3"/>
      <c r="L3714" s="3"/>
    </row>
    <row r="3715" spans="1:12" x14ac:dyDescent="0.25">
      <c r="A3715" t="s">
        <v>139</v>
      </c>
    </row>
    <row r="3716" spans="1:12" x14ac:dyDescent="0.25">
      <c r="A3716" t="s">
        <v>111</v>
      </c>
    </row>
    <row r="3717" spans="1:12" ht="60" x14ac:dyDescent="0.25">
      <c r="A3717" s="35" t="s">
        <v>104</v>
      </c>
      <c r="B3717" s="35" t="s">
        <v>105</v>
      </c>
      <c r="C3717" s="35" t="s">
        <v>106</v>
      </c>
      <c r="D3717" s="35" t="s">
        <v>107</v>
      </c>
      <c r="E3717" s="35" t="s">
        <v>108</v>
      </c>
      <c r="F3717" s="35" t="s">
        <v>109</v>
      </c>
      <c r="G3717" s="35" t="s">
        <v>110</v>
      </c>
      <c r="H3717" s="129"/>
    </row>
    <row r="3718" spans="1:12" x14ac:dyDescent="0.25">
      <c r="A3718" s="36" t="s">
        <v>134</v>
      </c>
      <c r="B3718" s="39">
        <v>663783</v>
      </c>
      <c r="C3718" s="39">
        <v>0</v>
      </c>
      <c r="D3718" s="45">
        <v>0</v>
      </c>
      <c r="E3718" s="39">
        <v>0</v>
      </c>
      <c r="F3718" s="45">
        <v>0</v>
      </c>
      <c r="G3718" s="39">
        <v>0</v>
      </c>
      <c r="H3718" s="76"/>
    </row>
    <row r="3719" spans="1:12" x14ac:dyDescent="0.25">
      <c r="A3719" s="41" t="s">
        <v>136</v>
      </c>
      <c r="B3719" s="40">
        <v>166087</v>
      </c>
      <c r="C3719" s="40">
        <v>6315</v>
      </c>
      <c r="D3719" s="44">
        <v>3.8</v>
      </c>
      <c r="E3719" s="40">
        <v>0</v>
      </c>
      <c r="F3719" s="44">
        <v>0</v>
      </c>
      <c r="G3719" s="40">
        <v>6315</v>
      </c>
      <c r="H3719" s="130"/>
    </row>
    <row r="3720" spans="1:12" x14ac:dyDescent="0.25">
      <c r="A3720" s="36" t="s">
        <v>135</v>
      </c>
      <c r="B3720" s="39">
        <v>258656</v>
      </c>
      <c r="C3720" s="39">
        <v>26337</v>
      </c>
      <c r="D3720" s="43">
        <v>10.199999999999999</v>
      </c>
      <c r="E3720" s="39">
        <v>914</v>
      </c>
      <c r="F3720" s="43">
        <v>0.4</v>
      </c>
      <c r="G3720" s="39">
        <v>27251</v>
      </c>
      <c r="H3720" s="76"/>
    </row>
    <row r="3721" spans="1:12" x14ac:dyDescent="0.25">
      <c r="A3721" s="37" t="s">
        <v>88</v>
      </c>
      <c r="B3721" s="40">
        <v>276991</v>
      </c>
      <c r="C3721" s="40">
        <v>50581</v>
      </c>
      <c r="D3721" s="44">
        <v>18.3</v>
      </c>
      <c r="E3721" s="40">
        <v>4914</v>
      </c>
      <c r="F3721" s="44">
        <v>1.8</v>
      </c>
      <c r="G3721" s="40">
        <v>55495</v>
      </c>
      <c r="H3721" s="130"/>
    </row>
    <row r="3722" spans="1:12" x14ac:dyDescent="0.25">
      <c r="A3722" s="36" t="s">
        <v>89</v>
      </c>
      <c r="B3722" s="39">
        <v>310735</v>
      </c>
      <c r="C3722" s="39">
        <v>68740</v>
      </c>
      <c r="D3722" s="43">
        <v>22.1</v>
      </c>
      <c r="E3722" s="39">
        <v>9255</v>
      </c>
      <c r="F3722" s="43">
        <v>3</v>
      </c>
      <c r="G3722" s="39">
        <v>77995</v>
      </c>
      <c r="H3722" s="76"/>
    </row>
    <row r="3723" spans="1:12" x14ac:dyDescent="0.25">
      <c r="A3723" s="37" t="s">
        <v>90</v>
      </c>
      <c r="B3723" s="40">
        <v>356322</v>
      </c>
      <c r="C3723" s="40">
        <v>101198</v>
      </c>
      <c r="D3723" s="44">
        <v>28.4</v>
      </c>
      <c r="E3723" s="40">
        <v>11410</v>
      </c>
      <c r="F3723" s="44">
        <v>3.2</v>
      </c>
      <c r="G3723" s="40">
        <v>112608</v>
      </c>
      <c r="H3723" s="130"/>
    </row>
    <row r="3724" spans="1:12" x14ac:dyDescent="0.25">
      <c r="A3724" s="36" t="s">
        <v>91</v>
      </c>
      <c r="B3724" s="39">
        <v>366699</v>
      </c>
      <c r="C3724" s="39">
        <v>116867</v>
      </c>
      <c r="D3724" s="43">
        <v>31.9</v>
      </c>
      <c r="E3724" s="39">
        <v>12724</v>
      </c>
      <c r="F3724" s="43">
        <v>3.5</v>
      </c>
      <c r="G3724" s="39">
        <v>129591</v>
      </c>
      <c r="H3724" s="76"/>
    </row>
    <row r="3725" spans="1:12" x14ac:dyDescent="0.25">
      <c r="A3725" s="37" t="s">
        <v>92</v>
      </c>
      <c r="B3725" s="40">
        <v>325544</v>
      </c>
      <c r="C3725" s="40">
        <v>139528</v>
      </c>
      <c r="D3725" s="44">
        <v>42.9</v>
      </c>
      <c r="E3725" s="40">
        <v>11932</v>
      </c>
      <c r="F3725" s="44">
        <v>3.7</v>
      </c>
      <c r="G3725" s="40">
        <v>151460</v>
      </c>
      <c r="H3725" s="130"/>
    </row>
    <row r="3726" spans="1:12" x14ac:dyDescent="0.25">
      <c r="A3726" s="36" t="s">
        <v>93</v>
      </c>
      <c r="B3726" s="39">
        <v>291312</v>
      </c>
      <c r="C3726" s="39">
        <v>138247</v>
      </c>
      <c r="D3726" s="43">
        <v>47.5</v>
      </c>
      <c r="E3726" s="39">
        <v>11360</v>
      </c>
      <c r="F3726" s="43">
        <v>3.9</v>
      </c>
      <c r="G3726" s="39">
        <v>149607</v>
      </c>
      <c r="H3726" s="76"/>
    </row>
    <row r="3727" spans="1:12" x14ac:dyDescent="0.25">
      <c r="A3727" s="37" t="s">
        <v>94</v>
      </c>
      <c r="B3727" s="40">
        <v>262948</v>
      </c>
      <c r="C3727" s="40">
        <v>151070</v>
      </c>
      <c r="D3727" s="44">
        <v>57.5</v>
      </c>
      <c r="E3727" s="40">
        <v>10370</v>
      </c>
      <c r="F3727" s="44">
        <v>3.9</v>
      </c>
      <c r="G3727" s="40">
        <v>161440</v>
      </c>
      <c r="H3727" s="130"/>
    </row>
    <row r="3728" spans="1:12" x14ac:dyDescent="0.25">
      <c r="A3728" s="36" t="s">
        <v>95</v>
      </c>
      <c r="B3728" s="39">
        <v>285387</v>
      </c>
      <c r="C3728" s="39">
        <v>175845</v>
      </c>
      <c r="D3728" s="43">
        <v>61.6</v>
      </c>
      <c r="E3728" s="39">
        <v>10705</v>
      </c>
      <c r="F3728" s="43">
        <v>3.7</v>
      </c>
      <c r="G3728" s="39">
        <v>186550</v>
      </c>
      <c r="H3728" s="76"/>
    </row>
    <row r="3729" spans="1:8" x14ac:dyDescent="0.25">
      <c r="A3729" s="37" t="s">
        <v>96</v>
      </c>
      <c r="B3729" s="40">
        <v>271707</v>
      </c>
      <c r="C3729" s="40">
        <v>188895</v>
      </c>
      <c r="D3729" s="44">
        <v>69.5</v>
      </c>
      <c r="E3729" s="40">
        <v>12129</v>
      </c>
      <c r="F3729" s="44">
        <v>4.5</v>
      </c>
      <c r="G3729" s="40">
        <v>201024</v>
      </c>
      <c r="H3729" s="130"/>
    </row>
    <row r="3730" spans="1:8" x14ac:dyDescent="0.25">
      <c r="A3730" s="36" t="s">
        <v>97</v>
      </c>
      <c r="B3730" s="39">
        <v>217596</v>
      </c>
      <c r="C3730" s="39">
        <v>172181</v>
      </c>
      <c r="D3730" s="43">
        <v>79.099999999999994</v>
      </c>
      <c r="E3730" s="39">
        <v>12699</v>
      </c>
      <c r="F3730" s="43">
        <v>5.8</v>
      </c>
      <c r="G3730" s="39">
        <v>184880</v>
      </c>
      <c r="H3730" s="76"/>
    </row>
    <row r="3731" spans="1:8" x14ac:dyDescent="0.25">
      <c r="A3731" s="37" t="s">
        <v>98</v>
      </c>
      <c r="B3731" s="40">
        <v>166506</v>
      </c>
      <c r="C3731" s="40">
        <v>135067</v>
      </c>
      <c r="D3731" s="42">
        <v>81.099999999999994</v>
      </c>
      <c r="E3731" s="40">
        <v>25043</v>
      </c>
      <c r="F3731" s="42">
        <v>15</v>
      </c>
      <c r="G3731" s="40">
        <v>160110</v>
      </c>
      <c r="H3731" s="130"/>
    </row>
    <row r="3732" spans="1:8" x14ac:dyDescent="0.25">
      <c r="A3732" s="36" t="s">
        <v>99</v>
      </c>
      <c r="B3732" s="39">
        <v>107003</v>
      </c>
      <c r="C3732" s="39">
        <v>89208</v>
      </c>
      <c r="D3732" s="42">
        <v>83.4</v>
      </c>
      <c r="E3732" s="39">
        <v>74735</v>
      </c>
      <c r="F3732" s="42">
        <v>69.8</v>
      </c>
      <c r="G3732" s="39">
        <v>163943</v>
      </c>
      <c r="H3732" s="76"/>
    </row>
    <row r="3733" spans="1:8" x14ac:dyDescent="0.25">
      <c r="A3733" s="37" t="s">
        <v>100</v>
      </c>
      <c r="B3733" s="40">
        <v>69877</v>
      </c>
      <c r="C3733" s="40">
        <v>59622</v>
      </c>
      <c r="D3733" s="42">
        <v>85.3</v>
      </c>
      <c r="E3733" s="40">
        <v>51015</v>
      </c>
      <c r="F3733" s="42">
        <v>73</v>
      </c>
      <c r="G3733" s="40">
        <v>110637</v>
      </c>
      <c r="H3733" s="130"/>
    </row>
    <row r="3734" spans="1:8" x14ac:dyDescent="0.25">
      <c r="A3734" s="36" t="s">
        <v>101</v>
      </c>
      <c r="B3734" s="39">
        <v>44852</v>
      </c>
      <c r="C3734" s="39">
        <v>38369</v>
      </c>
      <c r="D3734" s="42">
        <v>85.5</v>
      </c>
      <c r="E3734" s="39">
        <v>33382</v>
      </c>
      <c r="F3734" s="42">
        <v>74.400000000000006</v>
      </c>
      <c r="G3734" s="39">
        <v>71751</v>
      </c>
      <c r="H3734" s="76"/>
    </row>
    <row r="3735" spans="1:8" x14ac:dyDescent="0.25">
      <c r="A3735" s="37" t="s">
        <v>102</v>
      </c>
      <c r="B3735" s="40">
        <v>28637</v>
      </c>
      <c r="C3735" s="40">
        <v>24587</v>
      </c>
      <c r="D3735" s="42">
        <v>85.9</v>
      </c>
      <c r="E3735" s="40">
        <v>21851</v>
      </c>
      <c r="F3735" s="42">
        <v>76.3</v>
      </c>
      <c r="G3735" s="40">
        <v>46438</v>
      </c>
      <c r="H3735" s="130"/>
    </row>
    <row r="3736" spans="1:8" x14ac:dyDescent="0.25">
      <c r="A3736" s="36" t="s">
        <v>12</v>
      </c>
      <c r="B3736" s="39" t="s">
        <v>13</v>
      </c>
      <c r="C3736" s="39">
        <v>14810</v>
      </c>
      <c r="D3736" s="43" t="s">
        <v>13</v>
      </c>
      <c r="E3736" s="39">
        <v>7809</v>
      </c>
      <c r="F3736" s="43" t="s">
        <v>13</v>
      </c>
      <c r="G3736" s="39">
        <v>22619</v>
      </c>
      <c r="H3736" s="76"/>
    </row>
    <row r="3737" spans="1:8" x14ac:dyDescent="0.25">
      <c r="A3737" s="36" t="s">
        <v>103</v>
      </c>
      <c r="B3737" s="39">
        <v>4470643</v>
      </c>
      <c r="C3737" s="39">
        <v>1697467</v>
      </c>
      <c r="D3737" s="43">
        <v>38</v>
      </c>
      <c r="E3737" s="39">
        <v>322247</v>
      </c>
      <c r="F3737" s="43">
        <v>7.2</v>
      </c>
      <c r="G3737" s="39">
        <v>2019714</v>
      </c>
      <c r="H3737" s="76"/>
    </row>
    <row r="3739" spans="1:8" x14ac:dyDescent="0.25">
      <c r="B3739" s="3" t="s">
        <v>147</v>
      </c>
      <c r="D3739" s="38">
        <f>AVERAGE(D3731:D3735)</f>
        <v>84.240000000000009</v>
      </c>
      <c r="F3739" s="38">
        <f>AVERAGE(F3731:F3735)</f>
        <v>61.7</v>
      </c>
    </row>
    <row r="3741" spans="1:8" x14ac:dyDescent="0.25">
      <c r="A3741" t="s">
        <v>129</v>
      </c>
    </row>
    <row r="3742" spans="1:8" x14ac:dyDescent="0.25">
      <c r="A3742" t="s">
        <v>111</v>
      </c>
    </row>
    <row r="3743" spans="1:8" ht="60" x14ac:dyDescent="0.25">
      <c r="A3743" s="35" t="s">
        <v>104</v>
      </c>
      <c r="B3743" s="35" t="s">
        <v>105</v>
      </c>
      <c r="C3743" s="35" t="s">
        <v>106</v>
      </c>
      <c r="D3743" s="35" t="s">
        <v>107</v>
      </c>
      <c r="E3743" s="35" t="s">
        <v>108</v>
      </c>
      <c r="F3743" s="35" t="s">
        <v>109</v>
      </c>
      <c r="G3743" s="35" t="s">
        <v>110</v>
      </c>
      <c r="H3743" s="129"/>
    </row>
    <row r="3744" spans="1:8" x14ac:dyDescent="0.25">
      <c r="A3744" s="36" t="s">
        <v>134</v>
      </c>
      <c r="B3744" s="39">
        <v>663783</v>
      </c>
      <c r="C3744" s="39">
        <v>0</v>
      </c>
      <c r="D3744" s="45">
        <v>0</v>
      </c>
      <c r="E3744" s="39">
        <v>0</v>
      </c>
      <c r="F3744" s="45">
        <v>0</v>
      </c>
      <c r="G3744" s="39">
        <v>0</v>
      </c>
      <c r="H3744" s="76"/>
    </row>
    <row r="3745" spans="1:8" x14ac:dyDescent="0.25">
      <c r="A3745" s="41" t="s">
        <v>136</v>
      </c>
      <c r="B3745" s="40">
        <v>166087</v>
      </c>
      <c r="C3745" s="40">
        <v>4060</v>
      </c>
      <c r="D3745" s="44">
        <v>2.4</v>
      </c>
      <c r="E3745" s="40">
        <v>0</v>
      </c>
      <c r="F3745" s="44">
        <v>0</v>
      </c>
      <c r="G3745" s="40">
        <v>4060</v>
      </c>
      <c r="H3745" s="130"/>
    </row>
    <row r="3746" spans="1:8" x14ac:dyDescent="0.25">
      <c r="A3746" s="36" t="s">
        <v>135</v>
      </c>
      <c r="B3746" s="39">
        <v>258656</v>
      </c>
      <c r="C3746" s="39">
        <v>22068</v>
      </c>
      <c r="D3746" s="43">
        <v>8.5</v>
      </c>
      <c r="E3746" s="39">
        <v>902</v>
      </c>
      <c r="F3746" s="43">
        <v>0.3</v>
      </c>
      <c r="G3746" s="39">
        <v>22970</v>
      </c>
      <c r="H3746" s="76"/>
    </row>
    <row r="3747" spans="1:8" x14ac:dyDescent="0.25">
      <c r="A3747" s="37" t="s">
        <v>88</v>
      </c>
      <c r="B3747" s="40">
        <v>276991</v>
      </c>
      <c r="C3747" s="40">
        <v>45896</v>
      </c>
      <c r="D3747" s="44">
        <v>16.600000000000001</v>
      </c>
      <c r="E3747" s="40">
        <v>4879</v>
      </c>
      <c r="F3747" s="44">
        <v>1.8</v>
      </c>
      <c r="G3747" s="40">
        <v>50775</v>
      </c>
      <c r="H3747" s="130"/>
    </row>
    <row r="3748" spans="1:8" x14ac:dyDescent="0.25">
      <c r="A3748" s="36" t="s">
        <v>89</v>
      </c>
      <c r="B3748" s="39">
        <v>310735</v>
      </c>
      <c r="C3748" s="39">
        <v>63632</v>
      </c>
      <c r="D3748" s="43">
        <v>20.5</v>
      </c>
      <c r="E3748" s="39">
        <v>9225</v>
      </c>
      <c r="F3748" s="43">
        <v>3</v>
      </c>
      <c r="G3748" s="39">
        <v>72857</v>
      </c>
      <c r="H3748" s="76"/>
    </row>
    <row r="3749" spans="1:8" x14ac:dyDescent="0.25">
      <c r="A3749" s="37" t="s">
        <v>90</v>
      </c>
      <c r="B3749" s="40">
        <v>356322</v>
      </c>
      <c r="C3749" s="40">
        <v>95433</v>
      </c>
      <c r="D3749" s="44">
        <v>26.8</v>
      </c>
      <c r="E3749" s="40">
        <v>11393</v>
      </c>
      <c r="F3749" s="44">
        <v>3.2</v>
      </c>
      <c r="G3749" s="40">
        <v>106826</v>
      </c>
      <c r="H3749" s="130"/>
    </row>
    <row r="3750" spans="1:8" x14ac:dyDescent="0.25">
      <c r="A3750" s="36" t="s">
        <v>91</v>
      </c>
      <c r="B3750" s="39">
        <v>366699</v>
      </c>
      <c r="C3750" s="39">
        <v>110976</v>
      </c>
      <c r="D3750" s="43">
        <v>30.3</v>
      </c>
      <c r="E3750" s="39">
        <v>12699</v>
      </c>
      <c r="F3750" s="43">
        <v>3.5</v>
      </c>
      <c r="G3750" s="39">
        <v>123675</v>
      </c>
      <c r="H3750" s="76"/>
    </row>
    <row r="3751" spans="1:8" x14ac:dyDescent="0.25">
      <c r="A3751" s="37" t="s">
        <v>92</v>
      </c>
      <c r="B3751" s="40">
        <v>325544</v>
      </c>
      <c r="C3751" s="40">
        <v>136161</v>
      </c>
      <c r="D3751" s="44">
        <v>41.8</v>
      </c>
      <c r="E3751" s="40">
        <v>11914</v>
      </c>
      <c r="F3751" s="44">
        <v>3.7</v>
      </c>
      <c r="G3751" s="40">
        <v>148075</v>
      </c>
      <c r="H3751" s="130"/>
    </row>
    <row r="3752" spans="1:8" x14ac:dyDescent="0.25">
      <c r="A3752" s="36" t="s">
        <v>93</v>
      </c>
      <c r="B3752" s="39">
        <v>291312</v>
      </c>
      <c r="C3752" s="39">
        <v>135251</v>
      </c>
      <c r="D3752" s="43">
        <v>46.4</v>
      </c>
      <c r="E3752" s="39">
        <v>11308</v>
      </c>
      <c r="F3752" s="43">
        <v>3.9</v>
      </c>
      <c r="G3752" s="39">
        <v>146559</v>
      </c>
      <c r="H3752" s="76"/>
    </row>
    <row r="3753" spans="1:8" x14ac:dyDescent="0.25">
      <c r="A3753" s="37" t="s">
        <v>94</v>
      </c>
      <c r="B3753" s="40">
        <v>262948</v>
      </c>
      <c r="C3753" s="40">
        <v>148278</v>
      </c>
      <c r="D3753" s="44">
        <v>56.4</v>
      </c>
      <c r="E3753" s="40">
        <v>10336</v>
      </c>
      <c r="F3753" s="44">
        <v>3.9</v>
      </c>
      <c r="G3753" s="40">
        <v>158614</v>
      </c>
      <c r="H3753" s="130"/>
    </row>
    <row r="3754" spans="1:8" x14ac:dyDescent="0.25">
      <c r="A3754" s="36" t="s">
        <v>95</v>
      </c>
      <c r="B3754" s="39">
        <v>285387</v>
      </c>
      <c r="C3754" s="39">
        <v>173420</v>
      </c>
      <c r="D3754" s="43">
        <v>60.8</v>
      </c>
      <c r="E3754" s="39">
        <v>10637</v>
      </c>
      <c r="F3754" s="43">
        <v>3.7</v>
      </c>
      <c r="G3754" s="39">
        <v>184057</v>
      </c>
      <c r="H3754" s="76"/>
    </row>
    <row r="3755" spans="1:8" x14ac:dyDescent="0.25">
      <c r="A3755" s="37" t="s">
        <v>96</v>
      </c>
      <c r="B3755" s="40">
        <v>271707</v>
      </c>
      <c r="C3755" s="40">
        <v>187188</v>
      </c>
      <c r="D3755" s="44">
        <v>68.900000000000006</v>
      </c>
      <c r="E3755" s="40">
        <v>12043</v>
      </c>
      <c r="F3755" s="44">
        <v>4.4000000000000004</v>
      </c>
      <c r="G3755" s="40">
        <v>199231</v>
      </c>
      <c r="H3755" s="130"/>
    </row>
    <row r="3756" spans="1:8" x14ac:dyDescent="0.25">
      <c r="A3756" s="36" t="s">
        <v>97</v>
      </c>
      <c r="B3756" s="39">
        <v>217596</v>
      </c>
      <c r="C3756" s="39">
        <v>171645</v>
      </c>
      <c r="D3756" s="43">
        <v>78.900000000000006</v>
      </c>
      <c r="E3756" s="39">
        <v>12426</v>
      </c>
      <c r="F3756" s="43">
        <v>5.7</v>
      </c>
      <c r="G3756" s="39">
        <v>184071</v>
      </c>
      <c r="H3756" s="76"/>
    </row>
    <row r="3757" spans="1:8" x14ac:dyDescent="0.25">
      <c r="A3757" s="37" t="s">
        <v>98</v>
      </c>
      <c r="B3757" s="40">
        <v>166506</v>
      </c>
      <c r="C3757" s="40">
        <v>134747</v>
      </c>
      <c r="D3757" s="42">
        <v>80.900000000000006</v>
      </c>
      <c r="E3757" s="40">
        <v>24820</v>
      </c>
      <c r="F3757" s="42">
        <v>14.9</v>
      </c>
      <c r="G3757" s="40">
        <v>159567</v>
      </c>
      <c r="H3757" s="130"/>
    </row>
    <row r="3758" spans="1:8" x14ac:dyDescent="0.25">
      <c r="A3758" s="36" t="s">
        <v>99</v>
      </c>
      <c r="B3758" s="39">
        <v>107003</v>
      </c>
      <c r="C3758" s="39">
        <v>89083</v>
      </c>
      <c r="D3758" s="42">
        <v>83.3</v>
      </c>
      <c r="E3758" s="39">
        <v>74701</v>
      </c>
      <c r="F3758" s="42">
        <v>69.8</v>
      </c>
      <c r="G3758" s="39">
        <v>163784</v>
      </c>
      <c r="H3758" s="76"/>
    </row>
    <row r="3759" spans="1:8" x14ac:dyDescent="0.25">
      <c r="A3759" s="37" t="s">
        <v>100</v>
      </c>
      <c r="B3759" s="40">
        <v>69877</v>
      </c>
      <c r="C3759" s="40">
        <v>59546</v>
      </c>
      <c r="D3759" s="42">
        <v>85.2</v>
      </c>
      <c r="E3759" s="40">
        <v>50969</v>
      </c>
      <c r="F3759" s="42">
        <v>72.900000000000006</v>
      </c>
      <c r="G3759" s="40">
        <v>110515</v>
      </c>
      <c r="H3759" s="130"/>
    </row>
    <row r="3760" spans="1:8" x14ac:dyDescent="0.25">
      <c r="A3760" s="36" t="s">
        <v>101</v>
      </c>
      <c r="B3760" s="39">
        <v>44852</v>
      </c>
      <c r="C3760" s="39">
        <v>38319</v>
      </c>
      <c r="D3760" s="42">
        <v>85.4</v>
      </c>
      <c r="E3760" s="39">
        <v>33351</v>
      </c>
      <c r="F3760" s="42">
        <v>74.400000000000006</v>
      </c>
      <c r="G3760" s="39">
        <v>71670</v>
      </c>
      <c r="H3760" s="76"/>
    </row>
    <row r="3761" spans="1:8" x14ac:dyDescent="0.25">
      <c r="A3761" s="37" t="s">
        <v>102</v>
      </c>
      <c r="B3761" s="40">
        <v>28637</v>
      </c>
      <c r="C3761" s="40">
        <v>24571</v>
      </c>
      <c r="D3761" s="42">
        <v>85.8</v>
      </c>
      <c r="E3761" s="40">
        <v>21842</v>
      </c>
      <c r="F3761" s="42">
        <v>76.3</v>
      </c>
      <c r="G3761" s="40">
        <v>46413</v>
      </c>
      <c r="H3761" s="130"/>
    </row>
    <row r="3762" spans="1:8" x14ac:dyDescent="0.25">
      <c r="A3762" s="36" t="s">
        <v>12</v>
      </c>
      <c r="B3762" s="39" t="s">
        <v>13</v>
      </c>
      <c r="C3762" s="39">
        <v>14316</v>
      </c>
      <c r="D3762" s="43" t="s">
        <v>13</v>
      </c>
      <c r="E3762" s="39">
        <v>7306</v>
      </c>
      <c r="F3762" s="43" t="s">
        <v>13</v>
      </c>
      <c r="G3762" s="39">
        <v>21622</v>
      </c>
      <c r="H3762" s="76"/>
    </row>
    <row r="3763" spans="1:8" x14ac:dyDescent="0.25">
      <c r="A3763" s="36" t="s">
        <v>103</v>
      </c>
      <c r="B3763" s="39">
        <v>4470643</v>
      </c>
      <c r="C3763" s="39">
        <v>1654590</v>
      </c>
      <c r="D3763" s="43">
        <v>37</v>
      </c>
      <c r="E3763" s="39">
        <v>320751</v>
      </c>
      <c r="F3763" s="43">
        <v>7.2</v>
      </c>
      <c r="G3763" s="39">
        <v>1975341</v>
      </c>
      <c r="H3763" s="76"/>
    </row>
    <row r="3765" spans="1:8" x14ac:dyDescent="0.25">
      <c r="B3765" s="3" t="s">
        <v>147</v>
      </c>
      <c r="D3765" s="38">
        <f>AVERAGE(D3757:D3761)</f>
        <v>84.11999999999999</v>
      </c>
      <c r="F3765" s="38">
        <f>AVERAGE(F3757:F3761)</f>
        <v>61.660000000000004</v>
      </c>
    </row>
    <row r="3767" spans="1:8" x14ac:dyDescent="0.25">
      <c r="A3767" t="s">
        <v>124</v>
      </c>
    </row>
    <row r="3768" spans="1:8" x14ac:dyDescent="0.25">
      <c r="A3768" t="s">
        <v>111</v>
      </c>
    </row>
    <row r="3769" spans="1:8" ht="60" x14ac:dyDescent="0.25">
      <c r="A3769" s="35" t="s">
        <v>104</v>
      </c>
      <c r="B3769" s="35" t="s">
        <v>105</v>
      </c>
      <c r="C3769" s="35" t="s">
        <v>106</v>
      </c>
      <c r="D3769" s="35" t="s">
        <v>107</v>
      </c>
      <c r="E3769" s="35" t="s">
        <v>108</v>
      </c>
      <c r="F3769" s="35" t="s">
        <v>109</v>
      </c>
      <c r="G3769" s="35" t="s">
        <v>110</v>
      </c>
      <c r="H3769" s="129"/>
    </row>
    <row r="3770" spans="1:8" x14ac:dyDescent="0.25">
      <c r="A3770" s="36" t="s">
        <v>86</v>
      </c>
      <c r="B3770" s="39">
        <v>881538</v>
      </c>
      <c r="C3770" s="39">
        <v>0</v>
      </c>
      <c r="D3770" s="45">
        <v>0</v>
      </c>
      <c r="E3770" s="39">
        <v>0</v>
      </c>
      <c r="F3770" s="45">
        <v>0</v>
      </c>
      <c r="G3770" s="39">
        <v>0</v>
      </c>
      <c r="H3770" s="76"/>
    </row>
    <row r="3771" spans="1:8" x14ac:dyDescent="0.25">
      <c r="A3771" s="41" t="s">
        <v>87</v>
      </c>
      <c r="B3771" s="40">
        <v>206988</v>
      </c>
      <c r="C3771" s="40">
        <v>18694</v>
      </c>
      <c r="D3771" s="44">
        <v>9</v>
      </c>
      <c r="E3771" s="40">
        <v>865</v>
      </c>
      <c r="F3771" s="44">
        <v>0.4</v>
      </c>
      <c r="G3771" s="40">
        <v>19559</v>
      </c>
      <c r="H3771" s="130"/>
    </row>
    <row r="3772" spans="1:8" x14ac:dyDescent="0.25">
      <c r="A3772" s="36" t="s">
        <v>88</v>
      </c>
      <c r="B3772" s="39">
        <v>276991</v>
      </c>
      <c r="C3772" s="39">
        <v>43427</v>
      </c>
      <c r="D3772" s="43">
        <v>15.7</v>
      </c>
      <c r="E3772" s="39">
        <v>4813</v>
      </c>
      <c r="F3772" s="43">
        <v>1.7</v>
      </c>
      <c r="G3772" s="39">
        <v>48240</v>
      </c>
      <c r="H3772" s="76"/>
    </row>
    <row r="3773" spans="1:8" x14ac:dyDescent="0.25">
      <c r="A3773" s="37" t="s">
        <v>89</v>
      </c>
      <c r="B3773" s="40">
        <v>310735</v>
      </c>
      <c r="C3773" s="40">
        <v>60459</v>
      </c>
      <c r="D3773" s="44">
        <v>19.5</v>
      </c>
      <c r="E3773" s="40">
        <v>9166</v>
      </c>
      <c r="F3773" s="44">
        <v>2.9</v>
      </c>
      <c r="G3773" s="40">
        <v>69625</v>
      </c>
      <c r="H3773" s="130"/>
    </row>
    <row r="3774" spans="1:8" x14ac:dyDescent="0.25">
      <c r="A3774" s="36" t="s">
        <v>90</v>
      </c>
      <c r="B3774" s="39">
        <v>356322</v>
      </c>
      <c r="C3774" s="39">
        <v>90440</v>
      </c>
      <c r="D3774" s="43">
        <v>25.4</v>
      </c>
      <c r="E3774" s="39">
        <v>11301</v>
      </c>
      <c r="F3774" s="43">
        <v>3.2</v>
      </c>
      <c r="G3774" s="39">
        <v>101741</v>
      </c>
      <c r="H3774" s="76"/>
    </row>
    <row r="3775" spans="1:8" x14ac:dyDescent="0.25">
      <c r="A3775" s="37" t="s">
        <v>91</v>
      </c>
      <c r="B3775" s="40">
        <v>366699</v>
      </c>
      <c r="C3775" s="40">
        <v>106301</v>
      </c>
      <c r="D3775" s="44">
        <v>29</v>
      </c>
      <c r="E3775" s="40">
        <v>12593</v>
      </c>
      <c r="F3775" s="44">
        <v>3.4</v>
      </c>
      <c r="G3775" s="40">
        <v>118894</v>
      </c>
      <c r="H3775" s="130"/>
    </row>
    <row r="3776" spans="1:8" x14ac:dyDescent="0.25">
      <c r="A3776" s="36" t="s">
        <v>92</v>
      </c>
      <c r="B3776" s="39">
        <v>325544</v>
      </c>
      <c r="C3776" s="39">
        <v>133905</v>
      </c>
      <c r="D3776" s="43">
        <v>41.1</v>
      </c>
      <c r="E3776" s="39">
        <v>11806</v>
      </c>
      <c r="F3776" s="43">
        <v>3.6</v>
      </c>
      <c r="G3776" s="39">
        <v>145711</v>
      </c>
      <c r="H3776" s="76"/>
    </row>
    <row r="3777" spans="1:8" x14ac:dyDescent="0.25">
      <c r="A3777" s="37" t="s">
        <v>93</v>
      </c>
      <c r="B3777" s="40">
        <v>291312</v>
      </c>
      <c r="C3777" s="40">
        <v>133177</v>
      </c>
      <c r="D3777" s="44">
        <v>45.7</v>
      </c>
      <c r="E3777" s="40">
        <v>11208</v>
      </c>
      <c r="F3777" s="44">
        <v>3.8</v>
      </c>
      <c r="G3777" s="40">
        <v>144385</v>
      </c>
      <c r="H3777" s="130"/>
    </row>
    <row r="3778" spans="1:8" x14ac:dyDescent="0.25">
      <c r="A3778" s="36" t="s">
        <v>94</v>
      </c>
      <c r="B3778" s="39">
        <v>262948</v>
      </c>
      <c r="C3778" s="39">
        <v>146422</v>
      </c>
      <c r="D3778" s="43">
        <v>55.7</v>
      </c>
      <c r="E3778" s="39">
        <v>10220</v>
      </c>
      <c r="F3778" s="43">
        <v>3.9</v>
      </c>
      <c r="G3778" s="39">
        <v>156642</v>
      </c>
      <c r="H3778" s="76"/>
    </row>
    <row r="3779" spans="1:8" x14ac:dyDescent="0.25">
      <c r="A3779" s="37" t="s">
        <v>95</v>
      </c>
      <c r="B3779" s="40">
        <v>285387</v>
      </c>
      <c r="C3779" s="40">
        <v>171589</v>
      </c>
      <c r="D3779" s="44">
        <v>60.1</v>
      </c>
      <c r="E3779" s="40">
        <v>10487</v>
      </c>
      <c r="F3779" s="44">
        <v>3.7</v>
      </c>
      <c r="G3779" s="40">
        <v>182076</v>
      </c>
      <c r="H3779" s="130"/>
    </row>
    <row r="3780" spans="1:8" x14ac:dyDescent="0.25">
      <c r="A3780" s="36" t="s">
        <v>96</v>
      </c>
      <c r="B3780" s="39">
        <v>271707</v>
      </c>
      <c r="C3780" s="39">
        <v>185963</v>
      </c>
      <c r="D3780" s="43">
        <v>68.400000000000006</v>
      </c>
      <c r="E3780" s="39">
        <v>11901</v>
      </c>
      <c r="F3780" s="43">
        <v>4.4000000000000004</v>
      </c>
      <c r="G3780" s="39">
        <v>197864</v>
      </c>
      <c r="H3780" s="76"/>
    </row>
    <row r="3781" spans="1:8" x14ac:dyDescent="0.25">
      <c r="A3781" s="37" t="s">
        <v>97</v>
      </c>
      <c r="B3781" s="40">
        <v>217596</v>
      </c>
      <c r="C3781" s="40">
        <v>171305</v>
      </c>
      <c r="D3781" s="44">
        <v>78.7</v>
      </c>
      <c r="E3781" s="40">
        <v>12173</v>
      </c>
      <c r="F3781" s="44">
        <v>5.6</v>
      </c>
      <c r="G3781" s="40">
        <v>183478</v>
      </c>
      <c r="H3781" s="130"/>
    </row>
    <row r="3782" spans="1:8" x14ac:dyDescent="0.25">
      <c r="A3782" s="36" t="s">
        <v>98</v>
      </c>
      <c r="B3782" s="39">
        <v>166506</v>
      </c>
      <c r="C3782" s="39">
        <v>134552</v>
      </c>
      <c r="D3782" s="43">
        <v>80.8</v>
      </c>
      <c r="E3782" s="39">
        <v>24649</v>
      </c>
      <c r="F3782" s="43">
        <v>14.8</v>
      </c>
      <c r="G3782" s="39">
        <v>159201</v>
      </c>
      <c r="H3782" s="76"/>
    </row>
    <row r="3783" spans="1:8" x14ac:dyDescent="0.25">
      <c r="A3783" s="37" t="s">
        <v>99</v>
      </c>
      <c r="B3783" s="40">
        <v>107003</v>
      </c>
      <c r="C3783" s="40">
        <v>88996</v>
      </c>
      <c r="D3783" s="42">
        <v>83.2</v>
      </c>
      <c r="E3783" s="40">
        <v>74664</v>
      </c>
      <c r="F3783" s="42">
        <v>69.8</v>
      </c>
      <c r="G3783" s="40">
        <v>163660</v>
      </c>
      <c r="H3783" s="130"/>
    </row>
    <row r="3784" spans="1:8" x14ac:dyDescent="0.25">
      <c r="A3784" s="36" t="s">
        <v>100</v>
      </c>
      <c r="B3784" s="39">
        <v>69877</v>
      </c>
      <c r="C3784" s="39">
        <v>59504</v>
      </c>
      <c r="D3784" s="42">
        <v>85.2</v>
      </c>
      <c r="E3784" s="39">
        <v>50947</v>
      </c>
      <c r="F3784" s="42">
        <v>72.900000000000006</v>
      </c>
      <c r="G3784" s="39">
        <v>110451</v>
      </c>
      <c r="H3784" s="76"/>
    </row>
    <row r="3785" spans="1:8" x14ac:dyDescent="0.25">
      <c r="A3785" s="37" t="s">
        <v>101</v>
      </c>
      <c r="B3785" s="40">
        <v>44852</v>
      </c>
      <c r="C3785" s="40">
        <v>38292</v>
      </c>
      <c r="D3785" s="42">
        <v>85.4</v>
      </c>
      <c r="E3785" s="40">
        <v>33337</v>
      </c>
      <c r="F3785" s="42">
        <v>74.3</v>
      </c>
      <c r="G3785" s="40">
        <v>71629</v>
      </c>
      <c r="H3785" s="130"/>
    </row>
    <row r="3786" spans="1:8" x14ac:dyDescent="0.25">
      <c r="A3786" s="36" t="s">
        <v>102</v>
      </c>
      <c r="B3786" s="39">
        <v>28637</v>
      </c>
      <c r="C3786" s="39">
        <v>24559</v>
      </c>
      <c r="D3786" s="42">
        <v>85.8</v>
      </c>
      <c r="E3786" s="39">
        <v>21831</v>
      </c>
      <c r="F3786" s="42">
        <v>76.2</v>
      </c>
      <c r="G3786" s="39">
        <v>46390</v>
      </c>
      <c r="H3786" s="76"/>
    </row>
    <row r="3787" spans="1:8" x14ac:dyDescent="0.25">
      <c r="A3787" s="37" t="s">
        <v>12</v>
      </c>
      <c r="B3787" s="40" t="s">
        <v>13</v>
      </c>
      <c r="C3787" s="40">
        <v>19640</v>
      </c>
      <c r="D3787" s="42" t="s">
        <v>13</v>
      </c>
      <c r="E3787" s="40">
        <v>7818</v>
      </c>
      <c r="F3787" s="42" t="s">
        <v>13</v>
      </c>
      <c r="G3787" s="40">
        <v>27458</v>
      </c>
      <c r="H3787" s="130"/>
    </row>
    <row r="3788" spans="1:8" x14ac:dyDescent="0.25">
      <c r="A3788" s="36" t="s">
        <v>103</v>
      </c>
      <c r="B3788" s="39">
        <v>4470643</v>
      </c>
      <c r="C3788" s="39">
        <v>1627225</v>
      </c>
      <c r="D3788" s="43">
        <v>36.4</v>
      </c>
      <c r="E3788" s="39">
        <v>319779</v>
      </c>
      <c r="F3788" s="43">
        <v>7.2</v>
      </c>
      <c r="G3788" s="39">
        <v>1947004</v>
      </c>
      <c r="H3788" s="76"/>
    </row>
    <row r="3790" spans="1:8" x14ac:dyDescent="0.25">
      <c r="B3790" s="3" t="s">
        <v>147</v>
      </c>
      <c r="D3790" s="38">
        <f>AVERAGE(D3782:D3786)</f>
        <v>84.080000000000013</v>
      </c>
      <c r="F3790" s="38">
        <f>AVERAGE(F3782:F3786)</f>
        <v>61.6</v>
      </c>
    </row>
    <row r="3792" spans="1:8" x14ac:dyDescent="0.25">
      <c r="A3792" t="s">
        <v>117</v>
      </c>
    </row>
    <row r="3793" spans="1:8" x14ac:dyDescent="0.25">
      <c r="A3793" t="s">
        <v>111</v>
      </c>
    </row>
    <row r="3794" spans="1:8" ht="60" x14ac:dyDescent="0.25">
      <c r="A3794" s="35" t="s">
        <v>104</v>
      </c>
      <c r="B3794" s="35" t="s">
        <v>105</v>
      </c>
      <c r="C3794" s="35" t="s">
        <v>106</v>
      </c>
      <c r="D3794" s="35" t="s">
        <v>107</v>
      </c>
      <c r="E3794" s="35" t="s">
        <v>108</v>
      </c>
      <c r="F3794" s="35" t="s">
        <v>109</v>
      </c>
      <c r="G3794" s="35" t="s">
        <v>110</v>
      </c>
      <c r="H3794" s="129"/>
    </row>
    <row r="3795" spans="1:8" x14ac:dyDescent="0.25">
      <c r="A3795" s="36" t="s">
        <v>86</v>
      </c>
      <c r="B3795" s="39">
        <v>881538</v>
      </c>
      <c r="C3795" s="39">
        <v>0</v>
      </c>
      <c r="D3795" s="45">
        <v>0</v>
      </c>
      <c r="E3795" s="39">
        <v>0</v>
      </c>
      <c r="F3795" s="45">
        <v>0</v>
      </c>
      <c r="G3795" s="39">
        <v>0</v>
      </c>
      <c r="H3795" s="76"/>
    </row>
    <row r="3796" spans="1:8" x14ac:dyDescent="0.25">
      <c r="A3796" s="41" t="s">
        <v>87</v>
      </c>
      <c r="B3796" s="40">
        <v>206988</v>
      </c>
      <c r="C3796" s="40">
        <v>17438</v>
      </c>
      <c r="D3796" s="44">
        <v>8.4</v>
      </c>
      <c r="E3796" s="40">
        <v>845</v>
      </c>
      <c r="F3796" s="44">
        <v>0.4</v>
      </c>
      <c r="G3796" s="40">
        <v>18283</v>
      </c>
      <c r="H3796" s="130"/>
    </row>
    <row r="3797" spans="1:8" x14ac:dyDescent="0.25">
      <c r="A3797" s="36" t="s">
        <v>88</v>
      </c>
      <c r="B3797" s="39">
        <v>276991</v>
      </c>
      <c r="C3797" s="39">
        <v>41140</v>
      </c>
      <c r="D3797" s="43">
        <v>14.9</v>
      </c>
      <c r="E3797" s="39">
        <v>4785</v>
      </c>
      <c r="F3797" s="43">
        <v>1.7</v>
      </c>
      <c r="G3797" s="39">
        <v>45925</v>
      </c>
      <c r="H3797" s="76"/>
    </row>
    <row r="3798" spans="1:8" x14ac:dyDescent="0.25">
      <c r="A3798" s="37" t="s">
        <v>89</v>
      </c>
      <c r="B3798" s="40">
        <v>310735</v>
      </c>
      <c r="C3798" s="40">
        <v>57609</v>
      </c>
      <c r="D3798" s="44">
        <v>18.5</v>
      </c>
      <c r="E3798" s="40">
        <v>9141</v>
      </c>
      <c r="F3798" s="44">
        <v>2.9</v>
      </c>
      <c r="G3798" s="40">
        <v>66750</v>
      </c>
      <c r="H3798" s="130"/>
    </row>
    <row r="3799" spans="1:8" x14ac:dyDescent="0.25">
      <c r="A3799" s="36" t="s">
        <v>90</v>
      </c>
      <c r="B3799" s="39">
        <v>356322</v>
      </c>
      <c r="C3799" s="39">
        <v>85143</v>
      </c>
      <c r="D3799" s="43">
        <v>23.9</v>
      </c>
      <c r="E3799" s="39">
        <v>11252</v>
      </c>
      <c r="F3799" s="43">
        <v>3.2</v>
      </c>
      <c r="G3799" s="39">
        <v>96395</v>
      </c>
      <c r="H3799" s="76"/>
    </row>
    <row r="3800" spans="1:8" x14ac:dyDescent="0.25">
      <c r="A3800" s="37" t="s">
        <v>91</v>
      </c>
      <c r="B3800" s="40">
        <v>366699</v>
      </c>
      <c r="C3800" s="40">
        <v>101102</v>
      </c>
      <c r="D3800" s="44">
        <v>27.6</v>
      </c>
      <c r="E3800" s="40">
        <v>12529</v>
      </c>
      <c r="F3800" s="44">
        <v>3.4</v>
      </c>
      <c r="G3800" s="40">
        <v>113631</v>
      </c>
      <c r="H3800" s="130"/>
    </row>
    <row r="3801" spans="1:8" x14ac:dyDescent="0.25">
      <c r="A3801" s="36" t="s">
        <v>92</v>
      </c>
      <c r="B3801" s="39">
        <v>325544</v>
      </c>
      <c r="C3801" s="39">
        <v>131367</v>
      </c>
      <c r="D3801" s="43">
        <v>40.4</v>
      </c>
      <c r="E3801" s="39">
        <v>11741</v>
      </c>
      <c r="F3801" s="43">
        <v>3.6</v>
      </c>
      <c r="G3801" s="39">
        <v>143108</v>
      </c>
      <c r="H3801" s="76"/>
    </row>
    <row r="3802" spans="1:8" x14ac:dyDescent="0.25">
      <c r="A3802" s="37" t="s">
        <v>93</v>
      </c>
      <c r="B3802" s="40">
        <v>291312</v>
      </c>
      <c r="C3802" s="40">
        <v>130828</v>
      </c>
      <c r="D3802" s="44">
        <v>44.9</v>
      </c>
      <c r="E3802" s="40">
        <v>11154</v>
      </c>
      <c r="F3802" s="44">
        <v>3.8</v>
      </c>
      <c r="G3802" s="40">
        <v>141982</v>
      </c>
      <c r="H3802" s="130"/>
    </row>
    <row r="3803" spans="1:8" x14ac:dyDescent="0.25">
      <c r="A3803" s="36" t="s">
        <v>94</v>
      </c>
      <c r="B3803" s="39">
        <v>262948</v>
      </c>
      <c r="C3803" s="39">
        <v>144104</v>
      </c>
      <c r="D3803" s="43">
        <v>54.8</v>
      </c>
      <c r="E3803" s="39">
        <v>10142</v>
      </c>
      <c r="F3803" s="43">
        <v>3.9</v>
      </c>
      <c r="G3803" s="39">
        <v>154246</v>
      </c>
      <c r="H3803" s="76"/>
    </row>
    <row r="3804" spans="1:8" x14ac:dyDescent="0.25">
      <c r="A3804" s="37" t="s">
        <v>95</v>
      </c>
      <c r="B3804" s="40">
        <v>285387</v>
      </c>
      <c r="C3804" s="40">
        <v>169540</v>
      </c>
      <c r="D3804" s="44">
        <v>59.4</v>
      </c>
      <c r="E3804" s="40">
        <v>10402</v>
      </c>
      <c r="F3804" s="44">
        <v>3.6</v>
      </c>
      <c r="G3804" s="40">
        <v>179942</v>
      </c>
      <c r="H3804" s="130"/>
    </row>
    <row r="3805" spans="1:8" x14ac:dyDescent="0.25">
      <c r="A3805" s="36" t="s">
        <v>96</v>
      </c>
      <c r="B3805" s="39">
        <v>271707</v>
      </c>
      <c r="C3805" s="39">
        <v>184369</v>
      </c>
      <c r="D3805" s="43">
        <v>67.900000000000006</v>
      </c>
      <c r="E3805" s="39">
        <v>11795</v>
      </c>
      <c r="F3805" s="43">
        <v>4.3</v>
      </c>
      <c r="G3805" s="39">
        <v>196164</v>
      </c>
      <c r="H3805" s="76"/>
    </row>
    <row r="3806" spans="1:8" x14ac:dyDescent="0.25">
      <c r="A3806" s="37" t="s">
        <v>97</v>
      </c>
      <c r="B3806" s="40">
        <v>217596</v>
      </c>
      <c r="C3806" s="40">
        <v>170895</v>
      </c>
      <c r="D3806" s="44">
        <v>78.5</v>
      </c>
      <c r="E3806" s="40">
        <v>11996</v>
      </c>
      <c r="F3806" s="44">
        <v>5.5</v>
      </c>
      <c r="G3806" s="40">
        <v>182891</v>
      </c>
      <c r="H3806" s="130"/>
    </row>
    <row r="3807" spans="1:8" x14ac:dyDescent="0.25">
      <c r="A3807" s="36" t="s">
        <v>98</v>
      </c>
      <c r="B3807" s="39">
        <v>166506</v>
      </c>
      <c r="C3807" s="39">
        <v>134333</v>
      </c>
      <c r="D3807" s="43">
        <v>80.7</v>
      </c>
      <c r="E3807" s="39">
        <v>24475</v>
      </c>
      <c r="F3807" s="43">
        <v>14.7</v>
      </c>
      <c r="G3807" s="39">
        <v>158808</v>
      </c>
      <c r="H3807" s="76"/>
    </row>
    <row r="3808" spans="1:8" x14ac:dyDescent="0.25">
      <c r="A3808" s="37" t="s">
        <v>99</v>
      </c>
      <c r="B3808" s="40">
        <v>107003</v>
      </c>
      <c r="C3808" s="40">
        <v>88900</v>
      </c>
      <c r="D3808" s="42">
        <v>83.1</v>
      </c>
      <c r="E3808" s="40">
        <v>74620</v>
      </c>
      <c r="F3808" s="42">
        <v>69.7</v>
      </c>
      <c r="G3808" s="40">
        <v>163520</v>
      </c>
      <c r="H3808" s="130"/>
    </row>
    <row r="3809" spans="1:8" x14ac:dyDescent="0.25">
      <c r="A3809" s="36" t="s">
        <v>100</v>
      </c>
      <c r="B3809" s="39">
        <v>69877</v>
      </c>
      <c r="C3809" s="39">
        <v>59456</v>
      </c>
      <c r="D3809" s="42">
        <v>85.1</v>
      </c>
      <c r="E3809" s="39">
        <v>50913</v>
      </c>
      <c r="F3809" s="42">
        <v>72.900000000000006</v>
      </c>
      <c r="G3809" s="39">
        <v>110369</v>
      </c>
      <c r="H3809" s="76"/>
    </row>
    <row r="3810" spans="1:8" x14ac:dyDescent="0.25">
      <c r="A3810" s="37" t="s">
        <v>101</v>
      </c>
      <c r="B3810" s="40">
        <v>44852</v>
      </c>
      <c r="C3810" s="40">
        <v>38261</v>
      </c>
      <c r="D3810" s="42">
        <v>85.3</v>
      </c>
      <c r="E3810" s="40">
        <v>33319</v>
      </c>
      <c r="F3810" s="42">
        <v>74.3</v>
      </c>
      <c r="G3810" s="40">
        <v>71580</v>
      </c>
      <c r="H3810" s="130"/>
    </row>
    <row r="3811" spans="1:8" x14ac:dyDescent="0.25">
      <c r="A3811" s="36" t="s">
        <v>102</v>
      </c>
      <c r="B3811" s="39">
        <v>28637</v>
      </c>
      <c r="C3811" s="39">
        <v>24551</v>
      </c>
      <c r="D3811" s="42">
        <v>85.7</v>
      </c>
      <c r="E3811" s="39">
        <v>21819</v>
      </c>
      <c r="F3811" s="42">
        <v>76.2</v>
      </c>
      <c r="G3811" s="39">
        <v>46370</v>
      </c>
      <c r="H3811" s="76"/>
    </row>
    <row r="3812" spans="1:8" x14ac:dyDescent="0.25">
      <c r="A3812" s="37" t="s">
        <v>12</v>
      </c>
      <c r="B3812" s="40" t="s">
        <v>13</v>
      </c>
      <c r="C3812" s="40">
        <v>19080</v>
      </c>
      <c r="D3812" s="42" t="s">
        <v>13</v>
      </c>
      <c r="E3812" s="40">
        <v>7913</v>
      </c>
      <c r="F3812" s="42" t="s">
        <v>13</v>
      </c>
      <c r="G3812" s="40">
        <v>26993</v>
      </c>
      <c r="H3812" s="130"/>
    </row>
    <row r="3813" spans="1:8" x14ac:dyDescent="0.25">
      <c r="A3813" s="36" t="s">
        <v>103</v>
      </c>
      <c r="B3813" s="39">
        <v>4470643</v>
      </c>
      <c r="C3813" s="39">
        <v>1598116</v>
      </c>
      <c r="D3813" s="43">
        <v>35.700000000000003</v>
      </c>
      <c r="E3813" s="39">
        <v>318841</v>
      </c>
      <c r="F3813" s="43">
        <v>7.1</v>
      </c>
      <c r="G3813" s="39">
        <v>1916957</v>
      </c>
      <c r="H3813" s="76"/>
    </row>
    <row r="3815" spans="1:8" x14ac:dyDescent="0.25">
      <c r="B3815" s="3" t="s">
        <v>147</v>
      </c>
      <c r="D3815" s="38">
        <f>AVERAGE(D3807:D3811)</f>
        <v>83.97999999999999</v>
      </c>
      <c r="F3815" s="38">
        <f>AVERAGE(F3807:F3811)</f>
        <v>61.56</v>
      </c>
    </row>
    <row r="3817" spans="1:8" x14ac:dyDescent="0.25">
      <c r="A3817" t="s">
        <v>81</v>
      </c>
    </row>
    <row r="3818" spans="1:8" x14ac:dyDescent="0.25">
      <c r="A3818" t="s">
        <v>111</v>
      </c>
    </row>
    <row r="3819" spans="1:8" ht="60" x14ac:dyDescent="0.25">
      <c r="A3819" s="35" t="s">
        <v>104</v>
      </c>
      <c r="B3819" s="35" t="s">
        <v>105</v>
      </c>
      <c r="C3819" s="35" t="s">
        <v>106</v>
      </c>
      <c r="D3819" s="35" t="s">
        <v>107</v>
      </c>
      <c r="E3819" s="35" t="s">
        <v>108</v>
      </c>
      <c r="F3819" s="35" t="s">
        <v>109</v>
      </c>
      <c r="G3819" s="35" t="s">
        <v>110</v>
      </c>
      <c r="H3819" s="129"/>
    </row>
    <row r="3820" spans="1:8" x14ac:dyDescent="0.25">
      <c r="A3820" s="36" t="s">
        <v>86</v>
      </c>
      <c r="B3820" s="39">
        <v>881538</v>
      </c>
      <c r="C3820" s="39">
        <v>0</v>
      </c>
      <c r="D3820" s="45">
        <v>0</v>
      </c>
      <c r="E3820" s="39">
        <v>0</v>
      </c>
      <c r="F3820" s="45">
        <v>0</v>
      </c>
      <c r="G3820" s="39">
        <v>0</v>
      </c>
      <c r="H3820" s="76"/>
    </row>
    <row r="3821" spans="1:8" x14ac:dyDescent="0.25">
      <c r="A3821" s="41" t="s">
        <v>87</v>
      </c>
      <c r="B3821" s="40">
        <v>206988</v>
      </c>
      <c r="C3821" s="40">
        <v>15631</v>
      </c>
      <c r="D3821" s="44">
        <v>7.6</v>
      </c>
      <c r="E3821" s="40">
        <v>822</v>
      </c>
      <c r="F3821" s="44">
        <v>0.4</v>
      </c>
      <c r="G3821" s="40">
        <v>16453</v>
      </c>
      <c r="H3821" s="130"/>
    </row>
    <row r="3822" spans="1:8" x14ac:dyDescent="0.25">
      <c r="A3822" s="36" t="s">
        <v>88</v>
      </c>
      <c r="B3822" s="39">
        <v>276991</v>
      </c>
      <c r="C3822" s="39">
        <v>37960</v>
      </c>
      <c r="D3822" s="43">
        <v>13.7</v>
      </c>
      <c r="E3822" s="39">
        <v>4734</v>
      </c>
      <c r="F3822" s="43">
        <v>1.7</v>
      </c>
      <c r="G3822" s="39">
        <v>42694</v>
      </c>
      <c r="H3822" s="76"/>
    </row>
    <row r="3823" spans="1:8" x14ac:dyDescent="0.25">
      <c r="A3823" s="37" t="s">
        <v>89</v>
      </c>
      <c r="B3823" s="40">
        <v>310735</v>
      </c>
      <c r="C3823" s="40">
        <v>52818</v>
      </c>
      <c r="D3823" s="44">
        <v>17</v>
      </c>
      <c r="E3823" s="40">
        <v>9060</v>
      </c>
      <c r="F3823" s="44">
        <v>2.9</v>
      </c>
      <c r="G3823" s="40">
        <v>61878</v>
      </c>
      <c r="H3823" s="130"/>
    </row>
    <row r="3824" spans="1:8" x14ac:dyDescent="0.25">
      <c r="A3824" s="36" t="s">
        <v>90</v>
      </c>
      <c r="B3824" s="39">
        <v>356322</v>
      </c>
      <c r="C3824" s="39">
        <v>74446</v>
      </c>
      <c r="D3824" s="43">
        <v>20.9</v>
      </c>
      <c r="E3824" s="39">
        <v>11127</v>
      </c>
      <c r="F3824" s="43">
        <v>3.1</v>
      </c>
      <c r="G3824" s="39">
        <v>85573</v>
      </c>
      <c r="H3824" s="76"/>
    </row>
    <row r="3825" spans="1:8" x14ac:dyDescent="0.25">
      <c r="A3825" s="37" t="s">
        <v>91</v>
      </c>
      <c r="B3825" s="40">
        <v>366699</v>
      </c>
      <c r="C3825" s="40">
        <v>89851</v>
      </c>
      <c r="D3825" s="44">
        <v>24.5</v>
      </c>
      <c r="E3825" s="40">
        <v>12387</v>
      </c>
      <c r="F3825" s="44">
        <v>3.4</v>
      </c>
      <c r="G3825" s="40">
        <v>102238</v>
      </c>
      <c r="H3825" s="130"/>
    </row>
    <row r="3826" spans="1:8" x14ac:dyDescent="0.25">
      <c r="A3826" s="36" t="s">
        <v>92</v>
      </c>
      <c r="B3826" s="39">
        <v>325544</v>
      </c>
      <c r="C3826" s="39">
        <v>124525</v>
      </c>
      <c r="D3826" s="43">
        <v>38.299999999999997</v>
      </c>
      <c r="E3826" s="39">
        <v>11591</v>
      </c>
      <c r="F3826" s="43">
        <v>3.6</v>
      </c>
      <c r="G3826" s="39">
        <v>136116</v>
      </c>
      <c r="H3826" s="76"/>
    </row>
    <row r="3827" spans="1:8" x14ac:dyDescent="0.25">
      <c r="A3827" s="37" t="s">
        <v>93</v>
      </c>
      <c r="B3827" s="40">
        <v>291312</v>
      </c>
      <c r="C3827" s="40">
        <v>124445</v>
      </c>
      <c r="D3827" s="44">
        <v>42.7</v>
      </c>
      <c r="E3827" s="40">
        <v>10991</v>
      </c>
      <c r="F3827" s="44">
        <v>3.8</v>
      </c>
      <c r="G3827" s="40">
        <v>135436</v>
      </c>
      <c r="H3827" s="130"/>
    </row>
    <row r="3828" spans="1:8" x14ac:dyDescent="0.25">
      <c r="A3828" s="36" t="s">
        <v>94</v>
      </c>
      <c r="B3828" s="39">
        <v>262948</v>
      </c>
      <c r="C3828" s="39">
        <v>137074</v>
      </c>
      <c r="D3828" s="43">
        <v>52.1</v>
      </c>
      <c r="E3828" s="39">
        <v>9968</v>
      </c>
      <c r="F3828" s="43">
        <v>3.8</v>
      </c>
      <c r="G3828" s="39">
        <v>147042</v>
      </c>
      <c r="H3828" s="76"/>
    </row>
    <row r="3829" spans="1:8" x14ac:dyDescent="0.25">
      <c r="A3829" s="37" t="s">
        <v>95</v>
      </c>
      <c r="B3829" s="40">
        <v>285387</v>
      </c>
      <c r="C3829" s="40">
        <v>163594</v>
      </c>
      <c r="D3829" s="44">
        <v>57.3</v>
      </c>
      <c r="E3829" s="40">
        <v>10139</v>
      </c>
      <c r="F3829" s="44">
        <v>3.6</v>
      </c>
      <c r="G3829" s="40">
        <v>173733</v>
      </c>
      <c r="H3829" s="130"/>
    </row>
    <row r="3830" spans="1:8" x14ac:dyDescent="0.25">
      <c r="A3830" s="36" t="s">
        <v>96</v>
      </c>
      <c r="B3830" s="39">
        <v>271707</v>
      </c>
      <c r="C3830" s="39">
        <v>180379</v>
      </c>
      <c r="D3830" s="43">
        <v>66.400000000000006</v>
      </c>
      <c r="E3830" s="39">
        <v>11486</v>
      </c>
      <c r="F3830" s="43">
        <v>4.2</v>
      </c>
      <c r="G3830" s="39">
        <v>191865</v>
      </c>
      <c r="H3830" s="76"/>
    </row>
    <row r="3831" spans="1:8" x14ac:dyDescent="0.25">
      <c r="A3831" s="37" t="s">
        <v>97</v>
      </c>
      <c r="B3831" s="40">
        <v>217596</v>
      </c>
      <c r="C3831" s="40">
        <v>169869</v>
      </c>
      <c r="D3831" s="44">
        <v>78.099999999999994</v>
      </c>
      <c r="E3831" s="40">
        <v>11371</v>
      </c>
      <c r="F3831" s="44">
        <v>5.2</v>
      </c>
      <c r="G3831" s="40">
        <v>181240</v>
      </c>
      <c r="H3831" s="130"/>
    </row>
    <row r="3832" spans="1:8" x14ac:dyDescent="0.25">
      <c r="A3832" s="36" t="s">
        <v>98</v>
      </c>
      <c r="B3832" s="39">
        <v>166506</v>
      </c>
      <c r="C3832" s="39">
        <v>133812</v>
      </c>
      <c r="D3832" s="43">
        <v>80.400000000000006</v>
      </c>
      <c r="E3832" s="39">
        <v>23918</v>
      </c>
      <c r="F3832" s="43">
        <v>14.4</v>
      </c>
      <c r="G3832" s="39">
        <v>157730</v>
      </c>
      <c r="H3832" s="76"/>
    </row>
    <row r="3833" spans="1:8" x14ac:dyDescent="0.25">
      <c r="A3833" s="37" t="s">
        <v>99</v>
      </c>
      <c r="B3833" s="40">
        <v>107003</v>
      </c>
      <c r="C3833" s="40">
        <v>88696</v>
      </c>
      <c r="D3833" s="42">
        <v>82.9</v>
      </c>
      <c r="E3833" s="40">
        <v>74497</v>
      </c>
      <c r="F3833" s="42">
        <v>69.599999999999994</v>
      </c>
      <c r="G3833" s="40">
        <v>163193</v>
      </c>
      <c r="H3833" s="130"/>
    </row>
    <row r="3834" spans="1:8" x14ac:dyDescent="0.25">
      <c r="A3834" s="36" t="s">
        <v>100</v>
      </c>
      <c r="B3834" s="39">
        <v>69877</v>
      </c>
      <c r="C3834" s="39">
        <v>59348</v>
      </c>
      <c r="D3834" s="42">
        <v>84.9</v>
      </c>
      <c r="E3834" s="39">
        <v>50812</v>
      </c>
      <c r="F3834" s="42">
        <v>72.7</v>
      </c>
      <c r="G3834" s="39">
        <v>110160</v>
      </c>
      <c r="H3834" s="76"/>
    </row>
    <row r="3835" spans="1:8" x14ac:dyDescent="0.25">
      <c r="A3835" s="37" t="s">
        <v>101</v>
      </c>
      <c r="B3835" s="40">
        <v>44852</v>
      </c>
      <c r="C3835" s="40">
        <v>38205</v>
      </c>
      <c r="D3835" s="42">
        <v>85.2</v>
      </c>
      <c r="E3835" s="40">
        <v>33274</v>
      </c>
      <c r="F3835" s="42">
        <v>74.2</v>
      </c>
      <c r="G3835" s="40">
        <v>71479</v>
      </c>
      <c r="H3835" s="130"/>
    </row>
    <row r="3836" spans="1:8" x14ac:dyDescent="0.25">
      <c r="A3836" s="36" t="s">
        <v>102</v>
      </c>
      <c r="B3836" s="39">
        <v>28637</v>
      </c>
      <c r="C3836" s="39">
        <v>24532</v>
      </c>
      <c r="D3836" s="42">
        <v>85.7</v>
      </c>
      <c r="E3836" s="39">
        <v>21793</v>
      </c>
      <c r="F3836" s="42">
        <v>76.099999999999994</v>
      </c>
      <c r="G3836" s="39">
        <v>46325</v>
      </c>
      <c r="H3836" s="76"/>
    </row>
    <row r="3837" spans="1:8" ht="15.75" customHeight="1" x14ac:dyDescent="0.25">
      <c r="A3837" s="37" t="s">
        <v>12</v>
      </c>
      <c r="B3837" s="40" t="s">
        <v>13</v>
      </c>
      <c r="C3837" s="40">
        <v>16865</v>
      </c>
      <c r="D3837" s="42" t="s">
        <v>13</v>
      </c>
      <c r="E3837" s="40">
        <v>6534</v>
      </c>
      <c r="F3837" s="42" t="s">
        <v>13</v>
      </c>
      <c r="G3837" s="40">
        <v>23399</v>
      </c>
      <c r="H3837" s="130"/>
    </row>
    <row r="3838" spans="1:8" x14ac:dyDescent="0.25">
      <c r="A3838" s="36" t="s">
        <v>103</v>
      </c>
      <c r="B3838" s="39">
        <v>4470643</v>
      </c>
      <c r="C3838" s="39">
        <v>1532050</v>
      </c>
      <c r="D3838" s="43">
        <v>34.299999999999997</v>
      </c>
      <c r="E3838" s="39">
        <v>314504</v>
      </c>
      <c r="F3838" s="43">
        <v>7</v>
      </c>
      <c r="G3838" s="39">
        <v>1846554</v>
      </c>
      <c r="H3838" s="76"/>
    </row>
    <row r="3840" spans="1:8" x14ac:dyDescent="0.25">
      <c r="B3840" s="3" t="s">
        <v>147</v>
      </c>
      <c r="D3840" s="38">
        <f>AVERAGE(D3832:D3836)</f>
        <v>83.820000000000007</v>
      </c>
      <c r="F3840" s="38">
        <f>AVERAGE(F3832:F3836)</f>
        <v>61.4</v>
      </c>
    </row>
  </sheetData>
  <mergeCells count="6">
    <mergeCell ref="B36:C36"/>
    <mergeCell ref="T424:V424"/>
    <mergeCell ref="P430:Q430"/>
    <mergeCell ref="P431:Q431"/>
    <mergeCell ref="P432:Q432"/>
    <mergeCell ref="B37:C37"/>
  </mergeCells>
  <hyperlinks>
    <hyperlink ref="A1" r:id="rId1" location="highlights " xr:uid="{9EC73051-FB25-4B1D-840E-3DDE5A0076A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AD761-4829-4261-B0A6-215D4C7E53D8}">
  <dimension ref="A1:T933"/>
  <sheetViews>
    <sheetView workbookViewId="0">
      <pane xSplit="1" ySplit="1" topLeftCell="B914" activePane="bottomRight" state="frozen"/>
      <selection pane="topRight" activeCell="B1" sqref="B1"/>
      <selection pane="bottomLeft" activeCell="A2" sqref="A2"/>
      <selection pane="bottomRight"/>
    </sheetView>
  </sheetViews>
  <sheetFormatPr defaultRowHeight="15" x14ac:dyDescent="0.25"/>
  <cols>
    <col min="1" max="1" width="18.42578125" customWidth="1"/>
    <col min="2" max="2" width="10.7109375" bestFit="1" customWidth="1"/>
    <col min="3" max="3" width="14" bestFit="1" customWidth="1"/>
    <col min="4" max="4" width="16.85546875" customWidth="1"/>
    <col min="5" max="5" width="16.28515625" customWidth="1"/>
    <col min="6" max="6" width="14.5703125" customWidth="1"/>
    <col min="7" max="7" width="13.42578125" customWidth="1"/>
    <col min="8" max="8" width="23.28515625" customWidth="1"/>
    <col min="9" max="9" width="20.42578125" bestFit="1" customWidth="1"/>
    <col min="15" max="15" width="1.7109375" customWidth="1"/>
    <col min="16" max="17" width="10.140625" customWidth="1"/>
    <col min="18" max="18" width="12.85546875" customWidth="1"/>
    <col min="20" max="20" width="79.140625" customWidth="1"/>
  </cols>
  <sheetData>
    <row r="1" spans="1:20" ht="105" x14ac:dyDescent="0.25">
      <c r="A1" s="269" t="s">
        <v>40</v>
      </c>
      <c r="T1" s="95" t="s">
        <v>915</v>
      </c>
    </row>
    <row r="2" spans="1:20" x14ac:dyDescent="0.25">
      <c r="A2" s="81" t="s">
        <v>922</v>
      </c>
    </row>
    <row r="3" spans="1:20" x14ac:dyDescent="0.25">
      <c r="A3" s="114"/>
      <c r="B3" s="114"/>
      <c r="C3" s="275" t="s">
        <v>833</v>
      </c>
      <c r="D3" s="275"/>
      <c r="E3" s="275"/>
      <c r="F3" s="275"/>
      <c r="G3" s="275" t="s">
        <v>834</v>
      </c>
      <c r="H3" s="275"/>
      <c r="I3" s="275"/>
      <c r="J3" s="275"/>
      <c r="K3" s="275" t="s">
        <v>835</v>
      </c>
      <c r="L3" s="275"/>
      <c r="M3" s="275"/>
      <c r="N3" s="275"/>
    </row>
    <row r="4" spans="1:20" x14ac:dyDescent="0.25">
      <c r="A4" s="123">
        <v>44542</v>
      </c>
      <c r="B4" s="62"/>
      <c r="C4" s="272" t="s">
        <v>920</v>
      </c>
      <c r="D4" s="272"/>
      <c r="E4" s="272" t="s">
        <v>921</v>
      </c>
      <c r="F4" s="272"/>
      <c r="G4" s="272" t="s">
        <v>920</v>
      </c>
      <c r="H4" s="272"/>
      <c r="I4" s="272" t="s">
        <v>921</v>
      </c>
      <c r="J4" s="272"/>
      <c r="K4" s="272" t="s">
        <v>920</v>
      </c>
      <c r="L4" s="272"/>
      <c r="M4" s="272" t="s">
        <v>921</v>
      </c>
      <c r="N4" s="272"/>
    </row>
    <row r="5" spans="1:20" x14ac:dyDescent="0.25">
      <c r="A5" s="119" t="s">
        <v>104</v>
      </c>
      <c r="B5" s="62" t="s">
        <v>0</v>
      </c>
      <c r="C5" s="62" t="s">
        <v>839</v>
      </c>
      <c r="D5" s="62" t="s">
        <v>840</v>
      </c>
      <c r="E5" s="62" t="s">
        <v>839</v>
      </c>
      <c r="F5" s="62" t="s">
        <v>840</v>
      </c>
      <c r="G5" s="62" t="s">
        <v>839</v>
      </c>
      <c r="H5" s="62" t="s">
        <v>840</v>
      </c>
      <c r="I5" s="62" t="s">
        <v>839</v>
      </c>
      <c r="J5" s="62" t="s">
        <v>840</v>
      </c>
      <c r="K5" s="62" t="s">
        <v>839</v>
      </c>
      <c r="L5" s="62" t="s">
        <v>840</v>
      </c>
      <c r="M5" s="62" t="s">
        <v>839</v>
      </c>
      <c r="N5" s="62" t="s">
        <v>840</v>
      </c>
      <c r="P5" s="62" t="s">
        <v>833</v>
      </c>
      <c r="Q5" s="62" t="s">
        <v>834</v>
      </c>
      <c r="R5" s="62" t="s">
        <v>923</v>
      </c>
    </row>
    <row r="6" spans="1:20" x14ac:dyDescent="0.25">
      <c r="A6" s="120" t="s">
        <v>901</v>
      </c>
      <c r="B6" s="122">
        <v>1220</v>
      </c>
      <c r="C6" s="85">
        <v>0</v>
      </c>
      <c r="D6" s="85" t="s">
        <v>841</v>
      </c>
      <c r="E6" s="85">
        <v>0</v>
      </c>
      <c r="F6" s="85" t="s">
        <v>841</v>
      </c>
      <c r="G6" s="85">
        <v>0</v>
      </c>
      <c r="H6" s="85" t="s">
        <v>841</v>
      </c>
      <c r="I6" s="85">
        <v>0</v>
      </c>
      <c r="J6" s="85" t="s">
        <v>841</v>
      </c>
      <c r="K6" s="85">
        <v>131</v>
      </c>
      <c r="L6" s="86">
        <v>0.107</v>
      </c>
      <c r="M6" s="122">
        <v>1089</v>
      </c>
      <c r="N6" s="86">
        <v>0.89300000000000002</v>
      </c>
    </row>
    <row r="7" spans="1:20" x14ac:dyDescent="0.25">
      <c r="A7" s="121" t="s">
        <v>809</v>
      </c>
      <c r="B7" s="88">
        <v>629</v>
      </c>
      <c r="C7" s="88">
        <v>65</v>
      </c>
      <c r="D7" s="89">
        <v>0.10299999999999999</v>
      </c>
      <c r="E7" s="88">
        <v>254</v>
      </c>
      <c r="F7" s="89">
        <v>0.40400000000000003</v>
      </c>
      <c r="G7" s="88">
        <v>13</v>
      </c>
      <c r="H7" s="89">
        <v>2.1000000000000001E-2</v>
      </c>
      <c r="I7" s="88">
        <v>23</v>
      </c>
      <c r="J7" s="89">
        <v>3.6999999999999998E-2</v>
      </c>
      <c r="K7" s="88">
        <v>50</v>
      </c>
      <c r="L7" s="89">
        <v>7.9000000000000001E-2</v>
      </c>
      <c r="M7" s="88">
        <v>224</v>
      </c>
      <c r="N7" s="89">
        <v>0.35599999999999998</v>
      </c>
      <c r="P7" s="65">
        <f>D7+F7</f>
        <v>0.50700000000000001</v>
      </c>
      <c r="Q7" s="65">
        <f>H7+J7</f>
        <v>5.7999999999999996E-2</v>
      </c>
      <c r="R7" s="65">
        <f t="shared" ref="R7:R13" si="0">L7+N7</f>
        <v>0.435</v>
      </c>
      <c r="S7" s="125">
        <f>SUM(P7:R7)</f>
        <v>1</v>
      </c>
    </row>
    <row r="8" spans="1:20" x14ac:dyDescent="0.25">
      <c r="A8" s="120" t="s">
        <v>6</v>
      </c>
      <c r="B8" s="85">
        <v>726</v>
      </c>
      <c r="C8" s="85">
        <v>118</v>
      </c>
      <c r="D8" s="86">
        <v>0.16300000000000001</v>
      </c>
      <c r="E8" s="85">
        <v>352</v>
      </c>
      <c r="F8" s="86">
        <v>0.48499999999999999</v>
      </c>
      <c r="G8" s="85">
        <v>5</v>
      </c>
      <c r="H8" s="86">
        <v>7.0000000000000001E-3</v>
      </c>
      <c r="I8" s="85">
        <v>29</v>
      </c>
      <c r="J8" s="86">
        <v>0.04</v>
      </c>
      <c r="K8" s="85">
        <v>42</v>
      </c>
      <c r="L8" s="86">
        <v>5.8000000000000003E-2</v>
      </c>
      <c r="M8" s="85">
        <v>180</v>
      </c>
      <c r="N8" s="86">
        <v>0.248</v>
      </c>
      <c r="P8" s="65">
        <f t="shared" ref="P8:P13" si="1">D8+F8</f>
        <v>0.64800000000000002</v>
      </c>
      <c r="Q8" s="65">
        <f t="shared" ref="Q8:Q13" si="2">H8+J8</f>
        <v>4.7E-2</v>
      </c>
      <c r="R8" s="65">
        <f t="shared" si="0"/>
        <v>0.30599999999999999</v>
      </c>
      <c r="S8" s="125">
        <f t="shared" ref="S8:S13" si="3">SUM(P8:R8)</f>
        <v>1.0010000000000001</v>
      </c>
    </row>
    <row r="9" spans="1:20" x14ac:dyDescent="0.25">
      <c r="A9" s="121" t="s">
        <v>7</v>
      </c>
      <c r="B9" s="88">
        <v>680</v>
      </c>
      <c r="C9" s="88">
        <v>114</v>
      </c>
      <c r="D9" s="89">
        <v>0.16800000000000001</v>
      </c>
      <c r="E9" s="88">
        <v>342</v>
      </c>
      <c r="F9" s="89">
        <v>0.503</v>
      </c>
      <c r="G9" s="88">
        <v>9</v>
      </c>
      <c r="H9" s="89">
        <v>1.2999999999999999E-2</v>
      </c>
      <c r="I9" s="88">
        <v>15</v>
      </c>
      <c r="J9" s="89">
        <v>2.1999999999999999E-2</v>
      </c>
      <c r="K9" s="88">
        <v>52</v>
      </c>
      <c r="L9" s="89">
        <v>7.5999999999999998E-2</v>
      </c>
      <c r="M9" s="88">
        <v>148</v>
      </c>
      <c r="N9" s="89">
        <v>0.218</v>
      </c>
      <c r="P9" s="65">
        <f t="shared" si="1"/>
        <v>0.67100000000000004</v>
      </c>
      <c r="Q9" s="65">
        <f t="shared" si="2"/>
        <v>3.4999999999999996E-2</v>
      </c>
      <c r="R9" s="65">
        <f t="shared" si="0"/>
        <v>0.29399999999999998</v>
      </c>
      <c r="S9" s="125">
        <f t="shared" si="3"/>
        <v>1</v>
      </c>
    </row>
    <row r="10" spans="1:20" x14ac:dyDescent="0.25">
      <c r="A10" s="120" t="s">
        <v>8</v>
      </c>
      <c r="B10" s="85">
        <v>392</v>
      </c>
      <c r="C10" s="85">
        <v>99</v>
      </c>
      <c r="D10" s="86">
        <v>0.253</v>
      </c>
      <c r="E10" s="85">
        <v>147</v>
      </c>
      <c r="F10" s="86">
        <v>0.375</v>
      </c>
      <c r="G10" s="85">
        <v>3</v>
      </c>
      <c r="H10" s="86">
        <v>8.0000000000000002E-3</v>
      </c>
      <c r="I10" s="85">
        <v>8</v>
      </c>
      <c r="J10" s="86">
        <v>0.02</v>
      </c>
      <c r="K10" s="85">
        <v>53</v>
      </c>
      <c r="L10" s="86">
        <v>0.13500000000000001</v>
      </c>
      <c r="M10" s="85">
        <v>82</v>
      </c>
      <c r="N10" s="86">
        <v>0.20899999999999999</v>
      </c>
      <c r="P10" s="65">
        <f t="shared" si="1"/>
        <v>0.628</v>
      </c>
      <c r="Q10" s="65">
        <f t="shared" si="2"/>
        <v>2.8000000000000001E-2</v>
      </c>
      <c r="R10" s="65">
        <f t="shared" si="0"/>
        <v>0.34399999999999997</v>
      </c>
      <c r="S10" s="125">
        <f t="shared" si="3"/>
        <v>1</v>
      </c>
    </row>
    <row r="11" spans="1:20" x14ac:dyDescent="0.25">
      <c r="A11" s="121" t="s">
        <v>9</v>
      </c>
      <c r="B11" s="88">
        <v>300</v>
      </c>
      <c r="C11" s="88">
        <v>114</v>
      </c>
      <c r="D11" s="89">
        <v>0.38</v>
      </c>
      <c r="E11" s="88">
        <v>104</v>
      </c>
      <c r="F11" s="89">
        <v>0.34699999999999998</v>
      </c>
      <c r="G11" s="88">
        <v>5</v>
      </c>
      <c r="H11" s="89">
        <v>1.7000000000000001E-2</v>
      </c>
      <c r="I11" s="88">
        <v>4</v>
      </c>
      <c r="J11" s="89">
        <v>1.2999999999999999E-2</v>
      </c>
      <c r="K11" s="88">
        <v>35</v>
      </c>
      <c r="L11" s="89">
        <v>0.11700000000000001</v>
      </c>
      <c r="M11" s="88">
        <v>38</v>
      </c>
      <c r="N11" s="89">
        <v>0.127</v>
      </c>
      <c r="P11" s="65">
        <f t="shared" si="1"/>
        <v>0.72699999999999998</v>
      </c>
      <c r="Q11" s="65">
        <f t="shared" si="2"/>
        <v>0.03</v>
      </c>
      <c r="R11" s="65">
        <f t="shared" si="0"/>
        <v>0.24399999999999999</v>
      </c>
      <c r="S11" s="125">
        <f t="shared" si="3"/>
        <v>1.0009999999999999</v>
      </c>
    </row>
    <row r="12" spans="1:20" x14ac:dyDescent="0.25">
      <c r="A12" s="120" t="s">
        <v>10</v>
      </c>
      <c r="B12" s="85">
        <v>146</v>
      </c>
      <c r="C12" s="85">
        <v>62</v>
      </c>
      <c r="D12" s="86">
        <v>0.42499999999999999</v>
      </c>
      <c r="E12" s="85">
        <v>29</v>
      </c>
      <c r="F12" s="86">
        <v>0.19900000000000001</v>
      </c>
      <c r="G12" s="85">
        <v>2</v>
      </c>
      <c r="H12" s="86">
        <v>1.4E-2</v>
      </c>
      <c r="I12" s="85">
        <v>0</v>
      </c>
      <c r="J12" s="85"/>
      <c r="K12" s="85">
        <v>39</v>
      </c>
      <c r="L12" s="86">
        <v>0.26700000000000002</v>
      </c>
      <c r="M12" s="85">
        <v>14</v>
      </c>
      <c r="N12" s="86">
        <v>9.6000000000000002E-2</v>
      </c>
      <c r="P12" s="65">
        <f t="shared" si="1"/>
        <v>0.624</v>
      </c>
      <c r="Q12" s="65">
        <f t="shared" si="2"/>
        <v>1.4E-2</v>
      </c>
      <c r="R12" s="65">
        <f t="shared" si="0"/>
        <v>0.36299999999999999</v>
      </c>
      <c r="S12" s="125">
        <f t="shared" si="3"/>
        <v>1.0009999999999999</v>
      </c>
    </row>
    <row r="13" spans="1:20" x14ac:dyDescent="0.25">
      <c r="A13" s="121" t="s">
        <v>11</v>
      </c>
      <c r="B13" s="88">
        <v>87</v>
      </c>
      <c r="C13" s="88">
        <v>55</v>
      </c>
      <c r="D13" s="89">
        <v>0.63200000000000001</v>
      </c>
      <c r="E13" s="88">
        <v>6</v>
      </c>
      <c r="F13" s="89">
        <v>6.9000000000000006E-2</v>
      </c>
      <c r="G13" s="88">
        <v>1</v>
      </c>
      <c r="H13" s="89">
        <v>1.0999999999999999E-2</v>
      </c>
      <c r="I13" s="88">
        <v>0</v>
      </c>
      <c r="J13" s="88"/>
      <c r="K13" s="88">
        <v>24</v>
      </c>
      <c r="L13" s="89">
        <v>0.27600000000000002</v>
      </c>
      <c r="M13" s="88">
        <v>1</v>
      </c>
      <c r="N13" s="89">
        <v>1.0999999999999999E-2</v>
      </c>
      <c r="P13" s="65">
        <f t="shared" si="1"/>
        <v>0.70100000000000007</v>
      </c>
      <c r="Q13" s="65">
        <f t="shared" si="2"/>
        <v>1.0999999999999999E-2</v>
      </c>
      <c r="R13" s="65">
        <f t="shared" si="0"/>
        <v>0.28700000000000003</v>
      </c>
      <c r="S13" s="125">
        <f t="shared" si="3"/>
        <v>0.99900000000000011</v>
      </c>
    </row>
    <row r="14" spans="1:20" x14ac:dyDescent="0.25">
      <c r="A14" s="120" t="s">
        <v>12</v>
      </c>
      <c r="B14" s="85">
        <v>2</v>
      </c>
      <c r="C14" s="85">
        <v>0</v>
      </c>
      <c r="D14" s="85" t="s">
        <v>841</v>
      </c>
      <c r="E14" s="85">
        <v>1</v>
      </c>
      <c r="F14" s="86">
        <v>0.5</v>
      </c>
      <c r="G14" s="85">
        <v>0</v>
      </c>
      <c r="H14" s="85" t="s">
        <v>841</v>
      </c>
      <c r="I14" s="85">
        <v>0</v>
      </c>
      <c r="J14" s="85" t="s">
        <v>841</v>
      </c>
      <c r="K14" s="85">
        <v>0</v>
      </c>
      <c r="L14" s="85" t="s">
        <v>841</v>
      </c>
      <c r="M14" s="85">
        <v>1</v>
      </c>
      <c r="N14" s="86">
        <v>0.5</v>
      </c>
    </row>
    <row r="15" spans="1:20" x14ac:dyDescent="0.25">
      <c r="A15" s="121" t="s">
        <v>925</v>
      </c>
      <c r="B15" s="61">
        <f>SUM(B7:B14)</f>
        <v>2962</v>
      </c>
      <c r="P15" s="53">
        <f>SUMPRODUCT(B7:B13,P7:P13)/B15</f>
        <v>0.62862862930452401</v>
      </c>
      <c r="Q15" t="s">
        <v>827</v>
      </c>
    </row>
    <row r="18" spans="1:19" x14ac:dyDescent="0.25">
      <c r="A18" s="81" t="s">
        <v>922</v>
      </c>
    </row>
    <row r="19" spans="1:19" ht="15.75" customHeight="1" x14ac:dyDescent="0.25">
      <c r="A19" s="114"/>
      <c r="B19" s="114"/>
      <c r="C19" s="275" t="s">
        <v>833</v>
      </c>
      <c r="D19" s="275"/>
      <c r="E19" s="275"/>
      <c r="F19" s="275"/>
      <c r="G19" s="275" t="s">
        <v>834</v>
      </c>
      <c r="H19" s="275"/>
      <c r="I19" s="275"/>
      <c r="J19" s="275"/>
      <c r="K19" s="275" t="s">
        <v>835</v>
      </c>
      <c r="L19" s="275"/>
      <c r="M19" s="275"/>
      <c r="N19" s="275"/>
    </row>
    <row r="20" spans="1:19" ht="15.75" customHeight="1" x14ac:dyDescent="0.25">
      <c r="A20" s="123">
        <v>44543</v>
      </c>
      <c r="B20" s="62"/>
      <c r="C20" s="272" t="s">
        <v>920</v>
      </c>
      <c r="D20" s="272"/>
      <c r="E20" s="272" t="s">
        <v>921</v>
      </c>
      <c r="F20" s="272"/>
      <c r="G20" s="272" t="s">
        <v>920</v>
      </c>
      <c r="H20" s="272"/>
      <c r="I20" s="272" t="s">
        <v>921</v>
      </c>
      <c r="J20" s="272"/>
      <c r="K20" s="272" t="s">
        <v>920</v>
      </c>
      <c r="L20" s="272"/>
      <c r="M20" s="272" t="s">
        <v>921</v>
      </c>
      <c r="N20" s="272"/>
    </row>
    <row r="21" spans="1:19" x14ac:dyDescent="0.25">
      <c r="A21" s="119" t="s">
        <v>104</v>
      </c>
      <c r="B21" s="62" t="s">
        <v>0</v>
      </c>
      <c r="C21" s="62" t="s">
        <v>839</v>
      </c>
      <c r="D21" s="62" t="s">
        <v>840</v>
      </c>
      <c r="E21" s="62" t="s">
        <v>839</v>
      </c>
      <c r="F21" s="62" t="s">
        <v>840</v>
      </c>
      <c r="G21" s="62" t="s">
        <v>839</v>
      </c>
      <c r="H21" s="62" t="s">
        <v>840</v>
      </c>
      <c r="I21" s="62" t="s">
        <v>839</v>
      </c>
      <c r="J21" s="62" t="s">
        <v>840</v>
      </c>
      <c r="K21" s="62" t="s">
        <v>839</v>
      </c>
      <c r="L21" s="62" t="s">
        <v>840</v>
      </c>
      <c r="M21" s="62" t="s">
        <v>839</v>
      </c>
      <c r="N21" s="62" t="s">
        <v>840</v>
      </c>
      <c r="P21" s="62" t="s">
        <v>833</v>
      </c>
      <c r="Q21" s="62" t="s">
        <v>834</v>
      </c>
      <c r="R21" s="62" t="s">
        <v>923</v>
      </c>
    </row>
    <row r="22" spans="1:19" x14ac:dyDescent="0.25">
      <c r="A22" s="120" t="s">
        <v>901</v>
      </c>
      <c r="B22" s="122">
        <v>1173</v>
      </c>
      <c r="C22" s="85">
        <v>0</v>
      </c>
      <c r="D22" s="85" t="s">
        <v>841</v>
      </c>
      <c r="E22" s="85">
        <v>0</v>
      </c>
      <c r="F22" s="85" t="s">
        <v>841</v>
      </c>
      <c r="G22" s="85">
        <v>0</v>
      </c>
      <c r="H22" s="85" t="s">
        <v>841</v>
      </c>
      <c r="I22" s="85">
        <v>0</v>
      </c>
      <c r="J22" s="85" t="s">
        <v>841</v>
      </c>
      <c r="K22" s="85">
        <v>122</v>
      </c>
      <c r="L22" s="86">
        <v>0.104</v>
      </c>
      <c r="M22" s="122">
        <v>1051</v>
      </c>
      <c r="N22" s="86">
        <v>0.89600000000000002</v>
      </c>
    </row>
    <row r="23" spans="1:19" x14ac:dyDescent="0.25">
      <c r="A23" s="121" t="s">
        <v>809</v>
      </c>
      <c r="B23" s="88">
        <v>607</v>
      </c>
      <c r="C23" s="88">
        <v>67</v>
      </c>
      <c r="D23" s="89">
        <v>0.11</v>
      </c>
      <c r="E23" s="88">
        <v>241</v>
      </c>
      <c r="F23" s="89">
        <v>0.39700000000000002</v>
      </c>
      <c r="G23" s="88">
        <v>12</v>
      </c>
      <c r="H23" s="89">
        <v>0.02</v>
      </c>
      <c r="I23" s="88">
        <v>23</v>
      </c>
      <c r="J23" s="89">
        <v>3.7999999999999999E-2</v>
      </c>
      <c r="K23" s="88">
        <v>44</v>
      </c>
      <c r="L23" s="89">
        <v>7.1999999999999995E-2</v>
      </c>
      <c r="M23" s="88">
        <v>220</v>
      </c>
      <c r="N23" s="89">
        <v>0.36199999999999999</v>
      </c>
      <c r="P23" s="65">
        <f>D23+F23</f>
        <v>0.50700000000000001</v>
      </c>
      <c r="Q23" s="65">
        <f>H23+J23</f>
        <v>5.7999999999999996E-2</v>
      </c>
      <c r="R23" s="65">
        <f t="shared" ref="R23:R29" si="4">L23+N23</f>
        <v>0.434</v>
      </c>
      <c r="S23" s="125">
        <f>SUM(P23:R23)</f>
        <v>0.99899999999999989</v>
      </c>
    </row>
    <row r="24" spans="1:19" x14ac:dyDescent="0.25">
      <c r="A24" s="120" t="s">
        <v>6</v>
      </c>
      <c r="B24" s="85">
        <v>699</v>
      </c>
      <c r="C24" s="85">
        <v>114</v>
      </c>
      <c r="D24" s="86">
        <v>0.16300000000000001</v>
      </c>
      <c r="E24" s="85">
        <v>351</v>
      </c>
      <c r="F24" s="86">
        <v>0.502</v>
      </c>
      <c r="G24" s="85">
        <v>3</v>
      </c>
      <c r="H24" s="86">
        <v>4.0000000000000001E-3</v>
      </c>
      <c r="I24" s="85">
        <v>27</v>
      </c>
      <c r="J24" s="86">
        <v>3.9E-2</v>
      </c>
      <c r="K24" s="85">
        <v>41</v>
      </c>
      <c r="L24" s="86">
        <v>5.8999999999999997E-2</v>
      </c>
      <c r="M24" s="85">
        <v>163</v>
      </c>
      <c r="N24" s="86">
        <v>0.23300000000000001</v>
      </c>
      <c r="P24" s="65">
        <f t="shared" ref="P24:P29" si="5">D24+F24</f>
        <v>0.66500000000000004</v>
      </c>
      <c r="Q24" s="65">
        <f t="shared" ref="Q24:Q29" si="6">H24+J24</f>
        <v>4.2999999999999997E-2</v>
      </c>
      <c r="R24" s="65">
        <f t="shared" si="4"/>
        <v>0.29200000000000004</v>
      </c>
      <c r="S24" s="125">
        <f t="shared" ref="S24:S29" si="7">SUM(P24:R24)</f>
        <v>1</v>
      </c>
    </row>
    <row r="25" spans="1:19" x14ac:dyDescent="0.25">
      <c r="A25" s="121" t="s">
        <v>7</v>
      </c>
      <c r="B25" s="88">
        <v>638</v>
      </c>
      <c r="C25" s="88">
        <v>110</v>
      </c>
      <c r="D25" s="89">
        <v>0.17199999999999999</v>
      </c>
      <c r="E25" s="88">
        <v>335</v>
      </c>
      <c r="F25" s="89">
        <v>0.52500000000000002</v>
      </c>
      <c r="G25" s="88">
        <v>7</v>
      </c>
      <c r="H25" s="89">
        <v>1.0999999999999999E-2</v>
      </c>
      <c r="I25" s="88">
        <v>16</v>
      </c>
      <c r="J25" s="89">
        <v>2.5000000000000001E-2</v>
      </c>
      <c r="K25" s="88">
        <v>48</v>
      </c>
      <c r="L25" s="89">
        <v>7.4999999999999997E-2</v>
      </c>
      <c r="M25" s="88">
        <v>122</v>
      </c>
      <c r="N25" s="89">
        <v>0.191</v>
      </c>
      <c r="P25" s="65">
        <f t="shared" si="5"/>
        <v>0.69700000000000006</v>
      </c>
      <c r="Q25" s="65">
        <f t="shared" si="6"/>
        <v>3.6000000000000004E-2</v>
      </c>
      <c r="R25" s="65">
        <f t="shared" si="4"/>
        <v>0.26600000000000001</v>
      </c>
      <c r="S25" s="125">
        <f t="shared" si="7"/>
        <v>0.99900000000000011</v>
      </c>
    </row>
    <row r="26" spans="1:19" x14ac:dyDescent="0.25">
      <c r="A26" s="120" t="s">
        <v>8</v>
      </c>
      <c r="B26" s="85">
        <v>385</v>
      </c>
      <c r="C26" s="85">
        <v>100</v>
      </c>
      <c r="D26" s="86">
        <v>0.26</v>
      </c>
      <c r="E26" s="85">
        <v>145</v>
      </c>
      <c r="F26" s="86">
        <v>0.377</v>
      </c>
      <c r="G26" s="85">
        <v>3</v>
      </c>
      <c r="H26" s="86">
        <v>8.0000000000000002E-3</v>
      </c>
      <c r="I26" s="85">
        <v>7</v>
      </c>
      <c r="J26" s="86">
        <v>1.7999999999999999E-2</v>
      </c>
      <c r="K26" s="85">
        <v>48</v>
      </c>
      <c r="L26" s="86">
        <v>0.125</v>
      </c>
      <c r="M26" s="85">
        <v>82</v>
      </c>
      <c r="N26" s="86">
        <v>0.21299999999999999</v>
      </c>
      <c r="P26" s="65">
        <f t="shared" si="5"/>
        <v>0.63700000000000001</v>
      </c>
      <c r="Q26" s="65">
        <f t="shared" si="6"/>
        <v>2.5999999999999999E-2</v>
      </c>
      <c r="R26" s="65">
        <f t="shared" si="4"/>
        <v>0.33799999999999997</v>
      </c>
      <c r="S26" s="125">
        <f t="shared" si="7"/>
        <v>1.0009999999999999</v>
      </c>
    </row>
    <row r="27" spans="1:19" x14ac:dyDescent="0.25">
      <c r="A27" s="121" t="s">
        <v>9</v>
      </c>
      <c r="B27" s="88">
        <v>292</v>
      </c>
      <c r="C27" s="88">
        <v>106</v>
      </c>
      <c r="D27" s="89">
        <v>0.36299999999999999</v>
      </c>
      <c r="E27" s="88">
        <v>104</v>
      </c>
      <c r="F27" s="89">
        <v>0.35599999999999998</v>
      </c>
      <c r="G27" s="88">
        <v>4</v>
      </c>
      <c r="H27" s="89">
        <v>1.4E-2</v>
      </c>
      <c r="I27" s="88">
        <v>3</v>
      </c>
      <c r="J27" s="89">
        <v>0.01</v>
      </c>
      <c r="K27" s="88">
        <v>36</v>
      </c>
      <c r="L27" s="89">
        <v>0.123</v>
      </c>
      <c r="M27" s="88">
        <v>39</v>
      </c>
      <c r="N27" s="89">
        <v>0.13400000000000001</v>
      </c>
      <c r="P27" s="65">
        <f t="shared" si="5"/>
        <v>0.71899999999999997</v>
      </c>
      <c r="Q27" s="65">
        <f t="shared" si="6"/>
        <v>2.4E-2</v>
      </c>
      <c r="R27" s="65">
        <f t="shared" si="4"/>
        <v>0.25700000000000001</v>
      </c>
      <c r="S27" s="125">
        <f t="shared" si="7"/>
        <v>1</v>
      </c>
    </row>
    <row r="28" spans="1:19" x14ac:dyDescent="0.25">
      <c r="A28" s="120" t="s">
        <v>10</v>
      </c>
      <c r="B28" s="85">
        <v>139</v>
      </c>
      <c r="C28" s="85">
        <v>56</v>
      </c>
      <c r="D28" s="86">
        <v>0.40300000000000002</v>
      </c>
      <c r="E28" s="85">
        <v>30</v>
      </c>
      <c r="F28" s="86">
        <v>0.216</v>
      </c>
      <c r="G28" s="85">
        <v>2</v>
      </c>
      <c r="H28" s="86">
        <v>1.4E-2</v>
      </c>
      <c r="I28" s="85">
        <v>0</v>
      </c>
      <c r="J28" s="85"/>
      <c r="K28" s="85">
        <v>39</v>
      </c>
      <c r="L28" s="86">
        <v>0.28100000000000003</v>
      </c>
      <c r="M28" s="85">
        <v>12</v>
      </c>
      <c r="N28" s="86">
        <v>8.5999999999999993E-2</v>
      </c>
      <c r="P28" s="65">
        <f t="shared" si="5"/>
        <v>0.61899999999999999</v>
      </c>
      <c r="Q28" s="65">
        <f t="shared" si="6"/>
        <v>1.4E-2</v>
      </c>
      <c r="R28" s="65">
        <f t="shared" si="4"/>
        <v>0.36699999999999999</v>
      </c>
      <c r="S28" s="125">
        <f t="shared" si="7"/>
        <v>1</v>
      </c>
    </row>
    <row r="29" spans="1:19" x14ac:dyDescent="0.25">
      <c r="A29" s="121" t="s">
        <v>11</v>
      </c>
      <c r="B29" s="88">
        <v>81</v>
      </c>
      <c r="C29" s="88">
        <v>52</v>
      </c>
      <c r="D29" s="89">
        <v>0.64200000000000002</v>
      </c>
      <c r="E29" s="88">
        <v>6</v>
      </c>
      <c r="F29" s="89">
        <v>7.3999999999999996E-2</v>
      </c>
      <c r="G29" s="88">
        <v>1</v>
      </c>
      <c r="H29" s="89">
        <v>1.2E-2</v>
      </c>
      <c r="I29" s="88">
        <v>0</v>
      </c>
      <c r="J29" s="88"/>
      <c r="K29" s="88">
        <v>21</v>
      </c>
      <c r="L29" s="89">
        <v>0.25900000000000001</v>
      </c>
      <c r="M29" s="88">
        <v>1</v>
      </c>
      <c r="N29" s="89">
        <v>1.2E-2</v>
      </c>
      <c r="P29" s="65">
        <f t="shared" si="5"/>
        <v>0.71599999999999997</v>
      </c>
      <c r="Q29" s="65">
        <f t="shared" si="6"/>
        <v>1.2E-2</v>
      </c>
      <c r="R29" s="65">
        <f t="shared" si="4"/>
        <v>0.27100000000000002</v>
      </c>
      <c r="S29" s="125">
        <f t="shared" si="7"/>
        <v>0.999</v>
      </c>
    </row>
    <row r="30" spans="1:19" x14ac:dyDescent="0.25">
      <c r="A30" s="120" t="s">
        <v>12</v>
      </c>
      <c r="B30" s="85">
        <v>2</v>
      </c>
      <c r="C30" s="85">
        <v>0</v>
      </c>
      <c r="D30" s="85" t="s">
        <v>841</v>
      </c>
      <c r="E30" s="85">
        <v>1</v>
      </c>
      <c r="F30" s="86">
        <v>0.5</v>
      </c>
      <c r="G30" s="85">
        <v>0</v>
      </c>
      <c r="H30" s="85" t="s">
        <v>841</v>
      </c>
      <c r="I30" s="85">
        <v>0</v>
      </c>
      <c r="J30" s="85" t="s">
        <v>841</v>
      </c>
      <c r="K30" s="85">
        <v>0</v>
      </c>
      <c r="L30" s="85" t="s">
        <v>841</v>
      </c>
      <c r="M30" s="85">
        <v>1</v>
      </c>
      <c r="N30" s="86">
        <v>0.5</v>
      </c>
    </row>
    <row r="31" spans="1:19" x14ac:dyDescent="0.25">
      <c r="A31" s="121" t="s">
        <v>925</v>
      </c>
      <c r="B31" s="61">
        <f>SUM(B23:B30)</f>
        <v>2843</v>
      </c>
      <c r="P31" s="53">
        <f>SUMPRODUCT(B23:B29,P23:P29)/B31</f>
        <v>0.6389377418220189</v>
      </c>
      <c r="Q31" t="s">
        <v>827</v>
      </c>
    </row>
    <row r="33" spans="1:19" x14ac:dyDescent="0.25">
      <c r="A33" s="81" t="s">
        <v>922</v>
      </c>
    </row>
    <row r="34" spans="1:19" ht="15.75" customHeight="1" x14ac:dyDescent="0.25">
      <c r="A34" s="114"/>
      <c r="B34" s="114"/>
      <c r="C34" s="275" t="s">
        <v>833</v>
      </c>
      <c r="D34" s="275"/>
      <c r="E34" s="275"/>
      <c r="F34" s="275"/>
      <c r="G34" s="275" t="s">
        <v>834</v>
      </c>
      <c r="H34" s="275"/>
      <c r="I34" s="275"/>
      <c r="J34" s="275"/>
      <c r="K34" s="275" t="s">
        <v>835</v>
      </c>
      <c r="L34" s="275"/>
      <c r="M34" s="275"/>
      <c r="N34" s="275"/>
    </row>
    <row r="35" spans="1:19" ht="15.75" customHeight="1" x14ac:dyDescent="0.25">
      <c r="A35" s="123">
        <v>44544</v>
      </c>
      <c r="B35" s="62"/>
      <c r="C35" s="272" t="s">
        <v>920</v>
      </c>
      <c r="D35" s="272"/>
      <c r="E35" s="272" t="s">
        <v>921</v>
      </c>
      <c r="F35" s="272"/>
      <c r="G35" s="272" t="s">
        <v>920</v>
      </c>
      <c r="H35" s="272"/>
      <c r="I35" s="272" t="s">
        <v>921</v>
      </c>
      <c r="J35" s="272"/>
      <c r="K35" s="272" t="s">
        <v>920</v>
      </c>
      <c r="L35" s="272"/>
      <c r="M35" s="272" t="s">
        <v>921</v>
      </c>
      <c r="N35" s="272"/>
    </row>
    <row r="36" spans="1:19" x14ac:dyDescent="0.25">
      <c r="A36" s="119" t="s">
        <v>104</v>
      </c>
      <c r="B36" s="62" t="s">
        <v>0</v>
      </c>
      <c r="C36" s="62" t="s">
        <v>839</v>
      </c>
      <c r="D36" s="62" t="s">
        <v>840</v>
      </c>
      <c r="E36" s="62" t="s">
        <v>839</v>
      </c>
      <c r="F36" s="62" t="s">
        <v>840</v>
      </c>
      <c r="G36" s="62" t="s">
        <v>839</v>
      </c>
      <c r="H36" s="62" t="s">
        <v>840</v>
      </c>
      <c r="I36" s="62" t="s">
        <v>839</v>
      </c>
      <c r="J36" s="62" t="s">
        <v>840</v>
      </c>
      <c r="K36" s="62" t="s">
        <v>839</v>
      </c>
      <c r="L36" s="62" t="s">
        <v>840</v>
      </c>
      <c r="M36" s="62" t="s">
        <v>839</v>
      </c>
      <c r="N36" s="62" t="s">
        <v>840</v>
      </c>
      <c r="P36" s="62" t="s">
        <v>833</v>
      </c>
      <c r="Q36" s="62" t="s">
        <v>834</v>
      </c>
      <c r="R36" s="62" t="s">
        <v>923</v>
      </c>
    </row>
    <row r="37" spans="1:19" x14ac:dyDescent="0.25">
      <c r="A37" s="120" t="s">
        <v>901</v>
      </c>
      <c r="B37" s="122">
        <v>1137</v>
      </c>
      <c r="C37" s="85">
        <v>0</v>
      </c>
      <c r="D37" s="85" t="s">
        <v>841</v>
      </c>
      <c r="E37" s="85">
        <v>0</v>
      </c>
      <c r="F37" s="85" t="s">
        <v>841</v>
      </c>
      <c r="G37" s="85">
        <v>0</v>
      </c>
      <c r="H37" s="85" t="s">
        <v>841</v>
      </c>
      <c r="I37" s="85">
        <v>0</v>
      </c>
      <c r="J37" s="85" t="s">
        <v>841</v>
      </c>
      <c r="K37" s="85">
        <v>120</v>
      </c>
      <c r="L37" s="86">
        <v>0.106</v>
      </c>
      <c r="M37" s="122">
        <v>1017</v>
      </c>
      <c r="N37" s="86">
        <v>0.89400000000000002</v>
      </c>
    </row>
    <row r="38" spans="1:19" x14ac:dyDescent="0.25">
      <c r="A38" s="121" t="s">
        <v>809</v>
      </c>
      <c r="B38" s="88">
        <v>640</v>
      </c>
      <c r="C38" s="88">
        <v>70</v>
      </c>
      <c r="D38" s="89">
        <v>0.109</v>
      </c>
      <c r="E38" s="88">
        <v>271</v>
      </c>
      <c r="F38" s="89">
        <v>0.42299999999999999</v>
      </c>
      <c r="G38" s="88">
        <v>8</v>
      </c>
      <c r="H38" s="89">
        <v>1.2E-2</v>
      </c>
      <c r="I38" s="88">
        <v>25</v>
      </c>
      <c r="J38" s="89">
        <v>3.9E-2</v>
      </c>
      <c r="K38" s="88">
        <v>44</v>
      </c>
      <c r="L38" s="89">
        <v>6.9000000000000006E-2</v>
      </c>
      <c r="M38" s="88">
        <v>222</v>
      </c>
      <c r="N38" s="89">
        <v>0.34699999999999998</v>
      </c>
      <c r="P38" s="65">
        <f>D38+F38</f>
        <v>0.53200000000000003</v>
      </c>
      <c r="Q38" s="65">
        <f>H38+J38</f>
        <v>5.1000000000000004E-2</v>
      </c>
      <c r="R38" s="65">
        <f t="shared" ref="R38:R44" si="8">L38+N38</f>
        <v>0.41599999999999998</v>
      </c>
      <c r="S38" s="125">
        <f>SUM(P38:R38)</f>
        <v>0.99900000000000011</v>
      </c>
    </row>
    <row r="39" spans="1:19" x14ac:dyDescent="0.25">
      <c r="A39" s="120" t="s">
        <v>6</v>
      </c>
      <c r="B39" s="85">
        <v>711</v>
      </c>
      <c r="C39" s="85">
        <v>111</v>
      </c>
      <c r="D39" s="86">
        <v>0.156</v>
      </c>
      <c r="E39" s="85">
        <v>365</v>
      </c>
      <c r="F39" s="86">
        <v>0.51300000000000001</v>
      </c>
      <c r="G39" s="85">
        <v>3</v>
      </c>
      <c r="H39" s="86">
        <v>4.0000000000000001E-3</v>
      </c>
      <c r="I39" s="85">
        <v>28</v>
      </c>
      <c r="J39" s="86">
        <v>3.9E-2</v>
      </c>
      <c r="K39" s="85">
        <v>40</v>
      </c>
      <c r="L39" s="86">
        <v>5.6000000000000001E-2</v>
      </c>
      <c r="M39" s="85">
        <v>164</v>
      </c>
      <c r="N39" s="86">
        <v>0.23100000000000001</v>
      </c>
      <c r="P39" s="65">
        <f t="shared" ref="P39:P44" si="9">D39+F39</f>
        <v>0.66900000000000004</v>
      </c>
      <c r="Q39" s="65">
        <f t="shared" ref="Q39:Q44" si="10">H39+J39</f>
        <v>4.2999999999999997E-2</v>
      </c>
      <c r="R39" s="65">
        <f t="shared" si="8"/>
        <v>0.28700000000000003</v>
      </c>
      <c r="S39" s="125">
        <f t="shared" ref="S39:S44" si="11">SUM(P39:R39)</f>
        <v>0.99900000000000011</v>
      </c>
    </row>
    <row r="40" spans="1:19" x14ac:dyDescent="0.25">
      <c r="A40" s="121" t="s">
        <v>7</v>
      </c>
      <c r="B40" s="88">
        <v>676</v>
      </c>
      <c r="C40" s="88">
        <v>117</v>
      </c>
      <c r="D40" s="89">
        <v>0.17299999999999999</v>
      </c>
      <c r="E40" s="88">
        <v>363</v>
      </c>
      <c r="F40" s="89">
        <v>0.53700000000000003</v>
      </c>
      <c r="G40" s="88">
        <v>6</v>
      </c>
      <c r="H40" s="89">
        <v>8.9999999999999993E-3</v>
      </c>
      <c r="I40" s="88">
        <v>17</v>
      </c>
      <c r="J40" s="89">
        <v>2.5000000000000001E-2</v>
      </c>
      <c r="K40" s="88">
        <v>48</v>
      </c>
      <c r="L40" s="89">
        <v>7.0999999999999994E-2</v>
      </c>
      <c r="M40" s="88">
        <v>125</v>
      </c>
      <c r="N40" s="89">
        <v>0.185</v>
      </c>
      <c r="P40" s="65">
        <f t="shared" si="9"/>
        <v>0.71</v>
      </c>
      <c r="Q40" s="65">
        <f t="shared" si="10"/>
        <v>3.4000000000000002E-2</v>
      </c>
      <c r="R40" s="65">
        <f t="shared" si="8"/>
        <v>0.25600000000000001</v>
      </c>
      <c r="S40" s="125">
        <f t="shared" si="11"/>
        <v>1</v>
      </c>
    </row>
    <row r="41" spans="1:19" x14ac:dyDescent="0.25">
      <c r="A41" s="120" t="s">
        <v>8</v>
      </c>
      <c r="B41" s="85">
        <v>407</v>
      </c>
      <c r="C41" s="85">
        <v>102</v>
      </c>
      <c r="D41" s="86">
        <v>0.251</v>
      </c>
      <c r="E41" s="85">
        <v>164</v>
      </c>
      <c r="F41" s="86">
        <v>0.40300000000000002</v>
      </c>
      <c r="G41" s="85">
        <v>3</v>
      </c>
      <c r="H41" s="86">
        <v>7.0000000000000001E-3</v>
      </c>
      <c r="I41" s="85">
        <v>6</v>
      </c>
      <c r="J41" s="86">
        <v>1.4999999999999999E-2</v>
      </c>
      <c r="K41" s="85">
        <v>48</v>
      </c>
      <c r="L41" s="86">
        <v>0.11799999999999999</v>
      </c>
      <c r="M41" s="85">
        <v>84</v>
      </c>
      <c r="N41" s="86">
        <v>0.20599999999999999</v>
      </c>
      <c r="P41" s="65">
        <f t="shared" si="9"/>
        <v>0.65400000000000003</v>
      </c>
      <c r="Q41" s="65">
        <f t="shared" si="10"/>
        <v>2.1999999999999999E-2</v>
      </c>
      <c r="R41" s="65">
        <f t="shared" si="8"/>
        <v>0.32399999999999995</v>
      </c>
      <c r="S41" s="125">
        <f t="shared" si="11"/>
        <v>1</v>
      </c>
    </row>
    <row r="42" spans="1:19" x14ac:dyDescent="0.25">
      <c r="A42" s="121" t="s">
        <v>9</v>
      </c>
      <c r="B42" s="88">
        <v>298</v>
      </c>
      <c r="C42" s="88">
        <v>112</v>
      </c>
      <c r="D42" s="89">
        <v>0.376</v>
      </c>
      <c r="E42" s="88">
        <v>109</v>
      </c>
      <c r="F42" s="89">
        <v>0.36599999999999999</v>
      </c>
      <c r="G42" s="88">
        <v>4</v>
      </c>
      <c r="H42" s="89">
        <v>1.2999999999999999E-2</v>
      </c>
      <c r="I42" s="88">
        <v>3</v>
      </c>
      <c r="J42" s="89">
        <v>0.01</v>
      </c>
      <c r="K42" s="88">
        <v>32</v>
      </c>
      <c r="L42" s="89">
        <v>0.107</v>
      </c>
      <c r="M42" s="88">
        <v>38</v>
      </c>
      <c r="N42" s="89">
        <v>0.128</v>
      </c>
      <c r="P42" s="65">
        <f t="shared" si="9"/>
        <v>0.74199999999999999</v>
      </c>
      <c r="Q42" s="65">
        <f t="shared" si="10"/>
        <v>2.3E-2</v>
      </c>
      <c r="R42" s="65">
        <f t="shared" si="8"/>
        <v>0.23499999999999999</v>
      </c>
      <c r="S42" s="125">
        <f t="shared" si="11"/>
        <v>1</v>
      </c>
    </row>
    <row r="43" spans="1:19" x14ac:dyDescent="0.25">
      <c r="A43" s="120" t="s">
        <v>10</v>
      </c>
      <c r="B43" s="85">
        <v>132</v>
      </c>
      <c r="C43" s="85">
        <v>52</v>
      </c>
      <c r="D43" s="86">
        <v>0.39400000000000002</v>
      </c>
      <c r="E43" s="85">
        <v>28</v>
      </c>
      <c r="F43" s="86">
        <v>0.21199999999999999</v>
      </c>
      <c r="G43" s="85">
        <v>2</v>
      </c>
      <c r="H43" s="86">
        <v>1.4999999999999999E-2</v>
      </c>
      <c r="I43" s="85">
        <v>0</v>
      </c>
      <c r="J43" s="85"/>
      <c r="K43" s="85">
        <v>39</v>
      </c>
      <c r="L43" s="86">
        <v>0.29499999999999998</v>
      </c>
      <c r="M43" s="85">
        <v>11</v>
      </c>
      <c r="N43" s="86">
        <v>8.3000000000000004E-2</v>
      </c>
      <c r="P43" s="65">
        <f t="shared" si="9"/>
        <v>0.60599999999999998</v>
      </c>
      <c r="Q43" s="65">
        <f t="shared" si="10"/>
        <v>1.4999999999999999E-2</v>
      </c>
      <c r="R43" s="65">
        <f t="shared" si="8"/>
        <v>0.378</v>
      </c>
      <c r="S43" s="125">
        <f t="shared" si="11"/>
        <v>0.999</v>
      </c>
    </row>
    <row r="44" spans="1:19" x14ac:dyDescent="0.25">
      <c r="A44" s="121" t="s">
        <v>11</v>
      </c>
      <c r="B44" s="88">
        <v>80</v>
      </c>
      <c r="C44" s="88">
        <v>51</v>
      </c>
      <c r="D44" s="89">
        <v>0.63800000000000001</v>
      </c>
      <c r="E44" s="88">
        <v>6</v>
      </c>
      <c r="F44" s="89">
        <v>7.4999999999999997E-2</v>
      </c>
      <c r="G44" s="88">
        <v>1</v>
      </c>
      <c r="H44" s="89">
        <v>1.2E-2</v>
      </c>
      <c r="I44" s="88">
        <v>0</v>
      </c>
      <c r="J44" s="88"/>
      <c r="K44" s="88">
        <v>21</v>
      </c>
      <c r="L44" s="89">
        <v>0.26200000000000001</v>
      </c>
      <c r="M44" s="88">
        <v>1</v>
      </c>
      <c r="N44" s="89">
        <v>1.2E-2</v>
      </c>
      <c r="P44" s="65">
        <f t="shared" si="9"/>
        <v>0.71299999999999997</v>
      </c>
      <c r="Q44" s="65">
        <f t="shared" si="10"/>
        <v>1.2E-2</v>
      </c>
      <c r="R44" s="65">
        <f t="shared" si="8"/>
        <v>0.27400000000000002</v>
      </c>
      <c r="S44" s="125">
        <f t="shared" si="11"/>
        <v>0.999</v>
      </c>
    </row>
    <row r="45" spans="1:19" x14ac:dyDescent="0.25">
      <c r="A45" s="120" t="s">
        <v>12</v>
      </c>
      <c r="B45" s="85">
        <v>1</v>
      </c>
      <c r="C45" s="85">
        <v>0</v>
      </c>
      <c r="D45" s="85" t="s">
        <v>841</v>
      </c>
      <c r="E45" s="85">
        <v>0</v>
      </c>
      <c r="F45" s="86" t="s">
        <v>841</v>
      </c>
      <c r="G45" s="85">
        <v>0</v>
      </c>
      <c r="H45" s="85" t="s">
        <v>841</v>
      </c>
      <c r="I45" s="85">
        <v>0</v>
      </c>
      <c r="J45" s="85" t="s">
        <v>841</v>
      </c>
      <c r="K45" s="85">
        <v>0</v>
      </c>
      <c r="L45" s="85" t="s">
        <v>841</v>
      </c>
      <c r="M45" s="85">
        <v>1</v>
      </c>
      <c r="N45" s="86">
        <v>1</v>
      </c>
    </row>
    <row r="46" spans="1:19" x14ac:dyDescent="0.25">
      <c r="A46" s="121" t="s">
        <v>925</v>
      </c>
      <c r="B46" s="61">
        <f>SUM(B38:B45)</f>
        <v>2945</v>
      </c>
      <c r="P46" s="53">
        <f>SUMPRODUCT(B38:B44,P38:P44)/B46</f>
        <v>0.65209677419354839</v>
      </c>
      <c r="Q46" t="s">
        <v>827</v>
      </c>
    </row>
    <row r="48" spans="1:19" x14ac:dyDescent="0.25">
      <c r="A48" s="81" t="s">
        <v>922</v>
      </c>
    </row>
    <row r="49" spans="1:19" ht="15.75" customHeight="1" x14ac:dyDescent="0.25">
      <c r="A49" s="114"/>
      <c r="B49" s="114"/>
      <c r="C49" s="275" t="s">
        <v>833</v>
      </c>
      <c r="D49" s="275"/>
      <c r="E49" s="275"/>
      <c r="F49" s="275"/>
      <c r="G49" s="275" t="s">
        <v>834</v>
      </c>
      <c r="H49" s="275"/>
      <c r="I49" s="275"/>
      <c r="J49" s="275"/>
      <c r="K49" s="275" t="s">
        <v>835</v>
      </c>
      <c r="L49" s="275"/>
      <c r="M49" s="275"/>
      <c r="N49" s="275"/>
    </row>
    <row r="50" spans="1:19" ht="15.75" customHeight="1" x14ac:dyDescent="0.25">
      <c r="A50" s="123">
        <v>44545</v>
      </c>
      <c r="B50" s="62"/>
      <c r="C50" s="272" t="s">
        <v>920</v>
      </c>
      <c r="D50" s="272"/>
      <c r="E50" s="272" t="s">
        <v>921</v>
      </c>
      <c r="F50" s="272"/>
      <c r="G50" s="272" t="s">
        <v>920</v>
      </c>
      <c r="H50" s="272"/>
      <c r="I50" s="272" t="s">
        <v>921</v>
      </c>
      <c r="J50" s="272"/>
      <c r="K50" s="272" t="s">
        <v>920</v>
      </c>
      <c r="L50" s="272"/>
      <c r="M50" s="272" t="s">
        <v>921</v>
      </c>
      <c r="N50" s="272"/>
    </row>
    <row r="51" spans="1:19" x14ac:dyDescent="0.25">
      <c r="A51" s="119" t="s">
        <v>104</v>
      </c>
      <c r="B51" s="62" t="s">
        <v>0</v>
      </c>
      <c r="C51" s="62" t="s">
        <v>839</v>
      </c>
      <c r="D51" s="62" t="s">
        <v>840</v>
      </c>
      <c r="E51" s="62" t="s">
        <v>839</v>
      </c>
      <c r="F51" s="62" t="s">
        <v>840</v>
      </c>
      <c r="G51" s="62" t="s">
        <v>839</v>
      </c>
      <c r="H51" s="62" t="s">
        <v>840</v>
      </c>
      <c r="I51" s="62" t="s">
        <v>839</v>
      </c>
      <c r="J51" s="62" t="s">
        <v>840</v>
      </c>
      <c r="K51" s="62" t="s">
        <v>839</v>
      </c>
      <c r="L51" s="62" t="s">
        <v>840</v>
      </c>
      <c r="M51" s="62" t="s">
        <v>839</v>
      </c>
      <c r="N51" s="62" t="s">
        <v>840</v>
      </c>
      <c r="P51" s="62" t="s">
        <v>833</v>
      </c>
      <c r="Q51" s="62" t="s">
        <v>834</v>
      </c>
      <c r="R51" s="62" t="s">
        <v>923</v>
      </c>
    </row>
    <row r="52" spans="1:19" x14ac:dyDescent="0.25">
      <c r="A52" s="120" t="s">
        <v>901</v>
      </c>
      <c r="B52" s="122">
        <v>1126</v>
      </c>
      <c r="C52" s="85">
        <v>0</v>
      </c>
      <c r="D52" s="85" t="s">
        <v>841</v>
      </c>
      <c r="E52" s="85">
        <v>0</v>
      </c>
      <c r="F52" s="85" t="s">
        <v>841</v>
      </c>
      <c r="G52" s="85">
        <v>0</v>
      </c>
      <c r="H52" s="85" t="s">
        <v>841</v>
      </c>
      <c r="I52" s="85">
        <v>0</v>
      </c>
      <c r="J52" s="85" t="s">
        <v>841</v>
      </c>
      <c r="K52" s="85">
        <v>114</v>
      </c>
      <c r="L52" s="86">
        <v>0.10100000000000001</v>
      </c>
      <c r="M52" s="122">
        <v>1012</v>
      </c>
      <c r="N52" s="86">
        <v>0.89900000000000002</v>
      </c>
    </row>
    <row r="53" spans="1:19" x14ac:dyDescent="0.25">
      <c r="A53" s="121" t="s">
        <v>809</v>
      </c>
      <c r="B53" s="88">
        <v>708</v>
      </c>
      <c r="C53" s="88">
        <v>95</v>
      </c>
      <c r="D53" s="89">
        <v>0.13400000000000001</v>
      </c>
      <c r="E53" s="88">
        <v>310</v>
      </c>
      <c r="F53" s="89">
        <v>0.438</v>
      </c>
      <c r="G53" s="88">
        <v>8</v>
      </c>
      <c r="H53" s="89">
        <v>1.0999999999999999E-2</v>
      </c>
      <c r="I53" s="88">
        <v>27</v>
      </c>
      <c r="J53" s="89">
        <v>3.7999999999999999E-2</v>
      </c>
      <c r="K53" s="88">
        <v>45</v>
      </c>
      <c r="L53" s="89">
        <v>6.4000000000000001E-2</v>
      </c>
      <c r="M53" s="88">
        <v>223</v>
      </c>
      <c r="N53" s="89">
        <v>0.315</v>
      </c>
      <c r="P53" s="65">
        <f>D53+F53</f>
        <v>0.57200000000000006</v>
      </c>
      <c r="Q53" s="65">
        <f>H53+J53</f>
        <v>4.9000000000000002E-2</v>
      </c>
      <c r="R53" s="65">
        <f t="shared" ref="R53:R59" si="12">L53+N53</f>
        <v>0.379</v>
      </c>
      <c r="S53" s="125">
        <f>SUM(P53:R53)</f>
        <v>1</v>
      </c>
    </row>
    <row r="54" spans="1:19" x14ac:dyDescent="0.25">
      <c r="A54" s="120" t="s">
        <v>6</v>
      </c>
      <c r="B54" s="85">
        <v>753</v>
      </c>
      <c r="C54" s="85">
        <v>119</v>
      </c>
      <c r="D54" s="86">
        <v>0.158</v>
      </c>
      <c r="E54" s="85">
        <v>404</v>
      </c>
      <c r="F54" s="86">
        <v>0.53700000000000003</v>
      </c>
      <c r="G54" s="85">
        <v>5</v>
      </c>
      <c r="H54" s="86">
        <v>7.0000000000000001E-3</v>
      </c>
      <c r="I54" s="85">
        <v>24</v>
      </c>
      <c r="J54" s="86">
        <v>3.2000000000000001E-2</v>
      </c>
      <c r="K54" s="85">
        <v>41</v>
      </c>
      <c r="L54" s="86">
        <v>5.3999999999999999E-2</v>
      </c>
      <c r="M54" s="85">
        <v>160</v>
      </c>
      <c r="N54" s="86">
        <v>0.21199999999999999</v>
      </c>
      <c r="P54" s="65">
        <f t="shared" ref="P54:P59" si="13">D54+F54</f>
        <v>0.69500000000000006</v>
      </c>
      <c r="Q54" s="65">
        <f t="shared" ref="Q54:Q59" si="14">H54+J54</f>
        <v>3.9E-2</v>
      </c>
      <c r="R54" s="65">
        <f t="shared" si="12"/>
        <v>0.26600000000000001</v>
      </c>
      <c r="S54" s="125">
        <f t="shared" ref="S54:S59" si="15">SUM(P54:R54)</f>
        <v>1</v>
      </c>
    </row>
    <row r="55" spans="1:19" x14ac:dyDescent="0.25">
      <c r="A55" s="121" t="s">
        <v>7</v>
      </c>
      <c r="B55" s="88">
        <v>687</v>
      </c>
      <c r="C55" s="88">
        <v>125</v>
      </c>
      <c r="D55" s="89">
        <v>0.182</v>
      </c>
      <c r="E55" s="88">
        <v>376</v>
      </c>
      <c r="F55" s="89">
        <v>0.54700000000000004</v>
      </c>
      <c r="G55" s="88">
        <v>6</v>
      </c>
      <c r="H55" s="89">
        <v>8.9999999999999993E-3</v>
      </c>
      <c r="I55" s="88">
        <v>16</v>
      </c>
      <c r="J55" s="89">
        <v>2.3E-2</v>
      </c>
      <c r="K55" s="88">
        <v>49</v>
      </c>
      <c r="L55" s="89">
        <v>7.0999999999999994E-2</v>
      </c>
      <c r="M55" s="88">
        <v>115</v>
      </c>
      <c r="N55" s="89">
        <v>0.16700000000000001</v>
      </c>
      <c r="P55" s="65">
        <f t="shared" si="13"/>
        <v>0.72900000000000009</v>
      </c>
      <c r="Q55" s="65">
        <f t="shared" si="14"/>
        <v>3.2000000000000001E-2</v>
      </c>
      <c r="R55" s="65">
        <f t="shared" si="12"/>
        <v>0.23799999999999999</v>
      </c>
      <c r="S55" s="125">
        <f t="shared" si="15"/>
        <v>0.99900000000000011</v>
      </c>
    </row>
    <row r="56" spans="1:19" x14ac:dyDescent="0.25">
      <c r="A56" s="120" t="s">
        <v>8</v>
      </c>
      <c r="B56" s="85">
        <v>422</v>
      </c>
      <c r="C56" s="85">
        <v>113</v>
      </c>
      <c r="D56" s="86">
        <v>0.26800000000000002</v>
      </c>
      <c r="E56" s="85">
        <v>171</v>
      </c>
      <c r="F56" s="86">
        <v>0.40500000000000003</v>
      </c>
      <c r="G56" s="85">
        <v>3</v>
      </c>
      <c r="H56" s="86">
        <v>7.0000000000000001E-3</v>
      </c>
      <c r="I56" s="85">
        <v>7</v>
      </c>
      <c r="J56" s="86">
        <v>1.7000000000000001E-2</v>
      </c>
      <c r="K56" s="85">
        <v>48</v>
      </c>
      <c r="L56" s="86">
        <v>0.114</v>
      </c>
      <c r="M56" s="85">
        <v>80</v>
      </c>
      <c r="N56" s="86">
        <v>0.19</v>
      </c>
      <c r="P56" s="65">
        <f t="shared" si="13"/>
        <v>0.67300000000000004</v>
      </c>
      <c r="Q56" s="65">
        <f t="shared" si="14"/>
        <v>2.4E-2</v>
      </c>
      <c r="R56" s="65">
        <f t="shared" si="12"/>
        <v>0.30399999999999999</v>
      </c>
      <c r="S56" s="125">
        <f t="shared" si="15"/>
        <v>1.0010000000000001</v>
      </c>
    </row>
    <row r="57" spans="1:19" x14ac:dyDescent="0.25">
      <c r="A57" s="121" t="s">
        <v>9</v>
      </c>
      <c r="B57" s="88">
        <v>308</v>
      </c>
      <c r="C57" s="88">
        <v>113</v>
      </c>
      <c r="D57" s="89">
        <v>0.36699999999999999</v>
      </c>
      <c r="E57" s="88">
        <v>119</v>
      </c>
      <c r="F57" s="89">
        <v>0.38600000000000001</v>
      </c>
      <c r="G57" s="88">
        <v>4</v>
      </c>
      <c r="H57" s="89">
        <v>1.2999999999999999E-2</v>
      </c>
      <c r="I57" s="88">
        <v>2</v>
      </c>
      <c r="J57" s="89">
        <v>6.0000000000000001E-3</v>
      </c>
      <c r="K57" s="88">
        <v>33</v>
      </c>
      <c r="L57" s="89">
        <v>0.107</v>
      </c>
      <c r="M57" s="88">
        <v>37</v>
      </c>
      <c r="N57" s="89">
        <v>0.12</v>
      </c>
      <c r="P57" s="65">
        <f t="shared" si="13"/>
        <v>0.753</v>
      </c>
      <c r="Q57" s="65">
        <f t="shared" si="14"/>
        <v>1.9E-2</v>
      </c>
      <c r="R57" s="65">
        <f t="shared" si="12"/>
        <v>0.22699999999999998</v>
      </c>
      <c r="S57" s="125">
        <f t="shared" si="15"/>
        <v>0.999</v>
      </c>
    </row>
    <row r="58" spans="1:19" x14ac:dyDescent="0.25">
      <c r="A58" s="120" t="s">
        <v>10</v>
      </c>
      <c r="B58" s="85">
        <v>129</v>
      </c>
      <c r="C58" s="85">
        <v>47</v>
      </c>
      <c r="D58" s="86">
        <v>0.36399999999999999</v>
      </c>
      <c r="E58" s="85">
        <v>30</v>
      </c>
      <c r="F58" s="86">
        <v>0.23300000000000001</v>
      </c>
      <c r="G58" s="85">
        <v>2</v>
      </c>
      <c r="H58" s="86">
        <v>1.6E-2</v>
      </c>
      <c r="I58" s="85">
        <v>0</v>
      </c>
      <c r="J58" s="85"/>
      <c r="K58" s="85">
        <v>38</v>
      </c>
      <c r="L58" s="86">
        <v>0.29499999999999998</v>
      </c>
      <c r="M58" s="85">
        <v>12</v>
      </c>
      <c r="N58" s="86">
        <v>9.2999999999999999E-2</v>
      </c>
      <c r="P58" s="65">
        <f t="shared" si="13"/>
        <v>0.59699999999999998</v>
      </c>
      <c r="Q58" s="65">
        <f t="shared" si="14"/>
        <v>1.6E-2</v>
      </c>
      <c r="R58" s="65">
        <f t="shared" si="12"/>
        <v>0.38800000000000001</v>
      </c>
      <c r="S58" s="125">
        <f t="shared" si="15"/>
        <v>1.0009999999999999</v>
      </c>
    </row>
    <row r="59" spans="1:19" x14ac:dyDescent="0.25">
      <c r="A59" s="121" t="s">
        <v>11</v>
      </c>
      <c r="B59" s="88">
        <v>76</v>
      </c>
      <c r="C59" s="88">
        <v>50</v>
      </c>
      <c r="D59" s="89">
        <v>0.65800000000000003</v>
      </c>
      <c r="E59" s="88">
        <v>5</v>
      </c>
      <c r="F59" s="89">
        <v>6.6000000000000003E-2</v>
      </c>
      <c r="G59" s="88">
        <v>1</v>
      </c>
      <c r="H59" s="89">
        <v>1.2999999999999999E-2</v>
      </c>
      <c r="I59" s="88">
        <v>0</v>
      </c>
      <c r="J59" s="88"/>
      <c r="K59" s="88">
        <v>19</v>
      </c>
      <c r="L59" s="89">
        <v>0.25</v>
      </c>
      <c r="M59" s="88">
        <v>1</v>
      </c>
      <c r="N59" s="89">
        <v>1.2999999999999999E-2</v>
      </c>
      <c r="P59" s="65">
        <f t="shared" si="13"/>
        <v>0.72399999999999998</v>
      </c>
      <c r="Q59" s="65">
        <f t="shared" si="14"/>
        <v>1.2999999999999999E-2</v>
      </c>
      <c r="R59" s="65">
        <f t="shared" si="12"/>
        <v>0.26300000000000001</v>
      </c>
      <c r="S59" s="125">
        <f t="shared" si="15"/>
        <v>1</v>
      </c>
    </row>
    <row r="60" spans="1:19" x14ac:dyDescent="0.25">
      <c r="A60" s="120" t="s">
        <v>12</v>
      </c>
      <c r="B60" s="85">
        <v>3</v>
      </c>
      <c r="C60" s="85">
        <v>0</v>
      </c>
      <c r="D60" s="85" t="s">
        <v>841</v>
      </c>
      <c r="E60" s="85">
        <v>1</v>
      </c>
      <c r="F60" s="86">
        <v>0.33300000000000002</v>
      </c>
      <c r="G60" s="85">
        <v>0</v>
      </c>
      <c r="H60" s="85" t="s">
        <v>841</v>
      </c>
      <c r="I60" s="85">
        <v>0</v>
      </c>
      <c r="J60" s="85" t="s">
        <v>841</v>
      </c>
      <c r="K60" s="85">
        <v>0</v>
      </c>
      <c r="L60" s="85" t="s">
        <v>841</v>
      </c>
      <c r="M60" s="85">
        <v>2</v>
      </c>
      <c r="N60" s="86">
        <v>0.66700000000000004</v>
      </c>
    </row>
    <row r="61" spans="1:19" x14ac:dyDescent="0.25">
      <c r="A61" s="121" t="s">
        <v>925</v>
      </c>
      <c r="B61" s="61">
        <f>SUM(B53:B60)</f>
        <v>3086</v>
      </c>
      <c r="P61" s="53">
        <f>SUMPRODUCT(B53:B59,P53:P59)/B61</f>
        <v>0.6730722618276086</v>
      </c>
      <c r="Q61" t="s">
        <v>827</v>
      </c>
    </row>
    <row r="63" spans="1:19" x14ac:dyDescent="0.25">
      <c r="A63" s="81" t="s">
        <v>922</v>
      </c>
    </row>
    <row r="64" spans="1:19" ht="15.75" customHeight="1" x14ac:dyDescent="0.25">
      <c r="A64" s="114"/>
      <c r="B64" s="114"/>
      <c r="C64" s="275" t="s">
        <v>833</v>
      </c>
      <c r="D64" s="275"/>
      <c r="E64" s="275"/>
      <c r="F64" s="275"/>
      <c r="G64" s="275" t="s">
        <v>834</v>
      </c>
      <c r="H64" s="275"/>
      <c r="I64" s="275"/>
      <c r="J64" s="275"/>
      <c r="K64" s="275" t="s">
        <v>835</v>
      </c>
      <c r="L64" s="275"/>
      <c r="M64" s="275"/>
      <c r="N64" s="275"/>
    </row>
    <row r="65" spans="1:19" ht="15.75" customHeight="1" x14ac:dyDescent="0.25">
      <c r="A65" s="123">
        <v>44546</v>
      </c>
      <c r="B65" s="62"/>
      <c r="C65" s="272" t="s">
        <v>920</v>
      </c>
      <c r="D65" s="272"/>
      <c r="E65" s="272" t="s">
        <v>921</v>
      </c>
      <c r="F65" s="272"/>
      <c r="G65" s="272" t="s">
        <v>920</v>
      </c>
      <c r="H65" s="272"/>
      <c r="I65" s="272" t="s">
        <v>921</v>
      </c>
      <c r="J65" s="272"/>
      <c r="K65" s="272" t="s">
        <v>920</v>
      </c>
      <c r="L65" s="272"/>
      <c r="M65" s="272" t="s">
        <v>921</v>
      </c>
      <c r="N65" s="272"/>
    </row>
    <row r="66" spans="1:19" x14ac:dyDescent="0.25">
      <c r="A66" s="119" t="s">
        <v>104</v>
      </c>
      <c r="B66" s="62" t="s">
        <v>0</v>
      </c>
      <c r="C66" s="62" t="s">
        <v>839</v>
      </c>
      <c r="D66" s="62" t="s">
        <v>840</v>
      </c>
      <c r="E66" s="62" t="s">
        <v>839</v>
      </c>
      <c r="F66" s="62" t="s">
        <v>840</v>
      </c>
      <c r="G66" s="62" t="s">
        <v>839</v>
      </c>
      <c r="H66" s="62" t="s">
        <v>840</v>
      </c>
      <c r="I66" s="62" t="s">
        <v>839</v>
      </c>
      <c r="J66" s="62" t="s">
        <v>840</v>
      </c>
      <c r="K66" s="62" t="s">
        <v>839</v>
      </c>
      <c r="L66" s="62" t="s">
        <v>840</v>
      </c>
      <c r="M66" s="62" t="s">
        <v>839</v>
      </c>
      <c r="N66" s="62" t="s">
        <v>840</v>
      </c>
      <c r="P66" s="62" t="s">
        <v>833</v>
      </c>
      <c r="Q66" s="62" t="s">
        <v>834</v>
      </c>
      <c r="R66" s="62" t="s">
        <v>923</v>
      </c>
    </row>
    <row r="67" spans="1:19" x14ac:dyDescent="0.25">
      <c r="A67" s="120" t="s">
        <v>901</v>
      </c>
      <c r="B67" s="122">
        <v>1116</v>
      </c>
      <c r="C67" s="85">
        <v>0</v>
      </c>
      <c r="D67" s="85" t="s">
        <v>841</v>
      </c>
      <c r="E67" s="85">
        <v>0</v>
      </c>
      <c r="F67" s="85" t="s">
        <v>841</v>
      </c>
      <c r="G67" s="85">
        <v>0</v>
      </c>
      <c r="H67" s="85" t="s">
        <v>841</v>
      </c>
      <c r="I67" s="85">
        <v>0</v>
      </c>
      <c r="J67" s="85" t="s">
        <v>841</v>
      </c>
      <c r="K67" s="85">
        <v>109</v>
      </c>
      <c r="L67" s="86">
        <v>9.8000000000000004E-2</v>
      </c>
      <c r="M67" s="122">
        <v>1007</v>
      </c>
      <c r="N67" s="86">
        <v>0.90200000000000002</v>
      </c>
    </row>
    <row r="68" spans="1:19" x14ac:dyDescent="0.25">
      <c r="A68" s="121" t="s">
        <v>809</v>
      </c>
      <c r="B68" s="88">
        <v>773</v>
      </c>
      <c r="C68" s="88">
        <v>108</v>
      </c>
      <c r="D68" s="89">
        <v>0.14000000000000001</v>
      </c>
      <c r="E68" s="88">
        <v>373</v>
      </c>
      <c r="F68" s="89">
        <v>0.48299999999999998</v>
      </c>
      <c r="G68" s="88">
        <v>8</v>
      </c>
      <c r="H68" s="89">
        <v>0.01</v>
      </c>
      <c r="I68" s="88">
        <v>24</v>
      </c>
      <c r="J68" s="89">
        <v>3.1E-2</v>
      </c>
      <c r="K68" s="88">
        <v>42</v>
      </c>
      <c r="L68" s="89">
        <v>5.3999999999999999E-2</v>
      </c>
      <c r="M68" s="88">
        <v>218</v>
      </c>
      <c r="N68" s="89">
        <v>0.28199999999999997</v>
      </c>
      <c r="P68" s="65">
        <f>D68+F68</f>
        <v>0.623</v>
      </c>
      <c r="Q68" s="65">
        <f>H68+J68</f>
        <v>4.1000000000000002E-2</v>
      </c>
      <c r="R68" s="65">
        <f t="shared" ref="R68:R74" si="16">L68+N68</f>
        <v>0.33599999999999997</v>
      </c>
      <c r="S68" s="125">
        <f>SUM(P68:R68)</f>
        <v>1</v>
      </c>
    </row>
    <row r="69" spans="1:19" x14ac:dyDescent="0.25">
      <c r="A69" s="120" t="s">
        <v>6</v>
      </c>
      <c r="B69" s="85">
        <v>814</v>
      </c>
      <c r="C69" s="85">
        <v>133</v>
      </c>
      <c r="D69" s="86">
        <v>0.16300000000000001</v>
      </c>
      <c r="E69" s="85">
        <v>455</v>
      </c>
      <c r="F69" s="86">
        <v>0.55900000000000005</v>
      </c>
      <c r="G69" s="85">
        <v>6</v>
      </c>
      <c r="H69" s="86">
        <v>7.0000000000000001E-3</v>
      </c>
      <c r="I69" s="85">
        <v>24</v>
      </c>
      <c r="J69" s="86">
        <v>2.9000000000000001E-2</v>
      </c>
      <c r="K69" s="85">
        <v>39</v>
      </c>
      <c r="L69" s="86">
        <v>4.8000000000000001E-2</v>
      </c>
      <c r="M69" s="85">
        <v>157</v>
      </c>
      <c r="N69" s="86">
        <v>0.193</v>
      </c>
      <c r="P69" s="65">
        <f t="shared" ref="P69:P74" si="17">D69+F69</f>
        <v>0.72200000000000009</v>
      </c>
      <c r="Q69" s="65">
        <f t="shared" ref="Q69:Q74" si="18">H69+J69</f>
        <v>3.6000000000000004E-2</v>
      </c>
      <c r="R69" s="65">
        <f t="shared" si="16"/>
        <v>0.24099999999999999</v>
      </c>
      <c r="S69" s="125">
        <f t="shared" ref="S69:S74" si="19">SUM(P69:R69)</f>
        <v>0.99900000000000011</v>
      </c>
    </row>
    <row r="70" spans="1:19" x14ac:dyDescent="0.25">
      <c r="A70" s="121" t="s">
        <v>7</v>
      </c>
      <c r="B70" s="88">
        <v>740</v>
      </c>
      <c r="C70" s="88">
        <v>137</v>
      </c>
      <c r="D70" s="89">
        <v>0.185</v>
      </c>
      <c r="E70" s="88">
        <v>414</v>
      </c>
      <c r="F70" s="89">
        <v>0.55900000000000005</v>
      </c>
      <c r="G70" s="88">
        <v>6</v>
      </c>
      <c r="H70" s="89">
        <v>8.0000000000000002E-3</v>
      </c>
      <c r="I70" s="88">
        <v>13</v>
      </c>
      <c r="J70" s="89">
        <v>1.7999999999999999E-2</v>
      </c>
      <c r="K70" s="88">
        <v>50</v>
      </c>
      <c r="L70" s="89">
        <v>6.8000000000000005E-2</v>
      </c>
      <c r="M70" s="88">
        <v>120</v>
      </c>
      <c r="N70" s="89">
        <v>0.16200000000000001</v>
      </c>
      <c r="P70" s="65">
        <f t="shared" si="17"/>
        <v>0.74399999999999999</v>
      </c>
      <c r="Q70" s="65">
        <f t="shared" si="18"/>
        <v>2.5999999999999999E-2</v>
      </c>
      <c r="R70" s="65">
        <f t="shared" si="16"/>
        <v>0.23</v>
      </c>
      <c r="S70" s="125">
        <f t="shared" si="19"/>
        <v>1</v>
      </c>
    </row>
    <row r="71" spans="1:19" x14ac:dyDescent="0.25">
      <c r="A71" s="120" t="s">
        <v>8</v>
      </c>
      <c r="B71" s="85">
        <v>461</v>
      </c>
      <c r="C71" s="85">
        <v>128</v>
      </c>
      <c r="D71" s="86">
        <v>0.27800000000000002</v>
      </c>
      <c r="E71" s="85">
        <v>195</v>
      </c>
      <c r="F71" s="86">
        <v>0.42299999999999999</v>
      </c>
      <c r="G71" s="85">
        <v>3</v>
      </c>
      <c r="H71" s="86">
        <v>7.0000000000000001E-3</v>
      </c>
      <c r="I71" s="85">
        <v>6</v>
      </c>
      <c r="J71" s="86">
        <v>1.2999999999999999E-2</v>
      </c>
      <c r="K71" s="85">
        <v>51</v>
      </c>
      <c r="L71" s="86">
        <v>0.111</v>
      </c>
      <c r="M71" s="85">
        <v>78</v>
      </c>
      <c r="N71" s="86">
        <v>0.16900000000000001</v>
      </c>
      <c r="P71" s="65">
        <f t="shared" si="17"/>
        <v>0.70100000000000007</v>
      </c>
      <c r="Q71" s="65">
        <f t="shared" si="18"/>
        <v>0.02</v>
      </c>
      <c r="R71" s="65">
        <f t="shared" si="16"/>
        <v>0.28000000000000003</v>
      </c>
      <c r="S71" s="125">
        <f t="shared" si="19"/>
        <v>1.0010000000000001</v>
      </c>
    </row>
    <row r="72" spans="1:19" x14ac:dyDescent="0.25">
      <c r="A72" s="121" t="s">
        <v>9</v>
      </c>
      <c r="B72" s="88">
        <v>329</v>
      </c>
      <c r="C72" s="88">
        <v>119</v>
      </c>
      <c r="D72" s="89">
        <v>0.36199999999999999</v>
      </c>
      <c r="E72" s="88">
        <v>132</v>
      </c>
      <c r="F72" s="89">
        <v>0.40100000000000002</v>
      </c>
      <c r="G72" s="88">
        <v>4</v>
      </c>
      <c r="H72" s="89">
        <v>1.2E-2</v>
      </c>
      <c r="I72" s="88">
        <v>4</v>
      </c>
      <c r="J72" s="89">
        <v>1.2E-2</v>
      </c>
      <c r="K72" s="88">
        <v>33</v>
      </c>
      <c r="L72" s="89">
        <v>0.1</v>
      </c>
      <c r="M72" s="88">
        <v>37</v>
      </c>
      <c r="N72" s="89">
        <v>0.112</v>
      </c>
      <c r="P72" s="65">
        <f t="shared" si="17"/>
        <v>0.76300000000000001</v>
      </c>
      <c r="Q72" s="65">
        <f t="shared" si="18"/>
        <v>2.4E-2</v>
      </c>
      <c r="R72" s="65">
        <f t="shared" si="16"/>
        <v>0.21200000000000002</v>
      </c>
      <c r="S72" s="125">
        <f t="shared" si="19"/>
        <v>0.99900000000000011</v>
      </c>
    </row>
    <row r="73" spans="1:19" x14ac:dyDescent="0.25">
      <c r="A73" s="120" t="s">
        <v>10</v>
      </c>
      <c r="B73" s="85">
        <v>127</v>
      </c>
      <c r="C73" s="85">
        <v>51</v>
      </c>
      <c r="D73" s="86">
        <v>0.40200000000000002</v>
      </c>
      <c r="E73" s="85">
        <v>27</v>
      </c>
      <c r="F73" s="86">
        <v>0.21299999999999999</v>
      </c>
      <c r="G73" s="85">
        <v>2</v>
      </c>
      <c r="H73" s="86">
        <v>1.6E-2</v>
      </c>
      <c r="I73" s="85">
        <v>0</v>
      </c>
      <c r="J73" s="85"/>
      <c r="K73" s="85">
        <v>38</v>
      </c>
      <c r="L73" s="86">
        <v>0.29899999999999999</v>
      </c>
      <c r="M73" s="85">
        <v>9</v>
      </c>
      <c r="N73" s="86">
        <v>7.0999999999999994E-2</v>
      </c>
      <c r="P73" s="65">
        <f t="shared" si="17"/>
        <v>0.61499999999999999</v>
      </c>
      <c r="Q73" s="65">
        <f t="shared" si="18"/>
        <v>1.6E-2</v>
      </c>
      <c r="R73" s="65">
        <f t="shared" si="16"/>
        <v>0.37</v>
      </c>
      <c r="S73" s="125">
        <f t="shared" si="19"/>
        <v>1.0009999999999999</v>
      </c>
    </row>
    <row r="74" spans="1:19" x14ac:dyDescent="0.25">
      <c r="A74" s="121" t="s">
        <v>11</v>
      </c>
      <c r="B74" s="88">
        <v>71</v>
      </c>
      <c r="C74" s="88">
        <v>45</v>
      </c>
      <c r="D74" s="89">
        <v>0.63400000000000001</v>
      </c>
      <c r="E74" s="88">
        <v>5</v>
      </c>
      <c r="F74" s="89">
        <v>7.0000000000000007E-2</v>
      </c>
      <c r="G74" s="88">
        <v>1</v>
      </c>
      <c r="H74" s="89">
        <v>1.4E-2</v>
      </c>
      <c r="I74" s="88">
        <v>0</v>
      </c>
      <c r="J74" s="88"/>
      <c r="K74" s="88">
        <v>17</v>
      </c>
      <c r="L74" s="89">
        <v>0.23899999999999999</v>
      </c>
      <c r="M74" s="88">
        <v>3</v>
      </c>
      <c r="N74" s="89">
        <v>4.2000000000000003E-2</v>
      </c>
      <c r="P74" s="65">
        <f t="shared" si="17"/>
        <v>0.70399999999999996</v>
      </c>
      <c r="Q74" s="65">
        <f t="shared" si="18"/>
        <v>1.4E-2</v>
      </c>
      <c r="R74" s="65">
        <f t="shared" si="16"/>
        <v>0.28099999999999997</v>
      </c>
      <c r="S74" s="125">
        <f t="shared" si="19"/>
        <v>0.99899999999999989</v>
      </c>
    </row>
    <row r="76" spans="1:19" x14ac:dyDescent="0.25">
      <c r="A76" s="121" t="s">
        <v>925</v>
      </c>
      <c r="B76" s="61">
        <f>SUM(B68:B74)</f>
        <v>3315</v>
      </c>
      <c r="P76" s="53">
        <f>SUMPRODUCT(B68:B74,P68:P74)/B76</f>
        <v>0.70048989441930609</v>
      </c>
      <c r="Q76" t="s">
        <v>827</v>
      </c>
    </row>
    <row r="78" spans="1:19" x14ac:dyDescent="0.25">
      <c r="A78" s="81" t="s">
        <v>922</v>
      </c>
    </row>
    <row r="79" spans="1:19" ht="15.75" customHeight="1" x14ac:dyDescent="0.25">
      <c r="A79" s="114"/>
      <c r="B79" s="114"/>
      <c r="C79" s="275" t="s">
        <v>833</v>
      </c>
      <c r="D79" s="275"/>
      <c r="E79" s="275"/>
      <c r="F79" s="275"/>
      <c r="G79" s="275" t="s">
        <v>834</v>
      </c>
      <c r="H79" s="275"/>
      <c r="I79" s="275"/>
      <c r="J79" s="275"/>
      <c r="K79" s="275" t="s">
        <v>835</v>
      </c>
      <c r="L79" s="275"/>
      <c r="M79" s="275"/>
      <c r="N79" s="275"/>
    </row>
    <row r="80" spans="1:19" ht="15.75" customHeight="1" x14ac:dyDescent="0.25">
      <c r="A80" s="123">
        <v>44549</v>
      </c>
      <c r="B80" s="62"/>
      <c r="C80" s="272" t="s">
        <v>920</v>
      </c>
      <c r="D80" s="272"/>
      <c r="E80" s="272" t="s">
        <v>921</v>
      </c>
      <c r="F80" s="272"/>
      <c r="G80" s="272" t="s">
        <v>920</v>
      </c>
      <c r="H80" s="272"/>
      <c r="I80" s="272" t="s">
        <v>921</v>
      </c>
      <c r="J80" s="272"/>
      <c r="K80" s="272" t="s">
        <v>920</v>
      </c>
      <c r="L80" s="272"/>
      <c r="M80" s="272" t="s">
        <v>921</v>
      </c>
      <c r="N80" s="272"/>
    </row>
    <row r="81" spans="1:19" x14ac:dyDescent="0.25">
      <c r="A81" s="119" t="s">
        <v>104</v>
      </c>
      <c r="B81" s="62" t="s">
        <v>0</v>
      </c>
      <c r="C81" s="62" t="s">
        <v>839</v>
      </c>
      <c r="D81" s="62" t="s">
        <v>840</v>
      </c>
      <c r="E81" s="62" t="s">
        <v>839</v>
      </c>
      <c r="F81" s="62" t="s">
        <v>840</v>
      </c>
      <c r="G81" s="62" t="s">
        <v>839</v>
      </c>
      <c r="H81" s="62" t="s">
        <v>840</v>
      </c>
      <c r="I81" s="62" t="s">
        <v>839</v>
      </c>
      <c r="J81" s="62" t="s">
        <v>840</v>
      </c>
      <c r="K81" s="62" t="s">
        <v>839</v>
      </c>
      <c r="L81" s="62" t="s">
        <v>840</v>
      </c>
      <c r="M81" s="62" t="s">
        <v>839</v>
      </c>
      <c r="N81" s="62" t="s">
        <v>840</v>
      </c>
      <c r="P81" s="62" t="s">
        <v>833</v>
      </c>
      <c r="Q81" s="62" t="s">
        <v>834</v>
      </c>
      <c r="R81" s="62" t="s">
        <v>923</v>
      </c>
    </row>
    <row r="82" spans="1:19" x14ac:dyDescent="0.25">
      <c r="A82" s="120" t="s">
        <v>901</v>
      </c>
      <c r="B82" s="122">
        <v>1176</v>
      </c>
      <c r="C82" s="85">
        <v>0</v>
      </c>
      <c r="D82" s="85" t="s">
        <v>841</v>
      </c>
      <c r="E82" s="85">
        <v>0</v>
      </c>
      <c r="F82" s="85" t="s">
        <v>841</v>
      </c>
      <c r="G82" s="85">
        <v>0</v>
      </c>
      <c r="H82" s="85" t="s">
        <v>841</v>
      </c>
      <c r="I82" s="85">
        <v>0</v>
      </c>
      <c r="J82" s="85" t="s">
        <v>841</v>
      </c>
      <c r="K82" s="85">
        <v>130</v>
      </c>
      <c r="L82" s="86">
        <v>0.111</v>
      </c>
      <c r="M82" s="122">
        <v>1046</v>
      </c>
      <c r="N82" s="86">
        <v>0.88900000000000001</v>
      </c>
    </row>
    <row r="83" spans="1:19" x14ac:dyDescent="0.25">
      <c r="A83" s="121" t="s">
        <v>809</v>
      </c>
      <c r="B83" s="88">
        <v>1153</v>
      </c>
      <c r="C83" s="88">
        <v>192</v>
      </c>
      <c r="D83" s="89">
        <v>0.16700000000000001</v>
      </c>
      <c r="E83" s="88">
        <v>642</v>
      </c>
      <c r="F83" s="89">
        <v>0.55700000000000005</v>
      </c>
      <c r="G83" s="88">
        <v>10</v>
      </c>
      <c r="H83" s="89">
        <v>8.9999999999999993E-3</v>
      </c>
      <c r="I83" s="88">
        <v>27</v>
      </c>
      <c r="J83" s="89">
        <v>2.3E-2</v>
      </c>
      <c r="K83" s="88">
        <v>41</v>
      </c>
      <c r="L83" s="89">
        <v>3.5999999999999997E-2</v>
      </c>
      <c r="M83" s="88">
        <v>241</v>
      </c>
      <c r="N83" s="89">
        <v>0.20899999999999999</v>
      </c>
      <c r="P83" s="65">
        <f>D83+F83</f>
        <v>0.72400000000000009</v>
      </c>
      <c r="Q83" s="65">
        <f>H83+J83</f>
        <v>3.2000000000000001E-2</v>
      </c>
      <c r="R83" s="65">
        <f t="shared" ref="R83:R89" si="20">L83+N83</f>
        <v>0.245</v>
      </c>
      <c r="S83" s="125">
        <f>SUM(P83:R83)</f>
        <v>1.0010000000000001</v>
      </c>
    </row>
    <row r="84" spans="1:19" x14ac:dyDescent="0.25">
      <c r="A84" s="120" t="s">
        <v>6</v>
      </c>
      <c r="B84" s="85">
        <v>1082</v>
      </c>
      <c r="C84" s="85">
        <v>184</v>
      </c>
      <c r="D84" s="86">
        <v>0.17</v>
      </c>
      <c r="E84" s="85">
        <v>661</v>
      </c>
      <c r="F84" s="86">
        <v>0.61099999999999999</v>
      </c>
      <c r="G84" s="85">
        <v>7</v>
      </c>
      <c r="H84" s="86">
        <v>6.0000000000000001E-3</v>
      </c>
      <c r="I84" s="85">
        <v>18</v>
      </c>
      <c r="J84" s="86">
        <v>1.7000000000000001E-2</v>
      </c>
      <c r="K84" s="85">
        <v>42</v>
      </c>
      <c r="L84" s="86">
        <v>3.9E-2</v>
      </c>
      <c r="M84" s="85">
        <v>170</v>
      </c>
      <c r="N84" s="86">
        <v>0.157</v>
      </c>
      <c r="P84" s="65">
        <f t="shared" ref="P84:P89" si="21">D84+F84</f>
        <v>0.78100000000000003</v>
      </c>
      <c r="Q84" s="65">
        <f t="shared" ref="Q84:Q89" si="22">H84+J84</f>
        <v>2.3E-2</v>
      </c>
      <c r="R84" s="65">
        <f t="shared" si="20"/>
        <v>0.19600000000000001</v>
      </c>
      <c r="S84" s="125">
        <f t="shared" ref="S84:S89" si="23">SUM(P84:R84)</f>
        <v>1</v>
      </c>
    </row>
    <row r="85" spans="1:19" x14ac:dyDescent="0.25">
      <c r="A85" s="121" t="s">
        <v>7</v>
      </c>
      <c r="B85" s="88">
        <v>971</v>
      </c>
      <c r="C85" s="88">
        <v>196</v>
      </c>
      <c r="D85" s="89">
        <v>0.20200000000000001</v>
      </c>
      <c r="E85" s="88">
        <v>585</v>
      </c>
      <c r="F85" s="89">
        <v>0.60199999999999998</v>
      </c>
      <c r="G85" s="88">
        <v>2</v>
      </c>
      <c r="H85" s="89">
        <v>2E-3</v>
      </c>
      <c r="I85" s="88">
        <v>16</v>
      </c>
      <c r="J85" s="89">
        <v>1.6E-2</v>
      </c>
      <c r="K85" s="88">
        <v>44</v>
      </c>
      <c r="L85" s="89">
        <v>4.4999999999999998E-2</v>
      </c>
      <c r="M85" s="88">
        <v>128</v>
      </c>
      <c r="N85" s="89">
        <v>0.13200000000000001</v>
      </c>
      <c r="P85" s="65">
        <f t="shared" si="21"/>
        <v>0.80400000000000005</v>
      </c>
      <c r="Q85" s="65">
        <f t="shared" si="22"/>
        <v>1.8000000000000002E-2</v>
      </c>
      <c r="R85" s="65">
        <f t="shared" si="20"/>
        <v>0.17699999999999999</v>
      </c>
      <c r="S85" s="125">
        <f t="shared" si="23"/>
        <v>0.99900000000000011</v>
      </c>
    </row>
    <row r="86" spans="1:19" x14ac:dyDescent="0.25">
      <c r="A86" s="120" t="s">
        <v>8</v>
      </c>
      <c r="B86" s="85">
        <v>621</v>
      </c>
      <c r="C86" s="85">
        <v>183</v>
      </c>
      <c r="D86" s="86">
        <v>0.29499999999999998</v>
      </c>
      <c r="E86" s="85">
        <v>312</v>
      </c>
      <c r="F86" s="86">
        <v>0.502</v>
      </c>
      <c r="G86" s="85">
        <v>5</v>
      </c>
      <c r="H86" s="86">
        <v>8.0000000000000002E-3</v>
      </c>
      <c r="I86" s="85">
        <v>2</v>
      </c>
      <c r="J86" s="86">
        <v>3.0000000000000001E-3</v>
      </c>
      <c r="K86" s="85">
        <v>44</v>
      </c>
      <c r="L86" s="86">
        <v>7.0999999999999994E-2</v>
      </c>
      <c r="M86" s="85">
        <v>75</v>
      </c>
      <c r="N86" s="86">
        <v>0.121</v>
      </c>
      <c r="P86" s="65">
        <f t="shared" si="21"/>
        <v>0.79699999999999993</v>
      </c>
      <c r="Q86" s="65">
        <f t="shared" si="22"/>
        <v>1.0999999999999999E-2</v>
      </c>
      <c r="R86" s="65">
        <f t="shared" si="20"/>
        <v>0.192</v>
      </c>
      <c r="S86" s="125">
        <f t="shared" si="23"/>
        <v>1</v>
      </c>
    </row>
    <row r="87" spans="1:19" x14ac:dyDescent="0.25">
      <c r="A87" s="121" t="s">
        <v>9</v>
      </c>
      <c r="B87" s="88">
        <v>425</v>
      </c>
      <c r="C87" s="88">
        <v>166</v>
      </c>
      <c r="D87" s="89">
        <v>0.39100000000000001</v>
      </c>
      <c r="E87" s="88">
        <v>177</v>
      </c>
      <c r="F87" s="89">
        <v>0.41599999999999998</v>
      </c>
      <c r="G87" s="88">
        <v>3</v>
      </c>
      <c r="H87" s="89">
        <v>7.0000000000000001E-3</v>
      </c>
      <c r="I87" s="88">
        <v>5</v>
      </c>
      <c r="J87" s="89">
        <v>1.2E-2</v>
      </c>
      <c r="K87" s="88">
        <v>36</v>
      </c>
      <c r="L87" s="89">
        <v>8.5000000000000006E-2</v>
      </c>
      <c r="M87" s="88">
        <v>38</v>
      </c>
      <c r="N87" s="89">
        <v>8.8999999999999996E-2</v>
      </c>
      <c r="P87" s="65">
        <f t="shared" si="21"/>
        <v>0.80699999999999994</v>
      </c>
      <c r="Q87" s="65">
        <f t="shared" si="22"/>
        <v>1.9E-2</v>
      </c>
      <c r="R87" s="65">
        <f t="shared" si="20"/>
        <v>0.17399999999999999</v>
      </c>
      <c r="S87" s="125">
        <f t="shared" si="23"/>
        <v>1</v>
      </c>
    </row>
    <row r="88" spans="1:19" x14ac:dyDescent="0.25">
      <c r="A88" s="120" t="s">
        <v>10</v>
      </c>
      <c r="B88" s="85">
        <v>148</v>
      </c>
      <c r="C88" s="85">
        <v>63</v>
      </c>
      <c r="D88" s="86">
        <v>0.42599999999999999</v>
      </c>
      <c r="E88" s="85">
        <v>36</v>
      </c>
      <c r="F88" s="86">
        <v>0.24299999999999999</v>
      </c>
      <c r="G88" s="85">
        <v>1</v>
      </c>
      <c r="H88" s="86">
        <v>7.0000000000000001E-3</v>
      </c>
      <c r="I88" s="85">
        <v>0</v>
      </c>
      <c r="J88" s="85"/>
      <c r="K88" s="85">
        <v>38</v>
      </c>
      <c r="L88" s="86">
        <v>0.25700000000000001</v>
      </c>
      <c r="M88" s="85">
        <v>10</v>
      </c>
      <c r="N88" s="86">
        <v>6.8000000000000005E-2</v>
      </c>
      <c r="P88" s="65">
        <f t="shared" si="21"/>
        <v>0.66900000000000004</v>
      </c>
      <c r="Q88" s="65">
        <f t="shared" si="22"/>
        <v>7.0000000000000001E-3</v>
      </c>
      <c r="R88" s="65">
        <f t="shared" si="20"/>
        <v>0.32500000000000001</v>
      </c>
      <c r="S88" s="125">
        <f t="shared" si="23"/>
        <v>1.0010000000000001</v>
      </c>
    </row>
    <row r="89" spans="1:19" x14ac:dyDescent="0.25">
      <c r="A89" s="121" t="s">
        <v>11</v>
      </c>
      <c r="B89" s="88">
        <v>76</v>
      </c>
      <c r="C89" s="88">
        <v>50</v>
      </c>
      <c r="D89" s="89">
        <v>0.65800000000000003</v>
      </c>
      <c r="E89" s="88">
        <v>5</v>
      </c>
      <c r="F89" s="89">
        <v>6.6000000000000003E-2</v>
      </c>
      <c r="G89" s="88">
        <v>1</v>
      </c>
      <c r="H89" s="89">
        <v>1.2999999999999999E-2</v>
      </c>
      <c r="I89" s="88">
        <v>0</v>
      </c>
      <c r="J89" s="88"/>
      <c r="K89" s="88">
        <v>17</v>
      </c>
      <c r="L89" s="89">
        <v>0.224</v>
      </c>
      <c r="M89" s="88">
        <v>3</v>
      </c>
      <c r="N89" s="89">
        <v>3.9E-2</v>
      </c>
      <c r="P89" s="65">
        <f t="shared" si="21"/>
        <v>0.72399999999999998</v>
      </c>
      <c r="Q89" s="65">
        <f t="shared" si="22"/>
        <v>1.2999999999999999E-2</v>
      </c>
      <c r="R89" s="65">
        <f t="shared" si="20"/>
        <v>0.26300000000000001</v>
      </c>
      <c r="S89" s="125">
        <f t="shared" si="23"/>
        <v>1</v>
      </c>
    </row>
    <row r="91" spans="1:19" x14ac:dyDescent="0.25">
      <c r="A91" s="121" t="s">
        <v>925</v>
      </c>
      <c r="B91" s="61">
        <f>SUM(B83:B89)</f>
        <v>4476</v>
      </c>
      <c r="P91" s="53">
        <f>SUMPRODUCT(B83:B89,P83:P89)/B91</f>
        <v>0.77132394995531728</v>
      </c>
      <c r="Q91" t="s">
        <v>827</v>
      </c>
    </row>
    <row r="93" spans="1:19" x14ac:dyDescent="0.25">
      <c r="A93" s="81" t="s">
        <v>922</v>
      </c>
    </row>
    <row r="94" spans="1:19" ht="15.75" customHeight="1" x14ac:dyDescent="0.25">
      <c r="A94" s="114"/>
      <c r="B94" s="114"/>
      <c r="C94" s="275" t="s">
        <v>833</v>
      </c>
      <c r="D94" s="275"/>
      <c r="E94" s="275"/>
      <c r="F94" s="275"/>
      <c r="G94" s="275" t="s">
        <v>834</v>
      </c>
      <c r="H94" s="275"/>
      <c r="I94" s="275"/>
      <c r="J94" s="275"/>
      <c r="K94" s="275" t="s">
        <v>835</v>
      </c>
      <c r="L94" s="275"/>
      <c r="M94" s="275"/>
      <c r="N94" s="275"/>
    </row>
    <row r="95" spans="1:19" ht="15.75" customHeight="1" x14ac:dyDescent="0.25">
      <c r="A95" s="123">
        <v>44550</v>
      </c>
      <c r="B95" s="62"/>
      <c r="C95" s="272" t="s">
        <v>920</v>
      </c>
      <c r="D95" s="272"/>
      <c r="E95" s="272" t="s">
        <v>921</v>
      </c>
      <c r="F95" s="272"/>
      <c r="G95" s="272" t="s">
        <v>920</v>
      </c>
      <c r="H95" s="272"/>
      <c r="I95" s="272" t="s">
        <v>921</v>
      </c>
      <c r="J95" s="272"/>
      <c r="K95" s="272" t="s">
        <v>920</v>
      </c>
      <c r="L95" s="272"/>
      <c r="M95" s="272" t="s">
        <v>921</v>
      </c>
      <c r="N95" s="272"/>
    </row>
    <row r="96" spans="1:19" x14ac:dyDescent="0.25">
      <c r="A96" s="119" t="s">
        <v>104</v>
      </c>
      <c r="B96" s="62" t="s">
        <v>0</v>
      </c>
      <c r="C96" s="62" t="s">
        <v>839</v>
      </c>
      <c r="D96" s="62" t="s">
        <v>840</v>
      </c>
      <c r="E96" s="62" t="s">
        <v>839</v>
      </c>
      <c r="F96" s="62" t="s">
        <v>840</v>
      </c>
      <c r="G96" s="62" t="s">
        <v>839</v>
      </c>
      <c r="H96" s="62" t="s">
        <v>840</v>
      </c>
      <c r="I96" s="62" t="s">
        <v>839</v>
      </c>
      <c r="J96" s="62" t="s">
        <v>840</v>
      </c>
      <c r="K96" s="62" t="s">
        <v>839</v>
      </c>
      <c r="L96" s="62" t="s">
        <v>840</v>
      </c>
      <c r="M96" s="62" t="s">
        <v>839</v>
      </c>
      <c r="N96" s="62" t="s">
        <v>840</v>
      </c>
      <c r="P96" s="62" t="s">
        <v>833</v>
      </c>
      <c r="Q96" s="62" t="s">
        <v>834</v>
      </c>
      <c r="R96" s="62" t="s">
        <v>923</v>
      </c>
    </row>
    <row r="97" spans="1:19" x14ac:dyDescent="0.25">
      <c r="A97" s="120" t="s">
        <v>901</v>
      </c>
      <c r="B97" s="122">
        <v>1162</v>
      </c>
      <c r="C97" s="85">
        <v>0</v>
      </c>
      <c r="D97" s="85" t="s">
        <v>841</v>
      </c>
      <c r="E97" s="85">
        <v>0</v>
      </c>
      <c r="F97" s="85" t="s">
        <v>841</v>
      </c>
      <c r="G97" s="85">
        <v>0</v>
      </c>
      <c r="H97" s="85" t="s">
        <v>841</v>
      </c>
      <c r="I97" s="85">
        <v>0</v>
      </c>
      <c r="J97" s="85" t="s">
        <v>841</v>
      </c>
      <c r="K97" s="85">
        <v>129</v>
      </c>
      <c r="L97" s="86">
        <v>0.111</v>
      </c>
      <c r="M97" s="122">
        <v>1033</v>
      </c>
      <c r="N97" s="86">
        <v>0.88900000000000001</v>
      </c>
    </row>
    <row r="98" spans="1:19" x14ac:dyDescent="0.25">
      <c r="A98" s="121" t="s">
        <v>809</v>
      </c>
      <c r="B98" s="88">
        <v>1303</v>
      </c>
      <c r="C98" s="88">
        <v>207</v>
      </c>
      <c r="D98" s="89">
        <v>0.159</v>
      </c>
      <c r="E98" s="88">
        <v>776</v>
      </c>
      <c r="F98" s="89">
        <v>0.59599999999999997</v>
      </c>
      <c r="G98" s="88">
        <v>9</v>
      </c>
      <c r="H98" s="89">
        <v>7.0000000000000001E-3</v>
      </c>
      <c r="I98" s="88">
        <v>28</v>
      </c>
      <c r="J98" s="89">
        <v>2.1000000000000001E-2</v>
      </c>
      <c r="K98" s="88">
        <v>39</v>
      </c>
      <c r="L98" s="89">
        <v>0.03</v>
      </c>
      <c r="M98" s="88">
        <v>244</v>
      </c>
      <c r="N98" s="89">
        <v>0.187</v>
      </c>
      <c r="P98" s="65">
        <f>D98+F98</f>
        <v>0.755</v>
      </c>
      <c r="Q98" s="65">
        <f>H98+J98</f>
        <v>2.8000000000000001E-2</v>
      </c>
      <c r="R98" s="65">
        <f t="shared" ref="R98:R104" si="24">L98+N98</f>
        <v>0.217</v>
      </c>
      <c r="S98" s="125">
        <f>SUM(P98:R98)</f>
        <v>1</v>
      </c>
    </row>
    <row r="99" spans="1:19" x14ac:dyDescent="0.25">
      <c r="A99" s="120" t="s">
        <v>6</v>
      </c>
      <c r="B99" s="85">
        <v>1181</v>
      </c>
      <c r="C99" s="85">
        <v>207</v>
      </c>
      <c r="D99" s="86">
        <v>0.17499999999999999</v>
      </c>
      <c r="E99" s="85">
        <v>745</v>
      </c>
      <c r="F99" s="86">
        <v>0.63100000000000001</v>
      </c>
      <c r="G99" s="85">
        <v>6</v>
      </c>
      <c r="H99" s="86">
        <v>5.0000000000000001E-3</v>
      </c>
      <c r="I99" s="85">
        <v>19</v>
      </c>
      <c r="J99" s="86">
        <v>1.6E-2</v>
      </c>
      <c r="K99" s="85">
        <v>41</v>
      </c>
      <c r="L99" s="86">
        <v>3.5000000000000003E-2</v>
      </c>
      <c r="M99" s="85">
        <v>163</v>
      </c>
      <c r="N99" s="86">
        <v>0.13800000000000001</v>
      </c>
      <c r="P99" s="65">
        <f t="shared" ref="P99:P104" si="25">D99+F99</f>
        <v>0.80600000000000005</v>
      </c>
      <c r="Q99" s="65">
        <f t="shared" ref="Q99:Q104" si="26">H99+J99</f>
        <v>2.1000000000000001E-2</v>
      </c>
      <c r="R99" s="65">
        <f t="shared" si="24"/>
        <v>0.17300000000000001</v>
      </c>
      <c r="S99" s="125">
        <f t="shared" ref="S99:S104" si="27">SUM(P99:R99)</f>
        <v>1</v>
      </c>
    </row>
    <row r="100" spans="1:19" x14ac:dyDescent="0.25">
      <c r="A100" s="121" t="s">
        <v>7</v>
      </c>
      <c r="B100" s="88">
        <v>1032</v>
      </c>
      <c r="C100" s="88">
        <v>214</v>
      </c>
      <c r="D100" s="89">
        <v>0.20699999999999999</v>
      </c>
      <c r="E100" s="88">
        <v>638</v>
      </c>
      <c r="F100" s="89">
        <v>0.61799999999999999</v>
      </c>
      <c r="G100" s="88">
        <v>2</v>
      </c>
      <c r="H100" s="89">
        <v>2E-3</v>
      </c>
      <c r="I100" s="88">
        <v>16</v>
      </c>
      <c r="J100" s="89">
        <v>1.6E-2</v>
      </c>
      <c r="K100" s="88">
        <v>43</v>
      </c>
      <c r="L100" s="89">
        <v>4.2000000000000003E-2</v>
      </c>
      <c r="M100" s="88">
        <v>119</v>
      </c>
      <c r="N100" s="89">
        <v>0.115</v>
      </c>
      <c r="P100" s="65">
        <f t="shared" si="25"/>
        <v>0.82499999999999996</v>
      </c>
      <c r="Q100" s="65">
        <f t="shared" si="26"/>
        <v>1.8000000000000002E-2</v>
      </c>
      <c r="R100" s="65">
        <f t="shared" si="24"/>
        <v>0.157</v>
      </c>
      <c r="S100" s="125">
        <f t="shared" si="27"/>
        <v>1</v>
      </c>
    </row>
    <row r="101" spans="1:19" x14ac:dyDescent="0.25">
      <c r="A101" s="120" t="s">
        <v>8</v>
      </c>
      <c r="B101" s="85">
        <v>678</v>
      </c>
      <c r="C101" s="85">
        <v>197</v>
      </c>
      <c r="D101" s="86">
        <v>0.29099999999999998</v>
      </c>
      <c r="E101" s="85">
        <v>365</v>
      </c>
      <c r="F101" s="86">
        <v>0.53800000000000003</v>
      </c>
      <c r="G101" s="85">
        <v>6</v>
      </c>
      <c r="H101" s="86">
        <v>8.9999999999999993E-3</v>
      </c>
      <c r="I101" s="85">
        <v>2</v>
      </c>
      <c r="J101" s="86">
        <v>3.0000000000000001E-3</v>
      </c>
      <c r="K101" s="85">
        <v>39</v>
      </c>
      <c r="L101" s="86">
        <v>5.8000000000000003E-2</v>
      </c>
      <c r="M101" s="85">
        <v>69</v>
      </c>
      <c r="N101" s="86">
        <v>0.10199999999999999</v>
      </c>
      <c r="P101" s="65">
        <f t="shared" si="25"/>
        <v>0.82899999999999996</v>
      </c>
      <c r="Q101" s="65">
        <f t="shared" si="26"/>
        <v>1.2E-2</v>
      </c>
      <c r="R101" s="65">
        <f t="shared" si="24"/>
        <v>0.16</v>
      </c>
      <c r="S101" s="125">
        <f t="shared" si="27"/>
        <v>1.0009999999999999</v>
      </c>
    </row>
    <row r="102" spans="1:19" x14ac:dyDescent="0.25">
      <c r="A102" s="121" t="s">
        <v>9</v>
      </c>
      <c r="B102" s="88">
        <v>459</v>
      </c>
      <c r="C102" s="88">
        <v>171</v>
      </c>
      <c r="D102" s="89">
        <v>0.373</v>
      </c>
      <c r="E102" s="88">
        <v>204</v>
      </c>
      <c r="F102" s="89">
        <v>0.44400000000000001</v>
      </c>
      <c r="G102" s="88">
        <v>3</v>
      </c>
      <c r="H102" s="89">
        <v>7.0000000000000001E-3</v>
      </c>
      <c r="I102" s="88">
        <v>5</v>
      </c>
      <c r="J102" s="89">
        <v>1.0999999999999999E-2</v>
      </c>
      <c r="K102" s="88">
        <v>38</v>
      </c>
      <c r="L102" s="89">
        <v>8.3000000000000004E-2</v>
      </c>
      <c r="M102" s="88">
        <v>38</v>
      </c>
      <c r="N102" s="89">
        <v>8.3000000000000004E-2</v>
      </c>
      <c r="P102" s="65">
        <f t="shared" si="25"/>
        <v>0.81699999999999995</v>
      </c>
      <c r="Q102" s="65">
        <f t="shared" si="26"/>
        <v>1.7999999999999999E-2</v>
      </c>
      <c r="R102" s="65">
        <f t="shared" si="24"/>
        <v>0.16600000000000001</v>
      </c>
      <c r="S102" s="125">
        <f t="shared" si="27"/>
        <v>1.0009999999999999</v>
      </c>
    </row>
    <row r="103" spans="1:19" x14ac:dyDescent="0.25">
      <c r="A103" s="120" t="s">
        <v>10</v>
      </c>
      <c r="B103" s="85">
        <v>154</v>
      </c>
      <c r="C103" s="85">
        <v>67</v>
      </c>
      <c r="D103" s="86">
        <v>0.435</v>
      </c>
      <c r="E103" s="85">
        <v>37</v>
      </c>
      <c r="F103" s="86">
        <v>0.24</v>
      </c>
      <c r="G103" s="85">
        <v>1</v>
      </c>
      <c r="H103" s="86">
        <v>6.0000000000000001E-3</v>
      </c>
      <c r="I103" s="85">
        <v>0</v>
      </c>
      <c r="J103" s="85"/>
      <c r="K103" s="85">
        <v>37</v>
      </c>
      <c r="L103" s="86">
        <v>0.24</v>
      </c>
      <c r="M103" s="85">
        <v>12</v>
      </c>
      <c r="N103" s="86">
        <v>7.8E-2</v>
      </c>
      <c r="P103" s="65">
        <f t="shared" si="25"/>
        <v>0.67500000000000004</v>
      </c>
      <c r="Q103" s="65">
        <f t="shared" si="26"/>
        <v>6.0000000000000001E-3</v>
      </c>
      <c r="R103" s="65">
        <f t="shared" si="24"/>
        <v>0.318</v>
      </c>
      <c r="S103" s="125">
        <f t="shared" si="27"/>
        <v>0.99900000000000011</v>
      </c>
    </row>
    <row r="104" spans="1:19" x14ac:dyDescent="0.25">
      <c r="A104" s="121" t="s">
        <v>11</v>
      </c>
      <c r="B104" s="88">
        <v>76</v>
      </c>
      <c r="C104" s="88">
        <v>45</v>
      </c>
      <c r="D104" s="89">
        <v>0.59199999999999997</v>
      </c>
      <c r="E104" s="88">
        <v>8</v>
      </c>
      <c r="F104" s="89">
        <v>0.105</v>
      </c>
      <c r="G104" s="88">
        <v>1</v>
      </c>
      <c r="H104" s="89">
        <v>1.2999999999999999E-2</v>
      </c>
      <c r="I104" s="88">
        <v>0</v>
      </c>
      <c r="J104" s="88"/>
      <c r="K104" s="88">
        <v>18</v>
      </c>
      <c r="L104" s="89">
        <v>0.23699999999999999</v>
      </c>
      <c r="M104" s="88">
        <v>4</v>
      </c>
      <c r="N104" s="89">
        <v>5.2999999999999999E-2</v>
      </c>
      <c r="P104" s="65">
        <f t="shared" si="25"/>
        <v>0.69699999999999995</v>
      </c>
      <c r="Q104" s="65">
        <f t="shared" si="26"/>
        <v>1.2999999999999999E-2</v>
      </c>
      <c r="R104" s="65">
        <f t="shared" si="24"/>
        <v>0.28999999999999998</v>
      </c>
      <c r="S104" s="125">
        <f t="shared" si="27"/>
        <v>1</v>
      </c>
    </row>
    <row r="106" spans="1:19" x14ac:dyDescent="0.25">
      <c r="A106" s="121" t="s">
        <v>925</v>
      </c>
      <c r="B106" s="61">
        <f>SUM(B98:B104)</f>
        <v>4883</v>
      </c>
      <c r="P106" s="53">
        <f>SUMPRODUCT(B98:B104,P98:P104)/B106</f>
        <v>0.79480606184722502</v>
      </c>
      <c r="Q106" t="s">
        <v>827</v>
      </c>
    </row>
    <row r="108" spans="1:19" x14ac:dyDescent="0.25">
      <c r="A108" s="81" t="s">
        <v>922</v>
      </c>
    </row>
    <row r="109" spans="1:19" ht="15.75" customHeight="1" x14ac:dyDescent="0.25">
      <c r="A109" s="114"/>
      <c r="B109" s="114"/>
      <c r="C109" s="275" t="s">
        <v>833</v>
      </c>
      <c r="D109" s="275"/>
      <c r="E109" s="275"/>
      <c r="F109" s="275"/>
      <c r="G109" s="275" t="s">
        <v>834</v>
      </c>
      <c r="H109" s="275"/>
      <c r="I109" s="275"/>
      <c r="J109" s="275"/>
      <c r="K109" s="275" t="s">
        <v>835</v>
      </c>
      <c r="L109" s="275"/>
      <c r="M109" s="275"/>
      <c r="N109" s="275"/>
    </row>
    <row r="110" spans="1:19" ht="15.75" customHeight="1" x14ac:dyDescent="0.25">
      <c r="A110" s="123">
        <v>44551</v>
      </c>
      <c r="B110" s="62"/>
      <c r="C110" s="272" t="s">
        <v>920</v>
      </c>
      <c r="D110" s="272"/>
      <c r="E110" s="272" t="s">
        <v>921</v>
      </c>
      <c r="F110" s="272"/>
      <c r="G110" s="272" t="s">
        <v>920</v>
      </c>
      <c r="H110" s="272"/>
      <c r="I110" s="272" t="s">
        <v>921</v>
      </c>
      <c r="J110" s="272"/>
      <c r="K110" s="272" t="s">
        <v>920</v>
      </c>
      <c r="L110" s="272"/>
      <c r="M110" s="272" t="s">
        <v>921</v>
      </c>
      <c r="N110" s="272"/>
    </row>
    <row r="111" spans="1:19" x14ac:dyDescent="0.25">
      <c r="A111" s="119" t="s">
        <v>104</v>
      </c>
      <c r="B111" s="62" t="s">
        <v>0</v>
      </c>
      <c r="C111" s="62" t="s">
        <v>839</v>
      </c>
      <c r="D111" s="62" t="s">
        <v>840</v>
      </c>
      <c r="E111" s="62" t="s">
        <v>839</v>
      </c>
      <c r="F111" s="62" t="s">
        <v>840</v>
      </c>
      <c r="G111" s="62" t="s">
        <v>839</v>
      </c>
      <c r="H111" s="62" t="s">
        <v>840</v>
      </c>
      <c r="I111" s="62" t="s">
        <v>839</v>
      </c>
      <c r="J111" s="62" t="s">
        <v>840</v>
      </c>
      <c r="K111" s="62" t="s">
        <v>839</v>
      </c>
      <c r="L111" s="62" t="s">
        <v>840</v>
      </c>
      <c r="M111" s="62" t="s">
        <v>839</v>
      </c>
      <c r="N111" s="62" t="s">
        <v>840</v>
      </c>
      <c r="P111" s="62" t="s">
        <v>833</v>
      </c>
      <c r="Q111" s="62" t="s">
        <v>834</v>
      </c>
      <c r="R111" s="62" t="s">
        <v>923</v>
      </c>
    </row>
    <row r="112" spans="1:19" x14ac:dyDescent="0.25">
      <c r="A112" s="120" t="s">
        <v>901</v>
      </c>
      <c r="B112" s="122">
        <v>1206</v>
      </c>
      <c r="C112" s="85">
        <v>0</v>
      </c>
      <c r="D112" s="85" t="s">
        <v>841</v>
      </c>
      <c r="E112" s="85">
        <v>0</v>
      </c>
      <c r="F112" s="85" t="s">
        <v>841</v>
      </c>
      <c r="G112" s="85">
        <v>0</v>
      </c>
      <c r="H112" s="85" t="s">
        <v>841</v>
      </c>
      <c r="I112" s="85">
        <v>0</v>
      </c>
      <c r="J112" s="85" t="s">
        <v>841</v>
      </c>
      <c r="K112" s="85">
        <v>142</v>
      </c>
      <c r="L112" s="86">
        <v>0.11799999999999999</v>
      </c>
      <c r="M112" s="122">
        <v>1064</v>
      </c>
      <c r="N112" s="86">
        <v>0.88200000000000001</v>
      </c>
    </row>
    <row r="113" spans="1:19" x14ac:dyDescent="0.25">
      <c r="A113" s="121" t="s">
        <v>809</v>
      </c>
      <c r="B113" s="88">
        <v>1630</v>
      </c>
      <c r="C113" s="88">
        <v>270</v>
      </c>
      <c r="D113" s="89">
        <v>0.16600000000000001</v>
      </c>
      <c r="E113" s="88">
        <v>1023</v>
      </c>
      <c r="F113" s="89">
        <v>0.628</v>
      </c>
      <c r="G113" s="88">
        <v>10</v>
      </c>
      <c r="H113" s="89">
        <v>6.0000000000000001E-3</v>
      </c>
      <c r="I113" s="88">
        <v>31</v>
      </c>
      <c r="J113" s="89">
        <v>1.9E-2</v>
      </c>
      <c r="K113" s="88">
        <v>45</v>
      </c>
      <c r="L113" s="89">
        <v>2.8000000000000001E-2</v>
      </c>
      <c r="M113" s="88">
        <v>251</v>
      </c>
      <c r="N113" s="89">
        <v>0.154</v>
      </c>
      <c r="P113" s="65">
        <f>D113+F113</f>
        <v>0.79400000000000004</v>
      </c>
      <c r="Q113" s="65">
        <f>H113+J113</f>
        <v>2.5000000000000001E-2</v>
      </c>
      <c r="R113" s="65">
        <f t="shared" ref="R113:R119" si="28">L113+N113</f>
        <v>0.182</v>
      </c>
      <c r="S113" s="125">
        <f>SUM(P113:R113)</f>
        <v>1.0010000000000001</v>
      </c>
    </row>
    <row r="114" spans="1:19" x14ac:dyDescent="0.25">
      <c r="A114" s="120" t="s">
        <v>6</v>
      </c>
      <c r="B114" s="85">
        <v>1434</v>
      </c>
      <c r="C114" s="85">
        <v>251</v>
      </c>
      <c r="D114" s="86">
        <v>0.17499999999999999</v>
      </c>
      <c r="E114" s="85">
        <v>955</v>
      </c>
      <c r="F114" s="86">
        <v>0.66600000000000004</v>
      </c>
      <c r="G114" s="85">
        <v>6</v>
      </c>
      <c r="H114" s="86">
        <v>4.0000000000000001E-3</v>
      </c>
      <c r="I114" s="85">
        <v>15</v>
      </c>
      <c r="J114" s="86">
        <v>0.01</v>
      </c>
      <c r="K114" s="85">
        <v>45</v>
      </c>
      <c r="L114" s="86">
        <v>3.1E-2</v>
      </c>
      <c r="M114" s="85">
        <v>162</v>
      </c>
      <c r="N114" s="86">
        <v>0.113</v>
      </c>
      <c r="P114" s="65">
        <f t="shared" ref="P114:P119" si="29">D114+F114</f>
        <v>0.84099999999999997</v>
      </c>
      <c r="Q114" s="65">
        <f t="shared" ref="Q114:Q119" si="30">H114+J114</f>
        <v>1.4E-2</v>
      </c>
      <c r="R114" s="65">
        <f t="shared" si="28"/>
        <v>0.14400000000000002</v>
      </c>
      <c r="S114" s="125">
        <f t="shared" ref="S114:S119" si="31">SUM(P114:R114)</f>
        <v>0.999</v>
      </c>
    </row>
    <row r="115" spans="1:19" x14ac:dyDescent="0.25">
      <c r="A115" s="121" t="s">
        <v>7</v>
      </c>
      <c r="B115" s="88">
        <v>1210</v>
      </c>
      <c r="C115" s="88">
        <v>258</v>
      </c>
      <c r="D115" s="89">
        <v>0.21299999999999999</v>
      </c>
      <c r="E115" s="88">
        <v>779</v>
      </c>
      <c r="F115" s="89">
        <v>0.64400000000000002</v>
      </c>
      <c r="G115" s="88">
        <v>1</v>
      </c>
      <c r="H115" s="89">
        <v>1E-3</v>
      </c>
      <c r="I115" s="88">
        <v>15</v>
      </c>
      <c r="J115" s="89">
        <v>1.2E-2</v>
      </c>
      <c r="K115" s="88">
        <v>42</v>
      </c>
      <c r="L115" s="89">
        <v>3.5000000000000003E-2</v>
      </c>
      <c r="M115" s="88">
        <v>115</v>
      </c>
      <c r="N115" s="89">
        <v>9.5000000000000001E-2</v>
      </c>
      <c r="P115" s="65">
        <f t="shared" si="29"/>
        <v>0.85699999999999998</v>
      </c>
      <c r="Q115" s="65">
        <f t="shared" si="30"/>
        <v>1.3000000000000001E-2</v>
      </c>
      <c r="R115" s="65">
        <f t="shared" si="28"/>
        <v>0.13</v>
      </c>
      <c r="S115" s="125">
        <f t="shared" si="31"/>
        <v>1</v>
      </c>
    </row>
    <row r="116" spans="1:19" x14ac:dyDescent="0.25">
      <c r="A116" s="120" t="s">
        <v>8</v>
      </c>
      <c r="B116" s="85">
        <v>816</v>
      </c>
      <c r="C116" s="85">
        <v>228</v>
      </c>
      <c r="D116" s="86">
        <v>0.27900000000000003</v>
      </c>
      <c r="E116" s="85">
        <v>463</v>
      </c>
      <c r="F116" s="86">
        <v>0.56699999999999995</v>
      </c>
      <c r="G116" s="85">
        <v>6</v>
      </c>
      <c r="H116" s="86">
        <v>7.0000000000000001E-3</v>
      </c>
      <c r="I116" s="85">
        <v>3</v>
      </c>
      <c r="J116" s="86">
        <v>4.0000000000000001E-3</v>
      </c>
      <c r="K116" s="85">
        <v>40</v>
      </c>
      <c r="L116" s="86">
        <v>4.9000000000000002E-2</v>
      </c>
      <c r="M116" s="85">
        <v>76</v>
      </c>
      <c r="N116" s="86">
        <v>9.2999999999999999E-2</v>
      </c>
      <c r="P116" s="65">
        <f t="shared" si="29"/>
        <v>0.84599999999999997</v>
      </c>
      <c r="Q116" s="65">
        <f t="shared" si="30"/>
        <v>1.0999999999999999E-2</v>
      </c>
      <c r="R116" s="65">
        <f t="shared" si="28"/>
        <v>0.14200000000000002</v>
      </c>
      <c r="S116" s="125">
        <f t="shared" si="31"/>
        <v>0.999</v>
      </c>
    </row>
    <row r="117" spans="1:19" x14ac:dyDescent="0.25">
      <c r="A117" s="121" t="s">
        <v>9</v>
      </c>
      <c r="B117" s="88">
        <v>522</v>
      </c>
      <c r="C117" s="88">
        <v>199</v>
      </c>
      <c r="D117" s="89">
        <v>0.38100000000000001</v>
      </c>
      <c r="E117" s="88">
        <v>234</v>
      </c>
      <c r="F117" s="89">
        <v>0.44800000000000001</v>
      </c>
      <c r="G117" s="88">
        <v>3</v>
      </c>
      <c r="H117" s="89">
        <v>6.0000000000000001E-3</v>
      </c>
      <c r="I117" s="88">
        <v>5</v>
      </c>
      <c r="J117" s="89">
        <v>0.01</v>
      </c>
      <c r="K117" s="88">
        <v>41</v>
      </c>
      <c r="L117" s="89">
        <v>7.9000000000000001E-2</v>
      </c>
      <c r="M117" s="88">
        <v>40</v>
      </c>
      <c r="N117" s="89">
        <v>7.6999999999999999E-2</v>
      </c>
      <c r="P117" s="65">
        <f t="shared" si="29"/>
        <v>0.82899999999999996</v>
      </c>
      <c r="Q117" s="65">
        <f t="shared" si="30"/>
        <v>1.6E-2</v>
      </c>
      <c r="R117" s="65">
        <f t="shared" si="28"/>
        <v>0.156</v>
      </c>
      <c r="S117" s="125">
        <f t="shared" si="31"/>
        <v>1.0009999999999999</v>
      </c>
    </row>
    <row r="118" spans="1:19" x14ac:dyDescent="0.25">
      <c r="A118" s="120" t="s">
        <v>10</v>
      </c>
      <c r="B118" s="85">
        <v>174</v>
      </c>
      <c r="C118" s="85">
        <v>79</v>
      </c>
      <c r="D118" s="86">
        <v>0.45400000000000001</v>
      </c>
      <c r="E118" s="85">
        <v>44</v>
      </c>
      <c r="F118" s="86">
        <v>0.253</v>
      </c>
      <c r="G118" s="85">
        <v>1</v>
      </c>
      <c r="H118" s="86">
        <v>6.0000000000000001E-3</v>
      </c>
      <c r="I118" s="85">
        <v>0</v>
      </c>
      <c r="J118" s="85"/>
      <c r="K118" s="85">
        <v>36</v>
      </c>
      <c r="L118" s="86">
        <v>0.20699999999999999</v>
      </c>
      <c r="M118" s="85">
        <v>14</v>
      </c>
      <c r="N118" s="86">
        <v>0.08</v>
      </c>
      <c r="P118" s="65">
        <f t="shared" si="29"/>
        <v>0.70700000000000007</v>
      </c>
      <c r="Q118" s="65">
        <f t="shared" si="30"/>
        <v>6.0000000000000001E-3</v>
      </c>
      <c r="R118" s="65">
        <f t="shared" si="28"/>
        <v>0.28699999999999998</v>
      </c>
      <c r="S118" s="125">
        <f t="shared" si="31"/>
        <v>1</v>
      </c>
    </row>
    <row r="119" spans="1:19" x14ac:dyDescent="0.25">
      <c r="A119" s="121" t="s">
        <v>11</v>
      </c>
      <c r="B119" s="88">
        <v>73</v>
      </c>
      <c r="C119" s="88">
        <v>43</v>
      </c>
      <c r="D119" s="89">
        <v>0.58899999999999997</v>
      </c>
      <c r="E119" s="88">
        <v>8</v>
      </c>
      <c r="F119" s="89">
        <v>0.11</v>
      </c>
      <c r="G119" s="88">
        <v>1</v>
      </c>
      <c r="H119" s="89">
        <v>1.4E-2</v>
      </c>
      <c r="I119" s="88">
        <v>0</v>
      </c>
      <c r="J119" s="88"/>
      <c r="K119" s="88">
        <v>18</v>
      </c>
      <c r="L119" s="89">
        <v>0.247</v>
      </c>
      <c r="M119" s="88">
        <v>3</v>
      </c>
      <c r="N119" s="89">
        <v>4.1000000000000002E-2</v>
      </c>
      <c r="P119" s="65">
        <f t="shared" si="29"/>
        <v>0.69899999999999995</v>
      </c>
      <c r="Q119" s="65">
        <f t="shared" si="30"/>
        <v>1.4E-2</v>
      </c>
      <c r="R119" s="65">
        <f t="shared" si="28"/>
        <v>0.28799999999999998</v>
      </c>
      <c r="S119" s="125">
        <f t="shared" si="31"/>
        <v>1.0009999999999999</v>
      </c>
    </row>
    <row r="121" spans="1:19" x14ac:dyDescent="0.25">
      <c r="A121" s="121" t="s">
        <v>925</v>
      </c>
      <c r="B121" s="61">
        <f>SUM(B113:B119)</f>
        <v>5859</v>
      </c>
      <c r="P121" s="53">
        <f>SUMPRODUCT(B113:B119,P113:P119)/B121</f>
        <v>0.8251071855265405</v>
      </c>
      <c r="Q121" t="s">
        <v>827</v>
      </c>
    </row>
    <row r="123" spans="1:19" x14ac:dyDescent="0.25">
      <c r="A123" s="81" t="s">
        <v>922</v>
      </c>
    </row>
    <row r="124" spans="1:19" ht="15.75" customHeight="1" x14ac:dyDescent="0.25">
      <c r="A124" s="114"/>
      <c r="B124" s="114"/>
      <c r="C124" s="275" t="s">
        <v>833</v>
      </c>
      <c r="D124" s="275"/>
      <c r="E124" s="275"/>
      <c r="F124" s="275"/>
      <c r="G124" s="275" t="s">
        <v>834</v>
      </c>
      <c r="H124" s="275"/>
      <c r="I124" s="275"/>
      <c r="J124" s="275"/>
      <c r="K124" s="275" t="s">
        <v>835</v>
      </c>
      <c r="L124" s="275"/>
      <c r="M124" s="275"/>
      <c r="N124" s="275"/>
    </row>
    <row r="125" spans="1:19" ht="15.75" customHeight="1" x14ac:dyDescent="0.25">
      <c r="A125" s="123">
        <v>44552</v>
      </c>
      <c r="B125" s="62"/>
      <c r="C125" s="272" t="s">
        <v>920</v>
      </c>
      <c r="D125" s="272"/>
      <c r="E125" s="272" t="s">
        <v>921</v>
      </c>
      <c r="F125" s="272"/>
      <c r="G125" s="272" t="s">
        <v>920</v>
      </c>
      <c r="H125" s="272"/>
      <c r="I125" s="272" t="s">
        <v>921</v>
      </c>
      <c r="J125" s="272"/>
      <c r="K125" s="272" t="s">
        <v>920</v>
      </c>
      <c r="L125" s="272"/>
      <c r="M125" s="272" t="s">
        <v>921</v>
      </c>
      <c r="N125" s="272"/>
    </row>
    <row r="126" spans="1:19" x14ac:dyDescent="0.25">
      <c r="A126" s="119" t="s">
        <v>104</v>
      </c>
      <c r="B126" s="62" t="s">
        <v>0</v>
      </c>
      <c r="C126" s="62" t="s">
        <v>839</v>
      </c>
      <c r="D126" s="62" t="s">
        <v>840</v>
      </c>
      <c r="E126" s="62" t="s">
        <v>839</v>
      </c>
      <c r="F126" s="62" t="s">
        <v>840</v>
      </c>
      <c r="G126" s="62" t="s">
        <v>839</v>
      </c>
      <c r="H126" s="62" t="s">
        <v>840</v>
      </c>
      <c r="I126" s="62" t="s">
        <v>839</v>
      </c>
      <c r="J126" s="62" t="s">
        <v>840</v>
      </c>
      <c r="K126" s="62" t="s">
        <v>839</v>
      </c>
      <c r="L126" s="62" t="s">
        <v>840</v>
      </c>
      <c r="M126" s="62" t="s">
        <v>839</v>
      </c>
      <c r="N126" s="62" t="s">
        <v>840</v>
      </c>
      <c r="P126" s="62" t="s">
        <v>833</v>
      </c>
      <c r="Q126" s="62" t="s">
        <v>834</v>
      </c>
      <c r="R126" s="62" t="s">
        <v>923</v>
      </c>
    </row>
    <row r="127" spans="1:19" x14ac:dyDescent="0.25">
      <c r="A127" s="120" t="s">
        <v>901</v>
      </c>
      <c r="B127" s="122">
        <v>1245</v>
      </c>
      <c r="C127" s="85">
        <v>0</v>
      </c>
      <c r="D127" s="85" t="s">
        <v>841</v>
      </c>
      <c r="E127" s="85">
        <v>0</v>
      </c>
      <c r="F127" s="85" t="s">
        <v>841</v>
      </c>
      <c r="G127" s="85">
        <v>0</v>
      </c>
      <c r="H127" s="85" t="s">
        <v>841</v>
      </c>
      <c r="I127" s="85">
        <v>0</v>
      </c>
      <c r="J127" s="85" t="s">
        <v>841</v>
      </c>
      <c r="K127" s="85">
        <v>153</v>
      </c>
      <c r="L127" s="86">
        <v>0.123</v>
      </c>
      <c r="M127" s="122">
        <v>1092</v>
      </c>
      <c r="N127" s="86">
        <v>0.877</v>
      </c>
    </row>
    <row r="128" spans="1:19" x14ac:dyDescent="0.25">
      <c r="A128" s="121" t="s">
        <v>809</v>
      </c>
      <c r="B128" s="88">
        <v>2102</v>
      </c>
      <c r="C128" s="88">
        <v>374</v>
      </c>
      <c r="D128" s="89">
        <v>0.17799999999999999</v>
      </c>
      <c r="E128" s="88">
        <v>1351</v>
      </c>
      <c r="F128" s="89">
        <v>0.64300000000000002</v>
      </c>
      <c r="G128" s="88">
        <v>12</v>
      </c>
      <c r="H128" s="89">
        <v>6.0000000000000001E-3</v>
      </c>
      <c r="I128" s="88">
        <v>34</v>
      </c>
      <c r="J128" s="89">
        <v>1.6E-2</v>
      </c>
      <c r="K128" s="88">
        <v>51</v>
      </c>
      <c r="L128" s="89">
        <v>2.4E-2</v>
      </c>
      <c r="M128" s="88">
        <v>280</v>
      </c>
      <c r="N128" s="89">
        <v>0.13300000000000001</v>
      </c>
      <c r="P128" s="65">
        <f>D128+F128</f>
        <v>0.82099999999999995</v>
      </c>
      <c r="Q128" s="65">
        <f>H128+J128</f>
        <v>2.1999999999999999E-2</v>
      </c>
      <c r="R128" s="65">
        <f t="shared" ref="R128:R134" si="32">L128+N128</f>
        <v>0.157</v>
      </c>
      <c r="S128" s="125">
        <f>SUM(P128:R128)</f>
        <v>1</v>
      </c>
    </row>
    <row r="129" spans="1:19" x14ac:dyDescent="0.25">
      <c r="A129" s="120" t="s">
        <v>6</v>
      </c>
      <c r="B129" s="85">
        <v>1790</v>
      </c>
      <c r="C129" s="85">
        <v>320</v>
      </c>
      <c r="D129" s="86">
        <v>0.17899999999999999</v>
      </c>
      <c r="E129" s="85">
        <v>1224</v>
      </c>
      <c r="F129" s="86">
        <v>0.68400000000000005</v>
      </c>
      <c r="G129" s="85">
        <v>7</v>
      </c>
      <c r="H129" s="86">
        <v>4.0000000000000001E-3</v>
      </c>
      <c r="I129" s="85">
        <v>17</v>
      </c>
      <c r="J129" s="86">
        <v>8.9999999999999993E-3</v>
      </c>
      <c r="K129" s="85">
        <v>47</v>
      </c>
      <c r="L129" s="86">
        <v>2.5999999999999999E-2</v>
      </c>
      <c r="M129" s="85">
        <v>175</v>
      </c>
      <c r="N129" s="86">
        <v>9.8000000000000004E-2</v>
      </c>
      <c r="P129" s="65">
        <f t="shared" ref="P129:P134" si="33">D129+F129</f>
        <v>0.86299999999999999</v>
      </c>
      <c r="Q129" s="65">
        <f t="shared" ref="Q129:Q134" si="34">H129+J129</f>
        <v>1.2999999999999999E-2</v>
      </c>
      <c r="R129" s="65">
        <f t="shared" si="32"/>
        <v>0.124</v>
      </c>
      <c r="S129" s="125">
        <f t="shared" ref="S129:S134" si="35">SUM(P129:R129)</f>
        <v>1</v>
      </c>
    </row>
    <row r="130" spans="1:19" x14ac:dyDescent="0.25">
      <c r="A130" s="121" t="s">
        <v>7</v>
      </c>
      <c r="B130" s="88">
        <v>1429</v>
      </c>
      <c r="C130" s="88">
        <v>308</v>
      </c>
      <c r="D130" s="89">
        <v>0.216</v>
      </c>
      <c r="E130" s="88">
        <v>945</v>
      </c>
      <c r="F130" s="89">
        <v>0.66100000000000003</v>
      </c>
      <c r="G130" s="88">
        <v>1</v>
      </c>
      <c r="H130" s="89">
        <v>1E-3</v>
      </c>
      <c r="I130" s="88">
        <v>14</v>
      </c>
      <c r="J130" s="89">
        <v>0.01</v>
      </c>
      <c r="K130" s="88">
        <v>42</v>
      </c>
      <c r="L130" s="89">
        <v>2.9000000000000001E-2</v>
      </c>
      <c r="M130" s="88">
        <v>119</v>
      </c>
      <c r="N130" s="89">
        <v>8.3000000000000004E-2</v>
      </c>
      <c r="P130" s="65">
        <f t="shared" si="33"/>
        <v>0.877</v>
      </c>
      <c r="Q130" s="65">
        <f t="shared" si="34"/>
        <v>1.0999999999999999E-2</v>
      </c>
      <c r="R130" s="65">
        <f t="shared" si="32"/>
        <v>0.112</v>
      </c>
      <c r="S130" s="125">
        <f t="shared" si="35"/>
        <v>1</v>
      </c>
    </row>
    <row r="131" spans="1:19" x14ac:dyDescent="0.25">
      <c r="A131" s="120" t="s">
        <v>8</v>
      </c>
      <c r="B131" s="85">
        <v>959</v>
      </c>
      <c r="C131" s="85">
        <v>272</v>
      </c>
      <c r="D131" s="86">
        <v>0.28399999999999997</v>
      </c>
      <c r="E131" s="85">
        <v>556</v>
      </c>
      <c r="F131" s="86">
        <v>0.57999999999999996</v>
      </c>
      <c r="G131" s="85">
        <v>6</v>
      </c>
      <c r="H131" s="86">
        <v>6.0000000000000001E-3</v>
      </c>
      <c r="I131" s="85">
        <v>2</v>
      </c>
      <c r="J131" s="86">
        <v>2E-3</v>
      </c>
      <c r="K131" s="85">
        <v>36</v>
      </c>
      <c r="L131" s="86">
        <v>3.7999999999999999E-2</v>
      </c>
      <c r="M131" s="85">
        <v>87</v>
      </c>
      <c r="N131" s="86">
        <v>9.0999999999999998E-2</v>
      </c>
      <c r="P131" s="65">
        <f t="shared" si="33"/>
        <v>0.86399999999999988</v>
      </c>
      <c r="Q131" s="65">
        <f t="shared" si="34"/>
        <v>8.0000000000000002E-3</v>
      </c>
      <c r="R131" s="65">
        <f t="shared" si="32"/>
        <v>0.129</v>
      </c>
      <c r="S131" s="125">
        <f t="shared" si="35"/>
        <v>1.0009999999999999</v>
      </c>
    </row>
    <row r="132" spans="1:19" x14ac:dyDescent="0.25">
      <c r="A132" s="121" t="s">
        <v>9</v>
      </c>
      <c r="B132" s="88">
        <v>583</v>
      </c>
      <c r="C132" s="88">
        <v>223</v>
      </c>
      <c r="D132" s="89">
        <v>0.38300000000000001</v>
      </c>
      <c r="E132" s="88">
        <v>265</v>
      </c>
      <c r="F132" s="89">
        <v>0.45500000000000002</v>
      </c>
      <c r="G132" s="88">
        <v>1</v>
      </c>
      <c r="H132" s="89">
        <v>2E-3</v>
      </c>
      <c r="I132" s="88">
        <v>5</v>
      </c>
      <c r="J132" s="89">
        <v>8.9999999999999993E-3</v>
      </c>
      <c r="K132" s="88">
        <v>46</v>
      </c>
      <c r="L132" s="89">
        <v>7.9000000000000001E-2</v>
      </c>
      <c r="M132" s="88">
        <v>43</v>
      </c>
      <c r="N132" s="89">
        <v>7.3999999999999996E-2</v>
      </c>
      <c r="P132" s="65">
        <f t="shared" si="33"/>
        <v>0.83800000000000008</v>
      </c>
      <c r="Q132" s="65">
        <f t="shared" si="34"/>
        <v>1.0999999999999999E-2</v>
      </c>
      <c r="R132" s="65">
        <f t="shared" si="32"/>
        <v>0.153</v>
      </c>
      <c r="S132" s="125">
        <f t="shared" si="35"/>
        <v>1.002</v>
      </c>
    </row>
    <row r="133" spans="1:19" x14ac:dyDescent="0.25">
      <c r="A133" s="120" t="s">
        <v>10</v>
      </c>
      <c r="B133" s="85">
        <v>187</v>
      </c>
      <c r="C133" s="85">
        <v>90</v>
      </c>
      <c r="D133" s="86">
        <v>0.48099999999999998</v>
      </c>
      <c r="E133" s="85">
        <v>44</v>
      </c>
      <c r="F133" s="86">
        <v>0.23499999999999999</v>
      </c>
      <c r="G133" s="85">
        <v>1</v>
      </c>
      <c r="H133" s="86">
        <v>5.0000000000000001E-3</v>
      </c>
      <c r="I133" s="85">
        <v>0</v>
      </c>
      <c r="J133" s="85"/>
      <c r="K133" s="85">
        <v>35</v>
      </c>
      <c r="L133" s="86">
        <v>0.187</v>
      </c>
      <c r="M133" s="85">
        <v>17</v>
      </c>
      <c r="N133" s="86">
        <v>9.0999999999999998E-2</v>
      </c>
      <c r="P133" s="65">
        <f t="shared" si="33"/>
        <v>0.71599999999999997</v>
      </c>
      <c r="Q133" s="65">
        <f t="shared" si="34"/>
        <v>5.0000000000000001E-3</v>
      </c>
      <c r="R133" s="65">
        <f t="shared" si="32"/>
        <v>0.27800000000000002</v>
      </c>
      <c r="S133" s="125">
        <f t="shared" si="35"/>
        <v>0.999</v>
      </c>
    </row>
    <row r="134" spans="1:19" x14ac:dyDescent="0.25">
      <c r="A134" s="121" t="s">
        <v>11</v>
      </c>
      <c r="B134" s="88">
        <v>64</v>
      </c>
      <c r="C134" s="88">
        <v>40</v>
      </c>
      <c r="D134" s="89">
        <v>0.625</v>
      </c>
      <c r="E134" s="88">
        <v>6</v>
      </c>
      <c r="F134" s="89">
        <v>9.4E-2</v>
      </c>
      <c r="G134" s="88">
        <v>1</v>
      </c>
      <c r="H134" s="89">
        <v>1.6E-2</v>
      </c>
      <c r="I134" s="88">
        <v>0</v>
      </c>
      <c r="J134" s="88"/>
      <c r="K134" s="88">
        <v>15</v>
      </c>
      <c r="L134" s="89">
        <v>0.23400000000000001</v>
      </c>
      <c r="M134" s="88">
        <v>2</v>
      </c>
      <c r="N134" s="89">
        <v>3.1E-2</v>
      </c>
      <c r="P134" s="65">
        <f t="shared" si="33"/>
        <v>0.71899999999999997</v>
      </c>
      <c r="Q134" s="65">
        <f t="shared" si="34"/>
        <v>1.6E-2</v>
      </c>
      <c r="R134" s="65">
        <f t="shared" si="32"/>
        <v>0.26500000000000001</v>
      </c>
      <c r="S134" s="125">
        <f t="shared" si="35"/>
        <v>1</v>
      </c>
    </row>
    <row r="136" spans="1:19" x14ac:dyDescent="0.25">
      <c r="A136" s="121" t="s">
        <v>925</v>
      </c>
      <c r="B136" s="61">
        <f>SUM(B128:B134)</f>
        <v>7114</v>
      </c>
      <c r="P136" s="53">
        <f>SUMPRODUCT(B128:B134,P128:P134)/B136</f>
        <v>0.84632878830475111</v>
      </c>
      <c r="Q136" t="s">
        <v>827</v>
      </c>
    </row>
    <row r="138" spans="1:19" x14ac:dyDescent="0.25">
      <c r="A138" s="81" t="s">
        <v>922</v>
      </c>
    </row>
    <row r="139" spans="1:19" ht="15.75" customHeight="1" x14ac:dyDescent="0.25">
      <c r="A139" s="114"/>
      <c r="B139" s="114"/>
      <c r="C139" s="275" t="s">
        <v>833</v>
      </c>
      <c r="D139" s="275"/>
      <c r="E139" s="275"/>
      <c r="F139" s="275"/>
      <c r="G139" s="275" t="s">
        <v>834</v>
      </c>
      <c r="H139" s="275"/>
      <c r="I139" s="275"/>
      <c r="J139" s="275"/>
      <c r="K139" s="275" t="s">
        <v>835</v>
      </c>
      <c r="L139" s="275"/>
      <c r="M139" s="275"/>
      <c r="N139" s="275"/>
    </row>
    <row r="140" spans="1:19" ht="15.75" customHeight="1" x14ac:dyDescent="0.25">
      <c r="A140" s="123">
        <v>44558</v>
      </c>
      <c r="B140" s="62"/>
      <c r="C140" s="272" t="s">
        <v>920</v>
      </c>
      <c r="D140" s="272"/>
      <c r="E140" s="272" t="s">
        <v>921</v>
      </c>
      <c r="F140" s="272"/>
      <c r="G140" s="272" t="s">
        <v>920</v>
      </c>
      <c r="H140" s="272"/>
      <c r="I140" s="272" t="s">
        <v>921</v>
      </c>
      <c r="J140" s="272"/>
      <c r="K140" s="272" t="s">
        <v>920</v>
      </c>
      <c r="L140" s="272"/>
      <c r="M140" s="272" t="s">
        <v>921</v>
      </c>
      <c r="N140" s="272"/>
    </row>
    <row r="141" spans="1:19" x14ac:dyDescent="0.25">
      <c r="A141" s="119" t="s">
        <v>104</v>
      </c>
      <c r="B141" s="62" t="s">
        <v>0</v>
      </c>
      <c r="C141" s="62" t="s">
        <v>839</v>
      </c>
      <c r="D141" s="62" t="s">
        <v>840</v>
      </c>
      <c r="E141" s="62" t="s">
        <v>839</v>
      </c>
      <c r="F141" s="62" t="s">
        <v>840</v>
      </c>
      <c r="G141" s="62" t="s">
        <v>839</v>
      </c>
      <c r="H141" s="62" t="s">
        <v>840</v>
      </c>
      <c r="I141" s="62" t="s">
        <v>839</v>
      </c>
      <c r="J141" s="62" t="s">
        <v>840</v>
      </c>
      <c r="K141" s="62" t="s">
        <v>839</v>
      </c>
      <c r="L141" s="62" t="s">
        <v>840</v>
      </c>
      <c r="M141" s="62" t="s">
        <v>839</v>
      </c>
      <c r="N141" s="62" t="s">
        <v>840</v>
      </c>
      <c r="P141" s="62" t="s">
        <v>833</v>
      </c>
      <c r="Q141" s="62" t="s">
        <v>834</v>
      </c>
      <c r="R141" s="62" t="s">
        <v>923</v>
      </c>
    </row>
    <row r="142" spans="1:19" x14ac:dyDescent="0.25">
      <c r="A142" s="120" t="s">
        <v>901</v>
      </c>
      <c r="B142" s="122">
        <v>1752</v>
      </c>
      <c r="C142" s="85">
        <v>0</v>
      </c>
      <c r="D142" s="85" t="s">
        <v>841</v>
      </c>
      <c r="E142" s="85">
        <v>0</v>
      </c>
      <c r="F142" s="85" t="s">
        <v>841</v>
      </c>
      <c r="G142" s="85">
        <v>0</v>
      </c>
      <c r="H142" s="85" t="s">
        <v>841</v>
      </c>
      <c r="I142" s="85">
        <v>0</v>
      </c>
      <c r="J142" s="85" t="s">
        <v>841</v>
      </c>
      <c r="K142" s="85">
        <v>217</v>
      </c>
      <c r="L142" s="86">
        <v>0.124</v>
      </c>
      <c r="M142" s="122">
        <v>1535</v>
      </c>
      <c r="N142" s="86">
        <v>0.876</v>
      </c>
    </row>
    <row r="143" spans="1:19" x14ac:dyDescent="0.25">
      <c r="A143" s="121" t="s">
        <v>809</v>
      </c>
      <c r="B143" s="88">
        <v>5737</v>
      </c>
      <c r="C143" s="88">
        <v>1098</v>
      </c>
      <c r="D143" s="89">
        <v>0.191</v>
      </c>
      <c r="E143" s="88">
        <v>3998</v>
      </c>
      <c r="F143" s="89">
        <v>0.69699999999999995</v>
      </c>
      <c r="G143" s="88">
        <v>20</v>
      </c>
      <c r="H143" s="89">
        <v>3.0000000000000001E-3</v>
      </c>
      <c r="I143" s="88">
        <v>78</v>
      </c>
      <c r="J143" s="89">
        <v>1.4E-2</v>
      </c>
      <c r="K143" s="88">
        <v>76</v>
      </c>
      <c r="L143" s="89">
        <v>1.2999999999999999E-2</v>
      </c>
      <c r="M143" s="88">
        <v>467</v>
      </c>
      <c r="N143" s="89">
        <v>8.1000000000000003E-2</v>
      </c>
      <c r="P143" s="65">
        <f>D143+F143</f>
        <v>0.8879999999999999</v>
      </c>
      <c r="Q143" s="65">
        <f>H143+J143</f>
        <v>1.7000000000000001E-2</v>
      </c>
      <c r="R143" s="65">
        <f t="shared" ref="R143:R149" si="36">L143+N143</f>
        <v>9.4E-2</v>
      </c>
      <c r="S143" s="125">
        <f>SUM(P143:R143)</f>
        <v>0.99899999999999989</v>
      </c>
    </row>
    <row r="144" spans="1:19" x14ac:dyDescent="0.25">
      <c r="A144" s="120" t="s">
        <v>6</v>
      </c>
      <c r="B144" s="85">
        <v>3851</v>
      </c>
      <c r="C144" s="85">
        <v>711</v>
      </c>
      <c r="D144" s="86">
        <v>0.185</v>
      </c>
      <c r="E144" s="85">
        <v>2709</v>
      </c>
      <c r="F144" s="86">
        <v>0.70299999999999996</v>
      </c>
      <c r="G144" s="85">
        <v>8</v>
      </c>
      <c r="H144" s="86">
        <v>2E-3</v>
      </c>
      <c r="I144" s="85">
        <v>47</v>
      </c>
      <c r="J144" s="86">
        <v>1.2E-2</v>
      </c>
      <c r="K144" s="85">
        <v>59</v>
      </c>
      <c r="L144" s="86">
        <v>1.4999999999999999E-2</v>
      </c>
      <c r="M144" s="85">
        <v>317</v>
      </c>
      <c r="N144" s="86">
        <v>8.2000000000000003E-2</v>
      </c>
      <c r="P144" s="65">
        <f t="shared" ref="P144:P149" si="37">D144+F144</f>
        <v>0.8879999999999999</v>
      </c>
      <c r="Q144" s="65">
        <f t="shared" ref="Q144:Q149" si="38">H144+J144</f>
        <v>1.4E-2</v>
      </c>
      <c r="R144" s="65">
        <f t="shared" si="36"/>
        <v>9.7000000000000003E-2</v>
      </c>
      <c r="S144" s="125">
        <f t="shared" ref="S144:S149" si="39">SUM(P144:R144)</f>
        <v>0.99899999999999989</v>
      </c>
    </row>
    <row r="145" spans="1:19" x14ac:dyDescent="0.25">
      <c r="A145" s="121" t="s">
        <v>7</v>
      </c>
      <c r="B145" s="88">
        <v>2852</v>
      </c>
      <c r="C145" s="88">
        <v>611</v>
      </c>
      <c r="D145" s="89">
        <v>0.214</v>
      </c>
      <c r="E145" s="88">
        <v>1985</v>
      </c>
      <c r="F145" s="89">
        <v>0.69599999999999995</v>
      </c>
      <c r="G145" s="88">
        <v>5</v>
      </c>
      <c r="H145" s="89">
        <v>2E-3</v>
      </c>
      <c r="I145" s="88">
        <v>24</v>
      </c>
      <c r="J145" s="89">
        <v>8.0000000000000002E-3</v>
      </c>
      <c r="K145" s="88">
        <v>44</v>
      </c>
      <c r="L145" s="89">
        <v>1.4999999999999999E-2</v>
      </c>
      <c r="M145" s="88">
        <v>183</v>
      </c>
      <c r="N145" s="89">
        <v>6.4000000000000001E-2</v>
      </c>
      <c r="P145" s="65">
        <f t="shared" si="37"/>
        <v>0.90999999999999992</v>
      </c>
      <c r="Q145" s="65">
        <f t="shared" si="38"/>
        <v>0.01</v>
      </c>
      <c r="R145" s="65">
        <f t="shared" si="36"/>
        <v>7.9000000000000001E-2</v>
      </c>
      <c r="S145" s="125">
        <f t="shared" si="39"/>
        <v>0.99899999999999989</v>
      </c>
    </row>
    <row r="146" spans="1:19" x14ac:dyDescent="0.25">
      <c r="A146" s="120" t="s">
        <v>8</v>
      </c>
      <c r="B146" s="85">
        <v>1825</v>
      </c>
      <c r="C146" s="85">
        <v>526</v>
      </c>
      <c r="D146" s="86">
        <v>0.28799999999999998</v>
      </c>
      <c r="E146" s="85">
        <v>1135</v>
      </c>
      <c r="F146" s="86">
        <v>0.622</v>
      </c>
      <c r="G146" s="85">
        <v>7</v>
      </c>
      <c r="H146" s="86">
        <v>4.0000000000000001E-3</v>
      </c>
      <c r="I146" s="85">
        <v>6</v>
      </c>
      <c r="J146" s="86">
        <v>3.0000000000000001E-3</v>
      </c>
      <c r="K146" s="85">
        <v>32</v>
      </c>
      <c r="L146" s="86">
        <v>1.7999999999999999E-2</v>
      </c>
      <c r="M146" s="85">
        <v>119</v>
      </c>
      <c r="N146" s="86">
        <v>6.5000000000000002E-2</v>
      </c>
      <c r="P146" s="65">
        <f t="shared" si="37"/>
        <v>0.90999999999999992</v>
      </c>
      <c r="Q146" s="65">
        <f t="shared" si="38"/>
        <v>7.0000000000000001E-3</v>
      </c>
      <c r="R146" s="65">
        <f t="shared" si="36"/>
        <v>8.3000000000000004E-2</v>
      </c>
      <c r="S146" s="125">
        <f t="shared" si="39"/>
        <v>0.99999999999999989</v>
      </c>
    </row>
    <row r="147" spans="1:19" x14ac:dyDescent="0.25">
      <c r="A147" s="121" t="s">
        <v>9</v>
      </c>
      <c r="B147" s="88">
        <v>946</v>
      </c>
      <c r="C147" s="88">
        <v>368</v>
      </c>
      <c r="D147" s="89">
        <v>0.38900000000000001</v>
      </c>
      <c r="E147" s="88">
        <v>464</v>
      </c>
      <c r="F147" s="89">
        <v>0.49</v>
      </c>
      <c r="G147" s="88">
        <v>1</v>
      </c>
      <c r="H147" s="89">
        <v>1E-3</v>
      </c>
      <c r="I147" s="88">
        <v>6</v>
      </c>
      <c r="J147" s="89">
        <v>6.0000000000000001E-3</v>
      </c>
      <c r="K147" s="88">
        <v>45</v>
      </c>
      <c r="L147" s="89">
        <v>4.8000000000000001E-2</v>
      </c>
      <c r="M147" s="88">
        <v>62</v>
      </c>
      <c r="N147" s="89">
        <v>6.6000000000000003E-2</v>
      </c>
      <c r="P147" s="65">
        <f t="shared" si="37"/>
        <v>0.879</v>
      </c>
      <c r="Q147" s="65">
        <f t="shared" si="38"/>
        <v>7.0000000000000001E-3</v>
      </c>
      <c r="R147" s="65">
        <f t="shared" si="36"/>
        <v>0.114</v>
      </c>
      <c r="S147" s="125">
        <f t="shared" si="39"/>
        <v>1</v>
      </c>
    </row>
    <row r="148" spans="1:19" x14ac:dyDescent="0.25">
      <c r="A148" s="120" t="s">
        <v>10</v>
      </c>
      <c r="B148" s="85">
        <v>298</v>
      </c>
      <c r="C148" s="85">
        <v>160</v>
      </c>
      <c r="D148" s="86">
        <v>0.53700000000000003</v>
      </c>
      <c r="E148" s="85">
        <v>77</v>
      </c>
      <c r="F148" s="86">
        <v>0.25800000000000001</v>
      </c>
      <c r="G148" s="85">
        <v>1</v>
      </c>
      <c r="H148" s="86">
        <v>3.0000000000000001E-3</v>
      </c>
      <c r="I148" s="85">
        <v>1</v>
      </c>
      <c r="J148" s="85">
        <v>3.0000000000000001E-3</v>
      </c>
      <c r="K148" s="85">
        <v>33</v>
      </c>
      <c r="L148" s="86">
        <v>0.111</v>
      </c>
      <c r="M148" s="85">
        <v>26</v>
      </c>
      <c r="N148" s="86">
        <v>8.6999999999999994E-2</v>
      </c>
      <c r="P148" s="65">
        <f t="shared" si="37"/>
        <v>0.79500000000000004</v>
      </c>
      <c r="Q148" s="65">
        <f t="shared" si="38"/>
        <v>6.0000000000000001E-3</v>
      </c>
      <c r="R148" s="65">
        <f t="shared" si="36"/>
        <v>0.19800000000000001</v>
      </c>
      <c r="S148" s="125">
        <f t="shared" si="39"/>
        <v>0.99900000000000011</v>
      </c>
    </row>
    <row r="149" spans="1:19" x14ac:dyDescent="0.25">
      <c r="A149" s="121" t="s">
        <v>11</v>
      </c>
      <c r="B149" s="88">
        <v>135</v>
      </c>
      <c r="C149" s="88">
        <v>93</v>
      </c>
      <c r="D149" s="89">
        <v>0.68899999999999995</v>
      </c>
      <c r="E149" s="88">
        <v>18</v>
      </c>
      <c r="F149" s="89">
        <v>0.13300000000000001</v>
      </c>
      <c r="G149" s="88">
        <v>2</v>
      </c>
      <c r="H149" s="89">
        <v>1.4999999999999999E-2</v>
      </c>
      <c r="I149" s="88">
        <v>0</v>
      </c>
      <c r="J149" s="88"/>
      <c r="K149" s="88">
        <v>16</v>
      </c>
      <c r="L149" s="89">
        <v>0.11899999999999999</v>
      </c>
      <c r="M149" s="88">
        <v>6</v>
      </c>
      <c r="N149" s="89">
        <v>4.3999999999999997E-2</v>
      </c>
      <c r="P149" s="65">
        <f t="shared" si="37"/>
        <v>0.82199999999999995</v>
      </c>
      <c r="Q149" s="65">
        <f t="shared" si="38"/>
        <v>1.4999999999999999E-2</v>
      </c>
      <c r="R149" s="65">
        <f t="shared" si="36"/>
        <v>0.16299999999999998</v>
      </c>
      <c r="S149" s="125">
        <f t="shared" si="39"/>
        <v>1</v>
      </c>
    </row>
    <row r="151" spans="1:19" x14ac:dyDescent="0.25">
      <c r="A151" s="121" t="s">
        <v>925</v>
      </c>
      <c r="B151" s="61">
        <f>SUM(B143:B149)</f>
        <v>15644</v>
      </c>
      <c r="P151" s="53">
        <f>SUMPRODUCT(B143:B149,P143:P149)/B151</f>
        <v>0.89169189465609799</v>
      </c>
      <c r="Q151" t="s">
        <v>827</v>
      </c>
    </row>
    <row r="153" spans="1:19" x14ac:dyDescent="0.25">
      <c r="A153" s="81" t="s">
        <v>922</v>
      </c>
    </row>
    <row r="154" spans="1:19" ht="15.75" customHeight="1" x14ac:dyDescent="0.25">
      <c r="A154" s="114"/>
      <c r="B154" s="114"/>
      <c r="C154" s="275" t="s">
        <v>833</v>
      </c>
      <c r="D154" s="275"/>
      <c r="E154" s="275"/>
      <c r="F154" s="275"/>
      <c r="G154" s="275" t="s">
        <v>834</v>
      </c>
      <c r="H154" s="275"/>
      <c r="I154" s="275"/>
      <c r="J154" s="275"/>
      <c r="K154" s="275" t="s">
        <v>835</v>
      </c>
      <c r="L154" s="275"/>
      <c r="M154" s="275"/>
      <c r="N154" s="275"/>
    </row>
    <row r="155" spans="1:19" ht="15.75" customHeight="1" x14ac:dyDescent="0.25">
      <c r="A155" s="128">
        <v>44564</v>
      </c>
      <c r="B155" s="62"/>
      <c r="C155" s="272" t="s">
        <v>920</v>
      </c>
      <c r="D155" s="272"/>
      <c r="E155" s="272" t="s">
        <v>921</v>
      </c>
      <c r="F155" s="272"/>
      <c r="G155" s="272" t="s">
        <v>920</v>
      </c>
      <c r="H155" s="272"/>
      <c r="I155" s="272" t="s">
        <v>921</v>
      </c>
      <c r="J155" s="272"/>
      <c r="K155" s="272" t="s">
        <v>920</v>
      </c>
      <c r="L155" s="272"/>
      <c r="M155" s="272" t="s">
        <v>921</v>
      </c>
      <c r="N155" s="272"/>
    </row>
    <row r="156" spans="1:19" x14ac:dyDescent="0.25">
      <c r="A156" s="119" t="s">
        <v>104</v>
      </c>
      <c r="B156" s="62" t="s">
        <v>0</v>
      </c>
      <c r="C156" s="62" t="s">
        <v>839</v>
      </c>
      <c r="D156" s="62" t="s">
        <v>840</v>
      </c>
      <c r="E156" s="62" t="s">
        <v>839</v>
      </c>
      <c r="F156" s="62" t="s">
        <v>840</v>
      </c>
      <c r="G156" s="62" t="s">
        <v>839</v>
      </c>
      <c r="H156" s="62" t="s">
        <v>840</v>
      </c>
      <c r="I156" s="62" t="s">
        <v>839</v>
      </c>
      <c r="J156" s="62" t="s">
        <v>840</v>
      </c>
      <c r="K156" s="62" t="s">
        <v>839</v>
      </c>
      <c r="L156" s="62" t="s">
        <v>840</v>
      </c>
      <c r="M156" s="62" t="s">
        <v>839</v>
      </c>
      <c r="N156" s="62" t="s">
        <v>840</v>
      </c>
      <c r="P156" s="62" t="s">
        <v>833</v>
      </c>
      <c r="Q156" s="62" t="s">
        <v>834</v>
      </c>
      <c r="R156" s="62" t="s">
        <v>923</v>
      </c>
    </row>
    <row r="157" spans="1:19" x14ac:dyDescent="0.25">
      <c r="A157" s="120" t="s">
        <v>901</v>
      </c>
      <c r="B157" s="122">
        <v>3124</v>
      </c>
      <c r="C157" s="85">
        <v>0</v>
      </c>
      <c r="D157" s="85" t="s">
        <v>841</v>
      </c>
      <c r="E157" s="85">
        <v>0</v>
      </c>
      <c r="F157" s="85" t="s">
        <v>841</v>
      </c>
      <c r="G157" s="85">
        <v>0</v>
      </c>
      <c r="H157" s="85" t="s">
        <v>841</v>
      </c>
      <c r="I157" s="85">
        <v>0</v>
      </c>
      <c r="J157" s="85" t="s">
        <v>841</v>
      </c>
      <c r="K157" s="85">
        <v>343</v>
      </c>
      <c r="L157" s="86">
        <v>0.11</v>
      </c>
      <c r="M157" s="122">
        <v>2781</v>
      </c>
      <c r="N157" s="86">
        <v>0.89</v>
      </c>
    </row>
    <row r="158" spans="1:19" x14ac:dyDescent="0.25">
      <c r="A158" s="121" t="s">
        <v>809</v>
      </c>
      <c r="B158" s="88">
        <v>11555</v>
      </c>
      <c r="C158" s="88">
        <v>2156</v>
      </c>
      <c r="D158" s="89">
        <v>0.187</v>
      </c>
      <c r="E158" s="88">
        <v>8020</v>
      </c>
      <c r="F158" s="89">
        <v>0.69399999999999995</v>
      </c>
      <c r="G158" s="88">
        <v>39</v>
      </c>
      <c r="H158" s="89">
        <v>3.0000000000000001E-3</v>
      </c>
      <c r="I158" s="88">
        <v>162</v>
      </c>
      <c r="J158" s="89">
        <v>1.4E-2</v>
      </c>
      <c r="K158" s="88">
        <v>156</v>
      </c>
      <c r="L158" s="89">
        <v>1.4E-2</v>
      </c>
      <c r="M158" s="88">
        <v>1022</v>
      </c>
      <c r="N158" s="89">
        <v>8.7999999999999995E-2</v>
      </c>
      <c r="P158" s="65">
        <f>D158+F158</f>
        <v>0.88100000000000001</v>
      </c>
      <c r="Q158" s="65">
        <f>H158+J158</f>
        <v>1.7000000000000001E-2</v>
      </c>
      <c r="R158" s="65">
        <f t="shared" ref="R158:R164" si="40">L158+N158</f>
        <v>0.10199999999999999</v>
      </c>
      <c r="S158" s="125">
        <f>SUM(P158:R158)</f>
        <v>1</v>
      </c>
    </row>
    <row r="159" spans="1:19" x14ac:dyDescent="0.25">
      <c r="A159" s="120" t="s">
        <v>6</v>
      </c>
      <c r="B159" s="85">
        <v>7197</v>
      </c>
      <c r="C159" s="85">
        <v>1338</v>
      </c>
      <c r="D159" s="86">
        <v>0.186</v>
      </c>
      <c r="E159" s="85">
        <v>5020</v>
      </c>
      <c r="F159" s="86">
        <v>0.69799999999999995</v>
      </c>
      <c r="G159" s="85">
        <v>17</v>
      </c>
      <c r="H159" s="86">
        <v>2E-3</v>
      </c>
      <c r="I159" s="85">
        <v>84</v>
      </c>
      <c r="J159" s="86">
        <v>1.2E-2</v>
      </c>
      <c r="K159" s="85">
        <v>104</v>
      </c>
      <c r="L159" s="86">
        <v>1.4E-2</v>
      </c>
      <c r="M159" s="85">
        <v>634</v>
      </c>
      <c r="N159" s="86">
        <v>8.7999999999999995E-2</v>
      </c>
      <c r="P159" s="65">
        <f t="shared" ref="P159:P164" si="41">D159+F159</f>
        <v>0.8839999999999999</v>
      </c>
      <c r="Q159" s="65">
        <f t="shared" ref="Q159:Q164" si="42">H159+J159</f>
        <v>1.4E-2</v>
      </c>
      <c r="R159" s="65">
        <f t="shared" si="40"/>
        <v>0.10199999999999999</v>
      </c>
      <c r="S159" s="125">
        <f t="shared" ref="S159:S164" si="43">SUM(P159:R159)</f>
        <v>0.99999999999999989</v>
      </c>
    </row>
    <row r="160" spans="1:19" x14ac:dyDescent="0.25">
      <c r="A160" s="121" t="s">
        <v>7</v>
      </c>
      <c r="B160" s="88">
        <v>5787</v>
      </c>
      <c r="C160" s="88">
        <v>1376</v>
      </c>
      <c r="D160" s="89">
        <v>0.23799999999999999</v>
      </c>
      <c r="E160" s="88">
        <v>3904</v>
      </c>
      <c r="F160" s="89">
        <v>0.67500000000000004</v>
      </c>
      <c r="G160" s="88">
        <v>13</v>
      </c>
      <c r="H160" s="89">
        <v>2E-3</v>
      </c>
      <c r="I160" s="88">
        <v>36</v>
      </c>
      <c r="J160" s="89">
        <v>6.0000000000000001E-3</v>
      </c>
      <c r="K160" s="88">
        <v>68</v>
      </c>
      <c r="L160" s="89">
        <v>1.2E-2</v>
      </c>
      <c r="M160" s="88">
        <v>390</v>
      </c>
      <c r="N160" s="89">
        <v>6.7000000000000004E-2</v>
      </c>
      <c r="P160" s="65">
        <f t="shared" si="41"/>
        <v>0.91300000000000003</v>
      </c>
      <c r="Q160" s="65">
        <f t="shared" si="42"/>
        <v>8.0000000000000002E-3</v>
      </c>
      <c r="R160" s="65">
        <f t="shared" si="40"/>
        <v>7.9000000000000001E-2</v>
      </c>
      <c r="S160" s="125">
        <f t="shared" si="43"/>
        <v>1</v>
      </c>
    </row>
    <row r="161" spans="1:19" x14ac:dyDescent="0.25">
      <c r="A161" s="120" t="s">
        <v>8</v>
      </c>
      <c r="B161" s="85">
        <v>3834</v>
      </c>
      <c r="C161" s="85">
        <v>1204</v>
      </c>
      <c r="D161" s="86">
        <v>0.314</v>
      </c>
      <c r="E161" s="85">
        <v>2326</v>
      </c>
      <c r="F161" s="86">
        <v>0.60699999999999998</v>
      </c>
      <c r="G161" s="85">
        <v>10</v>
      </c>
      <c r="H161" s="86">
        <v>3.0000000000000001E-3</v>
      </c>
      <c r="I161" s="85">
        <v>19</v>
      </c>
      <c r="J161" s="86">
        <v>5.0000000000000001E-3</v>
      </c>
      <c r="K161" s="85">
        <v>61</v>
      </c>
      <c r="L161" s="86">
        <v>1.6E-2</v>
      </c>
      <c r="M161" s="85">
        <v>214</v>
      </c>
      <c r="N161" s="86">
        <v>5.6000000000000001E-2</v>
      </c>
      <c r="P161" s="65">
        <f t="shared" si="41"/>
        <v>0.92100000000000004</v>
      </c>
      <c r="Q161" s="65">
        <f t="shared" si="42"/>
        <v>8.0000000000000002E-3</v>
      </c>
      <c r="R161" s="65">
        <f t="shared" si="40"/>
        <v>7.2000000000000008E-2</v>
      </c>
      <c r="S161" s="125">
        <f t="shared" si="43"/>
        <v>1.0010000000000001</v>
      </c>
    </row>
    <row r="162" spans="1:19" x14ac:dyDescent="0.25">
      <c r="A162" s="121" t="s">
        <v>9</v>
      </c>
      <c r="B162" s="88">
        <v>1727</v>
      </c>
      <c r="C162" s="88">
        <v>720</v>
      </c>
      <c r="D162" s="89">
        <v>0.41699999999999998</v>
      </c>
      <c r="E162" s="88">
        <v>814</v>
      </c>
      <c r="F162" s="89">
        <v>0.47099999999999997</v>
      </c>
      <c r="G162" s="88">
        <v>9</v>
      </c>
      <c r="H162" s="89">
        <v>5.0000000000000001E-3</v>
      </c>
      <c r="I162" s="88">
        <v>10</v>
      </c>
      <c r="J162" s="89">
        <v>6.0000000000000001E-3</v>
      </c>
      <c r="K162" s="88">
        <v>60</v>
      </c>
      <c r="L162" s="89">
        <v>3.5000000000000003E-2</v>
      </c>
      <c r="M162" s="88">
        <v>114</v>
      </c>
      <c r="N162" s="89">
        <v>6.6000000000000003E-2</v>
      </c>
      <c r="P162" s="65">
        <f t="shared" si="41"/>
        <v>0.8879999999999999</v>
      </c>
      <c r="Q162" s="65">
        <f t="shared" si="42"/>
        <v>1.0999999999999999E-2</v>
      </c>
      <c r="R162" s="65">
        <f t="shared" si="40"/>
        <v>0.10100000000000001</v>
      </c>
      <c r="S162" s="125">
        <f t="shared" si="43"/>
        <v>0.99999999999999989</v>
      </c>
    </row>
    <row r="163" spans="1:19" x14ac:dyDescent="0.25">
      <c r="A163" s="120" t="s">
        <v>10</v>
      </c>
      <c r="B163" s="85">
        <v>640</v>
      </c>
      <c r="C163" s="85">
        <v>370</v>
      </c>
      <c r="D163" s="86">
        <v>0.57799999999999996</v>
      </c>
      <c r="E163" s="85">
        <v>174</v>
      </c>
      <c r="F163" s="86">
        <v>0.27200000000000002</v>
      </c>
      <c r="G163" s="85">
        <v>8</v>
      </c>
      <c r="H163" s="86">
        <v>1.2E-2</v>
      </c>
      <c r="I163" s="85">
        <v>3</v>
      </c>
      <c r="J163" s="85">
        <v>5.0000000000000001E-3</v>
      </c>
      <c r="K163" s="85">
        <v>34</v>
      </c>
      <c r="L163" s="86">
        <v>5.2999999999999999E-2</v>
      </c>
      <c r="M163" s="85">
        <v>51</v>
      </c>
      <c r="N163" s="86">
        <v>0.08</v>
      </c>
      <c r="P163" s="65">
        <f t="shared" si="41"/>
        <v>0.85</v>
      </c>
      <c r="Q163" s="65">
        <f t="shared" si="42"/>
        <v>1.7000000000000001E-2</v>
      </c>
      <c r="R163" s="65">
        <f t="shared" si="40"/>
        <v>0.13300000000000001</v>
      </c>
      <c r="S163" s="125">
        <f t="shared" si="43"/>
        <v>1</v>
      </c>
    </row>
    <row r="164" spans="1:19" x14ac:dyDescent="0.25">
      <c r="A164" s="121" t="s">
        <v>11</v>
      </c>
      <c r="B164" s="88">
        <v>409</v>
      </c>
      <c r="C164" s="88">
        <v>305</v>
      </c>
      <c r="D164" s="89">
        <v>0.746</v>
      </c>
      <c r="E164" s="88">
        <v>54</v>
      </c>
      <c r="F164" s="89">
        <v>0.13200000000000001</v>
      </c>
      <c r="G164" s="88">
        <v>3</v>
      </c>
      <c r="H164" s="89">
        <v>7.0000000000000001E-3</v>
      </c>
      <c r="I164" s="88">
        <v>2</v>
      </c>
      <c r="J164" s="88">
        <v>5.0000000000000001E-3</v>
      </c>
      <c r="K164" s="88">
        <v>29</v>
      </c>
      <c r="L164" s="89">
        <v>7.0999999999999994E-2</v>
      </c>
      <c r="M164" s="88">
        <v>16</v>
      </c>
      <c r="N164" s="89">
        <v>3.9E-2</v>
      </c>
      <c r="P164" s="65">
        <f t="shared" si="41"/>
        <v>0.878</v>
      </c>
      <c r="Q164" s="65">
        <f t="shared" si="42"/>
        <v>1.2E-2</v>
      </c>
      <c r="R164" s="65">
        <f t="shared" si="40"/>
        <v>0.10999999999999999</v>
      </c>
      <c r="S164" s="125">
        <f t="shared" si="43"/>
        <v>1</v>
      </c>
    </row>
    <row r="165" spans="1:19" x14ac:dyDescent="0.25">
      <c r="A165" s="121" t="s">
        <v>12</v>
      </c>
      <c r="B165" s="88">
        <v>3</v>
      </c>
      <c r="C165" s="88">
        <v>0</v>
      </c>
      <c r="D165" s="89" t="s">
        <v>841</v>
      </c>
      <c r="E165" s="88">
        <v>0</v>
      </c>
      <c r="F165" s="89" t="s">
        <v>841</v>
      </c>
      <c r="G165" s="88">
        <v>0</v>
      </c>
      <c r="H165" s="89" t="s">
        <v>841</v>
      </c>
      <c r="I165" s="88">
        <v>0</v>
      </c>
      <c r="J165" s="88" t="s">
        <v>841</v>
      </c>
      <c r="K165" s="88">
        <v>0</v>
      </c>
      <c r="L165" s="89" t="s">
        <v>841</v>
      </c>
      <c r="M165" s="88">
        <v>3</v>
      </c>
      <c r="N165" s="89">
        <v>1</v>
      </c>
    </row>
    <row r="167" spans="1:19" x14ac:dyDescent="0.25">
      <c r="A167" s="121" t="s">
        <v>925</v>
      </c>
      <c r="B167" s="61">
        <f>SUM(B158:B164)</f>
        <v>31149</v>
      </c>
      <c r="P167" s="53">
        <f>SUMPRODUCT(B158:B164,P158:P164)/B167</f>
        <v>0.89227345982214512</v>
      </c>
      <c r="Q167" t="s">
        <v>827</v>
      </c>
    </row>
    <row r="169" spans="1:19" x14ac:dyDescent="0.25">
      <c r="A169" s="81" t="s">
        <v>922</v>
      </c>
    </row>
    <row r="170" spans="1:19" ht="15.75" customHeight="1" x14ac:dyDescent="0.25">
      <c r="A170" s="114"/>
      <c r="B170" s="114"/>
      <c r="C170" s="275" t="s">
        <v>833</v>
      </c>
      <c r="D170" s="275"/>
      <c r="E170" s="275"/>
      <c r="F170" s="275"/>
      <c r="G170" s="275" t="s">
        <v>834</v>
      </c>
      <c r="H170" s="275"/>
      <c r="I170" s="275"/>
      <c r="J170" s="275"/>
      <c r="K170" s="275" t="s">
        <v>835</v>
      </c>
      <c r="L170" s="275"/>
      <c r="M170" s="275"/>
      <c r="N170" s="275"/>
    </row>
    <row r="171" spans="1:19" ht="15.75" customHeight="1" x14ac:dyDescent="0.25">
      <c r="A171" s="123">
        <v>44565</v>
      </c>
      <c r="B171" s="62"/>
      <c r="C171" s="272" t="s">
        <v>920</v>
      </c>
      <c r="D171" s="272"/>
      <c r="E171" s="272" t="s">
        <v>921</v>
      </c>
      <c r="F171" s="272"/>
      <c r="G171" s="272" t="s">
        <v>920</v>
      </c>
      <c r="H171" s="272"/>
      <c r="I171" s="272" t="s">
        <v>921</v>
      </c>
      <c r="J171" s="272"/>
      <c r="K171" s="272" t="s">
        <v>920</v>
      </c>
      <c r="L171" s="272"/>
      <c r="M171" s="272" t="s">
        <v>921</v>
      </c>
      <c r="N171" s="272"/>
    </row>
    <row r="172" spans="1:19" x14ac:dyDescent="0.25">
      <c r="A172" s="119" t="s">
        <v>104</v>
      </c>
      <c r="B172" s="62" t="s">
        <v>0</v>
      </c>
      <c r="C172" s="62" t="s">
        <v>839</v>
      </c>
      <c r="D172" s="62" t="s">
        <v>840</v>
      </c>
      <c r="E172" s="62" t="s">
        <v>839</v>
      </c>
      <c r="F172" s="62" t="s">
        <v>840</v>
      </c>
      <c r="G172" s="62" t="s">
        <v>839</v>
      </c>
      <c r="H172" s="62" t="s">
        <v>840</v>
      </c>
      <c r="I172" s="62" t="s">
        <v>839</v>
      </c>
      <c r="J172" s="62" t="s">
        <v>840</v>
      </c>
      <c r="K172" s="62" t="s">
        <v>839</v>
      </c>
      <c r="L172" s="62" t="s">
        <v>840</v>
      </c>
      <c r="M172" s="62" t="s">
        <v>839</v>
      </c>
      <c r="N172" s="62" t="s">
        <v>840</v>
      </c>
      <c r="P172" s="62" t="s">
        <v>833</v>
      </c>
      <c r="Q172" s="62" t="s">
        <v>834</v>
      </c>
      <c r="R172" s="62" t="s">
        <v>923</v>
      </c>
    </row>
    <row r="173" spans="1:19" x14ac:dyDescent="0.25">
      <c r="A173" s="120" t="s">
        <v>901</v>
      </c>
      <c r="B173" s="122">
        <v>3347</v>
      </c>
      <c r="C173" s="85">
        <v>0</v>
      </c>
      <c r="D173" s="85" t="s">
        <v>841</v>
      </c>
      <c r="E173" s="85">
        <v>0</v>
      </c>
      <c r="F173" s="85" t="s">
        <v>841</v>
      </c>
      <c r="G173" s="85">
        <v>0</v>
      </c>
      <c r="H173" s="85" t="s">
        <v>841</v>
      </c>
      <c r="I173" s="85">
        <v>0</v>
      </c>
      <c r="J173" s="85" t="s">
        <v>841</v>
      </c>
      <c r="K173" s="85">
        <v>363</v>
      </c>
      <c r="L173" s="86">
        <v>0.108</v>
      </c>
      <c r="M173" s="122">
        <v>2984</v>
      </c>
      <c r="N173" s="86">
        <v>0.89200000000000002</v>
      </c>
    </row>
    <row r="174" spans="1:19" x14ac:dyDescent="0.25">
      <c r="A174" s="121" t="s">
        <v>809</v>
      </c>
      <c r="B174" s="88">
        <v>12374</v>
      </c>
      <c r="C174" s="88">
        <v>2280</v>
      </c>
      <c r="D174" s="89">
        <v>0.184</v>
      </c>
      <c r="E174" s="88">
        <v>8657</v>
      </c>
      <c r="F174" s="89">
        <v>0.7</v>
      </c>
      <c r="G174" s="88">
        <v>41</v>
      </c>
      <c r="H174" s="89">
        <v>3.0000000000000001E-3</v>
      </c>
      <c r="I174" s="88">
        <v>167</v>
      </c>
      <c r="J174" s="89">
        <v>1.2999999999999999E-2</v>
      </c>
      <c r="K174" s="88">
        <v>163</v>
      </c>
      <c r="L174" s="89">
        <v>1.2999999999999999E-2</v>
      </c>
      <c r="M174" s="88">
        <v>1066</v>
      </c>
      <c r="N174" s="89">
        <v>8.5999999999999993E-2</v>
      </c>
      <c r="P174" s="65">
        <f>D174+F174</f>
        <v>0.8839999999999999</v>
      </c>
      <c r="Q174" s="65">
        <f>H174+J174</f>
        <v>1.6E-2</v>
      </c>
      <c r="R174" s="65">
        <f t="shared" ref="R174:R180" si="44">L174+N174</f>
        <v>9.8999999999999991E-2</v>
      </c>
      <c r="S174" s="125">
        <f>SUM(P174:R174)</f>
        <v>0.99899999999999989</v>
      </c>
    </row>
    <row r="175" spans="1:19" x14ac:dyDescent="0.25">
      <c r="A175" s="120" t="s">
        <v>6</v>
      </c>
      <c r="B175" s="85">
        <v>7728</v>
      </c>
      <c r="C175" s="85">
        <v>1428</v>
      </c>
      <c r="D175" s="86">
        <v>0.185</v>
      </c>
      <c r="E175" s="85">
        <v>5405</v>
      </c>
      <c r="F175" s="86">
        <v>0.69899999999999995</v>
      </c>
      <c r="G175" s="85">
        <v>18</v>
      </c>
      <c r="H175" s="86">
        <v>2E-3</v>
      </c>
      <c r="I175" s="85">
        <v>87</v>
      </c>
      <c r="J175" s="86">
        <v>1.0999999999999999E-2</v>
      </c>
      <c r="K175" s="85">
        <v>115</v>
      </c>
      <c r="L175" s="86">
        <v>1.4999999999999999E-2</v>
      </c>
      <c r="M175" s="85">
        <v>675</v>
      </c>
      <c r="N175" s="86">
        <v>8.6999999999999994E-2</v>
      </c>
      <c r="P175" s="65">
        <f t="shared" ref="P175:P180" si="45">D175+F175</f>
        <v>0.8839999999999999</v>
      </c>
      <c r="Q175" s="65">
        <f t="shared" ref="Q175:Q180" si="46">H175+J175</f>
        <v>1.2999999999999999E-2</v>
      </c>
      <c r="R175" s="65">
        <f t="shared" si="44"/>
        <v>0.10199999999999999</v>
      </c>
      <c r="S175" s="125">
        <f t="shared" ref="S175:S180" si="47">SUM(P175:R175)</f>
        <v>0.99899999999999989</v>
      </c>
    </row>
    <row r="176" spans="1:19" x14ac:dyDescent="0.25">
      <c r="A176" s="121" t="s">
        <v>7</v>
      </c>
      <c r="B176" s="88">
        <v>6391</v>
      </c>
      <c r="C176" s="88">
        <v>1515</v>
      </c>
      <c r="D176" s="89">
        <v>0.23699999999999999</v>
      </c>
      <c r="E176" s="88">
        <v>4337</v>
      </c>
      <c r="F176" s="89">
        <v>0.67900000000000005</v>
      </c>
      <c r="G176" s="88">
        <v>14</v>
      </c>
      <c r="H176" s="89">
        <v>2E-3</v>
      </c>
      <c r="I176" s="88">
        <v>38</v>
      </c>
      <c r="J176" s="89">
        <v>6.0000000000000001E-3</v>
      </c>
      <c r="K176" s="88">
        <v>76</v>
      </c>
      <c r="L176" s="89">
        <v>1.2E-2</v>
      </c>
      <c r="M176" s="88">
        <v>411</v>
      </c>
      <c r="N176" s="89">
        <v>6.4000000000000001E-2</v>
      </c>
      <c r="P176" s="65">
        <f t="shared" si="45"/>
        <v>0.91600000000000004</v>
      </c>
      <c r="Q176" s="65">
        <f t="shared" si="46"/>
        <v>8.0000000000000002E-3</v>
      </c>
      <c r="R176" s="65">
        <f t="shared" si="44"/>
        <v>7.5999999999999998E-2</v>
      </c>
      <c r="S176" s="125">
        <f t="shared" si="47"/>
        <v>1</v>
      </c>
    </row>
    <row r="177" spans="1:19" x14ac:dyDescent="0.25">
      <c r="A177" s="120" t="s">
        <v>8</v>
      </c>
      <c r="B177" s="85">
        <v>4264</v>
      </c>
      <c r="C177" s="85">
        <v>1347</v>
      </c>
      <c r="D177" s="86">
        <v>0.316</v>
      </c>
      <c r="E177" s="85">
        <v>2595</v>
      </c>
      <c r="F177" s="86">
        <v>0.60899999999999999</v>
      </c>
      <c r="G177" s="85">
        <v>10</v>
      </c>
      <c r="H177" s="86">
        <v>2E-3</v>
      </c>
      <c r="I177" s="85">
        <v>25</v>
      </c>
      <c r="J177" s="86">
        <v>6.0000000000000001E-3</v>
      </c>
      <c r="K177" s="85">
        <v>63</v>
      </c>
      <c r="L177" s="86">
        <v>1.4999999999999999E-2</v>
      </c>
      <c r="M177" s="85">
        <v>224</v>
      </c>
      <c r="N177" s="86">
        <v>5.2999999999999999E-2</v>
      </c>
      <c r="P177" s="65">
        <f t="shared" si="45"/>
        <v>0.92500000000000004</v>
      </c>
      <c r="Q177" s="65">
        <f t="shared" si="46"/>
        <v>8.0000000000000002E-3</v>
      </c>
      <c r="R177" s="65">
        <f t="shared" si="44"/>
        <v>6.8000000000000005E-2</v>
      </c>
      <c r="S177" s="125">
        <f t="shared" si="47"/>
        <v>1.0010000000000001</v>
      </c>
    </row>
    <row r="178" spans="1:19" x14ac:dyDescent="0.25">
      <c r="A178" s="121" t="s">
        <v>9</v>
      </c>
      <c r="B178" s="88">
        <v>1893</v>
      </c>
      <c r="C178" s="88">
        <v>809</v>
      </c>
      <c r="D178" s="89">
        <v>0.42699999999999999</v>
      </c>
      <c r="E178" s="88">
        <v>872</v>
      </c>
      <c r="F178" s="89">
        <v>0.46100000000000002</v>
      </c>
      <c r="G178" s="88">
        <v>14</v>
      </c>
      <c r="H178" s="89">
        <v>7.0000000000000001E-3</v>
      </c>
      <c r="I178" s="88">
        <v>10</v>
      </c>
      <c r="J178" s="89">
        <v>5.0000000000000001E-3</v>
      </c>
      <c r="K178" s="88">
        <v>68</v>
      </c>
      <c r="L178" s="89">
        <v>3.5999999999999997E-2</v>
      </c>
      <c r="M178" s="88">
        <v>120</v>
      </c>
      <c r="N178" s="89">
        <v>6.3E-2</v>
      </c>
      <c r="P178" s="65">
        <f t="shared" si="45"/>
        <v>0.88800000000000001</v>
      </c>
      <c r="Q178" s="65">
        <f t="shared" si="46"/>
        <v>1.2E-2</v>
      </c>
      <c r="R178" s="65">
        <f t="shared" si="44"/>
        <v>9.9000000000000005E-2</v>
      </c>
      <c r="S178" s="125">
        <f t="shared" si="47"/>
        <v>0.999</v>
      </c>
    </row>
    <row r="179" spans="1:19" x14ac:dyDescent="0.25">
      <c r="A179" s="120" t="s">
        <v>10</v>
      </c>
      <c r="B179" s="85">
        <v>722</v>
      </c>
      <c r="C179" s="85">
        <v>429</v>
      </c>
      <c r="D179" s="86">
        <v>0.59399999999999997</v>
      </c>
      <c r="E179" s="85">
        <v>190</v>
      </c>
      <c r="F179" s="86">
        <v>0.26300000000000001</v>
      </c>
      <c r="G179" s="85">
        <v>9</v>
      </c>
      <c r="H179" s="86">
        <v>1.2E-2</v>
      </c>
      <c r="I179" s="85">
        <v>4</v>
      </c>
      <c r="J179" s="85">
        <v>6.0000000000000001E-3</v>
      </c>
      <c r="K179" s="85">
        <v>36</v>
      </c>
      <c r="L179" s="86">
        <v>0.05</v>
      </c>
      <c r="M179" s="85">
        <v>54</v>
      </c>
      <c r="N179" s="86">
        <v>7.4999999999999997E-2</v>
      </c>
      <c r="P179" s="65">
        <f t="shared" si="45"/>
        <v>0.85699999999999998</v>
      </c>
      <c r="Q179" s="65">
        <f t="shared" si="46"/>
        <v>1.8000000000000002E-2</v>
      </c>
      <c r="R179" s="65">
        <f t="shared" si="44"/>
        <v>0.125</v>
      </c>
      <c r="S179" s="125">
        <f t="shared" si="47"/>
        <v>1</v>
      </c>
    </row>
    <row r="180" spans="1:19" x14ac:dyDescent="0.25">
      <c r="A180" s="121" t="s">
        <v>11</v>
      </c>
      <c r="B180" s="88">
        <v>474</v>
      </c>
      <c r="C180" s="88">
        <v>356</v>
      </c>
      <c r="D180" s="89">
        <v>0.751</v>
      </c>
      <c r="E180" s="88">
        <v>66</v>
      </c>
      <c r="F180" s="89">
        <v>0.13900000000000001</v>
      </c>
      <c r="G180" s="88">
        <v>5</v>
      </c>
      <c r="H180" s="89">
        <v>1.0999999999999999E-2</v>
      </c>
      <c r="I180" s="88">
        <v>1</v>
      </c>
      <c r="J180" s="88">
        <v>2E-3</v>
      </c>
      <c r="K180" s="88">
        <v>31</v>
      </c>
      <c r="L180" s="89">
        <v>6.5000000000000002E-2</v>
      </c>
      <c r="M180" s="88">
        <v>15</v>
      </c>
      <c r="N180" s="89">
        <v>3.2000000000000001E-2</v>
      </c>
      <c r="P180" s="65">
        <f t="shared" si="45"/>
        <v>0.89</v>
      </c>
      <c r="Q180" s="65">
        <f t="shared" si="46"/>
        <v>1.2999999999999999E-2</v>
      </c>
      <c r="R180" s="65">
        <f t="shared" si="44"/>
        <v>9.7000000000000003E-2</v>
      </c>
      <c r="S180" s="125">
        <f t="shared" si="47"/>
        <v>1</v>
      </c>
    </row>
    <row r="181" spans="1:19" x14ac:dyDescent="0.25">
      <c r="A181" s="121" t="s">
        <v>12</v>
      </c>
      <c r="B181" s="88">
        <v>3</v>
      </c>
      <c r="C181" s="88">
        <v>0</v>
      </c>
      <c r="D181" s="89" t="s">
        <v>841</v>
      </c>
      <c r="E181" s="88">
        <v>0</v>
      </c>
      <c r="F181" s="89" t="s">
        <v>841</v>
      </c>
      <c r="G181" s="88">
        <v>0</v>
      </c>
      <c r="H181" s="89" t="s">
        <v>841</v>
      </c>
      <c r="I181" s="88">
        <v>0</v>
      </c>
      <c r="J181" s="88" t="s">
        <v>841</v>
      </c>
      <c r="K181" s="88">
        <v>0</v>
      </c>
      <c r="L181" s="89" t="s">
        <v>841</v>
      </c>
      <c r="M181" s="88">
        <v>3</v>
      </c>
      <c r="N181" s="89">
        <v>1</v>
      </c>
    </row>
    <row r="183" spans="1:19" x14ac:dyDescent="0.25">
      <c r="A183" s="121" t="s">
        <v>925</v>
      </c>
      <c r="B183" s="61">
        <f>SUM(B174:B180)</f>
        <v>33846</v>
      </c>
      <c r="P183" s="53">
        <f>SUMPRODUCT(B174:B180,P174:P180)/B183</f>
        <v>0.89493949063404832</v>
      </c>
      <c r="Q183" t="s">
        <v>827</v>
      </c>
    </row>
    <row r="185" spans="1:19" x14ac:dyDescent="0.25">
      <c r="A185" s="81" t="s">
        <v>922</v>
      </c>
    </row>
    <row r="186" spans="1:19" ht="15.75" customHeight="1" x14ac:dyDescent="0.25">
      <c r="A186" s="114"/>
      <c r="B186" s="114"/>
      <c r="C186" s="275" t="s">
        <v>833</v>
      </c>
      <c r="D186" s="275"/>
      <c r="E186" s="275"/>
      <c r="F186" s="275"/>
      <c r="G186" s="275" t="s">
        <v>834</v>
      </c>
      <c r="H186" s="275"/>
      <c r="I186" s="275"/>
      <c r="J186" s="275"/>
      <c r="K186" s="275" t="s">
        <v>835</v>
      </c>
      <c r="L186" s="275"/>
      <c r="M186" s="275"/>
      <c r="N186" s="275"/>
    </row>
    <row r="187" spans="1:19" ht="15.75" customHeight="1" x14ac:dyDescent="0.25">
      <c r="A187" s="123">
        <v>44566</v>
      </c>
      <c r="B187" s="62"/>
      <c r="C187" s="272" t="s">
        <v>920</v>
      </c>
      <c r="D187" s="272"/>
      <c r="E187" s="272" t="s">
        <v>921</v>
      </c>
      <c r="F187" s="272"/>
      <c r="G187" s="272" t="s">
        <v>920</v>
      </c>
      <c r="H187" s="272"/>
      <c r="I187" s="272" t="s">
        <v>921</v>
      </c>
      <c r="J187" s="272"/>
      <c r="K187" s="272" t="s">
        <v>920</v>
      </c>
      <c r="L187" s="272"/>
      <c r="M187" s="272" t="s">
        <v>921</v>
      </c>
      <c r="N187" s="272"/>
    </row>
    <row r="188" spans="1:19" x14ac:dyDescent="0.25">
      <c r="A188" s="119" t="s">
        <v>104</v>
      </c>
      <c r="B188" s="62" t="s">
        <v>0</v>
      </c>
      <c r="C188" s="62" t="s">
        <v>839</v>
      </c>
      <c r="D188" s="62" t="s">
        <v>840</v>
      </c>
      <c r="E188" s="62" t="s">
        <v>839</v>
      </c>
      <c r="F188" s="62" t="s">
        <v>840</v>
      </c>
      <c r="G188" s="62" t="s">
        <v>839</v>
      </c>
      <c r="H188" s="62" t="s">
        <v>840</v>
      </c>
      <c r="I188" s="62" t="s">
        <v>839</v>
      </c>
      <c r="J188" s="62" t="s">
        <v>840</v>
      </c>
      <c r="K188" s="62" t="s">
        <v>839</v>
      </c>
      <c r="L188" s="62" t="s">
        <v>840</v>
      </c>
      <c r="M188" s="62" t="s">
        <v>839</v>
      </c>
      <c r="N188" s="62" t="s">
        <v>840</v>
      </c>
      <c r="P188" s="62" t="s">
        <v>833</v>
      </c>
      <c r="Q188" s="62" t="s">
        <v>834</v>
      </c>
      <c r="R188" s="62" t="s">
        <v>923</v>
      </c>
    </row>
    <row r="189" spans="1:19" x14ac:dyDescent="0.25">
      <c r="A189" s="120" t="s">
        <v>901</v>
      </c>
      <c r="B189" s="122">
        <v>3561</v>
      </c>
      <c r="C189" s="85">
        <v>0</v>
      </c>
      <c r="D189" s="85" t="s">
        <v>841</v>
      </c>
      <c r="E189" s="85">
        <v>0</v>
      </c>
      <c r="F189" s="85" t="s">
        <v>841</v>
      </c>
      <c r="G189" s="85">
        <v>0</v>
      </c>
      <c r="H189" s="85" t="s">
        <v>841</v>
      </c>
      <c r="I189" s="85">
        <v>0</v>
      </c>
      <c r="J189" s="85" t="s">
        <v>841</v>
      </c>
      <c r="K189" s="85">
        <v>372</v>
      </c>
      <c r="L189" s="86">
        <v>0.104</v>
      </c>
      <c r="M189" s="122">
        <v>3189</v>
      </c>
      <c r="N189" s="86">
        <v>0.89600000000000002</v>
      </c>
    </row>
    <row r="190" spans="1:19" x14ac:dyDescent="0.25">
      <c r="A190" s="121" t="s">
        <v>809</v>
      </c>
      <c r="B190" s="88">
        <v>13179</v>
      </c>
      <c r="C190" s="88">
        <v>2353</v>
      </c>
      <c r="D190" s="89">
        <v>0.17899999999999999</v>
      </c>
      <c r="E190" s="88">
        <v>9259</v>
      </c>
      <c r="F190" s="89">
        <v>0.70299999999999996</v>
      </c>
      <c r="G190" s="88">
        <v>46</v>
      </c>
      <c r="H190" s="89">
        <v>3.0000000000000001E-3</v>
      </c>
      <c r="I190" s="88">
        <v>179</v>
      </c>
      <c r="J190" s="89">
        <v>1.4E-2</v>
      </c>
      <c r="K190" s="88">
        <v>176</v>
      </c>
      <c r="L190" s="89">
        <v>1.2999999999999999E-2</v>
      </c>
      <c r="M190" s="88">
        <v>1166</v>
      </c>
      <c r="N190" s="89">
        <v>8.7999999999999995E-2</v>
      </c>
      <c r="P190" s="65">
        <f>D190+F190</f>
        <v>0.8819999999999999</v>
      </c>
      <c r="Q190" s="65">
        <f>H190+J190</f>
        <v>1.7000000000000001E-2</v>
      </c>
      <c r="R190" s="65">
        <f t="shared" ref="R190:R196" si="48">L190+N190</f>
        <v>0.10099999999999999</v>
      </c>
      <c r="S190" s="125">
        <f>SUM(P190:R190)</f>
        <v>0.99999999999999989</v>
      </c>
    </row>
    <row r="191" spans="1:19" x14ac:dyDescent="0.25">
      <c r="A191" s="120" t="s">
        <v>6</v>
      </c>
      <c r="B191" s="85">
        <v>8197</v>
      </c>
      <c r="C191" s="85">
        <v>1513</v>
      </c>
      <c r="D191" s="86">
        <v>0.185</v>
      </c>
      <c r="E191" s="85">
        <v>5733</v>
      </c>
      <c r="F191" s="86">
        <v>0.69899999999999995</v>
      </c>
      <c r="G191" s="85">
        <v>17</v>
      </c>
      <c r="H191" s="86">
        <v>2E-3</v>
      </c>
      <c r="I191" s="85">
        <v>91</v>
      </c>
      <c r="J191" s="86">
        <v>1.0999999999999999E-2</v>
      </c>
      <c r="K191" s="85">
        <v>121</v>
      </c>
      <c r="L191" s="86">
        <v>1.4999999999999999E-2</v>
      </c>
      <c r="M191" s="85">
        <v>722</v>
      </c>
      <c r="N191" s="86">
        <v>8.7999999999999995E-2</v>
      </c>
      <c r="P191" s="65">
        <f t="shared" ref="P191:P196" si="49">D191+F191</f>
        <v>0.8839999999999999</v>
      </c>
      <c r="Q191" s="65">
        <f t="shared" ref="Q191:Q196" si="50">H191+J191</f>
        <v>1.2999999999999999E-2</v>
      </c>
      <c r="R191" s="65">
        <f t="shared" si="48"/>
        <v>0.10299999999999999</v>
      </c>
      <c r="S191" s="125">
        <f t="shared" ref="S191:S196" si="51">SUM(P191:R191)</f>
        <v>0.99999999999999989</v>
      </c>
    </row>
    <row r="192" spans="1:19" x14ac:dyDescent="0.25">
      <c r="A192" s="121" t="s">
        <v>7</v>
      </c>
      <c r="B192" s="88">
        <v>6921</v>
      </c>
      <c r="C192" s="88">
        <v>1636</v>
      </c>
      <c r="D192" s="89">
        <v>0.23599999999999999</v>
      </c>
      <c r="E192" s="88">
        <v>4677</v>
      </c>
      <c r="F192" s="89">
        <v>0.67600000000000005</v>
      </c>
      <c r="G192" s="88">
        <v>17</v>
      </c>
      <c r="H192" s="89">
        <v>2E-3</v>
      </c>
      <c r="I192" s="88">
        <v>38</v>
      </c>
      <c r="J192" s="89">
        <v>5.0000000000000001E-3</v>
      </c>
      <c r="K192" s="88">
        <v>88</v>
      </c>
      <c r="L192" s="89">
        <v>1.2999999999999999E-2</v>
      </c>
      <c r="M192" s="88">
        <v>465</v>
      </c>
      <c r="N192" s="89">
        <v>6.7000000000000004E-2</v>
      </c>
      <c r="P192" s="65">
        <f t="shared" si="49"/>
        <v>0.91200000000000003</v>
      </c>
      <c r="Q192" s="65">
        <f t="shared" si="50"/>
        <v>7.0000000000000001E-3</v>
      </c>
      <c r="R192" s="65">
        <f t="shared" si="48"/>
        <v>0.08</v>
      </c>
      <c r="S192" s="125">
        <f t="shared" si="51"/>
        <v>0.999</v>
      </c>
    </row>
    <row r="193" spans="1:19" x14ac:dyDescent="0.25">
      <c r="A193" s="120" t="s">
        <v>8</v>
      </c>
      <c r="B193" s="85">
        <v>4674</v>
      </c>
      <c r="C193" s="85">
        <v>1498</v>
      </c>
      <c r="D193" s="86">
        <v>0.32</v>
      </c>
      <c r="E193" s="85">
        <v>2826</v>
      </c>
      <c r="F193" s="86">
        <v>0.60499999999999998</v>
      </c>
      <c r="G193" s="85">
        <v>10</v>
      </c>
      <c r="H193" s="86">
        <v>2E-3</v>
      </c>
      <c r="I193" s="85">
        <v>26</v>
      </c>
      <c r="J193" s="86">
        <v>6.0000000000000001E-3</v>
      </c>
      <c r="K193" s="85">
        <v>75</v>
      </c>
      <c r="L193" s="86">
        <v>1.6E-2</v>
      </c>
      <c r="M193" s="85">
        <v>239</v>
      </c>
      <c r="N193" s="86">
        <v>5.0999999999999997E-2</v>
      </c>
      <c r="P193" s="65">
        <f t="shared" si="49"/>
        <v>0.92500000000000004</v>
      </c>
      <c r="Q193" s="65">
        <f t="shared" si="50"/>
        <v>8.0000000000000002E-3</v>
      </c>
      <c r="R193" s="65">
        <f t="shared" si="48"/>
        <v>6.7000000000000004E-2</v>
      </c>
      <c r="S193" s="125">
        <f t="shared" si="51"/>
        <v>1</v>
      </c>
    </row>
    <row r="194" spans="1:19" x14ac:dyDescent="0.25">
      <c r="A194" s="121" t="s">
        <v>9</v>
      </c>
      <c r="B194" s="88">
        <v>2059</v>
      </c>
      <c r="C194" s="88">
        <v>882</v>
      </c>
      <c r="D194" s="89">
        <v>0.42799999999999999</v>
      </c>
      <c r="E194" s="88">
        <v>938</v>
      </c>
      <c r="F194" s="89">
        <v>0.45600000000000002</v>
      </c>
      <c r="G194" s="88">
        <v>15</v>
      </c>
      <c r="H194" s="89">
        <v>7.0000000000000001E-3</v>
      </c>
      <c r="I194" s="88">
        <v>12</v>
      </c>
      <c r="J194" s="89">
        <v>6.0000000000000001E-3</v>
      </c>
      <c r="K194" s="88">
        <v>72</v>
      </c>
      <c r="L194" s="89">
        <v>3.5000000000000003E-2</v>
      </c>
      <c r="M194" s="88">
        <v>140</v>
      </c>
      <c r="N194" s="89">
        <v>6.8000000000000005E-2</v>
      </c>
      <c r="P194" s="65">
        <f t="shared" si="49"/>
        <v>0.88400000000000001</v>
      </c>
      <c r="Q194" s="65">
        <f t="shared" si="50"/>
        <v>1.3000000000000001E-2</v>
      </c>
      <c r="R194" s="65">
        <f t="shared" si="48"/>
        <v>0.10300000000000001</v>
      </c>
      <c r="S194" s="125">
        <f t="shared" si="51"/>
        <v>1</v>
      </c>
    </row>
    <row r="195" spans="1:19" x14ac:dyDescent="0.25">
      <c r="A195" s="120" t="s">
        <v>10</v>
      </c>
      <c r="B195" s="85">
        <v>770</v>
      </c>
      <c r="C195" s="85">
        <v>477</v>
      </c>
      <c r="D195" s="86">
        <v>0.61899999999999999</v>
      </c>
      <c r="E195" s="85">
        <v>186</v>
      </c>
      <c r="F195" s="86">
        <v>0.24199999999999999</v>
      </c>
      <c r="G195" s="85">
        <v>10</v>
      </c>
      <c r="H195" s="86">
        <v>1.2999999999999999E-2</v>
      </c>
      <c r="I195" s="85">
        <v>3</v>
      </c>
      <c r="J195" s="85">
        <v>4.0000000000000001E-3</v>
      </c>
      <c r="K195" s="85">
        <v>39</v>
      </c>
      <c r="L195" s="86">
        <v>5.0999999999999997E-2</v>
      </c>
      <c r="M195" s="85">
        <v>55</v>
      </c>
      <c r="N195" s="86">
        <v>7.0999999999999994E-2</v>
      </c>
      <c r="P195" s="65">
        <f t="shared" si="49"/>
        <v>0.86099999999999999</v>
      </c>
      <c r="Q195" s="65">
        <f t="shared" si="50"/>
        <v>1.7000000000000001E-2</v>
      </c>
      <c r="R195" s="65">
        <f t="shared" si="48"/>
        <v>0.122</v>
      </c>
      <c r="S195" s="125">
        <f t="shared" si="51"/>
        <v>1</v>
      </c>
    </row>
    <row r="196" spans="1:19" x14ac:dyDescent="0.25">
      <c r="A196" s="121" t="s">
        <v>11</v>
      </c>
      <c r="B196" s="88">
        <v>533</v>
      </c>
      <c r="C196" s="88">
        <v>409</v>
      </c>
      <c r="D196" s="89">
        <v>0.76700000000000002</v>
      </c>
      <c r="E196" s="88">
        <v>72</v>
      </c>
      <c r="F196" s="89">
        <v>0.13500000000000001</v>
      </c>
      <c r="G196" s="88">
        <v>6</v>
      </c>
      <c r="H196" s="89">
        <v>1.0999999999999999E-2</v>
      </c>
      <c r="I196" s="88">
        <v>2</v>
      </c>
      <c r="J196" s="88">
        <v>4.0000000000000001E-3</v>
      </c>
      <c r="K196" s="88">
        <v>31</v>
      </c>
      <c r="L196" s="89">
        <v>5.8000000000000003E-2</v>
      </c>
      <c r="M196" s="88">
        <v>13</v>
      </c>
      <c r="N196" s="89">
        <v>2.4E-2</v>
      </c>
      <c r="P196" s="65">
        <f t="shared" si="49"/>
        <v>0.90200000000000002</v>
      </c>
      <c r="Q196" s="65">
        <f t="shared" si="50"/>
        <v>1.4999999999999999E-2</v>
      </c>
      <c r="R196" s="65">
        <f t="shared" si="48"/>
        <v>8.2000000000000003E-2</v>
      </c>
      <c r="S196" s="125">
        <f t="shared" si="51"/>
        <v>0.999</v>
      </c>
    </row>
    <row r="197" spans="1:19" x14ac:dyDescent="0.25">
      <c r="A197" s="121" t="s">
        <v>12</v>
      </c>
      <c r="B197" s="88">
        <v>3</v>
      </c>
      <c r="C197" s="88">
        <v>0</v>
      </c>
      <c r="D197" s="89" t="s">
        <v>841</v>
      </c>
      <c r="E197" s="88">
        <v>0</v>
      </c>
      <c r="F197" s="89" t="s">
        <v>841</v>
      </c>
      <c r="G197" s="88">
        <v>0</v>
      </c>
      <c r="H197" s="89" t="s">
        <v>841</v>
      </c>
      <c r="I197" s="88">
        <v>0</v>
      </c>
      <c r="J197" s="88" t="s">
        <v>841</v>
      </c>
      <c r="K197" s="88">
        <v>0</v>
      </c>
      <c r="L197" s="89" t="s">
        <v>841</v>
      </c>
      <c r="M197" s="88">
        <v>3</v>
      </c>
      <c r="N197" s="89">
        <v>1</v>
      </c>
    </row>
    <row r="199" spans="1:19" x14ac:dyDescent="0.25">
      <c r="A199" s="121" t="s">
        <v>925</v>
      </c>
      <c r="B199" s="61">
        <f>SUM(B190:B196)</f>
        <v>36333</v>
      </c>
      <c r="P199" s="53">
        <f>SUMPRODUCT(B190:B196,P190:P196)/B199</f>
        <v>0.89365920788264108</v>
      </c>
      <c r="Q199" t="s">
        <v>827</v>
      </c>
    </row>
    <row r="201" spans="1:19" x14ac:dyDescent="0.25">
      <c r="A201" s="81" t="s">
        <v>922</v>
      </c>
    </row>
    <row r="202" spans="1:19" ht="15.75" customHeight="1" x14ac:dyDescent="0.25">
      <c r="A202" s="114"/>
      <c r="B202" s="114"/>
      <c r="C202" s="275" t="s">
        <v>833</v>
      </c>
      <c r="D202" s="275"/>
      <c r="E202" s="275"/>
      <c r="F202" s="275"/>
      <c r="G202" s="275" t="s">
        <v>834</v>
      </c>
      <c r="H202" s="275"/>
      <c r="I202" s="275"/>
      <c r="J202" s="275"/>
      <c r="K202" s="275" t="s">
        <v>835</v>
      </c>
      <c r="L202" s="275"/>
      <c r="M202" s="275"/>
      <c r="N202" s="275"/>
    </row>
    <row r="203" spans="1:19" ht="15.75" customHeight="1" x14ac:dyDescent="0.25">
      <c r="A203" s="123">
        <v>44567</v>
      </c>
      <c r="B203" s="62"/>
      <c r="C203" s="272" t="s">
        <v>920</v>
      </c>
      <c r="D203" s="272"/>
      <c r="E203" s="272" t="s">
        <v>921</v>
      </c>
      <c r="F203" s="272"/>
      <c r="G203" s="272" t="s">
        <v>920</v>
      </c>
      <c r="H203" s="272"/>
      <c r="I203" s="272" t="s">
        <v>921</v>
      </c>
      <c r="J203" s="272"/>
      <c r="K203" s="272" t="s">
        <v>920</v>
      </c>
      <c r="L203" s="272"/>
      <c r="M203" s="272" t="s">
        <v>921</v>
      </c>
      <c r="N203" s="272"/>
    </row>
    <row r="204" spans="1:19" x14ac:dyDescent="0.25">
      <c r="A204" s="119" t="s">
        <v>104</v>
      </c>
      <c r="B204" s="62" t="s">
        <v>0</v>
      </c>
      <c r="C204" s="62" t="s">
        <v>839</v>
      </c>
      <c r="D204" s="62" t="s">
        <v>840</v>
      </c>
      <c r="E204" s="62" t="s">
        <v>839</v>
      </c>
      <c r="F204" s="62" t="s">
        <v>840</v>
      </c>
      <c r="G204" s="62" t="s">
        <v>839</v>
      </c>
      <c r="H204" s="62" t="s">
        <v>840</v>
      </c>
      <c r="I204" s="62" t="s">
        <v>839</v>
      </c>
      <c r="J204" s="62" t="s">
        <v>840</v>
      </c>
      <c r="K204" s="62" t="s">
        <v>839</v>
      </c>
      <c r="L204" s="62" t="s">
        <v>840</v>
      </c>
      <c r="M204" s="62" t="s">
        <v>839</v>
      </c>
      <c r="N204" s="62" t="s">
        <v>840</v>
      </c>
      <c r="P204" s="62" t="s">
        <v>833</v>
      </c>
      <c r="Q204" s="62" t="s">
        <v>834</v>
      </c>
      <c r="R204" s="62" t="s">
        <v>923</v>
      </c>
    </row>
    <row r="205" spans="1:19" x14ac:dyDescent="0.25">
      <c r="A205" s="120" t="s">
        <v>901</v>
      </c>
      <c r="B205" s="122">
        <v>3840</v>
      </c>
      <c r="C205" s="85">
        <v>0</v>
      </c>
      <c r="D205" s="85" t="s">
        <v>841</v>
      </c>
      <c r="E205" s="85">
        <v>0</v>
      </c>
      <c r="F205" s="85" t="s">
        <v>841</v>
      </c>
      <c r="G205" s="85">
        <v>0</v>
      </c>
      <c r="H205" s="85" t="s">
        <v>841</v>
      </c>
      <c r="I205" s="85">
        <v>0</v>
      </c>
      <c r="J205" s="85" t="s">
        <v>841</v>
      </c>
      <c r="K205" s="85">
        <v>350</v>
      </c>
      <c r="L205" s="86">
        <v>9.0999999999999998E-2</v>
      </c>
      <c r="M205" s="122">
        <v>3490</v>
      </c>
      <c r="N205" s="86">
        <v>0.90900000000000003</v>
      </c>
    </row>
    <row r="206" spans="1:19" x14ac:dyDescent="0.25">
      <c r="A206" s="121" t="s">
        <v>809</v>
      </c>
      <c r="B206" s="88">
        <v>14074</v>
      </c>
      <c r="C206" s="88">
        <v>2133</v>
      </c>
      <c r="D206" s="89">
        <v>0.152</v>
      </c>
      <c r="E206" s="88">
        <v>10224</v>
      </c>
      <c r="F206" s="89">
        <v>0.72599999999999998</v>
      </c>
      <c r="G206" s="88">
        <v>44</v>
      </c>
      <c r="H206" s="89">
        <v>3.0000000000000001E-3</v>
      </c>
      <c r="I206" s="88">
        <v>205</v>
      </c>
      <c r="J206" s="89">
        <v>1.4999999999999999E-2</v>
      </c>
      <c r="K206" s="88">
        <v>160</v>
      </c>
      <c r="L206" s="89">
        <v>1.0999999999999999E-2</v>
      </c>
      <c r="M206" s="88">
        <v>1308</v>
      </c>
      <c r="N206" s="89">
        <v>9.2999999999999999E-2</v>
      </c>
      <c r="P206" s="65">
        <f>D206+F206</f>
        <v>0.878</v>
      </c>
      <c r="Q206" s="65">
        <f>H206+J206</f>
        <v>1.7999999999999999E-2</v>
      </c>
      <c r="R206" s="65">
        <f t="shared" ref="R206:R212" si="52">L206+N206</f>
        <v>0.104</v>
      </c>
      <c r="S206" s="125">
        <f>SUM(P206:R206)</f>
        <v>1</v>
      </c>
    </row>
    <row r="207" spans="1:19" x14ac:dyDescent="0.25">
      <c r="A207" s="120" t="s">
        <v>6</v>
      </c>
      <c r="B207" s="85">
        <v>8906</v>
      </c>
      <c r="C207" s="85">
        <v>1370</v>
      </c>
      <c r="D207" s="86">
        <v>0.154</v>
      </c>
      <c r="E207" s="85">
        <v>6502</v>
      </c>
      <c r="F207" s="86">
        <v>0.73</v>
      </c>
      <c r="G207" s="85">
        <v>17</v>
      </c>
      <c r="H207" s="86">
        <v>2E-3</v>
      </c>
      <c r="I207" s="85">
        <v>90</v>
      </c>
      <c r="J207" s="86">
        <v>0.01</v>
      </c>
      <c r="K207" s="85">
        <v>108</v>
      </c>
      <c r="L207" s="86">
        <v>1.2E-2</v>
      </c>
      <c r="M207" s="85">
        <v>819</v>
      </c>
      <c r="N207" s="86">
        <v>9.1999999999999998E-2</v>
      </c>
      <c r="P207" s="65">
        <f t="shared" ref="P207:P212" si="53">D207+F207</f>
        <v>0.88400000000000001</v>
      </c>
      <c r="Q207" s="65">
        <f t="shared" ref="Q207:Q212" si="54">H207+J207</f>
        <v>1.2E-2</v>
      </c>
      <c r="R207" s="65">
        <f t="shared" si="52"/>
        <v>0.104</v>
      </c>
      <c r="S207" s="125">
        <f t="shared" ref="S207:S212" si="55">SUM(P207:R207)</f>
        <v>1</v>
      </c>
    </row>
    <row r="208" spans="1:19" x14ac:dyDescent="0.25">
      <c r="A208" s="121" t="s">
        <v>7</v>
      </c>
      <c r="B208" s="88">
        <v>7630</v>
      </c>
      <c r="C208" s="88">
        <v>1544</v>
      </c>
      <c r="D208" s="89">
        <v>0.20200000000000001</v>
      </c>
      <c r="E208" s="88">
        <v>5398</v>
      </c>
      <c r="F208" s="89">
        <v>0.70699999999999996</v>
      </c>
      <c r="G208" s="88">
        <v>14</v>
      </c>
      <c r="H208" s="89">
        <v>2E-3</v>
      </c>
      <c r="I208" s="88">
        <v>50</v>
      </c>
      <c r="J208" s="89">
        <v>7.0000000000000001E-3</v>
      </c>
      <c r="K208" s="88">
        <v>81</v>
      </c>
      <c r="L208" s="89">
        <v>1.0999999999999999E-2</v>
      </c>
      <c r="M208" s="88">
        <v>543</v>
      </c>
      <c r="N208" s="89">
        <v>7.0999999999999994E-2</v>
      </c>
      <c r="P208" s="65">
        <f t="shared" si="53"/>
        <v>0.90900000000000003</v>
      </c>
      <c r="Q208" s="65">
        <f t="shared" si="54"/>
        <v>9.0000000000000011E-3</v>
      </c>
      <c r="R208" s="65">
        <f t="shared" si="52"/>
        <v>8.199999999999999E-2</v>
      </c>
      <c r="S208" s="125">
        <f t="shared" si="55"/>
        <v>1</v>
      </c>
    </row>
    <row r="209" spans="1:19" x14ac:dyDescent="0.25">
      <c r="A209" s="120" t="s">
        <v>8</v>
      </c>
      <c r="B209" s="85">
        <v>5205</v>
      </c>
      <c r="C209" s="85">
        <v>1414</v>
      </c>
      <c r="D209" s="86">
        <v>0.27200000000000002</v>
      </c>
      <c r="E209" s="85">
        <v>3391</v>
      </c>
      <c r="F209" s="86">
        <v>0.65100000000000002</v>
      </c>
      <c r="G209" s="85">
        <v>10</v>
      </c>
      <c r="H209" s="86">
        <v>2E-3</v>
      </c>
      <c r="I209" s="85">
        <v>31</v>
      </c>
      <c r="J209" s="86">
        <v>6.0000000000000001E-3</v>
      </c>
      <c r="K209" s="85">
        <v>72</v>
      </c>
      <c r="L209" s="86">
        <v>1.4E-2</v>
      </c>
      <c r="M209" s="85">
        <v>287</v>
      </c>
      <c r="N209" s="86">
        <v>5.5E-2</v>
      </c>
      <c r="P209" s="65">
        <f t="shared" si="53"/>
        <v>0.92300000000000004</v>
      </c>
      <c r="Q209" s="65">
        <f t="shared" si="54"/>
        <v>8.0000000000000002E-3</v>
      </c>
      <c r="R209" s="65">
        <f t="shared" si="52"/>
        <v>6.9000000000000006E-2</v>
      </c>
      <c r="S209" s="125">
        <f t="shared" si="55"/>
        <v>1</v>
      </c>
    </row>
    <row r="210" spans="1:19" x14ac:dyDescent="0.25">
      <c r="A210" s="121" t="s">
        <v>9</v>
      </c>
      <c r="B210" s="88">
        <v>2277</v>
      </c>
      <c r="C210" s="88">
        <v>841</v>
      </c>
      <c r="D210" s="89">
        <v>0.36899999999999999</v>
      </c>
      <c r="E210" s="88">
        <v>1178</v>
      </c>
      <c r="F210" s="89">
        <v>0.51700000000000002</v>
      </c>
      <c r="G210" s="88">
        <v>14</v>
      </c>
      <c r="H210" s="89">
        <v>6.0000000000000001E-3</v>
      </c>
      <c r="I210" s="88">
        <v>13</v>
      </c>
      <c r="J210" s="89">
        <v>6.0000000000000001E-3</v>
      </c>
      <c r="K210" s="88">
        <v>70</v>
      </c>
      <c r="L210" s="89">
        <v>3.1E-2</v>
      </c>
      <c r="M210" s="88">
        <v>161</v>
      </c>
      <c r="N210" s="89">
        <v>7.0999999999999994E-2</v>
      </c>
      <c r="P210" s="65">
        <f t="shared" si="53"/>
        <v>0.88600000000000001</v>
      </c>
      <c r="Q210" s="65">
        <f t="shared" si="54"/>
        <v>1.2E-2</v>
      </c>
      <c r="R210" s="65">
        <f t="shared" si="52"/>
        <v>0.10199999999999999</v>
      </c>
      <c r="S210" s="125">
        <f t="shared" si="55"/>
        <v>1</v>
      </c>
    </row>
    <row r="211" spans="1:19" x14ac:dyDescent="0.25">
      <c r="A211" s="120" t="s">
        <v>10</v>
      </c>
      <c r="B211" s="85">
        <v>853</v>
      </c>
      <c r="C211" s="85">
        <v>450</v>
      </c>
      <c r="D211" s="86">
        <v>0.52800000000000002</v>
      </c>
      <c r="E211" s="85">
        <v>280</v>
      </c>
      <c r="F211" s="86">
        <v>0.32800000000000001</v>
      </c>
      <c r="G211" s="85">
        <v>11</v>
      </c>
      <c r="H211" s="86">
        <v>1.2999999999999999E-2</v>
      </c>
      <c r="I211" s="85">
        <v>4</v>
      </c>
      <c r="J211" s="85">
        <v>5.0000000000000001E-3</v>
      </c>
      <c r="K211" s="85">
        <v>38</v>
      </c>
      <c r="L211" s="86">
        <v>4.4999999999999998E-2</v>
      </c>
      <c r="M211" s="85">
        <v>70</v>
      </c>
      <c r="N211" s="86">
        <v>8.2000000000000003E-2</v>
      </c>
      <c r="P211" s="65">
        <f t="shared" si="53"/>
        <v>0.85600000000000009</v>
      </c>
      <c r="Q211" s="65">
        <f t="shared" si="54"/>
        <v>1.7999999999999999E-2</v>
      </c>
      <c r="R211" s="65">
        <f t="shared" si="52"/>
        <v>0.127</v>
      </c>
      <c r="S211" s="125">
        <f t="shared" si="55"/>
        <v>1.0010000000000001</v>
      </c>
    </row>
    <row r="212" spans="1:19" x14ac:dyDescent="0.25">
      <c r="A212" s="121" t="s">
        <v>11</v>
      </c>
      <c r="B212" s="88">
        <v>626</v>
      </c>
      <c r="C212" s="88">
        <v>385</v>
      </c>
      <c r="D212" s="89">
        <v>0.61499999999999999</v>
      </c>
      <c r="E212" s="88">
        <v>177</v>
      </c>
      <c r="F212" s="89">
        <v>0.28299999999999997</v>
      </c>
      <c r="G212" s="88">
        <v>5</v>
      </c>
      <c r="H212" s="89">
        <v>8.0000000000000002E-3</v>
      </c>
      <c r="I212" s="88">
        <v>6</v>
      </c>
      <c r="J212" s="88">
        <v>0.01</v>
      </c>
      <c r="K212" s="88">
        <v>29</v>
      </c>
      <c r="L212" s="89">
        <v>4.5999999999999999E-2</v>
      </c>
      <c r="M212" s="88">
        <v>24</v>
      </c>
      <c r="N212" s="89">
        <v>3.7999999999999999E-2</v>
      </c>
      <c r="P212" s="65">
        <f t="shared" si="53"/>
        <v>0.89799999999999991</v>
      </c>
      <c r="Q212" s="65">
        <f t="shared" si="54"/>
        <v>1.8000000000000002E-2</v>
      </c>
      <c r="R212" s="65">
        <f t="shared" si="52"/>
        <v>8.3999999999999991E-2</v>
      </c>
      <c r="S212" s="125">
        <f t="shared" si="55"/>
        <v>0.99999999999999989</v>
      </c>
    </row>
    <row r="213" spans="1:19" x14ac:dyDescent="0.25">
      <c r="A213" s="121" t="s">
        <v>12</v>
      </c>
      <c r="B213" s="88">
        <v>3</v>
      </c>
      <c r="C213" s="88">
        <v>0</v>
      </c>
      <c r="D213" s="89" t="s">
        <v>841</v>
      </c>
      <c r="E213" s="88">
        <v>0</v>
      </c>
      <c r="F213" s="89" t="s">
        <v>841</v>
      </c>
      <c r="G213" s="88">
        <v>0</v>
      </c>
      <c r="H213" s="89" t="s">
        <v>841</v>
      </c>
      <c r="I213" s="88">
        <v>0</v>
      </c>
      <c r="J213" s="88" t="s">
        <v>841</v>
      </c>
      <c r="K213" s="88">
        <v>0</v>
      </c>
      <c r="L213" s="89" t="s">
        <v>841</v>
      </c>
      <c r="M213" s="88">
        <v>3</v>
      </c>
      <c r="N213" s="89">
        <v>1</v>
      </c>
    </row>
    <row r="215" spans="1:19" x14ac:dyDescent="0.25">
      <c r="A215" s="121" t="s">
        <v>925</v>
      </c>
      <c r="B215" s="61">
        <f>SUM(B206:B212)</f>
        <v>39571</v>
      </c>
      <c r="P215" s="53">
        <f>SUMPRODUCT(B206:B212,P206:P212)/B215</f>
        <v>0.8915493416896213</v>
      </c>
      <c r="Q215" t="s">
        <v>827</v>
      </c>
    </row>
    <row r="216" spans="1:19" x14ac:dyDescent="0.25">
      <c r="A216" s="138"/>
      <c r="B216" s="60"/>
    </row>
    <row r="217" spans="1:19" x14ac:dyDescent="0.25">
      <c r="A217" s="81" t="s">
        <v>922</v>
      </c>
    </row>
    <row r="218" spans="1:19" ht="15.75" customHeight="1" x14ac:dyDescent="0.25">
      <c r="A218" s="114"/>
      <c r="B218" s="114"/>
      <c r="C218" s="275" t="s">
        <v>833</v>
      </c>
      <c r="D218" s="275"/>
      <c r="E218" s="275"/>
      <c r="F218" s="275"/>
      <c r="G218" s="275" t="s">
        <v>834</v>
      </c>
      <c r="H218" s="275"/>
      <c r="I218" s="275"/>
      <c r="J218" s="275"/>
      <c r="K218" s="275" t="s">
        <v>835</v>
      </c>
      <c r="L218" s="275"/>
      <c r="M218" s="275"/>
      <c r="N218" s="275"/>
    </row>
    <row r="219" spans="1:19" ht="15.75" customHeight="1" x14ac:dyDescent="0.25">
      <c r="A219" s="123">
        <v>44570</v>
      </c>
      <c r="B219" s="62"/>
      <c r="C219" s="272" t="s">
        <v>920</v>
      </c>
      <c r="D219" s="272"/>
      <c r="E219" s="272" t="s">
        <v>921</v>
      </c>
      <c r="F219" s="272"/>
      <c r="G219" s="272" t="s">
        <v>920</v>
      </c>
      <c r="H219" s="272"/>
      <c r="I219" s="272" t="s">
        <v>921</v>
      </c>
      <c r="J219" s="272"/>
      <c r="K219" s="272" t="s">
        <v>920</v>
      </c>
      <c r="L219" s="272"/>
      <c r="M219" s="272" t="s">
        <v>921</v>
      </c>
      <c r="N219" s="272"/>
    </row>
    <row r="220" spans="1:19" x14ac:dyDescent="0.25">
      <c r="A220" s="119" t="s">
        <v>104</v>
      </c>
      <c r="B220" s="62" t="s">
        <v>0</v>
      </c>
      <c r="C220" s="62" t="s">
        <v>839</v>
      </c>
      <c r="D220" s="62" t="s">
        <v>840</v>
      </c>
      <c r="E220" s="62" t="s">
        <v>839</v>
      </c>
      <c r="F220" s="62" t="s">
        <v>840</v>
      </c>
      <c r="G220" s="62" t="s">
        <v>839</v>
      </c>
      <c r="H220" s="62" t="s">
        <v>840</v>
      </c>
      <c r="I220" s="62" t="s">
        <v>839</v>
      </c>
      <c r="J220" s="62" t="s">
        <v>840</v>
      </c>
      <c r="K220" s="62" t="s">
        <v>839</v>
      </c>
      <c r="L220" s="62" t="s">
        <v>840</v>
      </c>
      <c r="M220" s="62" t="s">
        <v>839</v>
      </c>
      <c r="N220" s="62" t="s">
        <v>840</v>
      </c>
      <c r="P220" s="62" t="s">
        <v>833</v>
      </c>
      <c r="Q220" s="62" t="s">
        <v>834</v>
      </c>
      <c r="R220" s="62" t="s">
        <v>923</v>
      </c>
    </row>
    <row r="221" spans="1:19" x14ac:dyDescent="0.25">
      <c r="A221" s="120" t="s">
        <v>901</v>
      </c>
      <c r="B221" s="122">
        <v>5221</v>
      </c>
      <c r="C221" s="85">
        <v>0</v>
      </c>
      <c r="D221" s="85" t="s">
        <v>841</v>
      </c>
      <c r="E221" s="85">
        <v>0</v>
      </c>
      <c r="F221" s="85" t="s">
        <v>841</v>
      </c>
      <c r="G221" s="85">
        <v>0</v>
      </c>
      <c r="H221" s="85" t="s">
        <v>841</v>
      </c>
      <c r="I221" s="85">
        <v>0</v>
      </c>
      <c r="J221" s="85" t="s">
        <v>841</v>
      </c>
      <c r="K221" s="85">
        <v>522</v>
      </c>
      <c r="L221" s="86">
        <v>0.1</v>
      </c>
      <c r="M221" s="122">
        <v>4699</v>
      </c>
      <c r="N221" s="86">
        <v>0.9</v>
      </c>
    </row>
    <row r="222" spans="1:19" x14ac:dyDescent="0.25">
      <c r="A222" s="121" t="s">
        <v>809</v>
      </c>
      <c r="B222" s="88">
        <v>18061</v>
      </c>
      <c r="C222" s="88">
        <v>3025</v>
      </c>
      <c r="D222" s="89">
        <v>0.16700000000000001</v>
      </c>
      <c r="E222" s="88">
        <v>12870</v>
      </c>
      <c r="F222" s="89">
        <v>0.71299999999999997</v>
      </c>
      <c r="G222" s="88">
        <v>71</v>
      </c>
      <c r="H222" s="89">
        <v>4.0000000000000001E-3</v>
      </c>
      <c r="I222" s="88">
        <v>278</v>
      </c>
      <c r="J222" s="89">
        <v>1.4999999999999999E-2</v>
      </c>
      <c r="K222" s="88">
        <v>221</v>
      </c>
      <c r="L222" s="89">
        <v>1.2E-2</v>
      </c>
      <c r="M222" s="88">
        <v>1596</v>
      </c>
      <c r="N222" s="89">
        <v>8.7999999999999995E-2</v>
      </c>
      <c r="P222" s="65">
        <f>D222+F222</f>
        <v>0.88</v>
      </c>
      <c r="Q222" s="65">
        <f>H222+J222</f>
        <v>1.9E-2</v>
      </c>
      <c r="R222" s="65">
        <f t="shared" ref="R222:R228" si="56">L222+N222</f>
        <v>9.9999999999999992E-2</v>
      </c>
      <c r="S222" s="125">
        <f>SUM(P222:R222)</f>
        <v>0.999</v>
      </c>
    </row>
    <row r="223" spans="1:19" x14ac:dyDescent="0.25">
      <c r="A223" s="120" t="s">
        <v>6</v>
      </c>
      <c r="B223" s="85">
        <v>11726</v>
      </c>
      <c r="C223" s="85">
        <v>2063</v>
      </c>
      <c r="D223" s="86">
        <v>0.17599999999999999</v>
      </c>
      <c r="E223" s="85">
        <v>8361</v>
      </c>
      <c r="F223" s="86">
        <v>0.71299999999999997</v>
      </c>
      <c r="G223" s="85">
        <v>29</v>
      </c>
      <c r="H223" s="86">
        <v>2E-3</v>
      </c>
      <c r="I223" s="85">
        <v>130</v>
      </c>
      <c r="J223" s="86">
        <v>1.0999999999999999E-2</v>
      </c>
      <c r="K223" s="85">
        <v>162</v>
      </c>
      <c r="L223" s="86">
        <v>1.4E-2</v>
      </c>
      <c r="M223" s="85">
        <v>981</v>
      </c>
      <c r="N223" s="86">
        <v>8.4000000000000005E-2</v>
      </c>
      <c r="P223" s="65">
        <f t="shared" ref="P223:P228" si="57">D223+F223</f>
        <v>0.88900000000000001</v>
      </c>
      <c r="Q223" s="65">
        <f t="shared" ref="Q223:Q228" si="58">H223+J223</f>
        <v>1.2999999999999999E-2</v>
      </c>
      <c r="R223" s="65">
        <f t="shared" si="56"/>
        <v>9.8000000000000004E-2</v>
      </c>
      <c r="S223" s="125">
        <f t="shared" ref="S223:S228" si="59">SUM(P223:R223)</f>
        <v>1</v>
      </c>
    </row>
    <row r="224" spans="1:19" x14ac:dyDescent="0.25">
      <c r="A224" s="121" t="s">
        <v>7</v>
      </c>
      <c r="B224" s="88">
        <v>10353</v>
      </c>
      <c r="C224" s="88">
        <v>2423</v>
      </c>
      <c r="D224" s="89">
        <v>0.23400000000000001</v>
      </c>
      <c r="E224" s="88">
        <v>7083</v>
      </c>
      <c r="F224" s="89">
        <v>0.68400000000000005</v>
      </c>
      <c r="G224" s="88">
        <v>23</v>
      </c>
      <c r="H224" s="89">
        <v>2E-3</v>
      </c>
      <c r="I224" s="88">
        <v>57</v>
      </c>
      <c r="J224" s="89">
        <v>6.0000000000000001E-3</v>
      </c>
      <c r="K224" s="88">
        <v>127</v>
      </c>
      <c r="L224" s="89">
        <v>1.2E-2</v>
      </c>
      <c r="M224" s="88">
        <v>640</v>
      </c>
      <c r="N224" s="89">
        <v>6.2E-2</v>
      </c>
      <c r="P224" s="65">
        <f t="shared" si="57"/>
        <v>0.91800000000000004</v>
      </c>
      <c r="Q224" s="65">
        <f t="shared" si="58"/>
        <v>8.0000000000000002E-3</v>
      </c>
      <c r="R224" s="65">
        <f t="shared" si="56"/>
        <v>7.3999999999999996E-2</v>
      </c>
      <c r="S224" s="125">
        <f t="shared" si="59"/>
        <v>1</v>
      </c>
    </row>
    <row r="225" spans="1:19" x14ac:dyDescent="0.25">
      <c r="A225" s="120" t="s">
        <v>8</v>
      </c>
      <c r="B225" s="85">
        <v>6877</v>
      </c>
      <c r="C225" s="85">
        <v>2257</v>
      </c>
      <c r="D225" s="86">
        <v>0.32800000000000001</v>
      </c>
      <c r="E225" s="85">
        <v>4086</v>
      </c>
      <c r="F225" s="86">
        <v>0.59399999999999997</v>
      </c>
      <c r="G225" s="85">
        <v>15</v>
      </c>
      <c r="H225" s="86">
        <v>2E-3</v>
      </c>
      <c r="I225" s="85">
        <v>43</v>
      </c>
      <c r="J225" s="86">
        <v>6.0000000000000001E-3</v>
      </c>
      <c r="K225" s="85">
        <v>112</v>
      </c>
      <c r="L225" s="86">
        <v>1.6E-2</v>
      </c>
      <c r="M225" s="85">
        <v>364</v>
      </c>
      <c r="N225" s="86">
        <v>5.2999999999999999E-2</v>
      </c>
      <c r="P225" s="65">
        <f t="shared" si="57"/>
        <v>0.92199999999999993</v>
      </c>
      <c r="Q225" s="65">
        <f t="shared" si="58"/>
        <v>8.0000000000000002E-3</v>
      </c>
      <c r="R225" s="65">
        <f t="shared" si="56"/>
        <v>6.9000000000000006E-2</v>
      </c>
      <c r="S225" s="125">
        <f t="shared" si="59"/>
        <v>0.99899999999999989</v>
      </c>
    </row>
    <row r="226" spans="1:19" x14ac:dyDescent="0.25">
      <c r="A226" s="121" t="s">
        <v>9</v>
      </c>
      <c r="B226" s="88">
        <v>3038</v>
      </c>
      <c r="C226" s="88">
        <v>1341</v>
      </c>
      <c r="D226" s="89">
        <v>0.441</v>
      </c>
      <c r="E226" s="88">
        <v>1358</v>
      </c>
      <c r="F226" s="89">
        <v>0.44700000000000001</v>
      </c>
      <c r="G226" s="88">
        <v>24</v>
      </c>
      <c r="H226" s="89">
        <v>8.0000000000000002E-3</v>
      </c>
      <c r="I226" s="88">
        <v>20</v>
      </c>
      <c r="J226" s="89">
        <v>7.0000000000000001E-3</v>
      </c>
      <c r="K226" s="88">
        <v>97</v>
      </c>
      <c r="L226" s="89">
        <v>3.2000000000000001E-2</v>
      </c>
      <c r="M226" s="88">
        <v>198</v>
      </c>
      <c r="N226" s="89">
        <v>6.5000000000000002E-2</v>
      </c>
      <c r="P226" s="65">
        <f t="shared" si="57"/>
        <v>0.88800000000000001</v>
      </c>
      <c r="Q226" s="65">
        <f t="shared" si="58"/>
        <v>1.4999999999999999E-2</v>
      </c>
      <c r="R226" s="65">
        <f t="shared" si="56"/>
        <v>9.7000000000000003E-2</v>
      </c>
      <c r="S226" s="125">
        <f t="shared" si="59"/>
        <v>1</v>
      </c>
    </row>
    <row r="227" spans="1:19" x14ac:dyDescent="0.25">
      <c r="A227" s="120" t="s">
        <v>10</v>
      </c>
      <c r="B227" s="85">
        <v>1135</v>
      </c>
      <c r="C227" s="85">
        <v>721</v>
      </c>
      <c r="D227" s="86">
        <v>0.63500000000000001</v>
      </c>
      <c r="E227" s="85">
        <v>266</v>
      </c>
      <c r="F227" s="86">
        <v>0.23400000000000001</v>
      </c>
      <c r="G227" s="85">
        <v>16</v>
      </c>
      <c r="H227" s="86">
        <v>1.4E-2</v>
      </c>
      <c r="I227" s="85">
        <v>3</v>
      </c>
      <c r="J227" s="85">
        <v>3.0000000000000001E-3</v>
      </c>
      <c r="K227" s="85">
        <v>65</v>
      </c>
      <c r="L227" s="86">
        <v>5.7000000000000002E-2</v>
      </c>
      <c r="M227" s="85">
        <v>64</v>
      </c>
      <c r="N227" s="86">
        <v>5.6000000000000001E-2</v>
      </c>
      <c r="P227" s="65">
        <f t="shared" si="57"/>
        <v>0.86899999999999999</v>
      </c>
      <c r="Q227" s="65">
        <f t="shared" si="58"/>
        <v>1.7000000000000001E-2</v>
      </c>
      <c r="R227" s="65">
        <f t="shared" si="56"/>
        <v>0.113</v>
      </c>
      <c r="S227" s="125">
        <f t="shared" si="59"/>
        <v>0.999</v>
      </c>
    </row>
    <row r="228" spans="1:19" x14ac:dyDescent="0.25">
      <c r="A228" s="121" t="s">
        <v>11</v>
      </c>
      <c r="B228" s="88">
        <v>910</v>
      </c>
      <c r="C228" s="88">
        <v>719</v>
      </c>
      <c r="D228" s="89">
        <v>0.79</v>
      </c>
      <c r="E228" s="88">
        <v>108</v>
      </c>
      <c r="F228" s="89">
        <v>0.11899999999999999</v>
      </c>
      <c r="G228" s="88">
        <v>11</v>
      </c>
      <c r="H228" s="89">
        <v>1.2E-2</v>
      </c>
      <c r="I228" s="88">
        <v>3</v>
      </c>
      <c r="J228" s="88">
        <v>3.0000000000000001E-3</v>
      </c>
      <c r="K228" s="88">
        <v>49</v>
      </c>
      <c r="L228" s="89">
        <v>5.3999999999999999E-2</v>
      </c>
      <c r="M228" s="88">
        <v>20</v>
      </c>
      <c r="N228" s="89">
        <v>2.1999999999999999E-2</v>
      </c>
      <c r="P228" s="65">
        <f t="shared" si="57"/>
        <v>0.90900000000000003</v>
      </c>
      <c r="Q228" s="65">
        <f t="shared" si="58"/>
        <v>1.4999999999999999E-2</v>
      </c>
      <c r="R228" s="65">
        <f t="shared" si="56"/>
        <v>7.5999999999999998E-2</v>
      </c>
      <c r="S228" s="125">
        <f t="shared" si="59"/>
        <v>1</v>
      </c>
    </row>
    <row r="229" spans="1:19" x14ac:dyDescent="0.25">
      <c r="A229" s="121" t="s">
        <v>12</v>
      </c>
      <c r="B229" s="88">
        <v>11</v>
      </c>
      <c r="C229" s="88">
        <v>0</v>
      </c>
      <c r="D229" s="89" t="s">
        <v>841</v>
      </c>
      <c r="E229" s="88">
        <v>2</v>
      </c>
      <c r="F229" s="89">
        <v>0.182</v>
      </c>
      <c r="G229" s="88">
        <v>0</v>
      </c>
      <c r="H229" s="89" t="s">
        <v>841</v>
      </c>
      <c r="I229" s="88">
        <v>0</v>
      </c>
      <c r="J229" s="88" t="s">
        <v>841</v>
      </c>
      <c r="K229" s="88">
        <v>0</v>
      </c>
      <c r="L229" s="89" t="s">
        <v>841</v>
      </c>
      <c r="M229" s="88">
        <v>9</v>
      </c>
      <c r="N229" s="89">
        <v>0.81799999999999995</v>
      </c>
    </row>
    <row r="231" spans="1:19" x14ac:dyDescent="0.25">
      <c r="A231" s="121" t="s">
        <v>925</v>
      </c>
      <c r="B231" s="61">
        <f>SUM(B222:B228)</f>
        <v>52100</v>
      </c>
      <c r="P231" s="53">
        <f>SUMPRODUCT(B222:B228,P222:P228)/B231</f>
        <v>0.89585395393474088</v>
      </c>
      <c r="Q231" t="s">
        <v>827</v>
      </c>
    </row>
    <row r="233" spans="1:19" x14ac:dyDescent="0.25">
      <c r="A233" s="81" t="s">
        <v>922</v>
      </c>
    </row>
    <row r="234" spans="1:19" ht="15.75" customHeight="1" x14ac:dyDescent="0.25">
      <c r="A234" s="114"/>
      <c r="B234" s="114"/>
      <c r="C234" s="275" t="s">
        <v>833</v>
      </c>
      <c r="D234" s="275"/>
      <c r="E234" s="275"/>
      <c r="F234" s="275"/>
      <c r="G234" s="275" t="s">
        <v>834</v>
      </c>
      <c r="H234" s="275"/>
      <c r="I234" s="275"/>
      <c r="J234" s="275"/>
      <c r="K234" s="275" t="s">
        <v>835</v>
      </c>
      <c r="L234" s="275"/>
      <c r="M234" s="275"/>
      <c r="N234" s="275"/>
    </row>
    <row r="235" spans="1:19" ht="15.75" customHeight="1" x14ac:dyDescent="0.25">
      <c r="A235" s="123">
        <v>44571</v>
      </c>
      <c r="B235" s="62"/>
      <c r="C235" s="272" t="s">
        <v>920</v>
      </c>
      <c r="D235" s="272"/>
      <c r="E235" s="272" t="s">
        <v>921</v>
      </c>
      <c r="F235" s="272"/>
      <c r="G235" s="272" t="s">
        <v>920</v>
      </c>
      <c r="H235" s="272"/>
      <c r="I235" s="272" t="s">
        <v>921</v>
      </c>
      <c r="J235" s="272"/>
      <c r="K235" s="272" t="s">
        <v>920</v>
      </c>
      <c r="L235" s="272"/>
      <c r="M235" s="272" t="s">
        <v>921</v>
      </c>
      <c r="N235" s="272"/>
    </row>
    <row r="236" spans="1:19" x14ac:dyDescent="0.25">
      <c r="A236" s="119" t="s">
        <v>104</v>
      </c>
      <c r="B236" s="62" t="s">
        <v>0</v>
      </c>
      <c r="C236" s="62" t="s">
        <v>839</v>
      </c>
      <c r="D236" s="62" t="s">
        <v>840</v>
      </c>
      <c r="E236" s="62" t="s">
        <v>839</v>
      </c>
      <c r="F236" s="62" t="s">
        <v>840</v>
      </c>
      <c r="G236" s="62" t="s">
        <v>839</v>
      </c>
      <c r="H236" s="62" t="s">
        <v>840</v>
      </c>
      <c r="I236" s="62" t="s">
        <v>839</v>
      </c>
      <c r="J236" s="62" t="s">
        <v>840</v>
      </c>
      <c r="K236" s="62" t="s">
        <v>839</v>
      </c>
      <c r="L236" s="62" t="s">
        <v>840</v>
      </c>
      <c r="M236" s="62" t="s">
        <v>839</v>
      </c>
      <c r="N236" s="62" t="s">
        <v>840</v>
      </c>
      <c r="P236" s="62" t="s">
        <v>833</v>
      </c>
      <c r="Q236" s="62" t="s">
        <v>834</v>
      </c>
      <c r="R236" s="62" t="s">
        <v>923</v>
      </c>
    </row>
    <row r="237" spans="1:19" x14ac:dyDescent="0.25">
      <c r="A237" s="120" t="s">
        <v>901</v>
      </c>
      <c r="B237" s="122">
        <v>5445</v>
      </c>
      <c r="C237" s="85">
        <v>0</v>
      </c>
      <c r="D237" s="85" t="s">
        <v>841</v>
      </c>
      <c r="E237" s="85">
        <v>0</v>
      </c>
      <c r="F237" s="85" t="s">
        <v>841</v>
      </c>
      <c r="G237" s="85">
        <v>0</v>
      </c>
      <c r="H237" s="85" t="s">
        <v>841</v>
      </c>
      <c r="I237" s="85">
        <v>0</v>
      </c>
      <c r="J237" s="85" t="s">
        <v>841</v>
      </c>
      <c r="K237" s="85">
        <v>534</v>
      </c>
      <c r="L237" s="86">
        <v>9.8000000000000004E-2</v>
      </c>
      <c r="M237" s="122">
        <v>4911</v>
      </c>
      <c r="N237" s="86">
        <v>0.90200000000000002</v>
      </c>
    </row>
    <row r="238" spans="1:19" x14ac:dyDescent="0.25">
      <c r="A238" s="121" t="s">
        <v>809</v>
      </c>
      <c r="B238" s="88">
        <v>18257</v>
      </c>
      <c r="C238" s="88">
        <v>2996</v>
      </c>
      <c r="D238" s="89">
        <v>0.16400000000000001</v>
      </c>
      <c r="E238" s="88">
        <v>13051</v>
      </c>
      <c r="F238" s="89">
        <v>0.71499999999999997</v>
      </c>
      <c r="G238" s="88">
        <v>73</v>
      </c>
      <c r="H238" s="89">
        <v>4.0000000000000001E-3</v>
      </c>
      <c r="I238" s="88">
        <v>296</v>
      </c>
      <c r="J238" s="89">
        <v>1.6E-2</v>
      </c>
      <c r="K238" s="88">
        <v>229</v>
      </c>
      <c r="L238" s="89">
        <v>1.2999999999999999E-2</v>
      </c>
      <c r="M238" s="88">
        <v>1612</v>
      </c>
      <c r="N238" s="89">
        <v>8.7999999999999995E-2</v>
      </c>
      <c r="P238" s="65">
        <f>D238+F238</f>
        <v>0.879</v>
      </c>
      <c r="Q238" s="65">
        <f>H238+J238</f>
        <v>0.02</v>
      </c>
      <c r="R238" s="65">
        <f t="shared" ref="R238:R244" si="60">L238+N238</f>
        <v>0.10099999999999999</v>
      </c>
      <c r="S238" s="125">
        <f>SUM(P238:R238)</f>
        <v>1</v>
      </c>
    </row>
    <row r="239" spans="1:19" x14ac:dyDescent="0.25">
      <c r="A239" s="120" t="s">
        <v>6</v>
      </c>
      <c r="B239" s="85">
        <v>11950</v>
      </c>
      <c r="C239" s="85">
        <v>2075</v>
      </c>
      <c r="D239" s="86">
        <v>0.17399999999999999</v>
      </c>
      <c r="E239" s="85">
        <v>8530</v>
      </c>
      <c r="F239" s="86">
        <v>0.71399999999999997</v>
      </c>
      <c r="G239" s="85">
        <v>33</v>
      </c>
      <c r="H239" s="86">
        <v>3.0000000000000001E-3</v>
      </c>
      <c r="I239" s="85">
        <v>141</v>
      </c>
      <c r="J239" s="86">
        <v>1.2E-2</v>
      </c>
      <c r="K239" s="85">
        <v>166</v>
      </c>
      <c r="L239" s="86">
        <v>1.4E-2</v>
      </c>
      <c r="M239" s="85">
        <v>1005</v>
      </c>
      <c r="N239" s="86">
        <v>8.4000000000000005E-2</v>
      </c>
      <c r="P239" s="65">
        <f t="shared" ref="P239:P244" si="61">D239+F239</f>
        <v>0.8879999999999999</v>
      </c>
      <c r="Q239" s="65">
        <f t="shared" ref="Q239:Q244" si="62">H239+J239</f>
        <v>1.4999999999999999E-2</v>
      </c>
      <c r="R239" s="65">
        <f t="shared" si="60"/>
        <v>9.8000000000000004E-2</v>
      </c>
      <c r="S239" s="125">
        <f t="shared" ref="S239:S244" si="63">SUM(P239:R239)</f>
        <v>1.0009999999999999</v>
      </c>
    </row>
    <row r="240" spans="1:19" x14ac:dyDescent="0.25">
      <c r="A240" s="121" t="s">
        <v>7</v>
      </c>
      <c r="B240" s="88">
        <v>10629</v>
      </c>
      <c r="C240" s="88">
        <v>2492</v>
      </c>
      <c r="D240" s="89">
        <v>0.23400000000000001</v>
      </c>
      <c r="E240" s="88">
        <v>7257</v>
      </c>
      <c r="F240" s="89">
        <v>0.68300000000000005</v>
      </c>
      <c r="G240" s="88">
        <v>29</v>
      </c>
      <c r="H240" s="89">
        <v>3.0000000000000001E-3</v>
      </c>
      <c r="I240" s="88">
        <v>62</v>
      </c>
      <c r="J240" s="89">
        <v>6.0000000000000001E-3</v>
      </c>
      <c r="K240" s="88">
        <v>138</v>
      </c>
      <c r="L240" s="89">
        <v>1.2999999999999999E-2</v>
      </c>
      <c r="M240" s="88">
        <v>651</v>
      </c>
      <c r="N240" s="89">
        <v>6.0999999999999999E-2</v>
      </c>
      <c r="P240" s="65">
        <f t="shared" si="61"/>
        <v>0.91700000000000004</v>
      </c>
      <c r="Q240" s="65">
        <f t="shared" si="62"/>
        <v>9.0000000000000011E-3</v>
      </c>
      <c r="R240" s="65">
        <f t="shared" si="60"/>
        <v>7.3999999999999996E-2</v>
      </c>
      <c r="S240" s="125">
        <f t="shared" si="63"/>
        <v>1</v>
      </c>
    </row>
    <row r="241" spans="1:19" x14ac:dyDescent="0.25">
      <c r="A241" s="120" t="s">
        <v>8</v>
      </c>
      <c r="B241" s="85">
        <v>7047</v>
      </c>
      <c r="C241" s="85">
        <v>2328</v>
      </c>
      <c r="D241" s="86">
        <v>0.33</v>
      </c>
      <c r="E241" s="85">
        <v>4168</v>
      </c>
      <c r="F241" s="86">
        <v>0.59099999999999997</v>
      </c>
      <c r="G241" s="85">
        <v>14</v>
      </c>
      <c r="H241" s="86">
        <v>2E-3</v>
      </c>
      <c r="I241" s="85">
        <v>47</v>
      </c>
      <c r="J241" s="86">
        <v>7.0000000000000001E-3</v>
      </c>
      <c r="K241" s="85">
        <v>117</v>
      </c>
      <c r="L241" s="86">
        <v>1.7000000000000001E-2</v>
      </c>
      <c r="M241" s="85">
        <v>373</v>
      </c>
      <c r="N241" s="86">
        <v>5.2999999999999999E-2</v>
      </c>
      <c r="P241" s="65">
        <f t="shared" si="61"/>
        <v>0.92100000000000004</v>
      </c>
      <c r="Q241" s="65">
        <f t="shared" si="62"/>
        <v>9.0000000000000011E-3</v>
      </c>
      <c r="R241" s="65">
        <f t="shared" si="60"/>
        <v>7.0000000000000007E-2</v>
      </c>
      <c r="S241" s="125">
        <f t="shared" si="63"/>
        <v>1</v>
      </c>
    </row>
    <row r="242" spans="1:19" x14ac:dyDescent="0.25">
      <c r="A242" s="121" t="s">
        <v>9</v>
      </c>
      <c r="B242" s="88">
        <v>3118</v>
      </c>
      <c r="C242" s="88">
        <v>1395</v>
      </c>
      <c r="D242" s="89">
        <v>0.44700000000000001</v>
      </c>
      <c r="E242" s="88">
        <v>1378</v>
      </c>
      <c r="F242" s="89">
        <v>0.442</v>
      </c>
      <c r="G242" s="88">
        <v>28</v>
      </c>
      <c r="H242" s="89">
        <v>8.9999999999999993E-3</v>
      </c>
      <c r="I242" s="88">
        <v>24</v>
      </c>
      <c r="J242" s="89">
        <v>8.0000000000000002E-3</v>
      </c>
      <c r="K242" s="88">
        <v>99</v>
      </c>
      <c r="L242" s="89">
        <v>3.2000000000000001E-2</v>
      </c>
      <c r="M242" s="88">
        <v>194</v>
      </c>
      <c r="N242" s="89">
        <v>6.2E-2</v>
      </c>
      <c r="P242" s="65">
        <f t="shared" si="61"/>
        <v>0.88900000000000001</v>
      </c>
      <c r="Q242" s="65">
        <f t="shared" si="62"/>
        <v>1.7000000000000001E-2</v>
      </c>
      <c r="R242" s="65">
        <f t="shared" si="60"/>
        <v>9.4E-2</v>
      </c>
      <c r="S242" s="125">
        <f t="shared" si="63"/>
        <v>1</v>
      </c>
    </row>
    <row r="243" spans="1:19" x14ac:dyDescent="0.25">
      <c r="A243" s="120" t="s">
        <v>10</v>
      </c>
      <c r="B243" s="85">
        <v>1182</v>
      </c>
      <c r="C243" s="85">
        <v>745</v>
      </c>
      <c r="D243" s="86">
        <v>0.63</v>
      </c>
      <c r="E243" s="85">
        <v>280</v>
      </c>
      <c r="F243" s="86">
        <v>0.23699999999999999</v>
      </c>
      <c r="G243" s="85">
        <v>18</v>
      </c>
      <c r="H243" s="86">
        <v>1.4999999999999999E-2</v>
      </c>
      <c r="I243" s="85">
        <v>4</v>
      </c>
      <c r="J243" s="85">
        <v>3.0000000000000001E-3</v>
      </c>
      <c r="K243" s="85">
        <v>74</v>
      </c>
      <c r="L243" s="86">
        <v>6.3E-2</v>
      </c>
      <c r="M243" s="85">
        <v>61</v>
      </c>
      <c r="N243" s="86">
        <v>5.1999999999999998E-2</v>
      </c>
      <c r="P243" s="65">
        <f t="shared" si="61"/>
        <v>0.86699999999999999</v>
      </c>
      <c r="Q243" s="65">
        <f t="shared" si="62"/>
        <v>1.7999999999999999E-2</v>
      </c>
      <c r="R243" s="65">
        <f t="shared" si="60"/>
        <v>0.11499999999999999</v>
      </c>
      <c r="S243" s="125">
        <f t="shared" si="63"/>
        <v>1</v>
      </c>
    </row>
    <row r="244" spans="1:19" x14ac:dyDescent="0.25">
      <c r="A244" s="121" t="s">
        <v>11</v>
      </c>
      <c r="B244" s="88">
        <v>979</v>
      </c>
      <c r="C244" s="88">
        <v>774</v>
      </c>
      <c r="D244" s="89">
        <v>0.79100000000000004</v>
      </c>
      <c r="E244" s="88">
        <v>111</v>
      </c>
      <c r="F244" s="89">
        <v>0.113</v>
      </c>
      <c r="G244" s="88">
        <v>12</v>
      </c>
      <c r="H244" s="89">
        <v>1.2E-2</v>
      </c>
      <c r="I244" s="88">
        <v>3</v>
      </c>
      <c r="J244" s="88">
        <v>3.0000000000000001E-3</v>
      </c>
      <c r="K244" s="88">
        <v>54</v>
      </c>
      <c r="L244" s="89">
        <v>5.5E-2</v>
      </c>
      <c r="M244" s="88">
        <v>25</v>
      </c>
      <c r="N244" s="89">
        <v>2.5999999999999999E-2</v>
      </c>
      <c r="P244" s="65">
        <f t="shared" si="61"/>
        <v>0.90400000000000003</v>
      </c>
      <c r="Q244" s="65">
        <f t="shared" si="62"/>
        <v>1.4999999999999999E-2</v>
      </c>
      <c r="R244" s="65">
        <f t="shared" si="60"/>
        <v>8.1000000000000003E-2</v>
      </c>
      <c r="S244" s="125">
        <f t="shared" si="63"/>
        <v>1</v>
      </c>
    </row>
    <row r="245" spans="1:19" x14ac:dyDescent="0.25">
      <c r="A245" s="121" t="s">
        <v>12</v>
      </c>
      <c r="B245" s="88">
        <v>6</v>
      </c>
      <c r="C245" s="88">
        <v>0</v>
      </c>
      <c r="D245" s="89" t="s">
        <v>841</v>
      </c>
      <c r="E245" s="88">
        <v>0</v>
      </c>
      <c r="F245" s="89" t="s">
        <v>841</v>
      </c>
      <c r="G245" s="88">
        <v>0</v>
      </c>
      <c r="H245" s="89" t="s">
        <v>841</v>
      </c>
      <c r="I245" s="88">
        <v>0</v>
      </c>
      <c r="J245" s="88" t="s">
        <v>841</v>
      </c>
      <c r="K245" s="88">
        <v>0</v>
      </c>
      <c r="L245" s="89" t="s">
        <v>841</v>
      </c>
      <c r="M245" s="88">
        <v>6</v>
      </c>
      <c r="N245" s="89">
        <v>1</v>
      </c>
    </row>
    <row r="247" spans="1:19" x14ac:dyDescent="0.25">
      <c r="A247" s="121" t="s">
        <v>925</v>
      </c>
      <c r="B247" s="61">
        <f>SUM(B238:B244)</f>
        <v>53162</v>
      </c>
      <c r="P247" s="53">
        <f>SUMPRODUCT(B238:B244,P238:P244)/B247</f>
        <v>0.89496811632369</v>
      </c>
      <c r="Q247" t="s">
        <v>827</v>
      </c>
    </row>
    <row r="249" spans="1:19" x14ac:dyDescent="0.25">
      <c r="A249" s="81" t="s">
        <v>922</v>
      </c>
    </row>
    <row r="250" spans="1:19" ht="15.75" customHeight="1" x14ac:dyDescent="0.25">
      <c r="A250" s="114"/>
      <c r="B250" s="114"/>
      <c r="C250" s="275" t="s">
        <v>833</v>
      </c>
      <c r="D250" s="275"/>
      <c r="E250" s="275"/>
      <c r="F250" s="275"/>
      <c r="G250" s="275" t="s">
        <v>834</v>
      </c>
      <c r="H250" s="275"/>
      <c r="I250" s="275"/>
      <c r="J250" s="275"/>
      <c r="K250" s="275" t="s">
        <v>835</v>
      </c>
      <c r="L250" s="275"/>
      <c r="M250" s="275"/>
      <c r="N250" s="275"/>
    </row>
    <row r="251" spans="1:19" ht="15.75" customHeight="1" x14ac:dyDescent="0.25">
      <c r="A251" s="123">
        <v>44572</v>
      </c>
      <c r="B251" s="62"/>
      <c r="C251" s="272" t="s">
        <v>920</v>
      </c>
      <c r="D251" s="272"/>
      <c r="E251" s="272" t="s">
        <v>921</v>
      </c>
      <c r="F251" s="272"/>
      <c r="G251" s="272" t="s">
        <v>920</v>
      </c>
      <c r="H251" s="272"/>
      <c r="I251" s="272" t="s">
        <v>921</v>
      </c>
      <c r="J251" s="272"/>
      <c r="K251" s="272" t="s">
        <v>920</v>
      </c>
      <c r="L251" s="272"/>
      <c r="M251" s="272" t="s">
        <v>921</v>
      </c>
      <c r="N251" s="272"/>
    </row>
    <row r="252" spans="1:19" x14ac:dyDescent="0.25">
      <c r="A252" s="119" t="s">
        <v>104</v>
      </c>
      <c r="B252" s="62" t="s">
        <v>0</v>
      </c>
      <c r="C252" s="62" t="s">
        <v>839</v>
      </c>
      <c r="D252" s="62" t="s">
        <v>840</v>
      </c>
      <c r="E252" s="62" t="s">
        <v>839</v>
      </c>
      <c r="F252" s="62" t="s">
        <v>840</v>
      </c>
      <c r="G252" s="62" t="s">
        <v>839</v>
      </c>
      <c r="H252" s="62" t="s">
        <v>840</v>
      </c>
      <c r="I252" s="62" t="s">
        <v>839</v>
      </c>
      <c r="J252" s="62" t="s">
        <v>840</v>
      </c>
      <c r="K252" s="62" t="s">
        <v>839</v>
      </c>
      <c r="L252" s="62" t="s">
        <v>840</v>
      </c>
      <c r="M252" s="62" t="s">
        <v>839</v>
      </c>
      <c r="N252" s="62" t="s">
        <v>840</v>
      </c>
      <c r="P252" s="62" t="s">
        <v>833</v>
      </c>
      <c r="Q252" s="62" t="s">
        <v>834</v>
      </c>
      <c r="R252" s="62" t="s">
        <v>923</v>
      </c>
    </row>
    <row r="253" spans="1:19" x14ac:dyDescent="0.25">
      <c r="A253" s="120" t="s">
        <v>901</v>
      </c>
      <c r="B253" s="122">
        <v>5679</v>
      </c>
      <c r="C253" s="85">
        <v>0</v>
      </c>
      <c r="D253" s="85" t="s">
        <v>841</v>
      </c>
      <c r="E253" s="85">
        <v>0</v>
      </c>
      <c r="F253" s="85" t="s">
        <v>841</v>
      </c>
      <c r="G253" s="85">
        <v>0</v>
      </c>
      <c r="H253" s="85" t="s">
        <v>841</v>
      </c>
      <c r="I253" s="85">
        <v>0</v>
      </c>
      <c r="J253" s="85" t="s">
        <v>841</v>
      </c>
      <c r="K253" s="85">
        <v>537</v>
      </c>
      <c r="L253" s="86">
        <v>9.5000000000000001E-2</v>
      </c>
      <c r="M253" s="122">
        <v>5142</v>
      </c>
      <c r="N253" s="86">
        <v>0.90500000000000003</v>
      </c>
    </row>
    <row r="254" spans="1:19" x14ac:dyDescent="0.25">
      <c r="A254" s="121" t="s">
        <v>809</v>
      </c>
      <c r="B254" s="88">
        <v>18729</v>
      </c>
      <c r="C254" s="88">
        <v>3007</v>
      </c>
      <c r="D254" s="89">
        <v>0.161</v>
      </c>
      <c r="E254" s="88">
        <v>13463</v>
      </c>
      <c r="F254" s="89">
        <v>0.71899999999999997</v>
      </c>
      <c r="G254" s="88">
        <v>75</v>
      </c>
      <c r="H254" s="89">
        <v>4.0000000000000001E-3</v>
      </c>
      <c r="I254" s="88">
        <v>301</v>
      </c>
      <c r="J254" s="89">
        <v>1.6E-2</v>
      </c>
      <c r="K254" s="88">
        <v>233</v>
      </c>
      <c r="L254" s="89">
        <v>1.2E-2</v>
      </c>
      <c r="M254" s="88">
        <v>1650</v>
      </c>
      <c r="N254" s="89">
        <v>8.7999999999999995E-2</v>
      </c>
      <c r="P254" s="65">
        <f>D254+F254</f>
        <v>0.88</v>
      </c>
      <c r="Q254" s="65">
        <f>H254+J254</f>
        <v>0.02</v>
      </c>
      <c r="R254" s="65">
        <f t="shared" ref="R254:R260" si="64">L254+N254</f>
        <v>9.9999999999999992E-2</v>
      </c>
      <c r="S254" s="125">
        <f>SUM(P254:R254)</f>
        <v>1</v>
      </c>
    </row>
    <row r="255" spans="1:19" x14ac:dyDescent="0.25">
      <c r="A255" s="120" t="s">
        <v>6</v>
      </c>
      <c r="B255" s="85">
        <v>12596</v>
      </c>
      <c r="C255" s="85">
        <v>2191</v>
      </c>
      <c r="D255" s="86">
        <v>0.17399999999999999</v>
      </c>
      <c r="E255" s="85">
        <v>9003</v>
      </c>
      <c r="F255" s="86">
        <v>0.71499999999999997</v>
      </c>
      <c r="G255" s="85">
        <v>35</v>
      </c>
      <c r="H255" s="86">
        <v>3.0000000000000001E-3</v>
      </c>
      <c r="I255" s="85">
        <v>152</v>
      </c>
      <c r="J255" s="86">
        <v>1.2E-2</v>
      </c>
      <c r="K255" s="85">
        <v>177</v>
      </c>
      <c r="L255" s="86">
        <v>1.4E-2</v>
      </c>
      <c r="M255" s="85">
        <v>1038</v>
      </c>
      <c r="N255" s="86">
        <v>8.2000000000000003E-2</v>
      </c>
      <c r="P255" s="65">
        <f t="shared" ref="P255:P260" si="65">D255+F255</f>
        <v>0.88900000000000001</v>
      </c>
      <c r="Q255" s="65">
        <f t="shared" ref="Q255:Q260" si="66">H255+J255</f>
        <v>1.4999999999999999E-2</v>
      </c>
      <c r="R255" s="65">
        <f t="shared" si="64"/>
        <v>9.6000000000000002E-2</v>
      </c>
      <c r="S255" s="125">
        <f t="shared" ref="S255:S260" si="67">SUM(P255:R255)</f>
        <v>1</v>
      </c>
    </row>
    <row r="256" spans="1:19" x14ac:dyDescent="0.25">
      <c r="A256" s="121" t="s">
        <v>7</v>
      </c>
      <c r="B256" s="88">
        <v>11211</v>
      </c>
      <c r="C256" s="88">
        <v>2623</v>
      </c>
      <c r="D256" s="89">
        <v>0.23400000000000001</v>
      </c>
      <c r="E256" s="88">
        <v>7663</v>
      </c>
      <c r="F256" s="89">
        <v>0.68400000000000005</v>
      </c>
      <c r="G256" s="88">
        <v>28</v>
      </c>
      <c r="H256" s="89">
        <v>2E-3</v>
      </c>
      <c r="I256" s="88">
        <v>75</v>
      </c>
      <c r="J256" s="89">
        <v>7.0000000000000001E-3</v>
      </c>
      <c r="K256" s="88">
        <v>143</v>
      </c>
      <c r="L256" s="89">
        <v>1.2999999999999999E-2</v>
      </c>
      <c r="M256" s="88">
        <v>679</v>
      </c>
      <c r="N256" s="89">
        <v>6.0999999999999999E-2</v>
      </c>
      <c r="P256" s="65">
        <f t="shared" si="65"/>
        <v>0.91800000000000004</v>
      </c>
      <c r="Q256" s="65">
        <f t="shared" si="66"/>
        <v>9.0000000000000011E-3</v>
      </c>
      <c r="R256" s="65">
        <f t="shared" si="64"/>
        <v>7.3999999999999996E-2</v>
      </c>
      <c r="S256" s="125">
        <f t="shared" si="67"/>
        <v>1.0010000000000001</v>
      </c>
    </row>
    <row r="257" spans="1:19" x14ac:dyDescent="0.25">
      <c r="A257" s="120" t="s">
        <v>8</v>
      </c>
      <c r="B257" s="85">
        <v>7435</v>
      </c>
      <c r="C257" s="85">
        <v>2475</v>
      </c>
      <c r="D257" s="86">
        <v>0.33300000000000002</v>
      </c>
      <c r="E257" s="85">
        <v>4378</v>
      </c>
      <c r="F257" s="86">
        <v>0.58899999999999997</v>
      </c>
      <c r="G257" s="85">
        <v>19</v>
      </c>
      <c r="H257" s="86">
        <v>3.0000000000000001E-3</v>
      </c>
      <c r="I257" s="85">
        <v>54</v>
      </c>
      <c r="J257" s="86">
        <v>7.0000000000000001E-3</v>
      </c>
      <c r="K257" s="85">
        <v>125</v>
      </c>
      <c r="L257" s="86">
        <v>1.7000000000000001E-2</v>
      </c>
      <c r="M257" s="85">
        <v>384</v>
      </c>
      <c r="N257" s="86">
        <v>5.1999999999999998E-2</v>
      </c>
      <c r="P257" s="65">
        <f t="shared" si="65"/>
        <v>0.92199999999999993</v>
      </c>
      <c r="Q257" s="65">
        <f t="shared" si="66"/>
        <v>0.01</v>
      </c>
      <c r="R257" s="65">
        <f t="shared" si="64"/>
        <v>6.9000000000000006E-2</v>
      </c>
      <c r="S257" s="125">
        <f t="shared" si="67"/>
        <v>1.0009999999999999</v>
      </c>
    </row>
    <row r="258" spans="1:19" x14ac:dyDescent="0.25">
      <c r="A258" s="121" t="s">
        <v>9</v>
      </c>
      <c r="B258" s="88">
        <v>3275</v>
      </c>
      <c r="C258" s="88">
        <v>1451</v>
      </c>
      <c r="D258" s="89">
        <v>0.443</v>
      </c>
      <c r="E258" s="88">
        <v>1459</v>
      </c>
      <c r="F258" s="89">
        <v>0.44500000000000001</v>
      </c>
      <c r="G258" s="88">
        <v>28</v>
      </c>
      <c r="H258" s="89">
        <v>8.9999999999999993E-3</v>
      </c>
      <c r="I258" s="88">
        <v>23</v>
      </c>
      <c r="J258" s="89">
        <v>7.0000000000000001E-3</v>
      </c>
      <c r="K258" s="88">
        <v>102</v>
      </c>
      <c r="L258" s="89">
        <v>3.1E-2</v>
      </c>
      <c r="M258" s="88">
        <v>212</v>
      </c>
      <c r="N258" s="89">
        <v>6.5000000000000002E-2</v>
      </c>
      <c r="P258" s="65">
        <f t="shared" si="65"/>
        <v>0.88800000000000001</v>
      </c>
      <c r="Q258" s="65">
        <f t="shared" si="66"/>
        <v>1.6E-2</v>
      </c>
      <c r="R258" s="65">
        <f t="shared" si="64"/>
        <v>9.6000000000000002E-2</v>
      </c>
      <c r="S258" s="125">
        <f t="shared" si="67"/>
        <v>1</v>
      </c>
    </row>
    <row r="259" spans="1:19" x14ac:dyDescent="0.25">
      <c r="A259" s="120" t="s">
        <v>10</v>
      </c>
      <c r="B259" s="85">
        <v>1236</v>
      </c>
      <c r="C259" s="85">
        <v>786</v>
      </c>
      <c r="D259" s="86">
        <v>0.63600000000000001</v>
      </c>
      <c r="E259" s="85">
        <v>286</v>
      </c>
      <c r="F259" s="86">
        <v>0.23100000000000001</v>
      </c>
      <c r="G259" s="85">
        <v>17</v>
      </c>
      <c r="H259" s="86">
        <v>1.4E-2</v>
      </c>
      <c r="I259" s="85">
        <v>6</v>
      </c>
      <c r="J259" s="85">
        <v>5.0000000000000001E-3</v>
      </c>
      <c r="K259" s="85">
        <v>78</v>
      </c>
      <c r="L259" s="86">
        <v>6.3E-2</v>
      </c>
      <c r="M259" s="85">
        <v>63</v>
      </c>
      <c r="N259" s="86">
        <v>5.0999999999999997E-2</v>
      </c>
      <c r="P259" s="65">
        <f t="shared" si="65"/>
        <v>0.86699999999999999</v>
      </c>
      <c r="Q259" s="65">
        <f t="shared" si="66"/>
        <v>1.9E-2</v>
      </c>
      <c r="R259" s="65">
        <f t="shared" si="64"/>
        <v>0.11399999999999999</v>
      </c>
      <c r="S259" s="125">
        <f t="shared" si="67"/>
        <v>1</v>
      </c>
    </row>
    <row r="260" spans="1:19" x14ac:dyDescent="0.25">
      <c r="A260" s="121" t="s">
        <v>11</v>
      </c>
      <c r="B260" s="88">
        <v>1062</v>
      </c>
      <c r="C260" s="88">
        <v>823</v>
      </c>
      <c r="D260" s="89">
        <v>0.77500000000000002</v>
      </c>
      <c r="E260" s="88">
        <v>130</v>
      </c>
      <c r="F260" s="89">
        <v>0.122</v>
      </c>
      <c r="G260" s="88">
        <v>11</v>
      </c>
      <c r="H260" s="89">
        <v>0.01</v>
      </c>
      <c r="I260" s="88">
        <v>4</v>
      </c>
      <c r="J260" s="88">
        <v>4.0000000000000001E-3</v>
      </c>
      <c r="K260" s="88">
        <v>64</v>
      </c>
      <c r="L260" s="89">
        <v>0.06</v>
      </c>
      <c r="M260" s="88">
        <v>30</v>
      </c>
      <c r="N260" s="89">
        <v>2.8000000000000001E-2</v>
      </c>
      <c r="P260" s="65">
        <f t="shared" si="65"/>
        <v>0.89700000000000002</v>
      </c>
      <c r="Q260" s="65">
        <f t="shared" si="66"/>
        <v>1.4E-2</v>
      </c>
      <c r="R260" s="65">
        <f t="shared" si="64"/>
        <v>8.7999999999999995E-2</v>
      </c>
      <c r="S260" s="125">
        <f t="shared" si="67"/>
        <v>0.999</v>
      </c>
    </row>
    <row r="261" spans="1:19" x14ac:dyDescent="0.25">
      <c r="A261" s="121" t="s">
        <v>12</v>
      </c>
      <c r="B261" s="88">
        <v>6</v>
      </c>
      <c r="C261" s="88">
        <v>0</v>
      </c>
      <c r="D261" s="89" t="s">
        <v>841</v>
      </c>
      <c r="E261" s="88">
        <v>0</v>
      </c>
      <c r="F261" s="89" t="s">
        <v>841</v>
      </c>
      <c r="G261" s="88">
        <v>0</v>
      </c>
      <c r="H261" s="89" t="s">
        <v>841</v>
      </c>
      <c r="I261" s="88">
        <v>0</v>
      </c>
      <c r="J261" s="88" t="s">
        <v>841</v>
      </c>
      <c r="K261" s="88">
        <v>0</v>
      </c>
      <c r="L261" s="89" t="s">
        <v>841</v>
      </c>
      <c r="M261" s="88">
        <v>6</v>
      </c>
      <c r="N261" s="89">
        <v>1</v>
      </c>
    </row>
    <row r="263" spans="1:19" x14ac:dyDescent="0.25">
      <c r="A263" s="121" t="s">
        <v>925</v>
      </c>
      <c r="B263" s="61">
        <f>SUM(B254:B260)</f>
        <v>55544</v>
      </c>
      <c r="P263" s="53">
        <f>SUMPRODUCT(B254:B260,P254:P260)/B263</f>
        <v>0.89584037879879019</v>
      </c>
      <c r="Q263" t="s">
        <v>827</v>
      </c>
    </row>
    <row r="265" spans="1:19" x14ac:dyDescent="0.25">
      <c r="A265" s="81" t="s">
        <v>922</v>
      </c>
    </row>
    <row r="266" spans="1:19" ht="15.75" customHeight="1" x14ac:dyDescent="0.25">
      <c r="A266" s="114"/>
      <c r="B266" s="114"/>
      <c r="C266" s="275" t="s">
        <v>833</v>
      </c>
      <c r="D266" s="275"/>
      <c r="E266" s="275"/>
      <c r="F266" s="275"/>
      <c r="G266" s="275" t="s">
        <v>834</v>
      </c>
      <c r="H266" s="275"/>
      <c r="I266" s="275"/>
      <c r="J266" s="275"/>
      <c r="K266" s="275" t="s">
        <v>835</v>
      </c>
      <c r="L266" s="275"/>
      <c r="M266" s="275"/>
      <c r="N266" s="275"/>
    </row>
    <row r="267" spans="1:19" ht="15.75" customHeight="1" x14ac:dyDescent="0.25">
      <c r="A267" s="123">
        <v>44573</v>
      </c>
      <c r="B267" s="62"/>
      <c r="C267" s="272" t="s">
        <v>920</v>
      </c>
      <c r="D267" s="272"/>
      <c r="E267" s="272" t="s">
        <v>921</v>
      </c>
      <c r="F267" s="272"/>
      <c r="G267" s="272" t="s">
        <v>920</v>
      </c>
      <c r="H267" s="272"/>
      <c r="I267" s="272" t="s">
        <v>921</v>
      </c>
      <c r="J267" s="272"/>
      <c r="K267" s="272" t="s">
        <v>920</v>
      </c>
      <c r="L267" s="272"/>
      <c r="M267" s="272" t="s">
        <v>921</v>
      </c>
      <c r="N267" s="272"/>
    </row>
    <row r="268" spans="1:19" x14ac:dyDescent="0.25">
      <c r="A268" s="119" t="s">
        <v>104</v>
      </c>
      <c r="B268" s="62" t="s">
        <v>0</v>
      </c>
      <c r="C268" s="62" t="s">
        <v>839</v>
      </c>
      <c r="D268" s="62" t="s">
        <v>840</v>
      </c>
      <c r="E268" s="62" t="s">
        <v>839</v>
      </c>
      <c r="F268" s="62" t="s">
        <v>840</v>
      </c>
      <c r="G268" s="62" t="s">
        <v>839</v>
      </c>
      <c r="H268" s="62" t="s">
        <v>840</v>
      </c>
      <c r="I268" s="62" t="s">
        <v>839</v>
      </c>
      <c r="J268" s="62" t="s">
        <v>840</v>
      </c>
      <c r="K268" s="62" t="s">
        <v>839</v>
      </c>
      <c r="L268" s="62" t="s">
        <v>840</v>
      </c>
      <c r="M268" s="62" t="s">
        <v>839</v>
      </c>
      <c r="N268" s="62" t="s">
        <v>840</v>
      </c>
      <c r="P268" s="62" t="s">
        <v>833</v>
      </c>
      <c r="Q268" s="62" t="s">
        <v>834</v>
      </c>
      <c r="R268" s="62" t="s">
        <v>923</v>
      </c>
    </row>
    <row r="269" spans="1:19" x14ac:dyDescent="0.25">
      <c r="A269" s="120" t="s">
        <v>901</v>
      </c>
      <c r="B269" s="122">
        <v>5831</v>
      </c>
      <c r="C269" s="85">
        <v>0</v>
      </c>
      <c r="D269" s="85" t="s">
        <v>841</v>
      </c>
      <c r="E269" s="85">
        <v>0</v>
      </c>
      <c r="F269" s="85" t="s">
        <v>841</v>
      </c>
      <c r="G269" s="85">
        <v>0</v>
      </c>
      <c r="H269" s="85" t="s">
        <v>841</v>
      </c>
      <c r="I269" s="85">
        <v>0</v>
      </c>
      <c r="J269" s="85" t="s">
        <v>841</v>
      </c>
      <c r="K269" s="85">
        <v>544</v>
      </c>
      <c r="L269" s="86">
        <v>9.2999999999999999E-2</v>
      </c>
      <c r="M269" s="122">
        <v>5287</v>
      </c>
      <c r="N269" s="86">
        <v>0.90700000000000003</v>
      </c>
    </row>
    <row r="270" spans="1:19" x14ac:dyDescent="0.25">
      <c r="A270" s="121" t="s">
        <v>809</v>
      </c>
      <c r="B270" s="88">
        <v>18820</v>
      </c>
      <c r="C270" s="88">
        <v>2941</v>
      </c>
      <c r="D270" s="89">
        <v>0.156</v>
      </c>
      <c r="E270" s="88">
        <v>13596</v>
      </c>
      <c r="F270" s="89">
        <v>0.72199999999999998</v>
      </c>
      <c r="G270" s="88">
        <v>74</v>
      </c>
      <c r="H270" s="89">
        <v>4.0000000000000001E-3</v>
      </c>
      <c r="I270" s="88">
        <v>301</v>
      </c>
      <c r="J270" s="89">
        <v>1.6E-2</v>
      </c>
      <c r="K270" s="88">
        <v>227</v>
      </c>
      <c r="L270" s="89">
        <v>1.2E-2</v>
      </c>
      <c r="M270" s="88">
        <v>1681</v>
      </c>
      <c r="N270" s="89">
        <v>8.8999999999999996E-2</v>
      </c>
      <c r="P270" s="65">
        <f>D270+F270</f>
        <v>0.878</v>
      </c>
      <c r="Q270" s="65">
        <f>H270+J270</f>
        <v>0.02</v>
      </c>
      <c r="R270" s="65">
        <f t="shared" ref="R270:R276" si="68">L270+N270</f>
        <v>0.10099999999999999</v>
      </c>
      <c r="S270" s="125">
        <f>SUM(P270:R270)</f>
        <v>0.999</v>
      </c>
    </row>
    <row r="271" spans="1:19" x14ac:dyDescent="0.25">
      <c r="A271" s="120" t="s">
        <v>6</v>
      </c>
      <c r="B271" s="85">
        <v>12951</v>
      </c>
      <c r="C271" s="85">
        <v>2207</v>
      </c>
      <c r="D271" s="86">
        <v>0.17</v>
      </c>
      <c r="E271" s="85">
        <v>9255</v>
      </c>
      <c r="F271" s="86">
        <v>0.71499999999999997</v>
      </c>
      <c r="G271" s="85">
        <v>39</v>
      </c>
      <c r="H271" s="86">
        <v>3.0000000000000001E-3</v>
      </c>
      <c r="I271" s="85">
        <v>165</v>
      </c>
      <c r="J271" s="86">
        <v>1.2999999999999999E-2</v>
      </c>
      <c r="K271" s="85">
        <v>194</v>
      </c>
      <c r="L271" s="86">
        <v>1.4999999999999999E-2</v>
      </c>
      <c r="M271" s="85">
        <v>1091</v>
      </c>
      <c r="N271" s="86">
        <v>8.4000000000000005E-2</v>
      </c>
      <c r="P271" s="65">
        <f t="shared" ref="P271:P276" si="69">D271+F271</f>
        <v>0.88500000000000001</v>
      </c>
      <c r="Q271" s="65">
        <f t="shared" ref="Q271:Q276" si="70">H271+J271</f>
        <v>1.6E-2</v>
      </c>
      <c r="R271" s="65">
        <f t="shared" si="68"/>
        <v>9.9000000000000005E-2</v>
      </c>
      <c r="S271" s="125">
        <f t="shared" ref="S271:S276" si="71">SUM(P271:R271)</f>
        <v>1</v>
      </c>
    </row>
    <row r="272" spans="1:19" x14ac:dyDescent="0.25">
      <c r="A272" s="121" t="s">
        <v>7</v>
      </c>
      <c r="B272" s="88">
        <v>11613</v>
      </c>
      <c r="C272" s="88">
        <v>2672</v>
      </c>
      <c r="D272" s="89">
        <v>0.23</v>
      </c>
      <c r="E272" s="88">
        <v>7979</v>
      </c>
      <c r="F272" s="89">
        <v>0.68700000000000006</v>
      </c>
      <c r="G272" s="88">
        <v>28</v>
      </c>
      <c r="H272" s="89">
        <v>2E-3</v>
      </c>
      <c r="I272" s="88">
        <v>84</v>
      </c>
      <c r="J272" s="89">
        <v>7.0000000000000001E-3</v>
      </c>
      <c r="K272" s="88">
        <v>153</v>
      </c>
      <c r="L272" s="89">
        <v>1.2999999999999999E-2</v>
      </c>
      <c r="M272" s="88">
        <v>697</v>
      </c>
      <c r="N272" s="89">
        <v>0.06</v>
      </c>
      <c r="P272" s="65">
        <f t="shared" si="69"/>
        <v>0.91700000000000004</v>
      </c>
      <c r="Q272" s="65">
        <f t="shared" si="70"/>
        <v>9.0000000000000011E-3</v>
      </c>
      <c r="R272" s="65">
        <f t="shared" si="68"/>
        <v>7.2999999999999995E-2</v>
      </c>
      <c r="S272" s="125">
        <f t="shared" si="71"/>
        <v>0.999</v>
      </c>
    </row>
    <row r="273" spans="1:19" x14ac:dyDescent="0.25">
      <c r="A273" s="120" t="s">
        <v>8</v>
      </c>
      <c r="B273" s="85">
        <v>7653</v>
      </c>
      <c r="C273" s="85">
        <v>2558</v>
      </c>
      <c r="D273" s="86">
        <v>0.33400000000000002</v>
      </c>
      <c r="E273" s="85">
        <v>4467</v>
      </c>
      <c r="F273" s="86">
        <v>0.58399999999999996</v>
      </c>
      <c r="G273" s="85">
        <v>22</v>
      </c>
      <c r="H273" s="86">
        <v>3.0000000000000001E-3</v>
      </c>
      <c r="I273" s="85">
        <v>56</v>
      </c>
      <c r="J273" s="86">
        <v>7.0000000000000001E-3</v>
      </c>
      <c r="K273" s="85">
        <v>142</v>
      </c>
      <c r="L273" s="86">
        <v>1.9E-2</v>
      </c>
      <c r="M273" s="85">
        <v>408</v>
      </c>
      <c r="N273" s="86">
        <v>5.2999999999999999E-2</v>
      </c>
      <c r="P273" s="65">
        <f t="shared" si="69"/>
        <v>0.91799999999999993</v>
      </c>
      <c r="Q273" s="65">
        <f t="shared" si="70"/>
        <v>0.01</v>
      </c>
      <c r="R273" s="65">
        <f t="shared" si="68"/>
        <v>7.1999999999999995E-2</v>
      </c>
      <c r="S273" s="125">
        <f t="shared" si="71"/>
        <v>0.99999999999999989</v>
      </c>
    </row>
    <row r="274" spans="1:19" x14ac:dyDescent="0.25">
      <c r="A274" s="121" t="s">
        <v>9</v>
      </c>
      <c r="B274" s="88">
        <v>3402</v>
      </c>
      <c r="C274" s="88">
        <v>1498</v>
      </c>
      <c r="D274" s="89">
        <v>0.44</v>
      </c>
      <c r="E274" s="88">
        <v>1528</v>
      </c>
      <c r="F274" s="89">
        <v>0.44900000000000001</v>
      </c>
      <c r="G274" s="88">
        <v>30</v>
      </c>
      <c r="H274" s="89">
        <v>8.9999999999999993E-3</v>
      </c>
      <c r="I274" s="88">
        <v>25</v>
      </c>
      <c r="J274" s="89">
        <v>7.0000000000000001E-3</v>
      </c>
      <c r="K274" s="88">
        <v>109</v>
      </c>
      <c r="L274" s="89">
        <v>3.2000000000000001E-2</v>
      </c>
      <c r="M274" s="88">
        <v>212</v>
      </c>
      <c r="N274" s="89">
        <v>6.2E-2</v>
      </c>
      <c r="P274" s="65">
        <f t="shared" si="69"/>
        <v>0.88900000000000001</v>
      </c>
      <c r="Q274" s="65">
        <f t="shared" si="70"/>
        <v>1.6E-2</v>
      </c>
      <c r="R274" s="65">
        <f t="shared" si="68"/>
        <v>9.4E-2</v>
      </c>
      <c r="S274" s="125">
        <f t="shared" si="71"/>
        <v>0.999</v>
      </c>
    </row>
    <row r="275" spans="1:19" x14ac:dyDescent="0.25">
      <c r="A275" s="120" t="s">
        <v>10</v>
      </c>
      <c r="B275" s="85">
        <v>1288</v>
      </c>
      <c r="C275" s="85">
        <v>824</v>
      </c>
      <c r="D275" s="86">
        <v>0.64</v>
      </c>
      <c r="E275" s="85">
        <v>293</v>
      </c>
      <c r="F275" s="86">
        <v>0.22700000000000001</v>
      </c>
      <c r="G275" s="85">
        <v>15</v>
      </c>
      <c r="H275" s="86">
        <v>1.2E-2</v>
      </c>
      <c r="I275" s="85">
        <v>7</v>
      </c>
      <c r="J275" s="85">
        <v>5.0000000000000001E-3</v>
      </c>
      <c r="K275" s="85">
        <v>82</v>
      </c>
      <c r="L275" s="86">
        <v>6.4000000000000001E-2</v>
      </c>
      <c r="M275" s="85">
        <v>67</v>
      </c>
      <c r="N275" s="86">
        <v>5.1999999999999998E-2</v>
      </c>
      <c r="P275" s="65">
        <f t="shared" si="69"/>
        <v>0.86699999999999999</v>
      </c>
      <c r="Q275" s="65">
        <f t="shared" si="70"/>
        <v>1.7000000000000001E-2</v>
      </c>
      <c r="R275" s="65">
        <f t="shared" si="68"/>
        <v>0.11599999999999999</v>
      </c>
      <c r="S275" s="125">
        <f t="shared" si="71"/>
        <v>1</v>
      </c>
    </row>
    <row r="276" spans="1:19" x14ac:dyDescent="0.25">
      <c r="A276" s="121" t="s">
        <v>11</v>
      </c>
      <c r="B276" s="88">
        <v>1171</v>
      </c>
      <c r="C276" s="88">
        <v>901</v>
      </c>
      <c r="D276" s="89">
        <v>0.76900000000000002</v>
      </c>
      <c r="E276" s="88">
        <v>145</v>
      </c>
      <c r="F276" s="89">
        <v>0.124</v>
      </c>
      <c r="G276" s="88">
        <v>13</v>
      </c>
      <c r="H276" s="89">
        <v>1.0999999999999999E-2</v>
      </c>
      <c r="I276" s="88">
        <v>3</v>
      </c>
      <c r="J276" s="88">
        <v>3.0000000000000001E-3</v>
      </c>
      <c r="K276" s="88">
        <v>79</v>
      </c>
      <c r="L276" s="89">
        <v>6.7000000000000004E-2</v>
      </c>
      <c r="M276" s="88">
        <v>30</v>
      </c>
      <c r="N276" s="89">
        <v>2.5999999999999999E-2</v>
      </c>
      <c r="P276" s="65">
        <f t="shared" si="69"/>
        <v>0.89300000000000002</v>
      </c>
      <c r="Q276" s="65">
        <f t="shared" si="70"/>
        <v>1.3999999999999999E-2</v>
      </c>
      <c r="R276" s="65">
        <f t="shared" si="68"/>
        <v>9.2999999999999999E-2</v>
      </c>
      <c r="S276" s="125">
        <f t="shared" si="71"/>
        <v>1</v>
      </c>
    </row>
    <row r="277" spans="1:19" x14ac:dyDescent="0.25">
      <c r="A277" s="121" t="s">
        <v>12</v>
      </c>
      <c r="B277" s="88">
        <v>4</v>
      </c>
      <c r="C277" s="88">
        <v>0</v>
      </c>
      <c r="D277" s="89" t="s">
        <v>841</v>
      </c>
      <c r="E277" s="88">
        <v>0</v>
      </c>
      <c r="F277" s="89" t="s">
        <v>841</v>
      </c>
      <c r="G277" s="88">
        <v>0</v>
      </c>
      <c r="H277" s="89" t="s">
        <v>841</v>
      </c>
      <c r="I277" s="88">
        <v>0</v>
      </c>
      <c r="J277" s="88" t="s">
        <v>841</v>
      </c>
      <c r="K277" s="88">
        <v>0</v>
      </c>
      <c r="L277" s="89" t="s">
        <v>841</v>
      </c>
      <c r="M277" s="88">
        <v>4</v>
      </c>
      <c r="N277" s="89">
        <v>1</v>
      </c>
    </row>
    <row r="279" spans="1:19" x14ac:dyDescent="0.25">
      <c r="A279" s="121" t="s">
        <v>925</v>
      </c>
      <c r="B279" s="61">
        <f>SUM(B270:B276)</f>
        <v>56898</v>
      </c>
      <c r="P279" s="53">
        <f>SUMPRODUCT(B270:B276,P270:P276)/B279</f>
        <v>0.8936508664627929</v>
      </c>
      <c r="Q279" t="s">
        <v>827</v>
      </c>
    </row>
    <row r="281" spans="1:19" x14ac:dyDescent="0.25">
      <c r="A281" s="81" t="s">
        <v>922</v>
      </c>
    </row>
    <row r="282" spans="1:19" ht="15.75" customHeight="1" x14ac:dyDescent="0.25">
      <c r="A282" s="114"/>
      <c r="B282" s="114"/>
      <c r="C282" s="275" t="s">
        <v>962</v>
      </c>
      <c r="D282" s="275"/>
      <c r="E282" s="275"/>
      <c r="F282" s="275"/>
      <c r="G282" s="275" t="s">
        <v>963</v>
      </c>
      <c r="H282" s="275"/>
      <c r="I282" s="275"/>
      <c r="J282" s="275"/>
      <c r="K282" s="275" t="s">
        <v>835</v>
      </c>
      <c r="L282" s="275"/>
      <c r="M282" s="275"/>
      <c r="N282" s="275"/>
    </row>
    <row r="283" spans="1:19" ht="15.75" customHeight="1" x14ac:dyDescent="0.25">
      <c r="A283" s="123">
        <v>44574</v>
      </c>
      <c r="B283" s="62"/>
      <c r="C283" s="272" t="s">
        <v>920</v>
      </c>
      <c r="D283" s="272"/>
      <c r="E283" s="272" t="s">
        <v>921</v>
      </c>
      <c r="F283" s="272"/>
      <c r="G283" s="272" t="s">
        <v>920</v>
      </c>
      <c r="H283" s="272"/>
      <c r="I283" s="272" t="s">
        <v>921</v>
      </c>
      <c r="J283" s="272"/>
      <c r="K283" s="272" t="s">
        <v>920</v>
      </c>
      <c r="L283" s="272"/>
      <c r="M283" s="272" t="s">
        <v>921</v>
      </c>
      <c r="N283" s="272"/>
    </row>
    <row r="284" spans="1:19" x14ac:dyDescent="0.25">
      <c r="A284" s="119" t="s">
        <v>104</v>
      </c>
      <c r="B284" s="62" t="s">
        <v>0</v>
      </c>
      <c r="C284" s="62" t="s">
        <v>839</v>
      </c>
      <c r="D284" s="62" t="s">
        <v>840</v>
      </c>
      <c r="E284" s="62" t="s">
        <v>839</v>
      </c>
      <c r="F284" s="62" t="s">
        <v>840</v>
      </c>
      <c r="G284" s="62" t="s">
        <v>839</v>
      </c>
      <c r="H284" s="62" t="s">
        <v>840</v>
      </c>
      <c r="I284" s="62" t="s">
        <v>839</v>
      </c>
      <c r="J284" s="62" t="s">
        <v>840</v>
      </c>
      <c r="K284" s="62" t="s">
        <v>839</v>
      </c>
      <c r="L284" s="62" t="s">
        <v>840</v>
      </c>
      <c r="M284" s="62" t="s">
        <v>839</v>
      </c>
      <c r="N284" s="62" t="s">
        <v>840</v>
      </c>
      <c r="P284" s="62" t="s">
        <v>833</v>
      </c>
      <c r="Q284" s="62" t="s">
        <v>834</v>
      </c>
      <c r="R284" s="62" t="s">
        <v>923</v>
      </c>
    </row>
    <row r="285" spans="1:19" x14ac:dyDescent="0.25">
      <c r="A285" s="120" t="s">
        <v>964</v>
      </c>
      <c r="B285" s="122">
        <v>2196</v>
      </c>
      <c r="C285" s="85">
        <v>0</v>
      </c>
      <c r="D285" s="85" t="s">
        <v>841</v>
      </c>
      <c r="E285" s="85">
        <v>0</v>
      </c>
      <c r="F285" s="85" t="s">
        <v>841</v>
      </c>
      <c r="G285" s="85">
        <v>0</v>
      </c>
      <c r="H285" s="85" t="s">
        <v>841</v>
      </c>
      <c r="I285" s="85">
        <v>0</v>
      </c>
      <c r="J285" s="85" t="s">
        <v>841</v>
      </c>
      <c r="K285" s="85">
        <v>68</v>
      </c>
      <c r="L285" s="86">
        <v>3.1E-2</v>
      </c>
      <c r="M285" s="122">
        <v>2128</v>
      </c>
      <c r="N285" s="86">
        <v>0.96899999999999997</v>
      </c>
    </row>
    <row r="286" spans="1:19" x14ac:dyDescent="0.25">
      <c r="A286" s="121" t="s">
        <v>965</v>
      </c>
      <c r="B286" s="88">
        <v>3912</v>
      </c>
      <c r="C286" s="88">
        <v>0</v>
      </c>
      <c r="D286" s="89" t="s">
        <v>841</v>
      </c>
      <c r="E286" s="88">
        <v>0</v>
      </c>
      <c r="F286" s="89" t="s">
        <v>841</v>
      </c>
      <c r="G286" s="88">
        <v>0</v>
      </c>
      <c r="H286" s="89" t="s">
        <v>841</v>
      </c>
      <c r="I286" s="88">
        <v>11</v>
      </c>
      <c r="J286" s="89">
        <v>3.0000000000000001E-3</v>
      </c>
      <c r="K286" s="88">
        <v>245</v>
      </c>
      <c r="L286" s="89">
        <v>6.3E-2</v>
      </c>
      <c r="M286" s="88">
        <v>2115</v>
      </c>
      <c r="N286" s="89">
        <v>0.54100000000000004</v>
      </c>
    </row>
    <row r="287" spans="1:19" x14ac:dyDescent="0.25">
      <c r="A287" s="120" t="s">
        <v>809</v>
      </c>
      <c r="B287" s="85">
        <v>18978</v>
      </c>
      <c r="C287" s="85">
        <v>145</v>
      </c>
      <c r="D287" s="86">
        <v>8.0000000000000002E-3</v>
      </c>
      <c r="E287" s="85">
        <v>499</v>
      </c>
      <c r="F287" s="86">
        <v>2.5999999999999999E-2</v>
      </c>
      <c r="G287" s="85">
        <v>2462</v>
      </c>
      <c r="H287" s="86">
        <v>0.13</v>
      </c>
      <c r="I287" s="85">
        <v>13022</v>
      </c>
      <c r="J287" s="86">
        <v>0.68600000000000005</v>
      </c>
      <c r="K287" s="85">
        <v>265</v>
      </c>
      <c r="L287" s="86">
        <v>1.4E-2</v>
      </c>
      <c r="M287" s="85">
        <v>2190</v>
      </c>
      <c r="N287" s="86">
        <v>0.115</v>
      </c>
      <c r="P287" s="65">
        <f>D287+F287+H287+J287</f>
        <v>0.85000000000000009</v>
      </c>
      <c r="Q287" s="65"/>
      <c r="R287" s="65">
        <f>L287+N287</f>
        <v>0.129</v>
      </c>
      <c r="S287" s="125">
        <f>SUM(P287:R287)</f>
        <v>0.97900000000000009</v>
      </c>
    </row>
    <row r="288" spans="1:19" x14ac:dyDescent="0.25">
      <c r="A288" s="121" t="s">
        <v>6</v>
      </c>
      <c r="B288" s="88">
        <v>13164</v>
      </c>
      <c r="C288" s="88">
        <v>231</v>
      </c>
      <c r="D288" s="89">
        <v>1.7999999999999999E-2</v>
      </c>
      <c r="E288" s="88">
        <v>754</v>
      </c>
      <c r="F288" s="89">
        <v>5.7000000000000002E-2</v>
      </c>
      <c r="G288" s="88">
        <v>1732</v>
      </c>
      <c r="H288" s="89">
        <v>0.13200000000000001</v>
      </c>
      <c r="I288" s="88">
        <v>8598</v>
      </c>
      <c r="J288" s="89">
        <v>0.65300000000000002</v>
      </c>
      <c r="K288" s="88">
        <v>220</v>
      </c>
      <c r="L288" s="89">
        <v>1.7000000000000001E-2</v>
      </c>
      <c r="M288" s="88">
        <v>1401</v>
      </c>
      <c r="N288" s="89">
        <v>0.106</v>
      </c>
      <c r="P288" s="65">
        <f t="shared" ref="P288:P293" si="72">D288+F288+H288+J288</f>
        <v>0.8600000000000001</v>
      </c>
      <c r="Q288" s="65"/>
      <c r="R288" s="65">
        <f t="shared" ref="R288:R293" si="73">L288+N288</f>
        <v>0.123</v>
      </c>
      <c r="S288" s="125">
        <f t="shared" ref="S288:S293" si="74">SUM(P288:R288)</f>
        <v>0.9830000000000001</v>
      </c>
    </row>
    <row r="289" spans="1:19" x14ac:dyDescent="0.25">
      <c r="A289" s="120" t="s">
        <v>7</v>
      </c>
      <c r="B289" s="85">
        <v>11929</v>
      </c>
      <c r="C289" s="85">
        <v>360</v>
      </c>
      <c r="D289" s="86">
        <v>0.03</v>
      </c>
      <c r="E289" s="85">
        <v>1208</v>
      </c>
      <c r="F289" s="86">
        <v>0.10100000000000001</v>
      </c>
      <c r="G289" s="85">
        <v>2052</v>
      </c>
      <c r="H289" s="86">
        <v>0.17199999999999999</v>
      </c>
      <c r="I289" s="85">
        <v>7061</v>
      </c>
      <c r="J289" s="86">
        <v>0.59199999999999997</v>
      </c>
      <c r="K289" s="85">
        <v>200</v>
      </c>
      <c r="L289" s="86">
        <v>1.7000000000000001E-2</v>
      </c>
      <c r="M289" s="85">
        <v>921</v>
      </c>
      <c r="N289" s="86">
        <v>7.6999999999999999E-2</v>
      </c>
      <c r="P289" s="65">
        <f t="shared" si="72"/>
        <v>0.89500000000000002</v>
      </c>
      <c r="Q289" s="65"/>
      <c r="R289" s="65">
        <f t="shared" si="73"/>
        <v>9.4E-2</v>
      </c>
      <c r="S289" s="125">
        <f t="shared" si="74"/>
        <v>0.98899999999999999</v>
      </c>
    </row>
    <row r="290" spans="1:19" x14ac:dyDescent="0.25">
      <c r="A290" s="121" t="s">
        <v>8</v>
      </c>
      <c r="B290" s="88">
        <v>7746</v>
      </c>
      <c r="C290" s="88">
        <v>498</v>
      </c>
      <c r="D290" s="89">
        <v>6.4000000000000001E-2</v>
      </c>
      <c r="E290" s="88">
        <v>1028</v>
      </c>
      <c r="F290" s="89">
        <v>0.13300000000000001</v>
      </c>
      <c r="G290" s="88">
        <v>1821</v>
      </c>
      <c r="H290" s="89">
        <v>0.23499999999999999</v>
      </c>
      <c r="I290" s="88">
        <v>3599</v>
      </c>
      <c r="J290" s="89">
        <v>0.46500000000000002</v>
      </c>
      <c r="K290" s="88">
        <v>171</v>
      </c>
      <c r="L290" s="89">
        <v>2.1999999999999999E-2</v>
      </c>
      <c r="M290" s="88">
        <v>546</v>
      </c>
      <c r="N290" s="89">
        <v>7.0000000000000007E-2</v>
      </c>
      <c r="P290" s="65">
        <f t="shared" si="72"/>
        <v>0.89700000000000002</v>
      </c>
      <c r="Q290" s="65"/>
      <c r="R290" s="65">
        <f t="shared" si="73"/>
        <v>9.1999999999999998E-2</v>
      </c>
      <c r="S290" s="125">
        <f t="shared" si="74"/>
        <v>0.98899999999999999</v>
      </c>
    </row>
    <row r="291" spans="1:19" x14ac:dyDescent="0.25">
      <c r="A291" s="120" t="s">
        <v>9</v>
      </c>
      <c r="B291" s="85">
        <v>3491</v>
      </c>
      <c r="C291" s="85">
        <v>507</v>
      </c>
      <c r="D291" s="86">
        <v>0.14499999999999999</v>
      </c>
      <c r="E291" s="85">
        <v>595</v>
      </c>
      <c r="F291" s="86">
        <v>0.17</v>
      </c>
      <c r="G291" s="85">
        <v>874</v>
      </c>
      <c r="H291" s="86">
        <v>0.25</v>
      </c>
      <c r="I291" s="85">
        <v>1078</v>
      </c>
      <c r="J291" s="85">
        <v>0.309</v>
      </c>
      <c r="K291" s="85">
        <v>113</v>
      </c>
      <c r="L291" s="86">
        <v>3.2000000000000001E-2</v>
      </c>
      <c r="M291" s="85">
        <v>272</v>
      </c>
      <c r="N291" s="86">
        <v>7.8E-2</v>
      </c>
      <c r="P291" s="65">
        <f t="shared" si="72"/>
        <v>0.87399999999999989</v>
      </c>
      <c r="Q291" s="65"/>
      <c r="R291" s="65">
        <f t="shared" si="73"/>
        <v>0.11</v>
      </c>
      <c r="S291" s="125">
        <f t="shared" si="74"/>
        <v>0.98399999999999987</v>
      </c>
    </row>
    <row r="292" spans="1:19" x14ac:dyDescent="0.25">
      <c r="A292" s="121" t="s">
        <v>10</v>
      </c>
      <c r="B292" s="88">
        <v>1368</v>
      </c>
      <c r="C292" s="88">
        <v>428</v>
      </c>
      <c r="D292" s="89">
        <v>0.313</v>
      </c>
      <c r="E292" s="88">
        <v>210</v>
      </c>
      <c r="F292" s="89">
        <v>0.154</v>
      </c>
      <c r="G292" s="88">
        <v>335</v>
      </c>
      <c r="H292" s="89">
        <v>0.245</v>
      </c>
      <c r="I292" s="88">
        <v>206</v>
      </c>
      <c r="J292" s="88">
        <v>0.151</v>
      </c>
      <c r="K292" s="88">
        <v>77</v>
      </c>
      <c r="L292" s="89">
        <v>5.6000000000000001E-2</v>
      </c>
      <c r="M292" s="88">
        <v>89</v>
      </c>
      <c r="N292" s="89">
        <v>6.5000000000000002E-2</v>
      </c>
      <c r="P292" s="65">
        <f t="shared" si="72"/>
        <v>0.86299999999999999</v>
      </c>
      <c r="Q292" s="65"/>
      <c r="R292" s="65">
        <f t="shared" si="73"/>
        <v>0.121</v>
      </c>
      <c r="S292" s="125">
        <f t="shared" si="74"/>
        <v>0.98399999999999999</v>
      </c>
    </row>
    <row r="293" spans="1:19" x14ac:dyDescent="0.25">
      <c r="A293" s="121" t="s">
        <v>11</v>
      </c>
      <c r="B293" s="88">
        <v>1343</v>
      </c>
      <c r="C293" s="88">
        <v>634</v>
      </c>
      <c r="D293" s="89">
        <v>0.47199999999999998</v>
      </c>
      <c r="E293" s="88">
        <v>273</v>
      </c>
      <c r="F293" s="89">
        <v>0.20300000000000001</v>
      </c>
      <c r="G293" s="88">
        <v>212</v>
      </c>
      <c r="H293" s="89">
        <v>0.158</v>
      </c>
      <c r="I293" s="88">
        <v>72</v>
      </c>
      <c r="J293" s="88">
        <v>5.3999999999999999E-2</v>
      </c>
      <c r="K293" s="88">
        <v>77</v>
      </c>
      <c r="L293" s="89">
        <v>5.7000000000000002E-2</v>
      </c>
      <c r="M293" s="88">
        <v>58</v>
      </c>
      <c r="N293" s="89">
        <v>4.2999999999999997E-2</v>
      </c>
      <c r="P293" s="65">
        <f t="shared" si="72"/>
        <v>0.88700000000000012</v>
      </c>
      <c r="Q293" s="65"/>
      <c r="R293" s="65">
        <f t="shared" si="73"/>
        <v>0.1</v>
      </c>
      <c r="S293" s="125">
        <f t="shared" si="74"/>
        <v>0.9870000000000001</v>
      </c>
    </row>
    <row r="294" spans="1:19" x14ac:dyDescent="0.25">
      <c r="A294" s="121" t="s">
        <v>12</v>
      </c>
      <c r="B294" s="88">
        <v>2</v>
      </c>
      <c r="C294" s="88">
        <v>0</v>
      </c>
      <c r="D294" s="89" t="s">
        <v>841</v>
      </c>
      <c r="E294" s="88">
        <v>0</v>
      </c>
      <c r="F294" s="89" t="s">
        <v>841</v>
      </c>
      <c r="G294" s="88">
        <v>0</v>
      </c>
      <c r="H294" s="89" t="s">
        <v>841</v>
      </c>
      <c r="I294" s="88">
        <v>0</v>
      </c>
      <c r="J294" s="88" t="s">
        <v>841</v>
      </c>
      <c r="K294" s="88">
        <v>0</v>
      </c>
      <c r="L294" s="89" t="s">
        <v>841</v>
      </c>
      <c r="M294" s="88">
        <v>2</v>
      </c>
      <c r="N294" s="89">
        <v>1</v>
      </c>
    </row>
    <row r="296" spans="1:19" x14ac:dyDescent="0.25">
      <c r="A296" s="121" t="s">
        <v>925</v>
      </c>
      <c r="B296" s="61">
        <f>SUM(B287:B293)</f>
        <v>58019</v>
      </c>
      <c r="P296" s="53">
        <f>SUMPRODUCT(B287:B293,P287:P293)/B296</f>
        <v>0.87040307485478918</v>
      </c>
      <c r="Q296" t="s">
        <v>827</v>
      </c>
    </row>
    <row r="298" spans="1:19" x14ac:dyDescent="0.25">
      <c r="A298" s="81" t="s">
        <v>922</v>
      </c>
    </row>
    <row r="299" spans="1:19" ht="15.75" customHeight="1" x14ac:dyDescent="0.25">
      <c r="A299" s="114"/>
      <c r="B299" s="114"/>
      <c r="C299" s="275" t="s">
        <v>962</v>
      </c>
      <c r="D299" s="275"/>
      <c r="E299" s="275"/>
      <c r="F299" s="275"/>
      <c r="G299" s="275" t="s">
        <v>963</v>
      </c>
      <c r="H299" s="275"/>
      <c r="I299" s="275"/>
      <c r="J299" s="275"/>
      <c r="K299" s="275" t="s">
        <v>835</v>
      </c>
      <c r="L299" s="275"/>
      <c r="M299" s="275"/>
      <c r="N299" s="275"/>
    </row>
    <row r="300" spans="1:19" ht="15.75" customHeight="1" x14ac:dyDescent="0.25">
      <c r="A300" s="123">
        <v>44578</v>
      </c>
      <c r="B300" s="62"/>
      <c r="C300" s="272" t="s">
        <v>920</v>
      </c>
      <c r="D300" s="272"/>
      <c r="E300" s="272" t="s">
        <v>921</v>
      </c>
      <c r="F300" s="272"/>
      <c r="G300" s="272" t="s">
        <v>920</v>
      </c>
      <c r="H300" s="272"/>
      <c r="I300" s="272" t="s">
        <v>921</v>
      </c>
      <c r="J300" s="272"/>
      <c r="K300" s="272" t="s">
        <v>920</v>
      </c>
      <c r="L300" s="272"/>
      <c r="M300" s="272" t="s">
        <v>921</v>
      </c>
      <c r="N300" s="272"/>
    </row>
    <row r="301" spans="1:19" x14ac:dyDescent="0.25">
      <c r="A301" s="119" t="s">
        <v>104</v>
      </c>
      <c r="B301" s="62" t="s">
        <v>0</v>
      </c>
      <c r="C301" s="62" t="s">
        <v>839</v>
      </c>
      <c r="D301" s="62" t="s">
        <v>840</v>
      </c>
      <c r="E301" s="62" t="s">
        <v>839</v>
      </c>
      <c r="F301" s="62" t="s">
        <v>840</v>
      </c>
      <c r="G301" s="62" t="s">
        <v>839</v>
      </c>
      <c r="H301" s="62" t="s">
        <v>840</v>
      </c>
      <c r="I301" s="62" t="s">
        <v>839</v>
      </c>
      <c r="J301" s="62" t="s">
        <v>840</v>
      </c>
      <c r="K301" s="62" t="s">
        <v>839</v>
      </c>
      <c r="L301" s="62" t="s">
        <v>840</v>
      </c>
      <c r="M301" s="62" t="s">
        <v>839</v>
      </c>
      <c r="N301" s="62" t="s">
        <v>840</v>
      </c>
      <c r="P301" s="62" t="s">
        <v>833</v>
      </c>
      <c r="Q301" s="62" t="s">
        <v>834</v>
      </c>
      <c r="R301" s="62" t="s">
        <v>923</v>
      </c>
    </row>
    <row r="302" spans="1:19" x14ac:dyDescent="0.25">
      <c r="A302" s="120" t="s">
        <v>964</v>
      </c>
      <c r="B302" s="122">
        <v>2672</v>
      </c>
      <c r="C302" s="85">
        <v>0</v>
      </c>
      <c r="D302" s="85" t="s">
        <v>841</v>
      </c>
      <c r="E302" s="85">
        <v>0</v>
      </c>
      <c r="F302" s="85" t="s">
        <v>841</v>
      </c>
      <c r="G302" s="85">
        <v>0</v>
      </c>
      <c r="H302" s="85" t="s">
        <v>841</v>
      </c>
      <c r="I302" s="85">
        <v>0</v>
      </c>
      <c r="J302" s="85" t="s">
        <v>841</v>
      </c>
      <c r="K302" s="85">
        <v>109</v>
      </c>
      <c r="L302" s="86">
        <v>4.1000000000000002E-2</v>
      </c>
      <c r="M302" s="122">
        <v>2563</v>
      </c>
      <c r="N302" s="86">
        <v>0.95899999999999996</v>
      </c>
    </row>
    <row r="303" spans="1:19" x14ac:dyDescent="0.25">
      <c r="A303" s="121" t="s">
        <v>965</v>
      </c>
      <c r="B303" s="124">
        <v>4773</v>
      </c>
      <c r="C303" s="88">
        <v>0</v>
      </c>
      <c r="D303" s="89" t="s">
        <v>841</v>
      </c>
      <c r="E303" s="88">
        <v>0</v>
      </c>
      <c r="F303" s="89" t="s">
        <v>841</v>
      </c>
      <c r="G303" s="88">
        <v>0</v>
      </c>
      <c r="H303" s="89" t="s">
        <v>841</v>
      </c>
      <c r="I303" s="88">
        <v>18</v>
      </c>
      <c r="J303" s="89">
        <v>4.0000000000000001E-3</v>
      </c>
      <c r="K303" s="88">
        <v>356</v>
      </c>
      <c r="L303" s="89">
        <v>7.4999999999999997E-2</v>
      </c>
      <c r="M303" s="88">
        <v>2574</v>
      </c>
      <c r="N303" s="89">
        <v>0.53900000000000003</v>
      </c>
    </row>
    <row r="304" spans="1:19" x14ac:dyDescent="0.25">
      <c r="A304" s="120" t="s">
        <v>809</v>
      </c>
      <c r="B304" s="122">
        <v>20119</v>
      </c>
      <c r="C304" s="85">
        <v>191</v>
      </c>
      <c r="D304" s="86">
        <v>8.9999999999999993E-3</v>
      </c>
      <c r="E304" s="85">
        <v>557</v>
      </c>
      <c r="F304" s="86">
        <v>2.8000000000000001E-2</v>
      </c>
      <c r="G304" s="85">
        <v>2736</v>
      </c>
      <c r="H304" s="86">
        <v>0.13600000000000001</v>
      </c>
      <c r="I304" s="85">
        <v>13538</v>
      </c>
      <c r="J304" s="86">
        <v>0.67300000000000004</v>
      </c>
      <c r="K304" s="85">
        <v>302</v>
      </c>
      <c r="L304" s="86">
        <v>1.4999999999999999E-2</v>
      </c>
      <c r="M304" s="85">
        <v>2356</v>
      </c>
      <c r="N304" s="86">
        <v>0.11700000000000001</v>
      </c>
      <c r="P304" s="65">
        <f>D304+F304+H304+J304</f>
        <v>0.84600000000000009</v>
      </c>
      <c r="Q304" s="65"/>
      <c r="R304" s="65">
        <f>L304+N304</f>
        <v>0.13200000000000001</v>
      </c>
      <c r="S304" s="125">
        <f>SUM(P304:R304)</f>
        <v>0.97800000000000009</v>
      </c>
    </row>
    <row r="305" spans="1:19" x14ac:dyDescent="0.25">
      <c r="A305" s="121" t="s">
        <v>6</v>
      </c>
      <c r="B305" s="124">
        <v>14344</v>
      </c>
      <c r="C305" s="88">
        <v>309</v>
      </c>
      <c r="D305" s="89">
        <v>2.1999999999999999E-2</v>
      </c>
      <c r="E305" s="88">
        <v>901</v>
      </c>
      <c r="F305" s="89">
        <v>6.3E-2</v>
      </c>
      <c r="G305" s="88">
        <v>1977</v>
      </c>
      <c r="H305" s="89">
        <v>0.13800000000000001</v>
      </c>
      <c r="I305" s="88">
        <v>9102</v>
      </c>
      <c r="J305" s="89">
        <v>0.63500000000000001</v>
      </c>
      <c r="K305" s="88">
        <v>244</v>
      </c>
      <c r="L305" s="89">
        <v>1.7000000000000001E-2</v>
      </c>
      <c r="M305" s="88">
        <v>1539</v>
      </c>
      <c r="N305" s="89">
        <v>0.107</v>
      </c>
      <c r="P305" s="65">
        <f t="shared" ref="P305:P310" si="75">D305+F305+H305+J305</f>
        <v>0.85799999999999998</v>
      </c>
      <c r="Q305" s="65"/>
      <c r="R305" s="65">
        <f t="shared" ref="R305:R310" si="76">L305+N305</f>
        <v>0.124</v>
      </c>
      <c r="S305" s="125">
        <f t="shared" ref="S305:S310" si="77">SUM(P305:R305)</f>
        <v>0.98199999999999998</v>
      </c>
    </row>
    <row r="306" spans="1:19" x14ac:dyDescent="0.25">
      <c r="A306" s="120" t="s">
        <v>7</v>
      </c>
      <c r="B306" s="122">
        <v>12754</v>
      </c>
      <c r="C306" s="85">
        <v>485</v>
      </c>
      <c r="D306" s="86">
        <v>3.7999999999999999E-2</v>
      </c>
      <c r="E306" s="85">
        <v>1329</v>
      </c>
      <c r="F306" s="86">
        <v>0.104</v>
      </c>
      <c r="G306" s="85">
        <v>2331</v>
      </c>
      <c r="H306" s="86">
        <v>0.183</v>
      </c>
      <c r="I306" s="85">
        <v>7229</v>
      </c>
      <c r="J306" s="86">
        <v>0.56699999999999995</v>
      </c>
      <c r="K306" s="85">
        <v>244</v>
      </c>
      <c r="L306" s="86">
        <v>1.9E-2</v>
      </c>
      <c r="M306" s="85">
        <v>979</v>
      </c>
      <c r="N306" s="86">
        <v>7.6999999999999999E-2</v>
      </c>
      <c r="P306" s="65">
        <f t="shared" si="75"/>
        <v>0.8919999999999999</v>
      </c>
      <c r="Q306" s="65"/>
      <c r="R306" s="65">
        <f t="shared" si="76"/>
        <v>9.6000000000000002E-2</v>
      </c>
      <c r="S306" s="125">
        <f t="shared" si="77"/>
        <v>0.98799999999999988</v>
      </c>
    </row>
    <row r="307" spans="1:19" x14ac:dyDescent="0.25">
      <c r="A307" s="121" t="s">
        <v>8</v>
      </c>
      <c r="B307" s="124">
        <v>8242</v>
      </c>
      <c r="C307" s="88">
        <v>624</v>
      </c>
      <c r="D307" s="89">
        <v>7.5999999999999998E-2</v>
      </c>
      <c r="E307" s="88">
        <v>1040</v>
      </c>
      <c r="F307" s="89">
        <v>0.126</v>
      </c>
      <c r="G307" s="88">
        <v>2047</v>
      </c>
      <c r="H307" s="89">
        <v>0.248</v>
      </c>
      <c r="I307" s="88">
        <v>3585</v>
      </c>
      <c r="J307" s="89">
        <v>0.435</v>
      </c>
      <c r="K307" s="88">
        <v>223</v>
      </c>
      <c r="L307" s="89">
        <v>2.7E-2</v>
      </c>
      <c r="M307" s="88">
        <v>617</v>
      </c>
      <c r="N307" s="89">
        <v>7.4999999999999997E-2</v>
      </c>
      <c r="P307" s="65">
        <f t="shared" si="75"/>
        <v>0.88500000000000001</v>
      </c>
      <c r="Q307" s="65"/>
      <c r="R307" s="65">
        <f t="shared" si="76"/>
        <v>0.10199999999999999</v>
      </c>
      <c r="S307" s="125">
        <f t="shared" si="77"/>
        <v>0.98699999999999999</v>
      </c>
    </row>
    <row r="308" spans="1:19" x14ac:dyDescent="0.25">
      <c r="A308" s="120" t="s">
        <v>9</v>
      </c>
      <c r="B308" s="122">
        <v>3843</v>
      </c>
      <c r="C308" s="85">
        <v>650</v>
      </c>
      <c r="D308" s="86">
        <v>0.16900000000000001</v>
      </c>
      <c r="E308" s="85">
        <v>566</v>
      </c>
      <c r="F308" s="86">
        <v>0.14699999999999999</v>
      </c>
      <c r="G308" s="85">
        <v>1068</v>
      </c>
      <c r="H308" s="86">
        <v>0.27800000000000002</v>
      </c>
      <c r="I308" s="85">
        <v>1027</v>
      </c>
      <c r="J308" s="85">
        <v>0.26700000000000002</v>
      </c>
      <c r="K308" s="85">
        <v>162</v>
      </c>
      <c r="L308" s="86">
        <v>4.2000000000000003E-2</v>
      </c>
      <c r="M308" s="85">
        <v>303</v>
      </c>
      <c r="N308" s="86">
        <v>7.9000000000000001E-2</v>
      </c>
      <c r="P308" s="65">
        <f t="shared" si="75"/>
        <v>0.8610000000000001</v>
      </c>
      <c r="Q308" s="65"/>
      <c r="R308" s="65">
        <f t="shared" si="76"/>
        <v>0.121</v>
      </c>
      <c r="S308" s="125">
        <f t="shared" si="77"/>
        <v>0.9820000000000001</v>
      </c>
    </row>
    <row r="309" spans="1:19" x14ac:dyDescent="0.25">
      <c r="A309" s="121" t="s">
        <v>10</v>
      </c>
      <c r="B309" s="124">
        <v>1589</v>
      </c>
      <c r="C309" s="88">
        <v>604</v>
      </c>
      <c r="D309" s="89">
        <v>0.38</v>
      </c>
      <c r="E309" s="88">
        <v>154</v>
      </c>
      <c r="F309" s="89">
        <v>9.7000000000000003E-2</v>
      </c>
      <c r="G309" s="88">
        <v>437</v>
      </c>
      <c r="H309" s="89">
        <v>0.27500000000000002</v>
      </c>
      <c r="I309" s="88">
        <v>165</v>
      </c>
      <c r="J309" s="88">
        <v>0.104</v>
      </c>
      <c r="K309" s="88">
        <v>125</v>
      </c>
      <c r="L309" s="89">
        <v>7.9000000000000001E-2</v>
      </c>
      <c r="M309" s="88">
        <v>78</v>
      </c>
      <c r="N309" s="89">
        <v>4.9000000000000002E-2</v>
      </c>
      <c r="P309" s="65">
        <f t="shared" si="75"/>
        <v>0.85599999999999998</v>
      </c>
      <c r="Q309" s="65"/>
      <c r="R309" s="65">
        <f t="shared" si="76"/>
        <v>0.128</v>
      </c>
      <c r="S309" s="125">
        <f t="shared" si="77"/>
        <v>0.98399999999999999</v>
      </c>
    </row>
    <row r="310" spans="1:19" x14ac:dyDescent="0.25">
      <c r="A310" s="121" t="s">
        <v>11</v>
      </c>
      <c r="B310" s="124">
        <v>1878</v>
      </c>
      <c r="C310" s="88">
        <v>1173</v>
      </c>
      <c r="D310" s="89">
        <v>0.625</v>
      </c>
      <c r="E310" s="88">
        <v>114</v>
      </c>
      <c r="F310" s="89">
        <v>6.0999999999999999E-2</v>
      </c>
      <c r="G310" s="88">
        <v>314</v>
      </c>
      <c r="H310" s="89">
        <v>0.16700000000000001</v>
      </c>
      <c r="I310" s="88">
        <v>46</v>
      </c>
      <c r="J310" s="88">
        <v>2.4E-2</v>
      </c>
      <c r="K310" s="88">
        <v>151</v>
      </c>
      <c r="L310" s="89">
        <v>0.08</v>
      </c>
      <c r="M310" s="88">
        <v>48</v>
      </c>
      <c r="N310" s="89">
        <v>2.5999999999999999E-2</v>
      </c>
      <c r="P310" s="65">
        <f t="shared" si="75"/>
        <v>0.877</v>
      </c>
      <c r="Q310" s="65"/>
      <c r="R310" s="65">
        <f t="shared" si="76"/>
        <v>0.106</v>
      </c>
      <c r="S310" s="125">
        <f t="shared" si="77"/>
        <v>0.98299999999999998</v>
      </c>
    </row>
    <row r="311" spans="1:19" x14ac:dyDescent="0.25">
      <c r="A311" s="121" t="s">
        <v>12</v>
      </c>
      <c r="B311" s="124">
        <v>9</v>
      </c>
      <c r="C311" s="88">
        <v>0</v>
      </c>
      <c r="D311" s="89" t="s">
        <v>841</v>
      </c>
      <c r="E311" s="88">
        <v>0</v>
      </c>
      <c r="F311" s="89" t="s">
        <v>841</v>
      </c>
      <c r="G311" s="88">
        <v>0</v>
      </c>
      <c r="H311" s="89" t="s">
        <v>841</v>
      </c>
      <c r="I311" s="88">
        <v>0</v>
      </c>
      <c r="J311" s="88" t="s">
        <v>841</v>
      </c>
      <c r="K311" s="88">
        <v>0</v>
      </c>
      <c r="L311" s="89" t="s">
        <v>841</v>
      </c>
      <c r="M311" s="88">
        <v>9</v>
      </c>
      <c r="N311" s="89">
        <v>1</v>
      </c>
    </row>
    <row r="313" spans="1:19" x14ac:dyDescent="0.25">
      <c r="A313" s="121" t="s">
        <v>925</v>
      </c>
      <c r="B313" s="61">
        <f>SUM(B304:B310)</f>
        <v>62769</v>
      </c>
      <c r="P313" s="53">
        <f>SUMPRODUCT(B304:B310,P304:P310)/B313</f>
        <v>0.86530894231228794</v>
      </c>
      <c r="Q313" t="s">
        <v>827</v>
      </c>
    </row>
    <row r="315" spans="1:19" x14ac:dyDescent="0.25">
      <c r="A315" s="81" t="s">
        <v>922</v>
      </c>
    </row>
    <row r="316" spans="1:19" ht="15.75" customHeight="1" x14ac:dyDescent="0.25">
      <c r="A316" s="114"/>
      <c r="B316" s="114"/>
      <c r="C316" s="275" t="s">
        <v>962</v>
      </c>
      <c r="D316" s="275"/>
      <c r="E316" s="275"/>
      <c r="F316" s="275"/>
      <c r="G316" s="275" t="s">
        <v>963</v>
      </c>
      <c r="H316" s="275"/>
      <c r="I316" s="275"/>
      <c r="J316" s="275"/>
      <c r="K316" s="275" t="s">
        <v>835</v>
      </c>
      <c r="L316" s="275"/>
      <c r="M316" s="275"/>
      <c r="N316" s="275"/>
    </row>
    <row r="317" spans="1:19" ht="15.75" customHeight="1" x14ac:dyDescent="0.25">
      <c r="A317" s="123">
        <v>44579</v>
      </c>
      <c r="B317" s="62"/>
      <c r="C317" s="272" t="s">
        <v>920</v>
      </c>
      <c r="D317" s="272"/>
      <c r="E317" s="272" t="s">
        <v>921</v>
      </c>
      <c r="F317" s="272"/>
      <c r="G317" s="272" t="s">
        <v>920</v>
      </c>
      <c r="H317" s="272"/>
      <c r="I317" s="272" t="s">
        <v>921</v>
      </c>
      <c r="J317" s="272"/>
      <c r="K317" s="272" t="s">
        <v>920</v>
      </c>
      <c r="L317" s="272"/>
      <c r="M317" s="272" t="s">
        <v>921</v>
      </c>
      <c r="N317" s="272"/>
    </row>
    <row r="318" spans="1:19" x14ac:dyDescent="0.25">
      <c r="A318" s="119" t="s">
        <v>104</v>
      </c>
      <c r="B318" s="62" t="s">
        <v>0</v>
      </c>
      <c r="C318" s="62" t="s">
        <v>839</v>
      </c>
      <c r="D318" s="62" t="s">
        <v>840</v>
      </c>
      <c r="E318" s="62" t="s">
        <v>839</v>
      </c>
      <c r="F318" s="62" t="s">
        <v>840</v>
      </c>
      <c r="G318" s="62" t="s">
        <v>839</v>
      </c>
      <c r="H318" s="62" t="s">
        <v>840</v>
      </c>
      <c r="I318" s="62" t="s">
        <v>839</v>
      </c>
      <c r="J318" s="62" t="s">
        <v>840</v>
      </c>
      <c r="K318" s="62" t="s">
        <v>839</v>
      </c>
      <c r="L318" s="62" t="s">
        <v>840</v>
      </c>
      <c r="M318" s="62" t="s">
        <v>839</v>
      </c>
      <c r="N318" s="62" t="s">
        <v>840</v>
      </c>
      <c r="P318" s="62" t="s">
        <v>833</v>
      </c>
      <c r="Q318" s="62" t="s">
        <v>834</v>
      </c>
      <c r="R318" s="62" t="s">
        <v>923</v>
      </c>
    </row>
    <row r="319" spans="1:19" x14ac:dyDescent="0.25">
      <c r="A319" s="120" t="s">
        <v>964</v>
      </c>
      <c r="B319" s="122">
        <v>2627</v>
      </c>
      <c r="C319" s="85">
        <v>0</v>
      </c>
      <c r="D319" s="85" t="s">
        <v>841</v>
      </c>
      <c r="E319" s="85">
        <v>0</v>
      </c>
      <c r="F319" s="85" t="s">
        <v>841</v>
      </c>
      <c r="G319" s="85">
        <v>0</v>
      </c>
      <c r="H319" s="85" t="s">
        <v>841</v>
      </c>
      <c r="I319" s="85">
        <v>0</v>
      </c>
      <c r="J319" s="85" t="s">
        <v>841</v>
      </c>
      <c r="K319" s="85">
        <v>114</v>
      </c>
      <c r="L319" s="86">
        <v>4.2999999999999997E-2</v>
      </c>
      <c r="M319" s="122">
        <v>2513</v>
      </c>
      <c r="N319" s="86">
        <v>0.95699999999999996</v>
      </c>
    </row>
    <row r="320" spans="1:19" x14ac:dyDescent="0.25">
      <c r="A320" s="121" t="s">
        <v>965</v>
      </c>
      <c r="B320" s="124">
        <v>4640</v>
      </c>
      <c r="C320" s="88">
        <v>0</v>
      </c>
      <c r="D320" s="89" t="s">
        <v>841</v>
      </c>
      <c r="E320" s="88">
        <v>0</v>
      </c>
      <c r="F320" s="89" t="s">
        <v>841</v>
      </c>
      <c r="G320" s="88">
        <v>1</v>
      </c>
      <c r="H320" s="89">
        <v>0</v>
      </c>
      <c r="I320" s="88">
        <v>24</v>
      </c>
      <c r="J320" s="89">
        <v>5.0000000000000001E-3</v>
      </c>
      <c r="K320" s="88">
        <v>349</v>
      </c>
      <c r="L320" s="89">
        <v>7.4999999999999997E-2</v>
      </c>
      <c r="M320" s="88">
        <v>2490</v>
      </c>
      <c r="N320" s="89">
        <v>0.53700000000000003</v>
      </c>
    </row>
    <row r="321" spans="1:19" x14ac:dyDescent="0.25">
      <c r="A321" s="120" t="s">
        <v>809</v>
      </c>
      <c r="B321" s="122">
        <v>19051</v>
      </c>
      <c r="C321" s="85">
        <v>199</v>
      </c>
      <c r="D321" s="86">
        <v>0.01</v>
      </c>
      <c r="E321" s="85">
        <v>551</v>
      </c>
      <c r="F321" s="86">
        <v>2.9000000000000001E-2</v>
      </c>
      <c r="G321" s="85">
        <v>2577</v>
      </c>
      <c r="H321" s="86">
        <v>0.13500000000000001</v>
      </c>
      <c r="I321" s="85">
        <v>12815</v>
      </c>
      <c r="J321" s="86">
        <v>0.67300000000000004</v>
      </c>
      <c r="K321" s="85">
        <v>305</v>
      </c>
      <c r="L321" s="86">
        <v>1.6E-2</v>
      </c>
      <c r="M321" s="85">
        <v>2172</v>
      </c>
      <c r="N321" s="86">
        <v>0.114</v>
      </c>
      <c r="P321" s="65">
        <f>D321+F321+H321+J321</f>
        <v>0.84700000000000009</v>
      </c>
      <c r="Q321" s="65"/>
      <c r="R321" s="65">
        <f>L321+N321</f>
        <v>0.13</v>
      </c>
      <c r="S321" s="125">
        <f>SUM(P321:R321)</f>
        <v>0.97700000000000009</v>
      </c>
    </row>
    <row r="322" spans="1:19" x14ac:dyDescent="0.25">
      <c r="A322" s="121" t="s">
        <v>6</v>
      </c>
      <c r="B322" s="124">
        <v>13848</v>
      </c>
      <c r="C322" s="88">
        <v>324</v>
      </c>
      <c r="D322" s="89">
        <v>2.3E-2</v>
      </c>
      <c r="E322" s="88">
        <v>920</v>
      </c>
      <c r="F322" s="89">
        <v>6.6000000000000003E-2</v>
      </c>
      <c r="G322" s="88">
        <v>1871</v>
      </c>
      <c r="H322" s="89">
        <v>0.13500000000000001</v>
      </c>
      <c r="I322" s="88">
        <v>8759</v>
      </c>
      <c r="J322" s="89">
        <v>0.63300000000000001</v>
      </c>
      <c r="K322" s="88">
        <v>250</v>
      </c>
      <c r="L322" s="89">
        <v>1.7999999999999999E-2</v>
      </c>
      <c r="M322" s="88">
        <v>1450</v>
      </c>
      <c r="N322" s="89">
        <v>0.105</v>
      </c>
      <c r="P322" s="65">
        <f t="shared" ref="P322:P327" si="78">D322+F322+H322+J322</f>
        <v>0.85699999999999998</v>
      </c>
      <c r="Q322" s="65"/>
      <c r="R322" s="65">
        <f t="shared" ref="R322:R327" si="79">L322+N322</f>
        <v>0.123</v>
      </c>
      <c r="S322" s="125">
        <f t="shared" ref="S322:S327" si="80">SUM(P322:R322)</f>
        <v>0.98</v>
      </c>
    </row>
    <row r="323" spans="1:19" x14ac:dyDescent="0.25">
      <c r="A323" s="120" t="s">
        <v>7</v>
      </c>
      <c r="B323" s="122">
        <v>12330</v>
      </c>
      <c r="C323" s="85">
        <v>491</v>
      </c>
      <c r="D323" s="86">
        <v>0.04</v>
      </c>
      <c r="E323" s="85">
        <v>1324</v>
      </c>
      <c r="F323" s="86">
        <v>0.107</v>
      </c>
      <c r="G323" s="85">
        <v>2250</v>
      </c>
      <c r="H323" s="86">
        <v>0.182</v>
      </c>
      <c r="I323" s="85">
        <v>6939</v>
      </c>
      <c r="J323" s="86">
        <v>0.56299999999999994</v>
      </c>
      <c r="K323" s="85">
        <v>243</v>
      </c>
      <c r="L323" s="86">
        <v>0.02</v>
      </c>
      <c r="M323" s="85">
        <v>920</v>
      </c>
      <c r="N323" s="86">
        <v>7.4999999999999997E-2</v>
      </c>
      <c r="P323" s="65">
        <f t="shared" si="78"/>
        <v>0.8919999999999999</v>
      </c>
      <c r="Q323" s="65"/>
      <c r="R323" s="65">
        <f t="shared" si="79"/>
        <v>9.5000000000000001E-2</v>
      </c>
      <c r="S323" s="125">
        <f t="shared" si="80"/>
        <v>0.98699999999999988</v>
      </c>
    </row>
    <row r="324" spans="1:19" x14ac:dyDescent="0.25">
      <c r="A324" s="121" t="s">
        <v>8</v>
      </c>
      <c r="B324" s="124">
        <v>7852</v>
      </c>
      <c r="C324" s="88">
        <v>598</v>
      </c>
      <c r="D324" s="89">
        <v>7.5999999999999998E-2</v>
      </c>
      <c r="E324" s="88">
        <v>1003</v>
      </c>
      <c r="F324" s="89">
        <v>0.128</v>
      </c>
      <c r="G324" s="88">
        <v>1944</v>
      </c>
      <c r="H324" s="89">
        <v>0.248</v>
      </c>
      <c r="I324" s="88">
        <v>3387</v>
      </c>
      <c r="J324" s="89">
        <v>0.43099999999999999</v>
      </c>
      <c r="K324" s="88">
        <v>232</v>
      </c>
      <c r="L324" s="89">
        <v>0.03</v>
      </c>
      <c r="M324" s="88">
        <v>581</v>
      </c>
      <c r="N324" s="89">
        <v>7.3999999999999996E-2</v>
      </c>
      <c r="P324" s="65">
        <f t="shared" si="78"/>
        <v>0.88300000000000001</v>
      </c>
      <c r="Q324" s="65"/>
      <c r="R324" s="65">
        <f t="shared" si="79"/>
        <v>0.104</v>
      </c>
      <c r="S324" s="125">
        <f t="shared" si="80"/>
        <v>0.98699999999999999</v>
      </c>
    </row>
    <row r="325" spans="1:19" x14ac:dyDescent="0.25">
      <c r="A325" s="120" t="s">
        <v>9</v>
      </c>
      <c r="B325" s="122">
        <v>3743</v>
      </c>
      <c r="C325" s="85">
        <v>651</v>
      </c>
      <c r="D325" s="86">
        <v>0.17399999999999999</v>
      </c>
      <c r="E325" s="85">
        <v>542</v>
      </c>
      <c r="F325" s="86">
        <v>0.14499999999999999</v>
      </c>
      <c r="G325" s="85">
        <v>1049</v>
      </c>
      <c r="H325" s="86">
        <v>0.28000000000000003</v>
      </c>
      <c r="I325" s="85">
        <v>963</v>
      </c>
      <c r="J325" s="85">
        <v>0.25700000000000001</v>
      </c>
      <c r="K325" s="85">
        <v>167</v>
      </c>
      <c r="L325" s="86">
        <v>4.4999999999999998E-2</v>
      </c>
      <c r="M325" s="85">
        <v>301</v>
      </c>
      <c r="N325" s="86">
        <v>0.08</v>
      </c>
      <c r="P325" s="65">
        <f t="shared" si="78"/>
        <v>0.85599999999999998</v>
      </c>
      <c r="Q325" s="65"/>
      <c r="R325" s="65">
        <f t="shared" si="79"/>
        <v>0.125</v>
      </c>
      <c r="S325" s="125">
        <f t="shared" si="80"/>
        <v>0.98099999999999998</v>
      </c>
    </row>
    <row r="326" spans="1:19" x14ac:dyDescent="0.25">
      <c r="A326" s="121" t="s">
        <v>10</v>
      </c>
      <c r="B326" s="124">
        <v>1579</v>
      </c>
      <c r="C326" s="88">
        <v>601</v>
      </c>
      <c r="D326" s="89">
        <v>0.38100000000000001</v>
      </c>
      <c r="E326" s="88">
        <v>145</v>
      </c>
      <c r="F326" s="89">
        <v>9.1999999999999998E-2</v>
      </c>
      <c r="G326" s="88">
        <v>430</v>
      </c>
      <c r="H326" s="89">
        <v>0.27200000000000002</v>
      </c>
      <c r="I326" s="88">
        <v>164</v>
      </c>
      <c r="J326" s="88">
        <v>0.104</v>
      </c>
      <c r="K326" s="88">
        <v>132</v>
      </c>
      <c r="L326" s="89">
        <v>8.4000000000000005E-2</v>
      </c>
      <c r="M326" s="88">
        <v>79</v>
      </c>
      <c r="N326" s="89">
        <v>0.05</v>
      </c>
      <c r="P326" s="65">
        <f t="shared" si="78"/>
        <v>0.84899999999999998</v>
      </c>
      <c r="Q326" s="65"/>
      <c r="R326" s="65">
        <f t="shared" si="79"/>
        <v>0.13400000000000001</v>
      </c>
      <c r="S326" s="125">
        <f t="shared" si="80"/>
        <v>0.98299999999999998</v>
      </c>
    </row>
    <row r="327" spans="1:19" x14ac:dyDescent="0.25">
      <c r="A327" s="121" t="s">
        <v>11</v>
      </c>
      <c r="B327" s="124">
        <v>1854</v>
      </c>
      <c r="C327" s="88">
        <v>1160</v>
      </c>
      <c r="D327" s="89">
        <v>0.626</v>
      </c>
      <c r="E327" s="88">
        <v>115</v>
      </c>
      <c r="F327" s="89">
        <v>6.2E-2</v>
      </c>
      <c r="G327" s="88">
        <v>307</v>
      </c>
      <c r="H327" s="89">
        <v>0.16600000000000001</v>
      </c>
      <c r="I327" s="88">
        <v>42</v>
      </c>
      <c r="J327" s="88">
        <v>2.3E-2</v>
      </c>
      <c r="K327" s="88">
        <v>148</v>
      </c>
      <c r="L327" s="89">
        <v>0.08</v>
      </c>
      <c r="M327" s="88">
        <v>50</v>
      </c>
      <c r="N327" s="89">
        <v>2.7E-2</v>
      </c>
      <c r="P327" s="65">
        <f t="shared" si="78"/>
        <v>0.877</v>
      </c>
      <c r="Q327" s="65"/>
      <c r="R327" s="65">
        <f t="shared" si="79"/>
        <v>0.107</v>
      </c>
      <c r="S327" s="125">
        <f t="shared" si="80"/>
        <v>0.98399999999999999</v>
      </c>
    </row>
    <row r="328" spans="1:19" x14ac:dyDescent="0.25">
      <c r="A328" s="121" t="s">
        <v>12</v>
      </c>
      <c r="B328" s="124">
        <v>10</v>
      </c>
      <c r="C328" s="88">
        <v>0</v>
      </c>
      <c r="D328" s="89" t="s">
        <v>841</v>
      </c>
      <c r="E328" s="88">
        <v>0</v>
      </c>
      <c r="F328" s="89" t="s">
        <v>841</v>
      </c>
      <c r="G328" s="88">
        <v>0</v>
      </c>
      <c r="H328" s="89" t="s">
        <v>841</v>
      </c>
      <c r="I328" s="88">
        <v>0</v>
      </c>
      <c r="J328" s="88" t="s">
        <v>841</v>
      </c>
      <c r="K328" s="88">
        <v>0</v>
      </c>
      <c r="L328" s="89" t="s">
        <v>841</v>
      </c>
      <c r="M328" s="88">
        <v>10</v>
      </c>
      <c r="N328" s="89">
        <v>1</v>
      </c>
    </row>
    <row r="330" spans="1:19" x14ac:dyDescent="0.25">
      <c r="A330" s="121" t="s">
        <v>925</v>
      </c>
      <c r="B330" s="61">
        <f>SUM(B321:B327)</f>
        <v>60257</v>
      </c>
      <c r="P330" s="53">
        <f>SUMPRODUCT(B321:B327,P321:P327)/B330</f>
        <v>0.86473183198632508</v>
      </c>
      <c r="Q330" t="s">
        <v>827</v>
      </c>
    </row>
    <row r="332" spans="1:19" x14ac:dyDescent="0.25">
      <c r="A332" s="81" t="s">
        <v>922</v>
      </c>
    </row>
    <row r="333" spans="1:19" ht="15.75" customHeight="1" x14ac:dyDescent="0.25">
      <c r="A333" s="114"/>
      <c r="B333" s="114"/>
      <c r="C333" s="275" t="s">
        <v>962</v>
      </c>
      <c r="D333" s="275"/>
      <c r="E333" s="275"/>
      <c r="F333" s="275"/>
      <c r="G333" s="275" t="s">
        <v>963</v>
      </c>
      <c r="H333" s="275"/>
      <c r="I333" s="275"/>
      <c r="J333" s="275"/>
      <c r="K333" s="275" t="s">
        <v>835</v>
      </c>
      <c r="L333" s="275"/>
      <c r="M333" s="275"/>
      <c r="N333" s="275"/>
    </row>
    <row r="334" spans="1:19" ht="15.75" customHeight="1" x14ac:dyDescent="0.25">
      <c r="A334" s="123">
        <v>44580</v>
      </c>
      <c r="B334" s="62"/>
      <c r="C334" s="272" t="s">
        <v>920</v>
      </c>
      <c r="D334" s="272"/>
      <c r="E334" s="272" t="s">
        <v>921</v>
      </c>
      <c r="F334" s="272"/>
      <c r="G334" s="272" t="s">
        <v>920</v>
      </c>
      <c r="H334" s="272"/>
      <c r="I334" s="272" t="s">
        <v>921</v>
      </c>
      <c r="J334" s="272"/>
      <c r="K334" s="272" t="s">
        <v>920</v>
      </c>
      <c r="L334" s="272"/>
      <c r="M334" s="272" t="s">
        <v>921</v>
      </c>
      <c r="N334" s="272"/>
    </row>
    <row r="335" spans="1:19" x14ac:dyDescent="0.25">
      <c r="A335" s="119" t="s">
        <v>104</v>
      </c>
      <c r="B335" s="62" t="s">
        <v>0</v>
      </c>
      <c r="C335" s="62" t="s">
        <v>839</v>
      </c>
      <c r="D335" s="62" t="s">
        <v>840</v>
      </c>
      <c r="E335" s="62" t="s">
        <v>839</v>
      </c>
      <c r="F335" s="62" t="s">
        <v>840</v>
      </c>
      <c r="G335" s="62" t="s">
        <v>839</v>
      </c>
      <c r="H335" s="62" t="s">
        <v>840</v>
      </c>
      <c r="I335" s="62" t="s">
        <v>839</v>
      </c>
      <c r="J335" s="62" t="s">
        <v>840</v>
      </c>
      <c r="K335" s="62" t="s">
        <v>839</v>
      </c>
      <c r="L335" s="62" t="s">
        <v>840</v>
      </c>
      <c r="M335" s="62" t="s">
        <v>839</v>
      </c>
      <c r="N335" s="62" t="s">
        <v>840</v>
      </c>
      <c r="P335" s="62" t="s">
        <v>833</v>
      </c>
      <c r="Q335" s="62" t="s">
        <v>834</v>
      </c>
      <c r="R335" s="62" t="s">
        <v>923</v>
      </c>
    </row>
    <row r="336" spans="1:19" x14ac:dyDescent="0.25">
      <c r="A336" s="120" t="s">
        <v>964</v>
      </c>
      <c r="B336" s="122">
        <v>2576</v>
      </c>
      <c r="C336" s="85">
        <v>0</v>
      </c>
      <c r="D336" s="85" t="s">
        <v>841</v>
      </c>
      <c r="E336" s="85">
        <v>0</v>
      </c>
      <c r="F336" s="85" t="s">
        <v>841</v>
      </c>
      <c r="G336" s="85">
        <v>0</v>
      </c>
      <c r="H336" s="85" t="s">
        <v>841</v>
      </c>
      <c r="I336" s="85">
        <v>0</v>
      </c>
      <c r="J336" s="85" t="s">
        <v>841</v>
      </c>
      <c r="K336" s="85">
        <v>107</v>
      </c>
      <c r="L336" s="86">
        <v>4.2000000000000003E-2</v>
      </c>
      <c r="M336" s="122">
        <v>2469</v>
      </c>
      <c r="N336" s="86">
        <v>0.95799999999999996</v>
      </c>
    </row>
    <row r="337" spans="1:19" x14ac:dyDescent="0.25">
      <c r="A337" s="121" t="s">
        <v>965</v>
      </c>
      <c r="B337" s="124">
        <v>4529</v>
      </c>
      <c r="C337" s="88">
        <v>0</v>
      </c>
      <c r="D337" s="89" t="s">
        <v>841</v>
      </c>
      <c r="E337" s="88">
        <v>0</v>
      </c>
      <c r="F337" s="89" t="s">
        <v>841</v>
      </c>
      <c r="G337" s="88">
        <v>2</v>
      </c>
      <c r="H337" s="89">
        <v>0</v>
      </c>
      <c r="I337" s="88">
        <v>27</v>
      </c>
      <c r="J337" s="89">
        <v>6.0000000000000001E-3</v>
      </c>
      <c r="K337" s="88">
        <v>304</v>
      </c>
      <c r="L337" s="89">
        <v>6.7000000000000004E-2</v>
      </c>
      <c r="M337" s="88">
        <v>2473</v>
      </c>
      <c r="N337" s="89">
        <v>0.54600000000000004</v>
      </c>
    </row>
    <row r="338" spans="1:19" x14ac:dyDescent="0.25">
      <c r="A338" s="120" t="s">
        <v>809</v>
      </c>
      <c r="B338" s="122">
        <v>17786</v>
      </c>
      <c r="C338" s="85">
        <v>179</v>
      </c>
      <c r="D338" s="86">
        <v>0.01</v>
      </c>
      <c r="E338" s="85">
        <v>571</v>
      </c>
      <c r="F338" s="86">
        <v>3.2000000000000001E-2</v>
      </c>
      <c r="G338" s="85">
        <v>2245</v>
      </c>
      <c r="H338" s="86">
        <v>0.126</v>
      </c>
      <c r="I338" s="85">
        <v>12004</v>
      </c>
      <c r="J338" s="86">
        <v>0.67500000000000004</v>
      </c>
      <c r="K338" s="85">
        <v>276</v>
      </c>
      <c r="L338" s="86">
        <v>1.6E-2</v>
      </c>
      <c r="M338" s="85">
        <v>2100</v>
      </c>
      <c r="N338" s="86">
        <v>0.11799999999999999</v>
      </c>
      <c r="P338" s="65">
        <f>D338+F338+H338+J338</f>
        <v>0.84300000000000008</v>
      </c>
      <c r="Q338" s="65"/>
      <c r="R338" s="65">
        <f>L338+N338</f>
        <v>0.13400000000000001</v>
      </c>
      <c r="S338" s="125">
        <f>SUM(P338:R338)</f>
        <v>0.97700000000000009</v>
      </c>
    </row>
    <row r="339" spans="1:19" x14ac:dyDescent="0.25">
      <c r="A339" s="121" t="s">
        <v>6</v>
      </c>
      <c r="B339" s="124">
        <v>13214</v>
      </c>
      <c r="C339" s="88">
        <v>301</v>
      </c>
      <c r="D339" s="89">
        <v>2.3E-2</v>
      </c>
      <c r="E339" s="88">
        <v>958</v>
      </c>
      <c r="F339" s="89">
        <v>7.1999999999999995E-2</v>
      </c>
      <c r="G339" s="88">
        <v>1666</v>
      </c>
      <c r="H339" s="89">
        <v>0.126</v>
      </c>
      <c r="I339" s="88">
        <v>8384</v>
      </c>
      <c r="J339" s="89">
        <v>0.63400000000000001</v>
      </c>
      <c r="K339" s="88">
        <v>221</v>
      </c>
      <c r="L339" s="89">
        <v>1.7000000000000001E-2</v>
      </c>
      <c r="M339" s="88">
        <v>1409</v>
      </c>
      <c r="N339" s="89">
        <v>0.107</v>
      </c>
      <c r="P339" s="65">
        <f t="shared" ref="P339:P344" si="81">D339+F339+H339+J339</f>
        <v>0.85499999999999998</v>
      </c>
      <c r="Q339" s="65"/>
      <c r="R339" s="65">
        <f t="shared" ref="R339:R344" si="82">L339+N339</f>
        <v>0.124</v>
      </c>
      <c r="S339" s="125">
        <f t="shared" ref="S339:S344" si="83">SUM(P339:R339)</f>
        <v>0.97899999999999998</v>
      </c>
    </row>
    <row r="340" spans="1:19" x14ac:dyDescent="0.25">
      <c r="A340" s="120" t="s">
        <v>7</v>
      </c>
      <c r="B340" s="122">
        <v>11804</v>
      </c>
      <c r="C340" s="85">
        <v>447</v>
      </c>
      <c r="D340" s="86">
        <v>3.7999999999999999E-2</v>
      </c>
      <c r="E340" s="85">
        <v>1370</v>
      </c>
      <c r="F340" s="86">
        <v>0.11600000000000001</v>
      </c>
      <c r="G340" s="85">
        <v>2008</v>
      </c>
      <c r="H340" s="86">
        <v>0.17</v>
      </c>
      <c r="I340" s="85">
        <v>6698</v>
      </c>
      <c r="J340" s="86">
        <v>0.56699999999999995</v>
      </c>
      <c r="K340" s="85">
        <v>224</v>
      </c>
      <c r="L340" s="86">
        <v>1.9E-2</v>
      </c>
      <c r="M340" s="85">
        <v>894</v>
      </c>
      <c r="N340" s="86">
        <v>7.5999999999999998E-2</v>
      </c>
      <c r="P340" s="65">
        <f t="shared" si="81"/>
        <v>0.89100000000000001</v>
      </c>
      <c r="Q340" s="65"/>
      <c r="R340" s="65">
        <f t="shared" si="82"/>
        <v>9.5000000000000001E-2</v>
      </c>
      <c r="S340" s="125">
        <f t="shared" si="83"/>
        <v>0.98599999999999999</v>
      </c>
    </row>
    <row r="341" spans="1:19" x14ac:dyDescent="0.25">
      <c r="A341" s="121" t="s">
        <v>8</v>
      </c>
      <c r="B341" s="124">
        <v>7505</v>
      </c>
      <c r="C341" s="88">
        <v>536</v>
      </c>
      <c r="D341" s="89">
        <v>7.0999999999999994E-2</v>
      </c>
      <c r="E341" s="88">
        <v>1014</v>
      </c>
      <c r="F341" s="89">
        <v>0.13500000000000001</v>
      </c>
      <c r="G341" s="88">
        <v>1756</v>
      </c>
      <c r="H341" s="89">
        <v>0.23400000000000001</v>
      </c>
      <c r="I341" s="88">
        <v>3304</v>
      </c>
      <c r="J341" s="89">
        <v>0.44</v>
      </c>
      <c r="K341" s="88">
        <v>220</v>
      </c>
      <c r="L341" s="89">
        <v>2.9000000000000001E-2</v>
      </c>
      <c r="M341" s="88">
        <v>568</v>
      </c>
      <c r="N341" s="89">
        <v>7.5999999999999998E-2</v>
      </c>
      <c r="P341" s="65">
        <f t="shared" si="81"/>
        <v>0.88000000000000012</v>
      </c>
      <c r="Q341" s="65"/>
      <c r="R341" s="65">
        <f t="shared" si="82"/>
        <v>0.105</v>
      </c>
      <c r="S341" s="125">
        <f t="shared" si="83"/>
        <v>0.9850000000000001</v>
      </c>
    </row>
    <row r="342" spans="1:19" x14ac:dyDescent="0.25">
      <c r="A342" s="120" t="s">
        <v>9</v>
      </c>
      <c r="B342" s="122">
        <v>3621</v>
      </c>
      <c r="C342" s="85">
        <v>589</v>
      </c>
      <c r="D342" s="86">
        <v>0.16300000000000001</v>
      </c>
      <c r="E342" s="85">
        <v>571</v>
      </c>
      <c r="F342" s="86">
        <v>0.158</v>
      </c>
      <c r="G342" s="85">
        <v>944</v>
      </c>
      <c r="H342" s="86">
        <v>0.26100000000000001</v>
      </c>
      <c r="I342" s="85">
        <v>992</v>
      </c>
      <c r="J342" s="85">
        <v>0.27400000000000002</v>
      </c>
      <c r="K342" s="85">
        <v>155</v>
      </c>
      <c r="L342" s="86">
        <v>4.2999999999999997E-2</v>
      </c>
      <c r="M342" s="85">
        <v>302</v>
      </c>
      <c r="N342" s="86">
        <v>8.3000000000000004E-2</v>
      </c>
      <c r="P342" s="65">
        <f t="shared" si="81"/>
        <v>0.85600000000000009</v>
      </c>
      <c r="Q342" s="65"/>
      <c r="R342" s="65">
        <f t="shared" si="82"/>
        <v>0.126</v>
      </c>
      <c r="S342" s="125">
        <f t="shared" si="83"/>
        <v>0.9820000000000001</v>
      </c>
    </row>
    <row r="343" spans="1:19" x14ac:dyDescent="0.25">
      <c r="A343" s="121" t="s">
        <v>10</v>
      </c>
      <c r="B343" s="124">
        <v>1567</v>
      </c>
      <c r="C343" s="88">
        <v>540</v>
      </c>
      <c r="D343" s="89">
        <v>0.34499999999999997</v>
      </c>
      <c r="E343" s="88">
        <v>211</v>
      </c>
      <c r="F343" s="89">
        <v>0.13500000000000001</v>
      </c>
      <c r="G343" s="88">
        <v>394</v>
      </c>
      <c r="H343" s="89">
        <v>0.251</v>
      </c>
      <c r="I343" s="88">
        <v>183</v>
      </c>
      <c r="J343" s="88">
        <v>0.11700000000000001</v>
      </c>
      <c r="K343" s="88">
        <v>124</v>
      </c>
      <c r="L343" s="89">
        <v>7.9000000000000001E-2</v>
      </c>
      <c r="M343" s="88">
        <v>86</v>
      </c>
      <c r="N343" s="89">
        <v>5.5E-2</v>
      </c>
      <c r="P343" s="65">
        <f t="shared" si="81"/>
        <v>0.84799999999999998</v>
      </c>
      <c r="Q343" s="65"/>
      <c r="R343" s="65">
        <f t="shared" si="82"/>
        <v>0.13400000000000001</v>
      </c>
      <c r="S343" s="125">
        <f t="shared" si="83"/>
        <v>0.98199999999999998</v>
      </c>
    </row>
    <row r="344" spans="1:19" x14ac:dyDescent="0.25">
      <c r="A344" s="121" t="s">
        <v>11</v>
      </c>
      <c r="B344" s="124">
        <v>1906</v>
      </c>
      <c r="C344" s="88">
        <v>1047</v>
      </c>
      <c r="D344" s="89">
        <v>0.54900000000000004</v>
      </c>
      <c r="E344" s="88">
        <v>266</v>
      </c>
      <c r="F344" s="89">
        <v>0.14000000000000001</v>
      </c>
      <c r="G344" s="88">
        <v>290</v>
      </c>
      <c r="H344" s="89">
        <v>0.152</v>
      </c>
      <c r="I344" s="88">
        <v>69</v>
      </c>
      <c r="J344" s="88">
        <v>3.5999999999999997E-2</v>
      </c>
      <c r="K344" s="88">
        <v>135</v>
      </c>
      <c r="L344" s="89">
        <v>7.0999999999999994E-2</v>
      </c>
      <c r="M344" s="88">
        <v>65</v>
      </c>
      <c r="N344" s="89">
        <v>3.4000000000000002E-2</v>
      </c>
      <c r="P344" s="65">
        <f t="shared" si="81"/>
        <v>0.87700000000000011</v>
      </c>
      <c r="Q344" s="65"/>
      <c r="R344" s="65">
        <f t="shared" si="82"/>
        <v>0.105</v>
      </c>
      <c r="S344" s="125">
        <f t="shared" si="83"/>
        <v>0.9820000000000001</v>
      </c>
    </row>
    <row r="345" spans="1:19" x14ac:dyDescent="0.25">
      <c r="A345" s="121" t="s">
        <v>12</v>
      </c>
      <c r="B345" s="124">
        <v>11</v>
      </c>
      <c r="C345" s="88">
        <v>0</v>
      </c>
      <c r="D345" s="89" t="s">
        <v>841</v>
      </c>
      <c r="E345" s="88">
        <v>0</v>
      </c>
      <c r="F345" s="89" t="s">
        <v>841</v>
      </c>
      <c r="G345" s="88">
        <v>0</v>
      </c>
      <c r="H345" s="89" t="s">
        <v>841</v>
      </c>
      <c r="I345" s="88">
        <v>1</v>
      </c>
      <c r="J345" s="88">
        <v>9.0999999999999998E-2</v>
      </c>
      <c r="K345" s="88">
        <v>0</v>
      </c>
      <c r="L345" s="89" t="s">
        <v>841</v>
      </c>
      <c r="M345" s="88">
        <v>10</v>
      </c>
      <c r="N345" s="89">
        <v>0.90900000000000003</v>
      </c>
    </row>
    <row r="347" spans="1:19" x14ac:dyDescent="0.25">
      <c r="A347" s="121" t="s">
        <v>925</v>
      </c>
      <c r="B347" s="61">
        <f>SUM(B338:B344)</f>
        <v>57403</v>
      </c>
      <c r="P347" s="53">
        <f>SUMPRODUCT(B338:B344,P338:P344)/B347</f>
        <v>0.86255572008431614</v>
      </c>
      <c r="Q347" t="s">
        <v>827</v>
      </c>
    </row>
    <row r="349" spans="1:19" x14ac:dyDescent="0.25">
      <c r="A349" s="81" t="s">
        <v>922</v>
      </c>
    </row>
    <row r="350" spans="1:19" ht="15.75" customHeight="1" x14ac:dyDescent="0.25">
      <c r="A350" s="114"/>
      <c r="B350" s="114"/>
      <c r="C350" s="275" t="s">
        <v>962</v>
      </c>
      <c r="D350" s="275"/>
      <c r="E350" s="275"/>
      <c r="F350" s="275"/>
      <c r="G350" s="275" t="s">
        <v>963</v>
      </c>
      <c r="H350" s="275"/>
      <c r="I350" s="275"/>
      <c r="J350" s="275"/>
      <c r="K350" s="275" t="s">
        <v>835</v>
      </c>
      <c r="L350" s="275"/>
      <c r="M350" s="275"/>
      <c r="N350" s="275"/>
    </row>
    <row r="351" spans="1:19" ht="15.75" customHeight="1" x14ac:dyDescent="0.25">
      <c r="A351" s="123">
        <v>44581</v>
      </c>
      <c r="B351" s="62"/>
      <c r="C351" s="272" t="s">
        <v>920</v>
      </c>
      <c r="D351" s="272"/>
      <c r="E351" s="272" t="s">
        <v>921</v>
      </c>
      <c r="F351" s="272"/>
      <c r="G351" s="272" t="s">
        <v>920</v>
      </c>
      <c r="H351" s="272"/>
      <c r="I351" s="272" t="s">
        <v>921</v>
      </c>
      <c r="J351" s="272"/>
      <c r="K351" s="272" t="s">
        <v>920</v>
      </c>
      <c r="L351" s="272"/>
      <c r="M351" s="272" t="s">
        <v>921</v>
      </c>
      <c r="N351" s="272"/>
    </row>
    <row r="352" spans="1:19" x14ac:dyDescent="0.25">
      <c r="A352" s="119" t="s">
        <v>104</v>
      </c>
      <c r="B352" s="62" t="s">
        <v>0</v>
      </c>
      <c r="C352" s="62" t="s">
        <v>839</v>
      </c>
      <c r="D352" s="62" t="s">
        <v>840</v>
      </c>
      <c r="E352" s="62" t="s">
        <v>839</v>
      </c>
      <c r="F352" s="62" t="s">
        <v>840</v>
      </c>
      <c r="G352" s="62" t="s">
        <v>839</v>
      </c>
      <c r="H352" s="62" t="s">
        <v>840</v>
      </c>
      <c r="I352" s="62" t="s">
        <v>839</v>
      </c>
      <c r="J352" s="62" t="s">
        <v>840</v>
      </c>
      <c r="K352" s="62" t="s">
        <v>839</v>
      </c>
      <c r="L352" s="62" t="s">
        <v>840</v>
      </c>
      <c r="M352" s="62" t="s">
        <v>839</v>
      </c>
      <c r="N352" s="62" t="s">
        <v>840</v>
      </c>
      <c r="P352" s="62" t="s">
        <v>833</v>
      </c>
      <c r="Q352" s="62" t="s">
        <v>834</v>
      </c>
      <c r="R352" s="62" t="s">
        <v>923</v>
      </c>
    </row>
    <row r="353" spans="1:19" x14ac:dyDescent="0.25">
      <c r="A353" s="120" t="s">
        <v>964</v>
      </c>
      <c r="B353" s="122">
        <v>2520</v>
      </c>
      <c r="C353" s="85">
        <v>0</v>
      </c>
      <c r="D353" s="85" t="s">
        <v>841</v>
      </c>
      <c r="E353" s="85">
        <v>0</v>
      </c>
      <c r="F353" s="85" t="s">
        <v>841</v>
      </c>
      <c r="G353" s="85">
        <v>0</v>
      </c>
      <c r="H353" s="85" t="s">
        <v>841</v>
      </c>
      <c r="I353" s="85">
        <v>0</v>
      </c>
      <c r="J353" s="85" t="s">
        <v>841</v>
      </c>
      <c r="K353" s="85">
        <v>112</v>
      </c>
      <c r="L353" s="86">
        <v>4.3999999999999997E-2</v>
      </c>
      <c r="M353" s="122">
        <v>2408</v>
      </c>
      <c r="N353" s="86">
        <v>0.95599999999999996</v>
      </c>
    </row>
    <row r="354" spans="1:19" x14ac:dyDescent="0.25">
      <c r="A354" s="121" t="s">
        <v>965</v>
      </c>
      <c r="B354" s="124">
        <v>4395</v>
      </c>
      <c r="C354" s="88">
        <v>0</v>
      </c>
      <c r="D354" s="89" t="s">
        <v>841</v>
      </c>
      <c r="E354" s="88">
        <v>0</v>
      </c>
      <c r="F354" s="89" t="s">
        <v>841</v>
      </c>
      <c r="G354" s="88">
        <v>5</v>
      </c>
      <c r="H354" s="89">
        <v>1E-3</v>
      </c>
      <c r="I354" s="88">
        <v>26</v>
      </c>
      <c r="J354" s="89">
        <v>6.0000000000000001E-3</v>
      </c>
      <c r="K354" s="88">
        <v>339</v>
      </c>
      <c r="L354" s="89">
        <v>7.6999999999999999E-2</v>
      </c>
      <c r="M354" s="88">
        <v>2344</v>
      </c>
      <c r="N354" s="89">
        <v>0.53300000000000003</v>
      </c>
    </row>
    <row r="355" spans="1:19" x14ac:dyDescent="0.25">
      <c r="A355" s="120" t="s">
        <v>809</v>
      </c>
      <c r="B355" s="122">
        <v>16611</v>
      </c>
      <c r="C355" s="85">
        <v>199</v>
      </c>
      <c r="D355" s="86">
        <v>1.2E-2</v>
      </c>
      <c r="E355" s="85">
        <v>554</v>
      </c>
      <c r="F355" s="86">
        <v>3.3000000000000002E-2</v>
      </c>
      <c r="G355" s="85">
        <v>2240</v>
      </c>
      <c r="H355" s="86">
        <v>0.13500000000000001</v>
      </c>
      <c r="I355" s="85">
        <v>10978</v>
      </c>
      <c r="J355" s="86">
        <v>0.66100000000000003</v>
      </c>
      <c r="K355" s="85">
        <v>303</v>
      </c>
      <c r="L355" s="86">
        <v>1.7999999999999999E-2</v>
      </c>
      <c r="M355" s="85">
        <v>1941</v>
      </c>
      <c r="N355" s="86">
        <v>0.11700000000000001</v>
      </c>
      <c r="P355" s="65">
        <f>D355+F355+H355+J355</f>
        <v>0.84099999999999997</v>
      </c>
      <c r="Q355" s="65"/>
      <c r="R355" s="65">
        <f>L355+N355</f>
        <v>0.13500000000000001</v>
      </c>
      <c r="S355" s="125">
        <f>SUM(P355:R355)</f>
        <v>0.97599999999999998</v>
      </c>
    </row>
    <row r="356" spans="1:19" x14ac:dyDescent="0.25">
      <c r="A356" s="121" t="s">
        <v>6</v>
      </c>
      <c r="B356" s="124">
        <v>12661</v>
      </c>
      <c r="C356" s="88">
        <v>333</v>
      </c>
      <c r="D356" s="89">
        <v>2.5999999999999999E-2</v>
      </c>
      <c r="E356" s="88">
        <v>972</v>
      </c>
      <c r="F356" s="89">
        <v>7.6999999999999999E-2</v>
      </c>
      <c r="G356" s="88">
        <v>1711</v>
      </c>
      <c r="H356" s="89">
        <v>0.13500000000000001</v>
      </c>
      <c r="I356" s="88">
        <v>7815</v>
      </c>
      <c r="J356" s="89">
        <v>0.61699999999999999</v>
      </c>
      <c r="K356" s="88">
        <v>232</v>
      </c>
      <c r="L356" s="89">
        <v>1.7999999999999999E-2</v>
      </c>
      <c r="M356" s="88">
        <v>1334</v>
      </c>
      <c r="N356" s="89">
        <v>0.105</v>
      </c>
      <c r="P356" s="65">
        <f t="shared" ref="P356:P361" si="84">D356+F356+H356+J356</f>
        <v>0.85499999999999998</v>
      </c>
      <c r="Q356" s="65"/>
      <c r="R356" s="65">
        <f t="shared" ref="R356:R361" si="85">L356+N356</f>
        <v>0.123</v>
      </c>
      <c r="S356" s="125">
        <f t="shared" ref="S356:S361" si="86">SUM(P356:R356)</f>
        <v>0.97799999999999998</v>
      </c>
    </row>
    <row r="357" spans="1:19" x14ac:dyDescent="0.25">
      <c r="A357" s="120" t="s">
        <v>7</v>
      </c>
      <c r="B357" s="122">
        <v>11225</v>
      </c>
      <c r="C357" s="85">
        <v>510</v>
      </c>
      <c r="D357" s="86">
        <v>4.4999999999999998E-2</v>
      </c>
      <c r="E357" s="85">
        <v>1314</v>
      </c>
      <c r="F357" s="86">
        <v>0.11700000000000001</v>
      </c>
      <c r="G357" s="85">
        <v>2022</v>
      </c>
      <c r="H357" s="86">
        <v>0.18</v>
      </c>
      <c r="I357" s="85">
        <v>6148</v>
      </c>
      <c r="J357" s="86">
        <v>0.54800000000000004</v>
      </c>
      <c r="K357" s="85">
        <v>246</v>
      </c>
      <c r="L357" s="86">
        <v>2.1999999999999999E-2</v>
      </c>
      <c r="M357" s="85">
        <v>819</v>
      </c>
      <c r="N357" s="86">
        <v>7.2999999999999995E-2</v>
      </c>
      <c r="P357" s="65">
        <f t="shared" si="84"/>
        <v>0.89</v>
      </c>
      <c r="Q357" s="65"/>
      <c r="R357" s="65">
        <f t="shared" si="85"/>
        <v>9.5000000000000001E-2</v>
      </c>
      <c r="S357" s="125">
        <f t="shared" si="86"/>
        <v>0.98499999999999999</v>
      </c>
    </row>
    <row r="358" spans="1:19" x14ac:dyDescent="0.25">
      <c r="A358" s="121" t="s">
        <v>8</v>
      </c>
      <c r="B358" s="124">
        <v>7161</v>
      </c>
      <c r="C358" s="88">
        <v>594</v>
      </c>
      <c r="D358" s="89">
        <v>8.3000000000000004E-2</v>
      </c>
      <c r="E358" s="88">
        <v>919</v>
      </c>
      <c r="F358" s="89">
        <v>0.128</v>
      </c>
      <c r="G358" s="88">
        <v>1797</v>
      </c>
      <c r="H358" s="89">
        <v>0.251</v>
      </c>
      <c r="I358" s="88">
        <v>2990</v>
      </c>
      <c r="J358" s="89">
        <v>0.41799999999999998</v>
      </c>
      <c r="K358" s="88">
        <v>239</v>
      </c>
      <c r="L358" s="89">
        <v>3.3000000000000002E-2</v>
      </c>
      <c r="M358" s="88">
        <v>522</v>
      </c>
      <c r="N358" s="89">
        <v>7.2999999999999995E-2</v>
      </c>
      <c r="P358" s="65">
        <f t="shared" si="84"/>
        <v>0.88</v>
      </c>
      <c r="Q358" s="65"/>
      <c r="R358" s="65">
        <f t="shared" si="85"/>
        <v>0.106</v>
      </c>
      <c r="S358" s="125">
        <f t="shared" si="86"/>
        <v>0.98599999999999999</v>
      </c>
    </row>
    <row r="359" spans="1:19" x14ac:dyDescent="0.25">
      <c r="A359" s="120" t="s">
        <v>9</v>
      </c>
      <c r="B359" s="122">
        <v>3533</v>
      </c>
      <c r="C359" s="85">
        <v>646</v>
      </c>
      <c r="D359" s="86">
        <v>0.183</v>
      </c>
      <c r="E359" s="85">
        <v>508</v>
      </c>
      <c r="F359" s="86">
        <v>0.14399999999999999</v>
      </c>
      <c r="G359" s="85">
        <v>995</v>
      </c>
      <c r="H359" s="86">
        <v>0.28199999999999997</v>
      </c>
      <c r="I359" s="85">
        <v>871</v>
      </c>
      <c r="J359" s="85">
        <v>0.247</v>
      </c>
      <c r="K359" s="85">
        <v>171</v>
      </c>
      <c r="L359" s="86">
        <v>4.8000000000000001E-2</v>
      </c>
      <c r="M359" s="85">
        <v>274</v>
      </c>
      <c r="N359" s="86">
        <v>7.8E-2</v>
      </c>
      <c r="P359" s="65">
        <f t="shared" si="84"/>
        <v>0.85599999999999998</v>
      </c>
      <c r="Q359" s="65"/>
      <c r="R359" s="65">
        <f t="shared" si="85"/>
        <v>0.126</v>
      </c>
      <c r="S359" s="125">
        <f t="shared" si="86"/>
        <v>0.98199999999999998</v>
      </c>
    </row>
    <row r="360" spans="1:19" x14ac:dyDescent="0.25">
      <c r="A360" s="121" t="s">
        <v>10</v>
      </c>
      <c r="B360" s="124">
        <v>1575</v>
      </c>
      <c r="C360" s="88">
        <v>612</v>
      </c>
      <c r="D360" s="89">
        <v>0.38900000000000001</v>
      </c>
      <c r="E360" s="88">
        <v>133</v>
      </c>
      <c r="F360" s="89">
        <v>8.4000000000000005E-2</v>
      </c>
      <c r="G360" s="88">
        <v>430</v>
      </c>
      <c r="H360" s="89">
        <v>0.27300000000000002</v>
      </c>
      <c r="I360" s="88">
        <v>151</v>
      </c>
      <c r="J360" s="88">
        <v>9.6000000000000002E-2</v>
      </c>
      <c r="K360" s="88">
        <v>141</v>
      </c>
      <c r="L360" s="89">
        <v>0.09</v>
      </c>
      <c r="M360" s="88">
        <v>77</v>
      </c>
      <c r="N360" s="89">
        <v>4.9000000000000002E-2</v>
      </c>
      <c r="P360" s="65">
        <f t="shared" si="84"/>
        <v>0.84199999999999997</v>
      </c>
      <c r="Q360" s="65"/>
      <c r="R360" s="65">
        <f t="shared" si="85"/>
        <v>0.13900000000000001</v>
      </c>
      <c r="S360" s="125">
        <f t="shared" si="86"/>
        <v>0.98099999999999998</v>
      </c>
    </row>
    <row r="361" spans="1:19" x14ac:dyDescent="0.25">
      <c r="A361" s="121" t="s">
        <v>11</v>
      </c>
      <c r="B361" s="124">
        <v>1924</v>
      </c>
      <c r="C361" s="88">
        <v>1223</v>
      </c>
      <c r="D361" s="89">
        <v>0.63600000000000001</v>
      </c>
      <c r="E361" s="88">
        <v>108</v>
      </c>
      <c r="F361" s="89">
        <v>5.6000000000000001E-2</v>
      </c>
      <c r="G361" s="88">
        <v>328</v>
      </c>
      <c r="H361" s="89">
        <v>0.17</v>
      </c>
      <c r="I361" s="88">
        <v>37</v>
      </c>
      <c r="J361" s="88">
        <v>1.9E-2</v>
      </c>
      <c r="K361" s="88">
        <v>141</v>
      </c>
      <c r="L361" s="89">
        <v>7.2999999999999995E-2</v>
      </c>
      <c r="M361" s="88">
        <v>54</v>
      </c>
      <c r="N361" s="89">
        <v>2.8000000000000001E-2</v>
      </c>
      <c r="P361" s="65">
        <f t="shared" si="84"/>
        <v>0.88100000000000012</v>
      </c>
      <c r="Q361" s="65"/>
      <c r="R361" s="65">
        <f t="shared" si="85"/>
        <v>0.10099999999999999</v>
      </c>
      <c r="S361" s="125">
        <f t="shared" si="86"/>
        <v>0.9820000000000001</v>
      </c>
    </row>
    <row r="362" spans="1:19" x14ac:dyDescent="0.25">
      <c r="A362" s="121" t="s">
        <v>12</v>
      </c>
      <c r="B362" s="124">
        <v>10</v>
      </c>
      <c r="C362" s="88">
        <v>0</v>
      </c>
      <c r="D362" s="89" t="s">
        <v>841</v>
      </c>
      <c r="E362" s="88">
        <v>0</v>
      </c>
      <c r="F362" s="89" t="s">
        <v>841</v>
      </c>
      <c r="G362" s="88">
        <v>0</v>
      </c>
      <c r="H362" s="89" t="s">
        <v>841</v>
      </c>
      <c r="I362" s="88">
        <v>1</v>
      </c>
      <c r="J362" s="88">
        <v>0.1</v>
      </c>
      <c r="K362" s="88">
        <v>0</v>
      </c>
      <c r="L362" s="89" t="s">
        <v>841</v>
      </c>
      <c r="M362" s="88">
        <v>9</v>
      </c>
      <c r="N362" s="89">
        <v>0.9</v>
      </c>
    </row>
    <row r="364" spans="1:19" x14ac:dyDescent="0.25">
      <c r="A364" s="121" t="s">
        <v>925</v>
      </c>
      <c r="B364" s="61">
        <f>SUM(B355:B361)</f>
        <v>54690</v>
      </c>
      <c r="P364" s="53">
        <f>SUMPRODUCT(B355:B361,P355:P361)/B364</f>
        <v>0.86180980069482549</v>
      </c>
      <c r="Q364" t="s">
        <v>827</v>
      </c>
    </row>
    <row r="368" spans="1:19" x14ac:dyDescent="0.25">
      <c r="A368" s="81" t="s">
        <v>922</v>
      </c>
    </row>
    <row r="369" spans="1:19" ht="15.75" customHeight="1" x14ac:dyDescent="0.25">
      <c r="A369" s="114"/>
      <c r="B369" s="114"/>
      <c r="C369" s="280" t="s">
        <v>962</v>
      </c>
      <c r="D369" s="281"/>
      <c r="E369" s="281"/>
      <c r="F369" s="282"/>
      <c r="G369" s="280" t="s">
        <v>963</v>
      </c>
      <c r="H369" s="281"/>
      <c r="I369" s="281"/>
      <c r="J369" s="282"/>
      <c r="K369" s="280" t="s">
        <v>835</v>
      </c>
      <c r="L369" s="281"/>
      <c r="M369" s="281"/>
      <c r="N369" s="282"/>
    </row>
    <row r="370" spans="1:19" ht="15.75" customHeight="1" x14ac:dyDescent="0.25">
      <c r="A370" s="123">
        <v>44586</v>
      </c>
      <c r="B370" s="62"/>
      <c r="C370" s="280" t="s">
        <v>920</v>
      </c>
      <c r="D370" s="282"/>
      <c r="E370" s="280" t="s">
        <v>921</v>
      </c>
      <c r="F370" s="282"/>
      <c r="G370" s="280" t="s">
        <v>920</v>
      </c>
      <c r="H370" s="282"/>
      <c r="I370" s="280" t="s">
        <v>921</v>
      </c>
      <c r="J370" s="282"/>
      <c r="K370" s="280" t="s">
        <v>920</v>
      </c>
      <c r="L370" s="282"/>
      <c r="M370" s="280" t="s">
        <v>921</v>
      </c>
      <c r="N370" s="282"/>
    </row>
    <row r="371" spans="1:19" x14ac:dyDescent="0.25">
      <c r="A371" s="119" t="s">
        <v>104</v>
      </c>
      <c r="B371" s="62" t="s">
        <v>0</v>
      </c>
      <c r="C371" s="62" t="s">
        <v>839</v>
      </c>
      <c r="D371" s="62" t="s">
        <v>840</v>
      </c>
      <c r="E371" s="62" t="s">
        <v>839</v>
      </c>
      <c r="F371" s="62" t="s">
        <v>840</v>
      </c>
      <c r="G371" s="62" t="s">
        <v>839</v>
      </c>
      <c r="H371" s="62" t="s">
        <v>840</v>
      </c>
      <c r="I371" s="62" t="s">
        <v>839</v>
      </c>
      <c r="J371" s="62" t="s">
        <v>840</v>
      </c>
      <c r="K371" s="62" t="s">
        <v>839</v>
      </c>
      <c r="L371" s="62" t="s">
        <v>840</v>
      </c>
      <c r="M371" s="62" t="s">
        <v>839</v>
      </c>
      <c r="N371" s="62" t="s">
        <v>840</v>
      </c>
      <c r="P371" s="62" t="s">
        <v>833</v>
      </c>
      <c r="Q371" s="62" t="s">
        <v>834</v>
      </c>
      <c r="R371" s="62" t="s">
        <v>923</v>
      </c>
    </row>
    <row r="372" spans="1:19" x14ac:dyDescent="0.25">
      <c r="A372" s="120" t="s">
        <v>964</v>
      </c>
      <c r="B372" s="122">
        <v>2102</v>
      </c>
      <c r="C372" s="85">
        <v>0</v>
      </c>
      <c r="D372" s="85" t="s">
        <v>841</v>
      </c>
      <c r="E372" s="85">
        <v>0</v>
      </c>
      <c r="F372" s="85" t="s">
        <v>841</v>
      </c>
      <c r="G372" s="85">
        <v>0</v>
      </c>
      <c r="H372" s="85" t="s">
        <v>841</v>
      </c>
      <c r="I372" s="85">
        <v>0</v>
      </c>
      <c r="J372" s="85" t="s">
        <v>841</v>
      </c>
      <c r="K372" s="85">
        <v>118</v>
      </c>
      <c r="L372" s="86">
        <v>5.6000000000000001E-2</v>
      </c>
      <c r="M372" s="122">
        <v>1984</v>
      </c>
      <c r="N372" s="86">
        <v>0.94399999999999995</v>
      </c>
    </row>
    <row r="373" spans="1:19" x14ac:dyDescent="0.25">
      <c r="A373" s="121" t="s">
        <v>965</v>
      </c>
      <c r="B373" s="124">
        <v>3648</v>
      </c>
      <c r="C373" s="88">
        <v>0</v>
      </c>
      <c r="D373" s="89" t="s">
        <v>841</v>
      </c>
      <c r="E373" s="88">
        <v>0</v>
      </c>
      <c r="F373" s="89" t="s">
        <v>841</v>
      </c>
      <c r="G373" s="88">
        <v>9</v>
      </c>
      <c r="H373" s="89">
        <v>2E-3</v>
      </c>
      <c r="I373" s="88">
        <v>32</v>
      </c>
      <c r="J373" s="89">
        <v>8.9999999999999993E-3</v>
      </c>
      <c r="K373" s="88">
        <v>301</v>
      </c>
      <c r="L373" s="89">
        <v>8.3000000000000004E-2</v>
      </c>
      <c r="M373" s="124">
        <v>1837</v>
      </c>
      <c r="N373" s="89">
        <v>0.504</v>
      </c>
    </row>
    <row r="374" spans="1:19" x14ac:dyDescent="0.25">
      <c r="A374" s="120" t="s">
        <v>809</v>
      </c>
      <c r="B374" s="122">
        <v>11694</v>
      </c>
      <c r="C374" s="85">
        <v>192</v>
      </c>
      <c r="D374" s="86">
        <v>1.6E-2</v>
      </c>
      <c r="E374" s="85">
        <v>584</v>
      </c>
      <c r="F374" s="86">
        <v>0.05</v>
      </c>
      <c r="G374" s="122">
        <v>1611</v>
      </c>
      <c r="H374" s="86">
        <v>0.13800000000000001</v>
      </c>
      <c r="I374" s="122">
        <v>7549</v>
      </c>
      <c r="J374" s="86">
        <v>0.64600000000000002</v>
      </c>
      <c r="K374" s="85">
        <v>221</v>
      </c>
      <c r="L374" s="86">
        <v>1.9E-2</v>
      </c>
      <c r="M374" s="122">
        <v>1220</v>
      </c>
      <c r="N374" s="86">
        <v>0.104</v>
      </c>
      <c r="P374" s="65">
        <f>D374+F374+H374+J374</f>
        <v>0.85000000000000009</v>
      </c>
      <c r="Q374" s="65"/>
      <c r="R374" s="65">
        <f>L374+N374</f>
        <v>0.123</v>
      </c>
      <c r="S374" s="125">
        <f>SUM(P374:R374)</f>
        <v>0.97300000000000009</v>
      </c>
    </row>
    <row r="375" spans="1:19" x14ac:dyDescent="0.25">
      <c r="A375" s="121" t="s">
        <v>6</v>
      </c>
      <c r="B375" s="124">
        <v>10087</v>
      </c>
      <c r="C375" s="88">
        <v>355</v>
      </c>
      <c r="D375" s="89">
        <v>3.5000000000000003E-2</v>
      </c>
      <c r="E375" s="124">
        <v>1126</v>
      </c>
      <c r="F375" s="89">
        <v>0.112</v>
      </c>
      <c r="G375" s="124">
        <v>1402</v>
      </c>
      <c r="H375" s="89">
        <v>0.13900000000000001</v>
      </c>
      <c r="I375" s="124">
        <v>5883</v>
      </c>
      <c r="J375" s="89">
        <v>0.58299999999999996</v>
      </c>
      <c r="K375" s="88">
        <v>166</v>
      </c>
      <c r="L375" s="89">
        <v>1.6E-2</v>
      </c>
      <c r="M375" s="88">
        <v>936</v>
      </c>
      <c r="N375" s="89">
        <v>9.2999999999999999E-2</v>
      </c>
      <c r="P375" s="65">
        <f t="shared" ref="P375:P380" si="87">D375+F375+H375+J375</f>
        <v>0.86899999999999999</v>
      </c>
      <c r="Q375" s="65"/>
      <c r="R375" s="65">
        <f t="shared" ref="R375:R380" si="88">L375+N375</f>
        <v>0.109</v>
      </c>
      <c r="S375" s="125">
        <f t="shared" ref="S375:S380" si="89">SUM(P375:R375)</f>
        <v>0.97799999999999998</v>
      </c>
    </row>
    <row r="376" spans="1:19" x14ac:dyDescent="0.25">
      <c r="A376" s="120" t="s">
        <v>7</v>
      </c>
      <c r="B376" s="122">
        <v>8503</v>
      </c>
      <c r="C376" s="85">
        <v>528</v>
      </c>
      <c r="D376" s="86">
        <v>6.2E-2</v>
      </c>
      <c r="E376" s="122">
        <v>1296</v>
      </c>
      <c r="F376" s="86">
        <v>0.152</v>
      </c>
      <c r="G376" s="122">
        <v>1493</v>
      </c>
      <c r="H376" s="86">
        <v>0.17599999999999999</v>
      </c>
      <c r="I376" s="122">
        <v>4327</v>
      </c>
      <c r="J376" s="86">
        <v>0.50900000000000001</v>
      </c>
      <c r="K376" s="85">
        <v>167</v>
      </c>
      <c r="L376" s="86">
        <v>0.02</v>
      </c>
      <c r="M376" s="85">
        <v>538</v>
      </c>
      <c r="N376" s="86">
        <v>6.3E-2</v>
      </c>
      <c r="P376" s="65">
        <f t="shared" si="87"/>
        <v>0.89900000000000002</v>
      </c>
      <c r="Q376" s="65"/>
      <c r="R376" s="65">
        <f t="shared" si="88"/>
        <v>8.3000000000000004E-2</v>
      </c>
      <c r="S376" s="125">
        <f t="shared" si="89"/>
        <v>0.98199999999999998</v>
      </c>
    </row>
    <row r="377" spans="1:19" x14ac:dyDescent="0.25">
      <c r="A377" s="121" t="s">
        <v>8</v>
      </c>
      <c r="B377" s="124">
        <v>5449</v>
      </c>
      <c r="C377" s="88">
        <v>575</v>
      </c>
      <c r="D377" s="89">
        <v>0.106</v>
      </c>
      <c r="E377" s="88">
        <v>822</v>
      </c>
      <c r="F377" s="89">
        <v>0.151</v>
      </c>
      <c r="G377" s="124">
        <v>1298</v>
      </c>
      <c r="H377" s="89">
        <v>0.23799999999999999</v>
      </c>
      <c r="I377" s="124">
        <v>2116</v>
      </c>
      <c r="J377" s="89">
        <v>0.38800000000000001</v>
      </c>
      <c r="K377" s="88">
        <v>167</v>
      </c>
      <c r="L377" s="89">
        <v>3.1E-2</v>
      </c>
      <c r="M377" s="88">
        <v>397</v>
      </c>
      <c r="N377" s="89">
        <v>7.2999999999999995E-2</v>
      </c>
      <c r="P377" s="65">
        <f t="shared" si="87"/>
        <v>0.88300000000000001</v>
      </c>
      <c r="Q377" s="65"/>
      <c r="R377" s="65">
        <f t="shared" si="88"/>
        <v>0.104</v>
      </c>
      <c r="S377" s="125">
        <f t="shared" si="89"/>
        <v>0.98699999999999999</v>
      </c>
    </row>
    <row r="378" spans="1:19" x14ac:dyDescent="0.25">
      <c r="A378" s="120" t="s">
        <v>9</v>
      </c>
      <c r="B378" s="122">
        <v>2939</v>
      </c>
      <c r="C378" s="85">
        <v>606</v>
      </c>
      <c r="D378" s="86">
        <v>0.20599999999999999</v>
      </c>
      <c r="E378" s="85">
        <v>400</v>
      </c>
      <c r="F378" s="86">
        <v>0.13600000000000001</v>
      </c>
      <c r="G378" s="85">
        <v>810</v>
      </c>
      <c r="H378" s="86">
        <v>0.27600000000000002</v>
      </c>
      <c r="I378" s="85">
        <v>637</v>
      </c>
      <c r="J378" s="86">
        <v>0.217</v>
      </c>
      <c r="K378" s="85">
        <v>162</v>
      </c>
      <c r="L378" s="86">
        <v>5.5E-2</v>
      </c>
      <c r="M378" s="85">
        <v>269</v>
      </c>
      <c r="N378" s="86">
        <v>9.1999999999999998E-2</v>
      </c>
      <c r="P378" s="65">
        <f t="shared" si="87"/>
        <v>0.83499999999999996</v>
      </c>
      <c r="Q378" s="65"/>
      <c r="R378" s="65">
        <f t="shared" si="88"/>
        <v>0.14699999999999999</v>
      </c>
      <c r="S378" s="125">
        <f t="shared" si="89"/>
        <v>0.98199999999999998</v>
      </c>
    </row>
    <row r="379" spans="1:19" x14ac:dyDescent="0.25">
      <c r="A379" s="121" t="s">
        <v>10</v>
      </c>
      <c r="B379" s="124">
        <v>1393</v>
      </c>
      <c r="C379" s="88">
        <v>544</v>
      </c>
      <c r="D379" s="89">
        <v>0.39100000000000001</v>
      </c>
      <c r="E379" s="88">
        <v>112</v>
      </c>
      <c r="F379" s="89">
        <v>0.08</v>
      </c>
      <c r="G379" s="88">
        <v>362</v>
      </c>
      <c r="H379" s="89">
        <v>0.26</v>
      </c>
      <c r="I379" s="88">
        <v>116</v>
      </c>
      <c r="J379" s="89">
        <v>8.3000000000000004E-2</v>
      </c>
      <c r="K379" s="88">
        <v>136</v>
      </c>
      <c r="L379" s="89">
        <v>9.8000000000000004E-2</v>
      </c>
      <c r="M379" s="88">
        <v>88</v>
      </c>
      <c r="N379" s="89">
        <v>6.3E-2</v>
      </c>
      <c r="P379" s="65">
        <f t="shared" si="87"/>
        <v>0.81400000000000006</v>
      </c>
      <c r="Q379" s="65"/>
      <c r="R379" s="65">
        <f t="shared" si="88"/>
        <v>0.161</v>
      </c>
      <c r="S379" s="125">
        <f t="shared" si="89"/>
        <v>0.97500000000000009</v>
      </c>
    </row>
    <row r="380" spans="1:19" x14ac:dyDescent="0.25">
      <c r="A380" s="121" t="s">
        <v>11</v>
      </c>
      <c r="B380" s="124">
        <v>1922</v>
      </c>
      <c r="C380" s="124">
        <v>1207</v>
      </c>
      <c r="D380" s="89">
        <v>0.628</v>
      </c>
      <c r="E380" s="88">
        <v>99</v>
      </c>
      <c r="F380" s="89">
        <v>5.1999999999999998E-2</v>
      </c>
      <c r="G380" s="88">
        <v>327</v>
      </c>
      <c r="H380" s="89">
        <v>0.17</v>
      </c>
      <c r="I380" s="88">
        <v>32</v>
      </c>
      <c r="J380" s="89">
        <v>1.7000000000000001E-2</v>
      </c>
      <c r="K380" s="88">
        <v>150</v>
      </c>
      <c r="L380" s="89">
        <v>7.8E-2</v>
      </c>
      <c r="M380" s="88">
        <v>69</v>
      </c>
      <c r="N380" s="89">
        <v>3.5999999999999997E-2</v>
      </c>
      <c r="P380" s="65">
        <f t="shared" si="87"/>
        <v>0.8670000000000001</v>
      </c>
      <c r="Q380" s="65"/>
      <c r="R380" s="65">
        <f t="shared" si="88"/>
        <v>0.11399999999999999</v>
      </c>
      <c r="S380" s="125">
        <f t="shared" si="89"/>
        <v>0.98100000000000009</v>
      </c>
    </row>
    <row r="381" spans="1:19" x14ac:dyDescent="0.25">
      <c r="A381" s="121" t="s">
        <v>12</v>
      </c>
      <c r="B381" s="124">
        <v>6</v>
      </c>
      <c r="C381" s="88">
        <v>0</v>
      </c>
      <c r="D381" s="89" t="s">
        <v>841</v>
      </c>
      <c r="E381" s="88">
        <v>0</v>
      </c>
      <c r="F381" s="89" t="s">
        <v>841</v>
      </c>
      <c r="G381" s="88">
        <v>0</v>
      </c>
      <c r="H381" s="89" t="s">
        <v>841</v>
      </c>
      <c r="I381" s="88">
        <v>1</v>
      </c>
      <c r="J381" s="89">
        <v>0.16700000000000001</v>
      </c>
      <c r="K381" s="88">
        <v>0</v>
      </c>
      <c r="L381" s="89" t="s">
        <v>841</v>
      </c>
      <c r="M381" s="88">
        <v>5</v>
      </c>
      <c r="N381" s="89">
        <v>0.83299999999999996</v>
      </c>
    </row>
    <row r="383" spans="1:19" x14ac:dyDescent="0.25">
      <c r="A383" s="121" t="s">
        <v>925</v>
      </c>
      <c r="B383" s="61">
        <f>SUM(B374:B380)</f>
        <v>41987</v>
      </c>
      <c r="P383" s="53">
        <f>SUMPRODUCT(B374:B380,P374:P380)/B383</f>
        <v>0.86730435611022483</v>
      </c>
      <c r="Q383" t="s">
        <v>827</v>
      </c>
    </row>
    <row r="385" spans="1:19" x14ac:dyDescent="0.25">
      <c r="A385" s="81" t="s">
        <v>922</v>
      </c>
    </row>
    <row r="386" spans="1:19" ht="15.75" customHeight="1" x14ac:dyDescent="0.25">
      <c r="A386" s="114"/>
      <c r="B386" s="114"/>
      <c r="C386" s="280" t="s">
        <v>962</v>
      </c>
      <c r="D386" s="281"/>
      <c r="E386" s="281"/>
      <c r="F386" s="282"/>
      <c r="G386" s="280" t="s">
        <v>963</v>
      </c>
      <c r="H386" s="281"/>
      <c r="I386" s="281"/>
      <c r="J386" s="282"/>
      <c r="K386" s="280" t="s">
        <v>835</v>
      </c>
      <c r="L386" s="281"/>
      <c r="M386" s="281"/>
      <c r="N386" s="282"/>
    </row>
    <row r="387" spans="1:19" ht="15.75" customHeight="1" x14ac:dyDescent="0.25">
      <c r="A387" s="123">
        <v>44587</v>
      </c>
      <c r="B387" s="62"/>
      <c r="C387" s="280" t="s">
        <v>920</v>
      </c>
      <c r="D387" s="282"/>
      <c r="E387" s="280" t="s">
        <v>921</v>
      </c>
      <c r="F387" s="282"/>
      <c r="G387" s="280" t="s">
        <v>920</v>
      </c>
      <c r="H387" s="282"/>
      <c r="I387" s="280" t="s">
        <v>921</v>
      </c>
      <c r="J387" s="282"/>
      <c r="K387" s="280" t="s">
        <v>920</v>
      </c>
      <c r="L387" s="282"/>
      <c r="M387" s="280" t="s">
        <v>921</v>
      </c>
      <c r="N387" s="282"/>
    </row>
    <row r="388" spans="1:19" x14ac:dyDescent="0.25">
      <c r="A388" s="119" t="s">
        <v>104</v>
      </c>
      <c r="B388" s="62" t="s">
        <v>0</v>
      </c>
      <c r="C388" s="62" t="s">
        <v>839</v>
      </c>
      <c r="D388" s="62" t="s">
        <v>840</v>
      </c>
      <c r="E388" s="62" t="s">
        <v>839</v>
      </c>
      <c r="F388" s="62" t="s">
        <v>840</v>
      </c>
      <c r="G388" s="62" t="s">
        <v>839</v>
      </c>
      <c r="H388" s="62" t="s">
        <v>840</v>
      </c>
      <c r="I388" s="62" t="s">
        <v>839</v>
      </c>
      <c r="J388" s="62" t="s">
        <v>840</v>
      </c>
      <c r="K388" s="62" t="s">
        <v>839</v>
      </c>
      <c r="L388" s="62" t="s">
        <v>840</v>
      </c>
      <c r="M388" s="62" t="s">
        <v>839</v>
      </c>
      <c r="N388" s="62" t="s">
        <v>840</v>
      </c>
      <c r="P388" s="62" t="s">
        <v>833</v>
      </c>
      <c r="Q388" s="62" t="s">
        <v>834</v>
      </c>
      <c r="R388" s="62" t="s">
        <v>923</v>
      </c>
    </row>
    <row r="389" spans="1:19" x14ac:dyDescent="0.25">
      <c r="A389" s="120" t="s">
        <v>964</v>
      </c>
      <c r="B389" s="122">
        <v>1972</v>
      </c>
      <c r="C389" s="85">
        <v>0</v>
      </c>
      <c r="D389" s="85" t="s">
        <v>841</v>
      </c>
      <c r="E389" s="85">
        <v>0</v>
      </c>
      <c r="F389" s="85" t="s">
        <v>841</v>
      </c>
      <c r="G389" s="85">
        <v>0</v>
      </c>
      <c r="H389" s="85" t="s">
        <v>841</v>
      </c>
      <c r="I389" s="85">
        <v>0</v>
      </c>
      <c r="J389" s="85" t="s">
        <v>841</v>
      </c>
      <c r="K389" s="85">
        <v>104</v>
      </c>
      <c r="L389" s="86">
        <v>5.2999999999999999E-2</v>
      </c>
      <c r="M389" s="122">
        <v>1868</v>
      </c>
      <c r="N389" s="86">
        <v>0.94699999999999995</v>
      </c>
    </row>
    <row r="390" spans="1:19" x14ac:dyDescent="0.25">
      <c r="A390" s="121" t="s">
        <v>965</v>
      </c>
      <c r="B390" s="124">
        <v>3410</v>
      </c>
      <c r="C390" s="88">
        <v>0</v>
      </c>
      <c r="D390" s="89" t="s">
        <v>841</v>
      </c>
      <c r="E390" s="88">
        <v>0</v>
      </c>
      <c r="F390" s="89" t="s">
        <v>841</v>
      </c>
      <c r="G390" s="88">
        <v>9</v>
      </c>
      <c r="H390" s="89">
        <v>3.0000000000000001E-3</v>
      </c>
      <c r="I390" s="88">
        <v>38</v>
      </c>
      <c r="J390" s="89">
        <v>1.0999999999999999E-2</v>
      </c>
      <c r="K390" s="88">
        <v>253</v>
      </c>
      <c r="L390" s="89">
        <v>7.3999999999999996E-2</v>
      </c>
      <c r="M390" s="124">
        <v>1715</v>
      </c>
      <c r="N390" s="89">
        <v>0.503</v>
      </c>
    </row>
    <row r="391" spans="1:19" x14ac:dyDescent="0.25">
      <c r="A391" s="120" t="s">
        <v>809</v>
      </c>
      <c r="B391" s="122">
        <v>10437</v>
      </c>
      <c r="C391" s="85">
        <v>177</v>
      </c>
      <c r="D391" s="86">
        <v>1.7000000000000001E-2</v>
      </c>
      <c r="E391" s="85">
        <v>588</v>
      </c>
      <c r="F391" s="86">
        <v>5.6000000000000001E-2</v>
      </c>
      <c r="G391" s="122">
        <v>1330</v>
      </c>
      <c r="H391" s="86">
        <v>0.127</v>
      </c>
      <c r="I391" s="122">
        <v>6755</v>
      </c>
      <c r="J391" s="86">
        <v>0.64700000000000002</v>
      </c>
      <c r="K391" s="85">
        <v>191</v>
      </c>
      <c r="L391" s="86">
        <v>1.7999999999999999E-2</v>
      </c>
      <c r="M391" s="122">
        <v>1102</v>
      </c>
      <c r="N391" s="86">
        <v>0.106</v>
      </c>
      <c r="P391" s="65">
        <f>D391+F391+H391+J391</f>
        <v>0.84699999999999998</v>
      </c>
      <c r="Q391" s="65"/>
      <c r="R391" s="65">
        <f>L391+N391</f>
        <v>0.124</v>
      </c>
      <c r="S391" s="125">
        <f>SUM(P391:R391)</f>
        <v>0.97099999999999997</v>
      </c>
    </row>
    <row r="392" spans="1:19" x14ac:dyDescent="0.25">
      <c r="A392" s="121" t="s">
        <v>6</v>
      </c>
      <c r="B392" s="124">
        <v>9454</v>
      </c>
      <c r="C392" s="88">
        <v>324</v>
      </c>
      <c r="D392" s="89">
        <v>3.4000000000000002E-2</v>
      </c>
      <c r="E392" s="124">
        <v>1209</v>
      </c>
      <c r="F392" s="89">
        <v>0.128</v>
      </c>
      <c r="G392" s="124">
        <v>1203</v>
      </c>
      <c r="H392" s="89">
        <v>0.127</v>
      </c>
      <c r="I392" s="124">
        <v>5478</v>
      </c>
      <c r="J392" s="89">
        <v>0.57899999999999996</v>
      </c>
      <c r="K392" s="88">
        <v>154</v>
      </c>
      <c r="L392" s="89">
        <v>1.6E-2</v>
      </c>
      <c r="M392" s="88">
        <v>889</v>
      </c>
      <c r="N392" s="89">
        <v>9.4E-2</v>
      </c>
      <c r="P392" s="65">
        <f t="shared" ref="P392:P397" si="90">D392+F392+H392+J392</f>
        <v>0.86799999999999999</v>
      </c>
      <c r="Q392" s="65"/>
      <c r="R392" s="65">
        <f t="shared" ref="R392:R397" si="91">L392+N392</f>
        <v>0.11</v>
      </c>
      <c r="S392" s="125">
        <f t="shared" ref="S392:S397" si="92">SUM(P392:R392)</f>
        <v>0.97799999999999998</v>
      </c>
    </row>
    <row r="393" spans="1:19" x14ac:dyDescent="0.25">
      <c r="A393" s="120" t="s">
        <v>7</v>
      </c>
      <c r="B393" s="122">
        <v>7818</v>
      </c>
      <c r="C393" s="85">
        <v>468</v>
      </c>
      <c r="D393" s="86">
        <v>0.06</v>
      </c>
      <c r="E393" s="122">
        <v>1362</v>
      </c>
      <c r="F393" s="86">
        <v>0.17399999999999999</v>
      </c>
      <c r="G393" s="122">
        <v>1240</v>
      </c>
      <c r="H393" s="86">
        <v>0.159</v>
      </c>
      <c r="I393" s="122">
        <v>3942</v>
      </c>
      <c r="J393" s="86">
        <v>0.504</v>
      </c>
      <c r="K393" s="85">
        <v>143</v>
      </c>
      <c r="L393" s="86">
        <v>1.7999999999999999E-2</v>
      </c>
      <c r="M393" s="85">
        <v>505</v>
      </c>
      <c r="N393" s="86">
        <v>6.5000000000000002E-2</v>
      </c>
      <c r="P393" s="65">
        <f t="shared" si="90"/>
        <v>0.89700000000000002</v>
      </c>
      <c r="Q393" s="65"/>
      <c r="R393" s="65">
        <f t="shared" si="91"/>
        <v>8.3000000000000004E-2</v>
      </c>
      <c r="S393" s="125">
        <f t="shared" si="92"/>
        <v>0.98</v>
      </c>
    </row>
    <row r="394" spans="1:19" x14ac:dyDescent="0.25">
      <c r="A394" s="121" t="s">
        <v>8</v>
      </c>
      <c r="B394" s="124">
        <v>5060</v>
      </c>
      <c r="C394" s="88">
        <v>509</v>
      </c>
      <c r="D394" s="89">
        <v>0.10100000000000001</v>
      </c>
      <c r="E394" s="88">
        <v>852</v>
      </c>
      <c r="F394" s="89">
        <v>0.16800000000000001</v>
      </c>
      <c r="G394" s="124">
        <v>1112</v>
      </c>
      <c r="H394" s="89">
        <v>0.22</v>
      </c>
      <c r="I394" s="124">
        <v>1973</v>
      </c>
      <c r="J394" s="89">
        <v>0.39</v>
      </c>
      <c r="K394" s="88">
        <v>140</v>
      </c>
      <c r="L394" s="89">
        <v>2.8000000000000001E-2</v>
      </c>
      <c r="M394" s="88">
        <v>400</v>
      </c>
      <c r="N394" s="89">
        <v>7.9000000000000001E-2</v>
      </c>
      <c r="P394" s="65">
        <f t="shared" si="90"/>
        <v>0.879</v>
      </c>
      <c r="Q394" s="65"/>
      <c r="R394" s="65">
        <f t="shared" si="91"/>
        <v>0.107</v>
      </c>
      <c r="S394" s="125">
        <f t="shared" si="92"/>
        <v>0.98599999999999999</v>
      </c>
    </row>
    <row r="395" spans="1:19" x14ac:dyDescent="0.25">
      <c r="A395" s="120" t="s">
        <v>9</v>
      </c>
      <c r="B395" s="122">
        <v>2830</v>
      </c>
      <c r="C395" s="85">
        <v>545</v>
      </c>
      <c r="D395" s="86">
        <v>0.193</v>
      </c>
      <c r="E395" s="85">
        <v>477</v>
      </c>
      <c r="F395" s="86">
        <v>0.16900000000000001</v>
      </c>
      <c r="G395" s="85">
        <v>718</v>
      </c>
      <c r="H395" s="86">
        <v>0.254</v>
      </c>
      <c r="I395" s="85">
        <v>604</v>
      </c>
      <c r="J395" s="86">
        <v>0.21299999999999999</v>
      </c>
      <c r="K395" s="85">
        <v>156</v>
      </c>
      <c r="L395" s="86">
        <v>5.5E-2</v>
      </c>
      <c r="M395" s="85">
        <v>277</v>
      </c>
      <c r="N395" s="86">
        <v>9.8000000000000004E-2</v>
      </c>
      <c r="P395" s="65">
        <f t="shared" si="90"/>
        <v>0.82899999999999996</v>
      </c>
      <c r="Q395" s="65"/>
      <c r="R395" s="65">
        <f t="shared" si="91"/>
        <v>0.153</v>
      </c>
      <c r="S395" s="125">
        <f t="shared" si="92"/>
        <v>0.98199999999999998</v>
      </c>
    </row>
    <row r="396" spans="1:19" x14ac:dyDescent="0.25">
      <c r="A396" s="121" t="s">
        <v>10</v>
      </c>
      <c r="B396" s="124">
        <v>1370</v>
      </c>
      <c r="C396" s="88">
        <v>487</v>
      </c>
      <c r="D396" s="89">
        <v>0.35499999999999998</v>
      </c>
      <c r="E396" s="88">
        <v>172</v>
      </c>
      <c r="F396" s="89">
        <v>0.126</v>
      </c>
      <c r="G396" s="88">
        <v>316</v>
      </c>
      <c r="H396" s="89">
        <v>0.23100000000000001</v>
      </c>
      <c r="I396" s="88">
        <v>136</v>
      </c>
      <c r="J396" s="89">
        <v>9.9000000000000005E-2</v>
      </c>
      <c r="K396" s="88">
        <v>126</v>
      </c>
      <c r="L396" s="89">
        <v>9.1999999999999998E-2</v>
      </c>
      <c r="M396" s="88">
        <v>97</v>
      </c>
      <c r="N396" s="89">
        <v>7.0999999999999994E-2</v>
      </c>
      <c r="P396" s="65">
        <f t="shared" si="90"/>
        <v>0.81099999999999994</v>
      </c>
      <c r="Q396" s="65"/>
      <c r="R396" s="65">
        <f t="shared" si="91"/>
        <v>0.16299999999999998</v>
      </c>
      <c r="S396" s="125">
        <f t="shared" si="92"/>
        <v>0.97399999999999998</v>
      </c>
    </row>
    <row r="397" spans="1:19" x14ac:dyDescent="0.25">
      <c r="A397" s="121" t="s">
        <v>11</v>
      </c>
      <c r="B397" s="124">
        <v>1942</v>
      </c>
      <c r="C397" s="124">
        <v>1080</v>
      </c>
      <c r="D397" s="89">
        <v>0.55600000000000005</v>
      </c>
      <c r="E397" s="88">
        <v>251</v>
      </c>
      <c r="F397" s="89">
        <v>0.129</v>
      </c>
      <c r="G397" s="88">
        <v>296</v>
      </c>
      <c r="H397" s="89">
        <v>0.152</v>
      </c>
      <c r="I397" s="88">
        <v>66</v>
      </c>
      <c r="J397" s="89">
        <v>3.4000000000000002E-2</v>
      </c>
      <c r="K397" s="88">
        <v>129</v>
      </c>
      <c r="L397" s="89">
        <v>6.6000000000000003E-2</v>
      </c>
      <c r="M397" s="88">
        <v>83</v>
      </c>
      <c r="N397" s="89">
        <v>4.2999999999999997E-2</v>
      </c>
      <c r="P397" s="65">
        <f t="shared" si="90"/>
        <v>0.87100000000000011</v>
      </c>
      <c r="Q397" s="65"/>
      <c r="R397" s="65">
        <f t="shared" si="91"/>
        <v>0.109</v>
      </c>
      <c r="S397" s="125">
        <f t="shared" si="92"/>
        <v>0.98000000000000009</v>
      </c>
    </row>
    <row r="398" spans="1:19" x14ac:dyDescent="0.25">
      <c r="A398" s="121" t="s">
        <v>12</v>
      </c>
      <c r="B398" s="124">
        <v>8</v>
      </c>
      <c r="C398" s="88">
        <v>0</v>
      </c>
      <c r="D398" s="89" t="s">
        <v>841</v>
      </c>
      <c r="E398" s="88">
        <v>0</v>
      </c>
      <c r="F398" s="89" t="s">
        <v>841</v>
      </c>
      <c r="G398" s="88">
        <v>0</v>
      </c>
      <c r="H398" s="89" t="s">
        <v>841</v>
      </c>
      <c r="I398" s="88">
        <v>1</v>
      </c>
      <c r="J398" s="89">
        <v>0.125</v>
      </c>
      <c r="K398" s="88">
        <v>0</v>
      </c>
      <c r="L398" s="89" t="s">
        <v>841</v>
      </c>
      <c r="M398" s="88">
        <v>7</v>
      </c>
      <c r="N398" s="89">
        <v>0.875</v>
      </c>
    </row>
    <row r="400" spans="1:19" x14ac:dyDescent="0.25">
      <c r="A400" s="121" t="s">
        <v>925</v>
      </c>
      <c r="B400" s="61">
        <f>SUM(B391:B397)</f>
        <v>38911</v>
      </c>
      <c r="P400" s="53">
        <f>SUMPRODUCT(B391:B397,P391:P397)/B400</f>
        <v>0.86493071367993635</v>
      </c>
      <c r="Q400" t="s">
        <v>827</v>
      </c>
    </row>
    <row r="402" spans="1:19" x14ac:dyDescent="0.25">
      <c r="A402" s="81" t="s">
        <v>922</v>
      </c>
    </row>
    <row r="403" spans="1:19" ht="15.75" customHeight="1" x14ac:dyDescent="0.25">
      <c r="A403" s="114"/>
      <c r="B403" s="114"/>
      <c r="C403" s="280" t="s">
        <v>962</v>
      </c>
      <c r="D403" s="281"/>
      <c r="E403" s="281"/>
      <c r="F403" s="282"/>
      <c r="G403" s="280" t="s">
        <v>963</v>
      </c>
      <c r="H403" s="281"/>
      <c r="I403" s="281"/>
      <c r="J403" s="282"/>
      <c r="K403" s="280" t="s">
        <v>835</v>
      </c>
      <c r="L403" s="281"/>
      <c r="M403" s="281"/>
      <c r="N403" s="282"/>
    </row>
    <row r="404" spans="1:19" ht="15.75" customHeight="1" x14ac:dyDescent="0.25">
      <c r="A404" s="123">
        <v>44588</v>
      </c>
      <c r="B404" s="62"/>
      <c r="C404" s="280" t="s">
        <v>920</v>
      </c>
      <c r="D404" s="282"/>
      <c r="E404" s="280" t="s">
        <v>921</v>
      </c>
      <c r="F404" s="282"/>
      <c r="G404" s="280" t="s">
        <v>920</v>
      </c>
      <c r="H404" s="282"/>
      <c r="I404" s="280" t="s">
        <v>921</v>
      </c>
      <c r="J404" s="282"/>
      <c r="K404" s="280" t="s">
        <v>920</v>
      </c>
      <c r="L404" s="282"/>
      <c r="M404" s="280" t="s">
        <v>921</v>
      </c>
      <c r="N404" s="282"/>
    </row>
    <row r="405" spans="1:19" ht="45" x14ac:dyDescent="0.25">
      <c r="A405" s="119" t="s">
        <v>104</v>
      </c>
      <c r="B405" s="62" t="s">
        <v>1026</v>
      </c>
      <c r="C405" s="62" t="s">
        <v>839</v>
      </c>
      <c r="D405" s="62" t="s">
        <v>840</v>
      </c>
      <c r="E405" s="62" t="s">
        <v>839</v>
      </c>
      <c r="F405" s="62" t="s">
        <v>840</v>
      </c>
      <c r="G405" s="62" t="s">
        <v>839</v>
      </c>
      <c r="H405" s="62" t="s">
        <v>840</v>
      </c>
      <c r="I405" s="62" t="s">
        <v>839</v>
      </c>
      <c r="J405" s="62" t="s">
        <v>840</v>
      </c>
      <c r="K405" s="62" t="s">
        <v>839</v>
      </c>
      <c r="L405" s="62" t="s">
        <v>840</v>
      </c>
      <c r="M405" s="62" t="s">
        <v>839</v>
      </c>
      <c r="N405" s="62" t="s">
        <v>840</v>
      </c>
      <c r="P405" s="62" t="s">
        <v>833</v>
      </c>
      <c r="Q405" s="62" t="s">
        <v>834</v>
      </c>
      <c r="R405" s="62" t="s">
        <v>923</v>
      </c>
    </row>
    <row r="406" spans="1:19" x14ac:dyDescent="0.25">
      <c r="A406" s="120" t="s">
        <v>964</v>
      </c>
      <c r="B406" s="122">
        <v>1785</v>
      </c>
      <c r="C406" s="85">
        <v>0</v>
      </c>
      <c r="D406" s="85" t="s">
        <v>841</v>
      </c>
      <c r="E406" s="85">
        <v>0</v>
      </c>
      <c r="F406" s="85" t="s">
        <v>841</v>
      </c>
      <c r="G406" s="85">
        <v>0</v>
      </c>
      <c r="H406" s="85" t="s">
        <v>841</v>
      </c>
      <c r="I406" s="85">
        <v>0</v>
      </c>
      <c r="J406" s="85" t="s">
        <v>841</v>
      </c>
      <c r="K406" s="85">
        <v>97</v>
      </c>
      <c r="L406" s="86">
        <v>5.3999999999999999E-2</v>
      </c>
      <c r="M406" s="122">
        <v>1688</v>
      </c>
      <c r="N406" s="86">
        <v>0.94599999999999995</v>
      </c>
    </row>
    <row r="407" spans="1:19" x14ac:dyDescent="0.25">
      <c r="A407" s="121" t="s">
        <v>965</v>
      </c>
      <c r="B407" s="124">
        <v>3125</v>
      </c>
      <c r="C407" s="88">
        <v>0</v>
      </c>
      <c r="D407" s="89" t="s">
        <v>841</v>
      </c>
      <c r="E407" s="88">
        <v>2</v>
      </c>
      <c r="F407" s="89">
        <v>1E-3</v>
      </c>
      <c r="G407" s="88">
        <v>9</v>
      </c>
      <c r="H407" s="89">
        <v>3.0000000000000001E-3</v>
      </c>
      <c r="I407" s="88">
        <v>38</v>
      </c>
      <c r="J407" s="89">
        <v>1.2E-2</v>
      </c>
      <c r="K407" s="88">
        <v>240</v>
      </c>
      <c r="L407" s="89">
        <v>7.6999999999999999E-2</v>
      </c>
      <c r="M407" s="124">
        <v>1542</v>
      </c>
      <c r="N407" s="89">
        <v>0.49299999999999999</v>
      </c>
    </row>
    <row r="408" spans="1:19" x14ac:dyDescent="0.25">
      <c r="A408" s="120" t="s">
        <v>809</v>
      </c>
      <c r="B408" s="122">
        <v>9469</v>
      </c>
      <c r="C408" s="85">
        <v>163</v>
      </c>
      <c r="D408" s="86">
        <v>1.7000000000000001E-2</v>
      </c>
      <c r="E408" s="85">
        <v>625</v>
      </c>
      <c r="F408" s="86">
        <v>6.6000000000000003E-2</v>
      </c>
      <c r="G408" s="122">
        <v>1211</v>
      </c>
      <c r="H408" s="86">
        <v>0.128</v>
      </c>
      <c r="I408" s="122">
        <v>5977</v>
      </c>
      <c r="J408" s="86">
        <v>0.63100000000000001</v>
      </c>
      <c r="K408" s="85">
        <v>183</v>
      </c>
      <c r="L408" s="86">
        <v>1.9E-2</v>
      </c>
      <c r="M408" s="122">
        <v>1031</v>
      </c>
      <c r="N408" s="86">
        <v>0.109</v>
      </c>
      <c r="P408" s="65">
        <f>D408+F408+H408+J408</f>
        <v>0.84200000000000008</v>
      </c>
      <c r="Q408" s="65"/>
      <c r="R408" s="65">
        <f>L408+N408</f>
        <v>0.128</v>
      </c>
      <c r="S408" s="125">
        <f>SUM(P408:R408)</f>
        <v>0.97000000000000008</v>
      </c>
    </row>
    <row r="409" spans="1:19" x14ac:dyDescent="0.25">
      <c r="A409" s="121" t="s">
        <v>6</v>
      </c>
      <c r="B409" s="124">
        <v>8970</v>
      </c>
      <c r="C409" s="88">
        <v>351</v>
      </c>
      <c r="D409" s="89">
        <v>3.9E-2</v>
      </c>
      <c r="E409" s="124">
        <v>1260</v>
      </c>
      <c r="F409" s="89">
        <v>0.14000000000000001</v>
      </c>
      <c r="G409" s="124">
        <v>1147</v>
      </c>
      <c r="H409" s="89">
        <v>0.128</v>
      </c>
      <c r="I409" s="124">
        <v>5050</v>
      </c>
      <c r="J409" s="89">
        <v>0.56299999999999994</v>
      </c>
      <c r="K409" s="88">
        <v>146</v>
      </c>
      <c r="L409" s="89">
        <v>1.6E-2</v>
      </c>
      <c r="M409" s="88">
        <v>837</v>
      </c>
      <c r="N409" s="89">
        <v>9.2999999999999999E-2</v>
      </c>
      <c r="P409" s="65">
        <f t="shared" ref="P409:P414" si="93">D409+F409+H409+J409</f>
        <v>0.87</v>
      </c>
      <c r="Q409" s="65"/>
      <c r="R409" s="65">
        <f t="shared" ref="R409:R414" si="94">L409+N409</f>
        <v>0.109</v>
      </c>
      <c r="S409" s="125">
        <f t="shared" ref="S409:S414" si="95">SUM(P409:R409)</f>
        <v>0.97899999999999998</v>
      </c>
    </row>
    <row r="410" spans="1:19" x14ac:dyDescent="0.25">
      <c r="A410" s="120" t="s">
        <v>7</v>
      </c>
      <c r="B410" s="122">
        <v>7286</v>
      </c>
      <c r="C410" s="85">
        <v>471</v>
      </c>
      <c r="D410" s="86">
        <v>6.5000000000000002E-2</v>
      </c>
      <c r="E410" s="122">
        <v>1376</v>
      </c>
      <c r="F410" s="86">
        <v>0.189</v>
      </c>
      <c r="G410" s="122">
        <v>1112</v>
      </c>
      <c r="H410" s="86">
        <v>0.153</v>
      </c>
      <c r="I410" s="122">
        <v>3579</v>
      </c>
      <c r="J410" s="86">
        <v>0.49099999999999999</v>
      </c>
      <c r="K410" s="85">
        <v>144</v>
      </c>
      <c r="L410" s="86">
        <v>0.02</v>
      </c>
      <c r="M410" s="85">
        <v>455</v>
      </c>
      <c r="N410" s="86">
        <v>6.2E-2</v>
      </c>
      <c r="P410" s="65">
        <f t="shared" si="93"/>
        <v>0.89800000000000002</v>
      </c>
      <c r="Q410" s="65"/>
      <c r="R410" s="65">
        <f t="shared" si="94"/>
        <v>8.2000000000000003E-2</v>
      </c>
      <c r="S410" s="125">
        <f t="shared" si="95"/>
        <v>0.98</v>
      </c>
    </row>
    <row r="411" spans="1:19" x14ac:dyDescent="0.25">
      <c r="A411" s="121" t="s">
        <v>8</v>
      </c>
      <c r="B411" s="124">
        <v>4719</v>
      </c>
      <c r="C411" s="88">
        <v>481</v>
      </c>
      <c r="D411" s="89">
        <v>0.10199999999999999</v>
      </c>
      <c r="E411" s="88">
        <v>866</v>
      </c>
      <c r="F411" s="89">
        <v>0.184</v>
      </c>
      <c r="G411" s="124">
        <v>1040</v>
      </c>
      <c r="H411" s="89">
        <v>0.22</v>
      </c>
      <c r="I411" s="124">
        <v>1744</v>
      </c>
      <c r="J411" s="89">
        <v>0.37</v>
      </c>
      <c r="K411" s="88">
        <v>145</v>
      </c>
      <c r="L411" s="89">
        <v>3.1E-2</v>
      </c>
      <c r="M411" s="88">
        <v>375</v>
      </c>
      <c r="N411" s="89">
        <v>7.9000000000000001E-2</v>
      </c>
      <c r="P411" s="65">
        <f t="shared" si="93"/>
        <v>0.876</v>
      </c>
      <c r="Q411" s="65"/>
      <c r="R411" s="65">
        <f t="shared" si="94"/>
        <v>0.11</v>
      </c>
      <c r="S411" s="125">
        <f t="shared" si="95"/>
        <v>0.98599999999999999</v>
      </c>
    </row>
    <row r="412" spans="1:19" x14ac:dyDescent="0.25">
      <c r="A412" s="120" t="s">
        <v>9</v>
      </c>
      <c r="B412" s="122">
        <v>2710</v>
      </c>
      <c r="C412" s="85">
        <v>529</v>
      </c>
      <c r="D412" s="86">
        <v>0.19500000000000001</v>
      </c>
      <c r="E412" s="85">
        <v>476</v>
      </c>
      <c r="F412" s="86">
        <v>0.17599999999999999</v>
      </c>
      <c r="G412" s="85">
        <v>654</v>
      </c>
      <c r="H412" s="86">
        <v>0.24099999999999999</v>
      </c>
      <c r="I412" s="85">
        <v>582</v>
      </c>
      <c r="J412" s="86">
        <v>0.215</v>
      </c>
      <c r="K412" s="85">
        <v>149</v>
      </c>
      <c r="L412" s="86">
        <v>5.5E-2</v>
      </c>
      <c r="M412" s="85">
        <v>268</v>
      </c>
      <c r="N412" s="86">
        <v>9.9000000000000005E-2</v>
      </c>
      <c r="P412" s="65">
        <f t="shared" si="93"/>
        <v>0.82699999999999996</v>
      </c>
      <c r="Q412" s="65"/>
      <c r="R412" s="65">
        <f t="shared" si="94"/>
        <v>0.154</v>
      </c>
      <c r="S412" s="125">
        <f t="shared" si="95"/>
        <v>0.98099999999999998</v>
      </c>
    </row>
    <row r="413" spans="1:19" x14ac:dyDescent="0.25">
      <c r="A413" s="121" t="s">
        <v>10</v>
      </c>
      <c r="B413" s="124">
        <v>1332</v>
      </c>
      <c r="C413" s="88">
        <v>479</v>
      </c>
      <c r="D413" s="89">
        <v>0.36</v>
      </c>
      <c r="E413" s="88">
        <v>167</v>
      </c>
      <c r="F413" s="89">
        <v>0.125</v>
      </c>
      <c r="G413" s="88">
        <v>302</v>
      </c>
      <c r="H413" s="89">
        <v>0.22700000000000001</v>
      </c>
      <c r="I413" s="88">
        <v>135</v>
      </c>
      <c r="J413" s="89">
        <v>0.10100000000000001</v>
      </c>
      <c r="K413" s="88">
        <v>123</v>
      </c>
      <c r="L413" s="89">
        <v>9.1999999999999998E-2</v>
      </c>
      <c r="M413" s="88">
        <v>94</v>
      </c>
      <c r="N413" s="89">
        <v>7.0999999999999994E-2</v>
      </c>
      <c r="P413" s="65">
        <f t="shared" si="93"/>
        <v>0.81299999999999994</v>
      </c>
      <c r="Q413" s="65"/>
      <c r="R413" s="65">
        <f t="shared" si="94"/>
        <v>0.16299999999999998</v>
      </c>
      <c r="S413" s="125">
        <f t="shared" si="95"/>
        <v>0.97599999999999998</v>
      </c>
    </row>
    <row r="414" spans="1:19" x14ac:dyDescent="0.25">
      <c r="A414" s="121" t="s">
        <v>11</v>
      </c>
      <c r="B414" s="124">
        <v>1895</v>
      </c>
      <c r="C414" s="124">
        <v>1075</v>
      </c>
      <c r="D414" s="89">
        <v>0.56699999999999995</v>
      </c>
      <c r="E414" s="88">
        <v>232</v>
      </c>
      <c r="F414" s="89">
        <v>0.122</v>
      </c>
      <c r="G414" s="88">
        <v>298</v>
      </c>
      <c r="H414" s="89">
        <v>0.157</v>
      </c>
      <c r="I414" s="88">
        <v>54</v>
      </c>
      <c r="J414" s="89">
        <v>2.8000000000000001E-2</v>
      </c>
      <c r="K414" s="88">
        <v>134</v>
      </c>
      <c r="L414" s="89">
        <v>7.0999999999999994E-2</v>
      </c>
      <c r="M414" s="88">
        <v>73</v>
      </c>
      <c r="N414" s="89">
        <v>3.9E-2</v>
      </c>
      <c r="P414" s="65">
        <f t="shared" si="93"/>
        <v>0.874</v>
      </c>
      <c r="Q414" s="65"/>
      <c r="R414" s="65">
        <f t="shared" si="94"/>
        <v>0.10999999999999999</v>
      </c>
      <c r="S414" s="125">
        <f t="shared" si="95"/>
        <v>0.98399999999999999</v>
      </c>
    </row>
    <row r="415" spans="1:19" x14ac:dyDescent="0.25">
      <c r="A415" s="121" t="s">
        <v>12</v>
      </c>
      <c r="B415" s="124">
        <v>9</v>
      </c>
      <c r="C415" s="88">
        <v>0</v>
      </c>
      <c r="D415" s="89" t="s">
        <v>841</v>
      </c>
      <c r="E415" s="88">
        <v>0</v>
      </c>
      <c r="F415" s="89" t="s">
        <v>841</v>
      </c>
      <c r="G415" s="88">
        <v>0</v>
      </c>
      <c r="H415" s="89" t="s">
        <v>841</v>
      </c>
      <c r="I415" s="88">
        <v>1</v>
      </c>
      <c r="J415" s="89">
        <v>0.111</v>
      </c>
      <c r="K415" s="88">
        <v>0</v>
      </c>
      <c r="L415" s="89" t="s">
        <v>841</v>
      </c>
      <c r="M415" s="88">
        <v>8</v>
      </c>
      <c r="N415" s="89">
        <v>0.88900000000000001</v>
      </c>
    </row>
    <row r="417" spans="1:19" x14ac:dyDescent="0.25">
      <c r="A417" s="121" t="s">
        <v>925</v>
      </c>
      <c r="B417" s="61">
        <f>SUM(B408:B414)</f>
        <v>36381</v>
      </c>
      <c r="P417" s="53">
        <f>SUMPRODUCT(B408:B414,P408:P414)/B417</f>
        <v>0.8640165470987603</v>
      </c>
      <c r="Q417" t="s">
        <v>827</v>
      </c>
    </row>
    <row r="419" spans="1:19" x14ac:dyDescent="0.25">
      <c r="A419" s="81" t="s">
        <v>922</v>
      </c>
    </row>
    <row r="420" spans="1:19" ht="15.75" customHeight="1" x14ac:dyDescent="0.25">
      <c r="A420" s="114"/>
      <c r="B420" s="114"/>
      <c r="C420" s="280" t="s">
        <v>962</v>
      </c>
      <c r="D420" s="281"/>
      <c r="E420" s="281"/>
      <c r="F420" s="282"/>
      <c r="G420" s="280" t="s">
        <v>963</v>
      </c>
      <c r="H420" s="281"/>
      <c r="I420" s="281"/>
      <c r="J420" s="282"/>
      <c r="K420" s="280" t="s">
        <v>835</v>
      </c>
      <c r="L420" s="281"/>
      <c r="M420" s="281"/>
      <c r="N420" s="282"/>
    </row>
    <row r="421" spans="1:19" ht="15.75" customHeight="1" x14ac:dyDescent="0.25">
      <c r="A421" s="123">
        <v>44591</v>
      </c>
      <c r="B421" s="62"/>
      <c r="C421" s="280" t="s">
        <v>920</v>
      </c>
      <c r="D421" s="282"/>
      <c r="E421" s="280" t="s">
        <v>921</v>
      </c>
      <c r="F421" s="282"/>
      <c r="G421" s="280" t="s">
        <v>920</v>
      </c>
      <c r="H421" s="282"/>
      <c r="I421" s="280" t="s">
        <v>921</v>
      </c>
      <c r="J421" s="282"/>
      <c r="K421" s="280" t="s">
        <v>920</v>
      </c>
      <c r="L421" s="282"/>
      <c r="M421" s="280" t="s">
        <v>921</v>
      </c>
      <c r="N421" s="282"/>
    </row>
    <row r="422" spans="1:19" ht="45" x14ac:dyDescent="0.25">
      <c r="A422" s="119" t="s">
        <v>104</v>
      </c>
      <c r="B422" s="62" t="s">
        <v>1026</v>
      </c>
      <c r="C422" s="62" t="s">
        <v>839</v>
      </c>
      <c r="D422" s="62" t="s">
        <v>840</v>
      </c>
      <c r="E422" s="62" t="s">
        <v>839</v>
      </c>
      <c r="F422" s="62" t="s">
        <v>840</v>
      </c>
      <c r="G422" s="62" t="s">
        <v>839</v>
      </c>
      <c r="H422" s="62" t="s">
        <v>840</v>
      </c>
      <c r="I422" s="62" t="s">
        <v>839</v>
      </c>
      <c r="J422" s="62" t="s">
        <v>840</v>
      </c>
      <c r="K422" s="62" t="s">
        <v>839</v>
      </c>
      <c r="L422" s="62" t="s">
        <v>840</v>
      </c>
      <c r="M422" s="62" t="s">
        <v>839</v>
      </c>
      <c r="N422" s="62" t="s">
        <v>840</v>
      </c>
      <c r="P422" s="62" t="s">
        <v>833</v>
      </c>
      <c r="Q422" s="62" t="s">
        <v>834</v>
      </c>
      <c r="R422" s="62" t="s">
        <v>923</v>
      </c>
    </row>
    <row r="423" spans="1:19" x14ac:dyDescent="0.25">
      <c r="A423" s="120" t="s">
        <v>964</v>
      </c>
      <c r="B423" s="122">
        <v>1669</v>
      </c>
      <c r="C423" s="85">
        <v>0</v>
      </c>
      <c r="D423" s="85" t="s">
        <v>841</v>
      </c>
      <c r="E423" s="85">
        <v>0</v>
      </c>
      <c r="F423" s="85" t="s">
        <v>841</v>
      </c>
      <c r="G423" s="85">
        <v>0</v>
      </c>
      <c r="H423" s="85" t="s">
        <v>841</v>
      </c>
      <c r="I423" s="85">
        <v>0</v>
      </c>
      <c r="J423" s="85" t="s">
        <v>841</v>
      </c>
      <c r="K423" s="85">
        <v>61</v>
      </c>
      <c r="L423" s="86">
        <v>3.6999999999999998E-2</v>
      </c>
      <c r="M423" s="122">
        <v>1608</v>
      </c>
      <c r="N423" s="86">
        <v>0.96299999999999997</v>
      </c>
    </row>
    <row r="424" spans="1:19" x14ac:dyDescent="0.25">
      <c r="A424" s="121" t="s">
        <v>965</v>
      </c>
      <c r="B424" s="124">
        <v>2676</v>
      </c>
      <c r="C424" s="88">
        <v>0</v>
      </c>
      <c r="D424" s="89" t="s">
        <v>841</v>
      </c>
      <c r="E424" s="88">
        <v>1</v>
      </c>
      <c r="F424" s="89">
        <v>0</v>
      </c>
      <c r="G424" s="88">
        <v>9</v>
      </c>
      <c r="H424" s="89">
        <v>3.0000000000000001E-3</v>
      </c>
      <c r="I424" s="88">
        <v>44</v>
      </c>
      <c r="J424" s="89">
        <v>1.6E-2</v>
      </c>
      <c r="K424" s="88">
        <v>161</v>
      </c>
      <c r="L424" s="89">
        <v>0.06</v>
      </c>
      <c r="M424" s="124">
        <v>1329</v>
      </c>
      <c r="N424" s="89">
        <v>0.497</v>
      </c>
    </row>
    <row r="425" spans="1:19" x14ac:dyDescent="0.25">
      <c r="A425" s="120" t="s">
        <v>809</v>
      </c>
      <c r="B425" s="122">
        <v>8163</v>
      </c>
      <c r="C425" s="85">
        <v>119</v>
      </c>
      <c r="D425" s="86">
        <v>1.4999999999999999E-2</v>
      </c>
      <c r="E425" s="85">
        <v>684</v>
      </c>
      <c r="F425" s="86">
        <v>8.4000000000000005E-2</v>
      </c>
      <c r="G425" s="122">
        <v>779</v>
      </c>
      <c r="H425" s="86">
        <v>9.5000000000000001E-2</v>
      </c>
      <c r="I425" s="122">
        <v>5196</v>
      </c>
      <c r="J425" s="86">
        <v>0.63700000000000001</v>
      </c>
      <c r="K425" s="85">
        <v>128</v>
      </c>
      <c r="L425" s="86">
        <v>1.6E-2</v>
      </c>
      <c r="M425" s="122">
        <v>1004</v>
      </c>
      <c r="N425" s="86">
        <v>0.123</v>
      </c>
      <c r="P425" s="65">
        <f>D425+F425+H425+J425</f>
        <v>0.83099999999999996</v>
      </c>
      <c r="Q425" s="65"/>
      <c r="R425" s="65">
        <f>L425+N425</f>
        <v>0.13900000000000001</v>
      </c>
      <c r="S425" s="125">
        <f>SUM(P425:R425)</f>
        <v>0.97</v>
      </c>
    </row>
    <row r="426" spans="1:19" x14ac:dyDescent="0.25">
      <c r="A426" s="121" t="s">
        <v>6</v>
      </c>
      <c r="B426" s="124">
        <v>8237</v>
      </c>
      <c r="C426" s="88">
        <v>277</v>
      </c>
      <c r="D426" s="89">
        <v>3.4000000000000002E-2</v>
      </c>
      <c r="E426" s="124">
        <v>1443</v>
      </c>
      <c r="F426" s="89">
        <v>0.17499999999999999</v>
      </c>
      <c r="G426" s="124">
        <v>762</v>
      </c>
      <c r="H426" s="89">
        <v>9.2999999999999999E-2</v>
      </c>
      <c r="I426" s="124">
        <v>4622</v>
      </c>
      <c r="J426" s="89">
        <v>0.56100000000000005</v>
      </c>
      <c r="K426" s="88">
        <v>118</v>
      </c>
      <c r="L426" s="89">
        <v>1.4E-2</v>
      </c>
      <c r="M426" s="88">
        <v>837</v>
      </c>
      <c r="N426" s="89">
        <v>0.10199999999999999</v>
      </c>
      <c r="P426" s="65">
        <f t="shared" ref="P426:P431" si="96">D426+F426+H426+J426</f>
        <v>0.86299999999999999</v>
      </c>
      <c r="Q426" s="65"/>
      <c r="R426" s="65">
        <f t="shared" ref="R426:R431" si="97">L426+N426</f>
        <v>0.11599999999999999</v>
      </c>
      <c r="S426" s="125">
        <f t="shared" ref="S426:S431" si="98">SUM(P426:R426)</f>
        <v>0.97899999999999998</v>
      </c>
    </row>
    <row r="427" spans="1:19" x14ac:dyDescent="0.25">
      <c r="A427" s="120" t="s">
        <v>7</v>
      </c>
      <c r="B427" s="122">
        <v>6643</v>
      </c>
      <c r="C427" s="85">
        <v>337</v>
      </c>
      <c r="D427" s="86">
        <v>5.0999999999999997E-2</v>
      </c>
      <c r="E427" s="122">
        <v>1544</v>
      </c>
      <c r="F427" s="86">
        <v>0.23200000000000001</v>
      </c>
      <c r="G427" s="122">
        <v>728</v>
      </c>
      <c r="H427" s="86">
        <v>0.11</v>
      </c>
      <c r="I427" s="122">
        <v>3279</v>
      </c>
      <c r="J427" s="86">
        <v>0.49399999999999999</v>
      </c>
      <c r="K427" s="85">
        <v>113</v>
      </c>
      <c r="L427" s="86">
        <v>1.7000000000000001E-2</v>
      </c>
      <c r="M427" s="85">
        <v>495</v>
      </c>
      <c r="N427" s="86">
        <v>7.4999999999999997E-2</v>
      </c>
      <c r="P427" s="65">
        <f t="shared" si="96"/>
        <v>0.88700000000000001</v>
      </c>
      <c r="Q427" s="65"/>
      <c r="R427" s="65">
        <f t="shared" si="97"/>
        <v>9.1999999999999998E-2</v>
      </c>
      <c r="S427" s="125">
        <f t="shared" si="98"/>
        <v>0.97899999999999998</v>
      </c>
    </row>
    <row r="428" spans="1:19" x14ac:dyDescent="0.25">
      <c r="A428" s="121" t="s">
        <v>8</v>
      </c>
      <c r="B428" s="124">
        <v>4310</v>
      </c>
      <c r="C428" s="88">
        <v>351</v>
      </c>
      <c r="D428" s="89">
        <v>8.1000000000000003E-2</v>
      </c>
      <c r="E428" s="88">
        <v>979</v>
      </c>
      <c r="F428" s="89">
        <v>0.22700000000000001</v>
      </c>
      <c r="G428" s="124">
        <v>695</v>
      </c>
      <c r="H428" s="89">
        <v>0.161</v>
      </c>
      <c r="I428" s="124">
        <v>1714</v>
      </c>
      <c r="J428" s="89">
        <v>0.39800000000000002</v>
      </c>
      <c r="K428" s="88">
        <v>119</v>
      </c>
      <c r="L428" s="89">
        <v>2.8000000000000001E-2</v>
      </c>
      <c r="M428" s="88">
        <v>392</v>
      </c>
      <c r="N428" s="89">
        <v>9.0999999999999998E-2</v>
      </c>
      <c r="P428" s="65">
        <f t="shared" si="96"/>
        <v>0.86699999999999999</v>
      </c>
      <c r="Q428" s="65"/>
      <c r="R428" s="65">
        <f t="shared" si="97"/>
        <v>0.11899999999999999</v>
      </c>
      <c r="S428" s="125">
        <f t="shared" si="98"/>
        <v>0.98599999999999999</v>
      </c>
    </row>
    <row r="429" spans="1:19" x14ac:dyDescent="0.25">
      <c r="A429" s="120" t="s">
        <v>9</v>
      </c>
      <c r="B429" s="122">
        <v>2587</v>
      </c>
      <c r="C429" s="85">
        <v>390</v>
      </c>
      <c r="D429" s="86">
        <v>0.151</v>
      </c>
      <c r="E429" s="85">
        <v>630</v>
      </c>
      <c r="F429" s="86">
        <v>0.24399999999999999</v>
      </c>
      <c r="G429" s="85">
        <v>469</v>
      </c>
      <c r="H429" s="86">
        <v>0.18099999999999999</v>
      </c>
      <c r="I429" s="85">
        <v>645</v>
      </c>
      <c r="J429" s="86">
        <v>0.249</v>
      </c>
      <c r="K429" s="85">
        <v>117</v>
      </c>
      <c r="L429" s="86">
        <v>4.4999999999999998E-2</v>
      </c>
      <c r="M429" s="85">
        <v>285</v>
      </c>
      <c r="N429" s="86">
        <v>0.11</v>
      </c>
      <c r="P429" s="65">
        <f t="shared" si="96"/>
        <v>0.82500000000000007</v>
      </c>
      <c r="Q429" s="65"/>
      <c r="R429" s="65">
        <f t="shared" si="97"/>
        <v>0.155</v>
      </c>
      <c r="S429" s="125">
        <f t="shared" si="98"/>
        <v>0.98000000000000009</v>
      </c>
    </row>
    <row r="430" spans="1:19" x14ac:dyDescent="0.25">
      <c r="A430" s="121" t="s">
        <v>10</v>
      </c>
      <c r="B430" s="124">
        <v>1290</v>
      </c>
      <c r="C430" s="88">
        <v>371</v>
      </c>
      <c r="D430" s="89">
        <v>0.28799999999999998</v>
      </c>
      <c r="E430" s="88">
        <v>268</v>
      </c>
      <c r="F430" s="89">
        <v>0.20799999999999999</v>
      </c>
      <c r="G430" s="88">
        <v>238</v>
      </c>
      <c r="H430" s="89">
        <v>0.184</v>
      </c>
      <c r="I430" s="88">
        <v>175</v>
      </c>
      <c r="J430" s="89">
        <v>0.13600000000000001</v>
      </c>
      <c r="K430" s="88">
        <v>103</v>
      </c>
      <c r="L430" s="89">
        <v>0.08</v>
      </c>
      <c r="M430" s="88">
        <v>105</v>
      </c>
      <c r="N430" s="89">
        <v>8.1000000000000003E-2</v>
      </c>
      <c r="P430" s="65">
        <f t="shared" si="96"/>
        <v>0.81599999999999995</v>
      </c>
      <c r="Q430" s="65"/>
      <c r="R430" s="65">
        <f t="shared" si="97"/>
        <v>0.161</v>
      </c>
      <c r="S430" s="125">
        <f t="shared" si="98"/>
        <v>0.97699999999999998</v>
      </c>
    </row>
    <row r="431" spans="1:19" x14ac:dyDescent="0.25">
      <c r="A431" s="121" t="s">
        <v>11</v>
      </c>
      <c r="B431" s="124">
        <v>1880</v>
      </c>
      <c r="C431" s="124">
        <v>825</v>
      </c>
      <c r="D431" s="89">
        <v>0.439</v>
      </c>
      <c r="E431" s="88">
        <v>486</v>
      </c>
      <c r="F431" s="89">
        <v>0.25900000000000001</v>
      </c>
      <c r="G431" s="88">
        <v>241</v>
      </c>
      <c r="H431" s="89">
        <v>0.128</v>
      </c>
      <c r="I431" s="88">
        <v>96</v>
      </c>
      <c r="J431" s="89">
        <v>5.0999999999999997E-2</v>
      </c>
      <c r="K431" s="88">
        <v>107</v>
      </c>
      <c r="L431" s="89">
        <v>5.7000000000000002E-2</v>
      </c>
      <c r="M431" s="88">
        <v>99</v>
      </c>
      <c r="N431" s="89">
        <v>5.2999999999999999E-2</v>
      </c>
      <c r="P431" s="65">
        <f t="shared" si="96"/>
        <v>0.877</v>
      </c>
      <c r="Q431" s="65"/>
      <c r="R431" s="65">
        <f t="shared" si="97"/>
        <v>0.11</v>
      </c>
      <c r="S431" s="125">
        <f t="shared" si="98"/>
        <v>0.98699999999999999</v>
      </c>
    </row>
    <row r="432" spans="1:19" x14ac:dyDescent="0.25">
      <c r="A432" s="121" t="s">
        <v>12</v>
      </c>
      <c r="B432" s="124">
        <v>13</v>
      </c>
      <c r="C432" s="88">
        <v>0</v>
      </c>
      <c r="D432" s="89" t="s">
        <v>841</v>
      </c>
      <c r="E432" s="88">
        <v>0</v>
      </c>
      <c r="F432" s="89" t="s">
        <v>841</v>
      </c>
      <c r="G432" s="88">
        <v>0</v>
      </c>
      <c r="H432" s="89" t="s">
        <v>841</v>
      </c>
      <c r="I432" s="88">
        <v>1</v>
      </c>
      <c r="J432" s="89">
        <v>7.6999999999999999E-2</v>
      </c>
      <c r="K432" s="88">
        <v>0</v>
      </c>
      <c r="L432" s="89" t="s">
        <v>841</v>
      </c>
      <c r="M432" s="88">
        <v>12</v>
      </c>
      <c r="N432" s="89">
        <v>0.92300000000000004</v>
      </c>
    </row>
    <row r="434" spans="1:19" x14ac:dyDescent="0.25">
      <c r="A434" s="121" t="s">
        <v>925</v>
      </c>
      <c r="B434" s="61">
        <f>SUM(B425:B431)</f>
        <v>33110</v>
      </c>
      <c r="P434" s="53">
        <f>SUMPRODUCT(B425:B431,P425:P431)/B434</f>
        <v>0.85644125641800062</v>
      </c>
      <c r="Q434" t="s">
        <v>827</v>
      </c>
    </row>
    <row r="436" spans="1:19" x14ac:dyDescent="0.25">
      <c r="A436" s="81" t="s">
        <v>922</v>
      </c>
    </row>
    <row r="437" spans="1:19" ht="15.75" customHeight="1" x14ac:dyDescent="0.25">
      <c r="A437" s="114"/>
      <c r="B437" s="114"/>
      <c r="C437" s="280" t="s">
        <v>962</v>
      </c>
      <c r="D437" s="281"/>
      <c r="E437" s="281"/>
      <c r="F437" s="282"/>
      <c r="G437" s="280" t="s">
        <v>963</v>
      </c>
      <c r="H437" s="281"/>
      <c r="I437" s="281"/>
      <c r="J437" s="282"/>
      <c r="K437" s="280" t="s">
        <v>835</v>
      </c>
      <c r="L437" s="281"/>
      <c r="M437" s="281"/>
      <c r="N437" s="282"/>
    </row>
    <row r="438" spans="1:19" ht="15.75" customHeight="1" x14ac:dyDescent="0.25">
      <c r="A438" s="123">
        <v>44592</v>
      </c>
      <c r="B438" s="62"/>
      <c r="C438" s="280" t="s">
        <v>920</v>
      </c>
      <c r="D438" s="282"/>
      <c r="E438" s="280" t="s">
        <v>921</v>
      </c>
      <c r="F438" s="282"/>
      <c r="G438" s="280" t="s">
        <v>920</v>
      </c>
      <c r="H438" s="282"/>
      <c r="I438" s="280" t="s">
        <v>921</v>
      </c>
      <c r="J438" s="282"/>
      <c r="K438" s="280" t="s">
        <v>920</v>
      </c>
      <c r="L438" s="282"/>
      <c r="M438" s="280" t="s">
        <v>921</v>
      </c>
      <c r="N438" s="282"/>
    </row>
    <row r="439" spans="1:19" x14ac:dyDescent="0.25">
      <c r="A439" s="119" t="s">
        <v>104</v>
      </c>
      <c r="B439" s="62" t="s">
        <v>0</v>
      </c>
      <c r="C439" s="62" t="s">
        <v>839</v>
      </c>
      <c r="D439" s="62" t="s">
        <v>840</v>
      </c>
      <c r="E439" s="62" t="s">
        <v>839</v>
      </c>
      <c r="F439" s="62" t="s">
        <v>840</v>
      </c>
      <c r="G439" s="62" t="s">
        <v>839</v>
      </c>
      <c r="H439" s="62" t="s">
        <v>840</v>
      </c>
      <c r="I439" s="62" t="s">
        <v>839</v>
      </c>
      <c r="J439" s="62" t="s">
        <v>840</v>
      </c>
      <c r="K439" s="62" t="s">
        <v>839</v>
      </c>
      <c r="L439" s="62" t="s">
        <v>840</v>
      </c>
      <c r="M439" s="62" t="s">
        <v>839</v>
      </c>
      <c r="N439" s="62" t="s">
        <v>840</v>
      </c>
      <c r="P439" s="62" t="s">
        <v>833</v>
      </c>
      <c r="Q439" s="62" t="s">
        <v>834</v>
      </c>
      <c r="R439" s="62" t="s">
        <v>923</v>
      </c>
    </row>
    <row r="440" spans="1:19" x14ac:dyDescent="0.25">
      <c r="A440" s="120" t="s">
        <v>964</v>
      </c>
      <c r="B440" s="122">
        <v>1657</v>
      </c>
      <c r="C440" s="85">
        <v>0</v>
      </c>
      <c r="D440" s="85" t="s">
        <v>841</v>
      </c>
      <c r="E440" s="85">
        <v>0</v>
      </c>
      <c r="F440" s="85" t="s">
        <v>841</v>
      </c>
      <c r="G440" s="85">
        <v>0</v>
      </c>
      <c r="H440" s="85" t="s">
        <v>841</v>
      </c>
      <c r="I440" s="85">
        <v>0</v>
      </c>
      <c r="J440" s="85" t="s">
        <v>841</v>
      </c>
      <c r="K440" s="85">
        <v>88</v>
      </c>
      <c r="L440" s="86">
        <v>5.2999999999999999E-2</v>
      </c>
      <c r="M440" s="122">
        <v>1569</v>
      </c>
      <c r="N440" s="86">
        <v>0.94699999999999995</v>
      </c>
    </row>
    <row r="441" spans="1:19" x14ac:dyDescent="0.25">
      <c r="A441" s="121" t="s">
        <v>965</v>
      </c>
      <c r="B441" s="124">
        <v>2501</v>
      </c>
      <c r="C441" s="88">
        <v>0</v>
      </c>
      <c r="D441" s="89" t="s">
        <v>841</v>
      </c>
      <c r="E441" s="88">
        <v>1</v>
      </c>
      <c r="F441" s="89">
        <v>0</v>
      </c>
      <c r="G441" s="88">
        <v>11</v>
      </c>
      <c r="H441" s="89">
        <v>4.0000000000000001E-3</v>
      </c>
      <c r="I441" s="88">
        <v>44</v>
      </c>
      <c r="J441" s="89">
        <v>1.7999999999999999E-2</v>
      </c>
      <c r="K441" s="88">
        <v>197</v>
      </c>
      <c r="L441" s="89">
        <v>7.9000000000000001E-2</v>
      </c>
      <c r="M441" s="124">
        <v>1158</v>
      </c>
      <c r="N441" s="89">
        <v>0.46300000000000002</v>
      </c>
    </row>
    <row r="442" spans="1:19" x14ac:dyDescent="0.25">
      <c r="A442" s="120" t="s">
        <v>809</v>
      </c>
      <c r="B442" s="122">
        <v>7570</v>
      </c>
      <c r="C442" s="85">
        <v>203</v>
      </c>
      <c r="D442" s="86">
        <v>2.7E-2</v>
      </c>
      <c r="E442" s="85">
        <v>587</v>
      </c>
      <c r="F442" s="86">
        <v>7.8E-2</v>
      </c>
      <c r="G442" s="122">
        <v>1098</v>
      </c>
      <c r="H442" s="86">
        <v>0.14499999999999999</v>
      </c>
      <c r="I442" s="122">
        <v>4389</v>
      </c>
      <c r="J442" s="86">
        <v>0.57999999999999996</v>
      </c>
      <c r="K442" s="85">
        <v>169</v>
      </c>
      <c r="L442" s="86">
        <v>2.1999999999999999E-2</v>
      </c>
      <c r="M442" s="122">
        <v>884</v>
      </c>
      <c r="N442" s="86">
        <v>0.11700000000000001</v>
      </c>
      <c r="P442" s="65">
        <f>D442+F442+H442+J442</f>
        <v>0.83</v>
      </c>
      <c r="Q442" s="65"/>
      <c r="R442" s="65">
        <f>L442+N442</f>
        <v>0.13900000000000001</v>
      </c>
      <c r="S442" s="125">
        <f>SUM(P442:R442)</f>
        <v>0.96899999999999997</v>
      </c>
    </row>
    <row r="443" spans="1:19" x14ac:dyDescent="0.25">
      <c r="A443" s="121" t="s">
        <v>6</v>
      </c>
      <c r="B443" s="124">
        <v>7806</v>
      </c>
      <c r="C443" s="88">
        <v>427</v>
      </c>
      <c r="D443" s="89">
        <v>5.5E-2</v>
      </c>
      <c r="E443" s="124">
        <v>1283</v>
      </c>
      <c r="F443" s="89">
        <v>0.16400000000000001</v>
      </c>
      <c r="G443" s="124">
        <v>1089</v>
      </c>
      <c r="H443" s="89">
        <v>0.14000000000000001</v>
      </c>
      <c r="I443" s="124">
        <v>3908</v>
      </c>
      <c r="J443" s="89">
        <v>0.501</v>
      </c>
      <c r="K443" s="88">
        <v>171</v>
      </c>
      <c r="L443" s="89">
        <v>2.1999999999999999E-2</v>
      </c>
      <c r="M443" s="88">
        <v>753</v>
      </c>
      <c r="N443" s="89">
        <v>9.6000000000000002E-2</v>
      </c>
      <c r="P443" s="65">
        <f t="shared" ref="P443:P448" si="99">D443+F443+H443+J443</f>
        <v>0.86</v>
      </c>
      <c r="Q443" s="65"/>
      <c r="R443" s="65">
        <f t="shared" ref="R443:R448" si="100">L443+N443</f>
        <v>0.11799999999999999</v>
      </c>
      <c r="S443" s="125">
        <f t="shared" ref="S443:S448" si="101">SUM(P443:R443)</f>
        <v>0.97799999999999998</v>
      </c>
    </row>
    <row r="444" spans="1:19" x14ac:dyDescent="0.25">
      <c r="A444" s="120" t="s">
        <v>7</v>
      </c>
      <c r="B444" s="122">
        <v>6216</v>
      </c>
      <c r="C444" s="85">
        <v>494</v>
      </c>
      <c r="D444" s="86">
        <v>7.9000000000000001E-2</v>
      </c>
      <c r="E444" s="122">
        <v>1350</v>
      </c>
      <c r="F444" s="86">
        <v>0.217</v>
      </c>
      <c r="G444" s="122">
        <v>980</v>
      </c>
      <c r="H444" s="86">
        <v>0.158</v>
      </c>
      <c r="I444" s="122">
        <v>2681</v>
      </c>
      <c r="J444" s="86">
        <v>0.43099999999999999</v>
      </c>
      <c r="K444" s="85">
        <v>146</v>
      </c>
      <c r="L444" s="86">
        <v>2.3E-2</v>
      </c>
      <c r="M444" s="85">
        <v>428</v>
      </c>
      <c r="N444" s="86">
        <v>6.9000000000000006E-2</v>
      </c>
      <c r="P444" s="65">
        <f t="shared" si="99"/>
        <v>0.88500000000000001</v>
      </c>
      <c r="Q444" s="65"/>
      <c r="R444" s="65">
        <f t="shared" si="100"/>
        <v>9.1999999999999998E-2</v>
      </c>
      <c r="S444" s="125">
        <f t="shared" si="101"/>
        <v>0.97699999999999998</v>
      </c>
    </row>
    <row r="445" spans="1:19" x14ac:dyDescent="0.25">
      <c r="A445" s="121" t="s">
        <v>8</v>
      </c>
      <c r="B445" s="124">
        <v>4038</v>
      </c>
      <c r="C445" s="88">
        <v>532</v>
      </c>
      <c r="D445" s="89">
        <v>0.13200000000000001</v>
      </c>
      <c r="E445" s="88">
        <v>757</v>
      </c>
      <c r="F445" s="89">
        <v>0.187</v>
      </c>
      <c r="G445" s="124">
        <v>895</v>
      </c>
      <c r="H445" s="89">
        <v>0.222</v>
      </c>
      <c r="I445" s="124">
        <v>1287</v>
      </c>
      <c r="J445" s="89">
        <v>0.31900000000000001</v>
      </c>
      <c r="K445" s="88">
        <v>153</v>
      </c>
      <c r="L445" s="89">
        <v>3.7999999999999999E-2</v>
      </c>
      <c r="M445" s="88">
        <v>355</v>
      </c>
      <c r="N445" s="89">
        <v>8.7999999999999995E-2</v>
      </c>
      <c r="P445" s="65">
        <f t="shared" si="99"/>
        <v>0.8600000000000001</v>
      </c>
      <c r="Q445" s="65"/>
      <c r="R445" s="65">
        <f t="shared" si="100"/>
        <v>0.126</v>
      </c>
      <c r="S445" s="125">
        <f t="shared" si="101"/>
        <v>0.9860000000000001</v>
      </c>
    </row>
    <row r="446" spans="1:19" x14ac:dyDescent="0.25">
      <c r="A446" s="120" t="s">
        <v>9</v>
      </c>
      <c r="B446" s="122">
        <v>2445</v>
      </c>
      <c r="C446" s="85">
        <v>581</v>
      </c>
      <c r="D446" s="86">
        <v>0.23799999999999999</v>
      </c>
      <c r="E446" s="85">
        <v>393</v>
      </c>
      <c r="F446" s="86">
        <v>0.161</v>
      </c>
      <c r="G446" s="85">
        <v>619</v>
      </c>
      <c r="H446" s="86">
        <v>0.253</v>
      </c>
      <c r="I446" s="85">
        <v>411</v>
      </c>
      <c r="J446" s="86">
        <v>0.16800000000000001</v>
      </c>
      <c r="K446" s="85">
        <v>166</v>
      </c>
      <c r="L446" s="86">
        <v>6.8000000000000005E-2</v>
      </c>
      <c r="M446" s="85">
        <v>229</v>
      </c>
      <c r="N446" s="86">
        <v>9.4E-2</v>
      </c>
      <c r="P446" s="65">
        <f t="shared" si="99"/>
        <v>0.82000000000000006</v>
      </c>
      <c r="Q446" s="65"/>
      <c r="R446" s="65">
        <f t="shared" si="100"/>
        <v>0.16200000000000001</v>
      </c>
      <c r="S446" s="125">
        <f t="shared" si="101"/>
        <v>0.9820000000000001</v>
      </c>
    </row>
    <row r="447" spans="1:19" x14ac:dyDescent="0.25">
      <c r="A447" s="121" t="s">
        <v>10</v>
      </c>
      <c r="B447" s="124">
        <v>1255</v>
      </c>
      <c r="C447" s="88">
        <v>521</v>
      </c>
      <c r="D447" s="89">
        <v>0.41499999999999998</v>
      </c>
      <c r="E447" s="88">
        <v>96</v>
      </c>
      <c r="F447" s="89">
        <v>7.5999999999999998E-2</v>
      </c>
      <c r="G447" s="88">
        <v>314</v>
      </c>
      <c r="H447" s="89">
        <v>0.25</v>
      </c>
      <c r="I447" s="88">
        <v>79</v>
      </c>
      <c r="J447" s="89">
        <v>6.3E-2</v>
      </c>
      <c r="K447" s="88">
        <v>135</v>
      </c>
      <c r="L447" s="89">
        <v>0.108</v>
      </c>
      <c r="M447" s="88">
        <v>80</v>
      </c>
      <c r="N447" s="89">
        <v>6.4000000000000001E-2</v>
      </c>
      <c r="P447" s="65">
        <f t="shared" si="99"/>
        <v>0.80400000000000005</v>
      </c>
      <c r="Q447" s="65"/>
      <c r="R447" s="65">
        <f t="shared" si="100"/>
        <v>0.17199999999999999</v>
      </c>
      <c r="S447" s="125">
        <f t="shared" si="101"/>
        <v>0.97599999999999998</v>
      </c>
    </row>
    <row r="448" spans="1:19" x14ac:dyDescent="0.25">
      <c r="A448" s="121" t="s">
        <v>11</v>
      </c>
      <c r="B448" s="124">
        <v>1827</v>
      </c>
      <c r="C448" s="124">
        <v>1170</v>
      </c>
      <c r="D448" s="89">
        <v>0.64</v>
      </c>
      <c r="E448" s="88">
        <v>105</v>
      </c>
      <c r="F448" s="89">
        <v>5.7000000000000002E-2</v>
      </c>
      <c r="G448" s="88">
        <v>300</v>
      </c>
      <c r="H448" s="89">
        <v>0.16400000000000001</v>
      </c>
      <c r="I448" s="88">
        <v>28</v>
      </c>
      <c r="J448" s="89">
        <v>1.4999999999999999E-2</v>
      </c>
      <c r="K448" s="88">
        <v>138</v>
      </c>
      <c r="L448" s="89">
        <v>7.5999999999999998E-2</v>
      </c>
      <c r="M448" s="88">
        <v>60</v>
      </c>
      <c r="N448" s="89">
        <v>3.3000000000000002E-2</v>
      </c>
      <c r="P448" s="65">
        <f t="shared" si="99"/>
        <v>0.87600000000000011</v>
      </c>
      <c r="Q448" s="65"/>
      <c r="R448" s="65">
        <f t="shared" si="100"/>
        <v>0.109</v>
      </c>
      <c r="S448" s="125">
        <f t="shared" si="101"/>
        <v>0.9850000000000001</v>
      </c>
    </row>
    <row r="449" spans="1:19" x14ac:dyDescent="0.25">
      <c r="A449" s="121" t="s">
        <v>12</v>
      </c>
      <c r="B449" s="124">
        <v>7</v>
      </c>
      <c r="C449" s="88">
        <v>0</v>
      </c>
      <c r="D449" s="89" t="s">
        <v>841</v>
      </c>
      <c r="E449" s="88">
        <v>0</v>
      </c>
      <c r="F449" s="89" t="s">
        <v>841</v>
      </c>
      <c r="G449" s="88">
        <v>0</v>
      </c>
      <c r="H449" s="89" t="s">
        <v>841</v>
      </c>
      <c r="I449" s="88">
        <v>0</v>
      </c>
      <c r="J449" s="89" t="s">
        <v>841</v>
      </c>
      <c r="K449" s="88">
        <v>0</v>
      </c>
      <c r="L449" s="89" t="s">
        <v>841</v>
      </c>
      <c r="M449" s="88">
        <v>7</v>
      </c>
      <c r="N449" s="89">
        <v>1</v>
      </c>
    </row>
    <row r="451" spans="1:19" x14ac:dyDescent="0.25">
      <c r="A451" s="121" t="s">
        <v>925</v>
      </c>
      <c r="B451" s="61">
        <f>SUM(B442:B448)</f>
        <v>31157</v>
      </c>
      <c r="P451" s="53">
        <f>SUMPRODUCT(B442:B448,P442:P448)/B451</f>
        <v>0.85324235324325193</v>
      </c>
      <c r="Q451" t="s">
        <v>827</v>
      </c>
    </row>
    <row r="453" spans="1:19" x14ac:dyDescent="0.25">
      <c r="A453" s="81" t="s">
        <v>922</v>
      </c>
    </row>
    <row r="454" spans="1:19" ht="15.75" customHeight="1" x14ac:dyDescent="0.25">
      <c r="A454" s="114"/>
      <c r="B454" s="114"/>
      <c r="C454" s="280" t="s">
        <v>962</v>
      </c>
      <c r="D454" s="281"/>
      <c r="E454" s="281"/>
      <c r="F454" s="282"/>
      <c r="G454" s="280" t="s">
        <v>963</v>
      </c>
      <c r="H454" s="281"/>
      <c r="I454" s="281"/>
      <c r="J454" s="282"/>
      <c r="K454" s="280" t="s">
        <v>835</v>
      </c>
      <c r="L454" s="281"/>
      <c r="M454" s="281"/>
      <c r="N454" s="282"/>
    </row>
    <row r="455" spans="1:19" ht="15.75" customHeight="1" x14ac:dyDescent="0.25">
      <c r="A455" s="123">
        <v>44593</v>
      </c>
      <c r="B455" s="62"/>
      <c r="C455" s="280" t="s">
        <v>920</v>
      </c>
      <c r="D455" s="282"/>
      <c r="E455" s="280" t="s">
        <v>921</v>
      </c>
      <c r="F455" s="282"/>
      <c r="G455" s="280" t="s">
        <v>920</v>
      </c>
      <c r="H455" s="282"/>
      <c r="I455" s="280" t="s">
        <v>921</v>
      </c>
      <c r="J455" s="282"/>
      <c r="K455" s="280" t="s">
        <v>920</v>
      </c>
      <c r="L455" s="282"/>
      <c r="M455" s="280" t="s">
        <v>921</v>
      </c>
      <c r="N455" s="282"/>
    </row>
    <row r="456" spans="1:19" ht="45" x14ac:dyDescent="0.25">
      <c r="A456" s="119" t="s">
        <v>104</v>
      </c>
      <c r="B456" s="62" t="s">
        <v>1026</v>
      </c>
      <c r="C456" s="62" t="s">
        <v>839</v>
      </c>
      <c r="D456" s="62" t="s">
        <v>840</v>
      </c>
      <c r="E456" s="62" t="s">
        <v>839</v>
      </c>
      <c r="F456" s="62" t="s">
        <v>840</v>
      </c>
      <c r="G456" s="62" t="s">
        <v>839</v>
      </c>
      <c r="H456" s="62" t="s">
        <v>840</v>
      </c>
      <c r="I456" s="62" t="s">
        <v>839</v>
      </c>
      <c r="J456" s="62" t="s">
        <v>840</v>
      </c>
      <c r="K456" s="62" t="s">
        <v>839</v>
      </c>
      <c r="L456" s="62" t="s">
        <v>840</v>
      </c>
      <c r="M456" s="62" t="s">
        <v>839</v>
      </c>
      <c r="N456" s="62" t="s">
        <v>840</v>
      </c>
      <c r="P456" s="62" t="s">
        <v>833</v>
      </c>
      <c r="Q456" s="62" t="s">
        <v>834</v>
      </c>
      <c r="R456" s="62" t="s">
        <v>923</v>
      </c>
    </row>
    <row r="457" spans="1:19" x14ac:dyDescent="0.25">
      <c r="A457" s="120" t="s">
        <v>964</v>
      </c>
      <c r="B457" s="122">
        <v>1694</v>
      </c>
      <c r="C457" s="85">
        <v>0</v>
      </c>
      <c r="D457" s="85" t="s">
        <v>841</v>
      </c>
      <c r="E457" s="85">
        <v>0</v>
      </c>
      <c r="F457" s="85" t="s">
        <v>841</v>
      </c>
      <c r="G457" s="85">
        <v>0</v>
      </c>
      <c r="H457" s="85" t="s">
        <v>841</v>
      </c>
      <c r="I457" s="85">
        <v>0</v>
      </c>
      <c r="J457" s="85" t="s">
        <v>841</v>
      </c>
      <c r="K457" s="85">
        <v>90</v>
      </c>
      <c r="L457" s="86">
        <v>5.2999999999999999E-2</v>
      </c>
      <c r="M457" s="122">
        <v>1604</v>
      </c>
      <c r="N457" s="86">
        <v>0.94699999999999995</v>
      </c>
    </row>
    <row r="458" spans="1:19" x14ac:dyDescent="0.25">
      <c r="A458" s="121" t="s">
        <v>965</v>
      </c>
      <c r="B458" s="124">
        <v>2427</v>
      </c>
      <c r="C458" s="88">
        <v>0</v>
      </c>
      <c r="D458" s="89" t="s">
        <v>841</v>
      </c>
      <c r="E458" s="88">
        <v>1</v>
      </c>
      <c r="F458" s="89">
        <v>0</v>
      </c>
      <c r="G458" s="88">
        <v>14</v>
      </c>
      <c r="H458" s="89">
        <v>6.0000000000000001E-3</v>
      </c>
      <c r="I458" s="88">
        <v>46</v>
      </c>
      <c r="J458" s="89">
        <v>1.9E-2</v>
      </c>
      <c r="K458" s="88">
        <v>188</v>
      </c>
      <c r="L458" s="89">
        <v>7.6999999999999999E-2</v>
      </c>
      <c r="M458" s="124">
        <v>1073</v>
      </c>
      <c r="N458" s="89">
        <v>0.442</v>
      </c>
    </row>
    <row r="459" spans="1:19" x14ac:dyDescent="0.25">
      <c r="A459" s="120" t="s">
        <v>809</v>
      </c>
      <c r="B459" s="122">
        <v>7312</v>
      </c>
      <c r="C459" s="85">
        <v>198</v>
      </c>
      <c r="D459" s="86">
        <v>2.7E-2</v>
      </c>
      <c r="E459" s="85">
        <v>589</v>
      </c>
      <c r="F459" s="86">
        <v>8.1000000000000003E-2</v>
      </c>
      <c r="G459" s="122">
        <v>1049</v>
      </c>
      <c r="H459" s="86">
        <v>0.14299999999999999</v>
      </c>
      <c r="I459" s="122">
        <v>4224</v>
      </c>
      <c r="J459" s="86">
        <v>0.57799999999999996</v>
      </c>
      <c r="K459" s="85">
        <v>160</v>
      </c>
      <c r="L459" s="86">
        <v>2.1999999999999999E-2</v>
      </c>
      <c r="M459" s="122">
        <v>862</v>
      </c>
      <c r="N459" s="86">
        <v>0.11799999999999999</v>
      </c>
      <c r="P459" s="65">
        <f>D459+F459+H459+J459</f>
        <v>0.82899999999999996</v>
      </c>
      <c r="Q459" s="65"/>
      <c r="R459" s="65">
        <f>L459+N459</f>
        <v>0.13999999999999999</v>
      </c>
      <c r="S459" s="125">
        <f>SUM(P459:R459)</f>
        <v>0.96899999999999997</v>
      </c>
    </row>
    <row r="460" spans="1:19" x14ac:dyDescent="0.25">
      <c r="A460" s="121" t="s">
        <v>6</v>
      </c>
      <c r="B460" s="124">
        <v>7728</v>
      </c>
      <c r="C460" s="88">
        <v>457</v>
      </c>
      <c r="D460" s="89">
        <v>5.8999999999999997E-2</v>
      </c>
      <c r="E460" s="124">
        <v>1327</v>
      </c>
      <c r="F460" s="89">
        <v>0.17199999999999999</v>
      </c>
      <c r="G460" s="124">
        <v>1089</v>
      </c>
      <c r="H460" s="89">
        <v>0.14099999999999999</v>
      </c>
      <c r="I460" s="124">
        <v>3772</v>
      </c>
      <c r="J460" s="89">
        <v>0.48799999999999999</v>
      </c>
      <c r="K460" s="88">
        <v>169</v>
      </c>
      <c r="L460" s="89">
        <v>2.1999999999999999E-2</v>
      </c>
      <c r="M460" s="88">
        <v>752</v>
      </c>
      <c r="N460" s="89">
        <v>9.7000000000000003E-2</v>
      </c>
      <c r="P460" s="65">
        <f t="shared" ref="P460:P465" si="102">D460+F460+H460+J460</f>
        <v>0.86</v>
      </c>
      <c r="Q460" s="65"/>
      <c r="R460" s="65">
        <f t="shared" ref="R460:R465" si="103">L460+N460</f>
        <v>0.11899999999999999</v>
      </c>
      <c r="S460" s="125">
        <f t="shared" ref="S460:S465" si="104">SUM(P460:R460)</f>
        <v>0.97899999999999998</v>
      </c>
    </row>
    <row r="461" spans="1:19" x14ac:dyDescent="0.25">
      <c r="A461" s="120" t="s">
        <v>7</v>
      </c>
      <c r="B461" s="122">
        <v>6183</v>
      </c>
      <c r="C461" s="85">
        <v>519</v>
      </c>
      <c r="D461" s="86">
        <v>8.4000000000000005E-2</v>
      </c>
      <c r="E461" s="122">
        <v>1414</v>
      </c>
      <c r="F461" s="86">
        <v>0.22900000000000001</v>
      </c>
      <c r="G461" s="122">
        <v>958</v>
      </c>
      <c r="H461" s="86">
        <v>0.155</v>
      </c>
      <c r="I461" s="122">
        <v>2568</v>
      </c>
      <c r="J461" s="86">
        <v>0.41499999999999998</v>
      </c>
      <c r="K461" s="85">
        <v>155</v>
      </c>
      <c r="L461" s="86">
        <v>2.5000000000000001E-2</v>
      </c>
      <c r="M461" s="85">
        <v>448</v>
      </c>
      <c r="N461" s="86">
        <v>7.1999999999999995E-2</v>
      </c>
      <c r="P461" s="65">
        <f t="shared" si="102"/>
        <v>0.88300000000000001</v>
      </c>
      <c r="Q461" s="65"/>
      <c r="R461" s="65">
        <f t="shared" si="103"/>
        <v>9.7000000000000003E-2</v>
      </c>
      <c r="S461" s="125">
        <f t="shared" si="104"/>
        <v>0.98</v>
      </c>
    </row>
    <row r="462" spans="1:19" x14ac:dyDescent="0.25">
      <c r="A462" s="121" t="s">
        <v>8</v>
      </c>
      <c r="B462" s="124">
        <v>4061</v>
      </c>
      <c r="C462" s="88">
        <v>548</v>
      </c>
      <c r="D462" s="89">
        <v>0.13500000000000001</v>
      </c>
      <c r="E462" s="88">
        <v>788</v>
      </c>
      <c r="F462" s="89">
        <v>0.19400000000000001</v>
      </c>
      <c r="G462" s="124">
        <v>865</v>
      </c>
      <c r="H462" s="89">
        <v>0.21299999999999999</v>
      </c>
      <c r="I462" s="124">
        <v>1278</v>
      </c>
      <c r="J462" s="89">
        <v>0.315</v>
      </c>
      <c r="K462" s="88">
        <v>147</v>
      </c>
      <c r="L462" s="89">
        <v>3.5999999999999997E-2</v>
      </c>
      <c r="M462" s="88">
        <v>375</v>
      </c>
      <c r="N462" s="89">
        <v>9.1999999999999998E-2</v>
      </c>
      <c r="P462" s="65">
        <f t="shared" si="102"/>
        <v>0.85699999999999998</v>
      </c>
      <c r="Q462" s="65"/>
      <c r="R462" s="65">
        <f t="shared" si="103"/>
        <v>0.128</v>
      </c>
      <c r="S462" s="125">
        <f t="shared" si="104"/>
        <v>0.98499999999999999</v>
      </c>
    </row>
    <row r="463" spans="1:19" x14ac:dyDescent="0.25">
      <c r="A463" s="120" t="s">
        <v>9</v>
      </c>
      <c r="B463" s="122">
        <v>2443</v>
      </c>
      <c r="C463" s="85">
        <v>596</v>
      </c>
      <c r="D463" s="86">
        <v>0.24399999999999999</v>
      </c>
      <c r="E463" s="85">
        <v>394</v>
      </c>
      <c r="F463" s="86">
        <v>0.161</v>
      </c>
      <c r="G463" s="85">
        <v>601</v>
      </c>
      <c r="H463" s="86">
        <v>0.246</v>
      </c>
      <c r="I463" s="85">
        <v>413</v>
      </c>
      <c r="J463" s="86">
        <v>0.16900000000000001</v>
      </c>
      <c r="K463" s="85">
        <v>166</v>
      </c>
      <c r="L463" s="86">
        <v>6.8000000000000005E-2</v>
      </c>
      <c r="M463" s="85">
        <v>228</v>
      </c>
      <c r="N463" s="86">
        <v>9.2999999999999999E-2</v>
      </c>
      <c r="P463" s="65">
        <f t="shared" si="102"/>
        <v>0.82000000000000006</v>
      </c>
      <c r="Q463" s="65"/>
      <c r="R463" s="65">
        <f t="shared" si="103"/>
        <v>0.161</v>
      </c>
      <c r="S463" s="125">
        <f t="shared" si="104"/>
        <v>0.98100000000000009</v>
      </c>
    </row>
    <row r="464" spans="1:19" x14ac:dyDescent="0.25">
      <c r="A464" s="121" t="s">
        <v>10</v>
      </c>
      <c r="B464" s="124">
        <v>1233</v>
      </c>
      <c r="C464" s="88">
        <v>517</v>
      </c>
      <c r="D464" s="89">
        <v>0.41899999999999998</v>
      </c>
      <c r="E464" s="88">
        <v>97</v>
      </c>
      <c r="F464" s="89">
        <v>7.9000000000000001E-2</v>
      </c>
      <c r="G464" s="88">
        <v>299</v>
      </c>
      <c r="H464" s="89">
        <v>0.24199999999999999</v>
      </c>
      <c r="I464" s="88">
        <v>79</v>
      </c>
      <c r="J464" s="89">
        <v>6.4000000000000001E-2</v>
      </c>
      <c r="K464" s="88">
        <v>133</v>
      </c>
      <c r="L464" s="89">
        <v>0.108</v>
      </c>
      <c r="M464" s="88">
        <v>81</v>
      </c>
      <c r="N464" s="89">
        <v>6.6000000000000003E-2</v>
      </c>
      <c r="P464" s="65">
        <f t="shared" si="102"/>
        <v>0.80400000000000005</v>
      </c>
      <c r="Q464" s="65"/>
      <c r="R464" s="65">
        <f t="shared" si="103"/>
        <v>0.17399999999999999</v>
      </c>
      <c r="S464" s="125">
        <f t="shared" si="104"/>
        <v>0.97799999999999998</v>
      </c>
    </row>
    <row r="465" spans="1:19" x14ac:dyDescent="0.25">
      <c r="A465" s="121" t="s">
        <v>11</v>
      </c>
      <c r="B465" s="124">
        <v>1789</v>
      </c>
      <c r="C465" s="124">
        <v>1140</v>
      </c>
      <c r="D465" s="89">
        <v>0.63700000000000001</v>
      </c>
      <c r="E465" s="88">
        <v>104</v>
      </c>
      <c r="F465" s="89">
        <v>5.8000000000000003E-2</v>
      </c>
      <c r="G465" s="88">
        <v>298</v>
      </c>
      <c r="H465" s="89">
        <v>0.16700000000000001</v>
      </c>
      <c r="I465" s="88">
        <v>25</v>
      </c>
      <c r="J465" s="89">
        <v>1.4E-2</v>
      </c>
      <c r="K465" s="88">
        <v>137</v>
      </c>
      <c r="L465" s="89">
        <v>7.6999999999999999E-2</v>
      </c>
      <c r="M465" s="88">
        <v>61</v>
      </c>
      <c r="N465" s="89">
        <v>3.4000000000000002E-2</v>
      </c>
      <c r="P465" s="65">
        <f t="shared" si="102"/>
        <v>0.87600000000000011</v>
      </c>
      <c r="Q465" s="65"/>
      <c r="R465" s="65">
        <f t="shared" si="103"/>
        <v>0.111</v>
      </c>
      <c r="S465" s="125">
        <f t="shared" si="104"/>
        <v>0.9870000000000001</v>
      </c>
    </row>
    <row r="466" spans="1:19" x14ac:dyDescent="0.25">
      <c r="A466" s="121" t="s">
        <v>12</v>
      </c>
      <c r="B466" s="124">
        <v>7</v>
      </c>
      <c r="C466" s="88">
        <v>0</v>
      </c>
      <c r="D466" s="89" t="s">
        <v>841</v>
      </c>
      <c r="E466" s="88">
        <v>0</v>
      </c>
      <c r="F466" s="89" t="s">
        <v>841</v>
      </c>
      <c r="G466" s="88">
        <v>0</v>
      </c>
      <c r="H466" s="89" t="s">
        <v>841</v>
      </c>
      <c r="I466" s="88">
        <v>0</v>
      </c>
      <c r="J466" s="89" t="s">
        <v>841</v>
      </c>
      <c r="K466" s="88">
        <v>0</v>
      </c>
      <c r="L466" s="89" t="s">
        <v>841</v>
      </c>
      <c r="M466" s="88">
        <v>7</v>
      </c>
      <c r="N466" s="89">
        <v>1</v>
      </c>
    </row>
    <row r="468" spans="1:19" x14ac:dyDescent="0.25">
      <c r="A468" s="121" t="s">
        <v>925</v>
      </c>
      <c r="B468" s="61">
        <f>SUM(B459:B465)</f>
        <v>30749</v>
      </c>
      <c r="P468" s="53">
        <f>SUMPRODUCT(B459:B465,P459:P465)/B468</f>
        <v>0.8523643045302286</v>
      </c>
      <c r="Q468" t="s">
        <v>827</v>
      </c>
    </row>
    <row r="470" spans="1:19" x14ac:dyDescent="0.25">
      <c r="A470" s="81" t="s">
        <v>922</v>
      </c>
    </row>
    <row r="471" spans="1:19" ht="15.75" customHeight="1" x14ac:dyDescent="0.25">
      <c r="A471" s="114"/>
      <c r="B471" s="114"/>
      <c r="C471" s="280" t="s">
        <v>962</v>
      </c>
      <c r="D471" s="281"/>
      <c r="E471" s="281"/>
      <c r="F471" s="282"/>
      <c r="G471" s="280" t="s">
        <v>963</v>
      </c>
      <c r="H471" s="281"/>
      <c r="I471" s="281"/>
      <c r="J471" s="282"/>
      <c r="K471" s="280" t="s">
        <v>835</v>
      </c>
      <c r="L471" s="281"/>
      <c r="M471" s="281"/>
      <c r="N471" s="282"/>
    </row>
    <row r="472" spans="1:19" ht="15.75" customHeight="1" x14ac:dyDescent="0.25">
      <c r="A472" s="123">
        <v>44594</v>
      </c>
      <c r="B472" s="62"/>
      <c r="C472" s="280" t="s">
        <v>920</v>
      </c>
      <c r="D472" s="282"/>
      <c r="E472" s="280" t="s">
        <v>921</v>
      </c>
      <c r="F472" s="282"/>
      <c r="G472" s="280" t="s">
        <v>920</v>
      </c>
      <c r="H472" s="282"/>
      <c r="I472" s="280" t="s">
        <v>921</v>
      </c>
      <c r="J472" s="282"/>
      <c r="K472" s="280" t="s">
        <v>920</v>
      </c>
      <c r="L472" s="282"/>
      <c r="M472" s="280" t="s">
        <v>921</v>
      </c>
      <c r="N472" s="282"/>
    </row>
    <row r="473" spans="1:19" ht="45" x14ac:dyDescent="0.25">
      <c r="A473" s="119" t="s">
        <v>104</v>
      </c>
      <c r="B473" s="62" t="s">
        <v>1026</v>
      </c>
      <c r="C473" s="62" t="s">
        <v>839</v>
      </c>
      <c r="D473" s="62" t="s">
        <v>840</v>
      </c>
      <c r="E473" s="62" t="s">
        <v>839</v>
      </c>
      <c r="F473" s="62" t="s">
        <v>840</v>
      </c>
      <c r="G473" s="62" t="s">
        <v>839</v>
      </c>
      <c r="H473" s="62" t="s">
        <v>840</v>
      </c>
      <c r="I473" s="62" t="s">
        <v>839</v>
      </c>
      <c r="J473" s="62" t="s">
        <v>840</v>
      </c>
      <c r="K473" s="62" t="s">
        <v>839</v>
      </c>
      <c r="L473" s="62" t="s">
        <v>840</v>
      </c>
      <c r="M473" s="62" t="s">
        <v>839</v>
      </c>
      <c r="N473" s="62" t="s">
        <v>840</v>
      </c>
      <c r="P473" s="62" t="s">
        <v>833</v>
      </c>
      <c r="Q473" s="62" t="s">
        <v>834</v>
      </c>
      <c r="R473" s="62" t="s">
        <v>923</v>
      </c>
    </row>
    <row r="474" spans="1:19" x14ac:dyDescent="0.25">
      <c r="A474" s="120" t="s">
        <v>964</v>
      </c>
      <c r="B474" s="122">
        <v>1718</v>
      </c>
      <c r="C474" s="85">
        <v>0</v>
      </c>
      <c r="D474" s="85" t="s">
        <v>841</v>
      </c>
      <c r="E474" s="85">
        <v>0</v>
      </c>
      <c r="F474" s="85" t="s">
        <v>841</v>
      </c>
      <c r="G474" s="85">
        <v>0</v>
      </c>
      <c r="H474" s="85" t="s">
        <v>841</v>
      </c>
      <c r="I474" s="85">
        <v>0</v>
      </c>
      <c r="J474" s="85" t="s">
        <v>841</v>
      </c>
      <c r="K474" s="85">
        <v>80</v>
      </c>
      <c r="L474" s="86">
        <v>4.7E-2</v>
      </c>
      <c r="M474" s="122">
        <v>1638</v>
      </c>
      <c r="N474" s="86">
        <v>0.95299999999999996</v>
      </c>
    </row>
    <row r="475" spans="1:19" x14ac:dyDescent="0.25">
      <c r="A475" s="121" t="s">
        <v>965</v>
      </c>
      <c r="B475" s="124">
        <v>2320</v>
      </c>
      <c r="C475" s="88">
        <v>0</v>
      </c>
      <c r="D475" s="89" t="s">
        <v>841</v>
      </c>
      <c r="E475" s="88">
        <v>1</v>
      </c>
      <c r="F475" s="89">
        <v>0</v>
      </c>
      <c r="G475" s="88">
        <v>10</v>
      </c>
      <c r="H475" s="89">
        <v>4.0000000000000001E-3</v>
      </c>
      <c r="I475" s="88">
        <v>48</v>
      </c>
      <c r="J475" s="89">
        <v>2.1000000000000001E-2</v>
      </c>
      <c r="K475" s="88">
        <v>165</v>
      </c>
      <c r="L475" s="89">
        <v>7.0999999999999994E-2</v>
      </c>
      <c r="M475" s="124">
        <v>1025</v>
      </c>
      <c r="N475" s="89">
        <v>0.442</v>
      </c>
    </row>
    <row r="476" spans="1:19" x14ac:dyDescent="0.25">
      <c r="A476" s="120" t="s">
        <v>809</v>
      </c>
      <c r="B476" s="122">
        <v>7002</v>
      </c>
      <c r="C476" s="85">
        <v>186</v>
      </c>
      <c r="D476" s="86">
        <v>2.7E-2</v>
      </c>
      <c r="E476" s="85">
        <v>600</v>
      </c>
      <c r="F476" s="86">
        <v>8.5999999999999993E-2</v>
      </c>
      <c r="G476" s="122">
        <v>931</v>
      </c>
      <c r="H476" s="86">
        <v>0.13300000000000001</v>
      </c>
      <c r="I476" s="122">
        <v>4089</v>
      </c>
      <c r="J476" s="86">
        <v>0.58399999999999996</v>
      </c>
      <c r="K476" s="85">
        <v>138</v>
      </c>
      <c r="L476" s="86">
        <v>0.02</v>
      </c>
      <c r="M476" s="122">
        <v>843</v>
      </c>
      <c r="N476" s="86">
        <v>0.12</v>
      </c>
      <c r="P476" s="65">
        <f>D476+F476+H476+J476</f>
        <v>0.83</v>
      </c>
      <c r="Q476" s="65"/>
      <c r="R476" s="65">
        <f>L476+N476</f>
        <v>0.13999999999999999</v>
      </c>
      <c r="S476" s="125">
        <f>SUM(P476:R476)</f>
        <v>0.97</v>
      </c>
    </row>
    <row r="477" spans="1:19" x14ac:dyDescent="0.25">
      <c r="A477" s="121" t="s">
        <v>6</v>
      </c>
      <c r="B477" s="124">
        <v>7464</v>
      </c>
      <c r="C477" s="88">
        <v>412</v>
      </c>
      <c r="D477" s="89">
        <v>5.5E-2</v>
      </c>
      <c r="E477" s="124">
        <v>1392</v>
      </c>
      <c r="F477" s="89">
        <v>0.186</v>
      </c>
      <c r="G477" s="124">
        <v>947</v>
      </c>
      <c r="H477" s="89">
        <v>0.127</v>
      </c>
      <c r="I477" s="124">
        <v>3688</v>
      </c>
      <c r="J477" s="89">
        <v>0.49399999999999999</v>
      </c>
      <c r="K477" s="88">
        <v>147</v>
      </c>
      <c r="L477" s="89">
        <v>0.02</v>
      </c>
      <c r="M477" s="88">
        <v>718</v>
      </c>
      <c r="N477" s="89">
        <v>9.6000000000000002E-2</v>
      </c>
      <c r="P477" s="65">
        <f t="shared" ref="P477:P482" si="105">D477+F477+H477+J477</f>
        <v>0.86199999999999999</v>
      </c>
      <c r="Q477" s="65"/>
      <c r="R477" s="65">
        <f t="shared" ref="R477:R482" si="106">L477+N477</f>
        <v>0.11600000000000001</v>
      </c>
      <c r="S477" s="125">
        <f t="shared" ref="S477:S482" si="107">SUM(P477:R477)</f>
        <v>0.97799999999999998</v>
      </c>
    </row>
    <row r="478" spans="1:19" x14ac:dyDescent="0.25">
      <c r="A478" s="120" t="s">
        <v>7</v>
      </c>
      <c r="B478" s="122">
        <v>5981</v>
      </c>
      <c r="C478" s="85">
        <v>468</v>
      </c>
      <c r="D478" s="86">
        <v>7.8E-2</v>
      </c>
      <c r="E478" s="122">
        <v>1463</v>
      </c>
      <c r="F478" s="86">
        <v>0.245</v>
      </c>
      <c r="G478" s="122">
        <v>839</v>
      </c>
      <c r="H478" s="86">
        <v>0.14000000000000001</v>
      </c>
      <c r="I478" s="122">
        <v>2515</v>
      </c>
      <c r="J478" s="86">
        <v>0.42</v>
      </c>
      <c r="K478" s="85">
        <v>141</v>
      </c>
      <c r="L478" s="86">
        <v>2.4E-2</v>
      </c>
      <c r="M478" s="85">
        <v>440</v>
      </c>
      <c r="N478" s="86">
        <v>7.3999999999999996E-2</v>
      </c>
      <c r="P478" s="65">
        <f t="shared" si="105"/>
        <v>0.88300000000000001</v>
      </c>
      <c r="Q478" s="65"/>
      <c r="R478" s="65">
        <f t="shared" si="106"/>
        <v>9.8000000000000004E-2</v>
      </c>
      <c r="S478" s="125">
        <f t="shared" si="107"/>
        <v>0.98099999999999998</v>
      </c>
    </row>
    <row r="479" spans="1:19" x14ac:dyDescent="0.25">
      <c r="A479" s="121" t="s">
        <v>8</v>
      </c>
      <c r="B479" s="124">
        <v>3969</v>
      </c>
      <c r="C479" s="88">
        <v>501</v>
      </c>
      <c r="D479" s="89">
        <v>0.126</v>
      </c>
      <c r="E479" s="88">
        <v>839</v>
      </c>
      <c r="F479" s="89">
        <v>0.21099999999999999</v>
      </c>
      <c r="G479" s="124">
        <v>755</v>
      </c>
      <c r="H479" s="89">
        <v>0.19</v>
      </c>
      <c r="I479" s="124">
        <v>1301</v>
      </c>
      <c r="J479" s="89">
        <v>0.32800000000000001</v>
      </c>
      <c r="K479" s="88">
        <v>140</v>
      </c>
      <c r="L479" s="89">
        <v>3.5000000000000003E-2</v>
      </c>
      <c r="M479" s="88">
        <v>372</v>
      </c>
      <c r="N479" s="89">
        <v>9.4E-2</v>
      </c>
      <c r="P479" s="65">
        <f t="shared" si="105"/>
        <v>0.85499999999999998</v>
      </c>
      <c r="Q479" s="65"/>
      <c r="R479" s="65">
        <f t="shared" si="106"/>
        <v>0.129</v>
      </c>
      <c r="S479" s="125">
        <f t="shared" si="107"/>
        <v>0.98399999999999999</v>
      </c>
    </row>
    <row r="480" spans="1:19" x14ac:dyDescent="0.25">
      <c r="A480" s="120" t="s">
        <v>9</v>
      </c>
      <c r="B480" s="122">
        <v>2397</v>
      </c>
      <c r="C480" s="85">
        <v>525</v>
      </c>
      <c r="D480" s="86">
        <v>0.219</v>
      </c>
      <c r="E480" s="85">
        <v>452</v>
      </c>
      <c r="F480" s="86">
        <v>0.189</v>
      </c>
      <c r="G480" s="85">
        <v>530</v>
      </c>
      <c r="H480" s="86">
        <v>0.221</v>
      </c>
      <c r="I480" s="85">
        <v>447</v>
      </c>
      <c r="J480" s="86">
        <v>0.186</v>
      </c>
      <c r="K480" s="85">
        <v>160</v>
      </c>
      <c r="L480" s="86">
        <v>6.7000000000000004E-2</v>
      </c>
      <c r="M480" s="85">
        <v>239</v>
      </c>
      <c r="N480" s="86">
        <v>0.1</v>
      </c>
      <c r="P480" s="65">
        <f t="shared" si="105"/>
        <v>0.81499999999999995</v>
      </c>
      <c r="Q480" s="65"/>
      <c r="R480" s="65">
        <f t="shared" si="106"/>
        <v>0.16700000000000001</v>
      </c>
      <c r="S480" s="125">
        <f t="shared" si="107"/>
        <v>0.98199999999999998</v>
      </c>
    </row>
    <row r="481" spans="1:19" x14ac:dyDescent="0.25">
      <c r="A481" s="121" t="s">
        <v>10</v>
      </c>
      <c r="B481" s="124">
        <v>1234</v>
      </c>
      <c r="C481" s="88">
        <v>470</v>
      </c>
      <c r="D481" s="89">
        <v>0.38100000000000001</v>
      </c>
      <c r="E481" s="88">
        <v>157</v>
      </c>
      <c r="F481" s="89">
        <v>0.127</v>
      </c>
      <c r="G481" s="88">
        <v>276</v>
      </c>
      <c r="H481" s="89">
        <v>0.224</v>
      </c>
      <c r="I481" s="88">
        <v>99</v>
      </c>
      <c r="J481" s="89">
        <v>0.08</v>
      </c>
      <c r="K481" s="88">
        <v>124</v>
      </c>
      <c r="L481" s="89">
        <v>0.1</v>
      </c>
      <c r="M481" s="88">
        <v>84</v>
      </c>
      <c r="N481" s="89">
        <v>6.8000000000000005E-2</v>
      </c>
      <c r="P481" s="65">
        <f t="shared" si="105"/>
        <v>0.81199999999999994</v>
      </c>
      <c r="Q481" s="65"/>
      <c r="R481" s="65">
        <f t="shared" si="106"/>
        <v>0.16800000000000001</v>
      </c>
      <c r="S481" s="125">
        <f t="shared" si="107"/>
        <v>0.98</v>
      </c>
    </row>
    <row r="482" spans="1:19" x14ac:dyDescent="0.25">
      <c r="A482" s="121" t="s">
        <v>11</v>
      </c>
      <c r="B482" s="124">
        <v>1788</v>
      </c>
      <c r="C482" s="124">
        <v>1047</v>
      </c>
      <c r="D482" s="89">
        <v>0.58599999999999997</v>
      </c>
      <c r="E482" s="88">
        <v>196</v>
      </c>
      <c r="F482" s="89">
        <v>0.11</v>
      </c>
      <c r="G482" s="88">
        <v>273</v>
      </c>
      <c r="H482" s="89">
        <v>0.153</v>
      </c>
      <c r="I482" s="88">
        <v>56</v>
      </c>
      <c r="J482" s="89">
        <v>3.1E-2</v>
      </c>
      <c r="K482" s="88">
        <v>125</v>
      </c>
      <c r="L482" s="89">
        <v>7.0000000000000007E-2</v>
      </c>
      <c r="M482" s="88">
        <v>67</v>
      </c>
      <c r="N482" s="89">
        <v>3.6999999999999998E-2</v>
      </c>
      <c r="P482" s="65">
        <f t="shared" si="105"/>
        <v>0.88</v>
      </c>
      <c r="Q482" s="65"/>
      <c r="R482" s="65">
        <f t="shared" si="106"/>
        <v>0.10700000000000001</v>
      </c>
      <c r="S482" s="125">
        <f t="shared" si="107"/>
        <v>0.98699999999999999</v>
      </c>
    </row>
    <row r="483" spans="1:19" x14ac:dyDescent="0.25">
      <c r="A483" s="121" t="s">
        <v>12</v>
      </c>
      <c r="B483" s="124">
        <v>6</v>
      </c>
      <c r="C483" s="88">
        <v>0</v>
      </c>
      <c r="D483" s="89" t="s">
        <v>841</v>
      </c>
      <c r="E483" s="88">
        <v>0</v>
      </c>
      <c r="F483" s="89" t="s">
        <v>841</v>
      </c>
      <c r="G483" s="88">
        <v>0</v>
      </c>
      <c r="H483" s="89" t="s">
        <v>841</v>
      </c>
      <c r="I483" s="88">
        <v>0</v>
      </c>
      <c r="J483" s="89" t="s">
        <v>841</v>
      </c>
      <c r="K483" s="88">
        <v>0</v>
      </c>
      <c r="L483" s="89" t="s">
        <v>841</v>
      </c>
      <c r="M483" s="88">
        <v>6</v>
      </c>
      <c r="N483" s="89">
        <v>1</v>
      </c>
    </row>
    <row r="485" spans="1:19" x14ac:dyDescent="0.25">
      <c r="A485" s="121" t="s">
        <v>925</v>
      </c>
      <c r="B485" s="61">
        <f>SUM(B476:B482)</f>
        <v>29835</v>
      </c>
      <c r="P485" s="53">
        <f>SUMPRODUCT(B476:B482,P476:P482)/B485</f>
        <v>0.8530031506619743</v>
      </c>
      <c r="Q485" t="s">
        <v>827</v>
      </c>
    </row>
    <row r="487" spans="1:19" x14ac:dyDescent="0.25">
      <c r="A487" s="81" t="s">
        <v>922</v>
      </c>
    </row>
    <row r="488" spans="1:19" ht="15.75" customHeight="1" x14ac:dyDescent="0.25">
      <c r="A488" s="114"/>
      <c r="B488" s="114"/>
      <c r="C488" s="280" t="s">
        <v>962</v>
      </c>
      <c r="D488" s="281"/>
      <c r="E488" s="281"/>
      <c r="F488" s="282"/>
      <c r="G488" s="280" t="s">
        <v>963</v>
      </c>
      <c r="H488" s="281"/>
      <c r="I488" s="281"/>
      <c r="J488" s="282"/>
      <c r="K488" s="280" t="s">
        <v>835</v>
      </c>
      <c r="L488" s="281"/>
      <c r="M488" s="281"/>
      <c r="N488" s="282"/>
    </row>
    <row r="489" spans="1:19" ht="15.75" customHeight="1" x14ac:dyDescent="0.25">
      <c r="A489" s="123">
        <v>44595</v>
      </c>
      <c r="B489" s="62"/>
      <c r="C489" s="280" t="s">
        <v>920</v>
      </c>
      <c r="D489" s="282"/>
      <c r="E489" s="280" t="s">
        <v>921</v>
      </c>
      <c r="F489" s="282"/>
      <c r="G489" s="280" t="s">
        <v>920</v>
      </c>
      <c r="H489" s="282"/>
      <c r="I489" s="280" t="s">
        <v>921</v>
      </c>
      <c r="J489" s="282"/>
      <c r="K489" s="280" t="s">
        <v>920</v>
      </c>
      <c r="L489" s="282"/>
      <c r="M489" s="280" t="s">
        <v>921</v>
      </c>
      <c r="N489" s="282"/>
    </row>
    <row r="490" spans="1:19" ht="45" x14ac:dyDescent="0.25">
      <c r="A490" s="119" t="s">
        <v>104</v>
      </c>
      <c r="B490" s="62" t="s">
        <v>1026</v>
      </c>
      <c r="C490" s="62" t="s">
        <v>839</v>
      </c>
      <c r="D490" s="62" t="s">
        <v>840</v>
      </c>
      <c r="E490" s="62" t="s">
        <v>839</v>
      </c>
      <c r="F490" s="62" t="s">
        <v>840</v>
      </c>
      <c r="G490" s="62" t="s">
        <v>839</v>
      </c>
      <c r="H490" s="62" t="s">
        <v>840</v>
      </c>
      <c r="I490" s="62" t="s">
        <v>839</v>
      </c>
      <c r="J490" s="62" t="s">
        <v>840</v>
      </c>
      <c r="K490" s="62" t="s">
        <v>839</v>
      </c>
      <c r="L490" s="62" t="s">
        <v>840</v>
      </c>
      <c r="M490" s="62" t="s">
        <v>839</v>
      </c>
      <c r="N490" s="62" t="s">
        <v>840</v>
      </c>
      <c r="P490" s="62" t="s">
        <v>833</v>
      </c>
      <c r="Q490" s="62" t="s">
        <v>834</v>
      </c>
      <c r="R490" s="62" t="s">
        <v>923</v>
      </c>
    </row>
    <row r="491" spans="1:19" x14ac:dyDescent="0.25">
      <c r="A491" s="120" t="s">
        <v>964</v>
      </c>
      <c r="B491" s="122">
        <v>1699</v>
      </c>
      <c r="C491" s="85">
        <v>0</v>
      </c>
      <c r="D491" s="85" t="s">
        <v>841</v>
      </c>
      <c r="E491" s="85">
        <v>0</v>
      </c>
      <c r="F491" s="85" t="s">
        <v>841</v>
      </c>
      <c r="G491" s="85">
        <v>0</v>
      </c>
      <c r="H491" s="85" t="s">
        <v>841</v>
      </c>
      <c r="I491" s="85">
        <v>0</v>
      </c>
      <c r="J491" s="85" t="s">
        <v>841</v>
      </c>
      <c r="K491" s="85">
        <v>90</v>
      </c>
      <c r="L491" s="86">
        <v>5.2999999999999999E-2</v>
      </c>
      <c r="M491" s="122">
        <v>1609</v>
      </c>
      <c r="N491" s="86">
        <v>0.94699999999999995</v>
      </c>
    </row>
    <row r="492" spans="1:19" x14ac:dyDescent="0.25">
      <c r="A492" s="121" t="s">
        <v>965</v>
      </c>
      <c r="B492" s="124">
        <v>2227</v>
      </c>
      <c r="C492" s="88">
        <v>0</v>
      </c>
      <c r="D492" s="89" t="s">
        <v>841</v>
      </c>
      <c r="E492" s="88">
        <v>1</v>
      </c>
      <c r="F492" s="89">
        <v>0</v>
      </c>
      <c r="G492" s="88">
        <v>9</v>
      </c>
      <c r="H492" s="89">
        <v>4.0000000000000001E-3</v>
      </c>
      <c r="I492" s="88">
        <v>51</v>
      </c>
      <c r="J492" s="89">
        <v>2.3E-2</v>
      </c>
      <c r="K492" s="88">
        <v>145</v>
      </c>
      <c r="L492" s="89">
        <v>6.5000000000000002E-2</v>
      </c>
      <c r="M492" s="124">
        <v>989</v>
      </c>
      <c r="N492" s="89">
        <v>0.44400000000000001</v>
      </c>
    </row>
    <row r="493" spans="1:19" x14ac:dyDescent="0.25">
      <c r="A493" s="120" t="s">
        <v>809</v>
      </c>
      <c r="B493" s="122">
        <v>6721</v>
      </c>
      <c r="C493" s="85">
        <v>173</v>
      </c>
      <c r="D493" s="86">
        <v>2.5999999999999999E-2</v>
      </c>
      <c r="E493" s="85">
        <v>606</v>
      </c>
      <c r="F493" s="86">
        <v>0.09</v>
      </c>
      <c r="G493" s="122">
        <v>871</v>
      </c>
      <c r="H493" s="86">
        <v>0.13</v>
      </c>
      <c r="I493" s="122">
        <v>3936</v>
      </c>
      <c r="J493" s="86">
        <v>0.58599999999999997</v>
      </c>
      <c r="K493" s="85">
        <v>140</v>
      </c>
      <c r="L493" s="86">
        <v>2.1000000000000001E-2</v>
      </c>
      <c r="M493" s="122">
        <v>795</v>
      </c>
      <c r="N493" s="86">
        <v>0.11799999999999999</v>
      </c>
      <c r="P493" s="65">
        <f>D493+F493+H493+J493</f>
        <v>0.83199999999999996</v>
      </c>
      <c r="Q493" s="65"/>
      <c r="R493" s="65">
        <f>L493+N493</f>
        <v>0.13899999999999998</v>
      </c>
      <c r="S493" s="125">
        <f>SUM(P493:R493)</f>
        <v>0.97099999999999997</v>
      </c>
    </row>
    <row r="494" spans="1:19" x14ac:dyDescent="0.25">
      <c r="A494" s="121" t="s">
        <v>6</v>
      </c>
      <c r="B494" s="124">
        <v>7163</v>
      </c>
      <c r="C494" s="88">
        <v>420</v>
      </c>
      <c r="D494" s="89">
        <v>5.8999999999999997E-2</v>
      </c>
      <c r="E494" s="124">
        <v>1355</v>
      </c>
      <c r="F494" s="89">
        <v>0.189</v>
      </c>
      <c r="G494" s="124">
        <v>909</v>
      </c>
      <c r="H494" s="89">
        <v>0.127</v>
      </c>
      <c r="I494" s="124">
        <v>3490</v>
      </c>
      <c r="J494" s="89">
        <v>0.48699999999999999</v>
      </c>
      <c r="K494" s="88">
        <v>140</v>
      </c>
      <c r="L494" s="89">
        <v>0.02</v>
      </c>
      <c r="M494" s="88">
        <v>696</v>
      </c>
      <c r="N494" s="89">
        <v>9.7000000000000003E-2</v>
      </c>
      <c r="P494" s="65">
        <f t="shared" ref="P494:P499" si="108">D494+F494+H494+J494</f>
        <v>0.86199999999999999</v>
      </c>
      <c r="Q494" s="65"/>
      <c r="R494" s="65">
        <f t="shared" ref="R494:R499" si="109">L494+N494</f>
        <v>0.11700000000000001</v>
      </c>
      <c r="S494" s="125">
        <f t="shared" ref="S494:S499" si="110">SUM(P494:R494)</f>
        <v>0.97899999999999998</v>
      </c>
    </row>
    <row r="495" spans="1:19" x14ac:dyDescent="0.25">
      <c r="A495" s="120" t="s">
        <v>7</v>
      </c>
      <c r="B495" s="122">
        <v>5757</v>
      </c>
      <c r="C495" s="85">
        <v>472</v>
      </c>
      <c r="D495" s="86">
        <v>8.2000000000000003E-2</v>
      </c>
      <c r="E495" s="122">
        <v>1460</v>
      </c>
      <c r="F495" s="86">
        <v>0.254</v>
      </c>
      <c r="G495" s="122">
        <v>793</v>
      </c>
      <c r="H495" s="86">
        <v>0.13800000000000001</v>
      </c>
      <c r="I495" s="122">
        <v>2378</v>
      </c>
      <c r="J495" s="86">
        <v>0.41299999999999998</v>
      </c>
      <c r="K495" s="85">
        <v>143</v>
      </c>
      <c r="L495" s="86">
        <v>2.5000000000000001E-2</v>
      </c>
      <c r="M495" s="85">
        <v>402</v>
      </c>
      <c r="N495" s="86">
        <v>7.0000000000000007E-2</v>
      </c>
      <c r="P495" s="65">
        <f t="shared" si="108"/>
        <v>0.88700000000000001</v>
      </c>
      <c r="Q495" s="65"/>
      <c r="R495" s="65">
        <f t="shared" si="109"/>
        <v>9.5000000000000001E-2</v>
      </c>
      <c r="S495" s="125">
        <f t="shared" si="110"/>
        <v>0.98199999999999998</v>
      </c>
    </row>
    <row r="496" spans="1:19" x14ac:dyDescent="0.25">
      <c r="A496" s="121" t="s">
        <v>8</v>
      </c>
      <c r="B496" s="124">
        <v>3845</v>
      </c>
      <c r="C496" s="88">
        <v>493</v>
      </c>
      <c r="D496" s="89">
        <v>0.128</v>
      </c>
      <c r="E496" s="88">
        <v>866</v>
      </c>
      <c r="F496" s="89">
        <v>0.22500000000000001</v>
      </c>
      <c r="G496" s="124">
        <v>718</v>
      </c>
      <c r="H496" s="89">
        <v>0.187</v>
      </c>
      <c r="I496" s="124">
        <v>1220</v>
      </c>
      <c r="J496" s="89">
        <v>0.317</v>
      </c>
      <c r="K496" s="88">
        <v>142</v>
      </c>
      <c r="L496" s="89">
        <v>3.6999999999999998E-2</v>
      </c>
      <c r="M496" s="88">
        <v>347</v>
      </c>
      <c r="N496" s="89">
        <v>0.09</v>
      </c>
      <c r="P496" s="65">
        <f t="shared" si="108"/>
        <v>0.85699999999999998</v>
      </c>
      <c r="Q496" s="65"/>
      <c r="R496" s="65">
        <f t="shared" si="109"/>
        <v>0.127</v>
      </c>
      <c r="S496" s="125">
        <f t="shared" si="110"/>
        <v>0.98399999999999999</v>
      </c>
    </row>
    <row r="497" spans="1:19" x14ac:dyDescent="0.25">
      <c r="A497" s="120" t="s">
        <v>9</v>
      </c>
      <c r="B497" s="122">
        <v>2373</v>
      </c>
      <c r="C497" s="85">
        <v>532</v>
      </c>
      <c r="D497" s="86">
        <v>0.224</v>
      </c>
      <c r="E497" s="85">
        <v>462</v>
      </c>
      <c r="F497" s="86">
        <v>0.19500000000000001</v>
      </c>
      <c r="G497" s="85">
        <v>503</v>
      </c>
      <c r="H497" s="86">
        <v>0.21199999999999999</v>
      </c>
      <c r="I497" s="85">
        <v>428</v>
      </c>
      <c r="J497" s="86">
        <v>0.18</v>
      </c>
      <c r="K497" s="85">
        <v>161</v>
      </c>
      <c r="L497" s="86">
        <v>6.8000000000000005E-2</v>
      </c>
      <c r="M497" s="85">
        <v>244</v>
      </c>
      <c r="N497" s="86">
        <v>0.10299999999999999</v>
      </c>
      <c r="P497" s="65">
        <f t="shared" si="108"/>
        <v>0.81099999999999994</v>
      </c>
      <c r="Q497" s="65"/>
      <c r="R497" s="65">
        <f t="shared" si="109"/>
        <v>0.17099999999999999</v>
      </c>
      <c r="S497" s="125">
        <f t="shared" si="110"/>
        <v>0.98199999999999998</v>
      </c>
    </row>
    <row r="498" spans="1:19" x14ac:dyDescent="0.25">
      <c r="A498" s="121" t="s">
        <v>10</v>
      </c>
      <c r="B498" s="124">
        <v>1204</v>
      </c>
      <c r="C498" s="88">
        <v>469</v>
      </c>
      <c r="D498" s="89">
        <v>0.39</v>
      </c>
      <c r="E498" s="88">
        <v>153</v>
      </c>
      <c r="F498" s="89">
        <v>0.127</v>
      </c>
      <c r="G498" s="88">
        <v>257</v>
      </c>
      <c r="H498" s="89">
        <v>0.21299999999999999</v>
      </c>
      <c r="I498" s="88">
        <v>100</v>
      </c>
      <c r="J498" s="89">
        <v>8.3000000000000004E-2</v>
      </c>
      <c r="K498" s="88">
        <v>122</v>
      </c>
      <c r="L498" s="89">
        <v>0.10100000000000001</v>
      </c>
      <c r="M498" s="88">
        <v>80</v>
      </c>
      <c r="N498" s="89">
        <v>6.6000000000000003E-2</v>
      </c>
      <c r="P498" s="65">
        <f t="shared" si="108"/>
        <v>0.81299999999999994</v>
      </c>
      <c r="Q498" s="65"/>
      <c r="R498" s="65">
        <f t="shared" si="109"/>
        <v>0.16700000000000001</v>
      </c>
      <c r="S498" s="125">
        <f t="shared" si="110"/>
        <v>0.98</v>
      </c>
    </row>
    <row r="499" spans="1:19" x14ac:dyDescent="0.25">
      <c r="A499" s="121" t="s">
        <v>11</v>
      </c>
      <c r="B499" s="124">
        <v>1714</v>
      </c>
      <c r="C499" s="124">
        <v>1006</v>
      </c>
      <c r="D499" s="89">
        <v>0.58699999999999997</v>
      </c>
      <c r="E499" s="88">
        <v>177</v>
      </c>
      <c r="F499" s="89">
        <v>0.10299999999999999</v>
      </c>
      <c r="G499" s="88">
        <v>280</v>
      </c>
      <c r="H499" s="89">
        <v>0.16300000000000001</v>
      </c>
      <c r="I499" s="88">
        <v>41</v>
      </c>
      <c r="J499" s="89">
        <v>2.4E-2</v>
      </c>
      <c r="K499" s="88">
        <v>121</v>
      </c>
      <c r="L499" s="89">
        <v>7.0999999999999994E-2</v>
      </c>
      <c r="M499" s="88">
        <v>65</v>
      </c>
      <c r="N499" s="89">
        <v>3.7999999999999999E-2</v>
      </c>
      <c r="P499" s="65">
        <f t="shared" si="108"/>
        <v>0.877</v>
      </c>
      <c r="Q499" s="65"/>
      <c r="R499" s="65">
        <f t="shared" si="109"/>
        <v>0.10899999999999999</v>
      </c>
      <c r="S499" s="125">
        <f t="shared" si="110"/>
        <v>0.98599999999999999</v>
      </c>
    </row>
    <row r="500" spans="1:19" x14ac:dyDescent="0.25">
      <c r="A500" s="121" t="s">
        <v>12</v>
      </c>
      <c r="B500" s="124">
        <v>8</v>
      </c>
      <c r="C500" s="88">
        <v>0</v>
      </c>
      <c r="D500" s="89" t="s">
        <v>841</v>
      </c>
      <c r="E500" s="88">
        <v>1</v>
      </c>
      <c r="F500" s="89">
        <v>0.125</v>
      </c>
      <c r="G500" s="88">
        <v>0</v>
      </c>
      <c r="H500" s="89" t="s">
        <v>841</v>
      </c>
      <c r="I500" s="88">
        <v>0</v>
      </c>
      <c r="J500" s="89" t="s">
        <v>841</v>
      </c>
      <c r="K500" s="88">
        <v>0</v>
      </c>
      <c r="L500" s="89" t="s">
        <v>841</v>
      </c>
      <c r="M500" s="88">
        <v>7</v>
      </c>
      <c r="N500" s="89">
        <v>0.875</v>
      </c>
    </row>
    <row r="501" spans="1:19" x14ac:dyDescent="0.25">
      <c r="A501" s="81"/>
    </row>
    <row r="502" spans="1:19" x14ac:dyDescent="0.25">
      <c r="A502" s="121" t="s">
        <v>925</v>
      </c>
      <c r="B502" s="61">
        <f>SUM(B493:B499)</f>
        <v>28777</v>
      </c>
      <c r="P502" s="53">
        <f>SUMPRODUCT(B493:B499,P493:P499)/B502</f>
        <v>0.85396445077666194</v>
      </c>
      <c r="Q502" t="s">
        <v>827</v>
      </c>
    </row>
    <row r="504" spans="1:19" x14ac:dyDescent="0.25">
      <c r="A504" s="81" t="s">
        <v>922</v>
      </c>
    </row>
    <row r="505" spans="1:19" ht="15.75" customHeight="1" x14ac:dyDescent="0.25">
      <c r="A505" s="114"/>
      <c r="B505" s="114"/>
      <c r="C505" s="280" t="s">
        <v>962</v>
      </c>
      <c r="D505" s="281"/>
      <c r="E505" s="281"/>
      <c r="F505" s="282"/>
      <c r="G505" s="280" t="s">
        <v>963</v>
      </c>
      <c r="H505" s="281"/>
      <c r="I505" s="281"/>
      <c r="J505" s="282"/>
      <c r="K505" s="280" t="s">
        <v>835</v>
      </c>
      <c r="L505" s="281"/>
      <c r="M505" s="281"/>
      <c r="N505" s="282"/>
    </row>
    <row r="506" spans="1:19" ht="15.75" customHeight="1" x14ac:dyDescent="0.25">
      <c r="A506" s="123">
        <v>44598</v>
      </c>
      <c r="B506" s="62"/>
      <c r="C506" s="280" t="s">
        <v>920</v>
      </c>
      <c r="D506" s="282"/>
      <c r="E506" s="280" t="s">
        <v>921</v>
      </c>
      <c r="F506" s="282"/>
      <c r="G506" s="280" t="s">
        <v>920</v>
      </c>
      <c r="H506" s="282"/>
      <c r="I506" s="280" t="s">
        <v>921</v>
      </c>
      <c r="J506" s="282"/>
      <c r="K506" s="280" t="s">
        <v>920</v>
      </c>
      <c r="L506" s="282"/>
      <c r="M506" s="280" t="s">
        <v>921</v>
      </c>
      <c r="N506" s="282"/>
    </row>
    <row r="507" spans="1:19" ht="45" x14ac:dyDescent="0.25">
      <c r="A507" s="119" t="s">
        <v>104</v>
      </c>
      <c r="B507" s="62" t="s">
        <v>1026</v>
      </c>
      <c r="C507" s="62" t="s">
        <v>839</v>
      </c>
      <c r="D507" s="62" t="s">
        <v>840</v>
      </c>
      <c r="E507" s="62" t="s">
        <v>839</v>
      </c>
      <c r="F507" s="62" t="s">
        <v>840</v>
      </c>
      <c r="G507" s="62" t="s">
        <v>839</v>
      </c>
      <c r="H507" s="62" t="s">
        <v>840</v>
      </c>
      <c r="I507" s="62" t="s">
        <v>839</v>
      </c>
      <c r="J507" s="62" t="s">
        <v>840</v>
      </c>
      <c r="K507" s="62" t="s">
        <v>839</v>
      </c>
      <c r="L507" s="62" t="s">
        <v>840</v>
      </c>
      <c r="M507" s="62" t="s">
        <v>839</v>
      </c>
      <c r="N507" s="62" t="s">
        <v>840</v>
      </c>
      <c r="P507" s="62" t="s">
        <v>833</v>
      </c>
      <c r="Q507" s="62" t="s">
        <v>834</v>
      </c>
      <c r="R507" s="62" t="s">
        <v>923</v>
      </c>
    </row>
    <row r="508" spans="1:19" x14ac:dyDescent="0.25">
      <c r="A508" s="120" t="s">
        <v>964</v>
      </c>
      <c r="B508" s="122">
        <v>1660</v>
      </c>
      <c r="C508" s="85">
        <v>0</v>
      </c>
      <c r="D508" s="85" t="s">
        <v>841</v>
      </c>
      <c r="E508" s="85">
        <v>0</v>
      </c>
      <c r="F508" s="85" t="s">
        <v>841</v>
      </c>
      <c r="G508" s="85">
        <v>0</v>
      </c>
      <c r="H508" s="85" t="s">
        <v>841</v>
      </c>
      <c r="I508" s="85">
        <v>0</v>
      </c>
      <c r="J508" s="85" t="s">
        <v>841</v>
      </c>
      <c r="K508" s="85">
        <v>61</v>
      </c>
      <c r="L508" s="86">
        <v>3.6999999999999998E-2</v>
      </c>
      <c r="M508" s="122">
        <v>1599</v>
      </c>
      <c r="N508" s="86">
        <v>0.96299999999999997</v>
      </c>
    </row>
    <row r="509" spans="1:19" x14ac:dyDescent="0.25">
      <c r="A509" s="121" t="s">
        <v>965</v>
      </c>
      <c r="B509" s="124">
        <v>1977</v>
      </c>
      <c r="C509" s="88">
        <v>0</v>
      </c>
      <c r="D509" s="89" t="s">
        <v>841</v>
      </c>
      <c r="E509" s="88">
        <v>1</v>
      </c>
      <c r="F509" s="89">
        <v>1E-3</v>
      </c>
      <c r="G509" s="88">
        <v>8</v>
      </c>
      <c r="H509" s="89">
        <v>4.0000000000000001E-3</v>
      </c>
      <c r="I509" s="88">
        <v>61</v>
      </c>
      <c r="J509" s="89">
        <v>3.1E-2</v>
      </c>
      <c r="K509" s="88">
        <v>103</v>
      </c>
      <c r="L509" s="89">
        <v>5.1999999999999998E-2</v>
      </c>
      <c r="M509" s="124">
        <v>900</v>
      </c>
      <c r="N509" s="89">
        <v>0.45500000000000002</v>
      </c>
    </row>
    <row r="510" spans="1:19" x14ac:dyDescent="0.25">
      <c r="A510" s="120" t="s">
        <v>809</v>
      </c>
      <c r="B510" s="122">
        <v>6004</v>
      </c>
      <c r="C510" s="85">
        <v>129</v>
      </c>
      <c r="D510" s="86">
        <v>2.1000000000000001E-2</v>
      </c>
      <c r="E510" s="85">
        <v>631</v>
      </c>
      <c r="F510" s="86">
        <v>0.105</v>
      </c>
      <c r="G510" s="122">
        <v>597</v>
      </c>
      <c r="H510" s="86">
        <v>9.9000000000000005E-2</v>
      </c>
      <c r="I510" s="122">
        <v>3632</v>
      </c>
      <c r="J510" s="86">
        <v>0.60499999999999998</v>
      </c>
      <c r="K510" s="85">
        <v>102</v>
      </c>
      <c r="L510" s="86">
        <v>1.7000000000000001E-2</v>
      </c>
      <c r="M510" s="122">
        <v>733</v>
      </c>
      <c r="N510" s="86">
        <v>0.122</v>
      </c>
      <c r="P510" s="65">
        <f>D510+F510+H510+J510</f>
        <v>0.83</v>
      </c>
      <c r="Q510" s="65"/>
      <c r="R510" s="65">
        <f>L510+N510</f>
        <v>0.13900000000000001</v>
      </c>
      <c r="S510" s="125">
        <f>SUM(P510:R510)</f>
        <v>0.96899999999999997</v>
      </c>
    </row>
    <row r="511" spans="1:19" x14ac:dyDescent="0.25">
      <c r="A511" s="121" t="s">
        <v>6</v>
      </c>
      <c r="B511" s="124">
        <v>6494</v>
      </c>
      <c r="C511" s="88">
        <v>286</v>
      </c>
      <c r="D511" s="89">
        <v>4.3999999999999997E-2</v>
      </c>
      <c r="E511" s="124">
        <v>1443</v>
      </c>
      <c r="F511" s="89">
        <v>0.222</v>
      </c>
      <c r="G511" s="124">
        <v>566</v>
      </c>
      <c r="H511" s="89">
        <v>8.6999999999999994E-2</v>
      </c>
      <c r="I511" s="124">
        <v>3287</v>
      </c>
      <c r="J511" s="89">
        <v>0.50600000000000001</v>
      </c>
      <c r="K511" s="88">
        <v>108</v>
      </c>
      <c r="L511" s="89">
        <v>1.7000000000000001E-2</v>
      </c>
      <c r="M511" s="88">
        <v>663</v>
      </c>
      <c r="N511" s="89">
        <v>0.10199999999999999</v>
      </c>
      <c r="P511" s="65">
        <f t="shared" ref="P511:P516" si="111">D511+F511+H511+J511</f>
        <v>0.85899999999999999</v>
      </c>
      <c r="Q511" s="65"/>
      <c r="R511" s="65">
        <f t="shared" ref="R511:R516" si="112">L511+N511</f>
        <v>0.11899999999999999</v>
      </c>
      <c r="S511" s="125">
        <f t="shared" ref="S511:S516" si="113">SUM(P511:R511)</f>
        <v>0.97799999999999998</v>
      </c>
    </row>
    <row r="512" spans="1:19" x14ac:dyDescent="0.25">
      <c r="A512" s="120" t="s">
        <v>7</v>
      </c>
      <c r="B512" s="122">
        <v>5222</v>
      </c>
      <c r="C512" s="85">
        <v>328</v>
      </c>
      <c r="D512" s="86">
        <v>6.3E-2</v>
      </c>
      <c r="E512" s="122">
        <v>1504</v>
      </c>
      <c r="F512" s="86">
        <v>0.28799999999999998</v>
      </c>
      <c r="G512" s="122">
        <v>504</v>
      </c>
      <c r="H512" s="86">
        <v>9.7000000000000003E-2</v>
      </c>
      <c r="I512" s="122">
        <v>2283</v>
      </c>
      <c r="J512" s="86">
        <v>0.437</v>
      </c>
      <c r="K512" s="85">
        <v>106</v>
      </c>
      <c r="L512" s="86">
        <v>0.02</v>
      </c>
      <c r="M512" s="85">
        <v>398</v>
      </c>
      <c r="N512" s="86">
        <v>7.5999999999999998E-2</v>
      </c>
      <c r="P512" s="65">
        <f t="shared" si="111"/>
        <v>0.88500000000000001</v>
      </c>
      <c r="Q512" s="65"/>
      <c r="R512" s="65">
        <f t="shared" si="112"/>
        <v>9.6000000000000002E-2</v>
      </c>
      <c r="S512" s="125">
        <f t="shared" si="113"/>
        <v>0.98099999999999998</v>
      </c>
    </row>
    <row r="513" spans="1:19" x14ac:dyDescent="0.25">
      <c r="A513" s="121" t="s">
        <v>8</v>
      </c>
      <c r="B513" s="124">
        <v>3560</v>
      </c>
      <c r="C513" s="88">
        <v>344</v>
      </c>
      <c r="D513" s="89">
        <v>9.7000000000000003E-2</v>
      </c>
      <c r="E513" s="88">
        <v>977</v>
      </c>
      <c r="F513" s="89">
        <v>0.27400000000000002</v>
      </c>
      <c r="G513" s="124">
        <v>472</v>
      </c>
      <c r="H513" s="89">
        <v>0.13300000000000001</v>
      </c>
      <c r="I513" s="124">
        <v>1248</v>
      </c>
      <c r="J513" s="89">
        <v>0.35099999999999998</v>
      </c>
      <c r="K513" s="88">
        <v>104</v>
      </c>
      <c r="L513" s="89">
        <v>2.9000000000000001E-2</v>
      </c>
      <c r="M513" s="88">
        <v>359</v>
      </c>
      <c r="N513" s="89">
        <v>0.10100000000000001</v>
      </c>
      <c r="P513" s="65">
        <f t="shared" si="111"/>
        <v>0.85499999999999998</v>
      </c>
      <c r="Q513" s="65"/>
      <c r="R513" s="65">
        <f t="shared" si="112"/>
        <v>0.13</v>
      </c>
      <c r="S513" s="125">
        <f t="shared" si="113"/>
        <v>0.98499999999999999</v>
      </c>
    </row>
    <row r="514" spans="1:19" x14ac:dyDescent="0.25">
      <c r="A514" s="120" t="s">
        <v>9</v>
      </c>
      <c r="B514" s="122">
        <v>2235</v>
      </c>
      <c r="C514" s="85">
        <v>370</v>
      </c>
      <c r="D514" s="86">
        <v>0.16600000000000001</v>
      </c>
      <c r="E514" s="85">
        <v>606</v>
      </c>
      <c r="F514" s="86">
        <v>0.27100000000000002</v>
      </c>
      <c r="G514" s="85">
        <v>350</v>
      </c>
      <c r="H514" s="86">
        <v>0.157</v>
      </c>
      <c r="I514" s="85">
        <v>521</v>
      </c>
      <c r="J514" s="86">
        <v>0.23300000000000001</v>
      </c>
      <c r="K514" s="85">
        <v>123</v>
      </c>
      <c r="L514" s="86">
        <v>5.5E-2</v>
      </c>
      <c r="M514" s="85">
        <v>226</v>
      </c>
      <c r="N514" s="86">
        <v>0.10100000000000001</v>
      </c>
      <c r="P514" s="65">
        <f t="shared" si="111"/>
        <v>0.82700000000000007</v>
      </c>
      <c r="Q514" s="65"/>
      <c r="R514" s="65">
        <f t="shared" si="112"/>
        <v>0.156</v>
      </c>
      <c r="S514" s="125">
        <f t="shared" si="113"/>
        <v>0.9830000000000001</v>
      </c>
    </row>
    <row r="515" spans="1:19" x14ac:dyDescent="0.25">
      <c r="A515" s="121" t="s">
        <v>10</v>
      </c>
      <c r="B515" s="124">
        <v>1224</v>
      </c>
      <c r="C515" s="88">
        <v>367</v>
      </c>
      <c r="D515" s="89">
        <v>0.3</v>
      </c>
      <c r="E515" s="88">
        <v>278</v>
      </c>
      <c r="F515" s="89">
        <v>0.22700000000000001</v>
      </c>
      <c r="G515" s="88">
        <v>210</v>
      </c>
      <c r="H515" s="89">
        <v>0.17199999999999999</v>
      </c>
      <c r="I515" s="88">
        <v>136</v>
      </c>
      <c r="J515" s="89">
        <v>0.111</v>
      </c>
      <c r="K515" s="88">
        <v>100</v>
      </c>
      <c r="L515" s="89">
        <v>8.2000000000000003E-2</v>
      </c>
      <c r="M515" s="88">
        <v>110</v>
      </c>
      <c r="N515" s="89">
        <v>0.09</v>
      </c>
      <c r="P515" s="65">
        <f t="shared" si="111"/>
        <v>0.81</v>
      </c>
      <c r="Q515" s="65"/>
      <c r="R515" s="65">
        <f t="shared" si="112"/>
        <v>0.17199999999999999</v>
      </c>
      <c r="S515" s="125">
        <f t="shared" si="113"/>
        <v>0.98199999999999998</v>
      </c>
    </row>
    <row r="516" spans="1:19" x14ac:dyDescent="0.25">
      <c r="A516" s="121" t="s">
        <v>11</v>
      </c>
      <c r="B516" s="124">
        <v>1712</v>
      </c>
      <c r="C516" s="124">
        <v>719</v>
      </c>
      <c r="D516" s="89">
        <v>0.42</v>
      </c>
      <c r="E516" s="88">
        <v>459</v>
      </c>
      <c r="F516" s="89">
        <v>0.26800000000000002</v>
      </c>
      <c r="G516" s="88">
        <v>204</v>
      </c>
      <c r="H516" s="89">
        <v>0.11899999999999999</v>
      </c>
      <c r="I516" s="88">
        <v>104</v>
      </c>
      <c r="J516" s="89">
        <v>6.0999999999999999E-2</v>
      </c>
      <c r="K516" s="88">
        <v>96</v>
      </c>
      <c r="L516" s="89">
        <v>5.6000000000000001E-2</v>
      </c>
      <c r="M516" s="88">
        <v>103</v>
      </c>
      <c r="N516" s="89">
        <v>0.06</v>
      </c>
      <c r="P516" s="65">
        <f t="shared" si="111"/>
        <v>0.86799999999999988</v>
      </c>
      <c r="Q516" s="65"/>
      <c r="R516" s="65">
        <f t="shared" si="112"/>
        <v>0.11599999999999999</v>
      </c>
      <c r="S516" s="125">
        <f t="shared" si="113"/>
        <v>0.98399999999999987</v>
      </c>
    </row>
    <row r="517" spans="1:19" x14ac:dyDescent="0.25">
      <c r="A517" s="121" t="s">
        <v>12</v>
      </c>
      <c r="B517" s="124">
        <v>6</v>
      </c>
      <c r="C517" s="88">
        <v>0</v>
      </c>
      <c r="D517" s="89" t="s">
        <v>841</v>
      </c>
      <c r="E517" s="88">
        <v>2</v>
      </c>
      <c r="F517" s="89">
        <v>0.33300000000000002</v>
      </c>
      <c r="G517" s="88">
        <v>0</v>
      </c>
      <c r="H517" s="89" t="s">
        <v>841</v>
      </c>
      <c r="I517" s="88">
        <v>0</v>
      </c>
      <c r="J517" s="89" t="s">
        <v>841</v>
      </c>
      <c r="K517" s="88">
        <v>0</v>
      </c>
      <c r="L517" s="89" t="s">
        <v>841</v>
      </c>
      <c r="M517" s="88">
        <v>4</v>
      </c>
      <c r="N517" s="89">
        <v>0.66700000000000004</v>
      </c>
    </row>
    <row r="519" spans="1:19" x14ac:dyDescent="0.25">
      <c r="A519" s="121" t="s">
        <v>925</v>
      </c>
      <c r="B519" s="61">
        <f>SUM(B510:B516)</f>
        <v>26451</v>
      </c>
      <c r="P519" s="53">
        <f>SUMPRODUCT(B510:B516,P510:P516)/B519</f>
        <v>0.85262322785527944</v>
      </c>
      <c r="Q519" t="s">
        <v>827</v>
      </c>
    </row>
    <row r="521" spans="1:19" x14ac:dyDescent="0.25">
      <c r="A521" s="81" t="s">
        <v>922</v>
      </c>
    </row>
    <row r="522" spans="1:19" ht="15.75" customHeight="1" x14ac:dyDescent="0.25">
      <c r="A522" s="114"/>
      <c r="B522" s="114"/>
      <c r="C522" s="280" t="s">
        <v>962</v>
      </c>
      <c r="D522" s="281"/>
      <c r="E522" s="281"/>
      <c r="F522" s="282"/>
      <c r="G522" s="280" t="s">
        <v>963</v>
      </c>
      <c r="H522" s="281"/>
      <c r="I522" s="281"/>
      <c r="J522" s="282"/>
      <c r="K522" s="280" t="s">
        <v>835</v>
      </c>
      <c r="L522" s="281"/>
      <c r="M522" s="281"/>
      <c r="N522" s="282"/>
    </row>
    <row r="523" spans="1:19" ht="15.75" customHeight="1" x14ac:dyDescent="0.25">
      <c r="A523" s="123">
        <v>44599</v>
      </c>
      <c r="B523" s="62"/>
      <c r="C523" s="280" t="s">
        <v>920</v>
      </c>
      <c r="D523" s="282"/>
      <c r="E523" s="280" t="s">
        <v>921</v>
      </c>
      <c r="F523" s="282"/>
      <c r="G523" s="280" t="s">
        <v>920</v>
      </c>
      <c r="H523" s="282"/>
      <c r="I523" s="280" t="s">
        <v>921</v>
      </c>
      <c r="J523" s="282"/>
      <c r="K523" s="280" t="s">
        <v>920</v>
      </c>
      <c r="L523" s="282"/>
      <c r="M523" s="280" t="s">
        <v>921</v>
      </c>
      <c r="N523" s="282"/>
    </row>
    <row r="524" spans="1:19" ht="45" x14ac:dyDescent="0.25">
      <c r="A524" s="119" t="s">
        <v>104</v>
      </c>
      <c r="B524" s="62" t="s">
        <v>1026</v>
      </c>
      <c r="C524" s="62" t="s">
        <v>839</v>
      </c>
      <c r="D524" s="62" t="s">
        <v>840</v>
      </c>
      <c r="E524" s="62" t="s">
        <v>839</v>
      </c>
      <c r="F524" s="62" t="s">
        <v>840</v>
      </c>
      <c r="G524" s="62" t="s">
        <v>839</v>
      </c>
      <c r="H524" s="62" t="s">
        <v>840</v>
      </c>
      <c r="I524" s="62" t="s">
        <v>839</v>
      </c>
      <c r="J524" s="62" t="s">
        <v>840</v>
      </c>
      <c r="K524" s="62" t="s">
        <v>839</v>
      </c>
      <c r="L524" s="62" t="s">
        <v>840</v>
      </c>
      <c r="M524" s="62" t="s">
        <v>839</v>
      </c>
      <c r="N524" s="62" t="s">
        <v>840</v>
      </c>
      <c r="P524" s="62" t="s">
        <v>833</v>
      </c>
      <c r="Q524" s="62" t="s">
        <v>834</v>
      </c>
      <c r="R524" s="62" t="s">
        <v>923</v>
      </c>
    </row>
    <row r="525" spans="1:19" x14ac:dyDescent="0.25">
      <c r="A525" s="120" t="s">
        <v>964</v>
      </c>
      <c r="B525" s="122">
        <v>1626</v>
      </c>
      <c r="C525" s="85">
        <v>0</v>
      </c>
      <c r="D525" s="85" t="s">
        <v>841</v>
      </c>
      <c r="E525" s="85">
        <v>0</v>
      </c>
      <c r="F525" s="85" t="s">
        <v>841</v>
      </c>
      <c r="G525" s="85">
        <v>0</v>
      </c>
      <c r="H525" s="85" t="s">
        <v>841</v>
      </c>
      <c r="I525" s="85">
        <v>0</v>
      </c>
      <c r="J525" s="85" t="s">
        <v>841</v>
      </c>
      <c r="K525" s="85">
        <v>72</v>
      </c>
      <c r="L525" s="86">
        <v>4.3999999999999997E-2</v>
      </c>
      <c r="M525" s="122">
        <v>1554</v>
      </c>
      <c r="N525" s="86">
        <v>0.95599999999999996</v>
      </c>
    </row>
    <row r="526" spans="1:19" x14ac:dyDescent="0.25">
      <c r="A526" s="121" t="s">
        <v>965</v>
      </c>
      <c r="B526" s="124">
        <v>1812</v>
      </c>
      <c r="C526" s="88">
        <v>0</v>
      </c>
      <c r="D526" s="89" t="s">
        <v>841</v>
      </c>
      <c r="E526" s="88">
        <v>1</v>
      </c>
      <c r="F526" s="89">
        <v>1E-3</v>
      </c>
      <c r="G526" s="88">
        <v>8</v>
      </c>
      <c r="H526" s="89">
        <v>4.0000000000000001E-3</v>
      </c>
      <c r="I526" s="88">
        <v>55</v>
      </c>
      <c r="J526" s="89">
        <v>0.03</v>
      </c>
      <c r="K526" s="88">
        <v>102</v>
      </c>
      <c r="L526" s="89">
        <v>5.6000000000000001E-2</v>
      </c>
      <c r="M526" s="124">
        <v>811</v>
      </c>
      <c r="N526" s="89">
        <v>0.44800000000000001</v>
      </c>
    </row>
    <row r="527" spans="1:19" x14ac:dyDescent="0.25">
      <c r="A527" s="120" t="s">
        <v>809</v>
      </c>
      <c r="B527" s="122">
        <v>5544</v>
      </c>
      <c r="C527" s="85">
        <v>177</v>
      </c>
      <c r="D527" s="86">
        <v>3.2000000000000001E-2</v>
      </c>
      <c r="E527" s="85">
        <v>564</v>
      </c>
      <c r="F527" s="86">
        <v>0.10199999999999999</v>
      </c>
      <c r="G527" s="122">
        <v>737</v>
      </c>
      <c r="H527" s="86">
        <v>0.13300000000000001</v>
      </c>
      <c r="I527" s="122">
        <v>3108</v>
      </c>
      <c r="J527" s="86">
        <v>0.56100000000000005</v>
      </c>
      <c r="K527" s="85">
        <v>118</v>
      </c>
      <c r="L527" s="86">
        <v>2.1000000000000001E-2</v>
      </c>
      <c r="M527" s="122">
        <v>675</v>
      </c>
      <c r="N527" s="86">
        <v>0.122</v>
      </c>
      <c r="P527" s="65">
        <f>D527+F527+H527+J527</f>
        <v>0.82800000000000007</v>
      </c>
      <c r="Q527" s="65"/>
      <c r="R527" s="65">
        <f>L527+N527</f>
        <v>0.14299999999999999</v>
      </c>
      <c r="S527" s="125">
        <f>SUM(P527:R527)</f>
        <v>0.97100000000000009</v>
      </c>
    </row>
    <row r="528" spans="1:19" x14ac:dyDescent="0.25">
      <c r="A528" s="121" t="s">
        <v>6</v>
      </c>
      <c r="B528" s="124">
        <v>6053</v>
      </c>
      <c r="C528" s="88">
        <v>399</v>
      </c>
      <c r="D528" s="89">
        <v>6.6000000000000003E-2</v>
      </c>
      <c r="E528" s="124">
        <v>1267</v>
      </c>
      <c r="F528" s="89">
        <v>0.20899999999999999</v>
      </c>
      <c r="G528" s="124">
        <v>730</v>
      </c>
      <c r="H528" s="89">
        <v>0.121</v>
      </c>
      <c r="I528" s="124">
        <v>2765</v>
      </c>
      <c r="J528" s="89">
        <v>0.45700000000000002</v>
      </c>
      <c r="K528" s="88">
        <v>128</v>
      </c>
      <c r="L528" s="89">
        <v>2.1000000000000001E-2</v>
      </c>
      <c r="M528" s="88">
        <v>631</v>
      </c>
      <c r="N528" s="89">
        <v>0.104</v>
      </c>
      <c r="P528" s="65">
        <f t="shared" ref="P528:P533" si="114">D528+F528+H528+J528</f>
        <v>0.85299999999999998</v>
      </c>
      <c r="Q528" s="65"/>
      <c r="R528" s="65">
        <f t="shared" ref="R528:R533" si="115">L528+N528</f>
        <v>0.125</v>
      </c>
      <c r="S528" s="125">
        <f t="shared" ref="S528:S533" si="116">SUM(P528:R528)</f>
        <v>0.97799999999999998</v>
      </c>
    </row>
    <row r="529" spans="1:19" x14ac:dyDescent="0.25">
      <c r="A529" s="120" t="s">
        <v>7</v>
      </c>
      <c r="B529" s="122">
        <v>4893</v>
      </c>
      <c r="C529" s="85">
        <v>446</v>
      </c>
      <c r="D529" s="86">
        <v>9.0999999999999998E-2</v>
      </c>
      <c r="E529" s="122">
        <v>1298</v>
      </c>
      <c r="F529" s="86">
        <v>0.26500000000000001</v>
      </c>
      <c r="G529" s="122">
        <v>644</v>
      </c>
      <c r="H529" s="86">
        <v>0.13200000000000001</v>
      </c>
      <c r="I529" s="122">
        <v>1912</v>
      </c>
      <c r="J529" s="86">
        <v>0.39100000000000001</v>
      </c>
      <c r="K529" s="85">
        <v>120</v>
      </c>
      <c r="L529" s="86">
        <v>2.5000000000000001E-2</v>
      </c>
      <c r="M529" s="85">
        <v>387</v>
      </c>
      <c r="N529" s="86">
        <v>7.9000000000000001E-2</v>
      </c>
      <c r="P529" s="65">
        <f t="shared" si="114"/>
        <v>0.879</v>
      </c>
      <c r="Q529" s="65"/>
      <c r="R529" s="65">
        <f t="shared" si="115"/>
        <v>0.10400000000000001</v>
      </c>
      <c r="S529" s="125">
        <f t="shared" si="116"/>
        <v>0.98299999999999998</v>
      </c>
    </row>
    <row r="530" spans="1:19" x14ac:dyDescent="0.25">
      <c r="A530" s="121" t="s">
        <v>8</v>
      </c>
      <c r="B530" s="124">
        <v>3378</v>
      </c>
      <c r="C530" s="88">
        <v>455</v>
      </c>
      <c r="D530" s="89">
        <v>0.13500000000000001</v>
      </c>
      <c r="E530" s="88">
        <v>815</v>
      </c>
      <c r="F530" s="89">
        <v>0.24099999999999999</v>
      </c>
      <c r="G530" s="124">
        <v>595</v>
      </c>
      <c r="H530" s="89">
        <v>0.17599999999999999</v>
      </c>
      <c r="I530" s="124">
        <v>991</v>
      </c>
      <c r="J530" s="89">
        <v>0.29299999999999998</v>
      </c>
      <c r="K530" s="88">
        <v>132</v>
      </c>
      <c r="L530" s="89">
        <v>3.9E-2</v>
      </c>
      <c r="M530" s="88">
        <v>331</v>
      </c>
      <c r="N530" s="89">
        <v>9.8000000000000004E-2</v>
      </c>
      <c r="P530" s="65">
        <f t="shared" si="114"/>
        <v>0.84499999999999997</v>
      </c>
      <c r="Q530" s="65"/>
      <c r="R530" s="65">
        <f t="shared" si="115"/>
        <v>0.13700000000000001</v>
      </c>
      <c r="S530" s="125">
        <f t="shared" si="116"/>
        <v>0.98199999999999998</v>
      </c>
    </row>
    <row r="531" spans="1:19" x14ac:dyDescent="0.25">
      <c r="A531" s="120" t="s">
        <v>9</v>
      </c>
      <c r="B531" s="122">
        <v>2154</v>
      </c>
      <c r="C531" s="85">
        <v>510</v>
      </c>
      <c r="D531" s="86">
        <v>0.23699999999999999</v>
      </c>
      <c r="E531" s="85">
        <v>429</v>
      </c>
      <c r="F531" s="86">
        <v>0.19900000000000001</v>
      </c>
      <c r="G531" s="85">
        <v>436</v>
      </c>
      <c r="H531" s="86">
        <v>0.20200000000000001</v>
      </c>
      <c r="I531" s="85">
        <v>376</v>
      </c>
      <c r="J531" s="86">
        <v>0.17499999999999999</v>
      </c>
      <c r="K531" s="85">
        <v>141</v>
      </c>
      <c r="L531" s="86">
        <v>6.5000000000000002E-2</v>
      </c>
      <c r="M531" s="85">
        <v>225</v>
      </c>
      <c r="N531" s="86">
        <v>0.104</v>
      </c>
      <c r="P531" s="65">
        <f t="shared" si="114"/>
        <v>0.81299999999999994</v>
      </c>
      <c r="Q531" s="65"/>
      <c r="R531" s="65">
        <f t="shared" si="115"/>
        <v>0.16899999999999998</v>
      </c>
      <c r="S531" s="125">
        <f t="shared" si="116"/>
        <v>0.98199999999999998</v>
      </c>
    </row>
    <row r="532" spans="1:19" x14ac:dyDescent="0.25">
      <c r="A532" s="121" t="s">
        <v>10</v>
      </c>
      <c r="B532" s="124">
        <v>1180</v>
      </c>
      <c r="C532" s="88">
        <v>490</v>
      </c>
      <c r="D532" s="89">
        <v>0.41499999999999998</v>
      </c>
      <c r="E532" s="88">
        <v>135</v>
      </c>
      <c r="F532" s="89">
        <v>0.114</v>
      </c>
      <c r="G532" s="88">
        <v>247</v>
      </c>
      <c r="H532" s="89">
        <v>0.20899999999999999</v>
      </c>
      <c r="I532" s="88">
        <v>81</v>
      </c>
      <c r="J532" s="89">
        <v>6.9000000000000006E-2</v>
      </c>
      <c r="K532" s="88">
        <v>126</v>
      </c>
      <c r="L532" s="89">
        <v>0.107</v>
      </c>
      <c r="M532" s="88">
        <v>80</v>
      </c>
      <c r="N532" s="89">
        <v>6.8000000000000005E-2</v>
      </c>
      <c r="P532" s="65">
        <f t="shared" si="114"/>
        <v>0.80699999999999994</v>
      </c>
      <c r="Q532" s="65"/>
      <c r="R532" s="65">
        <f t="shared" si="115"/>
        <v>0.17499999999999999</v>
      </c>
      <c r="S532" s="125">
        <f t="shared" si="116"/>
        <v>0.98199999999999998</v>
      </c>
    </row>
    <row r="533" spans="1:19" x14ac:dyDescent="0.25">
      <c r="A533" s="121" t="s">
        <v>11</v>
      </c>
      <c r="B533" s="124">
        <v>1620</v>
      </c>
      <c r="C533" s="124">
        <v>956</v>
      </c>
      <c r="D533" s="89">
        <v>0.59</v>
      </c>
      <c r="E533" s="88">
        <v>160</v>
      </c>
      <c r="F533" s="89">
        <v>9.9000000000000005E-2</v>
      </c>
      <c r="G533" s="88">
        <v>248</v>
      </c>
      <c r="H533" s="89">
        <v>0.153</v>
      </c>
      <c r="I533" s="88">
        <v>47</v>
      </c>
      <c r="J533" s="89">
        <v>2.9000000000000001E-2</v>
      </c>
      <c r="K533" s="88">
        <v>127</v>
      </c>
      <c r="L533" s="89">
        <v>7.8E-2</v>
      </c>
      <c r="M533" s="88">
        <v>56</v>
      </c>
      <c r="N533" s="89">
        <v>3.5000000000000003E-2</v>
      </c>
      <c r="P533" s="65">
        <f t="shared" si="114"/>
        <v>0.871</v>
      </c>
      <c r="Q533" s="65"/>
      <c r="R533" s="65">
        <f t="shared" si="115"/>
        <v>0.113</v>
      </c>
      <c r="S533" s="125">
        <f t="shared" si="116"/>
        <v>0.98399999999999999</v>
      </c>
    </row>
    <row r="534" spans="1:19" x14ac:dyDescent="0.25">
      <c r="A534" s="121" t="s">
        <v>12</v>
      </c>
      <c r="B534" s="124">
        <v>5</v>
      </c>
      <c r="C534" s="88">
        <v>0</v>
      </c>
      <c r="D534" s="89" t="s">
        <v>841</v>
      </c>
      <c r="E534" s="88">
        <v>1</v>
      </c>
      <c r="F534" s="89">
        <v>0.2</v>
      </c>
      <c r="G534" s="88">
        <v>0</v>
      </c>
      <c r="H534" s="89" t="s">
        <v>841</v>
      </c>
      <c r="I534" s="88">
        <v>0</v>
      </c>
      <c r="J534" s="89" t="s">
        <v>841</v>
      </c>
      <c r="K534" s="88">
        <v>0</v>
      </c>
      <c r="L534" s="89" t="s">
        <v>841</v>
      </c>
      <c r="M534" s="88">
        <v>4</v>
      </c>
      <c r="N534" s="89">
        <v>0.8</v>
      </c>
    </row>
    <row r="536" spans="1:19" x14ac:dyDescent="0.25">
      <c r="A536" s="121" t="s">
        <v>925</v>
      </c>
      <c r="B536" s="61">
        <f>SUM(B527:B533)</f>
        <v>24822</v>
      </c>
      <c r="P536" s="53">
        <f>SUMPRODUCT(B527:B533,P527:P533)/B536</f>
        <v>0.84696962372089268</v>
      </c>
      <c r="Q536" t="s">
        <v>827</v>
      </c>
    </row>
    <row r="538" spans="1:19" x14ac:dyDescent="0.25">
      <c r="A538" s="81" t="s">
        <v>922</v>
      </c>
    </row>
    <row r="539" spans="1:19" ht="15.75" customHeight="1" x14ac:dyDescent="0.25">
      <c r="A539" s="114"/>
      <c r="B539" s="114"/>
      <c r="C539" s="280" t="s">
        <v>962</v>
      </c>
      <c r="D539" s="281"/>
      <c r="E539" s="281"/>
      <c r="F539" s="282"/>
      <c r="G539" s="280" t="s">
        <v>963</v>
      </c>
      <c r="H539" s="281"/>
      <c r="I539" s="281"/>
      <c r="J539" s="282"/>
      <c r="K539" s="280" t="s">
        <v>835</v>
      </c>
      <c r="L539" s="281"/>
      <c r="M539" s="281"/>
      <c r="N539" s="282"/>
    </row>
    <row r="540" spans="1:19" ht="15.75" customHeight="1" x14ac:dyDescent="0.25">
      <c r="A540" s="123">
        <v>44600</v>
      </c>
      <c r="B540" s="62"/>
      <c r="C540" s="280" t="s">
        <v>920</v>
      </c>
      <c r="D540" s="282"/>
      <c r="E540" s="280" t="s">
        <v>921</v>
      </c>
      <c r="F540" s="282"/>
      <c r="G540" s="280" t="s">
        <v>920</v>
      </c>
      <c r="H540" s="282"/>
      <c r="I540" s="280" t="s">
        <v>921</v>
      </c>
      <c r="J540" s="282"/>
      <c r="K540" s="280" t="s">
        <v>920</v>
      </c>
      <c r="L540" s="282"/>
      <c r="M540" s="280" t="s">
        <v>921</v>
      </c>
      <c r="N540" s="282"/>
    </row>
    <row r="541" spans="1:19" ht="45" x14ac:dyDescent="0.25">
      <c r="A541" s="119" t="s">
        <v>104</v>
      </c>
      <c r="B541" s="62" t="s">
        <v>1026</v>
      </c>
      <c r="C541" s="62" t="s">
        <v>839</v>
      </c>
      <c r="D541" s="62" t="s">
        <v>840</v>
      </c>
      <c r="E541" s="62" t="s">
        <v>839</v>
      </c>
      <c r="F541" s="62" t="s">
        <v>840</v>
      </c>
      <c r="G541" s="62" t="s">
        <v>839</v>
      </c>
      <c r="H541" s="62" t="s">
        <v>840</v>
      </c>
      <c r="I541" s="62" t="s">
        <v>839</v>
      </c>
      <c r="J541" s="62" t="s">
        <v>840</v>
      </c>
      <c r="K541" s="62" t="s">
        <v>839</v>
      </c>
      <c r="L541" s="62" t="s">
        <v>840</v>
      </c>
      <c r="M541" s="62" t="s">
        <v>839</v>
      </c>
      <c r="N541" s="62" t="s">
        <v>840</v>
      </c>
      <c r="P541" s="62" t="s">
        <v>833</v>
      </c>
      <c r="Q541" s="62" t="s">
        <v>834</v>
      </c>
      <c r="R541" s="62" t="s">
        <v>923</v>
      </c>
    </row>
    <row r="542" spans="1:19" x14ac:dyDescent="0.25">
      <c r="A542" s="120" t="s">
        <v>964</v>
      </c>
      <c r="B542" s="122">
        <v>1583</v>
      </c>
      <c r="C542" s="85">
        <v>0</v>
      </c>
      <c r="D542" s="85" t="s">
        <v>841</v>
      </c>
      <c r="E542" s="85">
        <v>0</v>
      </c>
      <c r="F542" s="85" t="s">
        <v>841</v>
      </c>
      <c r="G542" s="85">
        <v>0</v>
      </c>
      <c r="H542" s="85" t="s">
        <v>841</v>
      </c>
      <c r="I542" s="85">
        <v>0</v>
      </c>
      <c r="J542" s="85" t="s">
        <v>841</v>
      </c>
      <c r="K542" s="85">
        <v>67</v>
      </c>
      <c r="L542" s="86">
        <v>4.2000000000000003E-2</v>
      </c>
      <c r="M542" s="122">
        <v>1516</v>
      </c>
      <c r="N542" s="86">
        <v>0.95799999999999996</v>
      </c>
    </row>
    <row r="543" spans="1:19" x14ac:dyDescent="0.25">
      <c r="A543" s="121" t="s">
        <v>965</v>
      </c>
      <c r="B543" s="124">
        <v>1651</v>
      </c>
      <c r="C543" s="88">
        <v>0</v>
      </c>
      <c r="D543" s="89" t="s">
        <v>841</v>
      </c>
      <c r="E543" s="88">
        <v>1</v>
      </c>
      <c r="F543" s="89">
        <v>1E-3</v>
      </c>
      <c r="G543" s="88">
        <v>8</v>
      </c>
      <c r="H543" s="89">
        <v>5.0000000000000001E-3</v>
      </c>
      <c r="I543" s="88">
        <v>59</v>
      </c>
      <c r="J543" s="89">
        <v>3.5999999999999997E-2</v>
      </c>
      <c r="K543" s="88">
        <v>91</v>
      </c>
      <c r="L543" s="89">
        <v>5.5E-2</v>
      </c>
      <c r="M543" s="124">
        <v>734</v>
      </c>
      <c r="N543" s="89">
        <v>0.44500000000000001</v>
      </c>
    </row>
    <row r="544" spans="1:19" x14ac:dyDescent="0.25">
      <c r="A544" s="120" t="s">
        <v>809</v>
      </c>
      <c r="B544" s="122">
        <v>5214</v>
      </c>
      <c r="C544" s="85">
        <v>172</v>
      </c>
      <c r="D544" s="86">
        <v>3.3000000000000002E-2</v>
      </c>
      <c r="E544" s="85">
        <v>541</v>
      </c>
      <c r="F544" s="86">
        <v>0.104</v>
      </c>
      <c r="G544" s="122">
        <v>675</v>
      </c>
      <c r="H544" s="86">
        <v>0.129</v>
      </c>
      <c r="I544" s="122">
        <v>2931</v>
      </c>
      <c r="J544" s="86">
        <v>0.56200000000000006</v>
      </c>
      <c r="K544" s="85">
        <v>118</v>
      </c>
      <c r="L544" s="86">
        <v>2.3E-2</v>
      </c>
      <c r="M544" s="122">
        <v>620</v>
      </c>
      <c r="N544" s="86">
        <v>0.11899999999999999</v>
      </c>
      <c r="P544" s="65">
        <f>D544+F544+H544+J544</f>
        <v>0.82800000000000007</v>
      </c>
      <c r="Q544" s="65"/>
      <c r="R544" s="65">
        <f>L544+N544</f>
        <v>0.14199999999999999</v>
      </c>
      <c r="S544" s="125">
        <f>SUM(P544:R544)</f>
        <v>0.97000000000000008</v>
      </c>
    </row>
    <row r="545" spans="1:19" x14ac:dyDescent="0.25">
      <c r="A545" s="121" t="s">
        <v>6</v>
      </c>
      <c r="B545" s="124">
        <v>5749</v>
      </c>
      <c r="C545" s="88">
        <v>382</v>
      </c>
      <c r="D545" s="89">
        <v>6.6000000000000003E-2</v>
      </c>
      <c r="E545" s="124">
        <v>1259</v>
      </c>
      <c r="F545" s="89">
        <v>0.219</v>
      </c>
      <c r="G545" s="124">
        <v>680</v>
      </c>
      <c r="H545" s="89">
        <v>0.11799999999999999</v>
      </c>
      <c r="I545" s="124">
        <v>2591</v>
      </c>
      <c r="J545" s="89">
        <v>0.45100000000000001</v>
      </c>
      <c r="K545" s="88">
        <v>118</v>
      </c>
      <c r="L545" s="89">
        <v>2.1000000000000001E-2</v>
      </c>
      <c r="M545" s="88">
        <v>590</v>
      </c>
      <c r="N545" s="89">
        <v>0.10299999999999999</v>
      </c>
      <c r="P545" s="65">
        <f t="shared" ref="P545:P550" si="117">D545+F545+H545+J545</f>
        <v>0.85400000000000009</v>
      </c>
      <c r="Q545" s="65"/>
      <c r="R545" s="65">
        <f t="shared" ref="R545:R550" si="118">L545+N545</f>
        <v>0.124</v>
      </c>
      <c r="S545" s="125">
        <f t="shared" ref="S545:S550" si="119">SUM(P545:R545)</f>
        <v>0.97800000000000009</v>
      </c>
    </row>
    <row r="546" spans="1:19" x14ac:dyDescent="0.25">
      <c r="A546" s="120" t="s">
        <v>7</v>
      </c>
      <c r="B546" s="122">
        <v>4665</v>
      </c>
      <c r="C546" s="85">
        <v>412</v>
      </c>
      <c r="D546" s="86">
        <v>8.7999999999999995E-2</v>
      </c>
      <c r="E546" s="122">
        <v>1303</v>
      </c>
      <c r="F546" s="86">
        <v>0.27900000000000003</v>
      </c>
      <c r="G546" s="122">
        <v>609</v>
      </c>
      <c r="H546" s="86">
        <v>0.13100000000000001</v>
      </c>
      <c r="I546" s="122">
        <v>1799</v>
      </c>
      <c r="J546" s="86">
        <v>0.38600000000000001</v>
      </c>
      <c r="K546" s="85">
        <v>112</v>
      </c>
      <c r="L546" s="86">
        <v>2.4E-2</v>
      </c>
      <c r="M546" s="85">
        <v>348</v>
      </c>
      <c r="N546" s="86">
        <v>7.4999999999999997E-2</v>
      </c>
      <c r="P546" s="65">
        <f t="shared" si="117"/>
        <v>0.88400000000000001</v>
      </c>
      <c r="Q546" s="65"/>
      <c r="R546" s="65">
        <f t="shared" si="118"/>
        <v>9.9000000000000005E-2</v>
      </c>
      <c r="S546" s="125">
        <f t="shared" si="119"/>
        <v>0.98299999999999998</v>
      </c>
    </row>
    <row r="547" spans="1:19" x14ac:dyDescent="0.25">
      <c r="A547" s="121" t="s">
        <v>8</v>
      </c>
      <c r="B547" s="124">
        <v>3232</v>
      </c>
      <c r="C547" s="88">
        <v>451</v>
      </c>
      <c r="D547" s="89">
        <v>0.14000000000000001</v>
      </c>
      <c r="E547" s="88">
        <v>811</v>
      </c>
      <c r="F547" s="89">
        <v>0.251</v>
      </c>
      <c r="G547" s="124">
        <v>543</v>
      </c>
      <c r="H547" s="89">
        <v>0.16800000000000001</v>
      </c>
      <c r="I547" s="124">
        <v>925</v>
      </c>
      <c r="J547" s="89">
        <v>0.28599999999999998</v>
      </c>
      <c r="K547" s="88">
        <v>126</v>
      </c>
      <c r="L547" s="89">
        <v>3.9E-2</v>
      </c>
      <c r="M547" s="88">
        <v>318</v>
      </c>
      <c r="N547" s="89">
        <v>9.8000000000000004E-2</v>
      </c>
      <c r="P547" s="65">
        <f t="shared" si="117"/>
        <v>0.84499999999999997</v>
      </c>
      <c r="Q547" s="65"/>
      <c r="R547" s="65">
        <f t="shared" si="118"/>
        <v>0.13700000000000001</v>
      </c>
      <c r="S547" s="125">
        <f t="shared" si="119"/>
        <v>0.98199999999999998</v>
      </c>
    </row>
    <row r="548" spans="1:19" x14ac:dyDescent="0.25">
      <c r="A548" s="120" t="s">
        <v>9</v>
      </c>
      <c r="B548" s="122">
        <v>2082</v>
      </c>
      <c r="C548" s="85">
        <v>486</v>
      </c>
      <c r="D548" s="86">
        <v>0.23300000000000001</v>
      </c>
      <c r="E548" s="85">
        <v>428</v>
      </c>
      <c r="F548" s="86">
        <v>0.20599999999999999</v>
      </c>
      <c r="G548" s="85">
        <v>415</v>
      </c>
      <c r="H548" s="86">
        <v>0.19900000000000001</v>
      </c>
      <c r="I548" s="85">
        <v>345</v>
      </c>
      <c r="J548" s="86">
        <v>0.16600000000000001</v>
      </c>
      <c r="K548" s="85">
        <v>144</v>
      </c>
      <c r="L548" s="86">
        <v>6.9000000000000006E-2</v>
      </c>
      <c r="M548" s="85">
        <v>229</v>
      </c>
      <c r="N548" s="86">
        <v>0.11</v>
      </c>
      <c r="P548" s="65">
        <f t="shared" si="117"/>
        <v>0.80400000000000005</v>
      </c>
      <c r="Q548" s="65"/>
      <c r="R548" s="65">
        <f t="shared" si="118"/>
        <v>0.17899999999999999</v>
      </c>
      <c r="S548" s="125">
        <f t="shared" si="119"/>
        <v>0.9830000000000001</v>
      </c>
    </row>
    <row r="549" spans="1:19" x14ac:dyDescent="0.25">
      <c r="A549" s="121" t="s">
        <v>10</v>
      </c>
      <c r="B549" s="124">
        <v>1149</v>
      </c>
      <c r="C549" s="88">
        <v>474</v>
      </c>
      <c r="D549" s="89">
        <v>0.41299999999999998</v>
      </c>
      <c r="E549" s="88">
        <v>133</v>
      </c>
      <c r="F549" s="89">
        <v>0.11600000000000001</v>
      </c>
      <c r="G549" s="88">
        <v>244</v>
      </c>
      <c r="H549" s="89">
        <v>0.21199999999999999</v>
      </c>
      <c r="I549" s="88">
        <v>76</v>
      </c>
      <c r="J549" s="89">
        <v>6.6000000000000003E-2</v>
      </c>
      <c r="K549" s="88">
        <v>122</v>
      </c>
      <c r="L549" s="89">
        <v>0.106</v>
      </c>
      <c r="M549" s="88">
        <v>78</v>
      </c>
      <c r="N549" s="89">
        <v>6.8000000000000005E-2</v>
      </c>
      <c r="P549" s="65">
        <f t="shared" si="117"/>
        <v>0.80699999999999994</v>
      </c>
      <c r="Q549" s="65"/>
      <c r="R549" s="65">
        <f t="shared" si="118"/>
        <v>0.17399999999999999</v>
      </c>
      <c r="S549" s="125">
        <f t="shared" si="119"/>
        <v>0.98099999999999987</v>
      </c>
    </row>
    <row r="550" spans="1:19" x14ac:dyDescent="0.25">
      <c r="A550" s="121" t="s">
        <v>11</v>
      </c>
      <c r="B550" s="124">
        <v>1563</v>
      </c>
      <c r="C550" s="124">
        <v>876</v>
      </c>
      <c r="D550" s="89">
        <v>0.56000000000000005</v>
      </c>
      <c r="E550" s="88">
        <v>186</v>
      </c>
      <c r="F550" s="89">
        <v>0.11899999999999999</v>
      </c>
      <c r="G550" s="88">
        <v>234</v>
      </c>
      <c r="H550" s="89">
        <v>0.15</v>
      </c>
      <c r="I550" s="88">
        <v>40</v>
      </c>
      <c r="J550" s="89">
        <v>2.5999999999999999E-2</v>
      </c>
      <c r="K550" s="88">
        <v>122</v>
      </c>
      <c r="L550" s="89">
        <v>7.8E-2</v>
      </c>
      <c r="M550" s="88">
        <v>81</v>
      </c>
      <c r="N550" s="89">
        <v>5.1999999999999998E-2</v>
      </c>
      <c r="P550" s="65">
        <f t="shared" si="117"/>
        <v>0.85500000000000009</v>
      </c>
      <c r="Q550" s="65"/>
      <c r="R550" s="65">
        <f t="shared" si="118"/>
        <v>0.13</v>
      </c>
      <c r="S550" s="125">
        <f t="shared" si="119"/>
        <v>0.9850000000000001</v>
      </c>
    </row>
    <row r="551" spans="1:19" x14ac:dyDescent="0.25">
      <c r="A551" s="121" t="s">
        <v>12</v>
      </c>
      <c r="B551" s="124">
        <v>8</v>
      </c>
      <c r="C551" s="88">
        <v>0</v>
      </c>
      <c r="D551" s="89" t="s">
        <v>841</v>
      </c>
      <c r="E551" s="88">
        <v>1</v>
      </c>
      <c r="F551" s="89">
        <v>0.125</v>
      </c>
      <c r="G551" s="88">
        <v>0</v>
      </c>
      <c r="H551" s="89" t="s">
        <v>841</v>
      </c>
      <c r="I551" s="88">
        <v>0</v>
      </c>
      <c r="J551" s="89" t="s">
        <v>841</v>
      </c>
      <c r="K551" s="88">
        <v>0</v>
      </c>
      <c r="L551" s="89" t="s">
        <v>841</v>
      </c>
      <c r="M551" s="88">
        <v>7</v>
      </c>
      <c r="N551" s="89">
        <v>0.875</v>
      </c>
    </row>
    <row r="553" spans="1:19" x14ac:dyDescent="0.25">
      <c r="A553" s="121" t="s">
        <v>925</v>
      </c>
      <c r="B553" s="61">
        <f>SUM(B544:B550)</f>
        <v>23654</v>
      </c>
      <c r="P553" s="53">
        <f>SUMPRODUCT(B544:B550,P544:P550)/B553</f>
        <v>0.84633778642090141</v>
      </c>
      <c r="Q553" t="s">
        <v>827</v>
      </c>
    </row>
    <row r="555" spans="1:19" x14ac:dyDescent="0.25">
      <c r="A555" s="81" t="s">
        <v>922</v>
      </c>
    </row>
    <row r="556" spans="1:19" ht="15.75" customHeight="1" x14ac:dyDescent="0.25">
      <c r="A556" s="114"/>
      <c r="B556" s="114"/>
      <c r="C556" s="280" t="s">
        <v>962</v>
      </c>
      <c r="D556" s="281"/>
      <c r="E556" s="281"/>
      <c r="F556" s="282"/>
      <c r="G556" s="280" t="s">
        <v>963</v>
      </c>
      <c r="H556" s="281"/>
      <c r="I556" s="281"/>
      <c r="J556" s="282"/>
      <c r="K556" s="280" t="s">
        <v>835</v>
      </c>
      <c r="L556" s="281"/>
      <c r="M556" s="281"/>
      <c r="N556" s="282"/>
    </row>
    <row r="557" spans="1:19" ht="15.75" customHeight="1" x14ac:dyDescent="0.25">
      <c r="A557" s="123">
        <v>44601</v>
      </c>
      <c r="B557" s="62"/>
      <c r="C557" s="280" t="s">
        <v>920</v>
      </c>
      <c r="D557" s="282"/>
      <c r="E557" s="280" t="s">
        <v>921</v>
      </c>
      <c r="F557" s="282"/>
      <c r="G557" s="280" t="s">
        <v>920</v>
      </c>
      <c r="H557" s="282"/>
      <c r="I557" s="280" t="s">
        <v>921</v>
      </c>
      <c r="J557" s="282"/>
      <c r="K557" s="280" t="s">
        <v>920</v>
      </c>
      <c r="L557" s="282"/>
      <c r="M557" s="280" t="s">
        <v>921</v>
      </c>
      <c r="N557" s="282"/>
    </row>
    <row r="558" spans="1:19" ht="45" x14ac:dyDescent="0.25">
      <c r="A558" s="119" t="s">
        <v>104</v>
      </c>
      <c r="B558" s="62" t="s">
        <v>1026</v>
      </c>
      <c r="C558" s="62" t="s">
        <v>839</v>
      </c>
      <c r="D558" s="62" t="s">
        <v>840</v>
      </c>
      <c r="E558" s="62" t="s">
        <v>839</v>
      </c>
      <c r="F558" s="62" t="s">
        <v>840</v>
      </c>
      <c r="G558" s="62" t="s">
        <v>839</v>
      </c>
      <c r="H558" s="62" t="s">
        <v>840</v>
      </c>
      <c r="I558" s="62" t="s">
        <v>839</v>
      </c>
      <c r="J558" s="62" t="s">
        <v>840</v>
      </c>
      <c r="K558" s="62" t="s">
        <v>839</v>
      </c>
      <c r="L558" s="62" t="s">
        <v>840</v>
      </c>
      <c r="M558" s="62" t="s">
        <v>839</v>
      </c>
      <c r="N558" s="62" t="s">
        <v>840</v>
      </c>
      <c r="P558" s="62" t="s">
        <v>833</v>
      </c>
      <c r="Q558" s="62" t="s">
        <v>834</v>
      </c>
      <c r="R558" s="62" t="s">
        <v>923</v>
      </c>
    </row>
    <row r="559" spans="1:19" x14ac:dyDescent="0.25">
      <c r="A559" s="120" t="s">
        <v>964</v>
      </c>
      <c r="B559" s="122">
        <v>1560</v>
      </c>
      <c r="C559" s="85">
        <v>0</v>
      </c>
      <c r="D559" s="85" t="s">
        <v>841</v>
      </c>
      <c r="E559" s="85">
        <v>0</v>
      </c>
      <c r="F559" s="85" t="s">
        <v>841</v>
      </c>
      <c r="G559" s="85">
        <v>0</v>
      </c>
      <c r="H559" s="85" t="s">
        <v>841</v>
      </c>
      <c r="I559" s="85">
        <v>0</v>
      </c>
      <c r="J559" s="85" t="s">
        <v>841</v>
      </c>
      <c r="K559" s="85">
        <v>70</v>
      </c>
      <c r="L559" s="86">
        <v>4.4999999999999998E-2</v>
      </c>
      <c r="M559" s="122">
        <v>1490</v>
      </c>
      <c r="N559" s="86">
        <v>0.95499999999999996</v>
      </c>
    </row>
    <row r="560" spans="1:19" x14ac:dyDescent="0.25">
      <c r="A560" s="121" t="s">
        <v>965</v>
      </c>
      <c r="B560" s="124">
        <v>1512</v>
      </c>
      <c r="C560" s="88">
        <v>0</v>
      </c>
      <c r="D560" s="89" t="s">
        <v>841</v>
      </c>
      <c r="E560" s="88">
        <v>0</v>
      </c>
      <c r="F560" s="89" t="s">
        <v>841</v>
      </c>
      <c r="G560" s="88">
        <v>11</v>
      </c>
      <c r="H560" s="89">
        <v>7.0000000000000001E-3</v>
      </c>
      <c r="I560" s="88">
        <v>56</v>
      </c>
      <c r="J560" s="89">
        <v>3.6999999999999998E-2</v>
      </c>
      <c r="K560" s="88">
        <v>72</v>
      </c>
      <c r="L560" s="89">
        <v>4.8000000000000001E-2</v>
      </c>
      <c r="M560" s="124">
        <v>690</v>
      </c>
      <c r="N560" s="89">
        <v>0.45600000000000002</v>
      </c>
    </row>
    <row r="561" spans="1:19" x14ac:dyDescent="0.25">
      <c r="A561" s="120" t="s">
        <v>809</v>
      </c>
      <c r="B561" s="122">
        <v>4847</v>
      </c>
      <c r="C561" s="85">
        <v>162</v>
      </c>
      <c r="D561" s="86">
        <v>3.3000000000000002E-2</v>
      </c>
      <c r="E561" s="85">
        <v>536</v>
      </c>
      <c r="F561" s="86">
        <v>0.111</v>
      </c>
      <c r="G561" s="122">
        <v>639</v>
      </c>
      <c r="H561" s="86">
        <v>0.13200000000000001</v>
      </c>
      <c r="I561" s="122">
        <v>2665</v>
      </c>
      <c r="J561" s="86">
        <v>0.55000000000000004</v>
      </c>
      <c r="K561" s="85">
        <v>115</v>
      </c>
      <c r="L561" s="86">
        <v>2.4E-2</v>
      </c>
      <c r="M561" s="122">
        <v>583</v>
      </c>
      <c r="N561" s="86">
        <v>0.12</v>
      </c>
      <c r="P561" s="65">
        <f>D561+F561+H561+J561</f>
        <v>0.82600000000000007</v>
      </c>
      <c r="Q561" s="65"/>
      <c r="R561" s="65">
        <f>L561+N561</f>
        <v>0.14399999999999999</v>
      </c>
      <c r="S561" s="125">
        <f>SUM(P561:R561)</f>
        <v>0.97000000000000008</v>
      </c>
    </row>
    <row r="562" spans="1:19" x14ac:dyDescent="0.25">
      <c r="A562" s="121" t="s">
        <v>6</v>
      </c>
      <c r="B562" s="124">
        <v>5360</v>
      </c>
      <c r="C562" s="88">
        <v>362</v>
      </c>
      <c r="D562" s="89">
        <v>6.8000000000000005E-2</v>
      </c>
      <c r="E562" s="124">
        <v>1186</v>
      </c>
      <c r="F562" s="89">
        <v>0.221</v>
      </c>
      <c r="G562" s="124">
        <v>633</v>
      </c>
      <c r="H562" s="89">
        <v>0.11799999999999999</v>
      </c>
      <c r="I562" s="124">
        <v>2384</v>
      </c>
      <c r="J562" s="89">
        <v>0.44500000000000001</v>
      </c>
      <c r="K562" s="88">
        <v>111</v>
      </c>
      <c r="L562" s="89">
        <v>2.1000000000000001E-2</v>
      </c>
      <c r="M562" s="88">
        <v>569</v>
      </c>
      <c r="N562" s="89">
        <v>0.106</v>
      </c>
      <c r="P562" s="65">
        <f t="shared" ref="P562:P567" si="120">D562+F562+H562+J562</f>
        <v>0.85200000000000009</v>
      </c>
      <c r="Q562" s="65"/>
      <c r="R562" s="65">
        <f t="shared" ref="R562:R567" si="121">L562+N562</f>
        <v>0.127</v>
      </c>
      <c r="S562" s="125">
        <f t="shared" ref="S562:S567" si="122">SUM(P562:R562)</f>
        <v>0.97900000000000009</v>
      </c>
    </row>
    <row r="563" spans="1:19" x14ac:dyDescent="0.25">
      <c r="A563" s="120" t="s">
        <v>7</v>
      </c>
      <c r="B563" s="122">
        <v>4393</v>
      </c>
      <c r="C563" s="85">
        <v>408</v>
      </c>
      <c r="D563" s="86">
        <v>9.2999999999999999E-2</v>
      </c>
      <c r="E563" s="122">
        <v>1240</v>
      </c>
      <c r="F563" s="86">
        <v>0.28199999999999997</v>
      </c>
      <c r="G563" s="122">
        <v>552</v>
      </c>
      <c r="H563" s="86">
        <v>0.126</v>
      </c>
      <c r="I563" s="122">
        <v>1667</v>
      </c>
      <c r="J563" s="86">
        <v>0.379</v>
      </c>
      <c r="K563" s="85">
        <v>100</v>
      </c>
      <c r="L563" s="86">
        <v>2.3E-2</v>
      </c>
      <c r="M563" s="85">
        <v>347</v>
      </c>
      <c r="N563" s="86">
        <v>7.9000000000000001E-2</v>
      </c>
      <c r="P563" s="65">
        <f t="shared" si="120"/>
        <v>0.88</v>
      </c>
      <c r="Q563" s="65"/>
      <c r="R563" s="65">
        <f t="shared" si="121"/>
        <v>0.10200000000000001</v>
      </c>
      <c r="S563" s="125">
        <f t="shared" si="122"/>
        <v>0.98199999999999998</v>
      </c>
    </row>
    <row r="564" spans="1:19" x14ac:dyDescent="0.25">
      <c r="A564" s="121" t="s">
        <v>8</v>
      </c>
      <c r="B564" s="124">
        <v>3060</v>
      </c>
      <c r="C564" s="88">
        <v>441</v>
      </c>
      <c r="D564" s="89">
        <v>0.14399999999999999</v>
      </c>
      <c r="E564" s="88">
        <v>778</v>
      </c>
      <c r="F564" s="89">
        <v>0.254</v>
      </c>
      <c r="G564" s="124">
        <v>511</v>
      </c>
      <c r="H564" s="89">
        <v>0.16700000000000001</v>
      </c>
      <c r="I564" s="124">
        <v>859</v>
      </c>
      <c r="J564" s="89">
        <v>0.28100000000000003</v>
      </c>
      <c r="K564" s="88">
        <v>125</v>
      </c>
      <c r="L564" s="89">
        <v>4.1000000000000002E-2</v>
      </c>
      <c r="M564" s="88">
        <v>291</v>
      </c>
      <c r="N564" s="89">
        <v>9.5000000000000001E-2</v>
      </c>
      <c r="P564" s="65">
        <f t="shared" si="120"/>
        <v>0.84600000000000009</v>
      </c>
      <c r="Q564" s="65"/>
      <c r="R564" s="65">
        <f t="shared" si="121"/>
        <v>0.13600000000000001</v>
      </c>
      <c r="S564" s="125">
        <f t="shared" si="122"/>
        <v>0.9820000000000001</v>
      </c>
    </row>
    <row r="565" spans="1:19" x14ac:dyDescent="0.25">
      <c r="A565" s="120" t="s">
        <v>9</v>
      </c>
      <c r="B565" s="122">
        <v>1990</v>
      </c>
      <c r="C565" s="85">
        <v>460</v>
      </c>
      <c r="D565" s="86">
        <v>0.23100000000000001</v>
      </c>
      <c r="E565" s="85">
        <v>402</v>
      </c>
      <c r="F565" s="86">
        <v>0.20200000000000001</v>
      </c>
      <c r="G565" s="85">
        <v>409</v>
      </c>
      <c r="H565" s="86">
        <v>0.20599999999999999</v>
      </c>
      <c r="I565" s="85">
        <v>332</v>
      </c>
      <c r="J565" s="86">
        <v>0.16700000000000001</v>
      </c>
      <c r="K565" s="85">
        <v>151</v>
      </c>
      <c r="L565" s="86">
        <v>7.5999999999999998E-2</v>
      </c>
      <c r="M565" s="85">
        <v>202</v>
      </c>
      <c r="N565" s="86">
        <v>0.10199999999999999</v>
      </c>
      <c r="P565" s="65">
        <f t="shared" si="120"/>
        <v>0.80600000000000005</v>
      </c>
      <c r="Q565" s="65"/>
      <c r="R565" s="65">
        <f t="shared" si="121"/>
        <v>0.17799999999999999</v>
      </c>
      <c r="S565" s="125">
        <f t="shared" si="122"/>
        <v>0.98399999999999999</v>
      </c>
    </row>
    <row r="566" spans="1:19" x14ac:dyDescent="0.25">
      <c r="A566" s="121" t="s">
        <v>10</v>
      </c>
      <c r="B566" s="124">
        <v>1083</v>
      </c>
      <c r="C566" s="88">
        <v>448</v>
      </c>
      <c r="D566" s="89">
        <v>0.41399999999999998</v>
      </c>
      <c r="E566" s="88">
        <v>127</v>
      </c>
      <c r="F566" s="89">
        <v>0.11700000000000001</v>
      </c>
      <c r="G566" s="88">
        <v>227</v>
      </c>
      <c r="H566" s="89">
        <v>0.21</v>
      </c>
      <c r="I566" s="88">
        <v>69</v>
      </c>
      <c r="J566" s="89">
        <v>6.4000000000000001E-2</v>
      </c>
      <c r="K566" s="88">
        <v>122</v>
      </c>
      <c r="L566" s="89">
        <v>0.113</v>
      </c>
      <c r="M566" s="88">
        <v>70</v>
      </c>
      <c r="N566" s="89">
        <v>6.5000000000000002E-2</v>
      </c>
      <c r="P566" s="65">
        <f t="shared" si="120"/>
        <v>0.80499999999999994</v>
      </c>
      <c r="Q566" s="65"/>
      <c r="R566" s="65">
        <f t="shared" si="121"/>
        <v>0.17799999999999999</v>
      </c>
      <c r="S566" s="125">
        <f t="shared" si="122"/>
        <v>0.98299999999999987</v>
      </c>
    </row>
    <row r="567" spans="1:19" x14ac:dyDescent="0.25">
      <c r="A567" s="121" t="s">
        <v>11</v>
      </c>
      <c r="B567" s="124">
        <v>1524</v>
      </c>
      <c r="C567" s="124">
        <v>853</v>
      </c>
      <c r="D567" s="89">
        <v>0.56000000000000005</v>
      </c>
      <c r="E567" s="88">
        <v>184</v>
      </c>
      <c r="F567" s="89">
        <v>0.121</v>
      </c>
      <c r="G567" s="88">
        <v>226</v>
      </c>
      <c r="H567" s="89">
        <v>0.14799999999999999</v>
      </c>
      <c r="I567" s="88">
        <v>34</v>
      </c>
      <c r="J567" s="89">
        <v>2.1999999999999999E-2</v>
      </c>
      <c r="K567" s="88">
        <v>129</v>
      </c>
      <c r="L567" s="89">
        <v>8.5000000000000006E-2</v>
      </c>
      <c r="M567" s="88">
        <v>74</v>
      </c>
      <c r="N567" s="89">
        <v>4.9000000000000002E-2</v>
      </c>
      <c r="P567" s="65">
        <f t="shared" si="120"/>
        <v>0.85100000000000009</v>
      </c>
      <c r="Q567" s="65"/>
      <c r="R567" s="65">
        <f t="shared" si="121"/>
        <v>0.13400000000000001</v>
      </c>
      <c r="S567" s="125">
        <f t="shared" si="122"/>
        <v>0.9850000000000001</v>
      </c>
    </row>
    <row r="568" spans="1:19" x14ac:dyDescent="0.25">
      <c r="A568" s="121" t="s">
        <v>12</v>
      </c>
      <c r="B568" s="124">
        <v>10</v>
      </c>
      <c r="C568" s="88">
        <v>0</v>
      </c>
      <c r="D568" s="89" t="s">
        <v>841</v>
      </c>
      <c r="E568" s="88">
        <v>1</v>
      </c>
      <c r="F568" s="89">
        <v>0.1</v>
      </c>
      <c r="G568" s="88">
        <v>0</v>
      </c>
      <c r="H568" s="89" t="s">
        <v>841</v>
      </c>
      <c r="I568" s="88">
        <v>0</v>
      </c>
      <c r="J568" s="89" t="s">
        <v>841</v>
      </c>
      <c r="K568" s="88">
        <v>0</v>
      </c>
      <c r="L568" s="89" t="s">
        <v>841</v>
      </c>
      <c r="M568" s="88">
        <v>9</v>
      </c>
      <c r="N568" s="89">
        <v>0.9</v>
      </c>
    </row>
    <row r="570" spans="1:19" x14ac:dyDescent="0.25">
      <c r="A570" s="121" t="s">
        <v>925</v>
      </c>
      <c r="B570" s="61">
        <f>SUM(B561:B567)</f>
        <v>22257</v>
      </c>
      <c r="P570" s="53">
        <f>SUMPRODUCT(B561:B567,P561:P567)/B570</f>
        <v>0.84457119108595047</v>
      </c>
      <c r="Q570" t="s">
        <v>827</v>
      </c>
    </row>
    <row r="572" spans="1:19" x14ac:dyDescent="0.25">
      <c r="A572" s="81" t="s">
        <v>922</v>
      </c>
    </row>
    <row r="573" spans="1:19" ht="15.75" customHeight="1" x14ac:dyDescent="0.25">
      <c r="A573" s="114"/>
      <c r="B573" s="114"/>
      <c r="C573" s="280" t="s">
        <v>962</v>
      </c>
      <c r="D573" s="281"/>
      <c r="E573" s="281"/>
      <c r="F573" s="282"/>
      <c r="G573" s="280" t="s">
        <v>963</v>
      </c>
      <c r="H573" s="281"/>
      <c r="I573" s="281"/>
      <c r="J573" s="282"/>
      <c r="K573" s="280" t="s">
        <v>835</v>
      </c>
      <c r="L573" s="281"/>
      <c r="M573" s="281"/>
      <c r="N573" s="282"/>
    </row>
    <row r="574" spans="1:19" ht="15.75" customHeight="1" x14ac:dyDescent="0.25">
      <c r="A574" s="123">
        <v>44602</v>
      </c>
      <c r="B574" s="62"/>
      <c r="C574" s="280" t="s">
        <v>920</v>
      </c>
      <c r="D574" s="282"/>
      <c r="E574" s="280" t="s">
        <v>921</v>
      </c>
      <c r="F574" s="282"/>
      <c r="G574" s="280" t="s">
        <v>920</v>
      </c>
      <c r="H574" s="282"/>
      <c r="I574" s="280" t="s">
        <v>921</v>
      </c>
      <c r="J574" s="282"/>
      <c r="K574" s="280" t="s">
        <v>920</v>
      </c>
      <c r="L574" s="282"/>
      <c r="M574" s="280" t="s">
        <v>921</v>
      </c>
      <c r="N574" s="282"/>
    </row>
    <row r="575" spans="1:19" ht="45" x14ac:dyDescent="0.25">
      <c r="A575" s="119" t="s">
        <v>104</v>
      </c>
      <c r="B575" s="62" t="s">
        <v>1026</v>
      </c>
      <c r="C575" s="62" t="s">
        <v>839</v>
      </c>
      <c r="D575" s="62" t="s">
        <v>840</v>
      </c>
      <c r="E575" s="62" t="s">
        <v>839</v>
      </c>
      <c r="F575" s="62" t="s">
        <v>840</v>
      </c>
      <c r="G575" s="62" t="s">
        <v>839</v>
      </c>
      <c r="H575" s="62" t="s">
        <v>840</v>
      </c>
      <c r="I575" s="62" t="s">
        <v>839</v>
      </c>
      <c r="J575" s="62" t="s">
        <v>840</v>
      </c>
      <c r="K575" s="62" t="s">
        <v>839</v>
      </c>
      <c r="L575" s="62" t="s">
        <v>840</v>
      </c>
      <c r="M575" s="62" t="s">
        <v>839</v>
      </c>
      <c r="N575" s="62" t="s">
        <v>840</v>
      </c>
      <c r="P575" s="62" t="s">
        <v>833</v>
      </c>
      <c r="Q575" s="62" t="s">
        <v>834</v>
      </c>
      <c r="R575" s="62" t="s">
        <v>923</v>
      </c>
    </row>
    <row r="576" spans="1:19" x14ac:dyDescent="0.25">
      <c r="A576" s="120" t="s">
        <v>964</v>
      </c>
      <c r="B576" s="122">
        <v>1538</v>
      </c>
      <c r="C576" s="85">
        <v>0</v>
      </c>
      <c r="D576" s="85" t="s">
        <v>841</v>
      </c>
      <c r="E576" s="85">
        <v>0</v>
      </c>
      <c r="F576" s="85" t="s">
        <v>841</v>
      </c>
      <c r="G576" s="85">
        <v>0</v>
      </c>
      <c r="H576" s="85" t="s">
        <v>841</v>
      </c>
      <c r="I576" s="85">
        <v>0</v>
      </c>
      <c r="J576" s="85" t="s">
        <v>841</v>
      </c>
      <c r="K576" s="85">
        <v>65</v>
      </c>
      <c r="L576" s="86">
        <v>4.2000000000000003E-2</v>
      </c>
      <c r="M576" s="122">
        <v>1473</v>
      </c>
      <c r="N576" s="86">
        <v>0.95799999999999996</v>
      </c>
    </row>
    <row r="577" spans="1:19" x14ac:dyDescent="0.25">
      <c r="A577" s="121" t="s">
        <v>965</v>
      </c>
      <c r="B577" s="124">
        <v>1385</v>
      </c>
      <c r="C577" s="88">
        <v>0</v>
      </c>
      <c r="D577" s="89" t="s">
        <v>841</v>
      </c>
      <c r="E577" s="88">
        <v>0</v>
      </c>
      <c r="F577" s="89" t="s">
        <v>841</v>
      </c>
      <c r="G577" s="88">
        <v>11</v>
      </c>
      <c r="H577" s="89">
        <v>8.0000000000000002E-3</v>
      </c>
      <c r="I577" s="88">
        <v>57</v>
      </c>
      <c r="J577" s="89">
        <v>4.1000000000000002E-2</v>
      </c>
      <c r="K577" s="88">
        <v>77</v>
      </c>
      <c r="L577" s="89">
        <v>5.6000000000000001E-2</v>
      </c>
      <c r="M577" s="124">
        <v>620</v>
      </c>
      <c r="N577" s="89">
        <v>0.44800000000000001</v>
      </c>
    </row>
    <row r="578" spans="1:19" x14ac:dyDescent="0.25">
      <c r="A578" s="120" t="s">
        <v>809</v>
      </c>
      <c r="B578" s="122">
        <v>4556</v>
      </c>
      <c r="C578" s="85">
        <v>159</v>
      </c>
      <c r="D578" s="86">
        <v>3.5000000000000003E-2</v>
      </c>
      <c r="E578" s="85">
        <v>508</v>
      </c>
      <c r="F578" s="86">
        <v>0.112</v>
      </c>
      <c r="G578" s="122">
        <v>613</v>
      </c>
      <c r="H578" s="86">
        <v>0.13500000000000001</v>
      </c>
      <c r="I578" s="122">
        <v>2485</v>
      </c>
      <c r="J578" s="86">
        <v>0.54500000000000004</v>
      </c>
      <c r="K578" s="85">
        <v>111</v>
      </c>
      <c r="L578" s="86">
        <v>2.4E-2</v>
      </c>
      <c r="M578" s="122">
        <v>547</v>
      </c>
      <c r="N578" s="86">
        <v>0.12</v>
      </c>
      <c r="P578" s="65">
        <f>D578+F578+H578+J578</f>
        <v>0.82700000000000007</v>
      </c>
      <c r="Q578" s="65"/>
      <c r="R578" s="65">
        <f>L578+N578</f>
        <v>0.14399999999999999</v>
      </c>
      <c r="S578" s="125">
        <f>SUM(P578:R578)</f>
        <v>0.97100000000000009</v>
      </c>
    </row>
    <row r="579" spans="1:19" x14ac:dyDescent="0.25">
      <c r="A579" s="121" t="s">
        <v>6</v>
      </c>
      <c r="B579" s="124">
        <v>5053</v>
      </c>
      <c r="C579" s="88">
        <v>350</v>
      </c>
      <c r="D579" s="89">
        <v>6.9000000000000006E-2</v>
      </c>
      <c r="E579" s="124">
        <v>1148</v>
      </c>
      <c r="F579" s="89">
        <v>0.22700000000000001</v>
      </c>
      <c r="G579" s="124">
        <v>599</v>
      </c>
      <c r="H579" s="89">
        <v>0.11899999999999999</v>
      </c>
      <c r="I579" s="124">
        <v>2222</v>
      </c>
      <c r="J579" s="89">
        <v>0.44</v>
      </c>
      <c r="K579" s="88">
        <v>107</v>
      </c>
      <c r="L579" s="89">
        <v>2.1000000000000001E-2</v>
      </c>
      <c r="M579" s="88">
        <v>519</v>
      </c>
      <c r="N579" s="89">
        <v>0.10299999999999999</v>
      </c>
      <c r="P579" s="65">
        <f t="shared" ref="P579:P584" si="123">D579+F579+H579+J579</f>
        <v>0.85499999999999998</v>
      </c>
      <c r="Q579" s="65"/>
      <c r="R579" s="65">
        <f t="shared" ref="R579:R584" si="124">L579+N579</f>
        <v>0.124</v>
      </c>
      <c r="S579" s="125">
        <f t="shared" ref="S579:S584" si="125">SUM(P579:R579)</f>
        <v>0.97899999999999998</v>
      </c>
    </row>
    <row r="580" spans="1:19" x14ac:dyDescent="0.25">
      <c r="A580" s="120" t="s">
        <v>7</v>
      </c>
      <c r="B580" s="122">
        <v>4188</v>
      </c>
      <c r="C580" s="85">
        <v>402</v>
      </c>
      <c r="D580" s="86">
        <v>9.6000000000000002E-2</v>
      </c>
      <c r="E580" s="122">
        <v>1218</v>
      </c>
      <c r="F580" s="86">
        <v>0.29099999999999998</v>
      </c>
      <c r="G580" s="122">
        <v>526</v>
      </c>
      <c r="H580" s="86">
        <v>0.126</v>
      </c>
      <c r="I580" s="122">
        <v>1564</v>
      </c>
      <c r="J580" s="86">
        <v>0.373</v>
      </c>
      <c r="K580" s="85">
        <v>99</v>
      </c>
      <c r="L580" s="86">
        <v>2.4E-2</v>
      </c>
      <c r="M580" s="85">
        <v>314</v>
      </c>
      <c r="N580" s="86">
        <v>7.4999999999999997E-2</v>
      </c>
      <c r="P580" s="65">
        <f t="shared" si="123"/>
        <v>0.88600000000000001</v>
      </c>
      <c r="Q580" s="65"/>
      <c r="R580" s="65">
        <f t="shared" si="124"/>
        <v>9.9000000000000005E-2</v>
      </c>
      <c r="S580" s="125">
        <f t="shared" si="125"/>
        <v>0.98499999999999999</v>
      </c>
    </row>
    <row r="581" spans="1:19" x14ac:dyDescent="0.25">
      <c r="A581" s="121" t="s">
        <v>8</v>
      </c>
      <c r="B581" s="124">
        <v>2938</v>
      </c>
      <c r="C581" s="88">
        <v>449</v>
      </c>
      <c r="D581" s="89">
        <v>0.153</v>
      </c>
      <c r="E581" s="88">
        <v>756</v>
      </c>
      <c r="F581" s="89">
        <v>0.25700000000000001</v>
      </c>
      <c r="G581" s="124">
        <v>503</v>
      </c>
      <c r="H581" s="89">
        <v>0.17100000000000001</v>
      </c>
      <c r="I581" s="124">
        <v>802</v>
      </c>
      <c r="J581" s="89">
        <v>0.27300000000000002</v>
      </c>
      <c r="K581" s="88">
        <v>113</v>
      </c>
      <c r="L581" s="89">
        <v>3.7999999999999999E-2</v>
      </c>
      <c r="M581" s="88">
        <v>264</v>
      </c>
      <c r="N581" s="89">
        <v>0.09</v>
      </c>
      <c r="P581" s="65">
        <f t="shared" si="123"/>
        <v>0.85400000000000009</v>
      </c>
      <c r="Q581" s="65"/>
      <c r="R581" s="65">
        <f t="shared" si="124"/>
        <v>0.128</v>
      </c>
      <c r="S581" s="125">
        <f t="shared" si="125"/>
        <v>0.9820000000000001</v>
      </c>
    </row>
    <row r="582" spans="1:19" x14ac:dyDescent="0.25">
      <c r="A582" s="120" t="s">
        <v>9</v>
      </c>
      <c r="B582" s="122">
        <v>1914</v>
      </c>
      <c r="C582" s="85">
        <v>462</v>
      </c>
      <c r="D582" s="86">
        <v>0.24099999999999999</v>
      </c>
      <c r="E582" s="85">
        <v>402</v>
      </c>
      <c r="F582" s="86">
        <v>0.21</v>
      </c>
      <c r="G582" s="85">
        <v>382</v>
      </c>
      <c r="H582" s="86">
        <v>0.2</v>
      </c>
      <c r="I582" s="85">
        <v>297</v>
      </c>
      <c r="J582" s="86">
        <v>0.155</v>
      </c>
      <c r="K582" s="85">
        <v>142</v>
      </c>
      <c r="L582" s="86">
        <v>7.3999999999999996E-2</v>
      </c>
      <c r="M582" s="85">
        <v>194</v>
      </c>
      <c r="N582" s="86">
        <v>0.10100000000000001</v>
      </c>
      <c r="P582" s="65">
        <f t="shared" si="123"/>
        <v>0.80600000000000005</v>
      </c>
      <c r="Q582" s="65"/>
      <c r="R582" s="65">
        <f t="shared" si="124"/>
        <v>0.17499999999999999</v>
      </c>
      <c r="S582" s="125">
        <f t="shared" si="125"/>
        <v>0.98100000000000009</v>
      </c>
    </row>
    <row r="583" spans="1:19" x14ac:dyDescent="0.25">
      <c r="A583" s="121" t="s">
        <v>10</v>
      </c>
      <c r="B583" s="124">
        <v>1062</v>
      </c>
      <c r="C583" s="88">
        <v>433</v>
      </c>
      <c r="D583" s="89">
        <v>0.40799999999999997</v>
      </c>
      <c r="E583" s="88">
        <v>136</v>
      </c>
      <c r="F583" s="89">
        <v>0.128</v>
      </c>
      <c r="G583" s="88">
        <v>222</v>
      </c>
      <c r="H583" s="89">
        <v>0.20899999999999999</v>
      </c>
      <c r="I583" s="88">
        <v>64</v>
      </c>
      <c r="J583" s="89">
        <v>0.06</v>
      </c>
      <c r="K583" s="88">
        <v>119</v>
      </c>
      <c r="L583" s="89">
        <v>0.112</v>
      </c>
      <c r="M583" s="88">
        <v>71</v>
      </c>
      <c r="N583" s="89">
        <v>6.7000000000000004E-2</v>
      </c>
      <c r="P583" s="65">
        <f t="shared" si="123"/>
        <v>0.80499999999999994</v>
      </c>
      <c r="Q583" s="65"/>
      <c r="R583" s="65">
        <f t="shared" si="124"/>
        <v>0.17899999999999999</v>
      </c>
      <c r="S583" s="125">
        <f t="shared" si="125"/>
        <v>0.98399999999999999</v>
      </c>
    </row>
    <row r="584" spans="1:19" x14ac:dyDescent="0.25">
      <c r="A584" s="121" t="s">
        <v>11</v>
      </c>
      <c r="B584" s="124">
        <v>1512</v>
      </c>
      <c r="C584" s="124">
        <v>823</v>
      </c>
      <c r="D584" s="89">
        <v>0.54400000000000004</v>
      </c>
      <c r="E584" s="88">
        <v>194</v>
      </c>
      <c r="F584" s="89">
        <v>0.128</v>
      </c>
      <c r="G584" s="88">
        <v>218</v>
      </c>
      <c r="H584" s="89">
        <v>0.14399999999999999</v>
      </c>
      <c r="I584" s="88">
        <v>45</v>
      </c>
      <c r="J584" s="89">
        <v>0.03</v>
      </c>
      <c r="K584" s="88">
        <v>129</v>
      </c>
      <c r="L584" s="89">
        <v>8.5000000000000006E-2</v>
      </c>
      <c r="M584" s="88">
        <v>81</v>
      </c>
      <c r="N584" s="89">
        <v>5.3999999999999999E-2</v>
      </c>
      <c r="P584" s="65">
        <f t="shared" si="123"/>
        <v>0.84600000000000009</v>
      </c>
      <c r="Q584" s="65"/>
      <c r="R584" s="65">
        <f t="shared" si="124"/>
        <v>0.13900000000000001</v>
      </c>
      <c r="S584" s="125">
        <f t="shared" si="125"/>
        <v>0.9850000000000001</v>
      </c>
    </row>
    <row r="585" spans="1:19" x14ac:dyDescent="0.25">
      <c r="A585" s="121" t="s">
        <v>12</v>
      </c>
      <c r="B585" s="124">
        <v>8</v>
      </c>
      <c r="C585" s="88">
        <v>0</v>
      </c>
      <c r="D585" s="89" t="s">
        <v>841</v>
      </c>
      <c r="E585" s="88">
        <v>1</v>
      </c>
      <c r="F585" s="89">
        <v>0.125</v>
      </c>
      <c r="G585" s="88">
        <v>0</v>
      </c>
      <c r="H585" s="89" t="s">
        <v>841</v>
      </c>
      <c r="I585" s="88">
        <v>0</v>
      </c>
      <c r="J585" s="89" t="s">
        <v>841</v>
      </c>
      <c r="K585" s="88">
        <v>0</v>
      </c>
      <c r="L585" s="89" t="s">
        <v>841</v>
      </c>
      <c r="M585" s="88">
        <v>7</v>
      </c>
      <c r="N585" s="89">
        <v>0.875</v>
      </c>
    </row>
    <row r="587" spans="1:19" x14ac:dyDescent="0.25">
      <c r="A587" s="121" t="s">
        <v>925</v>
      </c>
      <c r="B587" s="61">
        <f>SUM(B578:B584)</f>
        <v>21223</v>
      </c>
      <c r="P587" s="53">
        <f>SUMPRODUCT(B578:B584,P578:P584)/B587</f>
        <v>0.84740578617537587</v>
      </c>
      <c r="Q587" t="s">
        <v>827</v>
      </c>
    </row>
    <row r="589" spans="1:19" x14ac:dyDescent="0.25">
      <c r="A589" s="81" t="s">
        <v>922</v>
      </c>
    </row>
    <row r="590" spans="1:19" ht="15.75" customHeight="1" x14ac:dyDescent="0.25">
      <c r="A590" s="114"/>
      <c r="B590" s="114"/>
      <c r="C590" s="280" t="s">
        <v>962</v>
      </c>
      <c r="D590" s="281"/>
      <c r="E590" s="281"/>
      <c r="F590" s="282"/>
      <c r="G590" s="280" t="s">
        <v>963</v>
      </c>
      <c r="H590" s="281"/>
      <c r="I590" s="281"/>
      <c r="J590" s="282"/>
      <c r="K590" s="280" t="s">
        <v>835</v>
      </c>
      <c r="L590" s="281"/>
      <c r="M590" s="281"/>
      <c r="N590" s="282"/>
    </row>
    <row r="591" spans="1:19" ht="15.75" customHeight="1" x14ac:dyDescent="0.25">
      <c r="A591" s="123">
        <v>44605</v>
      </c>
      <c r="B591" s="62"/>
      <c r="C591" s="280" t="s">
        <v>920</v>
      </c>
      <c r="D591" s="282"/>
      <c r="E591" s="280" t="s">
        <v>921</v>
      </c>
      <c r="F591" s="282"/>
      <c r="G591" s="280" t="s">
        <v>920</v>
      </c>
      <c r="H591" s="282"/>
      <c r="I591" s="280" t="s">
        <v>921</v>
      </c>
      <c r="J591" s="282"/>
      <c r="K591" s="280" t="s">
        <v>920</v>
      </c>
      <c r="L591" s="282"/>
      <c r="M591" s="280" t="s">
        <v>921</v>
      </c>
      <c r="N591" s="282"/>
    </row>
    <row r="592" spans="1:19" ht="45" x14ac:dyDescent="0.25">
      <c r="A592" s="119" t="s">
        <v>104</v>
      </c>
      <c r="B592" s="62" t="s">
        <v>1026</v>
      </c>
      <c r="C592" s="62" t="s">
        <v>839</v>
      </c>
      <c r="D592" s="62" t="s">
        <v>840</v>
      </c>
      <c r="E592" s="62" t="s">
        <v>839</v>
      </c>
      <c r="F592" s="62" t="s">
        <v>840</v>
      </c>
      <c r="G592" s="62" t="s">
        <v>839</v>
      </c>
      <c r="H592" s="62" t="s">
        <v>840</v>
      </c>
      <c r="I592" s="62" t="s">
        <v>839</v>
      </c>
      <c r="J592" s="62" t="s">
        <v>840</v>
      </c>
      <c r="K592" s="62" t="s">
        <v>839</v>
      </c>
      <c r="L592" s="62" t="s">
        <v>840</v>
      </c>
      <c r="M592" s="62" t="s">
        <v>839</v>
      </c>
      <c r="N592" s="62" t="s">
        <v>840</v>
      </c>
      <c r="P592" s="62" t="s">
        <v>833</v>
      </c>
      <c r="Q592" s="62" t="s">
        <v>834</v>
      </c>
      <c r="R592" s="62" t="s">
        <v>923</v>
      </c>
    </row>
    <row r="593" spans="1:19" x14ac:dyDescent="0.25">
      <c r="A593" s="120" t="s">
        <v>964</v>
      </c>
      <c r="B593" s="122">
        <v>1281</v>
      </c>
      <c r="C593" s="85">
        <v>0</v>
      </c>
      <c r="D593" s="85" t="s">
        <v>841</v>
      </c>
      <c r="E593" s="85">
        <v>0</v>
      </c>
      <c r="F593" s="85" t="s">
        <v>841</v>
      </c>
      <c r="G593" s="85">
        <v>0</v>
      </c>
      <c r="H593" s="85" t="s">
        <v>841</v>
      </c>
      <c r="I593" s="85">
        <v>0</v>
      </c>
      <c r="J593" s="85" t="s">
        <v>841</v>
      </c>
      <c r="K593" s="85">
        <v>51</v>
      </c>
      <c r="L593" s="86">
        <v>0.04</v>
      </c>
      <c r="M593" s="122">
        <v>1230</v>
      </c>
      <c r="N593" s="86">
        <v>0.96</v>
      </c>
    </row>
    <row r="594" spans="1:19" x14ac:dyDescent="0.25">
      <c r="A594" s="121" t="s">
        <v>965</v>
      </c>
      <c r="B594" s="124">
        <v>1133</v>
      </c>
      <c r="C594" s="88">
        <v>0</v>
      </c>
      <c r="D594" s="89" t="s">
        <v>841</v>
      </c>
      <c r="E594" s="88">
        <v>0</v>
      </c>
      <c r="F594" s="89" t="s">
        <v>841</v>
      </c>
      <c r="G594" s="88">
        <v>8</v>
      </c>
      <c r="H594" s="89">
        <v>7.0000000000000001E-3</v>
      </c>
      <c r="I594" s="88">
        <v>63</v>
      </c>
      <c r="J594" s="89">
        <v>5.6000000000000001E-2</v>
      </c>
      <c r="K594" s="88">
        <v>51</v>
      </c>
      <c r="L594" s="89">
        <v>4.4999999999999998E-2</v>
      </c>
      <c r="M594" s="124">
        <v>517</v>
      </c>
      <c r="N594" s="89">
        <v>0.45600000000000002</v>
      </c>
    </row>
    <row r="595" spans="1:19" x14ac:dyDescent="0.25">
      <c r="A595" s="120" t="s">
        <v>809</v>
      </c>
      <c r="B595" s="122">
        <v>3871</v>
      </c>
      <c r="C595" s="85">
        <v>106</v>
      </c>
      <c r="D595" s="86">
        <v>2.7E-2</v>
      </c>
      <c r="E595" s="85">
        <v>488</v>
      </c>
      <c r="F595" s="86">
        <v>0.126</v>
      </c>
      <c r="G595" s="122">
        <v>424</v>
      </c>
      <c r="H595" s="86">
        <v>0.11</v>
      </c>
      <c r="I595" s="122">
        <v>2178</v>
      </c>
      <c r="J595" s="86">
        <v>0.56299999999999994</v>
      </c>
      <c r="K595" s="85">
        <v>87</v>
      </c>
      <c r="L595" s="86">
        <v>2.1999999999999999E-2</v>
      </c>
      <c r="M595" s="122">
        <v>473</v>
      </c>
      <c r="N595" s="86">
        <v>0.122</v>
      </c>
      <c r="P595" s="65">
        <f>D595+F595+H595+J595</f>
        <v>0.82599999999999996</v>
      </c>
      <c r="Q595" s="65"/>
      <c r="R595" s="65">
        <f>L595+N595</f>
        <v>0.14399999999999999</v>
      </c>
      <c r="S595" s="125">
        <f>SUM(P595:R595)</f>
        <v>0.97</v>
      </c>
    </row>
    <row r="596" spans="1:19" x14ac:dyDescent="0.25">
      <c r="A596" s="121" t="s">
        <v>6</v>
      </c>
      <c r="B596" s="124">
        <v>4331</v>
      </c>
      <c r="C596" s="88">
        <v>259</v>
      </c>
      <c r="D596" s="89">
        <v>0.06</v>
      </c>
      <c r="E596" s="124">
        <v>1068</v>
      </c>
      <c r="F596" s="89">
        <v>0.247</v>
      </c>
      <c r="G596" s="124">
        <v>452</v>
      </c>
      <c r="H596" s="89">
        <v>0.104</v>
      </c>
      <c r="I596" s="124">
        <v>1951</v>
      </c>
      <c r="J596" s="89">
        <v>0.45</v>
      </c>
      <c r="K596" s="88">
        <v>81</v>
      </c>
      <c r="L596" s="89">
        <v>1.9E-2</v>
      </c>
      <c r="M596" s="88">
        <v>432</v>
      </c>
      <c r="N596" s="89">
        <v>0.1</v>
      </c>
      <c r="P596" s="65">
        <f t="shared" ref="P596:P601" si="126">D596+F596+H596+J596</f>
        <v>0.86099999999999999</v>
      </c>
      <c r="Q596" s="65"/>
      <c r="R596" s="65">
        <f t="shared" ref="R596:R601" si="127">L596+N596</f>
        <v>0.11900000000000001</v>
      </c>
      <c r="S596" s="125">
        <f t="shared" ref="S596:S601" si="128">SUM(P596:R596)</f>
        <v>0.98</v>
      </c>
    </row>
    <row r="597" spans="1:19" x14ac:dyDescent="0.25">
      <c r="A597" s="120" t="s">
        <v>7</v>
      </c>
      <c r="B597" s="122">
        <v>3575</v>
      </c>
      <c r="C597" s="85">
        <v>301</v>
      </c>
      <c r="D597" s="86">
        <v>8.4000000000000005E-2</v>
      </c>
      <c r="E597" s="122">
        <v>1096</v>
      </c>
      <c r="F597" s="86">
        <v>0.307</v>
      </c>
      <c r="G597" s="122">
        <v>369</v>
      </c>
      <c r="H597" s="86">
        <v>0.10299999999999999</v>
      </c>
      <c r="I597" s="122">
        <v>1410</v>
      </c>
      <c r="J597" s="86">
        <v>0.39400000000000002</v>
      </c>
      <c r="K597" s="85">
        <v>66</v>
      </c>
      <c r="L597" s="86">
        <v>1.7999999999999999E-2</v>
      </c>
      <c r="M597" s="85">
        <v>285</v>
      </c>
      <c r="N597" s="86">
        <v>0.08</v>
      </c>
      <c r="P597" s="65">
        <f t="shared" si="126"/>
        <v>0.88800000000000001</v>
      </c>
      <c r="Q597" s="65"/>
      <c r="R597" s="65">
        <f t="shared" si="127"/>
        <v>9.8000000000000004E-2</v>
      </c>
      <c r="S597" s="125">
        <f t="shared" si="128"/>
        <v>0.98599999999999999</v>
      </c>
    </row>
    <row r="598" spans="1:19" x14ac:dyDescent="0.25">
      <c r="A598" s="121" t="s">
        <v>8</v>
      </c>
      <c r="B598" s="124">
        <v>2535</v>
      </c>
      <c r="C598" s="88">
        <v>341</v>
      </c>
      <c r="D598" s="89">
        <v>0.13500000000000001</v>
      </c>
      <c r="E598" s="88">
        <v>746</v>
      </c>
      <c r="F598" s="89">
        <v>0.29399999999999998</v>
      </c>
      <c r="G598" s="124">
        <v>364</v>
      </c>
      <c r="H598" s="89">
        <v>0.14399999999999999</v>
      </c>
      <c r="I598" s="124">
        <v>720</v>
      </c>
      <c r="J598" s="89">
        <v>0.28399999999999997</v>
      </c>
      <c r="K598" s="88">
        <v>100</v>
      </c>
      <c r="L598" s="89">
        <v>3.9E-2</v>
      </c>
      <c r="M598" s="88">
        <v>218</v>
      </c>
      <c r="N598" s="89">
        <v>8.5999999999999993E-2</v>
      </c>
      <c r="P598" s="65">
        <f t="shared" si="126"/>
        <v>0.85699999999999998</v>
      </c>
      <c r="Q598" s="65"/>
      <c r="R598" s="65">
        <f t="shared" si="127"/>
        <v>0.125</v>
      </c>
      <c r="S598" s="125">
        <f t="shared" si="128"/>
        <v>0.98199999999999998</v>
      </c>
    </row>
    <row r="599" spans="1:19" x14ac:dyDescent="0.25">
      <c r="A599" s="120" t="s">
        <v>9</v>
      </c>
      <c r="B599" s="122">
        <v>1753</v>
      </c>
      <c r="C599" s="85">
        <v>341</v>
      </c>
      <c r="D599" s="86">
        <v>0.19500000000000001</v>
      </c>
      <c r="E599" s="85">
        <v>464</v>
      </c>
      <c r="F599" s="86">
        <v>0.26500000000000001</v>
      </c>
      <c r="G599" s="85">
        <v>290</v>
      </c>
      <c r="H599" s="86">
        <v>0.16500000000000001</v>
      </c>
      <c r="I599" s="85">
        <v>314</v>
      </c>
      <c r="J599" s="86">
        <v>0.17899999999999999</v>
      </c>
      <c r="K599" s="85">
        <v>123</v>
      </c>
      <c r="L599" s="86">
        <v>7.0000000000000007E-2</v>
      </c>
      <c r="M599" s="85">
        <v>189</v>
      </c>
      <c r="N599" s="86">
        <v>0.108</v>
      </c>
      <c r="P599" s="65">
        <f t="shared" si="126"/>
        <v>0.80400000000000005</v>
      </c>
      <c r="Q599" s="65"/>
      <c r="R599" s="65">
        <f t="shared" si="127"/>
        <v>0.17799999999999999</v>
      </c>
      <c r="S599" s="125">
        <f t="shared" si="128"/>
        <v>0.98199999999999998</v>
      </c>
    </row>
    <row r="600" spans="1:19" x14ac:dyDescent="0.25">
      <c r="A600" s="121" t="s">
        <v>10</v>
      </c>
      <c r="B600" s="124">
        <v>973</v>
      </c>
      <c r="C600" s="88">
        <v>341</v>
      </c>
      <c r="D600" s="89">
        <v>0.35</v>
      </c>
      <c r="E600" s="88">
        <v>185</v>
      </c>
      <c r="F600" s="89">
        <v>0.19</v>
      </c>
      <c r="G600" s="88">
        <v>158</v>
      </c>
      <c r="H600" s="89">
        <v>0.16200000000000001</v>
      </c>
      <c r="I600" s="88">
        <v>93</v>
      </c>
      <c r="J600" s="89">
        <v>9.6000000000000002E-2</v>
      </c>
      <c r="K600" s="88">
        <v>100</v>
      </c>
      <c r="L600" s="89">
        <v>0.10299999999999999</v>
      </c>
      <c r="M600" s="88">
        <v>81</v>
      </c>
      <c r="N600" s="89">
        <v>8.3000000000000004E-2</v>
      </c>
      <c r="P600" s="65">
        <f t="shared" si="126"/>
        <v>0.79800000000000004</v>
      </c>
      <c r="Q600" s="65"/>
      <c r="R600" s="65">
        <f t="shared" si="127"/>
        <v>0.186</v>
      </c>
      <c r="S600" s="125">
        <f t="shared" si="128"/>
        <v>0.98399999999999999</v>
      </c>
    </row>
    <row r="601" spans="1:19" x14ac:dyDescent="0.25">
      <c r="A601" s="121" t="s">
        <v>11</v>
      </c>
      <c r="B601" s="124">
        <v>1409</v>
      </c>
      <c r="C601" s="124">
        <v>641</v>
      </c>
      <c r="D601" s="89">
        <v>0.45500000000000002</v>
      </c>
      <c r="E601" s="88">
        <v>307</v>
      </c>
      <c r="F601" s="89">
        <v>0.218</v>
      </c>
      <c r="G601" s="88">
        <v>175</v>
      </c>
      <c r="H601" s="89">
        <v>0.124</v>
      </c>
      <c r="I601" s="88">
        <v>74</v>
      </c>
      <c r="J601" s="89">
        <v>5.2999999999999999E-2</v>
      </c>
      <c r="K601" s="88">
        <v>116</v>
      </c>
      <c r="L601" s="89">
        <v>8.2000000000000003E-2</v>
      </c>
      <c r="M601" s="88">
        <v>71</v>
      </c>
      <c r="N601" s="89">
        <v>0.05</v>
      </c>
      <c r="P601" s="65">
        <f t="shared" si="126"/>
        <v>0.85000000000000009</v>
      </c>
      <c r="Q601" s="65"/>
      <c r="R601" s="65">
        <f t="shared" si="127"/>
        <v>0.13200000000000001</v>
      </c>
      <c r="S601" s="125">
        <f t="shared" si="128"/>
        <v>0.9820000000000001</v>
      </c>
    </row>
    <row r="602" spans="1:19" x14ac:dyDescent="0.25">
      <c r="A602" s="121" t="s">
        <v>12</v>
      </c>
      <c r="B602" s="124">
        <v>4</v>
      </c>
      <c r="C602" s="88">
        <v>0</v>
      </c>
      <c r="D602" s="89" t="s">
        <v>841</v>
      </c>
      <c r="E602" s="88">
        <v>1</v>
      </c>
      <c r="F602" s="89">
        <v>0.25</v>
      </c>
      <c r="G602" s="88">
        <v>0</v>
      </c>
      <c r="H602" s="89" t="s">
        <v>841</v>
      </c>
      <c r="I602" s="88">
        <v>0</v>
      </c>
      <c r="J602" s="89" t="s">
        <v>841</v>
      </c>
      <c r="K602" s="88">
        <v>0</v>
      </c>
      <c r="L602" s="89" t="s">
        <v>841</v>
      </c>
      <c r="M602" s="88">
        <v>3</v>
      </c>
      <c r="N602" s="89">
        <v>0.75</v>
      </c>
    </row>
    <row r="604" spans="1:19" x14ac:dyDescent="0.25">
      <c r="A604" s="121" t="s">
        <v>925</v>
      </c>
      <c r="B604" s="61">
        <f>SUM(B595:B601)</f>
        <v>18447</v>
      </c>
      <c r="P604" s="53">
        <f>SUMPRODUCT(B595:B601,P595:P601)/B604</f>
        <v>0.84875849731663677</v>
      </c>
      <c r="Q604" t="s">
        <v>827</v>
      </c>
    </row>
    <row r="606" spans="1:19" x14ac:dyDescent="0.25">
      <c r="A606" s="81" t="s">
        <v>922</v>
      </c>
    </row>
    <row r="607" spans="1:19" ht="15.75" customHeight="1" x14ac:dyDescent="0.25">
      <c r="A607" s="114"/>
      <c r="B607" s="114"/>
      <c r="C607" s="280" t="s">
        <v>962</v>
      </c>
      <c r="D607" s="281"/>
      <c r="E607" s="281"/>
      <c r="F607" s="282"/>
      <c r="G607" s="280" t="s">
        <v>963</v>
      </c>
      <c r="H607" s="281"/>
      <c r="I607" s="281"/>
      <c r="J607" s="282"/>
      <c r="K607" s="280" t="s">
        <v>835</v>
      </c>
      <c r="L607" s="281"/>
      <c r="M607" s="281"/>
      <c r="N607" s="282"/>
    </row>
    <row r="608" spans="1:19" ht="15.75" customHeight="1" x14ac:dyDescent="0.25">
      <c r="A608" s="123">
        <v>44606</v>
      </c>
      <c r="B608" s="62"/>
      <c r="C608" s="280" t="s">
        <v>920</v>
      </c>
      <c r="D608" s="282"/>
      <c r="E608" s="280" t="s">
        <v>921</v>
      </c>
      <c r="F608" s="282"/>
      <c r="G608" s="280" t="s">
        <v>920</v>
      </c>
      <c r="H608" s="282"/>
      <c r="I608" s="280" t="s">
        <v>921</v>
      </c>
      <c r="J608" s="282"/>
      <c r="K608" s="280" t="s">
        <v>920</v>
      </c>
      <c r="L608" s="282"/>
      <c r="M608" s="280" t="s">
        <v>921</v>
      </c>
      <c r="N608" s="282"/>
    </row>
    <row r="609" spans="1:19" ht="45" x14ac:dyDescent="0.25">
      <c r="A609" s="119" t="s">
        <v>104</v>
      </c>
      <c r="B609" s="62" t="s">
        <v>1026</v>
      </c>
      <c r="C609" s="62" t="s">
        <v>839</v>
      </c>
      <c r="D609" s="62" t="s">
        <v>840</v>
      </c>
      <c r="E609" s="62" t="s">
        <v>839</v>
      </c>
      <c r="F609" s="62" t="s">
        <v>840</v>
      </c>
      <c r="G609" s="62" t="s">
        <v>839</v>
      </c>
      <c r="H609" s="62" t="s">
        <v>840</v>
      </c>
      <c r="I609" s="62" t="s">
        <v>839</v>
      </c>
      <c r="J609" s="62" t="s">
        <v>840</v>
      </c>
      <c r="K609" s="62" t="s">
        <v>839</v>
      </c>
      <c r="L609" s="62" t="s">
        <v>840</v>
      </c>
      <c r="M609" s="62" t="s">
        <v>839</v>
      </c>
      <c r="N609" s="62" t="s">
        <v>840</v>
      </c>
      <c r="P609" s="62" t="s">
        <v>833</v>
      </c>
      <c r="Q609" s="62" t="s">
        <v>834</v>
      </c>
      <c r="R609" s="62" t="s">
        <v>923</v>
      </c>
    </row>
    <row r="610" spans="1:19" x14ac:dyDescent="0.25">
      <c r="A610" s="120" t="s">
        <v>964</v>
      </c>
      <c r="B610" s="122">
        <v>1172</v>
      </c>
      <c r="C610" s="85">
        <v>0</v>
      </c>
      <c r="D610" s="85" t="s">
        <v>841</v>
      </c>
      <c r="E610" s="85">
        <v>0</v>
      </c>
      <c r="F610" s="85" t="s">
        <v>841</v>
      </c>
      <c r="G610" s="85">
        <v>0</v>
      </c>
      <c r="H610" s="85" t="s">
        <v>841</v>
      </c>
      <c r="I610" s="85">
        <v>0</v>
      </c>
      <c r="J610" s="85" t="s">
        <v>841</v>
      </c>
      <c r="K610" s="85">
        <v>57</v>
      </c>
      <c r="L610" s="86">
        <v>4.9000000000000002E-2</v>
      </c>
      <c r="M610" s="122">
        <v>1115</v>
      </c>
      <c r="N610" s="86">
        <v>0.95099999999999996</v>
      </c>
    </row>
    <row r="611" spans="1:19" x14ac:dyDescent="0.25">
      <c r="A611" s="121" t="s">
        <v>965</v>
      </c>
      <c r="B611" s="124">
        <v>981</v>
      </c>
      <c r="C611" s="88">
        <v>0</v>
      </c>
      <c r="D611" s="89" t="s">
        <v>841</v>
      </c>
      <c r="E611" s="88">
        <v>0</v>
      </c>
      <c r="F611" s="89" t="s">
        <v>841</v>
      </c>
      <c r="G611" s="88">
        <v>8</v>
      </c>
      <c r="H611" s="89">
        <v>8.0000000000000002E-3</v>
      </c>
      <c r="I611" s="88">
        <v>60</v>
      </c>
      <c r="J611" s="89">
        <v>6.0999999999999999E-2</v>
      </c>
      <c r="K611" s="88">
        <v>62</v>
      </c>
      <c r="L611" s="89">
        <v>6.3E-2</v>
      </c>
      <c r="M611" s="124">
        <v>442</v>
      </c>
      <c r="N611" s="89">
        <v>0.45100000000000001</v>
      </c>
    </row>
    <row r="612" spans="1:19" x14ac:dyDescent="0.25">
      <c r="A612" s="120" t="s">
        <v>809</v>
      </c>
      <c r="B612" s="122">
        <v>3495</v>
      </c>
      <c r="C612" s="85">
        <v>131</v>
      </c>
      <c r="D612" s="86">
        <v>3.6999999999999998E-2</v>
      </c>
      <c r="E612" s="85">
        <v>440</v>
      </c>
      <c r="F612" s="86">
        <v>0.126</v>
      </c>
      <c r="G612" s="122">
        <v>475</v>
      </c>
      <c r="H612" s="86">
        <v>0.13600000000000001</v>
      </c>
      <c r="I612" s="122">
        <v>1845</v>
      </c>
      <c r="J612" s="86">
        <v>0.52800000000000002</v>
      </c>
      <c r="K612" s="85">
        <v>98</v>
      </c>
      <c r="L612" s="86">
        <v>2.8000000000000001E-2</v>
      </c>
      <c r="M612" s="122">
        <v>407</v>
      </c>
      <c r="N612" s="86">
        <v>0.11600000000000001</v>
      </c>
      <c r="P612" s="65">
        <f>D612+F612+H612+J612</f>
        <v>0.82700000000000007</v>
      </c>
      <c r="Q612" s="65"/>
      <c r="R612" s="65">
        <f>L612+N612</f>
        <v>0.14400000000000002</v>
      </c>
      <c r="S612" s="125">
        <f>SUM(P612:R612)</f>
        <v>0.97100000000000009</v>
      </c>
    </row>
    <row r="613" spans="1:19" x14ac:dyDescent="0.25">
      <c r="A613" s="121" t="s">
        <v>6</v>
      </c>
      <c r="B613" s="124">
        <v>3918</v>
      </c>
      <c r="C613" s="88">
        <v>308</v>
      </c>
      <c r="D613" s="89">
        <v>7.9000000000000001E-2</v>
      </c>
      <c r="E613" s="124">
        <v>906</v>
      </c>
      <c r="F613" s="89">
        <v>0.23100000000000001</v>
      </c>
      <c r="G613" s="124">
        <v>491</v>
      </c>
      <c r="H613" s="89">
        <v>0.125</v>
      </c>
      <c r="I613" s="124">
        <v>1647</v>
      </c>
      <c r="J613" s="89">
        <v>0.42</v>
      </c>
      <c r="K613" s="88">
        <v>85</v>
      </c>
      <c r="L613" s="89">
        <v>2.1999999999999999E-2</v>
      </c>
      <c r="M613" s="88">
        <v>396</v>
      </c>
      <c r="N613" s="89">
        <v>0.10100000000000001</v>
      </c>
      <c r="P613" s="65">
        <f t="shared" ref="P613:P618" si="129">D613+F613+H613+J613</f>
        <v>0.85499999999999998</v>
      </c>
      <c r="Q613" s="65"/>
      <c r="R613" s="65">
        <f t="shared" ref="R613:R618" si="130">L613+N613</f>
        <v>0.123</v>
      </c>
      <c r="S613" s="125">
        <f t="shared" ref="S613:S618" si="131">SUM(P613:R613)</f>
        <v>0.97799999999999998</v>
      </c>
    </row>
    <row r="614" spans="1:19" x14ac:dyDescent="0.25">
      <c r="A614" s="120" t="s">
        <v>7</v>
      </c>
      <c r="B614" s="122">
        <v>3231</v>
      </c>
      <c r="C614" s="85">
        <v>352</v>
      </c>
      <c r="D614" s="86">
        <v>0.109</v>
      </c>
      <c r="E614" s="122">
        <v>922</v>
      </c>
      <c r="F614" s="86">
        <v>0.28499999999999998</v>
      </c>
      <c r="G614" s="122">
        <v>401</v>
      </c>
      <c r="H614" s="86">
        <v>0.124</v>
      </c>
      <c r="I614" s="122">
        <v>1160</v>
      </c>
      <c r="J614" s="86">
        <v>0.35899999999999999</v>
      </c>
      <c r="K614" s="85">
        <v>78</v>
      </c>
      <c r="L614" s="86">
        <v>2.4E-2</v>
      </c>
      <c r="M614" s="85">
        <v>273</v>
      </c>
      <c r="N614" s="86">
        <v>8.4000000000000005E-2</v>
      </c>
      <c r="P614" s="65">
        <f t="shared" si="129"/>
        <v>0.877</v>
      </c>
      <c r="Q614" s="65"/>
      <c r="R614" s="65">
        <f t="shared" si="130"/>
        <v>0.10800000000000001</v>
      </c>
      <c r="S614" s="125">
        <f t="shared" si="131"/>
        <v>0.98499999999999999</v>
      </c>
    </row>
    <row r="615" spans="1:19" x14ac:dyDescent="0.25">
      <c r="A615" s="121" t="s">
        <v>8</v>
      </c>
      <c r="B615" s="124">
        <v>2340</v>
      </c>
      <c r="C615" s="88">
        <v>400</v>
      </c>
      <c r="D615" s="89">
        <v>0.17100000000000001</v>
      </c>
      <c r="E615" s="88">
        <v>614</v>
      </c>
      <c r="F615" s="89">
        <v>0.26200000000000001</v>
      </c>
      <c r="G615" s="124">
        <v>402</v>
      </c>
      <c r="H615" s="89">
        <v>0.17199999999999999</v>
      </c>
      <c r="I615" s="124">
        <v>560</v>
      </c>
      <c r="J615" s="89">
        <v>0.23899999999999999</v>
      </c>
      <c r="K615" s="88">
        <v>110</v>
      </c>
      <c r="L615" s="89">
        <v>4.7E-2</v>
      </c>
      <c r="M615" s="88">
        <v>214</v>
      </c>
      <c r="N615" s="89">
        <v>9.0999999999999998E-2</v>
      </c>
      <c r="P615" s="65">
        <f t="shared" si="129"/>
        <v>0.84399999999999997</v>
      </c>
      <c r="Q615" s="65"/>
      <c r="R615" s="65">
        <f t="shared" si="130"/>
        <v>0.13800000000000001</v>
      </c>
      <c r="S615" s="125">
        <f t="shared" si="131"/>
        <v>0.98199999999999998</v>
      </c>
    </row>
    <row r="616" spans="1:19" x14ac:dyDescent="0.25">
      <c r="A616" s="120" t="s">
        <v>9</v>
      </c>
      <c r="B616" s="122">
        <v>1666</v>
      </c>
      <c r="C616" s="85">
        <v>427</v>
      </c>
      <c r="D616" s="86">
        <v>0.25600000000000001</v>
      </c>
      <c r="E616" s="85">
        <v>343</v>
      </c>
      <c r="F616" s="86">
        <v>0.20599999999999999</v>
      </c>
      <c r="G616" s="85">
        <v>315</v>
      </c>
      <c r="H616" s="86">
        <v>0.189</v>
      </c>
      <c r="I616" s="85">
        <v>243</v>
      </c>
      <c r="J616" s="86">
        <v>0.14599999999999999</v>
      </c>
      <c r="K616" s="85">
        <v>151</v>
      </c>
      <c r="L616" s="86">
        <v>9.0999999999999998E-2</v>
      </c>
      <c r="M616" s="85">
        <v>157</v>
      </c>
      <c r="N616" s="86">
        <v>9.4E-2</v>
      </c>
      <c r="P616" s="65">
        <f t="shared" si="129"/>
        <v>0.79700000000000004</v>
      </c>
      <c r="Q616" s="65"/>
      <c r="R616" s="65">
        <f t="shared" si="130"/>
        <v>0.185</v>
      </c>
      <c r="S616" s="125">
        <f t="shared" si="131"/>
        <v>0.98199999999999998</v>
      </c>
    </row>
    <row r="617" spans="1:19" x14ac:dyDescent="0.25">
      <c r="A617" s="121" t="s">
        <v>10</v>
      </c>
      <c r="B617" s="124">
        <v>925</v>
      </c>
      <c r="C617" s="88">
        <v>416</v>
      </c>
      <c r="D617" s="89">
        <v>0.45</v>
      </c>
      <c r="E617" s="88">
        <v>84</v>
      </c>
      <c r="F617" s="89">
        <v>9.0999999999999998E-2</v>
      </c>
      <c r="G617" s="88">
        <v>182</v>
      </c>
      <c r="H617" s="89">
        <v>0.19700000000000001</v>
      </c>
      <c r="I617" s="88">
        <v>52</v>
      </c>
      <c r="J617" s="89">
        <v>5.6000000000000001E-2</v>
      </c>
      <c r="K617" s="88">
        <v>118</v>
      </c>
      <c r="L617" s="89">
        <v>0.128</v>
      </c>
      <c r="M617" s="88">
        <v>57</v>
      </c>
      <c r="N617" s="89">
        <v>6.2E-2</v>
      </c>
      <c r="P617" s="65">
        <f t="shared" si="129"/>
        <v>0.79400000000000004</v>
      </c>
      <c r="Q617" s="65"/>
      <c r="R617" s="65">
        <f t="shared" si="130"/>
        <v>0.19</v>
      </c>
      <c r="S617" s="125">
        <f t="shared" si="131"/>
        <v>0.98399999999999999</v>
      </c>
    </row>
    <row r="618" spans="1:19" x14ac:dyDescent="0.25">
      <c r="A618" s="121" t="s">
        <v>11</v>
      </c>
      <c r="B618" s="124">
        <v>1319</v>
      </c>
      <c r="C618" s="124">
        <v>799</v>
      </c>
      <c r="D618" s="89">
        <v>0.60599999999999998</v>
      </c>
      <c r="E618" s="88">
        <v>90</v>
      </c>
      <c r="F618" s="89">
        <v>6.8000000000000005E-2</v>
      </c>
      <c r="G618" s="88">
        <v>205</v>
      </c>
      <c r="H618" s="89">
        <v>0.155</v>
      </c>
      <c r="I618" s="88">
        <v>29</v>
      </c>
      <c r="J618" s="89">
        <v>2.1999999999999999E-2</v>
      </c>
      <c r="K618" s="88">
        <v>133</v>
      </c>
      <c r="L618" s="89">
        <v>0.10100000000000001</v>
      </c>
      <c r="M618" s="88">
        <v>36</v>
      </c>
      <c r="N618" s="89">
        <v>2.7E-2</v>
      </c>
      <c r="P618" s="65">
        <f t="shared" si="129"/>
        <v>0.85099999999999998</v>
      </c>
      <c r="Q618" s="65"/>
      <c r="R618" s="65">
        <f t="shared" si="130"/>
        <v>0.128</v>
      </c>
      <c r="S618" s="125">
        <f t="shared" si="131"/>
        <v>0.97899999999999998</v>
      </c>
    </row>
    <row r="619" spans="1:19" x14ac:dyDescent="0.25">
      <c r="A619" s="121" t="s">
        <v>12</v>
      </c>
      <c r="B619" s="124">
        <v>3</v>
      </c>
      <c r="C619" s="88">
        <v>0</v>
      </c>
      <c r="D619" s="89" t="s">
        <v>841</v>
      </c>
      <c r="E619" s="88">
        <v>1</v>
      </c>
      <c r="F619" s="89">
        <v>0.33300000000000002</v>
      </c>
      <c r="G619" s="88">
        <v>0</v>
      </c>
      <c r="H619" s="89" t="s">
        <v>841</v>
      </c>
      <c r="I619" s="88">
        <v>0</v>
      </c>
      <c r="J619" s="89" t="s">
        <v>841</v>
      </c>
      <c r="K619" s="88">
        <v>0</v>
      </c>
      <c r="L619" s="89" t="s">
        <v>841</v>
      </c>
      <c r="M619" s="88">
        <v>2</v>
      </c>
      <c r="N619" s="89">
        <v>0.66700000000000004</v>
      </c>
    </row>
    <row r="621" spans="1:19" x14ac:dyDescent="0.25">
      <c r="A621" s="121" t="s">
        <v>925</v>
      </c>
      <c r="B621" s="61">
        <f>SUM(B612:B618)</f>
        <v>16894</v>
      </c>
      <c r="P621" s="53">
        <f>SUMPRODUCT(B612:B618,P612:P618)/B621</f>
        <v>0.84251941517698592</v>
      </c>
      <c r="Q621" t="s">
        <v>827</v>
      </c>
    </row>
    <row r="623" spans="1:19" x14ac:dyDescent="0.25">
      <c r="A623" s="81" t="s">
        <v>922</v>
      </c>
    </row>
    <row r="624" spans="1:19" ht="15.75" customHeight="1" x14ac:dyDescent="0.25">
      <c r="A624" s="114"/>
      <c r="B624" s="114"/>
      <c r="C624" s="280" t="s">
        <v>962</v>
      </c>
      <c r="D624" s="281"/>
      <c r="E624" s="281"/>
      <c r="F624" s="282"/>
      <c r="G624" s="280" t="s">
        <v>963</v>
      </c>
      <c r="H624" s="281"/>
      <c r="I624" s="281"/>
      <c r="J624" s="282"/>
      <c r="K624" s="280" t="s">
        <v>835</v>
      </c>
      <c r="L624" s="281"/>
      <c r="M624" s="281"/>
      <c r="N624" s="282"/>
    </row>
    <row r="625" spans="1:19" ht="15.75" customHeight="1" x14ac:dyDescent="0.25">
      <c r="A625" s="123">
        <v>44607</v>
      </c>
      <c r="B625" s="62"/>
      <c r="C625" s="280" t="s">
        <v>920</v>
      </c>
      <c r="D625" s="282"/>
      <c r="E625" s="280" t="s">
        <v>921</v>
      </c>
      <c r="F625" s="282"/>
      <c r="G625" s="280" t="s">
        <v>920</v>
      </c>
      <c r="H625" s="282"/>
      <c r="I625" s="280" t="s">
        <v>921</v>
      </c>
      <c r="J625" s="282"/>
      <c r="K625" s="280" t="s">
        <v>920</v>
      </c>
      <c r="L625" s="282"/>
      <c r="M625" s="280" t="s">
        <v>921</v>
      </c>
      <c r="N625" s="282"/>
    </row>
    <row r="626" spans="1:19" ht="45" x14ac:dyDescent="0.25">
      <c r="A626" s="119" t="s">
        <v>104</v>
      </c>
      <c r="B626" s="62" t="s">
        <v>1026</v>
      </c>
      <c r="C626" s="62" t="s">
        <v>839</v>
      </c>
      <c r="D626" s="62" t="s">
        <v>840</v>
      </c>
      <c r="E626" s="62" t="s">
        <v>839</v>
      </c>
      <c r="F626" s="62" t="s">
        <v>840</v>
      </c>
      <c r="G626" s="62" t="s">
        <v>839</v>
      </c>
      <c r="H626" s="62" t="s">
        <v>840</v>
      </c>
      <c r="I626" s="62" t="s">
        <v>839</v>
      </c>
      <c r="J626" s="62" t="s">
        <v>840</v>
      </c>
      <c r="K626" s="62" t="s">
        <v>839</v>
      </c>
      <c r="L626" s="62" t="s">
        <v>840</v>
      </c>
      <c r="M626" s="62" t="s">
        <v>839</v>
      </c>
      <c r="N626" s="62" t="s">
        <v>840</v>
      </c>
      <c r="P626" s="62" t="s">
        <v>833</v>
      </c>
      <c r="Q626" s="62" t="s">
        <v>834</v>
      </c>
      <c r="R626" s="62" t="s">
        <v>923</v>
      </c>
    </row>
    <row r="627" spans="1:19" x14ac:dyDescent="0.25">
      <c r="A627" s="120" t="s">
        <v>964</v>
      </c>
      <c r="B627" s="122">
        <v>1101</v>
      </c>
      <c r="C627" s="85">
        <v>0</v>
      </c>
      <c r="D627" s="85" t="s">
        <v>841</v>
      </c>
      <c r="E627" s="85">
        <v>0</v>
      </c>
      <c r="F627" s="85" t="s">
        <v>841</v>
      </c>
      <c r="G627" s="85">
        <v>0</v>
      </c>
      <c r="H627" s="85" t="s">
        <v>841</v>
      </c>
      <c r="I627" s="85">
        <v>0</v>
      </c>
      <c r="J627" s="85" t="s">
        <v>841</v>
      </c>
      <c r="K627" s="85">
        <v>54</v>
      </c>
      <c r="L627" s="86">
        <v>4.9000000000000002E-2</v>
      </c>
      <c r="M627" s="122">
        <v>1047</v>
      </c>
      <c r="N627" s="86">
        <v>0.95099999999999996</v>
      </c>
    </row>
    <row r="628" spans="1:19" x14ac:dyDescent="0.25">
      <c r="A628" s="121" t="s">
        <v>965</v>
      </c>
      <c r="B628" s="124">
        <v>863</v>
      </c>
      <c r="C628" s="88">
        <v>0</v>
      </c>
      <c r="D628" s="89" t="s">
        <v>841</v>
      </c>
      <c r="E628" s="88">
        <v>0</v>
      </c>
      <c r="F628" s="89" t="s">
        <v>841</v>
      </c>
      <c r="G628" s="88">
        <v>6</v>
      </c>
      <c r="H628" s="89">
        <v>7.0000000000000001E-3</v>
      </c>
      <c r="I628" s="88">
        <v>56</v>
      </c>
      <c r="J628" s="89">
        <v>6.5000000000000002E-2</v>
      </c>
      <c r="K628" s="88">
        <v>56</v>
      </c>
      <c r="L628" s="89">
        <v>6.5000000000000002E-2</v>
      </c>
      <c r="M628" s="124">
        <v>389</v>
      </c>
      <c r="N628" s="89">
        <v>0.45100000000000001</v>
      </c>
    </row>
    <row r="629" spans="1:19" x14ac:dyDescent="0.25">
      <c r="A629" s="120" t="s">
        <v>809</v>
      </c>
      <c r="B629" s="122">
        <v>3203</v>
      </c>
      <c r="C629" s="85">
        <v>129</v>
      </c>
      <c r="D629" s="86">
        <v>0.04</v>
      </c>
      <c r="E629" s="85">
        <v>411</v>
      </c>
      <c r="F629" s="86">
        <v>0.128</v>
      </c>
      <c r="G629" s="122">
        <v>427</v>
      </c>
      <c r="H629" s="86">
        <v>0.13300000000000001</v>
      </c>
      <c r="I629" s="122">
        <v>1698</v>
      </c>
      <c r="J629" s="86">
        <v>0.53</v>
      </c>
      <c r="K629" s="85">
        <v>88</v>
      </c>
      <c r="L629" s="86">
        <v>2.7E-2</v>
      </c>
      <c r="M629" s="122">
        <v>365</v>
      </c>
      <c r="N629" s="86">
        <v>0.114</v>
      </c>
      <c r="P629" s="65">
        <f>D629+F629+H629+J629</f>
        <v>0.83100000000000007</v>
      </c>
      <c r="Q629" s="65"/>
      <c r="R629" s="65">
        <f>L629+N629</f>
        <v>0.14100000000000001</v>
      </c>
      <c r="S629" s="125">
        <f>SUM(P629:R629)</f>
        <v>0.97200000000000009</v>
      </c>
    </row>
    <row r="630" spans="1:19" x14ac:dyDescent="0.25">
      <c r="A630" s="121" t="s">
        <v>6</v>
      </c>
      <c r="B630" s="124">
        <v>3598</v>
      </c>
      <c r="C630" s="88">
        <v>288</v>
      </c>
      <c r="D630" s="89">
        <v>0.08</v>
      </c>
      <c r="E630" s="124">
        <v>864</v>
      </c>
      <c r="F630" s="89">
        <v>0.24</v>
      </c>
      <c r="G630" s="124">
        <v>445</v>
      </c>
      <c r="H630" s="89">
        <v>0.124</v>
      </c>
      <c r="I630" s="124">
        <v>1508</v>
      </c>
      <c r="J630" s="89">
        <v>0.41899999999999998</v>
      </c>
      <c r="K630" s="88">
        <v>79</v>
      </c>
      <c r="L630" s="89">
        <v>2.1999999999999999E-2</v>
      </c>
      <c r="M630" s="88">
        <v>340</v>
      </c>
      <c r="N630" s="89">
        <v>9.4E-2</v>
      </c>
      <c r="P630" s="65">
        <f t="shared" ref="P630:P635" si="132">D630+F630+H630+J630</f>
        <v>0.86299999999999999</v>
      </c>
      <c r="Q630" s="65"/>
      <c r="R630" s="65">
        <f t="shared" ref="R630:R635" si="133">L630+N630</f>
        <v>0.11599999999999999</v>
      </c>
      <c r="S630" s="125">
        <f t="shared" ref="S630:S635" si="134">SUM(P630:R630)</f>
        <v>0.97899999999999998</v>
      </c>
    </row>
    <row r="631" spans="1:19" x14ac:dyDescent="0.25">
      <c r="A631" s="120" t="s">
        <v>7</v>
      </c>
      <c r="B631" s="122">
        <v>2948</v>
      </c>
      <c r="C631" s="85">
        <v>327</v>
      </c>
      <c r="D631" s="86">
        <v>0.111</v>
      </c>
      <c r="E631" s="122">
        <v>881</v>
      </c>
      <c r="F631" s="86">
        <v>0.29899999999999999</v>
      </c>
      <c r="G631" s="122">
        <v>352</v>
      </c>
      <c r="H631" s="86">
        <v>0.11899999999999999</v>
      </c>
      <c r="I631" s="122">
        <v>1064</v>
      </c>
      <c r="J631" s="86">
        <v>0.36099999999999999</v>
      </c>
      <c r="K631" s="85">
        <v>62</v>
      </c>
      <c r="L631" s="86">
        <v>2.1000000000000001E-2</v>
      </c>
      <c r="M631" s="85">
        <v>227</v>
      </c>
      <c r="N631" s="86">
        <v>7.6999999999999999E-2</v>
      </c>
      <c r="P631" s="65">
        <f t="shared" si="132"/>
        <v>0.8899999999999999</v>
      </c>
      <c r="Q631" s="65"/>
      <c r="R631" s="65">
        <f t="shared" si="133"/>
        <v>9.8000000000000004E-2</v>
      </c>
      <c r="S631" s="125">
        <f t="shared" si="134"/>
        <v>0.98799999999999988</v>
      </c>
    </row>
    <row r="632" spans="1:19" x14ac:dyDescent="0.25">
      <c r="A632" s="121" t="s">
        <v>8</v>
      </c>
      <c r="B632" s="124">
        <v>2186</v>
      </c>
      <c r="C632" s="88">
        <v>382</v>
      </c>
      <c r="D632" s="89">
        <v>0.17499999999999999</v>
      </c>
      <c r="E632" s="88">
        <v>598</v>
      </c>
      <c r="F632" s="89">
        <v>0.27400000000000002</v>
      </c>
      <c r="G632" s="124">
        <v>361</v>
      </c>
      <c r="H632" s="89">
        <v>0.16500000000000001</v>
      </c>
      <c r="I632" s="124">
        <v>509</v>
      </c>
      <c r="J632" s="89">
        <v>0.23300000000000001</v>
      </c>
      <c r="K632" s="88">
        <v>104</v>
      </c>
      <c r="L632" s="89">
        <v>4.8000000000000001E-2</v>
      </c>
      <c r="M632" s="88">
        <v>195</v>
      </c>
      <c r="N632" s="89">
        <v>8.8999999999999996E-2</v>
      </c>
      <c r="P632" s="65">
        <f t="shared" si="132"/>
        <v>0.84699999999999998</v>
      </c>
      <c r="Q632" s="65"/>
      <c r="R632" s="65">
        <f t="shared" si="133"/>
        <v>0.13700000000000001</v>
      </c>
      <c r="S632" s="125">
        <f t="shared" si="134"/>
        <v>0.98399999999999999</v>
      </c>
    </row>
    <row r="633" spans="1:19" x14ac:dyDescent="0.25">
      <c r="A633" s="120" t="s">
        <v>9</v>
      </c>
      <c r="B633" s="122">
        <v>1587</v>
      </c>
      <c r="C633" s="85">
        <v>399</v>
      </c>
      <c r="D633" s="86">
        <v>0.251</v>
      </c>
      <c r="E633" s="85">
        <v>349</v>
      </c>
      <c r="F633" s="86">
        <v>0.22</v>
      </c>
      <c r="G633" s="85">
        <v>284</v>
      </c>
      <c r="H633" s="86">
        <v>0.17899999999999999</v>
      </c>
      <c r="I633" s="85">
        <v>233</v>
      </c>
      <c r="J633" s="86">
        <v>0.14699999999999999</v>
      </c>
      <c r="K633" s="85">
        <v>152</v>
      </c>
      <c r="L633" s="86">
        <v>9.6000000000000002E-2</v>
      </c>
      <c r="M633" s="85">
        <v>142</v>
      </c>
      <c r="N633" s="86">
        <v>8.8999999999999996E-2</v>
      </c>
      <c r="P633" s="65">
        <f t="shared" si="132"/>
        <v>0.79699999999999993</v>
      </c>
      <c r="Q633" s="65"/>
      <c r="R633" s="65">
        <f t="shared" si="133"/>
        <v>0.185</v>
      </c>
      <c r="S633" s="125">
        <f t="shared" si="134"/>
        <v>0.98199999999999998</v>
      </c>
    </row>
    <row r="634" spans="1:19" x14ac:dyDescent="0.25">
      <c r="A634" s="121" t="s">
        <v>10</v>
      </c>
      <c r="B634" s="124">
        <v>907</v>
      </c>
      <c r="C634" s="88">
        <v>392</v>
      </c>
      <c r="D634" s="89">
        <v>0.432</v>
      </c>
      <c r="E634" s="88">
        <v>102</v>
      </c>
      <c r="F634" s="89">
        <v>0.112</v>
      </c>
      <c r="G634" s="88">
        <v>172</v>
      </c>
      <c r="H634" s="89">
        <v>0.19</v>
      </c>
      <c r="I634" s="88">
        <v>49</v>
      </c>
      <c r="J634" s="89">
        <v>5.3999999999999999E-2</v>
      </c>
      <c r="K634" s="88">
        <v>110</v>
      </c>
      <c r="L634" s="89">
        <v>0.121</v>
      </c>
      <c r="M634" s="88">
        <v>67</v>
      </c>
      <c r="N634" s="89">
        <v>7.3999999999999996E-2</v>
      </c>
      <c r="P634" s="65">
        <f t="shared" si="132"/>
        <v>0.78800000000000003</v>
      </c>
      <c r="Q634" s="65"/>
      <c r="R634" s="65">
        <f t="shared" si="133"/>
        <v>0.19500000000000001</v>
      </c>
      <c r="S634" s="125">
        <f t="shared" si="134"/>
        <v>0.9830000000000001</v>
      </c>
    </row>
    <row r="635" spans="1:19" x14ac:dyDescent="0.25">
      <c r="A635" s="121" t="s">
        <v>11</v>
      </c>
      <c r="B635" s="124">
        <v>1278</v>
      </c>
      <c r="C635" s="124">
        <v>730</v>
      </c>
      <c r="D635" s="89">
        <v>0.57099999999999995</v>
      </c>
      <c r="E635" s="88">
        <v>122</v>
      </c>
      <c r="F635" s="89">
        <v>9.5000000000000001E-2</v>
      </c>
      <c r="G635" s="88">
        <v>193</v>
      </c>
      <c r="H635" s="89">
        <v>0.151</v>
      </c>
      <c r="I635" s="88">
        <v>31</v>
      </c>
      <c r="J635" s="89">
        <v>2.4E-2</v>
      </c>
      <c r="K635" s="88">
        <v>125</v>
      </c>
      <c r="L635" s="89">
        <v>9.8000000000000004E-2</v>
      </c>
      <c r="M635" s="88">
        <v>49</v>
      </c>
      <c r="N635" s="89">
        <v>3.7999999999999999E-2</v>
      </c>
      <c r="P635" s="65">
        <f t="shared" si="132"/>
        <v>0.84099999999999997</v>
      </c>
      <c r="Q635" s="65"/>
      <c r="R635" s="65">
        <f t="shared" si="133"/>
        <v>0.13600000000000001</v>
      </c>
      <c r="S635" s="125">
        <f t="shared" si="134"/>
        <v>0.97699999999999998</v>
      </c>
    </row>
    <row r="636" spans="1:19" x14ac:dyDescent="0.25">
      <c r="A636" s="121" t="s">
        <v>12</v>
      </c>
      <c r="B636" s="124">
        <v>3</v>
      </c>
      <c r="C636" s="88">
        <v>0</v>
      </c>
      <c r="D636" s="89" t="s">
        <v>841</v>
      </c>
      <c r="E636" s="88">
        <v>1</v>
      </c>
      <c r="F636" s="89">
        <v>0.33300000000000002</v>
      </c>
      <c r="G636" s="88">
        <v>0</v>
      </c>
      <c r="H636" s="89" t="s">
        <v>841</v>
      </c>
      <c r="I636" s="88">
        <v>0</v>
      </c>
      <c r="J636" s="89" t="s">
        <v>841</v>
      </c>
      <c r="K636" s="88">
        <v>0</v>
      </c>
      <c r="L636" s="89" t="s">
        <v>841</v>
      </c>
      <c r="M636" s="88">
        <v>2</v>
      </c>
      <c r="N636" s="89">
        <v>0.66700000000000004</v>
      </c>
    </row>
    <row r="638" spans="1:19" x14ac:dyDescent="0.25">
      <c r="A638" s="121" t="s">
        <v>925</v>
      </c>
      <c r="B638" s="61">
        <f>SUM(B629:B635)</f>
        <v>15707</v>
      </c>
      <c r="P638" s="53">
        <f>SUMPRODUCT(B629:B635,P629:P635)/B638</f>
        <v>0.8465258801808111</v>
      </c>
      <c r="Q638" t="s">
        <v>827</v>
      </c>
    </row>
    <row r="640" spans="1:19" x14ac:dyDescent="0.25">
      <c r="A640" s="81" t="s">
        <v>922</v>
      </c>
    </row>
    <row r="641" spans="1:19" ht="15.75" customHeight="1" x14ac:dyDescent="0.25">
      <c r="A641" s="114"/>
      <c r="B641" s="114"/>
      <c r="C641" s="280" t="s">
        <v>962</v>
      </c>
      <c r="D641" s="281"/>
      <c r="E641" s="281"/>
      <c r="F641" s="282"/>
      <c r="G641" s="280" t="s">
        <v>963</v>
      </c>
      <c r="H641" s="281"/>
      <c r="I641" s="281"/>
      <c r="J641" s="282"/>
      <c r="K641" s="280" t="s">
        <v>835</v>
      </c>
      <c r="L641" s="281"/>
      <c r="M641" s="281"/>
      <c r="N641" s="282"/>
    </row>
    <row r="642" spans="1:19" ht="15.75" customHeight="1" x14ac:dyDescent="0.25">
      <c r="A642" s="123">
        <v>44608</v>
      </c>
      <c r="B642" s="62"/>
      <c r="C642" s="280" t="s">
        <v>920</v>
      </c>
      <c r="D642" s="282"/>
      <c r="E642" s="280" t="s">
        <v>921</v>
      </c>
      <c r="F642" s="282"/>
      <c r="G642" s="280" t="s">
        <v>920</v>
      </c>
      <c r="H642" s="282"/>
      <c r="I642" s="280" t="s">
        <v>921</v>
      </c>
      <c r="J642" s="282"/>
      <c r="K642" s="280" t="s">
        <v>920</v>
      </c>
      <c r="L642" s="282"/>
      <c r="M642" s="280" t="s">
        <v>921</v>
      </c>
      <c r="N642" s="282"/>
    </row>
    <row r="643" spans="1:19" ht="45" x14ac:dyDescent="0.25">
      <c r="A643" s="119" t="s">
        <v>104</v>
      </c>
      <c r="B643" s="62" t="s">
        <v>1026</v>
      </c>
      <c r="C643" s="62" t="s">
        <v>839</v>
      </c>
      <c r="D643" s="62" t="s">
        <v>840</v>
      </c>
      <c r="E643" s="62" t="s">
        <v>839</v>
      </c>
      <c r="F643" s="62" t="s">
        <v>840</v>
      </c>
      <c r="G643" s="62" t="s">
        <v>839</v>
      </c>
      <c r="H643" s="62" t="s">
        <v>840</v>
      </c>
      <c r="I643" s="62" t="s">
        <v>839</v>
      </c>
      <c r="J643" s="62" t="s">
        <v>840</v>
      </c>
      <c r="K643" s="62" t="s">
        <v>839</v>
      </c>
      <c r="L643" s="62" t="s">
        <v>840</v>
      </c>
      <c r="M643" s="62" t="s">
        <v>839</v>
      </c>
      <c r="N643" s="62" t="s">
        <v>840</v>
      </c>
      <c r="P643" s="62" t="s">
        <v>833</v>
      </c>
      <c r="Q643" s="62" t="s">
        <v>834</v>
      </c>
      <c r="R643" s="62" t="s">
        <v>923</v>
      </c>
    </row>
    <row r="644" spans="1:19" x14ac:dyDescent="0.25">
      <c r="A644" s="120" t="s">
        <v>964</v>
      </c>
      <c r="B644" s="122">
        <v>1021</v>
      </c>
      <c r="C644" s="85">
        <v>0</v>
      </c>
      <c r="D644" s="85" t="s">
        <v>841</v>
      </c>
      <c r="E644" s="85">
        <v>0</v>
      </c>
      <c r="F644" s="85" t="s">
        <v>841</v>
      </c>
      <c r="G644" s="85">
        <v>0</v>
      </c>
      <c r="H644" s="85" t="s">
        <v>841</v>
      </c>
      <c r="I644" s="85">
        <v>0</v>
      </c>
      <c r="J644" s="85" t="s">
        <v>841</v>
      </c>
      <c r="K644" s="85">
        <v>50</v>
      </c>
      <c r="L644" s="86">
        <v>4.9000000000000002E-2</v>
      </c>
      <c r="M644" s="122">
        <v>971</v>
      </c>
      <c r="N644" s="86">
        <v>0.95099999999999996</v>
      </c>
    </row>
    <row r="645" spans="1:19" x14ac:dyDescent="0.25">
      <c r="A645" s="121" t="s">
        <v>965</v>
      </c>
      <c r="B645" s="124">
        <v>783</v>
      </c>
      <c r="C645" s="88">
        <v>0</v>
      </c>
      <c r="D645" s="89" t="s">
        <v>841</v>
      </c>
      <c r="E645" s="88">
        <v>0</v>
      </c>
      <c r="F645" s="89" t="s">
        <v>841</v>
      </c>
      <c r="G645" s="88">
        <v>6</v>
      </c>
      <c r="H645" s="89">
        <v>8.0000000000000002E-3</v>
      </c>
      <c r="I645" s="88">
        <v>56</v>
      </c>
      <c r="J645" s="89">
        <v>7.1999999999999995E-2</v>
      </c>
      <c r="K645" s="88">
        <v>51</v>
      </c>
      <c r="L645" s="89">
        <v>6.5000000000000002E-2</v>
      </c>
      <c r="M645" s="124">
        <v>349</v>
      </c>
      <c r="N645" s="89">
        <v>0.44600000000000001</v>
      </c>
    </row>
    <row r="646" spans="1:19" x14ac:dyDescent="0.25">
      <c r="A646" s="120" t="s">
        <v>809</v>
      </c>
      <c r="B646" s="122">
        <v>2983</v>
      </c>
      <c r="C646" s="85">
        <v>118</v>
      </c>
      <c r="D646" s="86">
        <v>0.04</v>
      </c>
      <c r="E646" s="85">
        <v>400</v>
      </c>
      <c r="F646" s="86">
        <v>0.13400000000000001</v>
      </c>
      <c r="G646" s="122">
        <v>388</v>
      </c>
      <c r="H646" s="86">
        <v>0.13</v>
      </c>
      <c r="I646" s="122">
        <v>1568</v>
      </c>
      <c r="J646" s="86">
        <v>0.52600000000000002</v>
      </c>
      <c r="K646" s="85">
        <v>83</v>
      </c>
      <c r="L646" s="86">
        <v>2.8000000000000001E-2</v>
      </c>
      <c r="M646" s="122">
        <v>346</v>
      </c>
      <c r="N646" s="86">
        <v>0.11600000000000001</v>
      </c>
      <c r="P646" s="65">
        <f>D646+F646+H646+J646</f>
        <v>0.83000000000000007</v>
      </c>
      <c r="Q646" s="65"/>
      <c r="R646" s="65">
        <f>L646+N646</f>
        <v>0.14400000000000002</v>
      </c>
      <c r="S646" s="125">
        <f>SUM(P646:R646)</f>
        <v>0.97400000000000009</v>
      </c>
    </row>
    <row r="647" spans="1:19" x14ac:dyDescent="0.25">
      <c r="A647" s="121" t="s">
        <v>6</v>
      </c>
      <c r="B647" s="124">
        <v>3331</v>
      </c>
      <c r="C647" s="88">
        <v>270</v>
      </c>
      <c r="D647" s="89">
        <v>8.1000000000000003E-2</v>
      </c>
      <c r="E647" s="124">
        <v>820</v>
      </c>
      <c r="F647" s="89">
        <v>0.246</v>
      </c>
      <c r="G647" s="124">
        <v>400</v>
      </c>
      <c r="H647" s="89">
        <v>0.12</v>
      </c>
      <c r="I647" s="124">
        <v>1387</v>
      </c>
      <c r="J647" s="89">
        <v>0.41599999999999998</v>
      </c>
      <c r="K647" s="88">
        <v>75</v>
      </c>
      <c r="L647" s="89">
        <v>2.3E-2</v>
      </c>
      <c r="M647" s="88">
        <v>311</v>
      </c>
      <c r="N647" s="89">
        <v>9.2999999999999999E-2</v>
      </c>
      <c r="P647" s="65">
        <f t="shared" ref="P647:P652" si="135">D647+F647+H647+J647</f>
        <v>0.86299999999999999</v>
      </c>
      <c r="Q647" s="65"/>
      <c r="R647" s="65">
        <f t="shared" ref="R647:R652" si="136">L647+N647</f>
        <v>0.11599999999999999</v>
      </c>
      <c r="S647" s="125">
        <f t="shared" ref="S647:S652" si="137">SUM(P647:R647)</f>
        <v>0.97899999999999998</v>
      </c>
    </row>
    <row r="648" spans="1:19" x14ac:dyDescent="0.25">
      <c r="A648" s="120" t="s">
        <v>7</v>
      </c>
      <c r="B648" s="122">
        <v>2772</v>
      </c>
      <c r="C648" s="85">
        <v>321</v>
      </c>
      <c r="D648" s="86">
        <v>0.11600000000000001</v>
      </c>
      <c r="E648" s="122">
        <v>810</v>
      </c>
      <c r="F648" s="86">
        <v>0.29199999999999998</v>
      </c>
      <c r="G648" s="122">
        <v>335</v>
      </c>
      <c r="H648" s="86">
        <v>0.121</v>
      </c>
      <c r="I648" s="122">
        <v>1006</v>
      </c>
      <c r="J648" s="86">
        <v>0.36299999999999999</v>
      </c>
      <c r="K648" s="85">
        <v>61</v>
      </c>
      <c r="L648" s="86">
        <v>2.1999999999999999E-2</v>
      </c>
      <c r="M648" s="85">
        <v>208</v>
      </c>
      <c r="N648" s="86">
        <v>7.4999999999999997E-2</v>
      </c>
      <c r="P648" s="65">
        <f t="shared" si="135"/>
        <v>0.8919999999999999</v>
      </c>
      <c r="Q648" s="65"/>
      <c r="R648" s="65">
        <f t="shared" si="136"/>
        <v>9.7000000000000003E-2</v>
      </c>
      <c r="S648" s="125">
        <f t="shared" si="137"/>
        <v>0.98899999999999988</v>
      </c>
    </row>
    <row r="649" spans="1:19" x14ac:dyDescent="0.25">
      <c r="A649" s="121" t="s">
        <v>8</v>
      </c>
      <c r="B649" s="124">
        <v>2027</v>
      </c>
      <c r="C649" s="88">
        <v>361</v>
      </c>
      <c r="D649" s="89">
        <v>0.17799999999999999</v>
      </c>
      <c r="E649" s="88">
        <v>554</v>
      </c>
      <c r="F649" s="89">
        <v>0.27300000000000002</v>
      </c>
      <c r="G649" s="124">
        <v>334</v>
      </c>
      <c r="H649" s="89">
        <v>0.16500000000000001</v>
      </c>
      <c r="I649" s="124">
        <v>463</v>
      </c>
      <c r="J649" s="89">
        <v>0.22800000000000001</v>
      </c>
      <c r="K649" s="88">
        <v>96</v>
      </c>
      <c r="L649" s="89">
        <v>4.7E-2</v>
      </c>
      <c r="M649" s="88">
        <v>181</v>
      </c>
      <c r="N649" s="89">
        <v>8.8999999999999996E-2</v>
      </c>
      <c r="P649" s="65">
        <f t="shared" si="135"/>
        <v>0.84399999999999997</v>
      </c>
      <c r="Q649" s="65"/>
      <c r="R649" s="65">
        <f t="shared" si="136"/>
        <v>0.13600000000000001</v>
      </c>
      <c r="S649" s="125">
        <f t="shared" si="137"/>
        <v>0.98</v>
      </c>
    </row>
    <row r="650" spans="1:19" x14ac:dyDescent="0.25">
      <c r="A650" s="120" t="s">
        <v>9</v>
      </c>
      <c r="B650" s="122">
        <v>1510</v>
      </c>
      <c r="C650" s="85">
        <v>395</v>
      </c>
      <c r="D650" s="86">
        <v>0.26200000000000001</v>
      </c>
      <c r="E650" s="85">
        <v>328</v>
      </c>
      <c r="F650" s="86">
        <v>0.217</v>
      </c>
      <c r="G650" s="85">
        <v>261</v>
      </c>
      <c r="H650" s="86">
        <v>0.17299999999999999</v>
      </c>
      <c r="I650" s="85">
        <v>212</v>
      </c>
      <c r="J650" s="86">
        <v>0.14000000000000001</v>
      </c>
      <c r="K650" s="85">
        <v>146</v>
      </c>
      <c r="L650" s="86">
        <v>9.7000000000000003E-2</v>
      </c>
      <c r="M650" s="85">
        <v>140</v>
      </c>
      <c r="N650" s="86">
        <v>9.2999999999999999E-2</v>
      </c>
      <c r="P650" s="65">
        <f t="shared" si="135"/>
        <v>0.79199999999999993</v>
      </c>
      <c r="Q650" s="65"/>
      <c r="R650" s="65">
        <f t="shared" si="136"/>
        <v>0.19</v>
      </c>
      <c r="S650" s="125">
        <f t="shared" si="137"/>
        <v>0.98199999999999998</v>
      </c>
    </row>
    <row r="651" spans="1:19" x14ac:dyDescent="0.25">
      <c r="A651" s="121" t="s">
        <v>10</v>
      </c>
      <c r="B651" s="124">
        <v>863</v>
      </c>
      <c r="C651" s="88">
        <v>379</v>
      </c>
      <c r="D651" s="89">
        <v>0.439</v>
      </c>
      <c r="E651" s="88">
        <v>87</v>
      </c>
      <c r="F651" s="89">
        <v>0.10100000000000001</v>
      </c>
      <c r="G651" s="88">
        <v>166</v>
      </c>
      <c r="H651" s="89">
        <v>0.192</v>
      </c>
      <c r="I651" s="88">
        <v>37</v>
      </c>
      <c r="J651" s="89">
        <v>4.2999999999999997E-2</v>
      </c>
      <c r="K651" s="88">
        <v>106</v>
      </c>
      <c r="L651" s="89">
        <v>0.123</v>
      </c>
      <c r="M651" s="88">
        <v>74</v>
      </c>
      <c r="N651" s="89">
        <v>8.5999999999999993E-2</v>
      </c>
      <c r="P651" s="65">
        <f t="shared" si="135"/>
        <v>0.77500000000000002</v>
      </c>
      <c r="Q651" s="65"/>
      <c r="R651" s="65">
        <f t="shared" si="136"/>
        <v>0.20899999999999999</v>
      </c>
      <c r="S651" s="125">
        <f t="shared" si="137"/>
        <v>0.98399999999999999</v>
      </c>
    </row>
    <row r="652" spans="1:19" x14ac:dyDescent="0.25">
      <c r="A652" s="121" t="s">
        <v>11</v>
      </c>
      <c r="B652" s="124">
        <v>1258</v>
      </c>
      <c r="C652" s="124">
        <v>709</v>
      </c>
      <c r="D652" s="89">
        <v>0.56399999999999995</v>
      </c>
      <c r="E652" s="88">
        <v>140</v>
      </c>
      <c r="F652" s="89">
        <v>0.111</v>
      </c>
      <c r="G652" s="88">
        <v>185</v>
      </c>
      <c r="H652" s="89">
        <v>0.14699999999999999</v>
      </c>
      <c r="I652" s="88">
        <v>29</v>
      </c>
      <c r="J652" s="89">
        <v>2.3E-2</v>
      </c>
      <c r="K652" s="88">
        <v>125</v>
      </c>
      <c r="L652" s="89">
        <v>9.9000000000000005E-2</v>
      </c>
      <c r="M652" s="88">
        <v>46</v>
      </c>
      <c r="N652" s="89">
        <v>3.6999999999999998E-2</v>
      </c>
      <c r="P652" s="65">
        <f t="shared" si="135"/>
        <v>0.84499999999999997</v>
      </c>
      <c r="Q652" s="65"/>
      <c r="R652" s="65">
        <f t="shared" si="136"/>
        <v>0.13600000000000001</v>
      </c>
      <c r="S652" s="125">
        <f t="shared" si="137"/>
        <v>0.98099999999999998</v>
      </c>
    </row>
    <row r="653" spans="1:19" x14ac:dyDescent="0.25">
      <c r="A653" s="121" t="s">
        <v>12</v>
      </c>
      <c r="B653" s="124">
        <v>3</v>
      </c>
      <c r="C653" s="88">
        <v>0</v>
      </c>
      <c r="D653" s="89" t="s">
        <v>841</v>
      </c>
      <c r="E653" s="88">
        <v>1</v>
      </c>
      <c r="F653" s="89">
        <v>0.33300000000000002</v>
      </c>
      <c r="G653" s="88">
        <v>0</v>
      </c>
      <c r="H653" s="89" t="s">
        <v>841</v>
      </c>
      <c r="I653" s="88">
        <v>0</v>
      </c>
      <c r="J653" s="89" t="s">
        <v>841</v>
      </c>
      <c r="K653" s="88">
        <v>0</v>
      </c>
      <c r="L653" s="89" t="s">
        <v>841</v>
      </c>
      <c r="M653" s="88">
        <v>2</v>
      </c>
      <c r="N653" s="89">
        <v>0.66700000000000004</v>
      </c>
    </row>
    <row r="655" spans="1:19" x14ac:dyDescent="0.25">
      <c r="A655" s="121" t="s">
        <v>925</v>
      </c>
      <c r="B655" s="61">
        <f>SUM(B646:B652)</f>
        <v>14744</v>
      </c>
      <c r="P655" s="53">
        <f>SUMPRODUCT(B646:B652,P646:P652)/B655</f>
        <v>0.84520550732501365</v>
      </c>
      <c r="Q655" t="s">
        <v>827</v>
      </c>
    </row>
    <row r="656" spans="1:19" x14ac:dyDescent="0.25">
      <c r="A656" s="138"/>
      <c r="B656" s="60"/>
      <c r="P656" s="139"/>
    </row>
    <row r="657" spans="1:19" x14ac:dyDescent="0.25">
      <c r="A657" s="81" t="s">
        <v>922</v>
      </c>
    </row>
    <row r="658" spans="1:19" ht="15.75" customHeight="1" x14ac:dyDescent="0.25">
      <c r="A658" s="114"/>
      <c r="B658" s="114"/>
      <c r="C658" s="280" t="s">
        <v>962</v>
      </c>
      <c r="D658" s="281"/>
      <c r="E658" s="281"/>
      <c r="F658" s="282"/>
      <c r="G658" s="280" t="s">
        <v>963</v>
      </c>
      <c r="H658" s="281"/>
      <c r="I658" s="281"/>
      <c r="J658" s="282"/>
      <c r="K658" s="280" t="s">
        <v>835</v>
      </c>
      <c r="L658" s="281"/>
      <c r="M658" s="281"/>
      <c r="N658" s="282"/>
    </row>
    <row r="659" spans="1:19" ht="15.75" customHeight="1" x14ac:dyDescent="0.25">
      <c r="A659" s="123">
        <v>44609</v>
      </c>
      <c r="B659" s="62"/>
      <c r="C659" s="280" t="s">
        <v>920</v>
      </c>
      <c r="D659" s="282"/>
      <c r="E659" s="280" t="s">
        <v>921</v>
      </c>
      <c r="F659" s="282"/>
      <c r="G659" s="280" t="s">
        <v>920</v>
      </c>
      <c r="H659" s="282"/>
      <c r="I659" s="280" t="s">
        <v>921</v>
      </c>
      <c r="J659" s="282"/>
      <c r="K659" s="280" t="s">
        <v>920</v>
      </c>
      <c r="L659" s="282"/>
      <c r="M659" s="280" t="s">
        <v>921</v>
      </c>
      <c r="N659" s="282"/>
    </row>
    <row r="660" spans="1:19" ht="45" x14ac:dyDescent="0.25">
      <c r="A660" s="119" t="s">
        <v>104</v>
      </c>
      <c r="B660" s="62" t="s">
        <v>1026</v>
      </c>
      <c r="C660" s="62" t="s">
        <v>839</v>
      </c>
      <c r="D660" s="62" t="s">
        <v>840</v>
      </c>
      <c r="E660" s="62" t="s">
        <v>839</v>
      </c>
      <c r="F660" s="62" t="s">
        <v>840</v>
      </c>
      <c r="G660" s="62" t="s">
        <v>839</v>
      </c>
      <c r="H660" s="62" t="s">
        <v>840</v>
      </c>
      <c r="I660" s="62" t="s">
        <v>839</v>
      </c>
      <c r="J660" s="62" t="s">
        <v>840</v>
      </c>
      <c r="K660" s="62" t="s">
        <v>839</v>
      </c>
      <c r="L660" s="62" t="s">
        <v>840</v>
      </c>
      <c r="M660" s="62" t="s">
        <v>839</v>
      </c>
      <c r="N660" s="62" t="s">
        <v>840</v>
      </c>
      <c r="P660" s="62" t="s">
        <v>833</v>
      </c>
      <c r="Q660" s="62" t="s">
        <v>834</v>
      </c>
      <c r="R660" s="62" t="s">
        <v>923</v>
      </c>
    </row>
    <row r="661" spans="1:19" x14ac:dyDescent="0.25">
      <c r="A661" s="120" t="s">
        <v>964</v>
      </c>
      <c r="B661" s="122">
        <v>946</v>
      </c>
      <c r="C661" s="85">
        <v>0</v>
      </c>
      <c r="D661" s="85" t="s">
        <v>841</v>
      </c>
      <c r="E661" s="85">
        <v>0</v>
      </c>
      <c r="F661" s="85" t="s">
        <v>841</v>
      </c>
      <c r="G661" s="85">
        <v>0</v>
      </c>
      <c r="H661" s="85" t="s">
        <v>841</v>
      </c>
      <c r="I661" s="85">
        <v>0</v>
      </c>
      <c r="J661" s="85" t="s">
        <v>841</v>
      </c>
      <c r="K661" s="85">
        <v>47</v>
      </c>
      <c r="L661" s="86">
        <v>0.05</v>
      </c>
      <c r="M661" s="122">
        <v>899</v>
      </c>
      <c r="N661" s="86">
        <v>0.95</v>
      </c>
    </row>
    <row r="662" spans="1:19" x14ac:dyDescent="0.25">
      <c r="A662" s="121" t="s">
        <v>965</v>
      </c>
      <c r="B662" s="124">
        <v>709</v>
      </c>
      <c r="C662" s="88">
        <v>0</v>
      </c>
      <c r="D662" s="89" t="s">
        <v>841</v>
      </c>
      <c r="E662" s="88">
        <v>0</v>
      </c>
      <c r="F662" s="89" t="s">
        <v>841</v>
      </c>
      <c r="G662" s="88">
        <v>7</v>
      </c>
      <c r="H662" s="89">
        <v>0.01</v>
      </c>
      <c r="I662" s="88">
        <v>55</v>
      </c>
      <c r="J662" s="89">
        <v>7.8E-2</v>
      </c>
      <c r="K662" s="88">
        <v>47</v>
      </c>
      <c r="L662" s="89">
        <v>6.6000000000000003E-2</v>
      </c>
      <c r="M662" s="124">
        <v>312</v>
      </c>
      <c r="N662" s="89">
        <v>0.44</v>
      </c>
    </row>
    <row r="663" spans="1:19" x14ac:dyDescent="0.25">
      <c r="A663" s="120" t="s">
        <v>809</v>
      </c>
      <c r="B663" s="122">
        <v>2777</v>
      </c>
      <c r="C663" s="85">
        <v>118</v>
      </c>
      <c r="D663" s="86">
        <v>4.2000000000000003E-2</v>
      </c>
      <c r="E663" s="85">
        <v>367</v>
      </c>
      <c r="F663" s="86">
        <v>0.13200000000000001</v>
      </c>
      <c r="G663" s="122">
        <v>376</v>
      </c>
      <c r="H663" s="86">
        <v>0.13500000000000001</v>
      </c>
      <c r="I663" s="122">
        <v>1442</v>
      </c>
      <c r="J663" s="86">
        <v>0.51900000000000002</v>
      </c>
      <c r="K663" s="85">
        <v>82</v>
      </c>
      <c r="L663" s="86">
        <v>0.03</v>
      </c>
      <c r="M663" s="122">
        <v>311</v>
      </c>
      <c r="N663" s="86">
        <v>0.112</v>
      </c>
      <c r="P663" s="65">
        <f>D663+F663+H663+J663</f>
        <v>0.82800000000000007</v>
      </c>
      <c r="Q663" s="65"/>
      <c r="R663" s="65">
        <f>L663+N663</f>
        <v>0.14200000000000002</v>
      </c>
      <c r="S663" s="125">
        <f>SUM(P663:R663)</f>
        <v>0.97000000000000008</v>
      </c>
    </row>
    <row r="664" spans="1:19" x14ac:dyDescent="0.25">
      <c r="A664" s="121" t="s">
        <v>6</v>
      </c>
      <c r="B664" s="124">
        <v>3060</v>
      </c>
      <c r="C664" s="88">
        <v>268</v>
      </c>
      <c r="D664" s="89">
        <v>8.7999999999999995E-2</v>
      </c>
      <c r="E664" s="124">
        <v>756</v>
      </c>
      <c r="F664" s="89">
        <v>0.247</v>
      </c>
      <c r="G664" s="124">
        <v>391</v>
      </c>
      <c r="H664" s="89">
        <v>0.128</v>
      </c>
      <c r="I664" s="124">
        <v>1239</v>
      </c>
      <c r="J664" s="89">
        <v>0.40500000000000003</v>
      </c>
      <c r="K664" s="88">
        <v>71</v>
      </c>
      <c r="L664" s="89">
        <v>2.3E-2</v>
      </c>
      <c r="M664" s="88">
        <v>272</v>
      </c>
      <c r="N664" s="89">
        <v>8.8999999999999996E-2</v>
      </c>
      <c r="P664" s="65">
        <f t="shared" ref="P664:P669" si="138">D664+F664+H664+J664</f>
        <v>0.86799999999999999</v>
      </c>
      <c r="Q664" s="65"/>
      <c r="R664" s="65">
        <f t="shared" ref="R664:R669" si="139">L664+N664</f>
        <v>0.11199999999999999</v>
      </c>
      <c r="S664" s="125">
        <f t="shared" ref="S664:S669" si="140">SUM(P664:R664)</f>
        <v>0.98</v>
      </c>
    </row>
    <row r="665" spans="1:19" x14ac:dyDescent="0.25">
      <c r="A665" s="120" t="s">
        <v>7</v>
      </c>
      <c r="B665" s="122">
        <v>2535</v>
      </c>
      <c r="C665" s="85">
        <v>329</v>
      </c>
      <c r="D665" s="86">
        <v>0.13</v>
      </c>
      <c r="E665" s="122">
        <v>737</v>
      </c>
      <c r="F665" s="86">
        <v>0.29099999999999998</v>
      </c>
      <c r="G665" s="122">
        <v>327</v>
      </c>
      <c r="H665" s="86">
        <v>0.129</v>
      </c>
      <c r="I665" s="122">
        <v>871</v>
      </c>
      <c r="J665" s="86">
        <v>0.34399999999999997</v>
      </c>
      <c r="K665" s="85">
        <v>59</v>
      </c>
      <c r="L665" s="86">
        <v>2.3E-2</v>
      </c>
      <c r="M665" s="85">
        <v>188</v>
      </c>
      <c r="N665" s="86">
        <v>7.3999999999999996E-2</v>
      </c>
      <c r="P665" s="65">
        <f t="shared" si="138"/>
        <v>0.89400000000000002</v>
      </c>
      <c r="Q665" s="65"/>
      <c r="R665" s="65">
        <f t="shared" si="139"/>
        <v>9.7000000000000003E-2</v>
      </c>
      <c r="S665" s="125">
        <f t="shared" si="140"/>
        <v>0.99099999999999999</v>
      </c>
    </row>
    <row r="666" spans="1:19" x14ac:dyDescent="0.25">
      <c r="A666" s="121" t="s">
        <v>8</v>
      </c>
      <c r="B666" s="124">
        <v>1897</v>
      </c>
      <c r="C666" s="88">
        <v>360</v>
      </c>
      <c r="D666" s="89">
        <v>0.19</v>
      </c>
      <c r="E666" s="88">
        <v>501</v>
      </c>
      <c r="F666" s="89">
        <v>0.26400000000000001</v>
      </c>
      <c r="G666" s="124">
        <v>314</v>
      </c>
      <c r="H666" s="89">
        <v>0.16600000000000001</v>
      </c>
      <c r="I666" s="124">
        <v>418</v>
      </c>
      <c r="J666" s="89">
        <v>0.22</v>
      </c>
      <c r="K666" s="88">
        <v>102</v>
      </c>
      <c r="L666" s="89">
        <v>5.3999999999999999E-2</v>
      </c>
      <c r="M666" s="88">
        <v>168</v>
      </c>
      <c r="N666" s="89">
        <v>8.8999999999999996E-2</v>
      </c>
      <c r="P666" s="65">
        <f t="shared" si="138"/>
        <v>0.84</v>
      </c>
      <c r="Q666" s="65"/>
      <c r="R666" s="65">
        <f t="shared" si="139"/>
        <v>0.14299999999999999</v>
      </c>
      <c r="S666" s="125">
        <f t="shared" si="140"/>
        <v>0.98299999999999998</v>
      </c>
    </row>
    <row r="667" spans="1:19" x14ac:dyDescent="0.25">
      <c r="A667" s="120" t="s">
        <v>9</v>
      </c>
      <c r="B667" s="122">
        <v>1430</v>
      </c>
      <c r="C667" s="85">
        <v>408</v>
      </c>
      <c r="D667" s="86">
        <v>0.28499999999999998</v>
      </c>
      <c r="E667" s="85">
        <v>297</v>
      </c>
      <c r="F667" s="86">
        <v>0.20799999999999999</v>
      </c>
      <c r="G667" s="85">
        <v>264</v>
      </c>
      <c r="H667" s="86">
        <v>0.185</v>
      </c>
      <c r="I667" s="85">
        <v>176</v>
      </c>
      <c r="J667" s="86">
        <v>0.123</v>
      </c>
      <c r="K667" s="85">
        <v>144</v>
      </c>
      <c r="L667" s="86">
        <v>0.10100000000000001</v>
      </c>
      <c r="M667" s="85">
        <v>117</v>
      </c>
      <c r="N667" s="86">
        <v>8.2000000000000003E-2</v>
      </c>
      <c r="P667" s="65">
        <f t="shared" si="138"/>
        <v>0.80099999999999993</v>
      </c>
      <c r="Q667" s="65"/>
      <c r="R667" s="65">
        <f t="shared" si="139"/>
        <v>0.183</v>
      </c>
      <c r="S667" s="125">
        <f t="shared" si="140"/>
        <v>0.98399999999999999</v>
      </c>
    </row>
    <row r="668" spans="1:19" x14ac:dyDescent="0.25">
      <c r="A668" s="121" t="s">
        <v>10</v>
      </c>
      <c r="B668" s="124">
        <v>837</v>
      </c>
      <c r="C668" s="88">
        <v>376</v>
      </c>
      <c r="D668" s="89">
        <v>0.44900000000000001</v>
      </c>
      <c r="E668" s="88">
        <v>55</v>
      </c>
      <c r="F668" s="89">
        <v>6.6000000000000003E-2</v>
      </c>
      <c r="G668" s="88">
        <v>167</v>
      </c>
      <c r="H668" s="89">
        <v>0.2</v>
      </c>
      <c r="I668" s="88">
        <v>32</v>
      </c>
      <c r="J668" s="89">
        <v>3.7999999999999999E-2</v>
      </c>
      <c r="K668" s="88">
        <v>119</v>
      </c>
      <c r="L668" s="89">
        <v>0.14199999999999999</v>
      </c>
      <c r="M668" s="88">
        <v>72</v>
      </c>
      <c r="N668" s="89">
        <v>8.5999999999999993E-2</v>
      </c>
      <c r="P668" s="65">
        <f t="shared" si="138"/>
        <v>0.75300000000000011</v>
      </c>
      <c r="Q668" s="65"/>
      <c r="R668" s="65">
        <f t="shared" si="139"/>
        <v>0.22799999999999998</v>
      </c>
      <c r="S668" s="125">
        <f t="shared" si="140"/>
        <v>0.98100000000000009</v>
      </c>
    </row>
    <row r="669" spans="1:19" x14ac:dyDescent="0.25">
      <c r="A669" s="121" t="s">
        <v>11</v>
      </c>
      <c r="B669" s="124">
        <v>1190</v>
      </c>
      <c r="C669" s="124">
        <v>732</v>
      </c>
      <c r="D669" s="89">
        <v>0.61499999999999999</v>
      </c>
      <c r="E669" s="88">
        <v>54</v>
      </c>
      <c r="F669" s="89">
        <v>4.4999999999999998E-2</v>
      </c>
      <c r="G669" s="88">
        <v>181</v>
      </c>
      <c r="H669" s="89">
        <v>0.152</v>
      </c>
      <c r="I669" s="88">
        <v>16</v>
      </c>
      <c r="J669" s="89">
        <v>1.2999999999999999E-2</v>
      </c>
      <c r="K669" s="88">
        <v>122</v>
      </c>
      <c r="L669" s="89">
        <v>0.10299999999999999</v>
      </c>
      <c r="M669" s="88">
        <v>64</v>
      </c>
      <c r="N669" s="89">
        <v>5.3999999999999999E-2</v>
      </c>
      <c r="P669" s="65">
        <f t="shared" si="138"/>
        <v>0.82500000000000007</v>
      </c>
      <c r="Q669" s="65"/>
      <c r="R669" s="65">
        <f t="shared" si="139"/>
        <v>0.157</v>
      </c>
      <c r="S669" s="125">
        <f t="shared" si="140"/>
        <v>0.9820000000000001</v>
      </c>
    </row>
    <row r="670" spans="1:19" x14ac:dyDescent="0.25">
      <c r="A670" s="121" t="s">
        <v>12</v>
      </c>
      <c r="B670" s="124">
        <v>3</v>
      </c>
      <c r="C670" s="88">
        <v>0</v>
      </c>
      <c r="D670" s="89" t="s">
        <v>841</v>
      </c>
      <c r="E670" s="88">
        <v>1</v>
      </c>
      <c r="F670" s="89">
        <v>0.33300000000000002</v>
      </c>
      <c r="G670" s="88">
        <v>0</v>
      </c>
      <c r="H670" s="89" t="s">
        <v>841</v>
      </c>
      <c r="I670" s="88">
        <v>0</v>
      </c>
      <c r="J670" s="89" t="s">
        <v>841</v>
      </c>
      <c r="K670" s="88">
        <v>0</v>
      </c>
      <c r="L670" s="89" t="s">
        <v>841</v>
      </c>
      <c r="M670" s="88">
        <v>2</v>
      </c>
      <c r="N670" s="89">
        <v>0.66700000000000004</v>
      </c>
    </row>
    <row r="672" spans="1:19" x14ac:dyDescent="0.25">
      <c r="A672" s="121" t="s">
        <v>925</v>
      </c>
      <c r="B672" s="61">
        <f>SUM(B663:B669)</f>
        <v>13726</v>
      </c>
      <c r="P672" s="53">
        <f>SUMPRODUCT(B663:B669,P663:P669)/B672</f>
        <v>0.84311867987760458</v>
      </c>
      <c r="Q672" t="s">
        <v>827</v>
      </c>
    </row>
    <row r="674" spans="1:19" x14ac:dyDescent="0.25">
      <c r="A674" s="81" t="s">
        <v>922</v>
      </c>
    </row>
    <row r="675" spans="1:19" ht="15.75" customHeight="1" x14ac:dyDescent="0.25">
      <c r="A675" s="114"/>
      <c r="B675" s="114"/>
      <c r="C675" s="280" t="s">
        <v>962</v>
      </c>
      <c r="D675" s="281"/>
      <c r="E675" s="281"/>
      <c r="F675" s="282"/>
      <c r="G675" s="280" t="s">
        <v>963</v>
      </c>
      <c r="H675" s="281"/>
      <c r="I675" s="281"/>
      <c r="J675" s="282"/>
      <c r="K675" s="280" t="s">
        <v>835</v>
      </c>
      <c r="L675" s="281"/>
      <c r="M675" s="281"/>
      <c r="N675" s="282"/>
    </row>
    <row r="676" spans="1:19" ht="15.75" customHeight="1" x14ac:dyDescent="0.25">
      <c r="A676" s="123">
        <v>44614</v>
      </c>
      <c r="B676" s="62"/>
      <c r="C676" s="280" t="s">
        <v>920</v>
      </c>
      <c r="D676" s="282"/>
      <c r="E676" s="280" t="s">
        <v>921</v>
      </c>
      <c r="F676" s="282"/>
      <c r="G676" s="280" t="s">
        <v>920</v>
      </c>
      <c r="H676" s="282"/>
      <c r="I676" s="280" t="s">
        <v>921</v>
      </c>
      <c r="J676" s="282"/>
      <c r="K676" s="280" t="s">
        <v>920</v>
      </c>
      <c r="L676" s="282"/>
      <c r="M676" s="280" t="s">
        <v>921</v>
      </c>
      <c r="N676" s="282"/>
    </row>
    <row r="677" spans="1:19" ht="45" x14ac:dyDescent="0.25">
      <c r="A677" s="119" t="s">
        <v>104</v>
      </c>
      <c r="B677" s="62" t="s">
        <v>1026</v>
      </c>
      <c r="C677" s="62" t="s">
        <v>839</v>
      </c>
      <c r="D677" s="62" t="s">
        <v>840</v>
      </c>
      <c r="E677" s="62" t="s">
        <v>839</v>
      </c>
      <c r="F677" s="62" t="s">
        <v>840</v>
      </c>
      <c r="G677" s="62" t="s">
        <v>839</v>
      </c>
      <c r="H677" s="62" t="s">
        <v>840</v>
      </c>
      <c r="I677" s="62" t="s">
        <v>839</v>
      </c>
      <c r="J677" s="62" t="s">
        <v>840</v>
      </c>
      <c r="K677" s="62" t="s">
        <v>839</v>
      </c>
      <c r="L677" s="62" t="s">
        <v>840</v>
      </c>
      <c r="M677" s="62" t="s">
        <v>839</v>
      </c>
      <c r="N677" s="62" t="s">
        <v>840</v>
      </c>
      <c r="P677" s="62" t="s">
        <v>833</v>
      </c>
      <c r="Q677" s="62" t="s">
        <v>834</v>
      </c>
      <c r="R677" s="62" t="s">
        <v>923</v>
      </c>
    </row>
    <row r="678" spans="1:19" x14ac:dyDescent="0.25">
      <c r="A678" s="120" t="s">
        <v>964</v>
      </c>
      <c r="B678" s="122">
        <v>655</v>
      </c>
      <c r="C678" s="85">
        <v>0</v>
      </c>
      <c r="D678" s="85" t="s">
        <v>841</v>
      </c>
      <c r="E678" s="85">
        <v>0</v>
      </c>
      <c r="F678" s="85" t="s">
        <v>841</v>
      </c>
      <c r="G678" s="85">
        <v>0</v>
      </c>
      <c r="H678" s="85" t="s">
        <v>841</v>
      </c>
      <c r="I678" s="85">
        <v>0</v>
      </c>
      <c r="J678" s="85" t="s">
        <v>841</v>
      </c>
      <c r="K678" s="85">
        <v>15</v>
      </c>
      <c r="L678" s="86">
        <v>2.3E-2</v>
      </c>
      <c r="M678" s="122">
        <v>640</v>
      </c>
      <c r="N678" s="86">
        <v>0.97699999999999998</v>
      </c>
    </row>
    <row r="679" spans="1:19" x14ac:dyDescent="0.25">
      <c r="A679" s="121" t="s">
        <v>965</v>
      </c>
      <c r="B679" s="124">
        <v>452</v>
      </c>
      <c r="C679" s="88">
        <v>0</v>
      </c>
      <c r="D679" s="89" t="s">
        <v>841</v>
      </c>
      <c r="E679" s="88">
        <v>0</v>
      </c>
      <c r="F679" s="89" t="s">
        <v>841</v>
      </c>
      <c r="G679" s="88">
        <v>2</v>
      </c>
      <c r="H679" s="89">
        <v>4.0000000000000001E-3</v>
      </c>
      <c r="I679" s="88">
        <v>54</v>
      </c>
      <c r="J679" s="89">
        <v>0.11899999999999999</v>
      </c>
      <c r="K679" s="88">
        <v>18</v>
      </c>
      <c r="L679" s="89">
        <v>0.04</v>
      </c>
      <c r="M679" s="124">
        <v>213</v>
      </c>
      <c r="N679" s="89">
        <v>0.47099999999999997</v>
      </c>
    </row>
    <row r="680" spans="1:19" x14ac:dyDescent="0.25">
      <c r="A680" s="120" t="s">
        <v>809</v>
      </c>
      <c r="B680" s="122">
        <v>1962</v>
      </c>
      <c r="C680" s="85">
        <v>45</v>
      </c>
      <c r="D680" s="86">
        <v>2.3E-2</v>
      </c>
      <c r="E680" s="85">
        <v>316</v>
      </c>
      <c r="F680" s="86">
        <v>0.161</v>
      </c>
      <c r="G680" s="122">
        <v>117</v>
      </c>
      <c r="H680" s="86">
        <v>0.06</v>
      </c>
      <c r="I680" s="122">
        <v>1132</v>
      </c>
      <c r="J680" s="86">
        <v>0.57699999999999996</v>
      </c>
      <c r="K680" s="85">
        <v>27</v>
      </c>
      <c r="L680" s="86">
        <v>1.4E-2</v>
      </c>
      <c r="M680" s="122">
        <v>270</v>
      </c>
      <c r="N680" s="86">
        <v>0.13800000000000001</v>
      </c>
      <c r="P680" s="65">
        <f>D680+F680+H680+J680</f>
        <v>0.82099999999999995</v>
      </c>
      <c r="Q680" s="65"/>
      <c r="R680" s="65">
        <f>L680+N680</f>
        <v>0.15200000000000002</v>
      </c>
      <c r="S680" s="125">
        <f>SUM(P680:R680)</f>
        <v>0.97299999999999998</v>
      </c>
    </row>
    <row r="681" spans="1:19" x14ac:dyDescent="0.25">
      <c r="A681" s="121" t="s">
        <v>6</v>
      </c>
      <c r="B681" s="124">
        <v>2113</v>
      </c>
      <c r="C681" s="88">
        <v>94</v>
      </c>
      <c r="D681" s="89">
        <v>4.3999999999999997E-2</v>
      </c>
      <c r="E681" s="124">
        <v>666</v>
      </c>
      <c r="F681" s="89">
        <v>0.315</v>
      </c>
      <c r="G681" s="124">
        <v>136</v>
      </c>
      <c r="H681" s="89">
        <v>6.4000000000000001E-2</v>
      </c>
      <c r="I681" s="124">
        <v>914</v>
      </c>
      <c r="J681" s="89">
        <v>0.433</v>
      </c>
      <c r="K681" s="88">
        <v>30</v>
      </c>
      <c r="L681" s="89">
        <v>1.4E-2</v>
      </c>
      <c r="M681" s="88">
        <v>226</v>
      </c>
      <c r="N681" s="89">
        <v>0.107</v>
      </c>
      <c r="P681" s="65">
        <f t="shared" ref="P681:P686" si="141">D681+F681+H681+J681</f>
        <v>0.85599999999999998</v>
      </c>
      <c r="Q681" s="65"/>
      <c r="R681" s="65">
        <f t="shared" ref="R681:R686" si="142">L681+N681</f>
        <v>0.121</v>
      </c>
      <c r="S681" s="125">
        <f t="shared" ref="S681:S686" si="143">SUM(P681:R681)</f>
        <v>0.97699999999999998</v>
      </c>
    </row>
    <row r="682" spans="1:19" x14ac:dyDescent="0.25">
      <c r="A682" s="120" t="s">
        <v>7</v>
      </c>
      <c r="B682" s="122">
        <v>1794</v>
      </c>
      <c r="C682" s="85">
        <v>106</v>
      </c>
      <c r="D682" s="86">
        <v>5.8999999999999997E-2</v>
      </c>
      <c r="E682" s="122">
        <v>667</v>
      </c>
      <c r="F682" s="86">
        <v>0.372</v>
      </c>
      <c r="G682" s="122">
        <v>109</v>
      </c>
      <c r="H682" s="86">
        <v>6.0999999999999999E-2</v>
      </c>
      <c r="I682" s="122">
        <v>701</v>
      </c>
      <c r="J682" s="86">
        <v>0.39100000000000001</v>
      </c>
      <c r="K682" s="85">
        <v>25</v>
      </c>
      <c r="L682" s="86">
        <v>1.4E-2</v>
      </c>
      <c r="M682" s="85">
        <v>171</v>
      </c>
      <c r="N682" s="86">
        <v>9.5000000000000001E-2</v>
      </c>
      <c r="P682" s="65">
        <f t="shared" si="141"/>
        <v>0.88300000000000001</v>
      </c>
      <c r="Q682" s="65"/>
      <c r="R682" s="65">
        <f t="shared" si="142"/>
        <v>0.109</v>
      </c>
      <c r="S682" s="125">
        <f t="shared" si="143"/>
        <v>0.99199999999999999</v>
      </c>
    </row>
    <row r="683" spans="1:19" x14ac:dyDescent="0.25">
      <c r="A683" s="121" t="s">
        <v>8</v>
      </c>
      <c r="B683" s="124">
        <v>1347</v>
      </c>
      <c r="C683" s="88">
        <v>122</v>
      </c>
      <c r="D683" s="89">
        <v>9.0999999999999998E-2</v>
      </c>
      <c r="E683" s="88">
        <v>512</v>
      </c>
      <c r="F683" s="89">
        <v>0.38</v>
      </c>
      <c r="G683" s="124">
        <v>84</v>
      </c>
      <c r="H683" s="89">
        <v>6.2E-2</v>
      </c>
      <c r="I683" s="124">
        <v>399</v>
      </c>
      <c r="J683" s="89">
        <v>0.29599999999999999</v>
      </c>
      <c r="K683" s="88">
        <v>42</v>
      </c>
      <c r="L683" s="89">
        <v>3.1E-2</v>
      </c>
      <c r="M683" s="88">
        <v>166</v>
      </c>
      <c r="N683" s="89">
        <v>0.123</v>
      </c>
      <c r="P683" s="65">
        <f t="shared" si="141"/>
        <v>0.82899999999999996</v>
      </c>
      <c r="Q683" s="65"/>
      <c r="R683" s="65">
        <f t="shared" si="142"/>
        <v>0.154</v>
      </c>
      <c r="S683" s="125">
        <f t="shared" si="143"/>
        <v>0.98299999999999998</v>
      </c>
    </row>
    <row r="684" spans="1:19" x14ac:dyDescent="0.25">
      <c r="A684" s="120" t="s">
        <v>9</v>
      </c>
      <c r="B684" s="122">
        <v>1106</v>
      </c>
      <c r="C684" s="85">
        <v>177</v>
      </c>
      <c r="D684" s="86">
        <v>0.16</v>
      </c>
      <c r="E684" s="85">
        <v>389</v>
      </c>
      <c r="F684" s="86">
        <v>0.35199999999999998</v>
      </c>
      <c r="G684" s="85">
        <v>91</v>
      </c>
      <c r="H684" s="86">
        <v>8.2000000000000003E-2</v>
      </c>
      <c r="I684" s="85">
        <v>218</v>
      </c>
      <c r="J684" s="86">
        <v>0.19700000000000001</v>
      </c>
      <c r="K684" s="85">
        <v>55</v>
      </c>
      <c r="L684" s="86">
        <v>0.05</v>
      </c>
      <c r="M684" s="85">
        <v>157</v>
      </c>
      <c r="N684" s="86">
        <v>0.14199999999999999</v>
      </c>
      <c r="P684" s="65">
        <f t="shared" si="141"/>
        <v>0.79099999999999993</v>
      </c>
      <c r="Q684" s="65"/>
      <c r="R684" s="65">
        <f t="shared" si="142"/>
        <v>0.192</v>
      </c>
      <c r="S684" s="125">
        <f t="shared" si="143"/>
        <v>0.98299999999999987</v>
      </c>
    </row>
    <row r="685" spans="1:19" x14ac:dyDescent="0.25">
      <c r="A685" s="121" t="s">
        <v>10</v>
      </c>
      <c r="B685" s="124">
        <v>701</v>
      </c>
      <c r="C685" s="88">
        <v>162</v>
      </c>
      <c r="D685" s="89">
        <v>0.23100000000000001</v>
      </c>
      <c r="E685" s="88">
        <v>217</v>
      </c>
      <c r="F685" s="89">
        <v>0.31</v>
      </c>
      <c r="G685" s="88">
        <v>74</v>
      </c>
      <c r="H685" s="89">
        <v>0.106</v>
      </c>
      <c r="I685" s="88">
        <v>85</v>
      </c>
      <c r="J685" s="89">
        <v>0.121</v>
      </c>
      <c r="K685" s="88">
        <v>38</v>
      </c>
      <c r="L685" s="89">
        <v>5.3999999999999999E-2</v>
      </c>
      <c r="M685" s="88">
        <v>109</v>
      </c>
      <c r="N685" s="89">
        <v>0.155</v>
      </c>
      <c r="P685" s="65">
        <f t="shared" si="141"/>
        <v>0.76800000000000002</v>
      </c>
      <c r="Q685" s="65"/>
      <c r="R685" s="65">
        <f t="shared" si="142"/>
        <v>0.20899999999999999</v>
      </c>
      <c r="S685" s="125">
        <f t="shared" si="143"/>
        <v>0.97699999999999998</v>
      </c>
    </row>
    <row r="686" spans="1:19" x14ac:dyDescent="0.25">
      <c r="A686" s="121" t="s">
        <v>11</v>
      </c>
      <c r="B686" s="124">
        <v>1058</v>
      </c>
      <c r="C686" s="124">
        <v>316</v>
      </c>
      <c r="D686" s="89">
        <v>0.29899999999999999</v>
      </c>
      <c r="E686" s="88">
        <v>412</v>
      </c>
      <c r="F686" s="89">
        <v>0.38900000000000001</v>
      </c>
      <c r="G686" s="88">
        <v>77</v>
      </c>
      <c r="H686" s="89">
        <v>7.2999999999999995E-2</v>
      </c>
      <c r="I686" s="88">
        <v>92</v>
      </c>
      <c r="J686" s="89">
        <v>8.6999999999999994E-2</v>
      </c>
      <c r="K686" s="88">
        <v>50</v>
      </c>
      <c r="L686" s="89">
        <v>4.7E-2</v>
      </c>
      <c r="M686" s="88">
        <v>89</v>
      </c>
      <c r="N686" s="89">
        <v>8.4000000000000005E-2</v>
      </c>
      <c r="P686" s="65">
        <f t="shared" si="141"/>
        <v>0.84799999999999986</v>
      </c>
      <c r="Q686" s="65"/>
      <c r="R686" s="65">
        <f t="shared" si="142"/>
        <v>0.13100000000000001</v>
      </c>
      <c r="S686" s="125">
        <f t="shared" si="143"/>
        <v>0.97899999999999987</v>
      </c>
    </row>
    <row r="687" spans="1:19" x14ac:dyDescent="0.25">
      <c r="A687" s="121" t="s">
        <v>12</v>
      </c>
      <c r="B687" s="124">
        <v>1</v>
      </c>
      <c r="C687" s="88">
        <v>0</v>
      </c>
      <c r="D687" s="89" t="s">
        <v>841</v>
      </c>
      <c r="E687" s="88">
        <v>0</v>
      </c>
      <c r="F687" s="89" t="s">
        <v>841</v>
      </c>
      <c r="G687" s="88">
        <v>0</v>
      </c>
      <c r="H687" s="89" t="s">
        <v>841</v>
      </c>
      <c r="I687" s="88">
        <v>0</v>
      </c>
      <c r="J687" s="89" t="s">
        <v>841</v>
      </c>
      <c r="K687" s="88">
        <v>0</v>
      </c>
      <c r="L687" s="89" t="s">
        <v>841</v>
      </c>
      <c r="M687" s="88">
        <v>1</v>
      </c>
      <c r="N687" s="89">
        <v>1</v>
      </c>
    </row>
    <row r="689" spans="1:19" x14ac:dyDescent="0.25">
      <c r="A689" s="121" t="s">
        <v>925</v>
      </c>
      <c r="B689" s="61">
        <f>SUM(B680:B686)</f>
        <v>10081</v>
      </c>
      <c r="P689" s="53">
        <f>SUMPRODUCT(B680:B686,P680:P686)/B689</f>
        <v>0.83629530800515817</v>
      </c>
      <c r="Q689" t="s">
        <v>827</v>
      </c>
    </row>
    <row r="691" spans="1:19" x14ac:dyDescent="0.25">
      <c r="A691" s="81" t="s">
        <v>922</v>
      </c>
    </row>
    <row r="692" spans="1:19" ht="15.75" customHeight="1" x14ac:dyDescent="0.25">
      <c r="A692" s="114"/>
      <c r="B692" s="114"/>
      <c r="C692" s="280" t="s">
        <v>962</v>
      </c>
      <c r="D692" s="281"/>
      <c r="E692" s="281"/>
      <c r="F692" s="282"/>
      <c r="G692" s="280" t="s">
        <v>963</v>
      </c>
      <c r="H692" s="281"/>
      <c r="I692" s="281"/>
      <c r="J692" s="282"/>
      <c r="K692" s="280" t="s">
        <v>835</v>
      </c>
      <c r="L692" s="281"/>
      <c r="M692" s="281"/>
      <c r="N692" s="282"/>
    </row>
    <row r="693" spans="1:19" ht="15.75" customHeight="1" x14ac:dyDescent="0.25">
      <c r="A693" s="123">
        <v>44615</v>
      </c>
      <c r="B693" s="62"/>
      <c r="C693" s="280" t="s">
        <v>920</v>
      </c>
      <c r="D693" s="282"/>
      <c r="E693" s="280" t="s">
        <v>921</v>
      </c>
      <c r="F693" s="282"/>
      <c r="G693" s="280" t="s">
        <v>920</v>
      </c>
      <c r="H693" s="282"/>
      <c r="I693" s="280" t="s">
        <v>921</v>
      </c>
      <c r="J693" s="282"/>
      <c r="K693" s="280" t="s">
        <v>920</v>
      </c>
      <c r="L693" s="282"/>
      <c r="M693" s="280" t="s">
        <v>921</v>
      </c>
      <c r="N693" s="282"/>
    </row>
    <row r="694" spans="1:19" ht="45" x14ac:dyDescent="0.25">
      <c r="A694" s="119" t="s">
        <v>104</v>
      </c>
      <c r="B694" s="62" t="s">
        <v>1026</v>
      </c>
      <c r="C694" s="62" t="s">
        <v>839</v>
      </c>
      <c r="D694" s="62" t="s">
        <v>840</v>
      </c>
      <c r="E694" s="62" t="s">
        <v>839</v>
      </c>
      <c r="F694" s="62" t="s">
        <v>840</v>
      </c>
      <c r="G694" s="62" t="s">
        <v>839</v>
      </c>
      <c r="H694" s="62" t="s">
        <v>840</v>
      </c>
      <c r="I694" s="62" t="s">
        <v>839</v>
      </c>
      <c r="J694" s="62" t="s">
        <v>840</v>
      </c>
      <c r="K694" s="62" t="s">
        <v>839</v>
      </c>
      <c r="L694" s="62" t="s">
        <v>840</v>
      </c>
      <c r="M694" s="62" t="s">
        <v>839</v>
      </c>
      <c r="N694" s="62" t="s">
        <v>840</v>
      </c>
      <c r="P694" s="62" t="s">
        <v>833</v>
      </c>
      <c r="Q694" s="62" t="s">
        <v>834</v>
      </c>
      <c r="R694" s="62" t="s">
        <v>923</v>
      </c>
    </row>
    <row r="695" spans="1:19" x14ac:dyDescent="0.25">
      <c r="A695" s="120" t="s">
        <v>964</v>
      </c>
      <c r="B695" s="122">
        <v>616</v>
      </c>
      <c r="C695" s="85">
        <v>0</v>
      </c>
      <c r="D695" s="85" t="s">
        <v>841</v>
      </c>
      <c r="E695" s="85">
        <v>0</v>
      </c>
      <c r="F695" s="85" t="s">
        <v>841</v>
      </c>
      <c r="G695" s="85">
        <v>0</v>
      </c>
      <c r="H695" s="85" t="s">
        <v>841</v>
      </c>
      <c r="I695" s="85">
        <v>0</v>
      </c>
      <c r="J695" s="85" t="s">
        <v>841</v>
      </c>
      <c r="K695" s="85">
        <v>27</v>
      </c>
      <c r="L695" s="86">
        <v>4.3999999999999997E-2</v>
      </c>
      <c r="M695" s="122">
        <v>589</v>
      </c>
      <c r="N695" s="86">
        <v>0.95599999999999996</v>
      </c>
    </row>
    <row r="696" spans="1:19" x14ac:dyDescent="0.25">
      <c r="A696" s="121" t="s">
        <v>965</v>
      </c>
      <c r="B696" s="124">
        <v>444</v>
      </c>
      <c r="C696" s="88">
        <v>0</v>
      </c>
      <c r="D696" s="89" t="s">
        <v>841</v>
      </c>
      <c r="E696" s="88">
        <v>0</v>
      </c>
      <c r="F696" s="89" t="s">
        <v>841</v>
      </c>
      <c r="G696" s="88">
        <v>2</v>
      </c>
      <c r="H696" s="89">
        <v>5.0000000000000001E-3</v>
      </c>
      <c r="I696" s="88">
        <v>55</v>
      </c>
      <c r="J696" s="89">
        <v>0.124</v>
      </c>
      <c r="K696" s="88">
        <v>23</v>
      </c>
      <c r="L696" s="89">
        <v>5.1999999999999998E-2</v>
      </c>
      <c r="M696" s="124">
        <v>201</v>
      </c>
      <c r="N696" s="89">
        <v>0.45300000000000001</v>
      </c>
    </row>
    <row r="697" spans="1:19" x14ac:dyDescent="0.25">
      <c r="A697" s="120" t="s">
        <v>809</v>
      </c>
      <c r="B697" s="122">
        <v>1852</v>
      </c>
      <c r="C697" s="85">
        <v>70</v>
      </c>
      <c r="D697" s="86">
        <v>3.7999999999999999E-2</v>
      </c>
      <c r="E697" s="85">
        <v>275</v>
      </c>
      <c r="F697" s="86">
        <v>0.14799999999999999</v>
      </c>
      <c r="G697" s="122">
        <v>230</v>
      </c>
      <c r="H697" s="86">
        <v>0.124</v>
      </c>
      <c r="I697" s="122">
        <v>952</v>
      </c>
      <c r="J697" s="86">
        <v>0.51400000000000001</v>
      </c>
      <c r="K697" s="85">
        <v>45</v>
      </c>
      <c r="L697" s="86">
        <v>2.4E-2</v>
      </c>
      <c r="M697" s="122">
        <v>234</v>
      </c>
      <c r="N697" s="86">
        <v>0.126</v>
      </c>
      <c r="P697" s="65">
        <f>D697+F697+H697+J697</f>
        <v>0.82400000000000007</v>
      </c>
      <c r="Q697" s="65"/>
      <c r="R697" s="65">
        <f>L697+N697</f>
        <v>0.15</v>
      </c>
      <c r="S697" s="125">
        <f>SUM(P697:R697)</f>
        <v>0.97400000000000009</v>
      </c>
    </row>
    <row r="698" spans="1:19" x14ac:dyDescent="0.25">
      <c r="A698" s="121" t="s">
        <v>6</v>
      </c>
      <c r="B698" s="124">
        <v>2026</v>
      </c>
      <c r="C698" s="88">
        <v>191</v>
      </c>
      <c r="D698" s="89">
        <v>9.4E-2</v>
      </c>
      <c r="E698" s="124">
        <v>554</v>
      </c>
      <c r="F698" s="89">
        <v>0.27300000000000002</v>
      </c>
      <c r="G698" s="124">
        <v>229</v>
      </c>
      <c r="H698" s="89">
        <v>0.113</v>
      </c>
      <c r="I698" s="124">
        <v>759</v>
      </c>
      <c r="J698" s="89">
        <v>0.375</v>
      </c>
      <c r="K698" s="88">
        <v>45</v>
      </c>
      <c r="L698" s="89">
        <v>2.1999999999999999E-2</v>
      </c>
      <c r="M698" s="88">
        <v>205</v>
      </c>
      <c r="N698" s="89">
        <v>0.10100000000000001</v>
      </c>
      <c r="P698" s="65">
        <f t="shared" ref="P698:P703" si="144">D698+F698+H698+J698</f>
        <v>0.85499999999999998</v>
      </c>
      <c r="Q698" s="65"/>
      <c r="R698" s="65">
        <f t="shared" ref="R698:R703" si="145">L698+N698</f>
        <v>0.123</v>
      </c>
      <c r="S698" s="125">
        <f t="shared" ref="S698:S703" si="146">SUM(P698:R698)</f>
        <v>0.97799999999999998</v>
      </c>
    </row>
    <row r="699" spans="1:19" x14ac:dyDescent="0.25">
      <c r="A699" s="120" t="s">
        <v>7</v>
      </c>
      <c r="B699" s="122">
        <v>1669</v>
      </c>
      <c r="C699" s="85">
        <v>201</v>
      </c>
      <c r="D699" s="86">
        <v>0.12</v>
      </c>
      <c r="E699" s="122">
        <v>538</v>
      </c>
      <c r="F699" s="86">
        <v>0.32200000000000001</v>
      </c>
      <c r="G699" s="122">
        <v>191</v>
      </c>
      <c r="H699" s="86">
        <v>0.114</v>
      </c>
      <c r="I699" s="122">
        <v>543</v>
      </c>
      <c r="J699" s="86">
        <v>0.32500000000000001</v>
      </c>
      <c r="K699" s="85">
        <v>39</v>
      </c>
      <c r="L699" s="86">
        <v>2.3E-2</v>
      </c>
      <c r="M699" s="85">
        <v>141</v>
      </c>
      <c r="N699" s="86">
        <v>8.4000000000000005E-2</v>
      </c>
      <c r="P699" s="65">
        <f t="shared" si="144"/>
        <v>0.88100000000000001</v>
      </c>
      <c r="Q699" s="65"/>
      <c r="R699" s="65">
        <f t="shared" si="145"/>
        <v>0.10700000000000001</v>
      </c>
      <c r="S699" s="125">
        <f t="shared" si="146"/>
        <v>0.98799999999999999</v>
      </c>
    </row>
    <row r="700" spans="1:19" x14ac:dyDescent="0.25">
      <c r="A700" s="121" t="s">
        <v>8</v>
      </c>
      <c r="B700" s="124">
        <v>1270</v>
      </c>
      <c r="C700" s="88">
        <v>232</v>
      </c>
      <c r="D700" s="89">
        <v>0.183</v>
      </c>
      <c r="E700" s="88">
        <v>364</v>
      </c>
      <c r="F700" s="89">
        <v>0.28699999999999998</v>
      </c>
      <c r="G700" s="124">
        <v>183</v>
      </c>
      <c r="H700" s="89">
        <v>0.14399999999999999</v>
      </c>
      <c r="I700" s="124">
        <v>269</v>
      </c>
      <c r="J700" s="89">
        <v>0.21199999999999999</v>
      </c>
      <c r="K700" s="88">
        <v>74</v>
      </c>
      <c r="L700" s="89">
        <v>5.8000000000000003E-2</v>
      </c>
      <c r="M700" s="88">
        <v>126</v>
      </c>
      <c r="N700" s="89">
        <v>9.9000000000000005E-2</v>
      </c>
      <c r="P700" s="65">
        <f t="shared" si="144"/>
        <v>0.82599999999999996</v>
      </c>
      <c r="Q700" s="65"/>
      <c r="R700" s="65">
        <f t="shared" si="145"/>
        <v>0.157</v>
      </c>
      <c r="S700" s="125">
        <f t="shared" si="146"/>
        <v>0.98299999999999998</v>
      </c>
    </row>
    <row r="701" spans="1:19" x14ac:dyDescent="0.25">
      <c r="A701" s="120" t="s">
        <v>9</v>
      </c>
      <c r="B701" s="122">
        <v>1051</v>
      </c>
      <c r="C701" s="85">
        <v>297</v>
      </c>
      <c r="D701" s="86">
        <v>0.28299999999999997</v>
      </c>
      <c r="E701" s="85">
        <v>253</v>
      </c>
      <c r="F701" s="86">
        <v>0.24099999999999999</v>
      </c>
      <c r="G701" s="85">
        <v>168</v>
      </c>
      <c r="H701" s="86">
        <v>0.16</v>
      </c>
      <c r="I701" s="85">
        <v>115</v>
      </c>
      <c r="J701" s="86">
        <v>0.109</v>
      </c>
      <c r="K701" s="85">
        <v>104</v>
      </c>
      <c r="L701" s="86">
        <v>9.9000000000000005E-2</v>
      </c>
      <c r="M701" s="85">
        <v>96</v>
      </c>
      <c r="N701" s="86">
        <v>9.0999999999999998E-2</v>
      </c>
      <c r="P701" s="65">
        <f t="shared" si="144"/>
        <v>0.79300000000000004</v>
      </c>
      <c r="Q701" s="65"/>
      <c r="R701" s="65">
        <f t="shared" si="145"/>
        <v>0.19</v>
      </c>
      <c r="S701" s="125">
        <f t="shared" si="146"/>
        <v>0.9830000000000001</v>
      </c>
    </row>
    <row r="702" spans="1:19" x14ac:dyDescent="0.25">
      <c r="A702" s="121" t="s">
        <v>10</v>
      </c>
      <c r="B702" s="124">
        <v>672</v>
      </c>
      <c r="C702" s="88">
        <v>301</v>
      </c>
      <c r="D702" s="89">
        <v>0.44800000000000001</v>
      </c>
      <c r="E702" s="88">
        <v>58</v>
      </c>
      <c r="F702" s="89">
        <v>8.5999999999999993E-2</v>
      </c>
      <c r="G702" s="88">
        <v>132</v>
      </c>
      <c r="H702" s="89">
        <v>0.19600000000000001</v>
      </c>
      <c r="I702" s="88">
        <v>24</v>
      </c>
      <c r="J702" s="89">
        <v>3.5999999999999997E-2</v>
      </c>
      <c r="K702" s="88">
        <v>85</v>
      </c>
      <c r="L702" s="89">
        <v>0.126</v>
      </c>
      <c r="M702" s="88">
        <v>56</v>
      </c>
      <c r="N702" s="89">
        <v>8.3000000000000004E-2</v>
      </c>
      <c r="P702" s="65">
        <f t="shared" si="144"/>
        <v>0.76600000000000001</v>
      </c>
      <c r="Q702" s="65"/>
      <c r="R702" s="65">
        <f t="shared" si="145"/>
        <v>0.20900000000000002</v>
      </c>
      <c r="S702" s="125">
        <f t="shared" si="146"/>
        <v>0.97500000000000009</v>
      </c>
    </row>
    <row r="703" spans="1:19" x14ac:dyDescent="0.25">
      <c r="A703" s="121" t="s">
        <v>11</v>
      </c>
      <c r="B703" s="124">
        <v>1024</v>
      </c>
      <c r="C703" s="124">
        <v>602</v>
      </c>
      <c r="D703" s="89">
        <v>0.58799999999999997</v>
      </c>
      <c r="E703" s="88">
        <v>102</v>
      </c>
      <c r="F703" s="89">
        <v>0.1</v>
      </c>
      <c r="G703" s="88">
        <v>133</v>
      </c>
      <c r="H703" s="89">
        <v>0.13</v>
      </c>
      <c r="I703" s="88">
        <v>25</v>
      </c>
      <c r="J703" s="89">
        <v>2.4E-2</v>
      </c>
      <c r="K703" s="88">
        <v>99</v>
      </c>
      <c r="L703" s="89">
        <v>9.7000000000000003E-2</v>
      </c>
      <c r="M703" s="88">
        <v>40</v>
      </c>
      <c r="N703" s="89">
        <v>3.9E-2</v>
      </c>
      <c r="P703" s="65">
        <f t="shared" si="144"/>
        <v>0.84199999999999997</v>
      </c>
      <c r="Q703" s="65"/>
      <c r="R703" s="65">
        <f t="shared" si="145"/>
        <v>0.13600000000000001</v>
      </c>
      <c r="S703" s="125">
        <f t="shared" si="146"/>
        <v>0.97799999999999998</v>
      </c>
    </row>
    <row r="704" spans="1:19" x14ac:dyDescent="0.25">
      <c r="A704" s="121" t="s">
        <v>12</v>
      </c>
      <c r="B704" s="124">
        <v>2</v>
      </c>
      <c r="C704" s="88">
        <v>0</v>
      </c>
      <c r="D704" s="89" t="s">
        <v>841</v>
      </c>
      <c r="E704" s="88">
        <v>0</v>
      </c>
      <c r="F704" s="89" t="s">
        <v>841</v>
      </c>
      <c r="G704" s="88">
        <v>0</v>
      </c>
      <c r="H704" s="89" t="s">
        <v>841</v>
      </c>
      <c r="I704" s="88">
        <v>0</v>
      </c>
      <c r="J704" s="89" t="s">
        <v>841</v>
      </c>
      <c r="K704" s="88">
        <v>0</v>
      </c>
      <c r="L704" s="89" t="s">
        <v>841</v>
      </c>
      <c r="M704" s="88">
        <v>2</v>
      </c>
      <c r="N704" s="89">
        <v>1</v>
      </c>
    </row>
    <row r="706" spans="1:19" x14ac:dyDescent="0.25">
      <c r="A706" s="121" t="s">
        <v>925</v>
      </c>
      <c r="B706" s="61">
        <f>SUM(B697:B703)</f>
        <v>9564</v>
      </c>
      <c r="P706" s="53">
        <f>SUMPRODUCT(B697:B703,P697:P703)/B706</f>
        <v>0.83522480133835209</v>
      </c>
      <c r="Q706" t="s">
        <v>827</v>
      </c>
    </row>
    <row r="708" spans="1:19" x14ac:dyDescent="0.25">
      <c r="A708" s="81" t="s">
        <v>922</v>
      </c>
    </row>
    <row r="709" spans="1:19" ht="15.75" customHeight="1" x14ac:dyDescent="0.25">
      <c r="A709" s="114"/>
      <c r="B709" s="114"/>
      <c r="C709" s="280" t="s">
        <v>962</v>
      </c>
      <c r="D709" s="281"/>
      <c r="E709" s="281"/>
      <c r="F709" s="282"/>
      <c r="G709" s="280" t="s">
        <v>963</v>
      </c>
      <c r="H709" s="281"/>
      <c r="I709" s="281"/>
      <c r="J709" s="282"/>
      <c r="K709" s="280" t="s">
        <v>835</v>
      </c>
      <c r="L709" s="281"/>
      <c r="M709" s="281"/>
      <c r="N709" s="282"/>
    </row>
    <row r="710" spans="1:19" ht="15.75" customHeight="1" x14ac:dyDescent="0.25">
      <c r="A710" s="123">
        <v>44616</v>
      </c>
      <c r="B710" s="62"/>
      <c r="C710" s="280" t="s">
        <v>920</v>
      </c>
      <c r="D710" s="282"/>
      <c r="E710" s="280" t="s">
        <v>921</v>
      </c>
      <c r="F710" s="282"/>
      <c r="G710" s="280" t="s">
        <v>920</v>
      </c>
      <c r="H710" s="282"/>
      <c r="I710" s="280" t="s">
        <v>921</v>
      </c>
      <c r="J710" s="282"/>
      <c r="K710" s="280" t="s">
        <v>920</v>
      </c>
      <c r="L710" s="282"/>
      <c r="M710" s="280" t="s">
        <v>921</v>
      </c>
      <c r="N710" s="282"/>
    </row>
    <row r="711" spans="1:19" ht="45" x14ac:dyDescent="0.25">
      <c r="A711" s="119" t="s">
        <v>104</v>
      </c>
      <c r="B711" s="62" t="s">
        <v>1026</v>
      </c>
      <c r="C711" s="62" t="s">
        <v>839</v>
      </c>
      <c r="D711" s="62" t="s">
        <v>840</v>
      </c>
      <c r="E711" s="62" t="s">
        <v>839</v>
      </c>
      <c r="F711" s="62" t="s">
        <v>840</v>
      </c>
      <c r="G711" s="62" t="s">
        <v>839</v>
      </c>
      <c r="H711" s="62" t="s">
        <v>840</v>
      </c>
      <c r="I711" s="62" t="s">
        <v>839</v>
      </c>
      <c r="J711" s="62" t="s">
        <v>840</v>
      </c>
      <c r="K711" s="62" t="s">
        <v>839</v>
      </c>
      <c r="L711" s="62" t="s">
        <v>840</v>
      </c>
      <c r="M711" s="62" t="s">
        <v>839</v>
      </c>
      <c r="N711" s="62" t="s">
        <v>840</v>
      </c>
      <c r="P711" s="62" t="s">
        <v>833</v>
      </c>
      <c r="Q711" s="62" t="s">
        <v>834</v>
      </c>
      <c r="R711" s="62" t="s">
        <v>923</v>
      </c>
    </row>
    <row r="712" spans="1:19" x14ac:dyDescent="0.25">
      <c r="A712" s="120" t="s">
        <v>964</v>
      </c>
      <c r="B712" s="122">
        <v>582</v>
      </c>
      <c r="C712" s="85">
        <v>0</v>
      </c>
      <c r="D712" s="85" t="s">
        <v>841</v>
      </c>
      <c r="E712" s="85">
        <v>0</v>
      </c>
      <c r="F712" s="85" t="s">
        <v>841</v>
      </c>
      <c r="G712" s="85">
        <v>0</v>
      </c>
      <c r="H712" s="85" t="s">
        <v>841</v>
      </c>
      <c r="I712" s="85">
        <v>0</v>
      </c>
      <c r="J712" s="85" t="s">
        <v>841</v>
      </c>
      <c r="K712" s="85">
        <v>24</v>
      </c>
      <c r="L712" s="86">
        <v>4.1000000000000002E-2</v>
      </c>
      <c r="M712" s="122">
        <v>558</v>
      </c>
      <c r="N712" s="86">
        <v>0.95899999999999996</v>
      </c>
    </row>
    <row r="713" spans="1:19" x14ac:dyDescent="0.25">
      <c r="A713" s="121" t="s">
        <v>965</v>
      </c>
      <c r="B713" s="124">
        <v>409</v>
      </c>
      <c r="C713" s="88">
        <v>0</v>
      </c>
      <c r="D713" s="89" t="s">
        <v>841</v>
      </c>
      <c r="E713" s="88">
        <v>0</v>
      </c>
      <c r="F713" s="89" t="s">
        <v>841</v>
      </c>
      <c r="G713" s="88">
        <v>1</v>
      </c>
      <c r="H713" s="89">
        <v>2E-3</v>
      </c>
      <c r="I713" s="88">
        <v>52</v>
      </c>
      <c r="J713" s="89">
        <v>0.127</v>
      </c>
      <c r="K713" s="88">
        <v>21</v>
      </c>
      <c r="L713" s="89">
        <v>5.0999999999999997E-2</v>
      </c>
      <c r="M713" s="124">
        <v>185</v>
      </c>
      <c r="N713" s="89">
        <v>0.45200000000000001</v>
      </c>
    </row>
    <row r="714" spans="1:19" x14ac:dyDescent="0.25">
      <c r="A714" s="120" t="s">
        <v>809</v>
      </c>
      <c r="B714" s="122">
        <v>1735</v>
      </c>
      <c r="C714" s="85">
        <v>70</v>
      </c>
      <c r="D714" s="86">
        <v>0.04</v>
      </c>
      <c r="E714" s="85">
        <v>268</v>
      </c>
      <c r="F714" s="86">
        <v>0.154</v>
      </c>
      <c r="G714" s="122">
        <v>216</v>
      </c>
      <c r="H714" s="86">
        <v>0.124</v>
      </c>
      <c r="I714" s="122">
        <v>882</v>
      </c>
      <c r="J714" s="86">
        <v>0.50800000000000001</v>
      </c>
      <c r="K714" s="85">
        <v>43</v>
      </c>
      <c r="L714" s="86">
        <v>2.5000000000000001E-2</v>
      </c>
      <c r="M714" s="122">
        <v>214</v>
      </c>
      <c r="N714" s="86">
        <v>0.123</v>
      </c>
      <c r="P714" s="65">
        <f>D714+F714+H714+J714</f>
        <v>0.82600000000000007</v>
      </c>
      <c r="Q714" s="65"/>
      <c r="R714" s="65">
        <f>L714+N714</f>
        <v>0.14799999999999999</v>
      </c>
      <c r="S714" s="125">
        <f>SUM(P714:R714)</f>
        <v>0.97400000000000009</v>
      </c>
    </row>
    <row r="715" spans="1:19" x14ac:dyDescent="0.25">
      <c r="A715" s="121" t="s">
        <v>6</v>
      </c>
      <c r="B715" s="124">
        <v>1927</v>
      </c>
      <c r="C715" s="88">
        <v>188</v>
      </c>
      <c r="D715" s="89">
        <v>9.8000000000000004E-2</v>
      </c>
      <c r="E715" s="124">
        <v>534</v>
      </c>
      <c r="F715" s="89">
        <v>0.27700000000000002</v>
      </c>
      <c r="G715" s="124">
        <v>214</v>
      </c>
      <c r="H715" s="89">
        <v>0.111</v>
      </c>
      <c r="I715" s="124">
        <v>715</v>
      </c>
      <c r="J715" s="89">
        <v>0.371</v>
      </c>
      <c r="K715" s="88">
        <v>41</v>
      </c>
      <c r="L715" s="89">
        <v>2.1000000000000001E-2</v>
      </c>
      <c r="M715" s="88">
        <v>197</v>
      </c>
      <c r="N715" s="89">
        <v>0.10199999999999999</v>
      </c>
      <c r="P715" s="65">
        <f t="shared" ref="P715:P720" si="147">D715+F715+H715+J715</f>
        <v>0.85699999999999998</v>
      </c>
      <c r="Q715" s="65"/>
      <c r="R715" s="65">
        <f t="shared" ref="R715:R720" si="148">L715+N715</f>
        <v>0.123</v>
      </c>
      <c r="S715" s="125">
        <f t="shared" ref="S715:S720" si="149">SUM(P715:R715)</f>
        <v>0.98</v>
      </c>
    </row>
    <row r="716" spans="1:19" x14ac:dyDescent="0.25">
      <c r="A716" s="120" t="s">
        <v>7</v>
      </c>
      <c r="B716" s="122">
        <v>1570</v>
      </c>
      <c r="C716" s="85">
        <v>193</v>
      </c>
      <c r="D716" s="86">
        <v>0.123</v>
      </c>
      <c r="E716" s="122">
        <v>510</v>
      </c>
      <c r="F716" s="86">
        <v>0.32500000000000001</v>
      </c>
      <c r="G716" s="122">
        <v>184</v>
      </c>
      <c r="H716" s="86">
        <v>0.11700000000000001</v>
      </c>
      <c r="I716" s="122">
        <v>504</v>
      </c>
      <c r="J716" s="86">
        <v>0.32100000000000001</v>
      </c>
      <c r="K716" s="85">
        <v>41</v>
      </c>
      <c r="L716" s="86">
        <v>2.5999999999999999E-2</v>
      </c>
      <c r="M716" s="85">
        <v>122</v>
      </c>
      <c r="N716" s="86">
        <v>7.8E-2</v>
      </c>
      <c r="P716" s="65">
        <f t="shared" si="147"/>
        <v>0.88600000000000012</v>
      </c>
      <c r="Q716" s="65"/>
      <c r="R716" s="65">
        <f t="shared" si="148"/>
        <v>0.104</v>
      </c>
      <c r="S716" s="125">
        <f t="shared" si="149"/>
        <v>0.9900000000000001</v>
      </c>
    </row>
    <row r="717" spans="1:19" x14ac:dyDescent="0.25">
      <c r="A717" s="121" t="s">
        <v>8</v>
      </c>
      <c r="B717" s="124">
        <v>1214</v>
      </c>
      <c r="C717" s="88">
        <v>224</v>
      </c>
      <c r="D717" s="89">
        <v>0.185</v>
      </c>
      <c r="E717" s="88">
        <v>353</v>
      </c>
      <c r="F717" s="89">
        <v>0.29099999999999998</v>
      </c>
      <c r="G717" s="124">
        <v>184</v>
      </c>
      <c r="H717" s="89">
        <v>0.152</v>
      </c>
      <c r="I717" s="124">
        <v>241</v>
      </c>
      <c r="J717" s="89">
        <v>0.19900000000000001</v>
      </c>
      <c r="K717" s="88">
        <v>69</v>
      </c>
      <c r="L717" s="89">
        <v>5.7000000000000002E-2</v>
      </c>
      <c r="M717" s="88">
        <v>119</v>
      </c>
      <c r="N717" s="89">
        <v>9.8000000000000004E-2</v>
      </c>
      <c r="P717" s="65">
        <f t="shared" si="147"/>
        <v>0.82699999999999996</v>
      </c>
      <c r="Q717" s="65"/>
      <c r="R717" s="65">
        <f t="shared" si="148"/>
        <v>0.155</v>
      </c>
      <c r="S717" s="125">
        <f t="shared" si="149"/>
        <v>0.98199999999999998</v>
      </c>
    </row>
    <row r="718" spans="1:19" x14ac:dyDescent="0.25">
      <c r="A718" s="120" t="s">
        <v>9</v>
      </c>
      <c r="B718" s="122">
        <v>1002</v>
      </c>
      <c r="C718" s="85">
        <v>291</v>
      </c>
      <c r="D718" s="86">
        <v>0.28999999999999998</v>
      </c>
      <c r="E718" s="85">
        <v>241</v>
      </c>
      <c r="F718" s="86">
        <v>0.24099999999999999</v>
      </c>
      <c r="G718" s="85">
        <v>161</v>
      </c>
      <c r="H718" s="86">
        <v>0.161</v>
      </c>
      <c r="I718" s="85">
        <v>105</v>
      </c>
      <c r="J718" s="86">
        <v>0.105</v>
      </c>
      <c r="K718" s="85">
        <v>91</v>
      </c>
      <c r="L718" s="86">
        <v>9.0999999999999998E-2</v>
      </c>
      <c r="M718" s="85">
        <v>97</v>
      </c>
      <c r="N718" s="86">
        <v>9.7000000000000003E-2</v>
      </c>
      <c r="P718" s="65">
        <f t="shared" si="147"/>
        <v>0.79699999999999993</v>
      </c>
      <c r="Q718" s="65"/>
      <c r="R718" s="65">
        <f t="shared" si="148"/>
        <v>0.188</v>
      </c>
      <c r="S718" s="125">
        <f t="shared" si="149"/>
        <v>0.98499999999999988</v>
      </c>
    </row>
    <row r="719" spans="1:19" x14ac:dyDescent="0.25">
      <c r="A719" s="121" t="s">
        <v>10</v>
      </c>
      <c r="B719" s="124">
        <v>656</v>
      </c>
      <c r="C719" s="88">
        <v>281</v>
      </c>
      <c r="D719" s="89">
        <v>0.42799999999999999</v>
      </c>
      <c r="E719" s="88">
        <v>74</v>
      </c>
      <c r="F719" s="89">
        <v>0.113</v>
      </c>
      <c r="G719" s="88">
        <v>125</v>
      </c>
      <c r="H719" s="89">
        <v>0.191</v>
      </c>
      <c r="I719" s="88">
        <v>20</v>
      </c>
      <c r="J719" s="89">
        <v>0.03</v>
      </c>
      <c r="K719" s="88">
        <v>83</v>
      </c>
      <c r="L719" s="89">
        <v>0.127</v>
      </c>
      <c r="M719" s="88">
        <v>56</v>
      </c>
      <c r="N719" s="89">
        <v>8.5000000000000006E-2</v>
      </c>
      <c r="P719" s="65">
        <f t="shared" si="147"/>
        <v>0.76200000000000001</v>
      </c>
      <c r="Q719" s="65"/>
      <c r="R719" s="65">
        <f t="shared" si="148"/>
        <v>0.21200000000000002</v>
      </c>
      <c r="S719" s="125">
        <f t="shared" si="149"/>
        <v>0.97399999999999998</v>
      </c>
    </row>
    <row r="720" spans="1:19" x14ac:dyDescent="0.25">
      <c r="A720" s="121" t="s">
        <v>11</v>
      </c>
      <c r="B720" s="124">
        <v>1015</v>
      </c>
      <c r="C720" s="124">
        <v>575</v>
      </c>
      <c r="D720" s="89">
        <v>0.56699999999999995</v>
      </c>
      <c r="E720" s="88">
        <v>133</v>
      </c>
      <c r="F720" s="89">
        <v>0.13100000000000001</v>
      </c>
      <c r="G720" s="88">
        <v>126</v>
      </c>
      <c r="H720" s="89">
        <v>0.124</v>
      </c>
      <c r="I720" s="88">
        <v>26</v>
      </c>
      <c r="J720" s="89">
        <v>2.5999999999999999E-2</v>
      </c>
      <c r="K720" s="88">
        <v>92</v>
      </c>
      <c r="L720" s="89">
        <v>9.0999999999999998E-2</v>
      </c>
      <c r="M720" s="88">
        <v>41</v>
      </c>
      <c r="N720" s="89">
        <v>0.04</v>
      </c>
      <c r="P720" s="65">
        <f t="shared" si="147"/>
        <v>0.84799999999999998</v>
      </c>
      <c r="Q720" s="65"/>
      <c r="R720" s="65">
        <f t="shared" si="148"/>
        <v>0.13100000000000001</v>
      </c>
      <c r="S720" s="125">
        <f t="shared" si="149"/>
        <v>0.97899999999999998</v>
      </c>
    </row>
    <row r="721" spans="1:19" x14ac:dyDescent="0.25">
      <c r="A721" s="121" t="s">
        <v>12</v>
      </c>
      <c r="B721" s="124">
        <v>2</v>
      </c>
      <c r="C721" s="88">
        <v>0</v>
      </c>
      <c r="D721" s="89" t="s">
        <v>841</v>
      </c>
      <c r="E721" s="88">
        <v>0</v>
      </c>
      <c r="F721" s="89" t="s">
        <v>841</v>
      </c>
      <c r="G721" s="88">
        <v>0</v>
      </c>
      <c r="H721" s="89" t="s">
        <v>841</v>
      </c>
      <c r="I721" s="88">
        <v>0</v>
      </c>
      <c r="J721" s="89" t="s">
        <v>841</v>
      </c>
      <c r="K721" s="88">
        <v>0</v>
      </c>
      <c r="L721" s="89" t="s">
        <v>841</v>
      </c>
      <c r="M721" s="88">
        <v>2</v>
      </c>
      <c r="N721" s="89">
        <v>1</v>
      </c>
    </row>
    <row r="723" spans="1:19" x14ac:dyDescent="0.25">
      <c r="A723" s="121" t="s">
        <v>925</v>
      </c>
      <c r="B723" s="61">
        <f>SUM(B714:B720)</f>
        <v>9119</v>
      </c>
      <c r="P723" s="53">
        <f>SUMPRODUCT(B714:B720,P714:P720)/B723</f>
        <v>0.83767222283145093</v>
      </c>
      <c r="Q723" t="s">
        <v>827</v>
      </c>
    </row>
    <row r="725" spans="1:19" x14ac:dyDescent="0.25">
      <c r="A725" s="81" t="s">
        <v>922</v>
      </c>
    </row>
    <row r="726" spans="1:19" ht="15.75" customHeight="1" x14ac:dyDescent="0.25">
      <c r="A726" s="114"/>
      <c r="B726" s="114"/>
      <c r="C726" s="280" t="s">
        <v>962</v>
      </c>
      <c r="D726" s="281"/>
      <c r="E726" s="281"/>
      <c r="F726" s="282"/>
      <c r="G726" s="280" t="s">
        <v>963</v>
      </c>
      <c r="H726" s="281"/>
      <c r="I726" s="281"/>
      <c r="J726" s="282"/>
      <c r="K726" s="280" t="s">
        <v>835</v>
      </c>
      <c r="L726" s="281"/>
      <c r="M726" s="281"/>
      <c r="N726" s="282"/>
    </row>
    <row r="727" spans="1:19" ht="15.75" customHeight="1" x14ac:dyDescent="0.25">
      <c r="A727" s="123">
        <v>44619</v>
      </c>
      <c r="B727" s="62"/>
      <c r="C727" s="280" t="s">
        <v>920</v>
      </c>
      <c r="D727" s="282"/>
      <c r="E727" s="280" t="s">
        <v>921</v>
      </c>
      <c r="F727" s="282"/>
      <c r="G727" s="280" t="s">
        <v>920</v>
      </c>
      <c r="H727" s="282"/>
      <c r="I727" s="280" t="s">
        <v>921</v>
      </c>
      <c r="J727" s="282"/>
      <c r="K727" s="280" t="s">
        <v>920</v>
      </c>
      <c r="L727" s="282"/>
      <c r="M727" s="280" t="s">
        <v>921</v>
      </c>
      <c r="N727" s="282"/>
    </row>
    <row r="728" spans="1:19" ht="45" x14ac:dyDescent="0.25">
      <c r="A728" s="119" t="s">
        <v>104</v>
      </c>
      <c r="B728" s="62" t="s">
        <v>1026</v>
      </c>
      <c r="C728" s="62" t="s">
        <v>839</v>
      </c>
      <c r="D728" s="62" t="s">
        <v>840</v>
      </c>
      <c r="E728" s="62" t="s">
        <v>839</v>
      </c>
      <c r="F728" s="62" t="s">
        <v>840</v>
      </c>
      <c r="G728" s="62" t="s">
        <v>839</v>
      </c>
      <c r="H728" s="62" t="s">
        <v>840</v>
      </c>
      <c r="I728" s="62" t="s">
        <v>839</v>
      </c>
      <c r="J728" s="62" t="s">
        <v>840</v>
      </c>
      <c r="K728" s="62" t="s">
        <v>839</v>
      </c>
      <c r="L728" s="62" t="s">
        <v>840</v>
      </c>
      <c r="M728" s="62" t="s">
        <v>839</v>
      </c>
      <c r="N728" s="62" t="s">
        <v>840</v>
      </c>
      <c r="P728" s="62" t="s">
        <v>833</v>
      </c>
      <c r="Q728" s="62" t="s">
        <v>834</v>
      </c>
      <c r="R728" s="62" t="s">
        <v>923</v>
      </c>
    </row>
    <row r="729" spans="1:19" x14ac:dyDescent="0.25">
      <c r="A729" s="120" t="s">
        <v>964</v>
      </c>
      <c r="B729" s="122">
        <v>528</v>
      </c>
      <c r="C729" s="85">
        <v>0</v>
      </c>
      <c r="D729" s="85" t="s">
        <v>841</v>
      </c>
      <c r="E729" s="85">
        <v>0</v>
      </c>
      <c r="F729" s="85" t="s">
        <v>841</v>
      </c>
      <c r="G729" s="85">
        <v>0</v>
      </c>
      <c r="H729" s="85" t="s">
        <v>841</v>
      </c>
      <c r="I729" s="85">
        <v>0</v>
      </c>
      <c r="J729" s="85" t="s">
        <v>841</v>
      </c>
      <c r="K729" s="85">
        <v>19</v>
      </c>
      <c r="L729" s="86">
        <v>3.5999999999999997E-2</v>
      </c>
      <c r="M729" s="122">
        <v>509</v>
      </c>
      <c r="N729" s="86">
        <v>0.96399999999999997</v>
      </c>
    </row>
    <row r="730" spans="1:19" x14ac:dyDescent="0.25">
      <c r="A730" s="121" t="s">
        <v>965</v>
      </c>
      <c r="B730" s="124">
        <v>376</v>
      </c>
      <c r="C730" s="88">
        <v>0</v>
      </c>
      <c r="D730" s="89" t="s">
        <v>841</v>
      </c>
      <c r="E730" s="88">
        <v>0</v>
      </c>
      <c r="F730" s="89" t="s">
        <v>841</v>
      </c>
      <c r="G730" s="88">
        <v>0</v>
      </c>
      <c r="H730" s="89" t="s">
        <v>841</v>
      </c>
      <c r="I730" s="88">
        <v>57</v>
      </c>
      <c r="J730" s="89">
        <v>0.152</v>
      </c>
      <c r="K730" s="88">
        <v>17</v>
      </c>
      <c r="L730" s="89">
        <v>4.4999999999999998E-2</v>
      </c>
      <c r="M730" s="124">
        <v>175</v>
      </c>
      <c r="N730" s="89">
        <v>0.46500000000000002</v>
      </c>
    </row>
    <row r="731" spans="1:19" x14ac:dyDescent="0.25">
      <c r="A731" s="120" t="s">
        <v>809</v>
      </c>
      <c r="B731" s="122">
        <v>1599</v>
      </c>
      <c r="C731" s="85">
        <v>56</v>
      </c>
      <c r="D731" s="86">
        <v>3.5000000000000003E-2</v>
      </c>
      <c r="E731" s="85">
        <v>273</v>
      </c>
      <c r="F731" s="86">
        <v>0.17100000000000001</v>
      </c>
      <c r="G731" s="122">
        <v>164</v>
      </c>
      <c r="H731" s="86">
        <v>0.10299999999999999</v>
      </c>
      <c r="I731" s="122">
        <v>819</v>
      </c>
      <c r="J731" s="86">
        <v>0.51200000000000001</v>
      </c>
      <c r="K731" s="85">
        <v>34</v>
      </c>
      <c r="L731" s="86">
        <v>2.1000000000000001E-2</v>
      </c>
      <c r="M731" s="122">
        <v>209</v>
      </c>
      <c r="N731" s="86">
        <v>0.13100000000000001</v>
      </c>
      <c r="P731" s="65">
        <f>D731+F731+H731+J731</f>
        <v>0.82099999999999995</v>
      </c>
      <c r="Q731" s="65"/>
      <c r="R731" s="65">
        <f>L731+N731</f>
        <v>0.152</v>
      </c>
      <c r="S731" s="125">
        <f>SUM(P731:R731)</f>
        <v>0.97299999999999998</v>
      </c>
    </row>
    <row r="732" spans="1:19" x14ac:dyDescent="0.25">
      <c r="A732" s="121" t="s">
        <v>6</v>
      </c>
      <c r="B732" s="124">
        <v>1694</v>
      </c>
      <c r="C732" s="88">
        <v>156</v>
      </c>
      <c r="D732" s="89">
        <v>9.1999999999999998E-2</v>
      </c>
      <c r="E732" s="124">
        <v>483</v>
      </c>
      <c r="F732" s="89">
        <v>0.28499999999999998</v>
      </c>
      <c r="G732" s="124">
        <v>161</v>
      </c>
      <c r="H732" s="89">
        <v>9.5000000000000001E-2</v>
      </c>
      <c r="I732" s="124">
        <v>633</v>
      </c>
      <c r="J732" s="89">
        <v>0.374</v>
      </c>
      <c r="K732" s="88">
        <v>35</v>
      </c>
      <c r="L732" s="89">
        <v>2.1000000000000001E-2</v>
      </c>
      <c r="M732" s="88">
        <v>195</v>
      </c>
      <c r="N732" s="89">
        <v>0.115</v>
      </c>
      <c r="P732" s="65">
        <f t="shared" ref="P732:P737" si="150">D732+F732+H732+J732</f>
        <v>0.84599999999999997</v>
      </c>
      <c r="Q732" s="65"/>
      <c r="R732" s="65">
        <f t="shared" ref="R732:R737" si="151">L732+N732</f>
        <v>0.13600000000000001</v>
      </c>
      <c r="S732" s="125">
        <f t="shared" ref="S732:S737" si="152">SUM(P732:R732)</f>
        <v>0.98199999999999998</v>
      </c>
    </row>
    <row r="733" spans="1:19" x14ac:dyDescent="0.25">
      <c r="A733" s="120" t="s">
        <v>7</v>
      </c>
      <c r="B733" s="122">
        <v>1389</v>
      </c>
      <c r="C733" s="85">
        <v>154</v>
      </c>
      <c r="D733" s="86">
        <v>0.111</v>
      </c>
      <c r="E733" s="122">
        <v>485</v>
      </c>
      <c r="F733" s="86">
        <v>0.34899999999999998</v>
      </c>
      <c r="G733" s="122">
        <v>144</v>
      </c>
      <c r="H733" s="86">
        <v>0.104</v>
      </c>
      <c r="I733" s="122">
        <v>447</v>
      </c>
      <c r="J733" s="86">
        <v>0.32200000000000001</v>
      </c>
      <c r="K733" s="85">
        <v>31</v>
      </c>
      <c r="L733" s="86">
        <v>2.1999999999999999E-2</v>
      </c>
      <c r="M733" s="85">
        <v>115</v>
      </c>
      <c r="N733" s="86">
        <v>8.3000000000000004E-2</v>
      </c>
      <c r="P733" s="65">
        <f t="shared" si="150"/>
        <v>0.8859999999999999</v>
      </c>
      <c r="Q733" s="65"/>
      <c r="R733" s="65">
        <f t="shared" si="151"/>
        <v>0.10500000000000001</v>
      </c>
      <c r="S733" s="125">
        <f t="shared" si="152"/>
        <v>0.99099999999999988</v>
      </c>
    </row>
    <row r="734" spans="1:19" x14ac:dyDescent="0.25">
      <c r="A734" s="121" t="s">
        <v>8</v>
      </c>
      <c r="B734" s="124">
        <v>1099</v>
      </c>
      <c r="C734" s="88">
        <v>186</v>
      </c>
      <c r="D734" s="89">
        <v>0.16900000000000001</v>
      </c>
      <c r="E734" s="88">
        <v>364</v>
      </c>
      <c r="F734" s="89">
        <v>0.33100000000000002</v>
      </c>
      <c r="G734" s="124">
        <v>152</v>
      </c>
      <c r="H734" s="89">
        <v>0.13800000000000001</v>
      </c>
      <c r="I734" s="124">
        <v>226</v>
      </c>
      <c r="J734" s="89">
        <v>0.20599999999999999</v>
      </c>
      <c r="K734" s="88">
        <v>51</v>
      </c>
      <c r="L734" s="89">
        <v>4.5999999999999999E-2</v>
      </c>
      <c r="M734" s="88">
        <v>98</v>
      </c>
      <c r="N734" s="89">
        <v>8.8999999999999996E-2</v>
      </c>
      <c r="P734" s="65">
        <f t="shared" si="150"/>
        <v>0.84399999999999997</v>
      </c>
      <c r="Q734" s="65"/>
      <c r="R734" s="65">
        <f t="shared" si="151"/>
        <v>0.13500000000000001</v>
      </c>
      <c r="S734" s="125">
        <f t="shared" si="152"/>
        <v>0.97899999999999998</v>
      </c>
    </row>
    <row r="735" spans="1:19" x14ac:dyDescent="0.25">
      <c r="A735" s="120" t="s">
        <v>9</v>
      </c>
      <c r="B735" s="122">
        <v>890</v>
      </c>
      <c r="C735" s="85">
        <v>227</v>
      </c>
      <c r="D735" s="86">
        <v>0.255</v>
      </c>
      <c r="E735" s="85">
        <v>234</v>
      </c>
      <c r="F735" s="86">
        <v>0.26300000000000001</v>
      </c>
      <c r="G735" s="85">
        <v>128</v>
      </c>
      <c r="H735" s="86">
        <v>0.14399999999999999</v>
      </c>
      <c r="I735" s="85">
        <v>115</v>
      </c>
      <c r="J735" s="86">
        <v>0.129</v>
      </c>
      <c r="K735" s="85">
        <v>69</v>
      </c>
      <c r="L735" s="86">
        <v>7.8E-2</v>
      </c>
      <c r="M735" s="85">
        <v>103</v>
      </c>
      <c r="N735" s="86">
        <v>0.11600000000000001</v>
      </c>
      <c r="P735" s="65">
        <f t="shared" si="150"/>
        <v>0.79100000000000004</v>
      </c>
      <c r="Q735" s="65"/>
      <c r="R735" s="65">
        <f t="shared" si="151"/>
        <v>0.19400000000000001</v>
      </c>
      <c r="S735" s="125">
        <f t="shared" si="152"/>
        <v>0.9850000000000001</v>
      </c>
    </row>
    <row r="736" spans="1:19" x14ac:dyDescent="0.25">
      <c r="A736" s="121" t="s">
        <v>10</v>
      </c>
      <c r="B736" s="124">
        <v>611</v>
      </c>
      <c r="C736" s="88">
        <v>245</v>
      </c>
      <c r="D736" s="89">
        <v>0.40100000000000002</v>
      </c>
      <c r="E736" s="88">
        <v>88</v>
      </c>
      <c r="F736" s="89">
        <v>0.14399999999999999</v>
      </c>
      <c r="G736" s="88">
        <v>106</v>
      </c>
      <c r="H736" s="89">
        <v>0.17299999999999999</v>
      </c>
      <c r="I736" s="88">
        <v>37</v>
      </c>
      <c r="J736" s="89">
        <v>6.0999999999999999E-2</v>
      </c>
      <c r="K736" s="88">
        <v>70</v>
      </c>
      <c r="L736" s="89">
        <v>0.115</v>
      </c>
      <c r="M736" s="88">
        <v>51</v>
      </c>
      <c r="N736" s="89">
        <v>8.3000000000000004E-2</v>
      </c>
      <c r="P736" s="65">
        <f t="shared" si="150"/>
        <v>0.77899999999999991</v>
      </c>
      <c r="Q736" s="65"/>
      <c r="R736" s="65">
        <f t="shared" si="151"/>
        <v>0.19800000000000001</v>
      </c>
      <c r="S736" s="125">
        <f t="shared" si="152"/>
        <v>0.97699999999999987</v>
      </c>
    </row>
    <row r="737" spans="1:19" x14ac:dyDescent="0.25">
      <c r="A737" s="121" t="s">
        <v>11</v>
      </c>
      <c r="B737" s="124">
        <v>1000</v>
      </c>
      <c r="C737" s="124">
        <v>547</v>
      </c>
      <c r="D737" s="89">
        <v>0.54700000000000004</v>
      </c>
      <c r="E737" s="88">
        <v>180</v>
      </c>
      <c r="F737" s="89">
        <v>0.18</v>
      </c>
      <c r="G737" s="88">
        <v>104</v>
      </c>
      <c r="H737" s="89">
        <v>0.104</v>
      </c>
      <c r="I737" s="88">
        <v>31</v>
      </c>
      <c r="J737" s="89">
        <v>3.1E-2</v>
      </c>
      <c r="K737" s="88">
        <v>76</v>
      </c>
      <c r="L737" s="89">
        <v>7.5999999999999998E-2</v>
      </c>
      <c r="M737" s="88">
        <v>45</v>
      </c>
      <c r="N737" s="89">
        <v>4.4999999999999998E-2</v>
      </c>
      <c r="P737" s="65">
        <f t="shared" si="150"/>
        <v>0.8620000000000001</v>
      </c>
      <c r="Q737" s="65"/>
      <c r="R737" s="65">
        <f t="shared" si="151"/>
        <v>0.121</v>
      </c>
      <c r="S737" s="125">
        <f t="shared" si="152"/>
        <v>0.9830000000000001</v>
      </c>
    </row>
    <row r="738" spans="1:19" x14ac:dyDescent="0.25">
      <c r="A738" s="121" t="s">
        <v>12</v>
      </c>
      <c r="B738" s="124">
        <v>2</v>
      </c>
      <c r="C738" s="88">
        <v>0</v>
      </c>
      <c r="D738" s="89" t="s">
        <v>841</v>
      </c>
      <c r="E738" s="88">
        <v>0</v>
      </c>
      <c r="F738" s="89" t="s">
        <v>841</v>
      </c>
      <c r="G738" s="88">
        <v>0</v>
      </c>
      <c r="H738" s="89" t="s">
        <v>841</v>
      </c>
      <c r="I738" s="88">
        <v>0</v>
      </c>
      <c r="J738" s="89" t="s">
        <v>841</v>
      </c>
      <c r="K738" s="88">
        <v>0</v>
      </c>
      <c r="L738" s="89" t="s">
        <v>841</v>
      </c>
      <c r="M738" s="88">
        <v>2</v>
      </c>
      <c r="N738" s="89">
        <v>1</v>
      </c>
    </row>
    <row r="740" spans="1:19" x14ac:dyDescent="0.25">
      <c r="A740" s="121" t="s">
        <v>925</v>
      </c>
      <c r="B740" s="61">
        <f>SUM(B731:B737)</f>
        <v>8282</v>
      </c>
      <c r="P740" s="53">
        <f>SUMPRODUCT(B731:B737,P731:P737)/B740</f>
        <v>0.83869500120743767</v>
      </c>
      <c r="Q740" t="s">
        <v>827</v>
      </c>
    </row>
    <row r="742" spans="1:19" x14ac:dyDescent="0.25">
      <c r="A742" s="81" t="s">
        <v>922</v>
      </c>
    </row>
    <row r="743" spans="1:19" ht="15.75" customHeight="1" x14ac:dyDescent="0.25">
      <c r="A743" s="114"/>
      <c r="B743" s="114"/>
      <c r="C743" s="280" t="s">
        <v>962</v>
      </c>
      <c r="D743" s="281"/>
      <c r="E743" s="281"/>
      <c r="F743" s="282"/>
      <c r="G743" s="280" t="s">
        <v>963</v>
      </c>
      <c r="H743" s="281"/>
      <c r="I743" s="281"/>
      <c r="J743" s="282"/>
      <c r="K743" s="280" t="s">
        <v>835</v>
      </c>
      <c r="L743" s="281"/>
      <c r="M743" s="281"/>
      <c r="N743" s="282"/>
    </row>
    <row r="744" spans="1:19" ht="15.75" customHeight="1" x14ac:dyDescent="0.25">
      <c r="A744" s="123">
        <v>44621</v>
      </c>
      <c r="B744" s="62"/>
      <c r="C744" s="280" t="s">
        <v>920</v>
      </c>
      <c r="D744" s="282"/>
      <c r="E744" s="280" t="s">
        <v>921</v>
      </c>
      <c r="F744" s="282"/>
      <c r="G744" s="280" t="s">
        <v>920</v>
      </c>
      <c r="H744" s="282"/>
      <c r="I744" s="280" t="s">
        <v>921</v>
      </c>
      <c r="J744" s="282"/>
      <c r="K744" s="280" t="s">
        <v>920</v>
      </c>
      <c r="L744" s="282"/>
      <c r="M744" s="280" t="s">
        <v>921</v>
      </c>
      <c r="N744" s="282"/>
    </row>
    <row r="745" spans="1:19" ht="45" x14ac:dyDescent="0.25">
      <c r="A745" s="119" t="s">
        <v>104</v>
      </c>
      <c r="B745" s="62" t="s">
        <v>1026</v>
      </c>
      <c r="C745" s="62" t="s">
        <v>839</v>
      </c>
      <c r="D745" s="62" t="s">
        <v>840</v>
      </c>
      <c r="E745" s="62" t="s">
        <v>839</v>
      </c>
      <c r="F745" s="62" t="s">
        <v>840</v>
      </c>
      <c r="G745" s="62" t="s">
        <v>839</v>
      </c>
      <c r="H745" s="62" t="s">
        <v>840</v>
      </c>
      <c r="I745" s="62" t="s">
        <v>839</v>
      </c>
      <c r="J745" s="62" t="s">
        <v>840</v>
      </c>
      <c r="K745" s="62" t="s">
        <v>839</v>
      </c>
      <c r="L745" s="62" t="s">
        <v>840</v>
      </c>
      <c r="M745" s="62" t="s">
        <v>839</v>
      </c>
      <c r="N745" s="62" t="s">
        <v>840</v>
      </c>
      <c r="P745" s="62" t="s">
        <v>833</v>
      </c>
      <c r="Q745" s="62" t="s">
        <v>834</v>
      </c>
      <c r="R745" s="62" t="s">
        <v>923</v>
      </c>
    </row>
    <row r="746" spans="1:19" x14ac:dyDescent="0.25">
      <c r="A746" s="120" t="s">
        <v>964</v>
      </c>
      <c r="B746" s="122">
        <v>467</v>
      </c>
      <c r="C746" s="85">
        <v>0</v>
      </c>
      <c r="D746" s="85" t="s">
        <v>841</v>
      </c>
      <c r="E746" s="85">
        <v>0</v>
      </c>
      <c r="F746" s="85" t="s">
        <v>841</v>
      </c>
      <c r="G746" s="85">
        <v>0</v>
      </c>
      <c r="H746" s="85" t="s">
        <v>841</v>
      </c>
      <c r="I746" s="85">
        <v>0</v>
      </c>
      <c r="J746" s="85" t="s">
        <v>841</v>
      </c>
      <c r="K746" s="85">
        <v>18</v>
      </c>
      <c r="L746" s="86">
        <v>3.9E-2</v>
      </c>
      <c r="M746" s="122">
        <v>449</v>
      </c>
      <c r="N746" s="86">
        <v>0.96099999999999997</v>
      </c>
    </row>
    <row r="747" spans="1:19" x14ac:dyDescent="0.25">
      <c r="A747" s="121" t="s">
        <v>965</v>
      </c>
      <c r="B747" s="124">
        <v>338</v>
      </c>
      <c r="C747" s="88">
        <v>0</v>
      </c>
      <c r="D747" s="89" t="s">
        <v>841</v>
      </c>
      <c r="E747" s="88">
        <v>0</v>
      </c>
      <c r="F747" s="89" t="s">
        <v>841</v>
      </c>
      <c r="G747" s="88">
        <v>0</v>
      </c>
      <c r="H747" s="89" t="s">
        <v>841</v>
      </c>
      <c r="I747" s="88">
        <v>59</v>
      </c>
      <c r="J747" s="89">
        <v>0.17499999999999999</v>
      </c>
      <c r="K747" s="88">
        <v>12</v>
      </c>
      <c r="L747" s="89">
        <v>3.5999999999999997E-2</v>
      </c>
      <c r="M747" s="124">
        <v>147</v>
      </c>
      <c r="N747" s="89">
        <v>0.435</v>
      </c>
    </row>
    <row r="748" spans="1:19" x14ac:dyDescent="0.25">
      <c r="A748" s="120" t="s">
        <v>809</v>
      </c>
      <c r="B748" s="122">
        <v>1447</v>
      </c>
      <c r="C748" s="85">
        <v>55</v>
      </c>
      <c r="D748" s="86">
        <v>3.7999999999999999E-2</v>
      </c>
      <c r="E748" s="85">
        <v>276</v>
      </c>
      <c r="F748" s="86">
        <v>0.191</v>
      </c>
      <c r="G748" s="122">
        <v>152</v>
      </c>
      <c r="H748" s="86">
        <v>0.105</v>
      </c>
      <c r="I748" s="122">
        <v>698</v>
      </c>
      <c r="J748" s="86">
        <v>0.48199999999999998</v>
      </c>
      <c r="K748" s="85">
        <v>36</v>
      </c>
      <c r="L748" s="86">
        <v>2.5000000000000001E-2</v>
      </c>
      <c r="M748" s="122">
        <v>193</v>
      </c>
      <c r="N748" s="86">
        <v>0.13300000000000001</v>
      </c>
      <c r="P748" s="65">
        <f>D748+F748+H748+J748</f>
        <v>0.81600000000000006</v>
      </c>
      <c r="Q748" s="65"/>
      <c r="R748" s="65">
        <f>L748+N748</f>
        <v>0.158</v>
      </c>
      <c r="S748" s="125">
        <f>SUM(P748:R748)</f>
        <v>0.97400000000000009</v>
      </c>
    </row>
    <row r="749" spans="1:19" x14ac:dyDescent="0.25">
      <c r="A749" s="121" t="s">
        <v>6</v>
      </c>
      <c r="B749" s="124">
        <v>1490</v>
      </c>
      <c r="C749" s="88">
        <v>138</v>
      </c>
      <c r="D749" s="89">
        <v>9.2999999999999999E-2</v>
      </c>
      <c r="E749" s="124">
        <v>447</v>
      </c>
      <c r="F749" s="89">
        <v>0.3</v>
      </c>
      <c r="G749" s="124">
        <v>144</v>
      </c>
      <c r="H749" s="89">
        <v>9.7000000000000003E-2</v>
      </c>
      <c r="I749" s="124">
        <v>540</v>
      </c>
      <c r="J749" s="89">
        <v>0.36199999999999999</v>
      </c>
      <c r="K749" s="88">
        <v>32</v>
      </c>
      <c r="L749" s="89">
        <v>2.1000000000000001E-2</v>
      </c>
      <c r="M749" s="88">
        <v>167</v>
      </c>
      <c r="N749" s="89">
        <v>0.112</v>
      </c>
      <c r="P749" s="65">
        <f t="shared" ref="P749:P754" si="153">D749+F749+H749+J749</f>
        <v>0.85199999999999998</v>
      </c>
      <c r="Q749" s="65"/>
      <c r="R749" s="65">
        <f t="shared" ref="R749:R754" si="154">L749+N749</f>
        <v>0.13300000000000001</v>
      </c>
      <c r="S749" s="125">
        <f t="shared" ref="S749:S754" si="155">SUM(P749:R749)</f>
        <v>0.98499999999999999</v>
      </c>
    </row>
    <row r="750" spans="1:19" x14ac:dyDescent="0.25">
      <c r="A750" s="120" t="s">
        <v>7</v>
      </c>
      <c r="B750" s="122">
        <v>1224</v>
      </c>
      <c r="C750" s="85">
        <v>132</v>
      </c>
      <c r="D750" s="86">
        <v>0.108</v>
      </c>
      <c r="E750" s="122">
        <v>436</v>
      </c>
      <c r="F750" s="86">
        <v>0.35599999999999998</v>
      </c>
      <c r="G750" s="122">
        <v>123</v>
      </c>
      <c r="H750" s="86">
        <v>0.1</v>
      </c>
      <c r="I750" s="122">
        <v>403</v>
      </c>
      <c r="J750" s="86">
        <v>0.32900000000000001</v>
      </c>
      <c r="K750" s="85">
        <v>24</v>
      </c>
      <c r="L750" s="86">
        <v>0.02</v>
      </c>
      <c r="M750" s="85">
        <v>93</v>
      </c>
      <c r="N750" s="86">
        <v>7.5999999999999998E-2</v>
      </c>
      <c r="P750" s="65">
        <f t="shared" si="153"/>
        <v>0.89300000000000002</v>
      </c>
      <c r="Q750" s="65"/>
      <c r="R750" s="65">
        <f t="shared" si="154"/>
        <v>9.6000000000000002E-2</v>
      </c>
      <c r="S750" s="125">
        <f t="shared" si="155"/>
        <v>0.98899999999999999</v>
      </c>
    </row>
    <row r="751" spans="1:19" x14ac:dyDescent="0.25">
      <c r="A751" s="121" t="s">
        <v>8</v>
      </c>
      <c r="B751" s="124">
        <v>946</v>
      </c>
      <c r="C751" s="88">
        <v>169</v>
      </c>
      <c r="D751" s="89">
        <v>0.17899999999999999</v>
      </c>
      <c r="E751" s="88">
        <v>328</v>
      </c>
      <c r="F751" s="89">
        <v>0.34699999999999998</v>
      </c>
      <c r="G751" s="124">
        <v>129</v>
      </c>
      <c r="H751" s="89">
        <v>0.13600000000000001</v>
      </c>
      <c r="I751" s="124">
        <v>182</v>
      </c>
      <c r="J751" s="89">
        <v>0.192</v>
      </c>
      <c r="K751" s="88">
        <v>48</v>
      </c>
      <c r="L751" s="89">
        <v>5.0999999999999997E-2</v>
      </c>
      <c r="M751" s="88">
        <v>68</v>
      </c>
      <c r="N751" s="89">
        <v>7.1999999999999995E-2</v>
      </c>
      <c r="P751" s="65">
        <f t="shared" si="153"/>
        <v>0.85400000000000009</v>
      </c>
      <c r="Q751" s="65"/>
      <c r="R751" s="65">
        <f t="shared" si="154"/>
        <v>0.123</v>
      </c>
      <c r="S751" s="125">
        <f t="shared" si="155"/>
        <v>0.97700000000000009</v>
      </c>
    </row>
    <row r="752" spans="1:19" x14ac:dyDescent="0.25">
      <c r="A752" s="120" t="s">
        <v>9</v>
      </c>
      <c r="B752" s="122">
        <v>749</v>
      </c>
      <c r="C752" s="85">
        <v>196</v>
      </c>
      <c r="D752" s="86">
        <v>0.26200000000000001</v>
      </c>
      <c r="E752" s="85">
        <v>194</v>
      </c>
      <c r="F752" s="86">
        <v>0.25900000000000001</v>
      </c>
      <c r="G752" s="85">
        <v>108</v>
      </c>
      <c r="H752" s="86">
        <v>0.14399999999999999</v>
      </c>
      <c r="I752" s="85">
        <v>104</v>
      </c>
      <c r="J752" s="86">
        <v>0.13900000000000001</v>
      </c>
      <c r="K752" s="85">
        <v>68</v>
      </c>
      <c r="L752" s="86">
        <v>9.0999999999999998E-2</v>
      </c>
      <c r="M752" s="85">
        <v>72</v>
      </c>
      <c r="N752" s="86">
        <v>9.6000000000000002E-2</v>
      </c>
      <c r="P752" s="65">
        <f t="shared" si="153"/>
        <v>0.80400000000000005</v>
      </c>
      <c r="Q752" s="65"/>
      <c r="R752" s="65">
        <f t="shared" si="154"/>
        <v>0.187</v>
      </c>
      <c r="S752" s="125">
        <f t="shared" si="155"/>
        <v>0.9910000000000001</v>
      </c>
    </row>
    <row r="753" spans="1:19" x14ac:dyDescent="0.25">
      <c r="A753" s="121" t="s">
        <v>10</v>
      </c>
      <c r="B753" s="124">
        <v>558</v>
      </c>
      <c r="C753" s="88">
        <v>222</v>
      </c>
      <c r="D753" s="89">
        <v>0.39800000000000002</v>
      </c>
      <c r="E753" s="88">
        <v>79</v>
      </c>
      <c r="F753" s="89">
        <v>0.14199999999999999</v>
      </c>
      <c r="G753" s="88">
        <v>100</v>
      </c>
      <c r="H753" s="89">
        <v>0.17899999999999999</v>
      </c>
      <c r="I753" s="88">
        <v>28</v>
      </c>
      <c r="J753" s="89">
        <v>0.05</v>
      </c>
      <c r="K753" s="88">
        <v>74</v>
      </c>
      <c r="L753" s="89">
        <v>0.13300000000000001</v>
      </c>
      <c r="M753" s="88">
        <v>40</v>
      </c>
      <c r="N753" s="89">
        <v>7.1999999999999995E-2</v>
      </c>
      <c r="P753" s="65">
        <f t="shared" si="153"/>
        <v>0.76900000000000013</v>
      </c>
      <c r="Q753" s="65"/>
      <c r="R753" s="65">
        <f t="shared" si="154"/>
        <v>0.20500000000000002</v>
      </c>
      <c r="S753" s="125">
        <f t="shared" si="155"/>
        <v>0.9740000000000002</v>
      </c>
    </row>
    <row r="754" spans="1:19" x14ac:dyDescent="0.25">
      <c r="A754" s="121" t="s">
        <v>11</v>
      </c>
      <c r="B754" s="124">
        <v>943</v>
      </c>
      <c r="C754" s="124">
        <v>506</v>
      </c>
      <c r="D754" s="89">
        <v>0.53700000000000003</v>
      </c>
      <c r="E754" s="88">
        <v>163</v>
      </c>
      <c r="F754" s="89">
        <v>0.17299999999999999</v>
      </c>
      <c r="G754" s="88">
        <v>102</v>
      </c>
      <c r="H754" s="89">
        <v>0.108</v>
      </c>
      <c r="I754" s="88">
        <v>30</v>
      </c>
      <c r="J754" s="89">
        <v>3.2000000000000001E-2</v>
      </c>
      <c r="K754" s="88">
        <v>68</v>
      </c>
      <c r="L754" s="89">
        <v>7.1999999999999995E-2</v>
      </c>
      <c r="M754" s="88">
        <v>56</v>
      </c>
      <c r="N754" s="89">
        <v>5.8999999999999997E-2</v>
      </c>
      <c r="P754" s="65">
        <f t="shared" si="153"/>
        <v>0.85</v>
      </c>
      <c r="Q754" s="65"/>
      <c r="R754" s="65">
        <f t="shared" si="154"/>
        <v>0.13100000000000001</v>
      </c>
      <c r="S754" s="125">
        <f t="shared" si="155"/>
        <v>0.98099999999999998</v>
      </c>
    </row>
    <row r="755" spans="1:19" x14ac:dyDescent="0.25">
      <c r="A755" s="121" t="s">
        <v>12</v>
      </c>
      <c r="B755" s="124">
        <v>2</v>
      </c>
      <c r="C755" s="88">
        <v>0</v>
      </c>
      <c r="D755" s="89" t="s">
        <v>841</v>
      </c>
      <c r="E755" s="88">
        <v>0</v>
      </c>
      <c r="F755" s="89" t="s">
        <v>841</v>
      </c>
      <c r="G755" s="88">
        <v>0</v>
      </c>
      <c r="H755" s="89" t="s">
        <v>841</v>
      </c>
      <c r="I755" s="88">
        <v>0</v>
      </c>
      <c r="J755" s="89" t="s">
        <v>841</v>
      </c>
      <c r="K755" s="88">
        <v>0</v>
      </c>
      <c r="L755" s="89" t="s">
        <v>841</v>
      </c>
      <c r="M755" s="88">
        <v>2</v>
      </c>
      <c r="N755" s="89">
        <v>1</v>
      </c>
    </row>
    <row r="757" spans="1:19" x14ac:dyDescent="0.25">
      <c r="A757" s="121" t="s">
        <v>925</v>
      </c>
      <c r="B757" s="61">
        <f>SUM(B748:B754)</f>
        <v>7357</v>
      </c>
      <c r="P757" s="53">
        <f>SUMPRODUCT(B748:B754,P748:P754)/B757</f>
        <v>0.84055946717411989</v>
      </c>
      <c r="Q757" t="s">
        <v>827</v>
      </c>
    </row>
    <row r="759" spans="1:19" x14ac:dyDescent="0.25">
      <c r="A759" s="81" t="s">
        <v>922</v>
      </c>
    </row>
    <row r="760" spans="1:19" x14ac:dyDescent="0.25">
      <c r="A760" s="114"/>
      <c r="B760" s="114"/>
      <c r="C760" s="280" t="s">
        <v>962</v>
      </c>
      <c r="D760" s="281"/>
      <c r="E760" s="281"/>
      <c r="F760" s="282"/>
      <c r="G760" s="280" t="s">
        <v>963</v>
      </c>
      <c r="H760" s="281"/>
      <c r="I760" s="281"/>
      <c r="J760" s="282"/>
      <c r="K760" s="280" t="s">
        <v>835</v>
      </c>
      <c r="L760" s="281"/>
      <c r="M760" s="281"/>
      <c r="N760" s="282"/>
    </row>
    <row r="761" spans="1:19" x14ac:dyDescent="0.25">
      <c r="A761" s="123">
        <v>44622</v>
      </c>
      <c r="B761" s="62"/>
      <c r="C761" s="280" t="s">
        <v>920</v>
      </c>
      <c r="D761" s="282"/>
      <c r="E761" s="280" t="s">
        <v>921</v>
      </c>
      <c r="F761" s="282"/>
      <c r="G761" s="280" t="s">
        <v>920</v>
      </c>
      <c r="H761" s="282"/>
      <c r="I761" s="280" t="s">
        <v>921</v>
      </c>
      <c r="J761" s="282"/>
      <c r="K761" s="280" t="s">
        <v>920</v>
      </c>
      <c r="L761" s="282"/>
      <c r="M761" s="280" t="s">
        <v>921</v>
      </c>
      <c r="N761" s="282"/>
    </row>
    <row r="762" spans="1:19" ht="45" x14ac:dyDescent="0.25">
      <c r="A762" s="119" t="s">
        <v>104</v>
      </c>
      <c r="B762" s="62" t="s">
        <v>1026</v>
      </c>
      <c r="C762" s="62" t="s">
        <v>839</v>
      </c>
      <c r="D762" s="62" t="s">
        <v>840</v>
      </c>
      <c r="E762" s="62" t="s">
        <v>839</v>
      </c>
      <c r="F762" s="62" t="s">
        <v>840</v>
      </c>
      <c r="G762" s="62" t="s">
        <v>839</v>
      </c>
      <c r="H762" s="62" t="s">
        <v>840</v>
      </c>
      <c r="I762" s="62" t="s">
        <v>839</v>
      </c>
      <c r="J762" s="62" t="s">
        <v>840</v>
      </c>
      <c r="K762" s="62" t="s">
        <v>839</v>
      </c>
      <c r="L762" s="62" t="s">
        <v>840</v>
      </c>
      <c r="M762" s="62" t="s">
        <v>839</v>
      </c>
      <c r="N762" s="62" t="s">
        <v>840</v>
      </c>
      <c r="P762" s="62" t="s">
        <v>833</v>
      </c>
      <c r="Q762" s="62" t="s">
        <v>834</v>
      </c>
      <c r="R762" s="62" t="s">
        <v>923</v>
      </c>
    </row>
    <row r="763" spans="1:19" x14ac:dyDescent="0.25">
      <c r="A763" s="120" t="s">
        <v>964</v>
      </c>
      <c r="B763" s="122">
        <v>438</v>
      </c>
      <c r="C763" s="85">
        <v>0</v>
      </c>
      <c r="D763" s="85" t="s">
        <v>841</v>
      </c>
      <c r="E763" s="85">
        <v>0</v>
      </c>
      <c r="F763" s="85" t="s">
        <v>841</v>
      </c>
      <c r="G763" s="85">
        <v>0</v>
      </c>
      <c r="H763" s="85" t="s">
        <v>841</v>
      </c>
      <c r="I763" s="85">
        <v>0</v>
      </c>
      <c r="J763" s="85" t="s">
        <v>841</v>
      </c>
      <c r="K763" s="85">
        <v>19</v>
      </c>
      <c r="L763" s="86">
        <v>4.2999999999999997E-2</v>
      </c>
      <c r="M763" s="122">
        <v>419</v>
      </c>
      <c r="N763" s="86">
        <v>0.95699999999999996</v>
      </c>
    </row>
    <row r="764" spans="1:19" x14ac:dyDescent="0.25">
      <c r="A764" s="121" t="s">
        <v>965</v>
      </c>
      <c r="B764" s="124">
        <v>328</v>
      </c>
      <c r="C764" s="88">
        <v>0</v>
      </c>
      <c r="D764" s="89" t="s">
        <v>841</v>
      </c>
      <c r="E764" s="88">
        <v>0</v>
      </c>
      <c r="F764" s="89" t="s">
        <v>841</v>
      </c>
      <c r="G764" s="88">
        <v>3</v>
      </c>
      <c r="H764" s="89">
        <v>8.9999999999999993E-3</v>
      </c>
      <c r="I764" s="88">
        <v>57</v>
      </c>
      <c r="J764" s="89">
        <v>0.17399999999999999</v>
      </c>
      <c r="K764" s="88">
        <v>15</v>
      </c>
      <c r="L764" s="89">
        <v>4.5999999999999999E-2</v>
      </c>
      <c r="M764" s="124">
        <v>143</v>
      </c>
      <c r="N764" s="89">
        <v>0.436</v>
      </c>
    </row>
    <row r="765" spans="1:19" x14ac:dyDescent="0.25">
      <c r="A765" s="120" t="s">
        <v>809</v>
      </c>
      <c r="B765" s="122">
        <v>1385</v>
      </c>
      <c r="C765" s="85">
        <v>65</v>
      </c>
      <c r="D765" s="86">
        <v>4.7E-2</v>
      </c>
      <c r="E765" s="85">
        <v>263</v>
      </c>
      <c r="F765" s="86">
        <v>0.19</v>
      </c>
      <c r="G765" s="122">
        <v>144</v>
      </c>
      <c r="H765" s="86">
        <v>0.104</v>
      </c>
      <c r="I765" s="122">
        <v>642</v>
      </c>
      <c r="J765" s="86">
        <v>0.46400000000000002</v>
      </c>
      <c r="K765" s="85">
        <v>41</v>
      </c>
      <c r="L765" s="86">
        <v>0.03</v>
      </c>
      <c r="M765" s="122">
        <v>196</v>
      </c>
      <c r="N765" s="86">
        <v>0.14199999999999999</v>
      </c>
      <c r="P765" s="65">
        <f>D765+F765+H765+J765</f>
        <v>0.80499999999999994</v>
      </c>
      <c r="Q765" s="65"/>
      <c r="R765" s="65">
        <f>L765+N765</f>
        <v>0.17199999999999999</v>
      </c>
      <c r="S765" s="125">
        <f>SUM(P765:R765)</f>
        <v>0.97699999999999987</v>
      </c>
    </row>
    <row r="766" spans="1:19" x14ac:dyDescent="0.25">
      <c r="A766" s="121" t="s">
        <v>6</v>
      </c>
      <c r="B766" s="124">
        <v>1442</v>
      </c>
      <c r="C766" s="88">
        <v>135</v>
      </c>
      <c r="D766" s="89">
        <v>9.4E-2</v>
      </c>
      <c r="E766" s="124">
        <v>439</v>
      </c>
      <c r="F766" s="89">
        <v>0.30399999999999999</v>
      </c>
      <c r="G766" s="124">
        <v>143</v>
      </c>
      <c r="H766" s="89">
        <v>9.9000000000000005E-2</v>
      </c>
      <c r="I766" s="124">
        <v>489</v>
      </c>
      <c r="J766" s="89">
        <v>0.33900000000000002</v>
      </c>
      <c r="K766" s="88">
        <v>36</v>
      </c>
      <c r="L766" s="89">
        <v>2.5000000000000001E-2</v>
      </c>
      <c r="M766" s="88">
        <v>178</v>
      </c>
      <c r="N766" s="89">
        <v>0.123</v>
      </c>
      <c r="P766" s="65">
        <f t="shared" ref="P766:P771" si="156">D766+F766+H766+J766</f>
        <v>0.83600000000000008</v>
      </c>
      <c r="Q766" s="65"/>
      <c r="R766" s="65">
        <f t="shared" ref="R766:R771" si="157">L766+N766</f>
        <v>0.14799999999999999</v>
      </c>
      <c r="S766" s="125">
        <f t="shared" ref="S766:S771" si="158">SUM(P766:R766)</f>
        <v>0.9840000000000001</v>
      </c>
    </row>
    <row r="767" spans="1:19" x14ac:dyDescent="0.25">
      <c r="A767" s="120" t="s">
        <v>7</v>
      </c>
      <c r="B767" s="122">
        <v>1190</v>
      </c>
      <c r="C767" s="85">
        <v>141</v>
      </c>
      <c r="D767" s="86">
        <v>0.11799999999999999</v>
      </c>
      <c r="E767" s="122">
        <v>410</v>
      </c>
      <c r="F767" s="86">
        <v>0.34499999999999997</v>
      </c>
      <c r="G767" s="122">
        <v>135</v>
      </c>
      <c r="H767" s="86">
        <v>0.113</v>
      </c>
      <c r="I767" s="122">
        <v>355</v>
      </c>
      <c r="J767" s="86">
        <v>0.29799999999999999</v>
      </c>
      <c r="K767" s="85">
        <v>25</v>
      </c>
      <c r="L767" s="86">
        <v>2.1000000000000001E-2</v>
      </c>
      <c r="M767" s="85">
        <v>111</v>
      </c>
      <c r="N767" s="86">
        <v>9.2999999999999999E-2</v>
      </c>
      <c r="P767" s="65">
        <f t="shared" si="156"/>
        <v>0.87399999999999989</v>
      </c>
      <c r="Q767" s="65"/>
      <c r="R767" s="65">
        <f t="shared" si="157"/>
        <v>0.114</v>
      </c>
      <c r="S767" s="125">
        <f t="shared" si="158"/>
        <v>0.98799999999999988</v>
      </c>
    </row>
    <row r="768" spans="1:19" x14ac:dyDescent="0.25">
      <c r="A768" s="121" t="s">
        <v>8</v>
      </c>
      <c r="B768" s="124">
        <v>924</v>
      </c>
      <c r="C768" s="88">
        <v>183</v>
      </c>
      <c r="D768" s="89">
        <v>0.19800000000000001</v>
      </c>
      <c r="E768" s="88">
        <v>309</v>
      </c>
      <c r="F768" s="89">
        <v>0.33400000000000002</v>
      </c>
      <c r="G768" s="124">
        <v>135</v>
      </c>
      <c r="H768" s="89">
        <v>0.14599999999999999</v>
      </c>
      <c r="I768" s="124">
        <v>169</v>
      </c>
      <c r="J768" s="89">
        <v>0.183</v>
      </c>
      <c r="K768" s="88">
        <v>46</v>
      </c>
      <c r="L768" s="89">
        <v>0.05</v>
      </c>
      <c r="M768" s="88">
        <v>65</v>
      </c>
      <c r="N768" s="89">
        <v>7.0000000000000007E-2</v>
      </c>
      <c r="P768" s="65">
        <f t="shared" si="156"/>
        <v>0.86099999999999999</v>
      </c>
      <c r="Q768" s="65"/>
      <c r="R768" s="65">
        <f t="shared" si="157"/>
        <v>0.12000000000000001</v>
      </c>
      <c r="S768" s="125">
        <f t="shared" si="158"/>
        <v>0.98099999999999998</v>
      </c>
    </row>
    <row r="769" spans="1:19" x14ac:dyDescent="0.25">
      <c r="A769" s="120" t="s">
        <v>9</v>
      </c>
      <c r="B769" s="122">
        <v>723</v>
      </c>
      <c r="C769" s="85">
        <v>205</v>
      </c>
      <c r="D769" s="86">
        <v>0.28399999999999997</v>
      </c>
      <c r="E769" s="85">
        <v>165</v>
      </c>
      <c r="F769" s="86">
        <v>0.22800000000000001</v>
      </c>
      <c r="G769" s="85">
        <v>110</v>
      </c>
      <c r="H769" s="86">
        <v>0.152</v>
      </c>
      <c r="I769" s="85">
        <v>87</v>
      </c>
      <c r="J769" s="86">
        <v>0.12</v>
      </c>
      <c r="K769" s="85">
        <v>72</v>
      </c>
      <c r="L769" s="86">
        <v>0.1</v>
      </c>
      <c r="M769" s="85">
        <v>75</v>
      </c>
      <c r="N769" s="86">
        <v>0.104</v>
      </c>
      <c r="P769" s="65">
        <f t="shared" si="156"/>
        <v>0.78400000000000003</v>
      </c>
      <c r="Q769" s="65"/>
      <c r="R769" s="65">
        <f t="shared" si="157"/>
        <v>0.20400000000000001</v>
      </c>
      <c r="S769" s="125">
        <f t="shared" si="158"/>
        <v>0.98799999999999999</v>
      </c>
    </row>
    <row r="770" spans="1:19" x14ac:dyDescent="0.25">
      <c r="A770" s="121" t="s">
        <v>10</v>
      </c>
      <c r="B770" s="124">
        <v>551</v>
      </c>
      <c r="C770" s="88">
        <v>236</v>
      </c>
      <c r="D770" s="89">
        <v>0.42799999999999999</v>
      </c>
      <c r="E770" s="88">
        <v>60</v>
      </c>
      <c r="F770" s="89">
        <v>0.109</v>
      </c>
      <c r="G770" s="88">
        <v>108</v>
      </c>
      <c r="H770" s="89">
        <v>0.19600000000000001</v>
      </c>
      <c r="I770" s="88">
        <v>20</v>
      </c>
      <c r="J770" s="89">
        <v>3.5999999999999997E-2</v>
      </c>
      <c r="K770" s="88">
        <v>72</v>
      </c>
      <c r="L770" s="89">
        <v>0.13100000000000001</v>
      </c>
      <c r="M770" s="88">
        <v>40</v>
      </c>
      <c r="N770" s="89">
        <v>7.2999999999999995E-2</v>
      </c>
      <c r="P770" s="65">
        <f t="shared" si="156"/>
        <v>0.76900000000000013</v>
      </c>
      <c r="Q770" s="65"/>
      <c r="R770" s="65">
        <f t="shared" si="157"/>
        <v>0.20400000000000001</v>
      </c>
      <c r="S770" s="125">
        <f t="shared" si="158"/>
        <v>0.97300000000000009</v>
      </c>
    </row>
    <row r="771" spans="1:19" x14ac:dyDescent="0.25">
      <c r="A771" s="121" t="s">
        <v>11</v>
      </c>
      <c r="B771" s="124">
        <v>962</v>
      </c>
      <c r="C771" s="124">
        <v>563</v>
      </c>
      <c r="D771" s="89">
        <v>0.58499999999999996</v>
      </c>
      <c r="E771" s="88">
        <v>115</v>
      </c>
      <c r="F771" s="89">
        <v>0.12</v>
      </c>
      <c r="G771" s="88">
        <v>104</v>
      </c>
      <c r="H771" s="89">
        <v>0.108</v>
      </c>
      <c r="I771" s="88">
        <v>22</v>
      </c>
      <c r="J771" s="89">
        <v>2.3E-2</v>
      </c>
      <c r="K771" s="88">
        <v>74</v>
      </c>
      <c r="L771" s="89">
        <v>7.6999999999999999E-2</v>
      </c>
      <c r="M771" s="88">
        <v>70</v>
      </c>
      <c r="N771" s="89">
        <v>7.2999999999999995E-2</v>
      </c>
      <c r="P771" s="65">
        <f t="shared" si="156"/>
        <v>0.83599999999999997</v>
      </c>
      <c r="Q771" s="65"/>
      <c r="R771" s="65">
        <f t="shared" si="157"/>
        <v>0.15</v>
      </c>
      <c r="S771" s="125">
        <f t="shared" si="158"/>
        <v>0.98599999999999999</v>
      </c>
    </row>
    <row r="772" spans="1:19" x14ac:dyDescent="0.25">
      <c r="A772" s="121" t="s">
        <v>12</v>
      </c>
      <c r="B772" s="124">
        <v>2</v>
      </c>
      <c r="C772" s="88">
        <v>0</v>
      </c>
      <c r="D772" s="89" t="s">
        <v>841</v>
      </c>
      <c r="E772" s="88">
        <v>0</v>
      </c>
      <c r="F772" s="89" t="s">
        <v>841</v>
      </c>
      <c r="G772" s="88">
        <v>0</v>
      </c>
      <c r="H772" s="89" t="s">
        <v>841</v>
      </c>
      <c r="I772" s="88">
        <v>0</v>
      </c>
      <c r="J772" s="89" t="s">
        <v>841</v>
      </c>
      <c r="K772" s="88">
        <v>0</v>
      </c>
      <c r="L772" s="89" t="s">
        <v>841</v>
      </c>
      <c r="M772" s="88">
        <v>2</v>
      </c>
      <c r="N772" s="89">
        <v>1</v>
      </c>
    </row>
    <row r="774" spans="1:19" x14ac:dyDescent="0.25">
      <c r="A774" s="121" t="s">
        <v>925</v>
      </c>
      <c r="B774" s="61">
        <f>SUM(B765:B771)</f>
        <v>7177</v>
      </c>
      <c r="P774" s="53">
        <f>SUMPRODUCT(B765:B771,P765:P771)/B774</f>
        <v>0.82915480005573361</v>
      </c>
      <c r="Q774" t="s">
        <v>827</v>
      </c>
    </row>
    <row r="776" spans="1:19" x14ac:dyDescent="0.25">
      <c r="A776" s="81" t="s">
        <v>922</v>
      </c>
    </row>
    <row r="777" spans="1:19" ht="15.75" customHeight="1" x14ac:dyDescent="0.25">
      <c r="A777" s="114"/>
      <c r="B777" s="114"/>
      <c r="C777" s="280" t="s">
        <v>962</v>
      </c>
      <c r="D777" s="281"/>
      <c r="E777" s="281"/>
      <c r="F777" s="282"/>
      <c r="G777" s="280" t="s">
        <v>963</v>
      </c>
      <c r="H777" s="281"/>
      <c r="I777" s="281"/>
      <c r="J777" s="282"/>
      <c r="K777" s="280" t="s">
        <v>835</v>
      </c>
      <c r="L777" s="281"/>
      <c r="M777" s="281"/>
      <c r="N777" s="282"/>
    </row>
    <row r="778" spans="1:19" ht="15.75" customHeight="1" x14ac:dyDescent="0.25">
      <c r="A778" s="123">
        <v>44626</v>
      </c>
      <c r="B778" s="62"/>
      <c r="C778" s="280" t="s">
        <v>920</v>
      </c>
      <c r="D778" s="282"/>
      <c r="E778" s="280" t="s">
        <v>921</v>
      </c>
      <c r="F778" s="282"/>
      <c r="G778" s="280" t="s">
        <v>920</v>
      </c>
      <c r="H778" s="282"/>
      <c r="I778" s="280" t="s">
        <v>921</v>
      </c>
      <c r="J778" s="282"/>
      <c r="K778" s="280" t="s">
        <v>920</v>
      </c>
      <c r="L778" s="282"/>
      <c r="M778" s="280" t="s">
        <v>921</v>
      </c>
      <c r="N778" s="282"/>
    </row>
    <row r="779" spans="1:19" ht="45" x14ac:dyDescent="0.25">
      <c r="A779" s="119" t="s">
        <v>104</v>
      </c>
      <c r="B779" s="62" t="s">
        <v>1026</v>
      </c>
      <c r="C779" s="62" t="s">
        <v>839</v>
      </c>
      <c r="D779" s="62" t="s">
        <v>840</v>
      </c>
      <c r="E779" s="62" t="s">
        <v>839</v>
      </c>
      <c r="F779" s="62" t="s">
        <v>840</v>
      </c>
      <c r="G779" s="62" t="s">
        <v>839</v>
      </c>
      <c r="H779" s="62" t="s">
        <v>840</v>
      </c>
      <c r="I779" s="62" t="s">
        <v>839</v>
      </c>
      <c r="J779" s="62" t="s">
        <v>840</v>
      </c>
      <c r="K779" s="62" t="s">
        <v>839</v>
      </c>
      <c r="L779" s="62" t="s">
        <v>840</v>
      </c>
      <c r="M779" s="62" t="s">
        <v>839</v>
      </c>
      <c r="N779" s="62" t="s">
        <v>840</v>
      </c>
      <c r="P779" s="62" t="s">
        <v>833</v>
      </c>
      <c r="Q779" s="62" t="s">
        <v>834</v>
      </c>
      <c r="R779" s="62" t="s">
        <v>923</v>
      </c>
    </row>
    <row r="780" spans="1:19" x14ac:dyDescent="0.25">
      <c r="A780" s="120" t="s">
        <v>964</v>
      </c>
      <c r="B780" s="122">
        <v>371</v>
      </c>
      <c r="C780" s="85">
        <v>0</v>
      </c>
      <c r="D780" s="85" t="s">
        <v>841</v>
      </c>
      <c r="E780" s="85">
        <v>0</v>
      </c>
      <c r="F780" s="85" t="s">
        <v>841</v>
      </c>
      <c r="G780" s="85">
        <v>0</v>
      </c>
      <c r="H780" s="85" t="s">
        <v>841</v>
      </c>
      <c r="I780" s="85">
        <v>0</v>
      </c>
      <c r="J780" s="85" t="s">
        <v>841</v>
      </c>
      <c r="K780" s="85">
        <v>17</v>
      </c>
      <c r="L780" s="86">
        <v>4.5999999999999999E-2</v>
      </c>
      <c r="M780" s="122">
        <v>354</v>
      </c>
      <c r="N780" s="86">
        <v>0.95399999999999996</v>
      </c>
    </row>
    <row r="781" spans="1:19" x14ac:dyDescent="0.25">
      <c r="A781" s="121" t="s">
        <v>965</v>
      </c>
      <c r="B781" s="124">
        <v>289</v>
      </c>
      <c r="C781" s="88">
        <v>0</v>
      </c>
      <c r="D781" s="89" t="s">
        <v>841</v>
      </c>
      <c r="E781" s="88">
        <v>0</v>
      </c>
      <c r="F781" s="89" t="s">
        <v>841</v>
      </c>
      <c r="G781" s="88">
        <v>3</v>
      </c>
      <c r="H781" s="89">
        <v>0.01</v>
      </c>
      <c r="I781" s="88">
        <v>61</v>
      </c>
      <c r="J781" s="89">
        <v>0.21099999999999999</v>
      </c>
      <c r="K781" s="88">
        <v>11</v>
      </c>
      <c r="L781" s="89">
        <v>3.7999999999999999E-2</v>
      </c>
      <c r="M781" s="124">
        <v>115</v>
      </c>
      <c r="N781" s="89">
        <v>0.39800000000000002</v>
      </c>
    </row>
    <row r="782" spans="1:19" x14ac:dyDescent="0.25">
      <c r="A782" s="120" t="s">
        <v>809</v>
      </c>
      <c r="B782" s="122">
        <v>1279</v>
      </c>
      <c r="C782" s="85">
        <v>50</v>
      </c>
      <c r="D782" s="86">
        <v>3.9E-2</v>
      </c>
      <c r="E782" s="85">
        <v>280</v>
      </c>
      <c r="F782" s="86">
        <v>0.219</v>
      </c>
      <c r="G782" s="122">
        <v>115</v>
      </c>
      <c r="H782" s="86">
        <v>0.09</v>
      </c>
      <c r="I782" s="122">
        <v>592</v>
      </c>
      <c r="J782" s="86">
        <v>0.46300000000000002</v>
      </c>
      <c r="K782" s="85">
        <v>35</v>
      </c>
      <c r="L782" s="86">
        <v>2.7E-2</v>
      </c>
      <c r="M782" s="122">
        <v>177</v>
      </c>
      <c r="N782" s="86">
        <v>0.13800000000000001</v>
      </c>
      <c r="P782" s="65">
        <f>D782+F782+H782+J782</f>
        <v>0.81099999999999994</v>
      </c>
      <c r="Q782" s="65"/>
      <c r="R782" s="65">
        <f>L782+N782</f>
        <v>0.16500000000000001</v>
      </c>
      <c r="S782" s="125">
        <f>SUM(P782:R782)</f>
        <v>0.97599999999999998</v>
      </c>
    </row>
    <row r="783" spans="1:19" x14ac:dyDescent="0.25">
      <c r="A783" s="121" t="s">
        <v>6</v>
      </c>
      <c r="B783" s="124">
        <v>1293</v>
      </c>
      <c r="C783" s="88">
        <v>104</v>
      </c>
      <c r="D783" s="89">
        <v>0.08</v>
      </c>
      <c r="E783" s="124">
        <v>427</v>
      </c>
      <c r="F783" s="89">
        <v>0.33</v>
      </c>
      <c r="G783" s="124">
        <v>115</v>
      </c>
      <c r="H783" s="89">
        <v>8.8999999999999996E-2</v>
      </c>
      <c r="I783" s="124">
        <v>453</v>
      </c>
      <c r="J783" s="89">
        <v>0.35</v>
      </c>
      <c r="K783" s="88">
        <v>30</v>
      </c>
      <c r="L783" s="89">
        <v>2.3E-2</v>
      </c>
      <c r="M783" s="88">
        <v>151</v>
      </c>
      <c r="N783" s="89">
        <v>0.11700000000000001</v>
      </c>
      <c r="P783" s="65">
        <f t="shared" ref="P783:P788" si="159">D783+F783+H783+J783</f>
        <v>0.84899999999999998</v>
      </c>
      <c r="Q783" s="65"/>
      <c r="R783" s="65">
        <f t="shared" ref="R783:R788" si="160">L783+N783</f>
        <v>0.14000000000000001</v>
      </c>
      <c r="S783" s="125">
        <f t="shared" ref="S783:S788" si="161">SUM(P783:R783)</f>
        <v>0.98899999999999999</v>
      </c>
    </row>
    <row r="784" spans="1:19" x14ac:dyDescent="0.25">
      <c r="A784" s="120" t="s">
        <v>7</v>
      </c>
      <c r="B784" s="122">
        <v>1092</v>
      </c>
      <c r="C784" s="85">
        <v>118</v>
      </c>
      <c r="D784" s="86">
        <v>0.108</v>
      </c>
      <c r="E784" s="122">
        <v>390</v>
      </c>
      <c r="F784" s="86">
        <v>0.35699999999999998</v>
      </c>
      <c r="G784" s="122">
        <v>108</v>
      </c>
      <c r="H784" s="86">
        <v>9.9000000000000005E-2</v>
      </c>
      <c r="I784" s="122">
        <v>348</v>
      </c>
      <c r="J784" s="86">
        <v>0.31900000000000001</v>
      </c>
      <c r="K784" s="85">
        <v>18</v>
      </c>
      <c r="L784" s="86">
        <v>1.6E-2</v>
      </c>
      <c r="M784" s="85">
        <v>96</v>
      </c>
      <c r="N784" s="86">
        <v>8.7999999999999995E-2</v>
      </c>
      <c r="P784" s="65">
        <f t="shared" si="159"/>
        <v>0.88300000000000001</v>
      </c>
      <c r="Q784" s="65"/>
      <c r="R784" s="65">
        <f t="shared" si="160"/>
        <v>0.104</v>
      </c>
      <c r="S784" s="125">
        <f t="shared" si="161"/>
        <v>0.98699999999999999</v>
      </c>
    </row>
    <row r="785" spans="1:19" x14ac:dyDescent="0.25">
      <c r="A785" s="121" t="s">
        <v>8</v>
      </c>
      <c r="B785" s="124">
        <v>850</v>
      </c>
      <c r="C785" s="88">
        <v>160</v>
      </c>
      <c r="D785" s="89">
        <v>0.188</v>
      </c>
      <c r="E785" s="88">
        <v>304</v>
      </c>
      <c r="F785" s="89">
        <v>0.35799999999999998</v>
      </c>
      <c r="G785" s="124">
        <v>108</v>
      </c>
      <c r="H785" s="89">
        <v>0.127</v>
      </c>
      <c r="I785" s="124">
        <v>170</v>
      </c>
      <c r="J785" s="89">
        <v>0.2</v>
      </c>
      <c r="K785" s="88">
        <v>35</v>
      </c>
      <c r="L785" s="89">
        <v>4.1000000000000002E-2</v>
      </c>
      <c r="M785" s="88">
        <v>57</v>
      </c>
      <c r="N785" s="89">
        <v>6.7000000000000004E-2</v>
      </c>
      <c r="P785" s="65">
        <f t="shared" si="159"/>
        <v>0.873</v>
      </c>
      <c r="Q785" s="65"/>
      <c r="R785" s="65">
        <f t="shared" si="160"/>
        <v>0.10800000000000001</v>
      </c>
      <c r="S785" s="125">
        <f t="shared" si="161"/>
        <v>0.98099999999999998</v>
      </c>
    </row>
    <row r="786" spans="1:19" x14ac:dyDescent="0.25">
      <c r="A786" s="120" t="s">
        <v>9</v>
      </c>
      <c r="B786" s="122">
        <v>642</v>
      </c>
      <c r="C786" s="85">
        <v>178</v>
      </c>
      <c r="D786" s="86">
        <v>0.27700000000000002</v>
      </c>
      <c r="E786" s="85">
        <v>167</v>
      </c>
      <c r="F786" s="86">
        <v>0.26</v>
      </c>
      <c r="G786" s="85">
        <v>93</v>
      </c>
      <c r="H786" s="86">
        <v>0.14499999999999999</v>
      </c>
      <c r="I786" s="85">
        <v>78</v>
      </c>
      <c r="J786" s="86">
        <v>0.121</v>
      </c>
      <c r="K786" s="85">
        <v>60</v>
      </c>
      <c r="L786" s="86">
        <v>9.2999999999999999E-2</v>
      </c>
      <c r="M786" s="85">
        <v>58</v>
      </c>
      <c r="N786" s="86">
        <v>0.09</v>
      </c>
      <c r="P786" s="65">
        <f t="shared" si="159"/>
        <v>0.80300000000000005</v>
      </c>
      <c r="Q786" s="65"/>
      <c r="R786" s="65">
        <f t="shared" si="160"/>
        <v>0.183</v>
      </c>
      <c r="S786" s="125">
        <f t="shared" si="161"/>
        <v>0.98599999999999999</v>
      </c>
    </row>
    <row r="787" spans="1:19" x14ac:dyDescent="0.25">
      <c r="A787" s="121" t="s">
        <v>10</v>
      </c>
      <c r="B787" s="124">
        <v>479</v>
      </c>
      <c r="C787" s="88">
        <v>198</v>
      </c>
      <c r="D787" s="89">
        <v>0.41299999999999998</v>
      </c>
      <c r="E787" s="88">
        <v>73</v>
      </c>
      <c r="F787" s="89">
        <v>0.152</v>
      </c>
      <c r="G787" s="88">
        <v>79</v>
      </c>
      <c r="H787" s="89">
        <v>0.16500000000000001</v>
      </c>
      <c r="I787" s="88">
        <v>27</v>
      </c>
      <c r="J787" s="89">
        <v>5.6000000000000001E-2</v>
      </c>
      <c r="K787" s="88">
        <v>63</v>
      </c>
      <c r="L787" s="89">
        <v>0.13200000000000001</v>
      </c>
      <c r="M787" s="88">
        <v>26</v>
      </c>
      <c r="N787" s="89">
        <v>5.3999999999999999E-2</v>
      </c>
      <c r="P787" s="65">
        <f t="shared" si="159"/>
        <v>0.78600000000000003</v>
      </c>
      <c r="Q787" s="65"/>
      <c r="R787" s="65">
        <f t="shared" si="160"/>
        <v>0.186</v>
      </c>
      <c r="S787" s="125">
        <f t="shared" si="161"/>
        <v>0.97199999999999998</v>
      </c>
    </row>
    <row r="788" spans="1:19" x14ac:dyDescent="0.25">
      <c r="A788" s="121" t="s">
        <v>11</v>
      </c>
      <c r="B788" s="124">
        <v>862</v>
      </c>
      <c r="C788" s="124">
        <v>465</v>
      </c>
      <c r="D788" s="89">
        <v>0.53900000000000003</v>
      </c>
      <c r="E788" s="88">
        <v>171</v>
      </c>
      <c r="F788" s="89">
        <v>0.19800000000000001</v>
      </c>
      <c r="G788" s="88">
        <v>88</v>
      </c>
      <c r="H788" s="89">
        <v>0.10199999999999999</v>
      </c>
      <c r="I788" s="88">
        <v>22</v>
      </c>
      <c r="J788" s="89">
        <v>2.5999999999999999E-2</v>
      </c>
      <c r="K788" s="88">
        <v>66</v>
      </c>
      <c r="L788" s="89">
        <v>7.6999999999999999E-2</v>
      </c>
      <c r="M788" s="88">
        <v>36</v>
      </c>
      <c r="N788" s="89">
        <v>4.2000000000000003E-2</v>
      </c>
      <c r="P788" s="65">
        <f t="shared" si="159"/>
        <v>0.8650000000000001</v>
      </c>
      <c r="Q788" s="65"/>
      <c r="R788" s="65">
        <f t="shared" si="160"/>
        <v>0.11899999999999999</v>
      </c>
      <c r="S788" s="125">
        <f t="shared" si="161"/>
        <v>0.9840000000000001</v>
      </c>
    </row>
    <row r="789" spans="1:19" x14ac:dyDescent="0.25">
      <c r="A789" s="121" t="s">
        <v>12</v>
      </c>
      <c r="B789" s="124">
        <v>1</v>
      </c>
      <c r="C789" s="88">
        <v>0</v>
      </c>
      <c r="D789" s="89" t="s">
        <v>841</v>
      </c>
      <c r="E789" s="88">
        <v>0</v>
      </c>
      <c r="F789" s="89" t="s">
        <v>841</v>
      </c>
      <c r="G789" s="88">
        <v>0</v>
      </c>
      <c r="H789" s="89" t="s">
        <v>841</v>
      </c>
      <c r="I789" s="88">
        <v>0</v>
      </c>
      <c r="J789" s="89" t="s">
        <v>841</v>
      </c>
      <c r="K789" s="88">
        <v>0</v>
      </c>
      <c r="L789" s="89" t="s">
        <v>841</v>
      </c>
      <c r="M789" s="88">
        <v>1</v>
      </c>
      <c r="N789" s="89">
        <v>1</v>
      </c>
    </row>
    <row r="791" spans="1:19" x14ac:dyDescent="0.25">
      <c r="A791" s="121" t="s">
        <v>925</v>
      </c>
      <c r="B791" s="61">
        <f>SUM(B782:B788)</f>
        <v>6497</v>
      </c>
      <c r="P791" s="53">
        <f>SUMPRODUCT(B782:B788,P782:P788)/B791</f>
        <v>0.84330644913036779</v>
      </c>
      <c r="Q791" t="s">
        <v>827</v>
      </c>
    </row>
    <row r="793" spans="1:19" x14ac:dyDescent="0.25">
      <c r="A793" s="81" t="s">
        <v>922</v>
      </c>
    </row>
    <row r="794" spans="1:19" ht="15.75" customHeight="1" x14ac:dyDescent="0.25">
      <c r="A794" s="114"/>
      <c r="B794" s="114"/>
      <c r="C794" s="280" t="s">
        <v>962</v>
      </c>
      <c r="D794" s="281"/>
      <c r="E794" s="281"/>
      <c r="F794" s="282"/>
      <c r="G794" s="280" t="s">
        <v>963</v>
      </c>
      <c r="H794" s="281"/>
      <c r="I794" s="281"/>
      <c r="J794" s="282"/>
      <c r="K794" s="280" t="s">
        <v>835</v>
      </c>
      <c r="L794" s="281"/>
      <c r="M794" s="281"/>
      <c r="N794" s="282"/>
    </row>
    <row r="795" spans="1:19" ht="15.75" customHeight="1" x14ac:dyDescent="0.25">
      <c r="A795" s="123">
        <v>44627</v>
      </c>
      <c r="B795" s="62"/>
      <c r="C795" s="280" t="s">
        <v>920</v>
      </c>
      <c r="D795" s="282"/>
      <c r="E795" s="280" t="s">
        <v>921</v>
      </c>
      <c r="F795" s="282"/>
      <c r="G795" s="280" t="s">
        <v>920</v>
      </c>
      <c r="H795" s="282"/>
      <c r="I795" s="280" t="s">
        <v>921</v>
      </c>
      <c r="J795" s="282"/>
      <c r="K795" s="280" t="s">
        <v>920</v>
      </c>
      <c r="L795" s="282"/>
      <c r="M795" s="280" t="s">
        <v>921</v>
      </c>
      <c r="N795" s="282"/>
    </row>
    <row r="796" spans="1:19" ht="45" x14ac:dyDescent="0.25">
      <c r="A796" s="119" t="s">
        <v>104</v>
      </c>
      <c r="B796" s="62" t="s">
        <v>1026</v>
      </c>
      <c r="C796" s="62" t="s">
        <v>839</v>
      </c>
      <c r="D796" s="62" t="s">
        <v>840</v>
      </c>
      <c r="E796" s="62" t="s">
        <v>839</v>
      </c>
      <c r="F796" s="62" t="s">
        <v>840</v>
      </c>
      <c r="G796" s="62" t="s">
        <v>839</v>
      </c>
      <c r="H796" s="62" t="s">
        <v>840</v>
      </c>
      <c r="I796" s="62" t="s">
        <v>839</v>
      </c>
      <c r="J796" s="62" t="s">
        <v>840</v>
      </c>
      <c r="K796" s="62" t="s">
        <v>839</v>
      </c>
      <c r="L796" s="62" t="s">
        <v>840</v>
      </c>
      <c r="M796" s="62" t="s">
        <v>839</v>
      </c>
      <c r="N796" s="62" t="s">
        <v>840</v>
      </c>
      <c r="P796" s="62" t="s">
        <v>833</v>
      </c>
      <c r="Q796" s="62" t="s">
        <v>834</v>
      </c>
      <c r="R796" s="62" t="s">
        <v>923</v>
      </c>
    </row>
    <row r="797" spans="1:19" x14ac:dyDescent="0.25">
      <c r="A797" s="120" t="s">
        <v>964</v>
      </c>
      <c r="B797" s="122">
        <v>362</v>
      </c>
      <c r="C797" s="85">
        <v>0</v>
      </c>
      <c r="D797" s="85" t="s">
        <v>841</v>
      </c>
      <c r="E797" s="85">
        <v>0</v>
      </c>
      <c r="F797" s="85" t="s">
        <v>841</v>
      </c>
      <c r="G797" s="85">
        <v>0</v>
      </c>
      <c r="H797" s="85" t="s">
        <v>841</v>
      </c>
      <c r="I797" s="85">
        <v>0</v>
      </c>
      <c r="J797" s="85" t="s">
        <v>841</v>
      </c>
      <c r="K797" s="85">
        <v>15</v>
      </c>
      <c r="L797" s="86">
        <v>4.1000000000000002E-2</v>
      </c>
      <c r="M797" s="122">
        <v>347</v>
      </c>
      <c r="N797" s="86">
        <v>0.95899999999999996</v>
      </c>
    </row>
    <row r="798" spans="1:19" x14ac:dyDescent="0.25">
      <c r="A798" s="121" t="s">
        <v>965</v>
      </c>
      <c r="B798" s="124">
        <v>287</v>
      </c>
      <c r="C798" s="88">
        <v>0</v>
      </c>
      <c r="D798" s="89" t="s">
        <v>841</v>
      </c>
      <c r="E798" s="88">
        <v>0</v>
      </c>
      <c r="F798" s="89" t="s">
        <v>841</v>
      </c>
      <c r="G798" s="88">
        <v>7</v>
      </c>
      <c r="H798" s="89">
        <v>2.4E-2</v>
      </c>
      <c r="I798" s="88">
        <v>62</v>
      </c>
      <c r="J798" s="89">
        <v>0.216</v>
      </c>
      <c r="K798" s="88">
        <v>15</v>
      </c>
      <c r="L798" s="89">
        <v>5.1999999999999998E-2</v>
      </c>
      <c r="M798" s="124">
        <v>107</v>
      </c>
      <c r="N798" s="89">
        <v>0.373</v>
      </c>
    </row>
    <row r="799" spans="1:19" x14ac:dyDescent="0.25">
      <c r="A799" s="120" t="s">
        <v>809</v>
      </c>
      <c r="B799" s="122">
        <v>1287</v>
      </c>
      <c r="C799" s="85">
        <v>62</v>
      </c>
      <c r="D799" s="86">
        <v>4.8000000000000001E-2</v>
      </c>
      <c r="E799" s="85">
        <v>275</v>
      </c>
      <c r="F799" s="86">
        <v>0.214</v>
      </c>
      <c r="G799" s="122">
        <v>125</v>
      </c>
      <c r="H799" s="86">
        <v>9.7000000000000003E-2</v>
      </c>
      <c r="I799" s="122">
        <v>579</v>
      </c>
      <c r="J799" s="86">
        <v>0.45</v>
      </c>
      <c r="K799" s="85">
        <v>35</v>
      </c>
      <c r="L799" s="86">
        <v>2.7E-2</v>
      </c>
      <c r="M799" s="122">
        <v>177</v>
      </c>
      <c r="N799" s="86">
        <v>0.13800000000000001</v>
      </c>
      <c r="P799" s="65">
        <f>D799+F799+H799+J799</f>
        <v>0.80899999999999994</v>
      </c>
      <c r="Q799" s="65"/>
      <c r="R799" s="65">
        <f>L799+N799</f>
        <v>0.16500000000000001</v>
      </c>
      <c r="S799" s="125">
        <f>SUM(P799:R799)</f>
        <v>0.97399999999999998</v>
      </c>
    </row>
    <row r="800" spans="1:19" x14ac:dyDescent="0.25">
      <c r="A800" s="121" t="s">
        <v>6</v>
      </c>
      <c r="B800" s="124">
        <v>1278</v>
      </c>
      <c r="C800" s="88">
        <v>114</v>
      </c>
      <c r="D800" s="89">
        <v>8.8999999999999996E-2</v>
      </c>
      <c r="E800" s="124">
        <v>416</v>
      </c>
      <c r="F800" s="89">
        <v>0.32600000000000001</v>
      </c>
      <c r="G800" s="124">
        <v>126</v>
      </c>
      <c r="H800" s="89">
        <v>9.9000000000000005E-2</v>
      </c>
      <c r="I800" s="124">
        <v>436</v>
      </c>
      <c r="J800" s="89">
        <v>0.34100000000000003</v>
      </c>
      <c r="K800" s="88">
        <v>32</v>
      </c>
      <c r="L800" s="89">
        <v>2.5000000000000001E-2</v>
      </c>
      <c r="M800" s="88">
        <v>139</v>
      </c>
      <c r="N800" s="89">
        <v>0.109</v>
      </c>
      <c r="P800" s="65">
        <f t="shared" ref="P800:P805" si="162">D800+F800+H800+J800</f>
        <v>0.85499999999999998</v>
      </c>
      <c r="Q800" s="65"/>
      <c r="R800" s="65">
        <f t="shared" ref="R800:R805" si="163">L800+N800</f>
        <v>0.13400000000000001</v>
      </c>
      <c r="S800" s="125">
        <f t="shared" ref="S800:S805" si="164">SUM(P800:R800)</f>
        <v>0.98899999999999999</v>
      </c>
    </row>
    <row r="801" spans="1:19" x14ac:dyDescent="0.25">
      <c r="A801" s="120" t="s">
        <v>7</v>
      </c>
      <c r="B801" s="122">
        <v>1097</v>
      </c>
      <c r="C801" s="85">
        <v>139</v>
      </c>
      <c r="D801" s="86">
        <v>0.127</v>
      </c>
      <c r="E801" s="122">
        <v>373</v>
      </c>
      <c r="F801" s="86">
        <v>0.34</v>
      </c>
      <c r="G801" s="122">
        <v>125</v>
      </c>
      <c r="H801" s="86">
        <v>0.114</v>
      </c>
      <c r="I801" s="122">
        <v>330</v>
      </c>
      <c r="J801" s="86">
        <v>0.30099999999999999</v>
      </c>
      <c r="K801" s="85">
        <v>22</v>
      </c>
      <c r="L801" s="86">
        <v>0.02</v>
      </c>
      <c r="M801" s="85">
        <v>92</v>
      </c>
      <c r="N801" s="86">
        <v>8.4000000000000005E-2</v>
      </c>
      <c r="P801" s="65">
        <f t="shared" si="162"/>
        <v>0.88200000000000012</v>
      </c>
      <c r="Q801" s="65"/>
      <c r="R801" s="65">
        <f t="shared" si="163"/>
        <v>0.10400000000000001</v>
      </c>
      <c r="S801" s="125">
        <f t="shared" si="164"/>
        <v>0.9860000000000001</v>
      </c>
    </row>
    <row r="802" spans="1:19" x14ac:dyDescent="0.25">
      <c r="A802" s="121" t="s">
        <v>8</v>
      </c>
      <c r="B802" s="124">
        <v>860</v>
      </c>
      <c r="C802" s="88">
        <v>190</v>
      </c>
      <c r="D802" s="89">
        <v>0.221</v>
      </c>
      <c r="E802" s="88">
        <v>288</v>
      </c>
      <c r="F802" s="89">
        <v>0.33500000000000002</v>
      </c>
      <c r="G802" s="124">
        <v>118</v>
      </c>
      <c r="H802" s="89">
        <v>0.13700000000000001</v>
      </c>
      <c r="I802" s="124">
        <v>161</v>
      </c>
      <c r="J802" s="89">
        <v>0.187</v>
      </c>
      <c r="K802" s="88">
        <v>41</v>
      </c>
      <c r="L802" s="89">
        <v>4.8000000000000001E-2</v>
      </c>
      <c r="M802" s="88">
        <v>49</v>
      </c>
      <c r="N802" s="89">
        <v>5.7000000000000002E-2</v>
      </c>
      <c r="P802" s="65">
        <f t="shared" si="162"/>
        <v>0.88000000000000012</v>
      </c>
      <c r="Q802" s="65"/>
      <c r="R802" s="65">
        <f t="shared" si="163"/>
        <v>0.10500000000000001</v>
      </c>
      <c r="S802" s="125">
        <f t="shared" si="164"/>
        <v>0.9850000000000001</v>
      </c>
    </row>
    <row r="803" spans="1:19" x14ac:dyDescent="0.25">
      <c r="A803" s="120" t="s">
        <v>9</v>
      </c>
      <c r="B803" s="122">
        <v>645</v>
      </c>
      <c r="C803" s="85">
        <v>194</v>
      </c>
      <c r="D803" s="86">
        <v>0.30099999999999999</v>
      </c>
      <c r="E803" s="85">
        <v>156</v>
      </c>
      <c r="F803" s="86">
        <v>0.24199999999999999</v>
      </c>
      <c r="G803" s="85">
        <v>97</v>
      </c>
      <c r="H803" s="86">
        <v>0.15</v>
      </c>
      <c r="I803" s="85">
        <v>69</v>
      </c>
      <c r="J803" s="86">
        <v>0.107</v>
      </c>
      <c r="K803" s="85">
        <v>65</v>
      </c>
      <c r="L803" s="86">
        <v>0.10100000000000001</v>
      </c>
      <c r="M803" s="85">
        <v>56</v>
      </c>
      <c r="N803" s="86">
        <v>8.6999999999999994E-2</v>
      </c>
      <c r="P803" s="65">
        <f t="shared" si="162"/>
        <v>0.79999999999999993</v>
      </c>
      <c r="Q803" s="65"/>
      <c r="R803" s="65">
        <f t="shared" si="163"/>
        <v>0.188</v>
      </c>
      <c r="S803" s="125">
        <f t="shared" si="164"/>
        <v>0.98799999999999999</v>
      </c>
    </row>
    <row r="804" spans="1:19" x14ac:dyDescent="0.25">
      <c r="A804" s="121" t="s">
        <v>10</v>
      </c>
      <c r="B804" s="124">
        <v>475</v>
      </c>
      <c r="C804" s="88">
        <v>229</v>
      </c>
      <c r="D804" s="89">
        <v>0.48199999999999998</v>
      </c>
      <c r="E804" s="88">
        <v>42</v>
      </c>
      <c r="F804" s="89">
        <v>8.7999999999999995E-2</v>
      </c>
      <c r="G804" s="88">
        <v>85</v>
      </c>
      <c r="H804" s="89">
        <v>0.17899999999999999</v>
      </c>
      <c r="I804" s="88">
        <v>17</v>
      </c>
      <c r="J804" s="89">
        <v>3.5999999999999997E-2</v>
      </c>
      <c r="K804" s="88">
        <v>67</v>
      </c>
      <c r="L804" s="89">
        <v>0.14099999999999999</v>
      </c>
      <c r="M804" s="88">
        <v>23</v>
      </c>
      <c r="N804" s="89">
        <v>4.8000000000000001E-2</v>
      </c>
      <c r="P804" s="65">
        <f t="shared" si="162"/>
        <v>0.78499999999999992</v>
      </c>
      <c r="Q804" s="65"/>
      <c r="R804" s="65">
        <f t="shared" si="163"/>
        <v>0.189</v>
      </c>
      <c r="S804" s="125">
        <f t="shared" si="164"/>
        <v>0.97399999999999998</v>
      </c>
    </row>
    <row r="805" spans="1:19" x14ac:dyDescent="0.25">
      <c r="A805" s="121" t="s">
        <v>11</v>
      </c>
      <c r="B805" s="124">
        <v>857</v>
      </c>
      <c r="C805" s="124">
        <v>518</v>
      </c>
      <c r="D805" s="89">
        <v>0.60399999999999998</v>
      </c>
      <c r="E805" s="88">
        <v>113</v>
      </c>
      <c r="F805" s="89">
        <v>0.13200000000000001</v>
      </c>
      <c r="G805" s="88">
        <v>94</v>
      </c>
      <c r="H805" s="89">
        <v>0.11</v>
      </c>
      <c r="I805" s="88">
        <v>11</v>
      </c>
      <c r="J805" s="89">
        <v>1.2999999999999999E-2</v>
      </c>
      <c r="K805" s="88">
        <v>72</v>
      </c>
      <c r="L805" s="89">
        <v>8.4000000000000005E-2</v>
      </c>
      <c r="M805" s="88">
        <v>34</v>
      </c>
      <c r="N805" s="89">
        <v>0.04</v>
      </c>
      <c r="P805" s="65">
        <f t="shared" si="162"/>
        <v>0.85899999999999999</v>
      </c>
      <c r="Q805" s="65"/>
      <c r="R805" s="65">
        <f t="shared" si="163"/>
        <v>0.124</v>
      </c>
      <c r="S805" s="125">
        <f t="shared" si="164"/>
        <v>0.98299999999999998</v>
      </c>
    </row>
    <row r="806" spans="1:19" x14ac:dyDescent="0.25">
      <c r="A806" s="121" t="s">
        <v>12</v>
      </c>
      <c r="B806" s="124">
        <v>1</v>
      </c>
      <c r="C806" s="88">
        <v>0</v>
      </c>
      <c r="D806" s="89" t="s">
        <v>841</v>
      </c>
      <c r="E806" s="88">
        <v>0</v>
      </c>
      <c r="F806" s="89" t="s">
        <v>841</v>
      </c>
      <c r="G806" s="88">
        <v>0</v>
      </c>
      <c r="H806" s="89" t="s">
        <v>841</v>
      </c>
      <c r="I806" s="88">
        <v>0</v>
      </c>
      <c r="J806" s="89" t="s">
        <v>841</v>
      </c>
      <c r="K806" s="88">
        <v>0</v>
      </c>
      <c r="L806" s="89" t="s">
        <v>841</v>
      </c>
      <c r="M806" s="88">
        <v>1</v>
      </c>
      <c r="N806" s="89">
        <v>1</v>
      </c>
    </row>
    <row r="808" spans="1:19" x14ac:dyDescent="0.25">
      <c r="A808" s="121" t="s">
        <v>925</v>
      </c>
      <c r="B808" s="61">
        <f>SUM(B799:B805)</f>
        <v>6499</v>
      </c>
      <c r="P808" s="53">
        <f>SUMPRODUCT(B799:B805,P799:P805)/B808</f>
        <v>0.84370903215879389</v>
      </c>
      <c r="Q808" t="s">
        <v>827</v>
      </c>
    </row>
    <row r="810" spans="1:19" x14ac:dyDescent="0.25">
      <c r="A810" s="81" t="s">
        <v>922</v>
      </c>
    </row>
    <row r="811" spans="1:19" ht="15.75" customHeight="1" x14ac:dyDescent="0.25">
      <c r="A811" s="114"/>
      <c r="B811" s="114"/>
      <c r="C811" s="280" t="s">
        <v>962</v>
      </c>
      <c r="D811" s="281"/>
      <c r="E811" s="281"/>
      <c r="F811" s="282"/>
      <c r="G811" s="280" t="s">
        <v>963</v>
      </c>
      <c r="H811" s="281"/>
      <c r="I811" s="281"/>
      <c r="J811" s="282"/>
      <c r="K811" s="280" t="s">
        <v>835</v>
      </c>
      <c r="L811" s="281"/>
      <c r="M811" s="281"/>
      <c r="N811" s="282"/>
    </row>
    <row r="812" spans="1:19" ht="15.75" customHeight="1" x14ac:dyDescent="0.25">
      <c r="A812" s="123">
        <v>44628</v>
      </c>
      <c r="B812" s="62"/>
      <c r="C812" s="280" t="s">
        <v>920</v>
      </c>
      <c r="D812" s="282"/>
      <c r="E812" s="280" t="s">
        <v>921</v>
      </c>
      <c r="F812" s="282"/>
      <c r="G812" s="280" t="s">
        <v>920</v>
      </c>
      <c r="H812" s="282"/>
      <c r="I812" s="280" t="s">
        <v>921</v>
      </c>
      <c r="J812" s="282"/>
      <c r="K812" s="280" t="s">
        <v>920</v>
      </c>
      <c r="L812" s="282"/>
      <c r="M812" s="280" t="s">
        <v>921</v>
      </c>
      <c r="N812" s="282"/>
    </row>
    <row r="813" spans="1:19" ht="45" x14ac:dyDescent="0.25">
      <c r="A813" s="119" t="s">
        <v>104</v>
      </c>
      <c r="B813" s="62" t="s">
        <v>1026</v>
      </c>
      <c r="C813" s="62" t="s">
        <v>839</v>
      </c>
      <c r="D813" s="62" t="s">
        <v>840</v>
      </c>
      <c r="E813" s="62" t="s">
        <v>839</v>
      </c>
      <c r="F813" s="62" t="s">
        <v>840</v>
      </c>
      <c r="G813" s="62" t="s">
        <v>839</v>
      </c>
      <c r="H813" s="62" t="s">
        <v>840</v>
      </c>
      <c r="I813" s="62" t="s">
        <v>839</v>
      </c>
      <c r="J813" s="62" t="s">
        <v>840</v>
      </c>
      <c r="K813" s="62" t="s">
        <v>839</v>
      </c>
      <c r="L813" s="62" t="s">
        <v>840</v>
      </c>
      <c r="M813" s="62" t="s">
        <v>839</v>
      </c>
      <c r="N813" s="62" t="s">
        <v>840</v>
      </c>
      <c r="P813" s="62" t="s">
        <v>833</v>
      </c>
      <c r="Q813" s="62" t="s">
        <v>834</v>
      </c>
      <c r="R813" s="62" t="s">
        <v>923</v>
      </c>
    </row>
    <row r="814" spans="1:19" x14ac:dyDescent="0.25">
      <c r="A814" s="120" t="s">
        <v>964</v>
      </c>
      <c r="B814" s="122">
        <v>357</v>
      </c>
      <c r="C814" s="85">
        <v>0</v>
      </c>
      <c r="D814" s="85" t="s">
        <v>841</v>
      </c>
      <c r="E814" s="85">
        <v>0</v>
      </c>
      <c r="F814" s="85" t="s">
        <v>841</v>
      </c>
      <c r="G814" s="85">
        <v>0</v>
      </c>
      <c r="H814" s="85" t="s">
        <v>841</v>
      </c>
      <c r="I814" s="85">
        <v>0</v>
      </c>
      <c r="J814" s="85" t="s">
        <v>841</v>
      </c>
      <c r="K814" s="85">
        <v>15</v>
      </c>
      <c r="L814" s="86">
        <v>4.2000000000000003E-2</v>
      </c>
      <c r="M814" s="122">
        <v>342</v>
      </c>
      <c r="N814" s="86">
        <v>0.95799999999999996</v>
      </c>
    </row>
    <row r="815" spans="1:19" x14ac:dyDescent="0.25">
      <c r="A815" s="121" t="s">
        <v>965</v>
      </c>
      <c r="B815" s="124">
        <v>262</v>
      </c>
      <c r="C815" s="88">
        <v>0</v>
      </c>
      <c r="D815" s="89" t="s">
        <v>841</v>
      </c>
      <c r="E815" s="88">
        <v>0</v>
      </c>
      <c r="F815" s="89" t="s">
        <v>841</v>
      </c>
      <c r="G815" s="88">
        <v>10</v>
      </c>
      <c r="H815" s="89">
        <v>3.7999999999999999E-2</v>
      </c>
      <c r="I815" s="88">
        <v>56</v>
      </c>
      <c r="J815" s="89">
        <v>0.214</v>
      </c>
      <c r="K815" s="88">
        <v>12</v>
      </c>
      <c r="L815" s="89">
        <v>4.5999999999999999E-2</v>
      </c>
      <c r="M815" s="124">
        <v>94</v>
      </c>
      <c r="N815" s="89">
        <v>0.35899999999999999</v>
      </c>
    </row>
    <row r="816" spans="1:19" x14ac:dyDescent="0.25">
      <c r="A816" s="120" t="s">
        <v>809</v>
      </c>
      <c r="B816" s="122">
        <v>1242</v>
      </c>
      <c r="C816" s="85">
        <v>55</v>
      </c>
      <c r="D816" s="86">
        <v>4.3999999999999997E-2</v>
      </c>
      <c r="E816" s="85">
        <v>295</v>
      </c>
      <c r="F816" s="86">
        <v>0.23799999999999999</v>
      </c>
      <c r="G816" s="122">
        <v>116</v>
      </c>
      <c r="H816" s="86">
        <v>9.2999999999999999E-2</v>
      </c>
      <c r="I816" s="122">
        <v>546</v>
      </c>
      <c r="J816" s="86">
        <v>0.44</v>
      </c>
      <c r="K816" s="85">
        <v>32</v>
      </c>
      <c r="L816" s="86">
        <v>2.5999999999999999E-2</v>
      </c>
      <c r="M816" s="122">
        <v>164</v>
      </c>
      <c r="N816" s="86">
        <v>0.13200000000000001</v>
      </c>
      <c r="P816" s="65">
        <f>D816+F816+H816+J816</f>
        <v>0.81499999999999995</v>
      </c>
      <c r="Q816" s="65"/>
      <c r="R816" s="65">
        <f>L816+N816</f>
        <v>0.158</v>
      </c>
      <c r="S816" s="125">
        <f>SUM(P816:R816)</f>
        <v>0.97299999999999998</v>
      </c>
    </row>
    <row r="817" spans="1:19" x14ac:dyDescent="0.25">
      <c r="A817" s="121" t="s">
        <v>6</v>
      </c>
      <c r="B817" s="124">
        <v>1198</v>
      </c>
      <c r="C817" s="88">
        <v>99</v>
      </c>
      <c r="D817" s="89">
        <v>8.3000000000000004E-2</v>
      </c>
      <c r="E817" s="124">
        <v>407</v>
      </c>
      <c r="F817" s="89">
        <v>0.34</v>
      </c>
      <c r="G817" s="124">
        <v>112</v>
      </c>
      <c r="H817" s="89">
        <v>9.2999999999999999E-2</v>
      </c>
      <c r="I817" s="124">
        <v>401</v>
      </c>
      <c r="J817" s="89">
        <v>0.33500000000000002</v>
      </c>
      <c r="K817" s="88">
        <v>27</v>
      </c>
      <c r="L817" s="89">
        <v>2.3E-2</v>
      </c>
      <c r="M817" s="88">
        <v>137</v>
      </c>
      <c r="N817" s="89">
        <v>0.114</v>
      </c>
      <c r="P817" s="65">
        <f t="shared" ref="P817:P822" si="165">D817+F817+H817+J817</f>
        <v>0.85099999999999998</v>
      </c>
      <c r="Q817" s="65"/>
      <c r="R817" s="65">
        <f t="shared" ref="R817:R822" si="166">L817+N817</f>
        <v>0.13700000000000001</v>
      </c>
      <c r="S817" s="125">
        <f t="shared" ref="S817:S822" si="167">SUM(P817:R817)</f>
        <v>0.98799999999999999</v>
      </c>
    </row>
    <row r="818" spans="1:19" x14ac:dyDescent="0.25">
      <c r="A818" s="120" t="s">
        <v>7</v>
      </c>
      <c r="B818" s="122">
        <v>1059</v>
      </c>
      <c r="C818" s="85">
        <v>132</v>
      </c>
      <c r="D818" s="86">
        <v>0.125</v>
      </c>
      <c r="E818" s="122">
        <v>370</v>
      </c>
      <c r="F818" s="86">
        <v>0.34899999999999998</v>
      </c>
      <c r="G818" s="122">
        <v>117</v>
      </c>
      <c r="H818" s="86">
        <v>0.11</v>
      </c>
      <c r="I818" s="122">
        <v>317</v>
      </c>
      <c r="J818" s="86">
        <v>0.29899999999999999</v>
      </c>
      <c r="K818" s="85">
        <v>23</v>
      </c>
      <c r="L818" s="86">
        <v>2.1999999999999999E-2</v>
      </c>
      <c r="M818" s="85">
        <v>84</v>
      </c>
      <c r="N818" s="86">
        <v>7.9000000000000001E-2</v>
      </c>
      <c r="P818" s="65">
        <f t="shared" si="165"/>
        <v>0.88300000000000001</v>
      </c>
      <c r="Q818" s="65"/>
      <c r="R818" s="65">
        <f t="shared" si="166"/>
        <v>0.10100000000000001</v>
      </c>
      <c r="S818" s="125">
        <f t="shared" si="167"/>
        <v>0.98399999999999999</v>
      </c>
    </row>
    <row r="819" spans="1:19" x14ac:dyDescent="0.25">
      <c r="A819" s="121" t="s">
        <v>8</v>
      </c>
      <c r="B819" s="124">
        <v>844</v>
      </c>
      <c r="C819" s="88">
        <v>182</v>
      </c>
      <c r="D819" s="89">
        <v>0.216</v>
      </c>
      <c r="E819" s="88">
        <v>297</v>
      </c>
      <c r="F819" s="89">
        <v>0.35199999999999998</v>
      </c>
      <c r="G819" s="124">
        <v>109</v>
      </c>
      <c r="H819" s="89">
        <v>0.129</v>
      </c>
      <c r="I819" s="124">
        <v>149</v>
      </c>
      <c r="J819" s="89">
        <v>0.17699999999999999</v>
      </c>
      <c r="K819" s="88">
        <v>42</v>
      </c>
      <c r="L819" s="89">
        <v>0.05</v>
      </c>
      <c r="M819" s="88">
        <v>51</v>
      </c>
      <c r="N819" s="89">
        <v>0.06</v>
      </c>
      <c r="P819" s="65">
        <f t="shared" si="165"/>
        <v>0.87399999999999989</v>
      </c>
      <c r="Q819" s="65"/>
      <c r="R819" s="65">
        <f t="shared" si="166"/>
        <v>0.11</v>
      </c>
      <c r="S819" s="125">
        <f t="shared" si="167"/>
        <v>0.98399999999999987</v>
      </c>
    </row>
    <row r="820" spans="1:19" x14ac:dyDescent="0.25">
      <c r="A820" s="120" t="s">
        <v>9</v>
      </c>
      <c r="B820" s="122">
        <v>600</v>
      </c>
      <c r="C820" s="85">
        <v>186</v>
      </c>
      <c r="D820" s="86">
        <v>0.31</v>
      </c>
      <c r="E820" s="85">
        <v>143</v>
      </c>
      <c r="F820" s="86">
        <v>0.23799999999999999</v>
      </c>
      <c r="G820" s="85">
        <v>91</v>
      </c>
      <c r="H820" s="86">
        <v>0.152</v>
      </c>
      <c r="I820" s="85">
        <v>69</v>
      </c>
      <c r="J820" s="86">
        <v>0.115</v>
      </c>
      <c r="K820" s="85">
        <v>55</v>
      </c>
      <c r="L820" s="86">
        <v>9.1999999999999998E-2</v>
      </c>
      <c r="M820" s="85">
        <v>49</v>
      </c>
      <c r="N820" s="86">
        <v>8.2000000000000003E-2</v>
      </c>
      <c r="P820" s="65">
        <f t="shared" si="165"/>
        <v>0.81500000000000006</v>
      </c>
      <c r="Q820" s="65"/>
      <c r="R820" s="65">
        <f t="shared" si="166"/>
        <v>0.17399999999999999</v>
      </c>
      <c r="S820" s="125">
        <f t="shared" si="167"/>
        <v>0.9890000000000001</v>
      </c>
    </row>
    <row r="821" spans="1:19" x14ac:dyDescent="0.25">
      <c r="A821" s="121" t="s">
        <v>10</v>
      </c>
      <c r="B821" s="124">
        <v>461</v>
      </c>
      <c r="C821" s="88">
        <v>226</v>
      </c>
      <c r="D821" s="89">
        <v>0.49</v>
      </c>
      <c r="E821" s="88">
        <v>54</v>
      </c>
      <c r="F821" s="89">
        <v>0.11700000000000001</v>
      </c>
      <c r="G821" s="88">
        <v>82</v>
      </c>
      <c r="H821" s="89">
        <v>0.17799999999999999</v>
      </c>
      <c r="I821" s="88">
        <v>12</v>
      </c>
      <c r="J821" s="89">
        <v>2.5999999999999999E-2</v>
      </c>
      <c r="K821" s="88">
        <v>58</v>
      </c>
      <c r="L821" s="89">
        <v>0.126</v>
      </c>
      <c r="M821" s="88">
        <v>18</v>
      </c>
      <c r="N821" s="89">
        <v>3.9E-2</v>
      </c>
      <c r="P821" s="65">
        <f t="shared" si="165"/>
        <v>0.81099999999999994</v>
      </c>
      <c r="Q821" s="65"/>
      <c r="R821" s="65">
        <f t="shared" si="166"/>
        <v>0.16500000000000001</v>
      </c>
      <c r="S821" s="125">
        <f t="shared" si="167"/>
        <v>0.97599999999999998</v>
      </c>
    </row>
    <row r="822" spans="1:19" x14ac:dyDescent="0.25">
      <c r="A822" s="121" t="s">
        <v>11</v>
      </c>
      <c r="B822" s="124">
        <v>853</v>
      </c>
      <c r="C822" s="124">
        <v>515</v>
      </c>
      <c r="D822" s="89">
        <v>0.60399999999999998</v>
      </c>
      <c r="E822" s="88">
        <v>109</v>
      </c>
      <c r="F822" s="89">
        <v>0.128</v>
      </c>
      <c r="G822" s="88">
        <v>86</v>
      </c>
      <c r="H822" s="89">
        <v>0.10100000000000001</v>
      </c>
      <c r="I822" s="88">
        <v>15</v>
      </c>
      <c r="J822" s="89">
        <v>1.7999999999999999E-2</v>
      </c>
      <c r="K822" s="88">
        <v>73</v>
      </c>
      <c r="L822" s="89">
        <v>8.5999999999999993E-2</v>
      </c>
      <c r="M822" s="88">
        <v>41</v>
      </c>
      <c r="N822" s="89">
        <v>4.8000000000000001E-2</v>
      </c>
      <c r="P822" s="65">
        <f t="shared" si="165"/>
        <v>0.85099999999999998</v>
      </c>
      <c r="Q822" s="65"/>
      <c r="R822" s="65">
        <f t="shared" si="166"/>
        <v>0.13400000000000001</v>
      </c>
      <c r="S822" s="125">
        <f t="shared" si="167"/>
        <v>0.98499999999999999</v>
      </c>
    </row>
    <row r="823" spans="1:19" x14ac:dyDescent="0.25">
      <c r="A823" s="121" t="s">
        <v>12</v>
      </c>
      <c r="B823" s="124">
        <v>2</v>
      </c>
      <c r="C823" s="88">
        <v>0</v>
      </c>
      <c r="D823" s="89" t="s">
        <v>841</v>
      </c>
      <c r="E823" s="88">
        <v>0</v>
      </c>
      <c r="F823" s="89" t="s">
        <v>841</v>
      </c>
      <c r="G823" s="88">
        <v>0</v>
      </c>
      <c r="H823" s="89" t="s">
        <v>841</v>
      </c>
      <c r="I823" s="88">
        <v>0</v>
      </c>
      <c r="J823" s="89" t="s">
        <v>841</v>
      </c>
      <c r="K823" s="88">
        <v>0</v>
      </c>
      <c r="L823" s="89" t="s">
        <v>841</v>
      </c>
      <c r="M823" s="88">
        <v>2</v>
      </c>
      <c r="N823" s="89">
        <v>1</v>
      </c>
    </row>
    <row r="825" spans="1:19" x14ac:dyDescent="0.25">
      <c r="A825" s="121" t="s">
        <v>925</v>
      </c>
      <c r="B825" s="61">
        <f>SUM(B816:B822)</f>
        <v>6257</v>
      </c>
      <c r="P825" s="53">
        <f>SUMPRODUCT(B816:B822,P816:P822)/B825</f>
        <v>0.84597330989291997</v>
      </c>
      <c r="Q825" t="s">
        <v>827</v>
      </c>
    </row>
    <row r="827" spans="1:19" x14ac:dyDescent="0.25">
      <c r="A827" s="81" t="s">
        <v>922</v>
      </c>
    </row>
    <row r="828" spans="1:19" ht="15.75" customHeight="1" x14ac:dyDescent="0.25">
      <c r="A828" s="114"/>
      <c r="B828" s="114"/>
      <c r="C828" s="280" t="s">
        <v>962</v>
      </c>
      <c r="D828" s="281"/>
      <c r="E828" s="281"/>
      <c r="F828" s="282"/>
      <c r="G828" s="280" t="s">
        <v>963</v>
      </c>
      <c r="H828" s="281"/>
      <c r="I828" s="281"/>
      <c r="J828" s="282"/>
      <c r="K828" s="280" t="s">
        <v>835</v>
      </c>
      <c r="L828" s="281"/>
      <c r="M828" s="281"/>
      <c r="N828" s="282"/>
    </row>
    <row r="829" spans="1:19" ht="15.75" customHeight="1" x14ac:dyDescent="0.25">
      <c r="A829" s="123">
        <v>44629</v>
      </c>
      <c r="B829" s="62"/>
      <c r="C829" s="280" t="s">
        <v>920</v>
      </c>
      <c r="D829" s="282"/>
      <c r="E829" s="280" t="s">
        <v>921</v>
      </c>
      <c r="F829" s="282"/>
      <c r="G829" s="280" t="s">
        <v>920</v>
      </c>
      <c r="H829" s="282"/>
      <c r="I829" s="280" t="s">
        <v>921</v>
      </c>
      <c r="J829" s="282"/>
      <c r="K829" s="280" t="s">
        <v>920</v>
      </c>
      <c r="L829" s="282"/>
      <c r="M829" s="280" t="s">
        <v>921</v>
      </c>
      <c r="N829" s="282"/>
    </row>
    <row r="830" spans="1:19" ht="45" x14ac:dyDescent="0.25">
      <c r="A830" s="119" t="s">
        <v>104</v>
      </c>
      <c r="B830" s="62" t="s">
        <v>1026</v>
      </c>
      <c r="C830" s="62" t="s">
        <v>839</v>
      </c>
      <c r="D830" s="62" t="s">
        <v>840</v>
      </c>
      <c r="E830" s="62" t="s">
        <v>839</v>
      </c>
      <c r="F830" s="62" t="s">
        <v>840</v>
      </c>
      <c r="G830" s="62" t="s">
        <v>839</v>
      </c>
      <c r="H830" s="62" t="s">
        <v>840</v>
      </c>
      <c r="I830" s="62" t="s">
        <v>839</v>
      </c>
      <c r="J830" s="62" t="s">
        <v>840</v>
      </c>
      <c r="K830" s="62" t="s">
        <v>839</v>
      </c>
      <c r="L830" s="62" t="s">
        <v>840</v>
      </c>
      <c r="M830" s="62" t="s">
        <v>839</v>
      </c>
      <c r="N830" s="62" t="s">
        <v>840</v>
      </c>
      <c r="P830" s="62" t="s">
        <v>833</v>
      </c>
      <c r="Q830" s="62" t="s">
        <v>834</v>
      </c>
      <c r="R830" s="62" t="s">
        <v>923</v>
      </c>
    </row>
    <row r="831" spans="1:19" x14ac:dyDescent="0.25">
      <c r="A831" s="120" t="s">
        <v>964</v>
      </c>
      <c r="B831" s="122">
        <v>346</v>
      </c>
      <c r="C831" s="85">
        <v>0</v>
      </c>
      <c r="D831" s="85" t="s">
        <v>841</v>
      </c>
      <c r="E831" s="85">
        <v>0</v>
      </c>
      <c r="F831" s="85" t="s">
        <v>841</v>
      </c>
      <c r="G831" s="85">
        <v>0</v>
      </c>
      <c r="H831" s="85" t="s">
        <v>841</v>
      </c>
      <c r="I831" s="85">
        <v>0</v>
      </c>
      <c r="J831" s="85" t="s">
        <v>841</v>
      </c>
      <c r="K831" s="85">
        <v>15</v>
      </c>
      <c r="L831" s="86">
        <v>4.2999999999999997E-2</v>
      </c>
      <c r="M831" s="122">
        <v>331</v>
      </c>
      <c r="N831" s="86">
        <v>0.95699999999999996</v>
      </c>
    </row>
    <row r="832" spans="1:19" x14ac:dyDescent="0.25">
      <c r="A832" s="121" t="s">
        <v>965</v>
      </c>
      <c r="B832" s="124">
        <v>263</v>
      </c>
      <c r="C832" s="88">
        <v>0</v>
      </c>
      <c r="D832" s="89" t="s">
        <v>841</v>
      </c>
      <c r="E832" s="88">
        <v>0</v>
      </c>
      <c r="F832" s="89" t="s">
        <v>841</v>
      </c>
      <c r="G832" s="88">
        <v>10</v>
      </c>
      <c r="H832" s="89">
        <v>3.7999999999999999E-2</v>
      </c>
      <c r="I832" s="88">
        <v>54</v>
      </c>
      <c r="J832" s="89">
        <v>0.20499999999999999</v>
      </c>
      <c r="K832" s="88">
        <v>10</v>
      </c>
      <c r="L832" s="89">
        <v>3.7999999999999999E-2</v>
      </c>
      <c r="M832" s="124">
        <v>106</v>
      </c>
      <c r="N832" s="89">
        <v>0.40300000000000002</v>
      </c>
    </row>
    <row r="833" spans="1:19" x14ac:dyDescent="0.25">
      <c r="A833" s="120" t="s">
        <v>809</v>
      </c>
      <c r="B833" s="122">
        <v>1235</v>
      </c>
      <c r="C833" s="85">
        <v>62</v>
      </c>
      <c r="D833" s="86">
        <v>0.05</v>
      </c>
      <c r="E833" s="85">
        <v>292</v>
      </c>
      <c r="F833" s="86">
        <v>0.23599999999999999</v>
      </c>
      <c r="G833" s="122">
        <v>110</v>
      </c>
      <c r="H833" s="86">
        <v>8.8999999999999996E-2</v>
      </c>
      <c r="I833" s="122">
        <v>540</v>
      </c>
      <c r="J833" s="86">
        <v>0.437</v>
      </c>
      <c r="K833" s="85">
        <v>26</v>
      </c>
      <c r="L833" s="86">
        <v>2.1000000000000001E-2</v>
      </c>
      <c r="M833" s="122">
        <v>168</v>
      </c>
      <c r="N833" s="86">
        <v>0.13600000000000001</v>
      </c>
      <c r="P833" s="65">
        <f>D833+F833+H833+J833</f>
        <v>0.81200000000000006</v>
      </c>
      <c r="Q833" s="65"/>
      <c r="R833" s="65">
        <f>L833+N833</f>
        <v>0.157</v>
      </c>
      <c r="S833" s="125">
        <f>SUM(P833:R833)</f>
        <v>0.96900000000000008</v>
      </c>
    </row>
    <row r="834" spans="1:19" x14ac:dyDescent="0.25">
      <c r="A834" s="121" t="s">
        <v>6</v>
      </c>
      <c r="B834" s="124">
        <v>1164</v>
      </c>
      <c r="C834" s="88">
        <v>89</v>
      </c>
      <c r="D834" s="89">
        <v>7.5999999999999998E-2</v>
      </c>
      <c r="E834" s="124">
        <v>409</v>
      </c>
      <c r="F834" s="89">
        <v>0.35099999999999998</v>
      </c>
      <c r="G834" s="124">
        <v>108</v>
      </c>
      <c r="H834" s="89">
        <v>9.2999999999999999E-2</v>
      </c>
      <c r="I834" s="124">
        <v>378</v>
      </c>
      <c r="J834" s="89">
        <v>0.32500000000000001</v>
      </c>
      <c r="K834" s="88">
        <v>24</v>
      </c>
      <c r="L834" s="89">
        <v>2.1000000000000001E-2</v>
      </c>
      <c r="M834" s="88">
        <v>139</v>
      </c>
      <c r="N834" s="89">
        <v>0.11899999999999999</v>
      </c>
      <c r="P834" s="65">
        <f t="shared" ref="P834:P839" si="168">D834+F834+H834+J834</f>
        <v>0.84499999999999997</v>
      </c>
      <c r="Q834" s="65"/>
      <c r="R834" s="65">
        <f t="shared" ref="R834:R839" si="169">L834+N834</f>
        <v>0.13999999999999999</v>
      </c>
      <c r="S834" s="125">
        <f t="shared" ref="S834:S839" si="170">SUM(P834:R834)</f>
        <v>0.98499999999999999</v>
      </c>
    </row>
    <row r="835" spans="1:19" x14ac:dyDescent="0.25">
      <c r="A835" s="120" t="s">
        <v>7</v>
      </c>
      <c r="B835" s="122">
        <v>1030</v>
      </c>
      <c r="C835" s="85">
        <v>126</v>
      </c>
      <c r="D835" s="86">
        <v>0.122</v>
      </c>
      <c r="E835" s="122">
        <v>362</v>
      </c>
      <c r="F835" s="86">
        <v>0.35099999999999998</v>
      </c>
      <c r="G835" s="122">
        <v>111</v>
      </c>
      <c r="H835" s="86">
        <v>0.108</v>
      </c>
      <c r="I835" s="122">
        <v>301</v>
      </c>
      <c r="J835" s="86">
        <v>0.29199999999999998</v>
      </c>
      <c r="K835" s="85">
        <v>21</v>
      </c>
      <c r="L835" s="86">
        <v>0.02</v>
      </c>
      <c r="M835" s="85">
        <v>94</v>
      </c>
      <c r="N835" s="86">
        <v>9.0999999999999998E-2</v>
      </c>
      <c r="P835" s="65">
        <f t="shared" si="168"/>
        <v>0.873</v>
      </c>
      <c r="Q835" s="65"/>
      <c r="R835" s="65">
        <f t="shared" si="169"/>
        <v>0.111</v>
      </c>
      <c r="S835" s="125">
        <f t="shared" si="170"/>
        <v>0.98399999999999999</v>
      </c>
    </row>
    <row r="836" spans="1:19" x14ac:dyDescent="0.25">
      <c r="A836" s="121" t="s">
        <v>8</v>
      </c>
      <c r="B836" s="124">
        <v>826</v>
      </c>
      <c r="C836" s="88">
        <v>174</v>
      </c>
      <c r="D836" s="89">
        <v>0.21099999999999999</v>
      </c>
      <c r="E836" s="88">
        <v>300</v>
      </c>
      <c r="F836" s="89">
        <v>0.36299999999999999</v>
      </c>
      <c r="G836" s="124">
        <v>96</v>
      </c>
      <c r="H836" s="89">
        <v>0.11600000000000001</v>
      </c>
      <c r="I836" s="124">
        <v>148</v>
      </c>
      <c r="J836" s="89">
        <v>0.17899999999999999</v>
      </c>
      <c r="K836" s="88">
        <v>40</v>
      </c>
      <c r="L836" s="89">
        <v>4.8000000000000001E-2</v>
      </c>
      <c r="M836" s="88">
        <v>52</v>
      </c>
      <c r="N836" s="89">
        <v>6.3E-2</v>
      </c>
      <c r="P836" s="65">
        <f t="shared" si="168"/>
        <v>0.86899999999999999</v>
      </c>
      <c r="Q836" s="65"/>
      <c r="R836" s="65">
        <f t="shared" si="169"/>
        <v>0.111</v>
      </c>
      <c r="S836" s="125">
        <f t="shared" si="170"/>
        <v>0.98</v>
      </c>
    </row>
    <row r="837" spans="1:19" x14ac:dyDescent="0.25">
      <c r="A837" s="120" t="s">
        <v>9</v>
      </c>
      <c r="B837" s="122">
        <v>592</v>
      </c>
      <c r="C837" s="85">
        <v>181</v>
      </c>
      <c r="D837" s="86">
        <v>0.30599999999999999</v>
      </c>
      <c r="E837" s="85">
        <v>149</v>
      </c>
      <c r="F837" s="86">
        <v>0.252</v>
      </c>
      <c r="G837" s="85">
        <v>88</v>
      </c>
      <c r="H837" s="86">
        <v>0.14899999999999999</v>
      </c>
      <c r="I837" s="85">
        <v>68</v>
      </c>
      <c r="J837" s="86">
        <v>0.115</v>
      </c>
      <c r="K837" s="85">
        <v>56</v>
      </c>
      <c r="L837" s="86">
        <v>9.5000000000000001E-2</v>
      </c>
      <c r="M837" s="85">
        <v>44</v>
      </c>
      <c r="N837" s="86">
        <v>7.3999999999999996E-2</v>
      </c>
      <c r="P837" s="65">
        <f t="shared" si="168"/>
        <v>0.82200000000000006</v>
      </c>
      <c r="Q837" s="65"/>
      <c r="R837" s="65">
        <f t="shared" si="169"/>
        <v>0.16899999999999998</v>
      </c>
      <c r="S837" s="125">
        <f t="shared" si="170"/>
        <v>0.9910000000000001</v>
      </c>
    </row>
    <row r="838" spans="1:19" x14ac:dyDescent="0.25">
      <c r="A838" s="121" t="s">
        <v>10</v>
      </c>
      <c r="B838" s="124">
        <v>429</v>
      </c>
      <c r="C838" s="88">
        <v>202</v>
      </c>
      <c r="D838" s="89">
        <v>0.47099999999999997</v>
      </c>
      <c r="E838" s="88">
        <v>50</v>
      </c>
      <c r="F838" s="89">
        <v>0.11700000000000001</v>
      </c>
      <c r="G838" s="88">
        <v>74</v>
      </c>
      <c r="H838" s="89">
        <v>0.17199999999999999</v>
      </c>
      <c r="I838" s="88">
        <v>15</v>
      </c>
      <c r="J838" s="89">
        <v>3.5000000000000003E-2</v>
      </c>
      <c r="K838" s="88">
        <v>56</v>
      </c>
      <c r="L838" s="89">
        <v>0.13100000000000001</v>
      </c>
      <c r="M838" s="88">
        <v>23</v>
      </c>
      <c r="N838" s="89">
        <v>5.3999999999999999E-2</v>
      </c>
      <c r="P838" s="65">
        <f t="shared" si="168"/>
        <v>0.79500000000000004</v>
      </c>
      <c r="Q838" s="65"/>
      <c r="R838" s="65">
        <f t="shared" si="169"/>
        <v>0.185</v>
      </c>
      <c r="S838" s="125">
        <f t="shared" si="170"/>
        <v>0.98</v>
      </c>
    </row>
    <row r="839" spans="1:19" x14ac:dyDescent="0.25">
      <c r="A839" s="121" t="s">
        <v>11</v>
      </c>
      <c r="B839" s="124">
        <v>803</v>
      </c>
      <c r="C839" s="124">
        <v>495</v>
      </c>
      <c r="D839" s="89">
        <v>0.61599999999999999</v>
      </c>
      <c r="E839" s="88">
        <v>94</v>
      </c>
      <c r="F839" s="89">
        <v>0.11700000000000001</v>
      </c>
      <c r="G839" s="88">
        <v>85</v>
      </c>
      <c r="H839" s="89">
        <v>0.106</v>
      </c>
      <c r="I839" s="88">
        <v>6</v>
      </c>
      <c r="J839" s="89">
        <v>7.0000000000000001E-3</v>
      </c>
      <c r="K839" s="88">
        <v>69</v>
      </c>
      <c r="L839" s="89">
        <v>8.5999999999999993E-2</v>
      </c>
      <c r="M839" s="88">
        <v>42</v>
      </c>
      <c r="N839" s="89">
        <v>5.1999999999999998E-2</v>
      </c>
      <c r="P839" s="65">
        <f t="shared" si="168"/>
        <v>0.84599999999999997</v>
      </c>
      <c r="Q839" s="65"/>
      <c r="R839" s="65">
        <f t="shared" si="169"/>
        <v>0.13799999999999998</v>
      </c>
      <c r="S839" s="125">
        <f t="shared" si="170"/>
        <v>0.98399999999999999</v>
      </c>
    </row>
    <row r="840" spans="1:19" x14ac:dyDescent="0.25">
      <c r="A840" s="121" t="s">
        <v>12</v>
      </c>
      <c r="B840" s="124">
        <v>1</v>
      </c>
      <c r="C840" s="88">
        <v>0</v>
      </c>
      <c r="D840" s="89" t="s">
        <v>841</v>
      </c>
      <c r="E840" s="88">
        <v>0</v>
      </c>
      <c r="F840" s="89" t="s">
        <v>841</v>
      </c>
      <c r="G840" s="88">
        <v>0</v>
      </c>
      <c r="H840" s="89" t="s">
        <v>841</v>
      </c>
      <c r="I840" s="88">
        <v>0</v>
      </c>
      <c r="J840" s="89" t="s">
        <v>841</v>
      </c>
      <c r="K840" s="88">
        <v>0</v>
      </c>
      <c r="L840" s="89" t="s">
        <v>841</v>
      </c>
      <c r="M840" s="88">
        <v>1</v>
      </c>
      <c r="N840" s="89">
        <v>1</v>
      </c>
    </row>
    <row r="842" spans="1:19" x14ac:dyDescent="0.25">
      <c r="A842" s="121" t="s">
        <v>925</v>
      </c>
      <c r="B842" s="61">
        <f>SUM(B833:B839)</f>
        <v>6079</v>
      </c>
      <c r="P842" s="53">
        <f>SUMPRODUCT(B833:B839,P833:P839)/B842</f>
        <v>0.84066474749136366</v>
      </c>
      <c r="Q842" t="s">
        <v>827</v>
      </c>
    </row>
    <row r="844" spans="1:19" x14ac:dyDescent="0.25">
      <c r="A844" s="81" t="s">
        <v>922</v>
      </c>
    </row>
    <row r="845" spans="1:19" ht="15.75" customHeight="1" x14ac:dyDescent="0.25">
      <c r="A845" s="114"/>
      <c r="B845" s="114"/>
      <c r="C845" s="280" t="s">
        <v>962</v>
      </c>
      <c r="D845" s="281"/>
      <c r="E845" s="281"/>
      <c r="F845" s="282"/>
      <c r="G845" s="280" t="s">
        <v>963</v>
      </c>
      <c r="H845" s="281"/>
      <c r="I845" s="281"/>
      <c r="J845" s="282"/>
      <c r="K845" s="280" t="s">
        <v>835</v>
      </c>
      <c r="L845" s="281"/>
      <c r="M845" s="281"/>
      <c r="N845" s="282"/>
    </row>
    <row r="846" spans="1:19" ht="15.75" customHeight="1" x14ac:dyDescent="0.25">
      <c r="A846" s="123">
        <v>44630</v>
      </c>
      <c r="B846" s="62"/>
      <c r="C846" s="280" t="s">
        <v>920</v>
      </c>
      <c r="D846" s="282"/>
      <c r="E846" s="280" t="s">
        <v>921</v>
      </c>
      <c r="F846" s="282"/>
      <c r="G846" s="280" t="s">
        <v>920</v>
      </c>
      <c r="H846" s="282"/>
      <c r="I846" s="280" t="s">
        <v>921</v>
      </c>
      <c r="J846" s="282"/>
      <c r="K846" s="280" t="s">
        <v>920</v>
      </c>
      <c r="L846" s="282"/>
      <c r="M846" s="280" t="s">
        <v>921</v>
      </c>
      <c r="N846" s="282"/>
    </row>
    <row r="847" spans="1:19" ht="45" x14ac:dyDescent="0.25">
      <c r="A847" s="119" t="s">
        <v>104</v>
      </c>
      <c r="B847" s="62" t="s">
        <v>1026</v>
      </c>
      <c r="C847" s="62" t="s">
        <v>839</v>
      </c>
      <c r="D847" s="62" t="s">
        <v>840</v>
      </c>
      <c r="E847" s="62" t="s">
        <v>839</v>
      </c>
      <c r="F847" s="62" t="s">
        <v>840</v>
      </c>
      <c r="G847" s="62" t="s">
        <v>839</v>
      </c>
      <c r="H847" s="62" t="s">
        <v>840</v>
      </c>
      <c r="I847" s="62" t="s">
        <v>839</v>
      </c>
      <c r="J847" s="62" t="s">
        <v>840</v>
      </c>
      <c r="K847" s="62" t="s">
        <v>839</v>
      </c>
      <c r="L847" s="62" t="s">
        <v>840</v>
      </c>
      <c r="M847" s="62" t="s">
        <v>839</v>
      </c>
      <c r="N847" s="62" t="s">
        <v>840</v>
      </c>
      <c r="P847" s="62" t="s">
        <v>833</v>
      </c>
      <c r="Q847" s="62" t="s">
        <v>834</v>
      </c>
      <c r="R847" s="62" t="s">
        <v>923</v>
      </c>
    </row>
    <row r="848" spans="1:19" x14ac:dyDescent="0.25">
      <c r="A848" s="120" t="s">
        <v>964</v>
      </c>
      <c r="B848" s="122">
        <v>328</v>
      </c>
      <c r="C848" s="85">
        <v>0</v>
      </c>
      <c r="D848" s="85" t="s">
        <v>841</v>
      </c>
      <c r="E848" s="85">
        <v>0</v>
      </c>
      <c r="F848" s="85" t="s">
        <v>841</v>
      </c>
      <c r="G848" s="85">
        <v>0</v>
      </c>
      <c r="H848" s="85" t="s">
        <v>841</v>
      </c>
      <c r="I848" s="85">
        <v>0</v>
      </c>
      <c r="J848" s="85" t="s">
        <v>841</v>
      </c>
      <c r="K848" s="85">
        <v>17</v>
      </c>
      <c r="L848" s="86">
        <v>5.1999999999999998E-2</v>
      </c>
      <c r="M848" s="122">
        <v>311</v>
      </c>
      <c r="N848" s="86">
        <v>0.94799999999999995</v>
      </c>
    </row>
    <row r="849" spans="1:19" x14ac:dyDescent="0.25">
      <c r="A849" s="121" t="s">
        <v>965</v>
      </c>
      <c r="B849" s="124">
        <v>250</v>
      </c>
      <c r="C849" s="88">
        <v>0</v>
      </c>
      <c r="D849" s="89" t="s">
        <v>841</v>
      </c>
      <c r="E849" s="88">
        <v>0</v>
      </c>
      <c r="F849" s="89" t="s">
        <v>841</v>
      </c>
      <c r="G849" s="88">
        <v>11</v>
      </c>
      <c r="H849" s="89">
        <v>4.3999999999999997E-2</v>
      </c>
      <c r="I849" s="88">
        <v>52</v>
      </c>
      <c r="J849" s="89">
        <v>0.20799999999999999</v>
      </c>
      <c r="K849" s="88">
        <v>10</v>
      </c>
      <c r="L849" s="89">
        <v>0.04</v>
      </c>
      <c r="M849" s="124">
        <v>97</v>
      </c>
      <c r="N849" s="89">
        <v>0.38800000000000001</v>
      </c>
    </row>
    <row r="850" spans="1:19" x14ac:dyDescent="0.25">
      <c r="A850" s="120" t="s">
        <v>809</v>
      </c>
      <c r="B850" s="122">
        <v>1214</v>
      </c>
      <c r="C850" s="85">
        <v>63</v>
      </c>
      <c r="D850" s="86">
        <v>5.1999999999999998E-2</v>
      </c>
      <c r="E850" s="85">
        <v>299</v>
      </c>
      <c r="F850" s="86">
        <v>0.246</v>
      </c>
      <c r="G850" s="122">
        <v>119</v>
      </c>
      <c r="H850" s="86">
        <v>9.8000000000000004E-2</v>
      </c>
      <c r="I850" s="122">
        <v>522</v>
      </c>
      <c r="J850" s="86">
        <v>0.43</v>
      </c>
      <c r="K850" s="85">
        <v>25</v>
      </c>
      <c r="L850" s="86">
        <v>2.1000000000000001E-2</v>
      </c>
      <c r="M850" s="122">
        <v>147</v>
      </c>
      <c r="N850" s="86">
        <v>0.121</v>
      </c>
      <c r="P850" s="65">
        <f>D850+F850+H850+J850</f>
        <v>0.82600000000000007</v>
      </c>
      <c r="Q850" s="65"/>
      <c r="R850" s="65">
        <f>L850+N850</f>
        <v>0.14199999999999999</v>
      </c>
      <c r="S850" s="125">
        <f>SUM(P850:R850)</f>
        <v>0.96800000000000008</v>
      </c>
    </row>
    <row r="851" spans="1:19" x14ac:dyDescent="0.25">
      <c r="A851" s="121" t="s">
        <v>6</v>
      </c>
      <c r="B851" s="124">
        <v>1145</v>
      </c>
      <c r="C851" s="88">
        <v>96</v>
      </c>
      <c r="D851" s="89">
        <v>8.4000000000000005E-2</v>
      </c>
      <c r="E851" s="124">
        <v>407</v>
      </c>
      <c r="F851" s="89">
        <v>0.35499999999999998</v>
      </c>
      <c r="G851" s="124">
        <v>97</v>
      </c>
      <c r="H851" s="89">
        <v>8.5000000000000006E-2</v>
      </c>
      <c r="I851" s="124">
        <v>367</v>
      </c>
      <c r="J851" s="89">
        <v>0.32100000000000001</v>
      </c>
      <c r="K851" s="88">
        <v>28</v>
      </c>
      <c r="L851" s="89">
        <v>2.4E-2</v>
      </c>
      <c r="M851" s="88">
        <v>133</v>
      </c>
      <c r="N851" s="89">
        <v>0.11600000000000001</v>
      </c>
      <c r="P851" s="65">
        <f t="shared" ref="P851:P856" si="171">D851+F851+H851+J851</f>
        <v>0.84499999999999997</v>
      </c>
      <c r="Q851" s="65"/>
      <c r="R851" s="65">
        <f t="shared" ref="R851:R856" si="172">L851+N851</f>
        <v>0.14000000000000001</v>
      </c>
      <c r="S851" s="125">
        <f t="shared" ref="S851:S856" si="173">SUM(P851:R851)</f>
        <v>0.98499999999999999</v>
      </c>
    </row>
    <row r="852" spans="1:19" x14ac:dyDescent="0.25">
      <c r="A852" s="120" t="s">
        <v>7</v>
      </c>
      <c r="B852" s="122">
        <v>1003</v>
      </c>
      <c r="C852" s="85">
        <v>130</v>
      </c>
      <c r="D852" s="86">
        <v>0.13</v>
      </c>
      <c r="E852" s="122">
        <v>360</v>
      </c>
      <c r="F852" s="86">
        <v>0.35899999999999999</v>
      </c>
      <c r="G852" s="122">
        <v>110</v>
      </c>
      <c r="H852" s="86">
        <v>0.11</v>
      </c>
      <c r="I852" s="122">
        <v>295</v>
      </c>
      <c r="J852" s="86">
        <v>0.29399999999999998</v>
      </c>
      <c r="K852" s="85">
        <v>19</v>
      </c>
      <c r="L852" s="86">
        <v>1.9E-2</v>
      </c>
      <c r="M852" s="85">
        <v>76</v>
      </c>
      <c r="N852" s="86">
        <v>7.5999999999999998E-2</v>
      </c>
      <c r="P852" s="65">
        <f t="shared" si="171"/>
        <v>0.89300000000000002</v>
      </c>
      <c r="Q852" s="65"/>
      <c r="R852" s="65">
        <f t="shared" si="172"/>
        <v>9.5000000000000001E-2</v>
      </c>
      <c r="S852" s="125">
        <f t="shared" si="173"/>
        <v>0.98799999999999999</v>
      </c>
    </row>
    <row r="853" spans="1:19" x14ac:dyDescent="0.25">
      <c r="A853" s="121" t="s">
        <v>8</v>
      </c>
      <c r="B853" s="124">
        <v>817</v>
      </c>
      <c r="C853" s="88">
        <v>173</v>
      </c>
      <c r="D853" s="89">
        <v>0.21199999999999999</v>
      </c>
      <c r="E853" s="88">
        <v>307</v>
      </c>
      <c r="F853" s="89">
        <v>0.376</v>
      </c>
      <c r="G853" s="124">
        <v>84</v>
      </c>
      <c r="H853" s="89">
        <v>0.10299999999999999</v>
      </c>
      <c r="I853" s="124">
        <v>149</v>
      </c>
      <c r="J853" s="89">
        <v>0.182</v>
      </c>
      <c r="K853" s="88">
        <v>39</v>
      </c>
      <c r="L853" s="89">
        <v>4.8000000000000001E-2</v>
      </c>
      <c r="M853" s="88">
        <v>50</v>
      </c>
      <c r="N853" s="89">
        <v>6.0999999999999999E-2</v>
      </c>
      <c r="P853" s="65">
        <f t="shared" si="171"/>
        <v>0.873</v>
      </c>
      <c r="Q853" s="65"/>
      <c r="R853" s="65">
        <f t="shared" si="172"/>
        <v>0.109</v>
      </c>
      <c r="S853" s="125">
        <f t="shared" si="173"/>
        <v>0.98199999999999998</v>
      </c>
    </row>
    <row r="854" spans="1:19" x14ac:dyDescent="0.25">
      <c r="A854" s="120" t="s">
        <v>9</v>
      </c>
      <c r="B854" s="122">
        <v>586</v>
      </c>
      <c r="C854" s="85">
        <v>189</v>
      </c>
      <c r="D854" s="86">
        <v>0.32300000000000001</v>
      </c>
      <c r="E854" s="85">
        <v>144</v>
      </c>
      <c r="F854" s="86">
        <v>0.246</v>
      </c>
      <c r="G854" s="85">
        <v>86</v>
      </c>
      <c r="H854" s="86">
        <v>0.14699999999999999</v>
      </c>
      <c r="I854" s="85">
        <v>59</v>
      </c>
      <c r="J854" s="86">
        <v>0.10100000000000001</v>
      </c>
      <c r="K854" s="85">
        <v>53</v>
      </c>
      <c r="L854" s="86">
        <v>0.09</v>
      </c>
      <c r="M854" s="85">
        <v>48</v>
      </c>
      <c r="N854" s="86">
        <v>8.2000000000000003E-2</v>
      </c>
      <c r="P854" s="65">
        <f t="shared" si="171"/>
        <v>0.81699999999999995</v>
      </c>
      <c r="Q854" s="65"/>
      <c r="R854" s="65">
        <f t="shared" si="172"/>
        <v>0.17199999999999999</v>
      </c>
      <c r="S854" s="125">
        <f t="shared" si="173"/>
        <v>0.98899999999999988</v>
      </c>
    </row>
    <row r="855" spans="1:19" x14ac:dyDescent="0.25">
      <c r="A855" s="121" t="s">
        <v>10</v>
      </c>
      <c r="B855" s="124">
        <v>418</v>
      </c>
      <c r="C855" s="88">
        <v>200</v>
      </c>
      <c r="D855" s="89">
        <v>0.47799999999999998</v>
      </c>
      <c r="E855" s="88">
        <v>48</v>
      </c>
      <c r="F855" s="89">
        <v>0.115</v>
      </c>
      <c r="G855" s="88">
        <v>73</v>
      </c>
      <c r="H855" s="89">
        <v>0.17499999999999999</v>
      </c>
      <c r="I855" s="88">
        <v>14</v>
      </c>
      <c r="J855" s="89">
        <v>3.3000000000000002E-2</v>
      </c>
      <c r="K855" s="88">
        <v>56</v>
      </c>
      <c r="L855" s="89">
        <v>0.13400000000000001</v>
      </c>
      <c r="M855" s="88">
        <v>18</v>
      </c>
      <c r="N855" s="89">
        <v>4.2999999999999997E-2</v>
      </c>
      <c r="P855" s="65">
        <f t="shared" si="171"/>
        <v>0.80100000000000005</v>
      </c>
      <c r="Q855" s="65"/>
      <c r="R855" s="65">
        <f t="shared" si="172"/>
        <v>0.17699999999999999</v>
      </c>
      <c r="S855" s="125">
        <f t="shared" si="173"/>
        <v>0.97799999999999998</v>
      </c>
    </row>
    <row r="856" spans="1:19" x14ac:dyDescent="0.25">
      <c r="A856" s="121" t="s">
        <v>11</v>
      </c>
      <c r="B856" s="124">
        <v>782</v>
      </c>
      <c r="C856" s="124">
        <v>474</v>
      </c>
      <c r="D856" s="89">
        <v>0.60599999999999998</v>
      </c>
      <c r="E856" s="88">
        <v>92</v>
      </c>
      <c r="F856" s="89">
        <v>0.11799999999999999</v>
      </c>
      <c r="G856" s="88">
        <v>83</v>
      </c>
      <c r="H856" s="89">
        <v>0.106</v>
      </c>
      <c r="I856" s="88">
        <v>8</v>
      </c>
      <c r="J856" s="89">
        <v>0.01</v>
      </c>
      <c r="K856" s="88">
        <v>71</v>
      </c>
      <c r="L856" s="89">
        <v>9.0999999999999998E-2</v>
      </c>
      <c r="M856" s="88">
        <v>43</v>
      </c>
      <c r="N856" s="89">
        <v>5.5E-2</v>
      </c>
      <c r="P856" s="65">
        <f t="shared" si="171"/>
        <v>0.84</v>
      </c>
      <c r="Q856" s="65"/>
      <c r="R856" s="65">
        <f t="shared" si="172"/>
        <v>0.14599999999999999</v>
      </c>
      <c r="S856" s="125">
        <f t="shared" si="173"/>
        <v>0.98599999999999999</v>
      </c>
    </row>
    <row r="857" spans="1:19" x14ac:dyDescent="0.25">
      <c r="A857" s="121" t="s">
        <v>12</v>
      </c>
      <c r="B857" s="124">
        <v>2</v>
      </c>
      <c r="C857" s="88">
        <v>0</v>
      </c>
      <c r="D857" s="89" t="s">
        <v>841</v>
      </c>
      <c r="E857" s="88">
        <v>0</v>
      </c>
      <c r="F857" s="89" t="s">
        <v>841</v>
      </c>
      <c r="G857" s="88">
        <v>0</v>
      </c>
      <c r="H857" s="89" t="s">
        <v>841</v>
      </c>
      <c r="I857" s="88">
        <v>0</v>
      </c>
      <c r="J857" s="89" t="s">
        <v>841</v>
      </c>
      <c r="K857" s="88">
        <v>0</v>
      </c>
      <c r="L857" s="89" t="s">
        <v>841</v>
      </c>
      <c r="M857" s="88">
        <v>2</v>
      </c>
      <c r="N857" s="89">
        <v>1</v>
      </c>
    </row>
    <row r="859" spans="1:19" x14ac:dyDescent="0.25">
      <c r="A859" s="121" t="s">
        <v>925</v>
      </c>
      <c r="B859" s="61">
        <f>SUM(B850:B856)</f>
        <v>5965</v>
      </c>
      <c r="P859" s="53">
        <f>SUMPRODUCT(B850:B856,P850:P856)/B859</f>
        <v>0.84654970662196161</v>
      </c>
      <c r="Q859" t="s">
        <v>827</v>
      </c>
    </row>
    <row r="861" spans="1:19" x14ac:dyDescent="0.25">
      <c r="A861" s="81" t="s">
        <v>922</v>
      </c>
    </row>
    <row r="862" spans="1:19" x14ac:dyDescent="0.25">
      <c r="A862" s="114"/>
      <c r="B862" s="114"/>
      <c r="C862" s="280" t="s">
        <v>962</v>
      </c>
      <c r="D862" s="281"/>
      <c r="E862" s="281"/>
      <c r="F862" s="282"/>
      <c r="G862" s="280" t="s">
        <v>963</v>
      </c>
      <c r="H862" s="281"/>
      <c r="I862" s="281"/>
      <c r="J862" s="282"/>
      <c r="K862" s="280" t="s">
        <v>835</v>
      </c>
      <c r="L862" s="281"/>
      <c r="M862" s="281"/>
      <c r="N862" s="282"/>
    </row>
    <row r="863" spans="1:19" x14ac:dyDescent="0.25">
      <c r="A863" s="123">
        <v>44633</v>
      </c>
      <c r="B863" s="62"/>
      <c r="C863" s="280" t="s">
        <v>920</v>
      </c>
      <c r="D863" s="282"/>
      <c r="E863" s="280" t="s">
        <v>921</v>
      </c>
      <c r="F863" s="282"/>
      <c r="G863" s="280" t="s">
        <v>920</v>
      </c>
      <c r="H863" s="282"/>
      <c r="I863" s="280" t="s">
        <v>921</v>
      </c>
      <c r="J863" s="282"/>
      <c r="K863" s="280" t="s">
        <v>920</v>
      </c>
      <c r="L863" s="282"/>
      <c r="M863" s="280" t="s">
        <v>921</v>
      </c>
      <c r="N863" s="282"/>
    </row>
    <row r="864" spans="1:19" ht="45" x14ac:dyDescent="0.25">
      <c r="A864" s="119" t="s">
        <v>104</v>
      </c>
      <c r="B864" s="62" t="s">
        <v>1026</v>
      </c>
      <c r="C864" s="62" t="s">
        <v>839</v>
      </c>
      <c r="D864" s="62" t="s">
        <v>840</v>
      </c>
      <c r="E864" s="62" t="s">
        <v>839</v>
      </c>
      <c r="F864" s="62" t="s">
        <v>840</v>
      </c>
      <c r="G864" s="62" t="s">
        <v>839</v>
      </c>
      <c r="H864" s="62" t="s">
        <v>840</v>
      </c>
      <c r="I864" s="62" t="s">
        <v>839</v>
      </c>
      <c r="J864" s="62" t="s">
        <v>840</v>
      </c>
      <c r="K864" s="62" t="s">
        <v>839</v>
      </c>
      <c r="L864" s="62" t="s">
        <v>840</v>
      </c>
      <c r="M864" s="62" t="s">
        <v>839</v>
      </c>
      <c r="N864" s="62" t="s">
        <v>840</v>
      </c>
      <c r="P864" s="62" t="s">
        <v>833</v>
      </c>
      <c r="Q864" s="62" t="s">
        <v>834</v>
      </c>
      <c r="R864" s="62" t="s">
        <v>923</v>
      </c>
    </row>
    <row r="865" spans="1:19" x14ac:dyDescent="0.25">
      <c r="A865" s="120" t="s">
        <v>964</v>
      </c>
      <c r="B865" s="122">
        <v>310</v>
      </c>
      <c r="C865" s="85">
        <v>0</v>
      </c>
      <c r="D865" s="85" t="s">
        <v>841</v>
      </c>
      <c r="E865" s="85">
        <v>0</v>
      </c>
      <c r="F865" s="85" t="s">
        <v>841</v>
      </c>
      <c r="G865" s="85">
        <v>0</v>
      </c>
      <c r="H865" s="85" t="s">
        <v>841</v>
      </c>
      <c r="I865" s="85">
        <v>0</v>
      </c>
      <c r="J865" s="85" t="s">
        <v>841</v>
      </c>
      <c r="K865" s="85">
        <v>14</v>
      </c>
      <c r="L865" s="86">
        <v>4.4999999999999998E-2</v>
      </c>
      <c r="M865" s="122">
        <v>296</v>
      </c>
      <c r="N865" s="86">
        <v>0.95499999999999996</v>
      </c>
    </row>
    <row r="866" spans="1:19" x14ac:dyDescent="0.25">
      <c r="A866" s="121" t="s">
        <v>965</v>
      </c>
      <c r="B866" s="124">
        <v>231</v>
      </c>
      <c r="C866" s="88">
        <v>0</v>
      </c>
      <c r="D866" s="89" t="s">
        <v>841</v>
      </c>
      <c r="E866" s="88">
        <v>0</v>
      </c>
      <c r="F866" s="89" t="s">
        <v>841</v>
      </c>
      <c r="G866" s="88">
        <v>11</v>
      </c>
      <c r="H866" s="89">
        <v>4.8000000000000001E-2</v>
      </c>
      <c r="I866" s="88">
        <v>48</v>
      </c>
      <c r="J866" s="89">
        <v>0.20799999999999999</v>
      </c>
      <c r="K866" s="88">
        <v>8</v>
      </c>
      <c r="L866" s="89">
        <v>3.5000000000000003E-2</v>
      </c>
      <c r="M866" s="124">
        <v>93</v>
      </c>
      <c r="N866" s="89">
        <v>0.40300000000000002</v>
      </c>
    </row>
    <row r="867" spans="1:19" x14ac:dyDescent="0.25">
      <c r="A867" s="120" t="s">
        <v>809</v>
      </c>
      <c r="B867" s="122">
        <v>1198</v>
      </c>
      <c r="C867" s="85">
        <v>55</v>
      </c>
      <c r="D867" s="86">
        <v>4.5999999999999999E-2</v>
      </c>
      <c r="E867" s="85">
        <v>302</v>
      </c>
      <c r="F867" s="86">
        <v>0.252</v>
      </c>
      <c r="G867" s="122">
        <v>107</v>
      </c>
      <c r="H867" s="86">
        <v>8.8999999999999996E-2</v>
      </c>
      <c r="I867" s="122">
        <v>530</v>
      </c>
      <c r="J867" s="86">
        <v>0.442</v>
      </c>
      <c r="K867" s="85">
        <v>15</v>
      </c>
      <c r="L867" s="86">
        <v>1.2999999999999999E-2</v>
      </c>
      <c r="M867" s="122">
        <v>150</v>
      </c>
      <c r="N867" s="86">
        <v>0.125</v>
      </c>
      <c r="P867" s="65">
        <f>D867+F867+H867+J867</f>
        <v>0.82899999999999996</v>
      </c>
      <c r="Q867" s="65"/>
      <c r="R867" s="65">
        <f>L867+N867</f>
        <v>0.13800000000000001</v>
      </c>
      <c r="S867" s="125">
        <f>SUM(P867:R867)</f>
        <v>0.96699999999999997</v>
      </c>
    </row>
    <row r="868" spans="1:19" x14ac:dyDescent="0.25">
      <c r="A868" s="121" t="s">
        <v>6</v>
      </c>
      <c r="B868" s="124">
        <v>1119</v>
      </c>
      <c r="C868" s="88">
        <v>88</v>
      </c>
      <c r="D868" s="89">
        <v>7.9000000000000001E-2</v>
      </c>
      <c r="E868" s="124">
        <v>428</v>
      </c>
      <c r="F868" s="89">
        <v>0.38200000000000001</v>
      </c>
      <c r="G868" s="124">
        <v>78</v>
      </c>
      <c r="H868" s="89">
        <v>7.0000000000000007E-2</v>
      </c>
      <c r="I868" s="124">
        <v>358</v>
      </c>
      <c r="J868" s="89">
        <v>0.32</v>
      </c>
      <c r="K868" s="88">
        <v>21</v>
      </c>
      <c r="L868" s="89">
        <v>1.9E-2</v>
      </c>
      <c r="M868" s="88">
        <v>128</v>
      </c>
      <c r="N868" s="89">
        <v>0.114</v>
      </c>
      <c r="P868" s="65">
        <f t="shared" ref="P868:P873" si="174">D868+F868+H868+J868</f>
        <v>0.85099999999999998</v>
      </c>
      <c r="Q868" s="65"/>
      <c r="R868" s="65">
        <f t="shared" ref="R868:R873" si="175">L868+N868</f>
        <v>0.13300000000000001</v>
      </c>
      <c r="S868" s="125">
        <f t="shared" ref="S868:S873" si="176">SUM(P868:R868)</f>
        <v>0.98399999999999999</v>
      </c>
    </row>
    <row r="869" spans="1:19" x14ac:dyDescent="0.25">
      <c r="A869" s="120" t="s">
        <v>7</v>
      </c>
      <c r="B869" s="122">
        <v>1004</v>
      </c>
      <c r="C869" s="85">
        <v>118</v>
      </c>
      <c r="D869" s="86">
        <v>0.11799999999999999</v>
      </c>
      <c r="E869" s="122">
        <v>371</v>
      </c>
      <c r="F869" s="86">
        <v>0.37</v>
      </c>
      <c r="G869" s="122">
        <v>92</v>
      </c>
      <c r="H869" s="86">
        <v>9.1999999999999998E-2</v>
      </c>
      <c r="I869" s="122">
        <v>304</v>
      </c>
      <c r="J869" s="86">
        <v>0.30299999999999999</v>
      </c>
      <c r="K869" s="85">
        <v>15</v>
      </c>
      <c r="L869" s="86">
        <v>1.4999999999999999E-2</v>
      </c>
      <c r="M869" s="85">
        <v>90</v>
      </c>
      <c r="N869" s="86">
        <v>0.09</v>
      </c>
      <c r="P869" s="65">
        <f t="shared" si="174"/>
        <v>0.88300000000000001</v>
      </c>
      <c r="Q869" s="65"/>
      <c r="R869" s="65">
        <f t="shared" si="175"/>
        <v>0.105</v>
      </c>
      <c r="S869" s="125">
        <f t="shared" si="176"/>
        <v>0.98799999999999999</v>
      </c>
    </row>
    <row r="870" spans="1:19" x14ac:dyDescent="0.25">
      <c r="A870" s="121" t="s">
        <v>8</v>
      </c>
      <c r="B870" s="124">
        <v>848</v>
      </c>
      <c r="C870" s="88">
        <v>150</v>
      </c>
      <c r="D870" s="89">
        <v>0.17699999999999999</v>
      </c>
      <c r="E870" s="88">
        <v>330</v>
      </c>
      <c r="F870" s="89">
        <v>0.38900000000000001</v>
      </c>
      <c r="G870" s="124">
        <v>70</v>
      </c>
      <c r="H870" s="89">
        <v>8.3000000000000004E-2</v>
      </c>
      <c r="I870" s="124">
        <v>175</v>
      </c>
      <c r="J870" s="89">
        <v>0.20599999999999999</v>
      </c>
      <c r="K870" s="88">
        <v>35</v>
      </c>
      <c r="L870" s="89">
        <v>4.1000000000000002E-2</v>
      </c>
      <c r="M870" s="88">
        <v>75</v>
      </c>
      <c r="N870" s="89">
        <v>8.7999999999999995E-2</v>
      </c>
      <c r="P870" s="65">
        <f t="shared" si="174"/>
        <v>0.85499999999999998</v>
      </c>
      <c r="Q870" s="65"/>
      <c r="R870" s="65">
        <f t="shared" si="175"/>
        <v>0.129</v>
      </c>
      <c r="S870" s="125">
        <f t="shared" si="176"/>
        <v>0.98399999999999999</v>
      </c>
    </row>
    <row r="871" spans="1:19" x14ac:dyDescent="0.25">
      <c r="A871" s="120" t="s">
        <v>9</v>
      </c>
      <c r="B871" s="122">
        <v>596</v>
      </c>
      <c r="C871" s="85">
        <v>166</v>
      </c>
      <c r="D871" s="86">
        <v>0.27900000000000003</v>
      </c>
      <c r="E871" s="85">
        <v>170</v>
      </c>
      <c r="F871" s="86">
        <v>0.28499999999999998</v>
      </c>
      <c r="G871" s="85">
        <v>75</v>
      </c>
      <c r="H871" s="86">
        <v>0.126</v>
      </c>
      <c r="I871" s="85">
        <v>68</v>
      </c>
      <c r="J871" s="86">
        <v>0.114</v>
      </c>
      <c r="K871" s="85">
        <v>54</v>
      </c>
      <c r="L871" s="86">
        <v>9.0999999999999998E-2</v>
      </c>
      <c r="M871" s="85">
        <v>54</v>
      </c>
      <c r="N871" s="86">
        <v>9.0999999999999998E-2</v>
      </c>
      <c r="P871" s="65">
        <f t="shared" si="174"/>
        <v>0.80400000000000005</v>
      </c>
      <c r="Q871" s="65"/>
      <c r="R871" s="65">
        <f t="shared" si="175"/>
        <v>0.182</v>
      </c>
      <c r="S871" s="125">
        <f t="shared" si="176"/>
        <v>0.98599999999999999</v>
      </c>
    </row>
    <row r="872" spans="1:19" x14ac:dyDescent="0.25">
      <c r="A872" s="121" t="s">
        <v>10</v>
      </c>
      <c r="B872" s="124">
        <v>460</v>
      </c>
      <c r="C872" s="88">
        <v>183</v>
      </c>
      <c r="D872" s="89">
        <v>0.39800000000000002</v>
      </c>
      <c r="E872" s="88">
        <v>100</v>
      </c>
      <c r="F872" s="89">
        <v>0.217</v>
      </c>
      <c r="G872" s="88">
        <v>64</v>
      </c>
      <c r="H872" s="89">
        <v>0.13900000000000001</v>
      </c>
      <c r="I872" s="88">
        <v>24</v>
      </c>
      <c r="J872" s="89">
        <v>5.1999999999999998E-2</v>
      </c>
      <c r="K872" s="88">
        <v>46</v>
      </c>
      <c r="L872" s="89">
        <v>0.1</v>
      </c>
      <c r="M872" s="88">
        <v>35</v>
      </c>
      <c r="N872" s="89">
        <v>7.5999999999999998E-2</v>
      </c>
      <c r="P872" s="65">
        <f t="shared" si="174"/>
        <v>0.80600000000000005</v>
      </c>
      <c r="Q872" s="65"/>
      <c r="R872" s="65">
        <f t="shared" si="175"/>
        <v>0.17599999999999999</v>
      </c>
      <c r="S872" s="125">
        <f t="shared" si="176"/>
        <v>0.98199999999999998</v>
      </c>
    </row>
    <row r="873" spans="1:19" x14ac:dyDescent="0.25">
      <c r="A873" s="121" t="s">
        <v>11</v>
      </c>
      <c r="B873" s="124">
        <v>874</v>
      </c>
      <c r="C873" s="124">
        <v>432</v>
      </c>
      <c r="D873" s="89">
        <v>0.49399999999999999</v>
      </c>
      <c r="E873" s="88">
        <v>246</v>
      </c>
      <c r="F873" s="89">
        <v>0.28100000000000003</v>
      </c>
      <c r="G873" s="88">
        <v>69</v>
      </c>
      <c r="H873" s="89">
        <v>7.9000000000000001E-2</v>
      </c>
      <c r="I873" s="88">
        <v>26</v>
      </c>
      <c r="J873" s="89">
        <v>0.03</v>
      </c>
      <c r="K873" s="88">
        <v>59</v>
      </c>
      <c r="L873" s="89">
        <v>6.8000000000000005E-2</v>
      </c>
      <c r="M873" s="88">
        <v>33</v>
      </c>
      <c r="N873" s="89">
        <v>3.7999999999999999E-2</v>
      </c>
      <c r="P873" s="65">
        <f t="shared" si="174"/>
        <v>0.88400000000000001</v>
      </c>
      <c r="Q873" s="65"/>
      <c r="R873" s="65">
        <f t="shared" si="175"/>
        <v>0.10600000000000001</v>
      </c>
      <c r="S873" s="125">
        <f t="shared" si="176"/>
        <v>0.99</v>
      </c>
    </row>
    <row r="875" spans="1:19" x14ac:dyDescent="0.25">
      <c r="A875" s="121" t="s">
        <v>925</v>
      </c>
      <c r="B875" s="61">
        <f>SUM(B867:B873)</f>
        <v>6099</v>
      </c>
      <c r="P875" s="53">
        <f>SUMPRODUCT(B867:B873,P867:P873)/B875</f>
        <v>0.84924463026725705</v>
      </c>
      <c r="Q875" t="s">
        <v>827</v>
      </c>
    </row>
    <row r="877" spans="1:19" x14ac:dyDescent="0.25">
      <c r="A877" s="81" t="s">
        <v>922</v>
      </c>
    </row>
    <row r="878" spans="1:19" ht="15.75" customHeight="1" x14ac:dyDescent="0.25">
      <c r="A878" s="114"/>
      <c r="B878" s="114"/>
      <c r="C878" s="280" t="s">
        <v>962</v>
      </c>
      <c r="D878" s="281"/>
      <c r="E878" s="281"/>
      <c r="F878" s="282"/>
      <c r="G878" s="280" t="s">
        <v>963</v>
      </c>
      <c r="H878" s="281"/>
      <c r="I878" s="281"/>
      <c r="J878" s="282"/>
      <c r="K878" s="280" t="s">
        <v>835</v>
      </c>
      <c r="L878" s="281"/>
      <c r="M878" s="281"/>
      <c r="N878" s="282"/>
    </row>
    <row r="879" spans="1:19" ht="15.75" customHeight="1" x14ac:dyDescent="0.25">
      <c r="A879" s="123">
        <v>44635</v>
      </c>
      <c r="B879" s="62"/>
      <c r="C879" s="280" t="s">
        <v>920</v>
      </c>
      <c r="D879" s="282"/>
      <c r="E879" s="280" t="s">
        <v>921</v>
      </c>
      <c r="F879" s="282"/>
      <c r="G879" s="280" t="s">
        <v>920</v>
      </c>
      <c r="H879" s="282"/>
      <c r="I879" s="280" t="s">
        <v>921</v>
      </c>
      <c r="J879" s="282"/>
      <c r="K879" s="280" t="s">
        <v>920</v>
      </c>
      <c r="L879" s="282"/>
      <c r="M879" s="280" t="s">
        <v>921</v>
      </c>
      <c r="N879" s="282"/>
    </row>
    <row r="880" spans="1:19" ht="45" x14ac:dyDescent="0.25">
      <c r="A880" s="119" t="s">
        <v>104</v>
      </c>
      <c r="B880" s="62" t="s">
        <v>1026</v>
      </c>
      <c r="C880" s="62" t="s">
        <v>839</v>
      </c>
      <c r="D880" s="62" t="s">
        <v>840</v>
      </c>
      <c r="E880" s="62" t="s">
        <v>839</v>
      </c>
      <c r="F880" s="62" t="s">
        <v>840</v>
      </c>
      <c r="G880" s="62" t="s">
        <v>839</v>
      </c>
      <c r="H880" s="62" t="s">
        <v>840</v>
      </c>
      <c r="I880" s="62" t="s">
        <v>839</v>
      </c>
      <c r="J880" s="62" t="s">
        <v>840</v>
      </c>
      <c r="K880" s="62" t="s">
        <v>839</v>
      </c>
      <c r="L880" s="62" t="s">
        <v>840</v>
      </c>
      <c r="M880" s="62" t="s">
        <v>839</v>
      </c>
      <c r="N880" s="62" t="s">
        <v>840</v>
      </c>
      <c r="P880" s="62" t="s">
        <v>833</v>
      </c>
      <c r="Q880" s="62" t="s">
        <v>834</v>
      </c>
      <c r="R880" s="62" t="s">
        <v>923</v>
      </c>
    </row>
    <row r="881" spans="1:19" x14ac:dyDescent="0.25">
      <c r="A881" s="120" t="s">
        <v>964</v>
      </c>
      <c r="B881" s="122">
        <v>298</v>
      </c>
      <c r="C881" s="85">
        <v>0</v>
      </c>
      <c r="D881" s="85" t="s">
        <v>841</v>
      </c>
      <c r="E881" s="85">
        <v>0</v>
      </c>
      <c r="F881" s="85" t="s">
        <v>841</v>
      </c>
      <c r="G881" s="85">
        <v>0</v>
      </c>
      <c r="H881" s="85" t="s">
        <v>841</v>
      </c>
      <c r="I881" s="85">
        <v>0</v>
      </c>
      <c r="J881" s="85" t="s">
        <v>841</v>
      </c>
      <c r="K881" s="85">
        <v>17</v>
      </c>
      <c r="L881" s="86">
        <v>5.7000000000000002E-2</v>
      </c>
      <c r="M881" s="122">
        <v>281</v>
      </c>
      <c r="N881" s="86">
        <v>0.94299999999999995</v>
      </c>
    </row>
    <row r="882" spans="1:19" x14ac:dyDescent="0.25">
      <c r="A882" s="121" t="s">
        <v>965</v>
      </c>
      <c r="B882" s="124">
        <v>219</v>
      </c>
      <c r="C882" s="88">
        <v>0</v>
      </c>
      <c r="D882" s="89" t="s">
        <v>841</v>
      </c>
      <c r="E882" s="88">
        <v>0</v>
      </c>
      <c r="F882" s="89" t="s">
        <v>841</v>
      </c>
      <c r="G882" s="88">
        <v>11</v>
      </c>
      <c r="H882" s="89">
        <v>0.05</v>
      </c>
      <c r="I882" s="88">
        <v>50</v>
      </c>
      <c r="J882" s="89">
        <v>0.22800000000000001</v>
      </c>
      <c r="K882" s="88">
        <v>8</v>
      </c>
      <c r="L882" s="89">
        <v>3.6999999999999998E-2</v>
      </c>
      <c r="M882" s="124">
        <v>86</v>
      </c>
      <c r="N882" s="89">
        <v>0.39300000000000002</v>
      </c>
    </row>
    <row r="883" spans="1:19" x14ac:dyDescent="0.25">
      <c r="A883" s="120" t="s">
        <v>809</v>
      </c>
      <c r="B883" s="122">
        <v>1184</v>
      </c>
      <c r="C883" s="85">
        <v>63</v>
      </c>
      <c r="D883" s="86">
        <v>5.2999999999999999E-2</v>
      </c>
      <c r="E883" s="85">
        <v>302</v>
      </c>
      <c r="F883" s="86">
        <v>0.255</v>
      </c>
      <c r="G883" s="122">
        <v>124</v>
      </c>
      <c r="H883" s="86">
        <v>0.105</v>
      </c>
      <c r="I883" s="122">
        <v>519</v>
      </c>
      <c r="J883" s="86">
        <v>0.438</v>
      </c>
      <c r="K883" s="85">
        <v>15</v>
      </c>
      <c r="L883" s="86">
        <v>1.2999999999999999E-2</v>
      </c>
      <c r="M883" s="122">
        <v>124</v>
      </c>
      <c r="N883" s="86">
        <v>0.105</v>
      </c>
      <c r="P883" s="65">
        <f>D883+F883+H883+J883</f>
        <v>0.85099999999999998</v>
      </c>
      <c r="Q883" s="65"/>
      <c r="R883" s="65">
        <f>L883+N883</f>
        <v>0.11799999999999999</v>
      </c>
      <c r="S883" s="125">
        <f>SUM(P883:R883)</f>
        <v>0.96899999999999997</v>
      </c>
    </row>
    <row r="884" spans="1:19" x14ac:dyDescent="0.25">
      <c r="A884" s="121" t="s">
        <v>6</v>
      </c>
      <c r="B884" s="124">
        <v>1107</v>
      </c>
      <c r="C884" s="88">
        <v>109</v>
      </c>
      <c r="D884" s="89">
        <v>9.8000000000000004E-2</v>
      </c>
      <c r="E884" s="124">
        <v>417</v>
      </c>
      <c r="F884" s="89">
        <v>0.377</v>
      </c>
      <c r="G884" s="124">
        <v>78</v>
      </c>
      <c r="H884" s="89">
        <v>7.0000000000000007E-2</v>
      </c>
      <c r="I884" s="124">
        <v>332</v>
      </c>
      <c r="J884" s="89">
        <v>0.3</v>
      </c>
      <c r="K884" s="88">
        <v>23</v>
      </c>
      <c r="L884" s="89">
        <v>2.1000000000000001E-2</v>
      </c>
      <c r="M884" s="88">
        <v>128</v>
      </c>
      <c r="N884" s="89">
        <v>0.11600000000000001</v>
      </c>
      <c r="P884" s="65">
        <f t="shared" ref="P884:P889" si="177">D884+F884+H884+J884</f>
        <v>0.84499999999999997</v>
      </c>
      <c r="Q884" s="65"/>
      <c r="R884" s="65">
        <f t="shared" ref="R884:R889" si="178">L884+N884</f>
        <v>0.13700000000000001</v>
      </c>
      <c r="S884" s="125">
        <f t="shared" ref="S884:S889" si="179">SUM(P884:R884)</f>
        <v>0.98199999999999998</v>
      </c>
    </row>
    <row r="885" spans="1:19" x14ac:dyDescent="0.25">
      <c r="A885" s="120" t="s">
        <v>7</v>
      </c>
      <c r="B885" s="122">
        <v>1002</v>
      </c>
      <c r="C885" s="85">
        <v>140</v>
      </c>
      <c r="D885" s="86">
        <v>0.14000000000000001</v>
      </c>
      <c r="E885" s="122">
        <v>368</v>
      </c>
      <c r="F885" s="86">
        <v>0.36699999999999999</v>
      </c>
      <c r="G885" s="122">
        <v>101</v>
      </c>
      <c r="H885" s="86">
        <v>0.10100000000000001</v>
      </c>
      <c r="I885" s="122">
        <v>287</v>
      </c>
      <c r="J885" s="86">
        <v>0.28599999999999998</v>
      </c>
      <c r="K885" s="85">
        <v>17</v>
      </c>
      <c r="L885" s="86">
        <v>1.7000000000000001E-2</v>
      </c>
      <c r="M885" s="85">
        <v>75</v>
      </c>
      <c r="N885" s="86">
        <v>7.4999999999999997E-2</v>
      </c>
      <c r="P885" s="65">
        <f t="shared" si="177"/>
        <v>0.89399999999999991</v>
      </c>
      <c r="Q885" s="65"/>
      <c r="R885" s="65">
        <f t="shared" si="178"/>
        <v>9.1999999999999998E-2</v>
      </c>
      <c r="S885" s="125">
        <f t="shared" si="179"/>
        <v>0.98599999999999988</v>
      </c>
    </row>
    <row r="886" spans="1:19" x14ac:dyDescent="0.25">
      <c r="A886" s="121" t="s">
        <v>8</v>
      </c>
      <c r="B886" s="124">
        <v>827</v>
      </c>
      <c r="C886" s="88">
        <v>166</v>
      </c>
      <c r="D886" s="89">
        <v>0.20100000000000001</v>
      </c>
      <c r="E886" s="88">
        <v>319</v>
      </c>
      <c r="F886" s="89">
        <v>0.38600000000000001</v>
      </c>
      <c r="G886" s="124">
        <v>78</v>
      </c>
      <c r="H886" s="89">
        <v>9.4E-2</v>
      </c>
      <c r="I886" s="124">
        <v>154</v>
      </c>
      <c r="J886" s="89">
        <v>0.186</v>
      </c>
      <c r="K886" s="88">
        <v>40</v>
      </c>
      <c r="L886" s="89">
        <v>4.8000000000000001E-2</v>
      </c>
      <c r="M886" s="88">
        <v>59</v>
      </c>
      <c r="N886" s="89">
        <v>7.0999999999999994E-2</v>
      </c>
      <c r="P886" s="65">
        <f t="shared" si="177"/>
        <v>0.86699999999999999</v>
      </c>
      <c r="Q886" s="65"/>
      <c r="R886" s="65">
        <f t="shared" si="178"/>
        <v>0.11899999999999999</v>
      </c>
      <c r="S886" s="125">
        <f t="shared" si="179"/>
        <v>0.98599999999999999</v>
      </c>
    </row>
    <row r="887" spans="1:19" x14ac:dyDescent="0.25">
      <c r="A887" s="120" t="s">
        <v>9</v>
      </c>
      <c r="B887" s="122">
        <v>566</v>
      </c>
      <c r="C887" s="85">
        <v>183</v>
      </c>
      <c r="D887" s="86">
        <v>0.32300000000000001</v>
      </c>
      <c r="E887" s="85">
        <v>146</v>
      </c>
      <c r="F887" s="86">
        <v>0.25800000000000001</v>
      </c>
      <c r="G887" s="85">
        <v>68</v>
      </c>
      <c r="H887" s="86">
        <v>0.12</v>
      </c>
      <c r="I887" s="85">
        <v>60</v>
      </c>
      <c r="J887" s="86">
        <v>0.106</v>
      </c>
      <c r="K887" s="85">
        <v>53</v>
      </c>
      <c r="L887" s="86">
        <v>9.4E-2</v>
      </c>
      <c r="M887" s="85">
        <v>47</v>
      </c>
      <c r="N887" s="86">
        <v>8.3000000000000004E-2</v>
      </c>
      <c r="P887" s="65">
        <f t="shared" si="177"/>
        <v>0.80699999999999994</v>
      </c>
      <c r="Q887" s="65"/>
      <c r="R887" s="65">
        <f t="shared" si="178"/>
        <v>0.17699999999999999</v>
      </c>
      <c r="S887" s="125">
        <f t="shared" si="179"/>
        <v>0.98399999999999999</v>
      </c>
    </row>
    <row r="888" spans="1:19" x14ac:dyDescent="0.25">
      <c r="A888" s="121" t="s">
        <v>10</v>
      </c>
      <c r="B888" s="124">
        <v>438</v>
      </c>
      <c r="C888" s="88">
        <v>207</v>
      </c>
      <c r="D888" s="89">
        <v>0.47299999999999998</v>
      </c>
      <c r="E888" s="88">
        <v>62</v>
      </c>
      <c r="F888" s="89">
        <v>0.14199999999999999</v>
      </c>
      <c r="G888" s="88">
        <v>70</v>
      </c>
      <c r="H888" s="89">
        <v>0.16</v>
      </c>
      <c r="I888" s="88">
        <v>10</v>
      </c>
      <c r="J888" s="89">
        <v>2.3E-2</v>
      </c>
      <c r="K888" s="88">
        <v>55</v>
      </c>
      <c r="L888" s="89">
        <v>0.126</v>
      </c>
      <c r="M888" s="88">
        <v>27</v>
      </c>
      <c r="N888" s="89">
        <v>6.2E-2</v>
      </c>
      <c r="P888" s="65">
        <f t="shared" si="177"/>
        <v>0.79800000000000004</v>
      </c>
      <c r="Q888" s="65"/>
      <c r="R888" s="65">
        <f t="shared" si="178"/>
        <v>0.188</v>
      </c>
      <c r="S888" s="125">
        <f t="shared" si="179"/>
        <v>0.98599999999999999</v>
      </c>
    </row>
    <row r="889" spans="1:19" x14ac:dyDescent="0.25">
      <c r="A889" s="121" t="s">
        <v>11</v>
      </c>
      <c r="B889" s="124">
        <v>808</v>
      </c>
      <c r="C889" s="124">
        <v>489</v>
      </c>
      <c r="D889" s="89">
        <v>0.60499999999999998</v>
      </c>
      <c r="E889" s="88">
        <v>126</v>
      </c>
      <c r="F889" s="89">
        <v>0.156</v>
      </c>
      <c r="G889" s="88">
        <v>72</v>
      </c>
      <c r="H889" s="89">
        <v>8.8999999999999996E-2</v>
      </c>
      <c r="I889" s="88">
        <v>14</v>
      </c>
      <c r="J889" s="89">
        <v>1.7000000000000001E-2</v>
      </c>
      <c r="K889" s="88">
        <v>57</v>
      </c>
      <c r="L889" s="89">
        <v>7.0999999999999994E-2</v>
      </c>
      <c r="M889" s="88">
        <v>40</v>
      </c>
      <c r="N889" s="89">
        <v>0.05</v>
      </c>
      <c r="P889" s="65">
        <f t="shared" si="177"/>
        <v>0.86699999999999999</v>
      </c>
      <c r="Q889" s="65"/>
      <c r="R889" s="65">
        <f t="shared" si="178"/>
        <v>0.121</v>
      </c>
      <c r="S889" s="125">
        <f t="shared" si="179"/>
        <v>0.98799999999999999</v>
      </c>
    </row>
    <row r="891" spans="1:19" x14ac:dyDescent="0.25">
      <c r="A891" s="121" t="s">
        <v>925</v>
      </c>
      <c r="B891" s="61">
        <f>SUM(B883:B889)</f>
        <v>5932</v>
      </c>
      <c r="P891" s="53">
        <f>SUMPRODUCT(B883:B889,P883:P889)/B891</f>
        <v>0.85344200944032378</v>
      </c>
      <c r="Q891" t="s">
        <v>827</v>
      </c>
    </row>
    <row r="893" spans="1:19" x14ac:dyDescent="0.25">
      <c r="A893" s="81" t="s">
        <v>922</v>
      </c>
    </row>
    <row r="894" spans="1:19" ht="15.75" customHeight="1" x14ac:dyDescent="0.25">
      <c r="A894" s="114"/>
      <c r="B894" s="114"/>
      <c r="C894" s="280" t="s">
        <v>962</v>
      </c>
      <c r="D894" s="281"/>
      <c r="E894" s="281"/>
      <c r="F894" s="282"/>
      <c r="G894" s="280" t="s">
        <v>963</v>
      </c>
      <c r="H894" s="281"/>
      <c r="I894" s="281"/>
      <c r="J894" s="282"/>
      <c r="K894" s="280" t="s">
        <v>835</v>
      </c>
      <c r="L894" s="281"/>
      <c r="M894" s="281"/>
      <c r="N894" s="282"/>
    </row>
    <row r="895" spans="1:19" ht="15.75" customHeight="1" x14ac:dyDescent="0.25">
      <c r="A895" s="123">
        <v>44636</v>
      </c>
      <c r="B895" s="62"/>
      <c r="C895" s="280" t="s">
        <v>920</v>
      </c>
      <c r="D895" s="282"/>
      <c r="E895" s="280" t="s">
        <v>921</v>
      </c>
      <c r="F895" s="282"/>
      <c r="G895" s="280" t="s">
        <v>920</v>
      </c>
      <c r="H895" s="282"/>
      <c r="I895" s="280" t="s">
        <v>921</v>
      </c>
      <c r="J895" s="282"/>
      <c r="K895" s="280" t="s">
        <v>920</v>
      </c>
      <c r="L895" s="282"/>
      <c r="M895" s="280" t="s">
        <v>921</v>
      </c>
      <c r="N895" s="282"/>
    </row>
    <row r="896" spans="1:19" ht="45" x14ac:dyDescent="0.25">
      <c r="A896" s="119" t="s">
        <v>104</v>
      </c>
      <c r="B896" s="62" t="s">
        <v>1026</v>
      </c>
      <c r="C896" s="62" t="s">
        <v>839</v>
      </c>
      <c r="D896" s="62" t="s">
        <v>840</v>
      </c>
      <c r="E896" s="62" t="s">
        <v>839</v>
      </c>
      <c r="F896" s="62" t="s">
        <v>840</v>
      </c>
      <c r="G896" s="62" t="s">
        <v>839</v>
      </c>
      <c r="H896" s="62" t="s">
        <v>840</v>
      </c>
      <c r="I896" s="62" t="s">
        <v>839</v>
      </c>
      <c r="J896" s="62" t="s">
        <v>840</v>
      </c>
      <c r="K896" s="62" t="s">
        <v>839</v>
      </c>
      <c r="L896" s="62" t="s">
        <v>840</v>
      </c>
      <c r="M896" s="62" t="s">
        <v>839</v>
      </c>
      <c r="N896" s="62" t="s">
        <v>840</v>
      </c>
      <c r="P896" s="62" t="s">
        <v>833</v>
      </c>
      <c r="Q896" s="62" t="s">
        <v>834</v>
      </c>
      <c r="R896" s="62" t="s">
        <v>923</v>
      </c>
    </row>
    <row r="897" spans="1:19" x14ac:dyDescent="0.25">
      <c r="A897" s="120" t="s">
        <v>964</v>
      </c>
      <c r="B897" s="122">
        <v>298</v>
      </c>
      <c r="C897" s="85">
        <v>0</v>
      </c>
      <c r="D897" s="85" t="s">
        <v>841</v>
      </c>
      <c r="E897" s="85">
        <v>0</v>
      </c>
      <c r="F897" s="85" t="s">
        <v>841</v>
      </c>
      <c r="G897" s="85">
        <v>0</v>
      </c>
      <c r="H897" s="85" t="s">
        <v>841</v>
      </c>
      <c r="I897" s="85">
        <v>0</v>
      </c>
      <c r="J897" s="85" t="s">
        <v>841</v>
      </c>
      <c r="K897" s="85">
        <v>15</v>
      </c>
      <c r="L897" s="86">
        <v>0.05</v>
      </c>
      <c r="M897" s="122">
        <v>283</v>
      </c>
      <c r="N897" s="86">
        <v>0.95</v>
      </c>
    </row>
    <row r="898" spans="1:19" x14ac:dyDescent="0.25">
      <c r="A898" s="121" t="s">
        <v>965</v>
      </c>
      <c r="B898" s="124">
        <v>221</v>
      </c>
      <c r="C898" s="88">
        <v>0</v>
      </c>
      <c r="D898" s="89" t="s">
        <v>841</v>
      </c>
      <c r="E898" s="88">
        <v>0</v>
      </c>
      <c r="F898" s="89" t="s">
        <v>841</v>
      </c>
      <c r="G898" s="88">
        <v>11</v>
      </c>
      <c r="H898" s="89">
        <v>0.05</v>
      </c>
      <c r="I898" s="88">
        <v>55</v>
      </c>
      <c r="J898" s="89">
        <v>0.249</v>
      </c>
      <c r="K898" s="88">
        <v>7</v>
      </c>
      <c r="L898" s="89">
        <v>3.2000000000000001E-2</v>
      </c>
      <c r="M898" s="124">
        <v>83</v>
      </c>
      <c r="N898" s="89">
        <v>0.376</v>
      </c>
    </row>
    <row r="899" spans="1:19" x14ac:dyDescent="0.25">
      <c r="A899" s="120" t="s">
        <v>809</v>
      </c>
      <c r="B899" s="122">
        <v>1221</v>
      </c>
      <c r="C899" s="85">
        <v>68</v>
      </c>
      <c r="D899" s="86">
        <v>5.6000000000000001E-2</v>
      </c>
      <c r="E899" s="85">
        <v>312</v>
      </c>
      <c r="F899" s="86">
        <v>0.25600000000000001</v>
      </c>
      <c r="G899" s="122">
        <v>128</v>
      </c>
      <c r="H899" s="86">
        <v>0.105</v>
      </c>
      <c r="I899" s="122">
        <v>546</v>
      </c>
      <c r="J899" s="86">
        <v>0.44700000000000001</v>
      </c>
      <c r="K899" s="85">
        <v>15</v>
      </c>
      <c r="L899" s="86">
        <v>1.2E-2</v>
      </c>
      <c r="M899" s="122">
        <v>113</v>
      </c>
      <c r="N899" s="86">
        <v>9.2999999999999999E-2</v>
      </c>
      <c r="P899" s="65">
        <f>D899+F899+H899+J899</f>
        <v>0.86399999999999999</v>
      </c>
      <c r="Q899" s="65"/>
      <c r="R899" s="65">
        <f>L899+N899</f>
        <v>0.105</v>
      </c>
      <c r="S899" s="125">
        <f>SUM(P899:R899)</f>
        <v>0.96899999999999997</v>
      </c>
    </row>
    <row r="900" spans="1:19" x14ac:dyDescent="0.25">
      <c r="A900" s="121" t="s">
        <v>6</v>
      </c>
      <c r="B900" s="124">
        <v>1124</v>
      </c>
      <c r="C900" s="88">
        <v>115</v>
      </c>
      <c r="D900" s="89">
        <v>0.10199999999999999</v>
      </c>
      <c r="E900" s="124">
        <v>442</v>
      </c>
      <c r="F900" s="89">
        <v>0.39300000000000002</v>
      </c>
      <c r="G900" s="124">
        <v>83</v>
      </c>
      <c r="H900" s="89">
        <v>7.3999999999999996E-2</v>
      </c>
      <c r="I900" s="124">
        <v>330</v>
      </c>
      <c r="J900" s="89">
        <v>0.29399999999999998</v>
      </c>
      <c r="K900" s="88">
        <v>24</v>
      </c>
      <c r="L900" s="89">
        <v>2.1000000000000001E-2</v>
      </c>
      <c r="M900" s="88">
        <v>108</v>
      </c>
      <c r="N900" s="89">
        <v>9.6000000000000002E-2</v>
      </c>
      <c r="P900" s="65">
        <f t="shared" ref="P900:P905" si="180">D900+F900+H900+J900</f>
        <v>0.86299999999999999</v>
      </c>
      <c r="Q900" s="65"/>
      <c r="R900" s="65">
        <f t="shared" ref="R900:R905" si="181">L900+N900</f>
        <v>0.11700000000000001</v>
      </c>
      <c r="S900" s="125">
        <f t="shared" ref="S900:S905" si="182">SUM(P900:R900)</f>
        <v>0.98</v>
      </c>
    </row>
    <row r="901" spans="1:19" x14ac:dyDescent="0.25">
      <c r="A901" s="120" t="s">
        <v>7</v>
      </c>
      <c r="B901" s="122">
        <v>1002</v>
      </c>
      <c r="C901" s="85">
        <v>139</v>
      </c>
      <c r="D901" s="86">
        <v>0.13900000000000001</v>
      </c>
      <c r="E901" s="122">
        <v>386</v>
      </c>
      <c r="F901" s="86">
        <v>0.38500000000000001</v>
      </c>
      <c r="G901" s="122">
        <v>105</v>
      </c>
      <c r="H901" s="86">
        <v>0.105</v>
      </c>
      <c r="I901" s="122">
        <v>273</v>
      </c>
      <c r="J901" s="86">
        <v>0.27200000000000002</v>
      </c>
      <c r="K901" s="85">
        <v>19</v>
      </c>
      <c r="L901" s="86">
        <v>1.9E-2</v>
      </c>
      <c r="M901" s="85">
        <v>66</v>
      </c>
      <c r="N901" s="86">
        <v>6.6000000000000003E-2</v>
      </c>
      <c r="P901" s="65">
        <f t="shared" si="180"/>
        <v>0.90100000000000002</v>
      </c>
      <c r="Q901" s="65"/>
      <c r="R901" s="65">
        <f t="shared" si="181"/>
        <v>8.5000000000000006E-2</v>
      </c>
      <c r="S901" s="125">
        <f t="shared" si="182"/>
        <v>0.98599999999999999</v>
      </c>
    </row>
    <row r="902" spans="1:19" x14ac:dyDescent="0.25">
      <c r="A902" s="121" t="s">
        <v>8</v>
      </c>
      <c r="B902" s="124">
        <v>855</v>
      </c>
      <c r="C902" s="88">
        <v>169</v>
      </c>
      <c r="D902" s="89">
        <v>0.19800000000000001</v>
      </c>
      <c r="E902" s="88">
        <v>343</v>
      </c>
      <c r="F902" s="89">
        <v>0.40100000000000002</v>
      </c>
      <c r="G902" s="124">
        <v>76</v>
      </c>
      <c r="H902" s="89">
        <v>8.8999999999999996E-2</v>
      </c>
      <c r="I902" s="124">
        <v>168</v>
      </c>
      <c r="J902" s="89">
        <v>0.19600000000000001</v>
      </c>
      <c r="K902" s="88">
        <v>39</v>
      </c>
      <c r="L902" s="89">
        <v>4.5999999999999999E-2</v>
      </c>
      <c r="M902" s="88">
        <v>48</v>
      </c>
      <c r="N902" s="89">
        <v>5.6000000000000001E-2</v>
      </c>
      <c r="P902" s="65">
        <f t="shared" si="180"/>
        <v>0.8839999999999999</v>
      </c>
      <c r="Q902" s="65"/>
      <c r="R902" s="65">
        <f t="shared" si="181"/>
        <v>0.10200000000000001</v>
      </c>
      <c r="S902" s="125">
        <f t="shared" si="182"/>
        <v>0.98599999999999988</v>
      </c>
    </row>
    <row r="903" spans="1:19" x14ac:dyDescent="0.25">
      <c r="A903" s="120" t="s">
        <v>9</v>
      </c>
      <c r="B903" s="122">
        <v>580</v>
      </c>
      <c r="C903" s="85">
        <v>188</v>
      </c>
      <c r="D903" s="86">
        <v>0.32400000000000001</v>
      </c>
      <c r="E903" s="85">
        <v>159</v>
      </c>
      <c r="F903" s="86">
        <v>0.27400000000000002</v>
      </c>
      <c r="G903" s="85">
        <v>69</v>
      </c>
      <c r="H903" s="86">
        <v>0.11899999999999999</v>
      </c>
      <c r="I903" s="85">
        <v>63</v>
      </c>
      <c r="J903" s="86">
        <v>0.109</v>
      </c>
      <c r="K903" s="85">
        <v>46</v>
      </c>
      <c r="L903" s="86">
        <v>7.9000000000000001E-2</v>
      </c>
      <c r="M903" s="85">
        <v>47</v>
      </c>
      <c r="N903" s="86">
        <v>8.1000000000000003E-2</v>
      </c>
      <c r="P903" s="65">
        <f t="shared" si="180"/>
        <v>0.82600000000000007</v>
      </c>
      <c r="Q903" s="65"/>
      <c r="R903" s="65">
        <f t="shared" si="181"/>
        <v>0.16</v>
      </c>
      <c r="S903" s="125">
        <f t="shared" si="182"/>
        <v>0.9860000000000001</v>
      </c>
    </row>
    <row r="904" spans="1:19" x14ac:dyDescent="0.25">
      <c r="A904" s="121" t="s">
        <v>10</v>
      </c>
      <c r="B904" s="124">
        <v>445</v>
      </c>
      <c r="C904" s="88">
        <v>216</v>
      </c>
      <c r="D904" s="89">
        <v>0.48499999999999999</v>
      </c>
      <c r="E904" s="88">
        <v>64</v>
      </c>
      <c r="F904" s="89">
        <v>0.14399999999999999</v>
      </c>
      <c r="G904" s="88">
        <v>67</v>
      </c>
      <c r="H904" s="89">
        <v>0.151</v>
      </c>
      <c r="I904" s="88">
        <v>16</v>
      </c>
      <c r="J904" s="89">
        <v>3.5999999999999997E-2</v>
      </c>
      <c r="K904" s="88">
        <v>55</v>
      </c>
      <c r="L904" s="89">
        <v>0.124</v>
      </c>
      <c r="M904" s="88">
        <v>22</v>
      </c>
      <c r="N904" s="89">
        <v>4.9000000000000002E-2</v>
      </c>
      <c r="P904" s="65">
        <f t="shared" si="180"/>
        <v>0.81600000000000006</v>
      </c>
      <c r="Q904" s="65"/>
      <c r="R904" s="65">
        <f t="shared" si="181"/>
        <v>0.17299999999999999</v>
      </c>
      <c r="S904" s="125">
        <f t="shared" si="182"/>
        <v>0.9890000000000001</v>
      </c>
    </row>
    <row r="905" spans="1:19" x14ac:dyDescent="0.25">
      <c r="A905" s="121" t="s">
        <v>11</v>
      </c>
      <c r="B905" s="124">
        <v>806</v>
      </c>
      <c r="C905" s="124">
        <v>501</v>
      </c>
      <c r="D905" s="89">
        <v>0.622</v>
      </c>
      <c r="E905" s="88">
        <v>138</v>
      </c>
      <c r="F905" s="89">
        <v>0.17100000000000001</v>
      </c>
      <c r="G905" s="88">
        <v>61</v>
      </c>
      <c r="H905" s="89">
        <v>7.5999999999999998E-2</v>
      </c>
      <c r="I905" s="88">
        <v>19</v>
      </c>
      <c r="J905" s="89">
        <v>2.4E-2</v>
      </c>
      <c r="K905" s="88">
        <v>58</v>
      </c>
      <c r="L905" s="89">
        <v>7.1999999999999995E-2</v>
      </c>
      <c r="M905" s="88">
        <v>21</v>
      </c>
      <c r="N905" s="89">
        <v>2.5999999999999999E-2</v>
      </c>
      <c r="P905" s="65">
        <f t="shared" si="180"/>
        <v>0.89300000000000002</v>
      </c>
      <c r="Q905" s="65"/>
      <c r="R905" s="65">
        <f t="shared" si="181"/>
        <v>9.799999999999999E-2</v>
      </c>
      <c r="S905" s="125">
        <f t="shared" si="182"/>
        <v>0.99099999999999999</v>
      </c>
    </row>
    <row r="907" spans="1:19" x14ac:dyDescent="0.25">
      <c r="A907" s="121" t="s">
        <v>925</v>
      </c>
      <c r="B907" s="61">
        <f>SUM(B899:B905)</f>
        <v>6033</v>
      </c>
      <c r="P907" s="53">
        <f>SUMPRODUCT(B899:B905,P899:P905)/B907</f>
        <v>0.86947389358528082</v>
      </c>
      <c r="Q907" t="s">
        <v>827</v>
      </c>
    </row>
    <row r="909" spans="1:19" x14ac:dyDescent="0.25">
      <c r="A909" s="81" t="s">
        <v>922</v>
      </c>
    </row>
    <row r="910" spans="1:19" ht="15.75" customHeight="1" x14ac:dyDescent="0.25">
      <c r="A910" s="114"/>
      <c r="B910" s="114"/>
      <c r="C910" s="280" t="s">
        <v>962</v>
      </c>
      <c r="D910" s="281"/>
      <c r="E910" s="281"/>
      <c r="F910" s="282"/>
      <c r="G910" s="280" t="s">
        <v>963</v>
      </c>
      <c r="H910" s="281"/>
      <c r="I910" s="281"/>
      <c r="J910" s="282"/>
      <c r="K910" s="280" t="s">
        <v>835</v>
      </c>
      <c r="L910" s="281"/>
      <c r="M910" s="281"/>
      <c r="N910" s="282"/>
    </row>
    <row r="911" spans="1:19" ht="15.75" customHeight="1" x14ac:dyDescent="0.25">
      <c r="A911" s="123">
        <v>44637</v>
      </c>
      <c r="B911" s="62"/>
      <c r="C911" s="280" t="s">
        <v>920</v>
      </c>
      <c r="D911" s="282"/>
      <c r="E911" s="280" t="s">
        <v>921</v>
      </c>
      <c r="F911" s="282"/>
      <c r="G911" s="280" t="s">
        <v>920</v>
      </c>
      <c r="H911" s="282"/>
      <c r="I911" s="280" t="s">
        <v>921</v>
      </c>
      <c r="J911" s="282"/>
      <c r="K911" s="280" t="s">
        <v>920</v>
      </c>
      <c r="L911" s="282"/>
      <c r="M911" s="280" t="s">
        <v>921</v>
      </c>
      <c r="N911" s="282"/>
    </row>
    <row r="912" spans="1:19" ht="45" x14ac:dyDescent="0.25">
      <c r="A912" s="119" t="s">
        <v>104</v>
      </c>
      <c r="B912" s="62" t="s">
        <v>1026</v>
      </c>
      <c r="C912" s="62" t="s">
        <v>839</v>
      </c>
      <c r="D912" s="62" t="s">
        <v>840</v>
      </c>
      <c r="E912" s="62" t="s">
        <v>839</v>
      </c>
      <c r="F912" s="62" t="s">
        <v>840</v>
      </c>
      <c r="G912" s="62" t="s">
        <v>839</v>
      </c>
      <c r="H912" s="62" t="s">
        <v>840</v>
      </c>
      <c r="I912" s="62" t="s">
        <v>839</v>
      </c>
      <c r="J912" s="62" t="s">
        <v>840</v>
      </c>
      <c r="K912" s="62" t="s">
        <v>839</v>
      </c>
      <c r="L912" s="62" t="s">
        <v>840</v>
      </c>
      <c r="M912" s="62" t="s">
        <v>839</v>
      </c>
      <c r="N912" s="62" t="s">
        <v>840</v>
      </c>
      <c r="P912" s="62" t="s">
        <v>833</v>
      </c>
      <c r="Q912" s="62" t="s">
        <v>834</v>
      </c>
      <c r="R912" s="62" t="s">
        <v>923</v>
      </c>
    </row>
    <row r="913" spans="1:19" x14ac:dyDescent="0.25">
      <c r="A913" s="120" t="s">
        <v>964</v>
      </c>
      <c r="B913" s="122">
        <v>287</v>
      </c>
      <c r="C913" s="85">
        <v>0</v>
      </c>
      <c r="D913" s="85" t="s">
        <v>841</v>
      </c>
      <c r="E913" s="85">
        <v>0</v>
      </c>
      <c r="F913" s="85" t="s">
        <v>841</v>
      </c>
      <c r="G913" s="85">
        <v>0</v>
      </c>
      <c r="H913" s="85" t="s">
        <v>841</v>
      </c>
      <c r="I913" s="85">
        <v>0</v>
      </c>
      <c r="J913" s="85" t="s">
        <v>841</v>
      </c>
      <c r="K913" s="85">
        <v>13</v>
      </c>
      <c r="L913" s="86">
        <v>4.4999999999999998E-2</v>
      </c>
      <c r="M913" s="122">
        <v>274</v>
      </c>
      <c r="N913" s="86">
        <v>0.95499999999999996</v>
      </c>
    </row>
    <row r="914" spans="1:19" x14ac:dyDescent="0.25">
      <c r="A914" s="121" t="s">
        <v>965</v>
      </c>
      <c r="B914" s="124">
        <v>210</v>
      </c>
      <c r="C914" s="88">
        <v>0</v>
      </c>
      <c r="D914" s="89" t="s">
        <v>841</v>
      </c>
      <c r="E914" s="88">
        <v>0</v>
      </c>
      <c r="F914" s="89" t="s">
        <v>841</v>
      </c>
      <c r="G914" s="88">
        <v>11</v>
      </c>
      <c r="H914" s="89">
        <v>5.1999999999999998E-2</v>
      </c>
      <c r="I914" s="88">
        <v>51</v>
      </c>
      <c r="J914" s="89">
        <v>0.24299999999999999</v>
      </c>
      <c r="K914" s="88">
        <v>7</v>
      </c>
      <c r="L914" s="89">
        <v>3.3000000000000002E-2</v>
      </c>
      <c r="M914" s="124">
        <v>86</v>
      </c>
      <c r="N914" s="89">
        <v>0.41</v>
      </c>
    </row>
    <row r="915" spans="1:19" x14ac:dyDescent="0.25">
      <c r="A915" s="120" t="s">
        <v>809</v>
      </c>
      <c r="B915" s="122">
        <v>1238</v>
      </c>
      <c r="C915" s="85">
        <v>72</v>
      </c>
      <c r="D915" s="86">
        <v>5.8000000000000003E-2</v>
      </c>
      <c r="E915" s="85">
        <v>319</v>
      </c>
      <c r="F915" s="86">
        <v>0.25800000000000001</v>
      </c>
      <c r="G915" s="122">
        <v>133</v>
      </c>
      <c r="H915" s="86">
        <v>0.107</v>
      </c>
      <c r="I915" s="122">
        <v>537</v>
      </c>
      <c r="J915" s="86">
        <v>0.434</v>
      </c>
      <c r="K915" s="85">
        <v>15</v>
      </c>
      <c r="L915" s="86">
        <v>1.2E-2</v>
      </c>
      <c r="M915" s="122">
        <v>123</v>
      </c>
      <c r="N915" s="86">
        <v>9.9000000000000005E-2</v>
      </c>
      <c r="P915" s="65">
        <f>D915+F915+H915+J915</f>
        <v>0.85699999999999998</v>
      </c>
      <c r="Q915" s="65"/>
      <c r="R915" s="65">
        <f>L915+N915</f>
        <v>0.111</v>
      </c>
      <c r="S915" s="125">
        <f>SUM(P915:R915)</f>
        <v>0.96799999999999997</v>
      </c>
    </row>
    <row r="916" spans="1:19" x14ac:dyDescent="0.25">
      <c r="A916" s="121" t="s">
        <v>6</v>
      </c>
      <c r="B916" s="124">
        <v>1146</v>
      </c>
      <c r="C916" s="88">
        <v>129</v>
      </c>
      <c r="D916" s="89">
        <v>0.113</v>
      </c>
      <c r="E916" s="124">
        <v>446</v>
      </c>
      <c r="F916" s="89">
        <v>0.38900000000000001</v>
      </c>
      <c r="G916" s="124">
        <v>83</v>
      </c>
      <c r="H916" s="89">
        <v>7.1999999999999995E-2</v>
      </c>
      <c r="I916" s="124">
        <v>324</v>
      </c>
      <c r="J916" s="89">
        <v>0.28299999999999997</v>
      </c>
      <c r="K916" s="88">
        <v>23</v>
      </c>
      <c r="L916" s="89">
        <v>0.02</v>
      </c>
      <c r="M916" s="88">
        <v>118</v>
      </c>
      <c r="N916" s="89">
        <v>0.10299999999999999</v>
      </c>
      <c r="P916" s="65">
        <f t="shared" ref="P916:P921" si="183">D916+F916+H916+J916</f>
        <v>0.85699999999999998</v>
      </c>
      <c r="Q916" s="65"/>
      <c r="R916" s="65">
        <f t="shared" ref="R916:R921" si="184">L916+N916</f>
        <v>0.123</v>
      </c>
      <c r="S916" s="125">
        <f t="shared" ref="S916:S921" si="185">SUM(P916:R916)</f>
        <v>0.98</v>
      </c>
    </row>
    <row r="917" spans="1:19" x14ac:dyDescent="0.25">
      <c r="A917" s="120" t="s">
        <v>7</v>
      </c>
      <c r="B917" s="122">
        <v>1030</v>
      </c>
      <c r="C917" s="85">
        <v>145</v>
      </c>
      <c r="D917" s="86">
        <v>0.14099999999999999</v>
      </c>
      <c r="E917" s="122">
        <v>397</v>
      </c>
      <c r="F917" s="86">
        <v>0.38500000000000001</v>
      </c>
      <c r="G917" s="122">
        <v>106</v>
      </c>
      <c r="H917" s="86">
        <v>0.10299999999999999</v>
      </c>
      <c r="I917" s="122">
        <v>274</v>
      </c>
      <c r="J917" s="86">
        <v>0.26600000000000001</v>
      </c>
      <c r="K917" s="85">
        <v>18</v>
      </c>
      <c r="L917" s="86">
        <v>1.7000000000000001E-2</v>
      </c>
      <c r="M917" s="85">
        <v>75</v>
      </c>
      <c r="N917" s="86">
        <v>7.2999999999999995E-2</v>
      </c>
      <c r="P917" s="65">
        <f t="shared" si="183"/>
        <v>0.89500000000000002</v>
      </c>
      <c r="Q917" s="65"/>
      <c r="R917" s="65">
        <f t="shared" si="184"/>
        <v>0.09</v>
      </c>
      <c r="S917" s="125">
        <f t="shared" si="185"/>
        <v>0.98499999999999999</v>
      </c>
    </row>
    <row r="918" spans="1:19" x14ac:dyDescent="0.25">
      <c r="A918" s="121" t="s">
        <v>8</v>
      </c>
      <c r="B918" s="124">
        <v>853</v>
      </c>
      <c r="C918" s="88">
        <v>172</v>
      </c>
      <c r="D918" s="89">
        <v>0.20200000000000001</v>
      </c>
      <c r="E918" s="88">
        <v>342</v>
      </c>
      <c r="F918" s="89">
        <v>0.40100000000000002</v>
      </c>
      <c r="G918" s="124">
        <v>79</v>
      </c>
      <c r="H918" s="89">
        <v>9.2999999999999999E-2</v>
      </c>
      <c r="I918" s="124">
        <v>158</v>
      </c>
      <c r="J918" s="89">
        <v>0.185</v>
      </c>
      <c r="K918" s="88">
        <v>39</v>
      </c>
      <c r="L918" s="89">
        <v>4.5999999999999999E-2</v>
      </c>
      <c r="M918" s="88">
        <v>54</v>
      </c>
      <c r="N918" s="89">
        <v>6.3E-2</v>
      </c>
      <c r="P918" s="65">
        <f t="shared" si="183"/>
        <v>0.88100000000000001</v>
      </c>
      <c r="Q918" s="65"/>
      <c r="R918" s="65">
        <f t="shared" si="184"/>
        <v>0.109</v>
      </c>
      <c r="S918" s="125">
        <f t="shared" si="185"/>
        <v>0.99</v>
      </c>
    </row>
    <row r="919" spans="1:19" x14ac:dyDescent="0.25">
      <c r="A919" s="120" t="s">
        <v>9</v>
      </c>
      <c r="B919" s="122">
        <v>580</v>
      </c>
      <c r="C919" s="85">
        <v>196</v>
      </c>
      <c r="D919" s="86">
        <v>0.33800000000000002</v>
      </c>
      <c r="E919" s="85">
        <v>154</v>
      </c>
      <c r="F919" s="86">
        <v>0.26600000000000001</v>
      </c>
      <c r="G919" s="85">
        <v>70</v>
      </c>
      <c r="H919" s="86">
        <v>0.121</v>
      </c>
      <c r="I919" s="85">
        <v>57</v>
      </c>
      <c r="J919" s="86">
        <v>9.8000000000000004E-2</v>
      </c>
      <c r="K919" s="85">
        <v>46</v>
      </c>
      <c r="L919" s="86">
        <v>7.9000000000000001E-2</v>
      </c>
      <c r="M919" s="85">
        <v>50</v>
      </c>
      <c r="N919" s="86">
        <v>8.5999999999999993E-2</v>
      </c>
      <c r="P919" s="65">
        <f t="shared" si="183"/>
        <v>0.82300000000000006</v>
      </c>
      <c r="Q919" s="65"/>
      <c r="R919" s="65">
        <f t="shared" si="184"/>
        <v>0.16499999999999998</v>
      </c>
      <c r="S919" s="125">
        <f t="shared" si="185"/>
        <v>0.98799999999999999</v>
      </c>
    </row>
    <row r="920" spans="1:19" x14ac:dyDescent="0.25">
      <c r="A920" s="121" t="s">
        <v>10</v>
      </c>
      <c r="B920" s="124">
        <v>443</v>
      </c>
      <c r="C920" s="88">
        <v>214</v>
      </c>
      <c r="D920" s="89">
        <v>0.48299999999999998</v>
      </c>
      <c r="E920" s="88">
        <v>61</v>
      </c>
      <c r="F920" s="89">
        <v>0.13800000000000001</v>
      </c>
      <c r="G920" s="88">
        <v>72</v>
      </c>
      <c r="H920" s="89">
        <v>0.16300000000000001</v>
      </c>
      <c r="I920" s="88">
        <v>9</v>
      </c>
      <c r="J920" s="89">
        <v>0.02</v>
      </c>
      <c r="K920" s="88">
        <v>55</v>
      </c>
      <c r="L920" s="89">
        <v>0.124</v>
      </c>
      <c r="M920" s="88">
        <v>28</v>
      </c>
      <c r="N920" s="89">
        <v>6.3E-2</v>
      </c>
      <c r="P920" s="65">
        <f t="shared" si="183"/>
        <v>0.80400000000000005</v>
      </c>
      <c r="Q920" s="65"/>
      <c r="R920" s="65">
        <f t="shared" si="184"/>
        <v>0.187</v>
      </c>
      <c r="S920" s="125">
        <f t="shared" si="185"/>
        <v>0.9910000000000001</v>
      </c>
    </row>
    <row r="921" spans="1:19" x14ac:dyDescent="0.25">
      <c r="A921" s="121" t="s">
        <v>11</v>
      </c>
      <c r="B921" s="124">
        <v>796</v>
      </c>
      <c r="C921" s="124">
        <v>522</v>
      </c>
      <c r="D921" s="89">
        <v>0.65600000000000003</v>
      </c>
      <c r="E921" s="88">
        <v>108</v>
      </c>
      <c r="F921" s="89">
        <v>0.13600000000000001</v>
      </c>
      <c r="G921" s="88">
        <v>63</v>
      </c>
      <c r="H921" s="89">
        <v>7.9000000000000001E-2</v>
      </c>
      <c r="I921" s="88">
        <v>14</v>
      </c>
      <c r="J921" s="89">
        <v>1.7999999999999999E-2</v>
      </c>
      <c r="K921" s="88">
        <v>56</v>
      </c>
      <c r="L921" s="89">
        <v>7.0000000000000007E-2</v>
      </c>
      <c r="M921" s="88">
        <v>26</v>
      </c>
      <c r="N921" s="89">
        <v>3.3000000000000002E-2</v>
      </c>
      <c r="P921" s="65">
        <f t="shared" si="183"/>
        <v>0.88900000000000001</v>
      </c>
      <c r="Q921" s="65"/>
      <c r="R921" s="65">
        <f t="shared" si="184"/>
        <v>0.10300000000000001</v>
      </c>
      <c r="S921" s="125">
        <f t="shared" si="185"/>
        <v>0.99199999999999999</v>
      </c>
    </row>
    <row r="923" spans="1:19" x14ac:dyDescent="0.25">
      <c r="A923" s="121" t="s">
        <v>925</v>
      </c>
      <c r="B923" s="61">
        <f>SUM(B915:B921)</f>
        <v>6086</v>
      </c>
      <c r="P923" s="53">
        <f>SUMPRODUCT(B915:B921,P915:P921)/B923</f>
        <v>0.86388218862964172</v>
      </c>
      <c r="Q923" t="s">
        <v>827</v>
      </c>
    </row>
    <row r="925" spans="1:19" x14ac:dyDescent="0.25">
      <c r="A925" s="230" t="s">
        <v>1139</v>
      </c>
      <c r="F925" s="270" t="s">
        <v>18</v>
      </c>
      <c r="G925" s="270"/>
    </row>
    <row r="926" spans="1:19" x14ac:dyDescent="0.25">
      <c r="A926" s="35" t="str">
        <f>'AB Covid shot data'!N334</f>
        <v>Age group</v>
      </c>
      <c r="B926" s="35" t="s">
        <v>105</v>
      </c>
      <c r="C926" s="13" t="s">
        <v>1141</v>
      </c>
      <c r="D926" s="14" t="s">
        <v>1143</v>
      </c>
      <c r="E926" s="14" t="s">
        <v>1144</v>
      </c>
      <c r="F926" s="13" t="s">
        <v>940</v>
      </c>
      <c r="G926" s="13" t="s">
        <v>835</v>
      </c>
      <c r="H926" s="13" t="s">
        <v>1140</v>
      </c>
      <c r="I926" s="13" t="s">
        <v>1145</v>
      </c>
    </row>
    <row r="927" spans="1:19" x14ac:dyDescent="0.25">
      <c r="A927" s="50" t="str">
        <f>'AB Covid shot data'!N335</f>
        <v>30-39</v>
      </c>
      <c r="B927" s="12">
        <f>'AB Covid shot data'!O335</f>
        <v>715359</v>
      </c>
      <c r="C927" s="64">
        <f>'AB Covid shot data'!R335</f>
        <v>82.107324713884921</v>
      </c>
      <c r="D927" s="12">
        <f>'AB Covid shot data'!P335</f>
        <v>613059</v>
      </c>
      <c r="E927" s="12">
        <f>'AB Covid shot data'!Q335</f>
        <v>102300</v>
      </c>
      <c r="F927" s="68">
        <f>(B916-K916-M916)/D927</f>
        <v>1.6393201959354646E-3</v>
      </c>
      <c r="G927" s="68">
        <f t="shared" ref="G927:G932" si="186">(K916+M916)/E927</f>
        <v>1.3782991202346041E-3</v>
      </c>
      <c r="H927" s="64">
        <f t="shared" ref="H927:H932" si="187">F927/G927</f>
        <v>1.1893791208808371</v>
      </c>
      <c r="I927" s="64">
        <f>G927/F927</f>
        <v>0.84077480632030466</v>
      </c>
    </row>
    <row r="928" spans="1:19" x14ac:dyDescent="0.25">
      <c r="A928" s="50" t="str">
        <f>'AB Covid shot data'!N336</f>
        <v>40-49</v>
      </c>
      <c r="B928" s="12">
        <f>'AB Covid shot data'!O336</f>
        <v>608348</v>
      </c>
      <c r="C928" s="64">
        <f>'AB Covid shot data'!R336</f>
        <v>86.642326267202321</v>
      </c>
      <c r="D928" s="12">
        <f>'AB Covid shot data'!P336</f>
        <v>541726</v>
      </c>
      <c r="E928" s="12">
        <f>'AB Covid shot data'!Q336</f>
        <v>66622</v>
      </c>
      <c r="F928" s="68">
        <f t="shared" ref="F928:F932" si="188">(B917-K917-M917)/D928</f>
        <v>1.729656689913351E-3</v>
      </c>
      <c r="G928" s="68">
        <f t="shared" si="186"/>
        <v>1.3959352766353458E-3</v>
      </c>
      <c r="H928" s="64">
        <f t="shared" si="187"/>
        <v>1.2390665375850243</v>
      </c>
      <c r="I928" s="64">
        <f t="shared" ref="I928:I932" si="189">G928/F928</f>
        <v>0.8070591608010238</v>
      </c>
    </row>
    <row r="929" spans="1:9" x14ac:dyDescent="0.25">
      <c r="A929" s="50" t="str">
        <f>'AB Covid shot data'!N337</f>
        <v>50-59</v>
      </c>
      <c r="B929" s="12">
        <f>'AB Covid shot data'!O337</f>
        <v>550920</v>
      </c>
      <c r="C929" s="64">
        <f>'AB Covid shot data'!R337</f>
        <v>87.771074929209334</v>
      </c>
      <c r="D929" s="12">
        <f>'AB Covid shot data'!P337</f>
        <v>498119</v>
      </c>
      <c r="E929" s="12">
        <f>'AB Covid shot data'!Q337</f>
        <v>52801</v>
      </c>
      <c r="F929" s="68">
        <f t="shared" si="188"/>
        <v>1.5257398332526966E-3</v>
      </c>
      <c r="G929" s="68">
        <f t="shared" si="186"/>
        <v>1.761330277835647E-3</v>
      </c>
      <c r="H929" s="64">
        <f t="shared" si="187"/>
        <v>0.86624289178038316</v>
      </c>
      <c r="I929" s="64">
        <f t="shared" si="189"/>
        <v>1.1544106271910719</v>
      </c>
    </row>
    <row r="930" spans="1:9" x14ac:dyDescent="0.25">
      <c r="A930" s="50" t="str">
        <f>'AB Covid shot data'!N338</f>
        <v>60-69</v>
      </c>
      <c r="B930" s="12">
        <f>'AB Covid shot data'!O338</f>
        <v>474319</v>
      </c>
      <c r="C930" s="64">
        <f>'AB Covid shot data'!R338</f>
        <v>93.52664493726796</v>
      </c>
      <c r="D930" s="12">
        <f>'AB Covid shot data'!P338</f>
        <v>453802</v>
      </c>
      <c r="E930" s="12">
        <f>'AB Covid shot data'!Q338</f>
        <v>20517</v>
      </c>
      <c r="F930" s="68">
        <f t="shared" si="188"/>
        <v>1.0665444400862049E-3</v>
      </c>
      <c r="G930" s="68">
        <f t="shared" si="186"/>
        <v>4.6790466442462346E-3</v>
      </c>
      <c r="H930" s="64">
        <f t="shared" si="187"/>
        <v>0.22794054455467361</v>
      </c>
      <c r="I930" s="64">
        <f t="shared" si="189"/>
        <v>4.3871089364715496</v>
      </c>
    </row>
    <row r="931" spans="1:9" x14ac:dyDescent="0.25">
      <c r="A931" s="50" t="str">
        <f>'AB Covid shot data'!N339</f>
        <v>70-79</v>
      </c>
      <c r="B931" s="12">
        <f>'AB Covid shot data'!O339</f>
        <v>260741</v>
      </c>
      <c r="C931" s="64">
        <f>'AB Covid shot data'!R339</f>
        <v>96.574878135774568</v>
      </c>
      <c r="D931" s="12">
        <f>'AB Covid shot data'!P339</f>
        <v>253275</v>
      </c>
      <c r="E931" s="12">
        <f>'AB Covid shot data'!Q339</f>
        <v>7466</v>
      </c>
      <c r="F931" s="68">
        <f t="shared" si="188"/>
        <v>1.4213799230085875E-3</v>
      </c>
      <c r="G931" s="68">
        <f t="shared" si="186"/>
        <v>1.1117064023573533E-2</v>
      </c>
      <c r="H931" s="64">
        <f t="shared" si="187"/>
        <v>0.12785569283351944</v>
      </c>
      <c r="I931" s="64">
        <f t="shared" si="189"/>
        <v>7.8213177515849628</v>
      </c>
    </row>
    <row r="932" spans="1:9" x14ac:dyDescent="0.25">
      <c r="A932" s="50" t="str">
        <f>'AB Covid shot data'!N340</f>
        <v>80+</v>
      </c>
      <c r="B932" s="12">
        <f>'AB Covid shot data'!O340</f>
        <v>140658</v>
      </c>
      <c r="C932" s="64">
        <f>'AB Covid shot data'!R340</f>
        <v>92.813666481821144</v>
      </c>
      <c r="D932" s="12">
        <f>'AB Covid shot data'!P340</f>
        <v>132116</v>
      </c>
      <c r="E932" s="12">
        <f>'AB Covid shot data'!Q340</f>
        <v>8542</v>
      </c>
      <c r="F932" s="68">
        <f t="shared" si="188"/>
        <v>5.4043416391655816E-3</v>
      </c>
      <c r="G932" s="68">
        <f t="shared" si="186"/>
        <v>9.5996253804729575E-3</v>
      </c>
      <c r="H932" s="64">
        <f t="shared" si="187"/>
        <v>0.56297422294819999</v>
      </c>
      <c r="I932" s="64">
        <f t="shared" si="189"/>
        <v>1.7762802615778226</v>
      </c>
    </row>
    <row r="933" spans="1:9" x14ac:dyDescent="0.25">
      <c r="A933" t="s">
        <v>1112</v>
      </c>
    </row>
  </sheetData>
  <mergeCells count="505">
    <mergeCell ref="C878:F878"/>
    <mergeCell ref="G878:J878"/>
    <mergeCell ref="K878:N878"/>
    <mergeCell ref="C879:D879"/>
    <mergeCell ref="E879:F879"/>
    <mergeCell ref="G879:H879"/>
    <mergeCell ref="I879:J879"/>
    <mergeCell ref="K879:L879"/>
    <mergeCell ref="M879:N879"/>
    <mergeCell ref="C862:F862"/>
    <mergeCell ref="G862:J862"/>
    <mergeCell ref="K862:N862"/>
    <mergeCell ref="C863:D863"/>
    <mergeCell ref="E863:F863"/>
    <mergeCell ref="G863:H863"/>
    <mergeCell ref="I863:J863"/>
    <mergeCell ref="K863:L863"/>
    <mergeCell ref="M863:N863"/>
    <mergeCell ref="C828:F828"/>
    <mergeCell ref="G828:J828"/>
    <mergeCell ref="K828:N828"/>
    <mergeCell ref="C829:D829"/>
    <mergeCell ref="E829:F829"/>
    <mergeCell ref="G829:H829"/>
    <mergeCell ref="I829:J829"/>
    <mergeCell ref="K829:L829"/>
    <mergeCell ref="M829:N829"/>
    <mergeCell ref="C794:F794"/>
    <mergeCell ref="G794:J794"/>
    <mergeCell ref="K794:N794"/>
    <mergeCell ref="C795:D795"/>
    <mergeCell ref="E795:F795"/>
    <mergeCell ref="G795:H795"/>
    <mergeCell ref="I795:J795"/>
    <mergeCell ref="K795:L795"/>
    <mergeCell ref="M795:N795"/>
    <mergeCell ref="C709:F709"/>
    <mergeCell ref="G709:J709"/>
    <mergeCell ref="K709:N709"/>
    <mergeCell ref="C710:D710"/>
    <mergeCell ref="E710:F710"/>
    <mergeCell ref="G710:H710"/>
    <mergeCell ref="I710:J710"/>
    <mergeCell ref="K710:L710"/>
    <mergeCell ref="M710:N710"/>
    <mergeCell ref="C641:F641"/>
    <mergeCell ref="G641:J641"/>
    <mergeCell ref="K641:N641"/>
    <mergeCell ref="C642:D642"/>
    <mergeCell ref="E642:F642"/>
    <mergeCell ref="G642:H642"/>
    <mergeCell ref="I642:J642"/>
    <mergeCell ref="K642:L642"/>
    <mergeCell ref="M642:N642"/>
    <mergeCell ref="C607:F607"/>
    <mergeCell ref="G607:J607"/>
    <mergeCell ref="K607:N607"/>
    <mergeCell ref="C608:D608"/>
    <mergeCell ref="E608:F608"/>
    <mergeCell ref="G608:H608"/>
    <mergeCell ref="I608:J608"/>
    <mergeCell ref="K608:L608"/>
    <mergeCell ref="M608:N608"/>
    <mergeCell ref="C539:F539"/>
    <mergeCell ref="G539:J539"/>
    <mergeCell ref="K539:N539"/>
    <mergeCell ref="C540:D540"/>
    <mergeCell ref="E540:F540"/>
    <mergeCell ref="G540:H540"/>
    <mergeCell ref="I540:J540"/>
    <mergeCell ref="K540:L540"/>
    <mergeCell ref="M540:N540"/>
    <mergeCell ref="C522:F522"/>
    <mergeCell ref="G522:J522"/>
    <mergeCell ref="K522:N522"/>
    <mergeCell ref="C523:D523"/>
    <mergeCell ref="E523:F523"/>
    <mergeCell ref="G523:H523"/>
    <mergeCell ref="I523:J523"/>
    <mergeCell ref="K523:L523"/>
    <mergeCell ref="M523:N523"/>
    <mergeCell ref="C488:F488"/>
    <mergeCell ref="G488:J488"/>
    <mergeCell ref="K488:N488"/>
    <mergeCell ref="C489:D489"/>
    <mergeCell ref="E489:F489"/>
    <mergeCell ref="G489:H489"/>
    <mergeCell ref="I489:J489"/>
    <mergeCell ref="K489:L489"/>
    <mergeCell ref="M489:N489"/>
    <mergeCell ref="C454:F454"/>
    <mergeCell ref="G454:J454"/>
    <mergeCell ref="K454:N454"/>
    <mergeCell ref="C455:D455"/>
    <mergeCell ref="E455:F455"/>
    <mergeCell ref="G455:H455"/>
    <mergeCell ref="I455:J455"/>
    <mergeCell ref="K455:L455"/>
    <mergeCell ref="M455:N455"/>
    <mergeCell ref="C420:F420"/>
    <mergeCell ref="G420:J420"/>
    <mergeCell ref="K420:N420"/>
    <mergeCell ref="C421:D421"/>
    <mergeCell ref="E421:F421"/>
    <mergeCell ref="G421:H421"/>
    <mergeCell ref="I421:J421"/>
    <mergeCell ref="K421:L421"/>
    <mergeCell ref="M421:N421"/>
    <mergeCell ref="C369:F369"/>
    <mergeCell ref="G369:J369"/>
    <mergeCell ref="K369:N369"/>
    <mergeCell ref="C370:D370"/>
    <mergeCell ref="E370:F370"/>
    <mergeCell ref="G370:H370"/>
    <mergeCell ref="I370:J370"/>
    <mergeCell ref="K370:L370"/>
    <mergeCell ref="M370:N370"/>
    <mergeCell ref="C333:F333"/>
    <mergeCell ref="G333:J333"/>
    <mergeCell ref="K333:N333"/>
    <mergeCell ref="C334:D334"/>
    <mergeCell ref="E334:F334"/>
    <mergeCell ref="G334:H334"/>
    <mergeCell ref="I334:J334"/>
    <mergeCell ref="K334:L334"/>
    <mergeCell ref="M334:N334"/>
    <mergeCell ref="C299:F299"/>
    <mergeCell ref="G299:J299"/>
    <mergeCell ref="K299:N299"/>
    <mergeCell ref="C300:D300"/>
    <mergeCell ref="E300:F300"/>
    <mergeCell ref="G300:H300"/>
    <mergeCell ref="I300:J300"/>
    <mergeCell ref="K300:L300"/>
    <mergeCell ref="M300:N300"/>
    <mergeCell ref="C266:F266"/>
    <mergeCell ref="G266:J266"/>
    <mergeCell ref="K266:N266"/>
    <mergeCell ref="C267:D267"/>
    <mergeCell ref="E267:F267"/>
    <mergeCell ref="G267:H267"/>
    <mergeCell ref="I267:J267"/>
    <mergeCell ref="K267:L267"/>
    <mergeCell ref="M267:N267"/>
    <mergeCell ref="C234:F234"/>
    <mergeCell ref="G234:J234"/>
    <mergeCell ref="K234:N234"/>
    <mergeCell ref="C235:D235"/>
    <mergeCell ref="E235:F235"/>
    <mergeCell ref="G235:H235"/>
    <mergeCell ref="I235:J235"/>
    <mergeCell ref="K235:L235"/>
    <mergeCell ref="M235:N235"/>
    <mergeCell ref="C202:F202"/>
    <mergeCell ref="G202:J202"/>
    <mergeCell ref="K202:N202"/>
    <mergeCell ref="C203:D203"/>
    <mergeCell ref="E203:F203"/>
    <mergeCell ref="G203:H203"/>
    <mergeCell ref="I203:J203"/>
    <mergeCell ref="K203:L203"/>
    <mergeCell ref="M203:N203"/>
    <mergeCell ref="C170:F170"/>
    <mergeCell ref="G170:J170"/>
    <mergeCell ref="K170:N170"/>
    <mergeCell ref="C171:D171"/>
    <mergeCell ref="E171:F171"/>
    <mergeCell ref="G171:H171"/>
    <mergeCell ref="I171:J171"/>
    <mergeCell ref="K171:L171"/>
    <mergeCell ref="M171:N171"/>
    <mergeCell ref="C139:F139"/>
    <mergeCell ref="G139:J139"/>
    <mergeCell ref="K139:N139"/>
    <mergeCell ref="C140:D140"/>
    <mergeCell ref="E140:F140"/>
    <mergeCell ref="G140:H140"/>
    <mergeCell ref="I140:J140"/>
    <mergeCell ref="K140:L140"/>
    <mergeCell ref="M140:N140"/>
    <mergeCell ref="C109:F109"/>
    <mergeCell ref="G109:J109"/>
    <mergeCell ref="K109:N109"/>
    <mergeCell ref="C110:D110"/>
    <mergeCell ref="E110:F110"/>
    <mergeCell ref="G110:H110"/>
    <mergeCell ref="I110:J110"/>
    <mergeCell ref="K110:L110"/>
    <mergeCell ref="M110:N110"/>
    <mergeCell ref="C94:F94"/>
    <mergeCell ref="G94:J94"/>
    <mergeCell ref="K94:N94"/>
    <mergeCell ref="C95:D95"/>
    <mergeCell ref="E95:F95"/>
    <mergeCell ref="G95:H95"/>
    <mergeCell ref="I95:J95"/>
    <mergeCell ref="K95:L95"/>
    <mergeCell ref="M95:N95"/>
    <mergeCell ref="C64:F64"/>
    <mergeCell ref="G64:J64"/>
    <mergeCell ref="K64:N64"/>
    <mergeCell ref="C65:D65"/>
    <mergeCell ref="E65:F65"/>
    <mergeCell ref="G65:H65"/>
    <mergeCell ref="I65:J65"/>
    <mergeCell ref="K65:L65"/>
    <mergeCell ref="M65:N65"/>
    <mergeCell ref="C34:F34"/>
    <mergeCell ref="G34:J34"/>
    <mergeCell ref="K34:N34"/>
    <mergeCell ref="C35:D35"/>
    <mergeCell ref="E35:F35"/>
    <mergeCell ref="G35:H35"/>
    <mergeCell ref="I35:J35"/>
    <mergeCell ref="K35:L35"/>
    <mergeCell ref="M35:N35"/>
    <mergeCell ref="C3:F3"/>
    <mergeCell ref="G3:J3"/>
    <mergeCell ref="K3:N3"/>
    <mergeCell ref="C4:D4"/>
    <mergeCell ref="E4:F4"/>
    <mergeCell ref="G4:H4"/>
    <mergeCell ref="I4:J4"/>
    <mergeCell ref="K4:L4"/>
    <mergeCell ref="M4:N4"/>
    <mergeCell ref="C19:F19"/>
    <mergeCell ref="G19:J19"/>
    <mergeCell ref="K19:N19"/>
    <mergeCell ref="C20:D20"/>
    <mergeCell ref="E20:F20"/>
    <mergeCell ref="G20:H20"/>
    <mergeCell ref="I20:J20"/>
    <mergeCell ref="K20:L20"/>
    <mergeCell ref="M20:N20"/>
    <mergeCell ref="C49:F49"/>
    <mergeCell ref="G49:J49"/>
    <mergeCell ref="K49:N49"/>
    <mergeCell ref="C50:D50"/>
    <mergeCell ref="E50:F50"/>
    <mergeCell ref="G50:H50"/>
    <mergeCell ref="I50:J50"/>
    <mergeCell ref="K50:L50"/>
    <mergeCell ref="M50:N50"/>
    <mergeCell ref="C79:F79"/>
    <mergeCell ref="G79:J79"/>
    <mergeCell ref="K79:N79"/>
    <mergeCell ref="C80:D80"/>
    <mergeCell ref="E80:F80"/>
    <mergeCell ref="G80:H80"/>
    <mergeCell ref="I80:J80"/>
    <mergeCell ref="K80:L80"/>
    <mergeCell ref="M80:N80"/>
    <mergeCell ref="C124:F124"/>
    <mergeCell ref="G124:J124"/>
    <mergeCell ref="K124:N124"/>
    <mergeCell ref="C125:D125"/>
    <mergeCell ref="E125:F125"/>
    <mergeCell ref="G125:H125"/>
    <mergeCell ref="I125:J125"/>
    <mergeCell ref="K125:L125"/>
    <mergeCell ref="M125:N125"/>
    <mergeCell ref="C154:F154"/>
    <mergeCell ref="G154:J154"/>
    <mergeCell ref="K154:N154"/>
    <mergeCell ref="C155:D155"/>
    <mergeCell ref="E155:F155"/>
    <mergeCell ref="G155:H155"/>
    <mergeCell ref="I155:J155"/>
    <mergeCell ref="K155:L155"/>
    <mergeCell ref="M155:N155"/>
    <mergeCell ref="C186:F186"/>
    <mergeCell ref="G186:J186"/>
    <mergeCell ref="K186:N186"/>
    <mergeCell ref="C187:D187"/>
    <mergeCell ref="E187:F187"/>
    <mergeCell ref="G187:H187"/>
    <mergeCell ref="I187:J187"/>
    <mergeCell ref="K187:L187"/>
    <mergeCell ref="M187:N187"/>
    <mergeCell ref="C218:F218"/>
    <mergeCell ref="G218:J218"/>
    <mergeCell ref="K218:N218"/>
    <mergeCell ref="C219:D219"/>
    <mergeCell ref="E219:F219"/>
    <mergeCell ref="G219:H219"/>
    <mergeCell ref="I219:J219"/>
    <mergeCell ref="K219:L219"/>
    <mergeCell ref="M219:N219"/>
    <mergeCell ref="C250:F250"/>
    <mergeCell ref="G250:J250"/>
    <mergeCell ref="K250:N250"/>
    <mergeCell ref="C251:D251"/>
    <mergeCell ref="E251:F251"/>
    <mergeCell ref="G251:H251"/>
    <mergeCell ref="I251:J251"/>
    <mergeCell ref="K251:L251"/>
    <mergeCell ref="M251:N251"/>
    <mergeCell ref="C282:F282"/>
    <mergeCell ref="G282:J282"/>
    <mergeCell ref="K282:N282"/>
    <mergeCell ref="C283:D283"/>
    <mergeCell ref="E283:F283"/>
    <mergeCell ref="G283:H283"/>
    <mergeCell ref="I283:J283"/>
    <mergeCell ref="K283:L283"/>
    <mergeCell ref="M283:N283"/>
    <mergeCell ref="C316:F316"/>
    <mergeCell ref="G316:J316"/>
    <mergeCell ref="K316:N316"/>
    <mergeCell ref="C317:D317"/>
    <mergeCell ref="E317:F317"/>
    <mergeCell ref="G317:H317"/>
    <mergeCell ref="I317:J317"/>
    <mergeCell ref="K317:L317"/>
    <mergeCell ref="M317:N317"/>
    <mergeCell ref="C350:F350"/>
    <mergeCell ref="G350:J350"/>
    <mergeCell ref="K350:N350"/>
    <mergeCell ref="C351:D351"/>
    <mergeCell ref="E351:F351"/>
    <mergeCell ref="G351:H351"/>
    <mergeCell ref="I351:J351"/>
    <mergeCell ref="K351:L351"/>
    <mergeCell ref="M351:N351"/>
    <mergeCell ref="C386:F386"/>
    <mergeCell ref="G386:J386"/>
    <mergeCell ref="K386:N386"/>
    <mergeCell ref="C387:D387"/>
    <mergeCell ref="E387:F387"/>
    <mergeCell ref="G387:H387"/>
    <mergeCell ref="I387:J387"/>
    <mergeCell ref="K387:L387"/>
    <mergeCell ref="M387:N387"/>
    <mergeCell ref="C403:F403"/>
    <mergeCell ref="G403:J403"/>
    <mergeCell ref="K403:N403"/>
    <mergeCell ref="C404:D404"/>
    <mergeCell ref="E404:F404"/>
    <mergeCell ref="G404:H404"/>
    <mergeCell ref="I404:J404"/>
    <mergeCell ref="K404:L404"/>
    <mergeCell ref="M404:N404"/>
    <mergeCell ref="C437:F437"/>
    <mergeCell ref="G437:J437"/>
    <mergeCell ref="K437:N437"/>
    <mergeCell ref="C438:D438"/>
    <mergeCell ref="E438:F438"/>
    <mergeCell ref="G438:H438"/>
    <mergeCell ref="I438:J438"/>
    <mergeCell ref="K438:L438"/>
    <mergeCell ref="M438:N438"/>
    <mergeCell ref="C471:F471"/>
    <mergeCell ref="G471:J471"/>
    <mergeCell ref="K471:N471"/>
    <mergeCell ref="C472:D472"/>
    <mergeCell ref="E472:F472"/>
    <mergeCell ref="G472:H472"/>
    <mergeCell ref="I472:J472"/>
    <mergeCell ref="K472:L472"/>
    <mergeCell ref="M472:N472"/>
    <mergeCell ref="C505:F505"/>
    <mergeCell ref="G505:J505"/>
    <mergeCell ref="K505:N505"/>
    <mergeCell ref="C506:D506"/>
    <mergeCell ref="E506:F506"/>
    <mergeCell ref="G506:H506"/>
    <mergeCell ref="I506:J506"/>
    <mergeCell ref="K506:L506"/>
    <mergeCell ref="M506:N506"/>
    <mergeCell ref="C556:F556"/>
    <mergeCell ref="G556:J556"/>
    <mergeCell ref="K556:N556"/>
    <mergeCell ref="C557:D557"/>
    <mergeCell ref="E557:F557"/>
    <mergeCell ref="G557:H557"/>
    <mergeCell ref="I557:J557"/>
    <mergeCell ref="K557:L557"/>
    <mergeCell ref="M557:N557"/>
    <mergeCell ref="C573:F573"/>
    <mergeCell ref="G573:J573"/>
    <mergeCell ref="K573:N573"/>
    <mergeCell ref="C574:D574"/>
    <mergeCell ref="E574:F574"/>
    <mergeCell ref="G574:H574"/>
    <mergeCell ref="I574:J574"/>
    <mergeCell ref="K574:L574"/>
    <mergeCell ref="M574:N574"/>
    <mergeCell ref="C590:F590"/>
    <mergeCell ref="G590:J590"/>
    <mergeCell ref="K590:N590"/>
    <mergeCell ref="C591:D591"/>
    <mergeCell ref="E591:F591"/>
    <mergeCell ref="G591:H591"/>
    <mergeCell ref="I591:J591"/>
    <mergeCell ref="K591:L591"/>
    <mergeCell ref="M591:N591"/>
    <mergeCell ref="C624:F624"/>
    <mergeCell ref="G624:J624"/>
    <mergeCell ref="K624:N624"/>
    <mergeCell ref="C625:D625"/>
    <mergeCell ref="E625:F625"/>
    <mergeCell ref="G625:H625"/>
    <mergeCell ref="I625:J625"/>
    <mergeCell ref="K625:L625"/>
    <mergeCell ref="M625:N625"/>
    <mergeCell ref="C658:F658"/>
    <mergeCell ref="G658:J658"/>
    <mergeCell ref="K658:N658"/>
    <mergeCell ref="C659:D659"/>
    <mergeCell ref="E659:F659"/>
    <mergeCell ref="G659:H659"/>
    <mergeCell ref="I659:J659"/>
    <mergeCell ref="K659:L659"/>
    <mergeCell ref="M659:N659"/>
    <mergeCell ref="C675:F675"/>
    <mergeCell ref="G675:J675"/>
    <mergeCell ref="K675:N675"/>
    <mergeCell ref="C676:D676"/>
    <mergeCell ref="E676:F676"/>
    <mergeCell ref="G676:H676"/>
    <mergeCell ref="I676:J676"/>
    <mergeCell ref="K676:L676"/>
    <mergeCell ref="M676:N676"/>
    <mergeCell ref="C692:F692"/>
    <mergeCell ref="G692:J692"/>
    <mergeCell ref="K692:N692"/>
    <mergeCell ref="C693:D693"/>
    <mergeCell ref="E693:F693"/>
    <mergeCell ref="G693:H693"/>
    <mergeCell ref="I693:J693"/>
    <mergeCell ref="K693:L693"/>
    <mergeCell ref="M693:N693"/>
    <mergeCell ref="C726:F726"/>
    <mergeCell ref="G726:J726"/>
    <mergeCell ref="K726:N726"/>
    <mergeCell ref="C727:D727"/>
    <mergeCell ref="E727:F727"/>
    <mergeCell ref="G727:H727"/>
    <mergeCell ref="I727:J727"/>
    <mergeCell ref="K727:L727"/>
    <mergeCell ref="M727:N727"/>
    <mergeCell ref="C743:F743"/>
    <mergeCell ref="G743:J743"/>
    <mergeCell ref="K743:N743"/>
    <mergeCell ref="C744:D744"/>
    <mergeCell ref="E744:F744"/>
    <mergeCell ref="G744:H744"/>
    <mergeCell ref="I744:J744"/>
    <mergeCell ref="K744:L744"/>
    <mergeCell ref="M744:N744"/>
    <mergeCell ref="C760:F760"/>
    <mergeCell ref="G760:J760"/>
    <mergeCell ref="K760:N760"/>
    <mergeCell ref="C761:D761"/>
    <mergeCell ref="E761:F761"/>
    <mergeCell ref="G761:H761"/>
    <mergeCell ref="I761:J761"/>
    <mergeCell ref="K761:L761"/>
    <mergeCell ref="M761:N761"/>
    <mergeCell ref="C777:F777"/>
    <mergeCell ref="G777:J777"/>
    <mergeCell ref="K777:N777"/>
    <mergeCell ref="C778:D778"/>
    <mergeCell ref="E778:F778"/>
    <mergeCell ref="G778:H778"/>
    <mergeCell ref="I778:J778"/>
    <mergeCell ref="K778:L778"/>
    <mergeCell ref="M778:N778"/>
    <mergeCell ref="C811:F811"/>
    <mergeCell ref="G811:J811"/>
    <mergeCell ref="K811:N811"/>
    <mergeCell ref="C812:D812"/>
    <mergeCell ref="E812:F812"/>
    <mergeCell ref="G812:H812"/>
    <mergeCell ref="I812:J812"/>
    <mergeCell ref="K812:L812"/>
    <mergeCell ref="M812:N812"/>
    <mergeCell ref="C845:F845"/>
    <mergeCell ref="G845:J845"/>
    <mergeCell ref="K845:N845"/>
    <mergeCell ref="C846:D846"/>
    <mergeCell ref="E846:F846"/>
    <mergeCell ref="G846:H846"/>
    <mergeCell ref="I846:J846"/>
    <mergeCell ref="K846:L846"/>
    <mergeCell ref="M846:N846"/>
    <mergeCell ref="F925:G925"/>
    <mergeCell ref="C894:F894"/>
    <mergeCell ref="G894:J894"/>
    <mergeCell ref="K894:N894"/>
    <mergeCell ref="C895:D895"/>
    <mergeCell ref="E895:F895"/>
    <mergeCell ref="G895:H895"/>
    <mergeCell ref="I895:J895"/>
    <mergeCell ref="K895:L895"/>
    <mergeCell ref="M895:N895"/>
    <mergeCell ref="C910:F910"/>
    <mergeCell ref="G910:J910"/>
    <mergeCell ref="K910:N910"/>
    <mergeCell ref="C911:D911"/>
    <mergeCell ref="E911:F911"/>
    <mergeCell ref="G911:H911"/>
    <mergeCell ref="I911:J911"/>
    <mergeCell ref="K911:L911"/>
    <mergeCell ref="M911:N911"/>
  </mergeCells>
  <hyperlinks>
    <hyperlink ref="A1" r:id="rId1" location="highlights " xr:uid="{657EEC59-C3FB-4582-B111-843C173225C8}"/>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739C6-3F9E-4D89-ADC9-4C4A3BAB566D}">
  <dimension ref="A1:R210"/>
  <sheetViews>
    <sheetView workbookViewId="0">
      <pane ySplit="3" topLeftCell="A184" activePane="bottomLeft" state="frozen"/>
      <selection pane="bottomLeft" activeCell="E6" sqref="E6"/>
    </sheetView>
  </sheetViews>
  <sheetFormatPr defaultRowHeight="15" x14ac:dyDescent="0.25"/>
  <cols>
    <col min="1" max="1" width="12.42578125" customWidth="1"/>
    <col min="2" max="2" width="12.28515625" customWidth="1"/>
    <col min="4" max="4" width="1.140625" customWidth="1"/>
    <col min="5" max="5" width="18.85546875" customWidth="1"/>
    <col min="6" max="6" width="10.7109375" customWidth="1"/>
    <col min="9" max="9" width="1.85546875" customWidth="1"/>
    <col min="10" max="10" width="14.140625" customWidth="1"/>
    <col min="11" max="11" width="7.5703125" customWidth="1"/>
    <col min="12" max="12" width="11" bestFit="1" customWidth="1"/>
    <col min="13" max="13" width="10" customWidth="1"/>
    <col min="15" max="15" width="11.42578125" customWidth="1"/>
    <col min="17" max="17" width="20.42578125" bestFit="1" customWidth="1"/>
  </cols>
  <sheetData>
    <row r="1" spans="1:15" x14ac:dyDescent="0.25">
      <c r="A1" s="25" t="s">
        <v>1446</v>
      </c>
    </row>
    <row r="2" spans="1:15" x14ac:dyDescent="0.25">
      <c r="A2" t="s">
        <v>739</v>
      </c>
    </row>
    <row r="3" spans="1:15" x14ac:dyDescent="0.25">
      <c r="A3" t="s">
        <v>740</v>
      </c>
    </row>
    <row r="5" spans="1:15" x14ac:dyDescent="0.25">
      <c r="E5" s="71" t="s">
        <v>1379</v>
      </c>
      <c r="F5" s="71"/>
      <c r="G5" s="14" t="s">
        <v>18</v>
      </c>
      <c r="H5" s="13" t="s">
        <v>21</v>
      </c>
      <c r="J5" s="270" t="s">
        <v>18</v>
      </c>
      <c r="K5" s="283"/>
      <c r="L5" s="70"/>
      <c r="M5" s="270" t="s">
        <v>21</v>
      </c>
      <c r="N5" s="270"/>
      <c r="O5" t="s">
        <v>405</v>
      </c>
    </row>
    <row r="6" spans="1:15" x14ac:dyDescent="0.25">
      <c r="A6" s="35" t="s">
        <v>104</v>
      </c>
      <c r="B6" s="35" t="s">
        <v>105</v>
      </c>
      <c r="E6" s="15" t="s">
        <v>17</v>
      </c>
      <c r="F6" s="15"/>
      <c r="G6" s="14" t="s">
        <v>14</v>
      </c>
      <c r="H6" s="14" t="s">
        <v>14</v>
      </c>
      <c r="J6" s="62" t="s">
        <v>404</v>
      </c>
      <c r="K6" s="14" t="s">
        <v>403</v>
      </c>
      <c r="L6" s="14" t="s">
        <v>736</v>
      </c>
      <c r="M6" s="62" t="s">
        <v>404</v>
      </c>
      <c r="N6" s="14" t="s">
        <v>403</v>
      </c>
    </row>
    <row r="7" spans="1:15" ht="15.75" x14ac:dyDescent="0.25">
      <c r="A7" s="36" t="s">
        <v>134</v>
      </c>
      <c r="B7" s="39">
        <v>663783</v>
      </c>
      <c r="E7" s="5" t="s">
        <v>0</v>
      </c>
      <c r="F7" s="35" t="s">
        <v>105</v>
      </c>
      <c r="G7" s="7">
        <v>231419</v>
      </c>
      <c r="H7" s="7">
        <v>2292</v>
      </c>
    </row>
    <row r="8" spans="1:15" ht="15.75" x14ac:dyDescent="0.25">
      <c r="A8" s="41" t="s">
        <v>136</v>
      </c>
      <c r="B8" s="40">
        <v>166087</v>
      </c>
      <c r="E8" s="6" t="s">
        <v>1</v>
      </c>
      <c r="F8" s="6"/>
      <c r="G8" s="8">
        <v>1401</v>
      </c>
      <c r="H8" s="8">
        <v>0</v>
      </c>
    </row>
    <row r="9" spans="1:15" ht="15.75" x14ac:dyDescent="0.25">
      <c r="A9" s="36" t="s">
        <v>135</v>
      </c>
      <c r="B9" s="39">
        <v>258656</v>
      </c>
      <c r="E9" s="5" t="s">
        <v>2</v>
      </c>
      <c r="F9" s="5"/>
      <c r="G9" s="7">
        <v>8774</v>
      </c>
      <c r="H9" s="7">
        <v>0</v>
      </c>
    </row>
    <row r="10" spans="1:15" ht="15.75" x14ac:dyDescent="0.25">
      <c r="A10" s="37" t="s">
        <v>88</v>
      </c>
      <c r="B10" s="40">
        <v>276991</v>
      </c>
      <c r="E10" s="6" t="s">
        <v>3</v>
      </c>
      <c r="G10" s="8">
        <v>12184</v>
      </c>
      <c r="H10" s="8">
        <v>0</v>
      </c>
    </row>
    <row r="11" spans="1:15" ht="15.75" x14ac:dyDescent="0.25">
      <c r="A11" s="36" t="s">
        <v>89</v>
      </c>
      <c r="B11" s="39">
        <v>310735</v>
      </c>
      <c r="E11" s="5" t="s">
        <v>4</v>
      </c>
      <c r="F11" s="61">
        <f>SUM(B8:B9)</f>
        <v>424743</v>
      </c>
      <c r="G11" s="7">
        <v>31334</v>
      </c>
      <c r="H11" s="7">
        <v>0</v>
      </c>
      <c r="J11" s="63">
        <f t="shared" ref="J11:J18" si="0">G11/F11*100000</f>
        <v>7377.166898571606</v>
      </c>
      <c r="K11" s="21">
        <f>J11/100000</f>
        <v>7.3771668985716063E-2</v>
      </c>
      <c r="L11" s="21">
        <f>1-K11</f>
        <v>0.92622833101428392</v>
      </c>
      <c r="M11" s="50">
        <f t="shared" ref="M11:M18" si="1">H11/F11*100000</f>
        <v>0</v>
      </c>
      <c r="N11" s="21">
        <f>M11/100000</f>
        <v>0</v>
      </c>
      <c r="O11" s="65">
        <f>1-N11</f>
        <v>1</v>
      </c>
    </row>
    <row r="12" spans="1:15" ht="15.75" x14ac:dyDescent="0.25">
      <c r="A12" s="37" t="s">
        <v>90</v>
      </c>
      <c r="B12" s="40">
        <v>356322</v>
      </c>
      <c r="E12" s="6" t="s">
        <v>5</v>
      </c>
      <c r="F12" s="61">
        <f>SUM(B10:B11)</f>
        <v>587726</v>
      </c>
      <c r="G12" s="8">
        <v>41777</v>
      </c>
      <c r="H12" s="8">
        <v>11</v>
      </c>
      <c r="J12" s="63">
        <f t="shared" si="0"/>
        <v>7108.2443179304637</v>
      </c>
      <c r="K12" s="21">
        <f t="shared" ref="K12:K18" si="2">J12/100000</f>
        <v>7.1082443179304636E-2</v>
      </c>
      <c r="L12" s="21">
        <f t="shared" ref="L12:L18" si="3">1-K12</f>
        <v>0.92891755682069532</v>
      </c>
      <c r="M12" s="64">
        <f t="shared" si="1"/>
        <v>1.8716204489847308</v>
      </c>
      <c r="N12" s="21">
        <f t="shared" ref="N12:N18" si="4">M12/100000</f>
        <v>1.8716204489847308E-5</v>
      </c>
      <c r="O12" s="65">
        <f t="shared" ref="O12:O18" si="5">1-N12</f>
        <v>0.9999812837955101</v>
      </c>
    </row>
    <row r="13" spans="1:15" ht="15.75" x14ac:dyDescent="0.25">
      <c r="A13" s="36" t="s">
        <v>91</v>
      </c>
      <c r="B13" s="39">
        <v>366699</v>
      </c>
      <c r="E13" s="5" t="s">
        <v>6</v>
      </c>
      <c r="F13" s="61">
        <f>SUM(B12:B13)</f>
        <v>723021</v>
      </c>
      <c r="G13" s="7">
        <v>44022</v>
      </c>
      <c r="H13" s="7">
        <v>14</v>
      </c>
      <c r="J13" s="63">
        <f t="shared" si="0"/>
        <v>6088.6198326189697</v>
      </c>
      <c r="K13" s="21">
        <f t="shared" si="2"/>
        <v>6.0886198326189696E-2</v>
      </c>
      <c r="L13" s="21">
        <f t="shared" si="3"/>
        <v>0.93911380167381031</v>
      </c>
      <c r="M13" s="64">
        <f t="shared" si="1"/>
        <v>1.9363199685762931</v>
      </c>
      <c r="N13" s="21">
        <f t="shared" si="4"/>
        <v>1.9363199685762931E-5</v>
      </c>
      <c r="O13" s="65">
        <f t="shared" si="5"/>
        <v>0.99998063680031424</v>
      </c>
    </row>
    <row r="14" spans="1:15" ht="15.75" x14ac:dyDescent="0.25">
      <c r="A14" s="37" t="s">
        <v>92</v>
      </c>
      <c r="B14" s="40">
        <v>325544</v>
      </c>
      <c r="E14" s="6" t="s">
        <v>7</v>
      </c>
      <c r="F14" s="61">
        <f>SUM(B14:B15)</f>
        <v>616856</v>
      </c>
      <c r="G14" s="8">
        <v>36354</v>
      </c>
      <c r="H14" s="8">
        <v>46</v>
      </c>
      <c r="J14" s="63">
        <f t="shared" si="0"/>
        <v>5893.4337997847151</v>
      </c>
      <c r="K14" s="21">
        <f t="shared" si="2"/>
        <v>5.8934337997847148E-2</v>
      </c>
      <c r="L14" s="21">
        <f t="shared" si="3"/>
        <v>0.9410656620021528</v>
      </c>
      <c r="M14" s="64">
        <f t="shared" si="1"/>
        <v>7.4571699067529531</v>
      </c>
      <c r="N14" s="21">
        <f t="shared" si="4"/>
        <v>7.4571699067529533E-5</v>
      </c>
      <c r="O14" s="65">
        <f t="shared" si="5"/>
        <v>0.99992542830093245</v>
      </c>
    </row>
    <row r="15" spans="1:15" ht="15.75" x14ac:dyDescent="0.25">
      <c r="A15" s="36" t="s">
        <v>93</v>
      </c>
      <c r="B15" s="39">
        <v>291312</v>
      </c>
      <c r="E15" s="5" t="s">
        <v>8</v>
      </c>
      <c r="F15" s="61">
        <f>SUM(B16:B17)</f>
        <v>548335</v>
      </c>
      <c r="G15" s="7">
        <v>27002</v>
      </c>
      <c r="H15" s="7">
        <v>113</v>
      </c>
      <c r="J15" s="63">
        <f t="shared" si="0"/>
        <v>4924.3619320306016</v>
      </c>
      <c r="K15" s="21">
        <f t="shared" si="2"/>
        <v>4.9243619320306013E-2</v>
      </c>
      <c r="L15" s="21">
        <f t="shared" si="3"/>
        <v>0.95075638067969404</v>
      </c>
      <c r="M15" s="64">
        <f t="shared" si="1"/>
        <v>20.607840097750461</v>
      </c>
      <c r="N15" s="21">
        <f t="shared" si="4"/>
        <v>2.0607840097750462E-4</v>
      </c>
      <c r="O15" s="65">
        <f t="shared" si="5"/>
        <v>0.99979392159902247</v>
      </c>
    </row>
    <row r="16" spans="1:15" ht="15.75" x14ac:dyDescent="0.25">
      <c r="A16" s="37" t="s">
        <v>94</v>
      </c>
      <c r="B16" s="40">
        <v>262948</v>
      </c>
      <c r="E16" s="6" t="s">
        <v>9</v>
      </c>
      <c r="F16" s="61">
        <f>SUM(B18:B19)</f>
        <v>489303</v>
      </c>
      <c r="G16" s="8">
        <v>15559</v>
      </c>
      <c r="H16" s="8">
        <v>281</v>
      </c>
      <c r="J16" s="63">
        <f t="shared" si="0"/>
        <v>3179.8292673455917</v>
      </c>
      <c r="K16" s="21">
        <f t="shared" si="2"/>
        <v>3.1798292673455915E-2</v>
      </c>
      <c r="L16" s="21">
        <f t="shared" si="3"/>
        <v>0.96820170732654409</v>
      </c>
      <c r="M16" s="64">
        <f t="shared" si="1"/>
        <v>57.428628068906178</v>
      </c>
      <c r="N16" s="21">
        <f t="shared" si="4"/>
        <v>5.7428628068906175E-4</v>
      </c>
      <c r="O16" s="65">
        <f t="shared" si="5"/>
        <v>0.99942571371931099</v>
      </c>
    </row>
    <row r="17" spans="1:15" ht="15.75" x14ac:dyDescent="0.25">
      <c r="A17" s="36" t="s">
        <v>95</v>
      </c>
      <c r="B17" s="39">
        <v>285387</v>
      </c>
      <c r="E17" s="5" t="s">
        <v>10</v>
      </c>
      <c r="F17" s="61">
        <f>SUM(B20:B21)</f>
        <v>273509</v>
      </c>
      <c r="G17" s="7">
        <v>6629</v>
      </c>
      <c r="H17" s="7">
        <v>479</v>
      </c>
      <c r="J17" s="63">
        <f t="shared" si="0"/>
        <v>2423.6862406721534</v>
      </c>
      <c r="K17" s="21">
        <f t="shared" si="2"/>
        <v>2.4236862406721533E-2</v>
      </c>
      <c r="L17" s="21">
        <f t="shared" si="3"/>
        <v>0.97576313759327848</v>
      </c>
      <c r="M17" s="64">
        <f t="shared" si="1"/>
        <v>175.13134851138355</v>
      </c>
      <c r="N17" s="21">
        <f t="shared" si="4"/>
        <v>1.7513134851138356E-3</v>
      </c>
      <c r="O17" s="65">
        <f t="shared" si="5"/>
        <v>0.99824868651488619</v>
      </c>
    </row>
    <row r="18" spans="1:15" ht="15.75" x14ac:dyDescent="0.25">
      <c r="A18" s="37" t="s">
        <v>96</v>
      </c>
      <c r="B18" s="40">
        <v>271707</v>
      </c>
      <c r="E18" s="6" t="s">
        <v>11</v>
      </c>
      <c r="F18" s="61">
        <f>SUM(B22:B24)</f>
        <v>143366</v>
      </c>
      <c r="G18" s="8">
        <v>6259</v>
      </c>
      <c r="H18" s="8">
        <v>1347</v>
      </c>
      <c r="J18" s="63">
        <f t="shared" si="0"/>
        <v>4365.74920134481</v>
      </c>
      <c r="K18" s="21">
        <f t="shared" si="2"/>
        <v>4.3657492013448103E-2</v>
      </c>
      <c r="L18" s="21">
        <f t="shared" si="3"/>
        <v>0.95634250798655185</v>
      </c>
      <c r="M18" s="64">
        <f t="shared" si="1"/>
        <v>939.55331110584098</v>
      </c>
      <c r="N18" s="21">
        <f t="shared" si="4"/>
        <v>9.39553311105841E-3</v>
      </c>
      <c r="O18" s="65">
        <f t="shared" si="5"/>
        <v>0.99060446688894155</v>
      </c>
    </row>
    <row r="19" spans="1:15" ht="15.75" x14ac:dyDescent="0.25">
      <c r="A19" s="36" t="s">
        <v>97</v>
      </c>
      <c r="B19" s="39">
        <v>217596</v>
      </c>
      <c r="E19" s="5" t="s">
        <v>12</v>
      </c>
      <c r="F19" s="5"/>
      <c r="G19" s="1">
        <v>124</v>
      </c>
      <c r="H19" s="1">
        <v>1</v>
      </c>
    </row>
    <row r="20" spans="1:15" x14ac:dyDescent="0.25">
      <c r="A20" s="37" t="s">
        <v>98</v>
      </c>
      <c r="B20" s="40">
        <v>166506</v>
      </c>
      <c r="J20" s="66"/>
    </row>
    <row r="21" spans="1:15" x14ac:dyDescent="0.25">
      <c r="A21" s="36" t="s">
        <v>99</v>
      </c>
      <c r="B21" s="39">
        <v>107003</v>
      </c>
    </row>
    <row r="22" spans="1:15" x14ac:dyDescent="0.25">
      <c r="A22" s="37" t="s">
        <v>100</v>
      </c>
      <c r="B22" s="40">
        <v>69877</v>
      </c>
      <c r="E22" t="s">
        <v>423</v>
      </c>
      <c r="J22" s="63">
        <v>5237</v>
      </c>
      <c r="K22" s="67">
        <f>J22/100000</f>
        <v>5.237E-2</v>
      </c>
      <c r="L22" s="67"/>
      <c r="M22" s="50">
        <v>52</v>
      </c>
      <c r="N22" s="68">
        <f>M22/100000</f>
        <v>5.1999999999999995E-4</v>
      </c>
    </row>
    <row r="23" spans="1:15" x14ac:dyDescent="0.25">
      <c r="A23" s="36" t="s">
        <v>101</v>
      </c>
      <c r="B23" s="39">
        <v>44852</v>
      </c>
    </row>
    <row r="24" spans="1:15" x14ac:dyDescent="0.25">
      <c r="A24" s="37" t="s">
        <v>102</v>
      </c>
      <c r="B24" s="40">
        <v>28637</v>
      </c>
    </row>
    <row r="29" spans="1:15" x14ac:dyDescent="0.25">
      <c r="E29" s="71" t="s">
        <v>737</v>
      </c>
      <c r="F29" s="71"/>
      <c r="G29" s="14" t="s">
        <v>18</v>
      </c>
      <c r="H29" s="13" t="s">
        <v>21</v>
      </c>
      <c r="J29" s="270" t="s">
        <v>18</v>
      </c>
      <c r="K29" s="283"/>
      <c r="L29" s="70"/>
      <c r="M29" s="270" t="s">
        <v>21</v>
      </c>
      <c r="N29" s="270"/>
      <c r="O29" s="13" t="s">
        <v>741</v>
      </c>
    </row>
    <row r="30" spans="1:15" x14ac:dyDescent="0.25">
      <c r="A30" s="35" t="s">
        <v>104</v>
      </c>
      <c r="B30" s="35" t="s">
        <v>105</v>
      </c>
      <c r="E30" s="15" t="s">
        <v>17</v>
      </c>
      <c r="F30" s="15"/>
      <c r="G30" s="14" t="s">
        <v>14</v>
      </c>
      <c r="H30" s="14" t="s">
        <v>14</v>
      </c>
      <c r="J30" s="62" t="s">
        <v>404</v>
      </c>
      <c r="K30" s="14" t="s">
        <v>403</v>
      </c>
      <c r="L30" s="14" t="s">
        <v>736</v>
      </c>
      <c r="M30" s="62" t="s">
        <v>404</v>
      </c>
      <c r="N30" s="14" t="s">
        <v>403</v>
      </c>
    </row>
    <row r="31" spans="1:15" ht="15.75" x14ac:dyDescent="0.25">
      <c r="A31" s="36" t="s">
        <v>134</v>
      </c>
      <c r="B31" s="39">
        <v>660747</v>
      </c>
      <c r="E31" s="5" t="s">
        <v>0</v>
      </c>
      <c r="F31" s="35" t="s">
        <v>105</v>
      </c>
      <c r="G31" s="7">
        <v>256985</v>
      </c>
      <c r="H31" s="7">
        <v>2390</v>
      </c>
    </row>
    <row r="32" spans="1:15" ht="15.75" x14ac:dyDescent="0.25">
      <c r="A32" s="41" t="s">
        <v>136</v>
      </c>
      <c r="B32" s="40">
        <v>162530</v>
      </c>
      <c r="E32" s="6" t="s">
        <v>1</v>
      </c>
      <c r="F32" s="6"/>
      <c r="G32" s="8">
        <v>1554</v>
      </c>
      <c r="H32" s="8">
        <v>0</v>
      </c>
    </row>
    <row r="33" spans="1:15" ht="15.75" x14ac:dyDescent="0.25">
      <c r="A33" s="36" t="s">
        <v>135</v>
      </c>
      <c r="B33" s="39">
        <v>256743</v>
      </c>
      <c r="E33" s="5" t="s">
        <v>2</v>
      </c>
      <c r="F33" s="5"/>
      <c r="G33" s="7">
        <v>9722</v>
      </c>
      <c r="H33" s="7">
        <v>0</v>
      </c>
    </row>
    <row r="34" spans="1:15" ht="15.75" x14ac:dyDescent="0.25">
      <c r="A34" s="37" t="s">
        <v>88</v>
      </c>
      <c r="B34" s="40">
        <v>277328</v>
      </c>
      <c r="E34" s="6" t="s">
        <v>3</v>
      </c>
      <c r="G34" s="8">
        <v>13553</v>
      </c>
      <c r="H34" s="8">
        <v>0</v>
      </c>
    </row>
    <row r="35" spans="1:15" ht="15.75" x14ac:dyDescent="0.25">
      <c r="A35" s="36" t="s">
        <v>89</v>
      </c>
      <c r="B35" s="39">
        <v>314508</v>
      </c>
      <c r="E35" s="5" t="s">
        <v>4</v>
      </c>
      <c r="F35" s="61">
        <f>SUM(B32:B33)</f>
        <v>419273</v>
      </c>
      <c r="G35" s="7">
        <v>34473</v>
      </c>
      <c r="H35" s="7">
        <v>0</v>
      </c>
      <c r="J35" s="63">
        <f t="shared" ref="J35:J42" si="6">G35/F35*100000</f>
        <v>8222.089187713018</v>
      </c>
      <c r="K35" s="21">
        <f>J35/100000</f>
        <v>8.2220891877130178E-2</v>
      </c>
      <c r="L35" s="21">
        <f>1-K35</f>
        <v>0.91777910812286978</v>
      </c>
      <c r="M35" s="50">
        <f t="shared" ref="M35:M42" si="7">H35/F35*100000</f>
        <v>0</v>
      </c>
      <c r="N35" s="21">
        <f>M35/100000</f>
        <v>0</v>
      </c>
      <c r="O35" s="65">
        <f>1-N35</f>
        <v>1</v>
      </c>
    </row>
    <row r="36" spans="1:15" ht="15.75" x14ac:dyDescent="0.25">
      <c r="A36" s="37" t="s">
        <v>90</v>
      </c>
      <c r="B36" s="40">
        <v>356228</v>
      </c>
      <c r="E36" s="6" t="s">
        <v>5</v>
      </c>
      <c r="F36" s="61">
        <f>SUM(B34:B35)</f>
        <v>591836</v>
      </c>
      <c r="G36" s="8">
        <v>48356</v>
      </c>
      <c r="H36" s="8">
        <v>10</v>
      </c>
      <c r="J36" s="63">
        <f t="shared" si="6"/>
        <v>8170.5066944221026</v>
      </c>
      <c r="K36" s="21">
        <f t="shared" ref="K36:K42" si="8">J36/100000</f>
        <v>8.1705066944221028E-2</v>
      </c>
      <c r="L36" s="21">
        <f t="shared" ref="L36:L42" si="9">1-K36</f>
        <v>0.91829493305577903</v>
      </c>
      <c r="M36" s="64">
        <f t="shared" si="7"/>
        <v>1.6896572699193695</v>
      </c>
      <c r="N36" s="73">
        <f t="shared" ref="N36:N42" si="10">M36/100000</f>
        <v>1.6896572699193694E-5</v>
      </c>
      <c r="O36" s="74">
        <f t="shared" ref="O36:O42" si="11">1-N36</f>
        <v>0.99998310342730079</v>
      </c>
    </row>
    <row r="37" spans="1:15" ht="15.75" x14ac:dyDescent="0.25">
      <c r="A37" s="36" t="s">
        <v>91</v>
      </c>
      <c r="B37" s="39">
        <v>359302</v>
      </c>
      <c r="E37" s="5" t="s">
        <v>6</v>
      </c>
      <c r="F37" s="61">
        <f>SUM(B36:B37)</f>
        <v>715530</v>
      </c>
      <c r="G37" s="7">
        <v>49268</v>
      </c>
      <c r="H37" s="7">
        <v>15</v>
      </c>
      <c r="J37" s="63">
        <f t="shared" si="6"/>
        <v>6885.5254147275446</v>
      </c>
      <c r="K37" s="21">
        <f t="shared" si="8"/>
        <v>6.8855254147275446E-2</v>
      </c>
      <c r="L37" s="21">
        <f t="shared" si="9"/>
        <v>0.93114474585272455</v>
      </c>
      <c r="M37" s="64">
        <f t="shared" si="7"/>
        <v>2.0963481615026622</v>
      </c>
      <c r="N37" s="73">
        <f t="shared" si="10"/>
        <v>2.0963481615026623E-5</v>
      </c>
      <c r="O37" s="74">
        <f t="shared" si="11"/>
        <v>0.99997903651838493</v>
      </c>
    </row>
    <row r="38" spans="1:15" ht="15.75" x14ac:dyDescent="0.25">
      <c r="A38" s="37" t="s">
        <v>92</v>
      </c>
      <c r="B38" s="40">
        <v>319889</v>
      </c>
      <c r="E38" s="6" t="s">
        <v>7</v>
      </c>
      <c r="F38" s="61">
        <f>SUM(B38:B39)</f>
        <v>608436</v>
      </c>
      <c r="G38" s="8">
        <v>39728</v>
      </c>
      <c r="H38" s="8">
        <v>47</v>
      </c>
      <c r="J38" s="63">
        <f t="shared" si="6"/>
        <v>6529.5281673010795</v>
      </c>
      <c r="K38" s="21">
        <f t="shared" si="8"/>
        <v>6.5295281673010797E-2</v>
      </c>
      <c r="L38" s="21">
        <f t="shared" si="9"/>
        <v>0.9347047183269892</v>
      </c>
      <c r="M38" s="64">
        <f t="shared" si="7"/>
        <v>7.7247237178602184</v>
      </c>
      <c r="N38" s="68">
        <f t="shared" si="10"/>
        <v>7.7247237178602185E-5</v>
      </c>
      <c r="O38" s="72">
        <f t="shared" si="11"/>
        <v>0.99992275276282139</v>
      </c>
    </row>
    <row r="39" spans="1:15" ht="15.75" x14ac:dyDescent="0.25">
      <c r="A39" s="36" t="s">
        <v>93</v>
      </c>
      <c r="B39" s="39">
        <v>288547</v>
      </c>
      <c r="E39" s="5" t="s">
        <v>8</v>
      </c>
      <c r="F39" s="61">
        <f>SUM(B40:B41)</f>
        <v>550751</v>
      </c>
      <c r="G39" s="7">
        <v>29223</v>
      </c>
      <c r="H39" s="7">
        <v>123</v>
      </c>
      <c r="J39" s="63">
        <f t="shared" si="6"/>
        <v>5306.0275877846789</v>
      </c>
      <c r="K39" s="21">
        <f t="shared" si="8"/>
        <v>5.3060275877846785E-2</v>
      </c>
      <c r="L39" s="21">
        <f t="shared" si="9"/>
        <v>0.94693972412215321</v>
      </c>
      <c r="M39" s="64">
        <f t="shared" si="7"/>
        <v>22.33314147409628</v>
      </c>
      <c r="N39" s="68">
        <f t="shared" si="10"/>
        <v>2.233314147409628E-4</v>
      </c>
      <c r="O39" s="72">
        <f t="shared" si="11"/>
        <v>0.99977666858525904</v>
      </c>
    </row>
    <row r="40" spans="1:15" ht="15.75" x14ac:dyDescent="0.25">
      <c r="A40" s="37" t="s">
        <v>94</v>
      </c>
      <c r="B40" s="40">
        <v>266491</v>
      </c>
      <c r="E40" s="6" t="s">
        <v>9</v>
      </c>
      <c r="F40" s="61">
        <f>SUM(B42:B43)</f>
        <v>474412</v>
      </c>
      <c r="G40" s="8">
        <v>16895</v>
      </c>
      <c r="H40" s="8">
        <v>305</v>
      </c>
      <c r="J40" s="63">
        <f t="shared" si="6"/>
        <v>3561.2505585862077</v>
      </c>
      <c r="K40" s="21">
        <f t="shared" si="8"/>
        <v>3.5612505585862077E-2</v>
      </c>
      <c r="L40" s="21">
        <f t="shared" si="9"/>
        <v>0.96438749441413796</v>
      </c>
      <c r="M40" s="64">
        <f t="shared" si="7"/>
        <v>64.290110705462766</v>
      </c>
      <c r="N40" s="68">
        <f t="shared" si="10"/>
        <v>6.4290110705462762E-4</v>
      </c>
      <c r="O40" s="72">
        <f t="shared" si="11"/>
        <v>0.99935709889294533</v>
      </c>
    </row>
    <row r="41" spans="1:15" ht="15.75" x14ac:dyDescent="0.25">
      <c r="A41" s="36" t="s">
        <v>95</v>
      </c>
      <c r="B41" s="39">
        <v>284260</v>
      </c>
      <c r="E41" s="5" t="s">
        <v>10</v>
      </c>
      <c r="F41" s="61">
        <f>SUM(B44:B45)</f>
        <v>260634</v>
      </c>
      <c r="G41" s="7">
        <v>7277</v>
      </c>
      <c r="H41" s="7">
        <v>505</v>
      </c>
      <c r="J41" s="63">
        <f t="shared" si="6"/>
        <v>2792.03787686948</v>
      </c>
      <c r="K41" s="21">
        <f t="shared" si="8"/>
        <v>2.7920378768694801E-2</v>
      </c>
      <c r="L41" s="21">
        <f t="shared" si="9"/>
        <v>0.9720796212313052</v>
      </c>
      <c r="M41" s="64">
        <f t="shared" si="7"/>
        <v>193.75829707559259</v>
      </c>
      <c r="N41" s="68">
        <f t="shared" si="10"/>
        <v>1.9375829707559259E-3</v>
      </c>
      <c r="O41" s="72">
        <f t="shared" si="11"/>
        <v>0.99806241702924403</v>
      </c>
    </row>
    <row r="42" spans="1:15" ht="15.75" x14ac:dyDescent="0.25">
      <c r="A42" s="37" t="s">
        <v>96</v>
      </c>
      <c r="B42" s="40">
        <v>264339</v>
      </c>
      <c r="E42" s="6" t="s">
        <v>11</v>
      </c>
      <c r="F42" s="61">
        <f>SUM(B46:B48)</f>
        <v>140269</v>
      </c>
      <c r="G42" s="8">
        <v>6759</v>
      </c>
      <c r="H42" s="8">
        <v>1384</v>
      </c>
      <c r="J42" s="63">
        <f t="shared" si="6"/>
        <v>4818.5985499290655</v>
      </c>
      <c r="K42" s="21">
        <f t="shared" si="8"/>
        <v>4.8185985499290658E-2</v>
      </c>
      <c r="L42" s="21">
        <f t="shared" si="9"/>
        <v>0.95181401450070935</v>
      </c>
      <c r="M42" s="64">
        <f t="shared" si="7"/>
        <v>986.6756018792463</v>
      </c>
      <c r="N42" s="68">
        <f t="shared" si="10"/>
        <v>9.8667560187924632E-3</v>
      </c>
      <c r="O42" s="72">
        <f t="shared" si="11"/>
        <v>0.9901332439812075</v>
      </c>
    </row>
    <row r="43" spans="1:15" ht="15.75" x14ac:dyDescent="0.25">
      <c r="A43" s="36" t="s">
        <v>97</v>
      </c>
      <c r="B43" s="39">
        <v>210073</v>
      </c>
      <c r="E43" s="5" t="s">
        <v>12</v>
      </c>
      <c r="F43" s="5"/>
      <c r="G43" s="1">
        <v>177</v>
      </c>
      <c r="H43" s="1">
        <v>1</v>
      </c>
    </row>
    <row r="44" spans="1:15" x14ac:dyDescent="0.25">
      <c r="A44" s="37" t="s">
        <v>98</v>
      </c>
      <c r="B44" s="40">
        <v>157657</v>
      </c>
    </row>
    <row r="45" spans="1:15" x14ac:dyDescent="0.25">
      <c r="A45" s="36" t="s">
        <v>99</v>
      </c>
      <c r="B45" s="39">
        <v>102977</v>
      </c>
    </row>
    <row r="46" spans="1:15" x14ac:dyDescent="0.25">
      <c r="A46" s="37" t="s">
        <v>100</v>
      </c>
      <c r="B46" s="40">
        <v>68566</v>
      </c>
      <c r="E46" s="71" t="s">
        <v>737</v>
      </c>
      <c r="F46" s="71"/>
      <c r="G46" s="14" t="s">
        <v>18</v>
      </c>
      <c r="H46" s="13" t="s">
        <v>21</v>
      </c>
      <c r="J46" s="283" t="s">
        <v>18</v>
      </c>
      <c r="K46" s="284"/>
      <c r="L46" s="285"/>
      <c r="M46" s="270" t="s">
        <v>21</v>
      </c>
      <c r="N46" s="270"/>
      <c r="O46" s="13" t="s">
        <v>741</v>
      </c>
    </row>
    <row r="47" spans="1:15" x14ac:dyDescent="0.25">
      <c r="A47" s="36" t="s">
        <v>101</v>
      </c>
      <c r="B47" s="39">
        <v>44034</v>
      </c>
      <c r="E47" s="14" t="s">
        <v>17</v>
      </c>
      <c r="F47" s="35" t="s">
        <v>105</v>
      </c>
      <c r="G47" s="14" t="s">
        <v>14</v>
      </c>
      <c r="H47" s="14" t="s">
        <v>14</v>
      </c>
      <c r="J47" s="62" t="s">
        <v>404</v>
      </c>
      <c r="K47" s="14" t="s">
        <v>403</v>
      </c>
      <c r="L47" s="14" t="s">
        <v>736</v>
      </c>
      <c r="M47" s="62" t="s">
        <v>404</v>
      </c>
      <c r="N47" s="14" t="s">
        <v>403</v>
      </c>
      <c r="O47" s="14" t="s">
        <v>403</v>
      </c>
    </row>
    <row r="48" spans="1:15" ht="15.75" x14ac:dyDescent="0.25">
      <c r="A48" s="37" t="s">
        <v>102</v>
      </c>
      <c r="B48" s="40">
        <v>27669</v>
      </c>
      <c r="E48" s="6" t="s">
        <v>5</v>
      </c>
      <c r="F48" s="12">
        <v>591836</v>
      </c>
      <c r="G48" s="8">
        <f>G36</f>
        <v>48356</v>
      </c>
      <c r="H48" s="8">
        <f>H36</f>
        <v>10</v>
      </c>
      <c r="J48" s="63">
        <f>J36</f>
        <v>8170.5066944221026</v>
      </c>
      <c r="K48" s="21">
        <v>8.1705066944221028E-2</v>
      </c>
      <c r="L48" s="21">
        <v>0.91829493305577903</v>
      </c>
      <c r="M48" s="64">
        <v>1.6896572699193695</v>
      </c>
      <c r="N48" s="73">
        <v>1.6896572699193694E-5</v>
      </c>
      <c r="O48" s="74">
        <v>0.99998310342730079</v>
      </c>
    </row>
    <row r="49" spans="1:15" ht="15.75" x14ac:dyDescent="0.25">
      <c r="E49" s="5" t="s">
        <v>6</v>
      </c>
      <c r="F49" s="12">
        <v>715530</v>
      </c>
      <c r="G49" s="8">
        <f t="shared" ref="G49:H49" si="12">G37</f>
        <v>49268</v>
      </c>
      <c r="H49" s="8">
        <f t="shared" si="12"/>
        <v>15</v>
      </c>
      <c r="J49" s="63">
        <f t="shared" ref="J49:J54" si="13">J37</f>
        <v>6885.5254147275446</v>
      </c>
      <c r="K49" s="21">
        <v>6.8855254147275446E-2</v>
      </c>
      <c r="L49" s="21">
        <v>0.93114474585272455</v>
      </c>
      <c r="M49" s="64">
        <v>2.0963481615026622</v>
      </c>
      <c r="N49" s="73">
        <v>2.0963481615026623E-5</v>
      </c>
      <c r="O49" s="74">
        <v>0.99997903651838493</v>
      </c>
    </row>
    <row r="50" spans="1:15" ht="15.75" x14ac:dyDescent="0.25">
      <c r="E50" s="6" t="s">
        <v>7</v>
      </c>
      <c r="F50" s="12">
        <v>608436</v>
      </c>
      <c r="G50" s="8">
        <f t="shared" ref="G50:H50" si="14">G38</f>
        <v>39728</v>
      </c>
      <c r="H50" s="8">
        <f t="shared" si="14"/>
        <v>47</v>
      </c>
      <c r="J50" s="63">
        <f t="shared" si="13"/>
        <v>6529.5281673010795</v>
      </c>
      <c r="K50" s="21">
        <v>6.5295281673010797E-2</v>
      </c>
      <c r="L50" s="21">
        <v>0.9347047183269892</v>
      </c>
      <c r="M50" s="64">
        <v>7.7247237178602184</v>
      </c>
      <c r="N50" s="68">
        <v>7.7247237178602185E-5</v>
      </c>
      <c r="O50" s="74">
        <v>0.99992275276282139</v>
      </c>
    </row>
    <row r="51" spans="1:15" ht="15.75" x14ac:dyDescent="0.25">
      <c r="E51" s="5" t="s">
        <v>8</v>
      </c>
      <c r="F51" s="12">
        <v>550751</v>
      </c>
      <c r="G51" s="8">
        <f t="shared" ref="G51:H51" si="15">G39</f>
        <v>29223</v>
      </c>
      <c r="H51" s="8">
        <f t="shared" si="15"/>
        <v>123</v>
      </c>
      <c r="J51" s="63">
        <f t="shared" si="13"/>
        <v>5306.0275877846789</v>
      </c>
      <c r="K51" s="21">
        <v>5.3060275877846785E-2</v>
      </c>
      <c r="L51" s="21">
        <v>0.94693972412215321</v>
      </c>
      <c r="M51" s="64">
        <v>22.33314147409628</v>
      </c>
      <c r="N51" s="68">
        <v>2.233314147409628E-4</v>
      </c>
      <c r="O51" s="74">
        <v>0.99977666858525904</v>
      </c>
    </row>
    <row r="52" spans="1:15" ht="15.75" x14ac:dyDescent="0.25">
      <c r="E52" s="6" t="s">
        <v>9</v>
      </c>
      <c r="F52" s="12">
        <v>474412</v>
      </c>
      <c r="G52" s="8">
        <f t="shared" ref="G52:H52" si="16">G40</f>
        <v>16895</v>
      </c>
      <c r="H52" s="8">
        <f t="shared" si="16"/>
        <v>305</v>
      </c>
      <c r="J52" s="63">
        <f t="shared" si="13"/>
        <v>3561.2505585862077</v>
      </c>
      <c r="K52" s="21">
        <v>3.5612505585862077E-2</v>
      </c>
      <c r="L52" s="21">
        <v>0.96438749441413796</v>
      </c>
      <c r="M52" s="64">
        <v>64.290110705462766</v>
      </c>
      <c r="N52" s="68">
        <v>6.4290110705462762E-4</v>
      </c>
      <c r="O52" s="74">
        <v>0.99935709889294533</v>
      </c>
    </row>
    <row r="53" spans="1:15" ht="15.75" x14ac:dyDescent="0.25">
      <c r="E53" s="5" t="s">
        <v>10</v>
      </c>
      <c r="F53" s="12">
        <v>260634</v>
      </c>
      <c r="G53" s="8">
        <f t="shared" ref="G53:H53" si="17">G41</f>
        <v>7277</v>
      </c>
      <c r="H53" s="8">
        <f t="shared" si="17"/>
        <v>505</v>
      </c>
      <c r="J53" s="63">
        <f t="shared" si="13"/>
        <v>2792.03787686948</v>
      </c>
      <c r="K53" s="21">
        <v>2.7920378768694801E-2</v>
      </c>
      <c r="L53" s="21">
        <v>0.9720796212313052</v>
      </c>
      <c r="M53" s="64">
        <v>193.75829707559259</v>
      </c>
      <c r="N53" s="68">
        <v>1.9375829707559259E-3</v>
      </c>
      <c r="O53" s="74">
        <v>0.99806241702924403</v>
      </c>
    </row>
    <row r="54" spans="1:15" ht="15.75" x14ac:dyDescent="0.25">
      <c r="E54" s="6" t="s">
        <v>11</v>
      </c>
      <c r="F54" s="12">
        <v>140269</v>
      </c>
      <c r="G54" s="8">
        <f t="shared" ref="G54:H54" si="18">G42</f>
        <v>6759</v>
      </c>
      <c r="H54" s="8">
        <f t="shared" si="18"/>
        <v>1384</v>
      </c>
      <c r="J54" s="63">
        <f t="shared" si="13"/>
        <v>4818.5985499290655</v>
      </c>
      <c r="K54" s="21">
        <v>4.8185985499290658E-2</v>
      </c>
      <c r="L54" s="21">
        <v>0.95181401450070935</v>
      </c>
      <c r="M54" s="64">
        <v>986.6756018792463</v>
      </c>
      <c r="N54" s="68">
        <v>9.8667560187924632E-3</v>
      </c>
      <c r="O54" s="74">
        <v>0.9901332439812075</v>
      </c>
    </row>
    <row r="56" spans="1:15" x14ac:dyDescent="0.25">
      <c r="E56" t="s">
        <v>738</v>
      </c>
    </row>
    <row r="57" spans="1:15" x14ac:dyDescent="0.25">
      <c r="E57" t="s">
        <v>739</v>
      </c>
    </row>
    <row r="58" spans="1:15" x14ac:dyDescent="0.25">
      <c r="E58" t="s">
        <v>740</v>
      </c>
    </row>
    <row r="61" spans="1:15" x14ac:dyDescent="0.25">
      <c r="E61" s="71" t="s">
        <v>796</v>
      </c>
      <c r="F61" s="71"/>
      <c r="G61" s="14" t="s">
        <v>18</v>
      </c>
      <c r="H61" s="13" t="s">
        <v>21</v>
      </c>
      <c r="J61" s="270" t="s">
        <v>18</v>
      </c>
      <c r="K61" s="283"/>
      <c r="L61" s="70"/>
      <c r="M61" s="270" t="s">
        <v>21</v>
      </c>
      <c r="N61" s="270"/>
      <c r="O61" s="13" t="s">
        <v>741</v>
      </c>
    </row>
    <row r="62" spans="1:15" x14ac:dyDescent="0.25">
      <c r="A62" s="35" t="s">
        <v>104</v>
      </c>
      <c r="B62" s="35" t="s">
        <v>105</v>
      </c>
      <c r="E62" s="15" t="s">
        <v>17</v>
      </c>
      <c r="F62" s="15"/>
      <c r="G62" s="14" t="s">
        <v>14</v>
      </c>
      <c r="H62" s="14" t="s">
        <v>14</v>
      </c>
      <c r="J62" s="62" t="s">
        <v>404</v>
      </c>
      <c r="K62" s="14" t="s">
        <v>403</v>
      </c>
      <c r="L62" s="14" t="s">
        <v>736</v>
      </c>
      <c r="M62" s="62" t="s">
        <v>404</v>
      </c>
      <c r="N62" s="14" t="s">
        <v>403</v>
      </c>
    </row>
    <row r="63" spans="1:15" ht="15.75" x14ac:dyDescent="0.25">
      <c r="A63" s="36" t="s">
        <v>134</v>
      </c>
      <c r="B63" s="39">
        <v>660747</v>
      </c>
      <c r="E63" s="5" t="s">
        <v>0</v>
      </c>
      <c r="F63" s="35" t="s">
        <v>105</v>
      </c>
      <c r="G63" s="7">
        <v>296466</v>
      </c>
      <c r="H63" s="7">
        <v>2697</v>
      </c>
    </row>
    <row r="64" spans="1:15" ht="15.75" x14ac:dyDescent="0.25">
      <c r="A64" s="41" t="s">
        <v>136</v>
      </c>
      <c r="B64" s="40">
        <v>162530</v>
      </c>
      <c r="E64" s="6" t="s">
        <v>1</v>
      </c>
      <c r="F64" s="6"/>
      <c r="G64" s="8">
        <v>1794</v>
      </c>
      <c r="H64" s="8">
        <v>0</v>
      </c>
    </row>
    <row r="65" spans="1:15" ht="15.75" x14ac:dyDescent="0.25">
      <c r="A65" s="36" t="s">
        <v>135</v>
      </c>
      <c r="B65" s="39">
        <v>256743</v>
      </c>
      <c r="E65" s="5" t="s">
        <v>2</v>
      </c>
      <c r="F65" s="5"/>
      <c r="G65" s="7">
        <v>11373</v>
      </c>
      <c r="H65" s="7">
        <v>0</v>
      </c>
    </row>
    <row r="66" spans="1:15" ht="15.75" x14ac:dyDescent="0.25">
      <c r="A66" s="37" t="s">
        <v>88</v>
      </c>
      <c r="B66" s="40">
        <v>277328</v>
      </c>
      <c r="E66" s="6" t="s">
        <v>3</v>
      </c>
      <c r="G66" s="8">
        <v>17076</v>
      </c>
      <c r="H66" s="8">
        <v>0</v>
      </c>
    </row>
    <row r="67" spans="1:15" ht="15.75" x14ac:dyDescent="0.25">
      <c r="A67" s="36" t="s">
        <v>89</v>
      </c>
      <c r="B67" s="39">
        <v>314508</v>
      </c>
      <c r="E67" s="5" t="s">
        <v>4</v>
      </c>
      <c r="F67" s="61">
        <f>SUM(B64:B65)</f>
        <v>419273</v>
      </c>
      <c r="G67" s="7">
        <v>40619</v>
      </c>
      <c r="H67" s="7">
        <v>1</v>
      </c>
      <c r="J67" s="63">
        <f t="shared" ref="J67:J74" si="19">G67/F67*100000</f>
        <v>9687.9598733999101</v>
      </c>
      <c r="K67" s="21">
        <f>J67/100000</f>
        <v>9.6879598733999095E-2</v>
      </c>
      <c r="L67" s="21">
        <f>1-K67</f>
        <v>0.90312040126600091</v>
      </c>
      <c r="M67" s="50">
        <f t="shared" ref="M67:M74" si="20">H67/F67*100000</f>
        <v>0.23850808423151504</v>
      </c>
      <c r="N67" s="21">
        <f>M67/100000</f>
        <v>2.3850808423151505E-6</v>
      </c>
      <c r="O67" s="65">
        <f>1-N67</f>
        <v>0.99999761491915773</v>
      </c>
    </row>
    <row r="68" spans="1:15" ht="15.75" x14ac:dyDescent="0.25">
      <c r="A68" s="37" t="s">
        <v>90</v>
      </c>
      <c r="B68" s="40">
        <v>356228</v>
      </c>
      <c r="E68" s="6" t="s">
        <v>5</v>
      </c>
      <c r="F68" s="61">
        <f>SUM(B66:B67)</f>
        <v>591836</v>
      </c>
      <c r="G68" s="8">
        <v>54366</v>
      </c>
      <c r="H68" s="8">
        <v>11</v>
      </c>
      <c r="J68" s="63">
        <f t="shared" si="19"/>
        <v>9185.990713643645</v>
      </c>
      <c r="K68" s="21">
        <f t="shared" ref="K68:K74" si="21">J68/100000</f>
        <v>9.185990713643645E-2</v>
      </c>
      <c r="L68" s="21">
        <f t="shared" ref="L68:L74" si="22">1-K68</f>
        <v>0.90814009286356356</v>
      </c>
      <c r="M68" s="64">
        <f t="shared" si="20"/>
        <v>1.8586229969113066</v>
      </c>
      <c r="N68" s="73">
        <f t="shared" ref="N68:N74" si="23">M68/100000</f>
        <v>1.8586229969113066E-5</v>
      </c>
      <c r="O68" s="74">
        <f t="shared" ref="O68:O74" si="24">1-N68</f>
        <v>0.99998141377003091</v>
      </c>
    </row>
    <row r="69" spans="1:15" ht="15.75" x14ac:dyDescent="0.25">
      <c r="A69" s="36" t="s">
        <v>91</v>
      </c>
      <c r="B69" s="39">
        <v>359302</v>
      </c>
      <c r="E69" s="5" t="s">
        <v>6</v>
      </c>
      <c r="F69" s="61">
        <f>SUM(B68:B69)</f>
        <v>715530</v>
      </c>
      <c r="G69" s="7">
        <v>56842</v>
      </c>
      <c r="H69" s="7">
        <v>21</v>
      </c>
      <c r="J69" s="63">
        <f t="shared" si="19"/>
        <v>7944.0414797422891</v>
      </c>
      <c r="K69" s="21">
        <f t="shared" si="21"/>
        <v>7.9440414797422892E-2</v>
      </c>
      <c r="L69" s="21">
        <f t="shared" si="22"/>
        <v>0.92055958520257708</v>
      </c>
      <c r="M69" s="64">
        <f t="shared" si="20"/>
        <v>2.9348874261037272</v>
      </c>
      <c r="N69" s="73">
        <f t="shared" si="23"/>
        <v>2.9348874261037274E-5</v>
      </c>
      <c r="O69" s="74">
        <f t="shared" si="24"/>
        <v>0.99997065112573891</v>
      </c>
    </row>
    <row r="70" spans="1:15" ht="15.75" x14ac:dyDescent="0.25">
      <c r="A70" s="37" t="s">
        <v>92</v>
      </c>
      <c r="B70" s="40">
        <v>319889</v>
      </c>
      <c r="E70" s="6" t="s">
        <v>7</v>
      </c>
      <c r="F70" s="61">
        <f>SUM(B70:B71)</f>
        <v>608436</v>
      </c>
      <c r="G70" s="8">
        <v>45495</v>
      </c>
      <c r="H70" s="8">
        <v>58</v>
      </c>
      <c r="J70" s="63">
        <f t="shared" si="19"/>
        <v>7477.3682030649079</v>
      </c>
      <c r="K70" s="21">
        <f t="shared" si="21"/>
        <v>7.4773682030649075E-2</v>
      </c>
      <c r="L70" s="21">
        <f t="shared" si="22"/>
        <v>0.92522631796935095</v>
      </c>
      <c r="M70" s="64">
        <f t="shared" si="20"/>
        <v>9.5326377794870787</v>
      </c>
      <c r="N70" s="68">
        <f t="shared" si="23"/>
        <v>9.5326377794870788E-5</v>
      </c>
      <c r="O70" s="72">
        <f t="shared" si="24"/>
        <v>0.99990467362220514</v>
      </c>
    </row>
    <row r="71" spans="1:15" ht="15.75" x14ac:dyDescent="0.25">
      <c r="A71" s="36" t="s">
        <v>93</v>
      </c>
      <c r="B71" s="39">
        <v>288547</v>
      </c>
      <c r="E71" s="5" t="s">
        <v>8</v>
      </c>
      <c r="F71" s="61">
        <f>SUM(B72:B73)</f>
        <v>550751</v>
      </c>
      <c r="G71" s="7">
        <v>32827</v>
      </c>
      <c r="H71" s="7">
        <v>144</v>
      </c>
      <c r="J71" s="63">
        <f t="shared" si="19"/>
        <v>5960.4067900012897</v>
      </c>
      <c r="K71" s="21">
        <f t="shared" si="21"/>
        <v>5.9604067900012894E-2</v>
      </c>
      <c r="L71" s="21">
        <f t="shared" si="22"/>
        <v>0.94039593209998706</v>
      </c>
      <c r="M71" s="64">
        <f t="shared" si="20"/>
        <v>26.146116847722475</v>
      </c>
      <c r="N71" s="68">
        <f t="shared" si="23"/>
        <v>2.6146116847722473E-4</v>
      </c>
      <c r="O71" s="72">
        <f t="shared" si="24"/>
        <v>0.99973853883152275</v>
      </c>
    </row>
    <row r="72" spans="1:15" ht="15.75" x14ac:dyDescent="0.25">
      <c r="A72" s="37" t="s">
        <v>94</v>
      </c>
      <c r="B72" s="40">
        <v>266491</v>
      </c>
      <c r="E72" s="6" t="s">
        <v>9</v>
      </c>
      <c r="F72" s="61">
        <f>SUM(B74:B75)</f>
        <v>474412</v>
      </c>
      <c r="G72" s="8">
        <v>19397</v>
      </c>
      <c r="H72" s="8">
        <v>349</v>
      </c>
      <c r="J72" s="63">
        <f t="shared" si="19"/>
        <v>4088.6402536192168</v>
      </c>
      <c r="K72" s="21">
        <f t="shared" si="21"/>
        <v>4.0886402536192169E-2</v>
      </c>
      <c r="L72" s="21">
        <f t="shared" si="22"/>
        <v>0.95911359746380787</v>
      </c>
      <c r="M72" s="64">
        <f t="shared" si="20"/>
        <v>73.564749626906575</v>
      </c>
      <c r="N72" s="68">
        <f t="shared" si="23"/>
        <v>7.3564749626906574E-4</v>
      </c>
      <c r="O72" s="72">
        <f t="shared" si="24"/>
        <v>0.99926435250373091</v>
      </c>
    </row>
    <row r="73" spans="1:15" ht="15.75" x14ac:dyDescent="0.25">
      <c r="A73" s="36" t="s">
        <v>95</v>
      </c>
      <c r="B73" s="39">
        <v>284260</v>
      </c>
      <c r="E73" s="5" t="s">
        <v>10</v>
      </c>
      <c r="F73" s="61">
        <f>SUM(B76:B77)</f>
        <v>260634</v>
      </c>
      <c r="G73" s="7">
        <v>8605</v>
      </c>
      <c r="H73" s="7">
        <v>592</v>
      </c>
      <c r="J73" s="63">
        <f t="shared" si="19"/>
        <v>3301.5646462088598</v>
      </c>
      <c r="K73" s="21">
        <f t="shared" si="21"/>
        <v>3.3015646462088599E-2</v>
      </c>
      <c r="L73" s="21">
        <f t="shared" si="22"/>
        <v>0.96698435353791146</v>
      </c>
      <c r="M73" s="64">
        <f t="shared" si="20"/>
        <v>227.13843934406103</v>
      </c>
      <c r="N73" s="68">
        <f t="shared" si="23"/>
        <v>2.2713843934406104E-3</v>
      </c>
      <c r="O73" s="72">
        <f t="shared" si="24"/>
        <v>0.99772861560655934</v>
      </c>
    </row>
    <row r="74" spans="1:15" ht="15.75" x14ac:dyDescent="0.25">
      <c r="A74" s="37" t="s">
        <v>96</v>
      </c>
      <c r="B74" s="40">
        <v>264339</v>
      </c>
      <c r="E74" s="6" t="s">
        <v>11</v>
      </c>
      <c r="F74" s="61">
        <f>SUM(B78:B80)</f>
        <v>140269</v>
      </c>
      <c r="G74" s="8">
        <v>7859</v>
      </c>
      <c r="H74" s="8">
        <v>1520</v>
      </c>
      <c r="J74" s="63">
        <f t="shared" si="19"/>
        <v>5602.8060369718187</v>
      </c>
      <c r="K74" s="21">
        <f t="shared" si="21"/>
        <v>5.6028060369718184E-2</v>
      </c>
      <c r="L74" s="21">
        <f t="shared" si="22"/>
        <v>0.94397193963028181</v>
      </c>
      <c r="M74" s="64">
        <f t="shared" si="20"/>
        <v>1083.6321639136231</v>
      </c>
      <c r="N74" s="68">
        <f t="shared" si="23"/>
        <v>1.0836321639136231E-2</v>
      </c>
      <c r="O74" s="72">
        <f t="shared" si="24"/>
        <v>0.98916367836086372</v>
      </c>
    </row>
    <row r="75" spans="1:15" ht="15.75" x14ac:dyDescent="0.25">
      <c r="A75" s="36" t="s">
        <v>97</v>
      </c>
      <c r="B75" s="39">
        <v>210073</v>
      </c>
      <c r="E75" s="5" t="s">
        <v>12</v>
      </c>
      <c r="F75" s="5"/>
      <c r="G75" s="1">
        <v>213</v>
      </c>
      <c r="H75" s="1">
        <v>1</v>
      </c>
    </row>
    <row r="76" spans="1:15" x14ac:dyDescent="0.25">
      <c r="A76" s="37" t="s">
        <v>98</v>
      </c>
      <c r="B76" s="40">
        <v>157657</v>
      </c>
    </row>
    <row r="77" spans="1:15" x14ac:dyDescent="0.25">
      <c r="A77" s="36" t="s">
        <v>99</v>
      </c>
      <c r="B77" s="39">
        <v>102977</v>
      </c>
    </row>
    <row r="78" spans="1:15" x14ac:dyDescent="0.25">
      <c r="A78" s="37" t="s">
        <v>100</v>
      </c>
      <c r="B78" s="40">
        <v>68566</v>
      </c>
      <c r="E78" s="71" t="str">
        <f>E61</f>
        <v>As of Sep 28th, 2021</v>
      </c>
      <c r="F78" s="71"/>
      <c r="G78" s="14" t="s">
        <v>18</v>
      </c>
      <c r="H78" s="13" t="s">
        <v>21</v>
      </c>
      <c r="J78" s="283" t="s">
        <v>18</v>
      </c>
      <c r="K78" s="284"/>
      <c r="L78" s="285"/>
      <c r="M78" s="270" t="s">
        <v>21</v>
      </c>
      <c r="N78" s="270"/>
      <c r="O78" s="14" t="s">
        <v>741</v>
      </c>
    </row>
    <row r="79" spans="1:15" x14ac:dyDescent="0.25">
      <c r="A79" s="36" t="s">
        <v>101</v>
      </c>
      <c r="B79" s="39">
        <v>44034</v>
      </c>
      <c r="E79" s="14" t="s">
        <v>17</v>
      </c>
      <c r="F79" s="35" t="s">
        <v>105</v>
      </c>
      <c r="G79" s="14" t="s">
        <v>14</v>
      </c>
      <c r="H79" s="14" t="s">
        <v>14</v>
      </c>
      <c r="J79" s="62" t="s">
        <v>404</v>
      </c>
      <c r="K79" s="14" t="s">
        <v>403</v>
      </c>
      <c r="L79" s="14" t="s">
        <v>736</v>
      </c>
      <c r="M79" s="62" t="s">
        <v>404</v>
      </c>
      <c r="N79" s="14" t="s">
        <v>403</v>
      </c>
      <c r="O79" s="14" t="s">
        <v>403</v>
      </c>
    </row>
    <row r="80" spans="1:15" ht="15.75" x14ac:dyDescent="0.25">
      <c r="A80" s="37" t="s">
        <v>102</v>
      </c>
      <c r="B80" s="40">
        <v>27669</v>
      </c>
      <c r="E80" s="6" t="s">
        <v>5</v>
      </c>
      <c r="F80" s="12">
        <v>591836</v>
      </c>
      <c r="G80" s="8">
        <f>G68</f>
        <v>54366</v>
      </c>
      <c r="H80" s="8">
        <f>H68</f>
        <v>11</v>
      </c>
      <c r="J80" s="63">
        <f>J68</f>
        <v>9185.990713643645</v>
      </c>
      <c r="K80" s="21">
        <f t="shared" ref="K80:O86" si="25">K68</f>
        <v>9.185990713643645E-2</v>
      </c>
      <c r="L80" s="21">
        <f t="shared" si="25"/>
        <v>0.90814009286356356</v>
      </c>
      <c r="M80" s="64">
        <f t="shared" si="25"/>
        <v>1.8586229969113066</v>
      </c>
      <c r="N80" s="73">
        <f t="shared" si="25"/>
        <v>1.8586229969113066E-5</v>
      </c>
      <c r="O80" s="72">
        <f t="shared" si="25"/>
        <v>0.99998141377003091</v>
      </c>
    </row>
    <row r="81" spans="1:15" ht="15.75" x14ac:dyDescent="0.25">
      <c r="E81" s="5" t="s">
        <v>6</v>
      </c>
      <c r="F81" s="12">
        <v>715530</v>
      </c>
      <c r="G81" s="7">
        <f t="shared" ref="G81:H81" si="26">G69</f>
        <v>56842</v>
      </c>
      <c r="H81" s="7">
        <f t="shared" si="26"/>
        <v>21</v>
      </c>
      <c r="J81" s="63">
        <f t="shared" ref="J81:J86" si="27">J69</f>
        <v>7944.0414797422891</v>
      </c>
      <c r="K81" s="21">
        <f t="shared" si="25"/>
        <v>7.9440414797422892E-2</v>
      </c>
      <c r="L81" s="21">
        <f t="shared" si="25"/>
        <v>0.92055958520257708</v>
      </c>
      <c r="M81" s="64">
        <f t="shared" si="25"/>
        <v>2.9348874261037272</v>
      </c>
      <c r="N81" s="73">
        <f t="shared" si="25"/>
        <v>2.9348874261037274E-5</v>
      </c>
      <c r="O81" s="72">
        <f t="shared" si="25"/>
        <v>0.99997065112573891</v>
      </c>
    </row>
    <row r="82" spans="1:15" ht="15.75" x14ac:dyDescent="0.25">
      <c r="E82" s="6" t="s">
        <v>7</v>
      </c>
      <c r="F82" s="12">
        <v>608436</v>
      </c>
      <c r="G82" s="8">
        <f t="shared" ref="G82:H82" si="28">G70</f>
        <v>45495</v>
      </c>
      <c r="H82" s="8">
        <f t="shared" si="28"/>
        <v>58</v>
      </c>
      <c r="J82" s="63">
        <f t="shared" si="27"/>
        <v>7477.3682030649079</v>
      </c>
      <c r="K82" s="21">
        <f t="shared" si="25"/>
        <v>7.4773682030649075E-2</v>
      </c>
      <c r="L82" s="21">
        <f t="shared" si="25"/>
        <v>0.92522631796935095</v>
      </c>
      <c r="M82" s="64">
        <f t="shared" si="25"/>
        <v>9.5326377794870787</v>
      </c>
      <c r="N82" s="68">
        <f t="shared" si="25"/>
        <v>9.5326377794870788E-5</v>
      </c>
      <c r="O82" s="72">
        <f t="shared" si="25"/>
        <v>0.99990467362220514</v>
      </c>
    </row>
    <row r="83" spans="1:15" ht="15.75" x14ac:dyDescent="0.25">
      <c r="E83" s="5" t="s">
        <v>8</v>
      </c>
      <c r="F83" s="12">
        <v>550751</v>
      </c>
      <c r="G83" s="7">
        <f t="shared" ref="G83:H83" si="29">G71</f>
        <v>32827</v>
      </c>
      <c r="H83" s="7">
        <f t="shared" si="29"/>
        <v>144</v>
      </c>
      <c r="J83" s="63">
        <f t="shared" si="27"/>
        <v>5960.4067900012897</v>
      </c>
      <c r="K83" s="21">
        <f t="shared" si="25"/>
        <v>5.9604067900012894E-2</v>
      </c>
      <c r="L83" s="21">
        <f t="shared" si="25"/>
        <v>0.94039593209998706</v>
      </c>
      <c r="M83" s="64">
        <f t="shared" si="25"/>
        <v>26.146116847722475</v>
      </c>
      <c r="N83" s="68">
        <f t="shared" si="25"/>
        <v>2.6146116847722473E-4</v>
      </c>
      <c r="O83" s="72">
        <f t="shared" si="25"/>
        <v>0.99973853883152275</v>
      </c>
    </row>
    <row r="84" spans="1:15" ht="15.75" x14ac:dyDescent="0.25">
      <c r="E84" s="6" t="s">
        <v>9</v>
      </c>
      <c r="F84" s="12">
        <v>474412</v>
      </c>
      <c r="G84" s="8">
        <f t="shared" ref="G84:H84" si="30">G72</f>
        <v>19397</v>
      </c>
      <c r="H84" s="8">
        <f t="shared" si="30"/>
        <v>349</v>
      </c>
      <c r="J84" s="63">
        <f t="shared" si="27"/>
        <v>4088.6402536192168</v>
      </c>
      <c r="K84" s="21">
        <f t="shared" si="25"/>
        <v>4.0886402536192169E-2</v>
      </c>
      <c r="L84" s="21">
        <f t="shared" si="25"/>
        <v>0.95911359746380787</v>
      </c>
      <c r="M84" s="64">
        <f t="shared" si="25"/>
        <v>73.564749626906575</v>
      </c>
      <c r="N84" s="68">
        <f t="shared" si="25"/>
        <v>7.3564749626906574E-4</v>
      </c>
      <c r="O84" s="72">
        <f t="shared" si="25"/>
        <v>0.99926435250373091</v>
      </c>
    </row>
    <row r="85" spans="1:15" ht="15.75" x14ac:dyDescent="0.25">
      <c r="E85" s="5" t="s">
        <v>10</v>
      </c>
      <c r="F85" s="12">
        <v>260634</v>
      </c>
      <c r="G85" s="7">
        <f t="shared" ref="G85:H85" si="31">G73</f>
        <v>8605</v>
      </c>
      <c r="H85" s="7">
        <f t="shared" si="31"/>
        <v>592</v>
      </c>
      <c r="J85" s="63">
        <f t="shared" si="27"/>
        <v>3301.5646462088598</v>
      </c>
      <c r="K85" s="21">
        <f t="shared" si="25"/>
        <v>3.3015646462088599E-2</v>
      </c>
      <c r="L85" s="21">
        <f t="shared" si="25"/>
        <v>0.96698435353791146</v>
      </c>
      <c r="M85" s="64">
        <f t="shared" si="25"/>
        <v>227.13843934406103</v>
      </c>
      <c r="N85" s="68">
        <f t="shared" si="25"/>
        <v>2.2713843934406104E-3</v>
      </c>
      <c r="O85" s="72">
        <f t="shared" si="25"/>
        <v>0.99772861560655934</v>
      </c>
    </row>
    <row r="86" spans="1:15" ht="15.75" x14ac:dyDescent="0.25">
      <c r="E86" s="6" t="s">
        <v>11</v>
      </c>
      <c r="F86" s="12">
        <v>140269</v>
      </c>
      <c r="G86" s="8">
        <f t="shared" ref="G86:H86" si="32">G74</f>
        <v>7859</v>
      </c>
      <c r="H86" s="8">
        <f t="shared" si="32"/>
        <v>1520</v>
      </c>
      <c r="J86" s="63">
        <f t="shared" si="27"/>
        <v>5602.8060369718187</v>
      </c>
      <c r="K86" s="21">
        <f t="shared" si="25"/>
        <v>5.6028060369718184E-2</v>
      </c>
      <c r="L86" s="21">
        <f t="shared" si="25"/>
        <v>0.94397193963028181</v>
      </c>
      <c r="M86" s="64">
        <f t="shared" si="25"/>
        <v>1083.6321639136231</v>
      </c>
      <c r="N86" s="68">
        <f t="shared" si="25"/>
        <v>1.0836321639136231E-2</v>
      </c>
      <c r="O86" s="72">
        <f t="shared" si="25"/>
        <v>0.98916367836086372</v>
      </c>
    </row>
    <row r="88" spans="1:15" x14ac:dyDescent="0.25">
      <c r="E88" s="25" t="s">
        <v>738</v>
      </c>
    </row>
    <row r="89" spans="1:15" x14ac:dyDescent="0.25">
      <c r="E89" t="s">
        <v>797</v>
      </c>
    </row>
    <row r="90" spans="1:15" x14ac:dyDescent="0.25">
      <c r="E90" t="s">
        <v>740</v>
      </c>
    </row>
    <row r="93" spans="1:15" x14ac:dyDescent="0.25">
      <c r="E93" s="71" t="s">
        <v>825</v>
      </c>
      <c r="F93" s="71"/>
      <c r="G93" s="14" t="s">
        <v>18</v>
      </c>
      <c r="H93" s="13" t="s">
        <v>21</v>
      </c>
      <c r="J93" s="270" t="s">
        <v>18</v>
      </c>
      <c r="K93" s="283"/>
      <c r="L93" s="70"/>
      <c r="M93" s="270" t="s">
        <v>21</v>
      </c>
      <c r="N93" s="270"/>
      <c r="O93" s="13" t="s">
        <v>741</v>
      </c>
    </row>
    <row r="94" spans="1:15" x14ac:dyDescent="0.25">
      <c r="A94" s="35" t="s">
        <v>104</v>
      </c>
      <c r="B94" s="35" t="s">
        <v>105</v>
      </c>
      <c r="E94" s="15" t="s">
        <v>17</v>
      </c>
      <c r="F94" s="15"/>
      <c r="G94" s="14" t="s">
        <v>14</v>
      </c>
      <c r="H94" s="14" t="s">
        <v>14</v>
      </c>
      <c r="J94" s="62" t="s">
        <v>404</v>
      </c>
      <c r="K94" s="14" t="s">
        <v>403</v>
      </c>
      <c r="L94" s="14" t="s">
        <v>736</v>
      </c>
      <c r="M94" s="62" t="s">
        <v>404</v>
      </c>
      <c r="N94" s="14" t="s">
        <v>403</v>
      </c>
    </row>
    <row r="95" spans="1:15" ht="15.75" x14ac:dyDescent="0.25">
      <c r="A95" s="36" t="s">
        <v>134</v>
      </c>
      <c r="B95" s="39">
        <v>660747</v>
      </c>
      <c r="E95" s="5" t="s">
        <v>0</v>
      </c>
      <c r="F95" s="35" t="s">
        <v>105</v>
      </c>
      <c r="G95" s="7">
        <v>314252</v>
      </c>
      <c r="H95" s="7">
        <v>2946</v>
      </c>
    </row>
    <row r="96" spans="1:15" ht="15.75" x14ac:dyDescent="0.25">
      <c r="A96" s="41" t="s">
        <v>136</v>
      </c>
      <c r="B96" s="40">
        <v>162530</v>
      </c>
      <c r="E96" s="6" t="s">
        <v>1</v>
      </c>
      <c r="F96" s="6"/>
      <c r="G96" s="8">
        <v>1914</v>
      </c>
      <c r="H96" s="8">
        <v>0</v>
      </c>
    </row>
    <row r="97" spans="1:18" ht="15.75" x14ac:dyDescent="0.25">
      <c r="A97" s="36" t="s">
        <v>135</v>
      </c>
      <c r="B97" s="39">
        <v>256743</v>
      </c>
      <c r="E97" s="5" t="s">
        <v>2</v>
      </c>
      <c r="F97" s="5"/>
      <c r="G97" s="7">
        <v>12173</v>
      </c>
      <c r="H97" s="7">
        <v>0</v>
      </c>
    </row>
    <row r="98" spans="1:18" ht="15.75" x14ac:dyDescent="0.25">
      <c r="A98" s="37" t="s">
        <v>88</v>
      </c>
      <c r="B98" s="40">
        <v>277328</v>
      </c>
      <c r="E98" s="6" t="s">
        <v>3</v>
      </c>
      <c r="G98" s="8">
        <v>18925</v>
      </c>
      <c r="H98" s="8">
        <v>0</v>
      </c>
    </row>
    <row r="99" spans="1:18" ht="15.75" x14ac:dyDescent="0.25">
      <c r="A99" s="36" t="s">
        <v>89</v>
      </c>
      <c r="B99" s="39">
        <v>314508</v>
      </c>
      <c r="E99" s="5" t="s">
        <v>4</v>
      </c>
      <c r="F99" s="61">
        <f>SUM(B96:B97)</f>
        <v>419273</v>
      </c>
      <c r="G99" s="7">
        <v>43268</v>
      </c>
      <c r="H99" s="7">
        <v>1</v>
      </c>
      <c r="J99" s="63">
        <f t="shared" ref="J99:J106" si="33">G99/F99*100000</f>
        <v>10319.767788529192</v>
      </c>
      <c r="K99" s="21">
        <f>J99/100000</f>
        <v>0.10319767788529192</v>
      </c>
      <c r="L99" s="21">
        <f>1-K99</f>
        <v>0.89680232211470812</v>
      </c>
      <c r="M99" s="50">
        <f t="shared" ref="M99:M106" si="34">H99/F99*100000</f>
        <v>0.23850808423151504</v>
      </c>
      <c r="N99" s="21">
        <f>M99/100000</f>
        <v>2.3850808423151505E-6</v>
      </c>
      <c r="O99" s="65">
        <f>1-N99</f>
        <v>0.99999761491915773</v>
      </c>
    </row>
    <row r="100" spans="1:18" ht="15.75" x14ac:dyDescent="0.25">
      <c r="A100" s="37" t="s">
        <v>90</v>
      </c>
      <c r="B100" s="40">
        <v>356228</v>
      </c>
      <c r="E100" s="6" t="s">
        <v>5</v>
      </c>
      <c r="F100" s="61">
        <f>SUM(B98:B99)</f>
        <v>591836</v>
      </c>
      <c r="G100" s="8">
        <v>56533</v>
      </c>
      <c r="H100" s="8">
        <v>13</v>
      </c>
      <c r="J100" s="63">
        <f t="shared" si="33"/>
        <v>9552.1394440351723</v>
      </c>
      <c r="K100" s="21">
        <f t="shared" ref="K100:K106" si="35">J100/100000</f>
        <v>9.5521394440351723E-2</v>
      </c>
      <c r="L100" s="21">
        <f t="shared" ref="L100:L106" si="36">1-K100</f>
        <v>0.90447860555964832</v>
      </c>
      <c r="M100" s="64">
        <f t="shared" si="34"/>
        <v>2.1965544508951802</v>
      </c>
      <c r="N100" s="73">
        <f t="shared" ref="N100:N106" si="37">M100/100000</f>
        <v>2.1965544508951803E-5</v>
      </c>
      <c r="O100" s="74">
        <f t="shared" ref="O100:O106" si="38">1-N100</f>
        <v>0.99997803445549105</v>
      </c>
    </row>
    <row r="101" spans="1:18" ht="15.75" x14ac:dyDescent="0.25">
      <c r="A101" s="36" t="s">
        <v>91</v>
      </c>
      <c r="B101" s="39">
        <v>359302</v>
      </c>
      <c r="E101" s="5" t="s">
        <v>6</v>
      </c>
      <c r="F101" s="61">
        <f>SUM(B100:B101)</f>
        <v>715530</v>
      </c>
      <c r="G101" s="7">
        <v>60165</v>
      </c>
      <c r="H101" s="7">
        <v>25</v>
      </c>
      <c r="J101" s="63">
        <f t="shared" si="33"/>
        <v>8408.4524757871786</v>
      </c>
      <c r="K101" s="21">
        <f t="shared" si="35"/>
        <v>8.4084524757871787E-2</v>
      </c>
      <c r="L101" s="21">
        <f t="shared" si="36"/>
        <v>0.91591547524212824</v>
      </c>
      <c r="M101" s="64">
        <f t="shared" si="34"/>
        <v>3.4939136025044371</v>
      </c>
      <c r="N101" s="73">
        <f t="shared" si="37"/>
        <v>3.493913602504437E-5</v>
      </c>
      <c r="O101" s="74">
        <f t="shared" si="38"/>
        <v>0.99996506086397496</v>
      </c>
    </row>
    <row r="102" spans="1:18" ht="15.75" x14ac:dyDescent="0.25">
      <c r="A102" s="37" t="s">
        <v>92</v>
      </c>
      <c r="B102" s="40">
        <v>319889</v>
      </c>
      <c r="E102" s="6" t="s">
        <v>7</v>
      </c>
      <c r="F102" s="61">
        <f>SUM(B102:B103)</f>
        <v>608436</v>
      </c>
      <c r="G102" s="8">
        <v>48167</v>
      </c>
      <c r="H102" s="8">
        <v>65</v>
      </c>
      <c r="J102" s="63">
        <f t="shared" si="33"/>
        <v>7916.5269642164494</v>
      </c>
      <c r="K102" s="21">
        <f t="shared" si="35"/>
        <v>7.9165269642164499E-2</v>
      </c>
      <c r="L102" s="21">
        <f t="shared" si="36"/>
        <v>0.92083473035783547</v>
      </c>
      <c r="M102" s="64">
        <f t="shared" si="34"/>
        <v>10.683128545976897</v>
      </c>
      <c r="N102" s="68">
        <f t="shared" si="37"/>
        <v>1.0683128545976898E-4</v>
      </c>
      <c r="O102" s="72">
        <f t="shared" si="38"/>
        <v>0.99989316871454026</v>
      </c>
    </row>
    <row r="103" spans="1:18" ht="15.75" x14ac:dyDescent="0.25">
      <c r="A103" s="36" t="s">
        <v>93</v>
      </c>
      <c r="B103" s="39">
        <v>288547</v>
      </c>
      <c r="E103" s="5" t="s">
        <v>8</v>
      </c>
      <c r="F103" s="61">
        <f>SUM(B104:B105)</f>
        <v>550751</v>
      </c>
      <c r="G103" s="7">
        <v>34597</v>
      </c>
      <c r="H103" s="7">
        <v>170</v>
      </c>
      <c r="J103" s="63">
        <f t="shared" si="33"/>
        <v>6281.7861429212116</v>
      </c>
      <c r="K103" s="21">
        <f t="shared" si="35"/>
        <v>6.2817861429212113E-2</v>
      </c>
      <c r="L103" s="21">
        <f t="shared" si="36"/>
        <v>0.93718213857078791</v>
      </c>
      <c r="M103" s="64">
        <f t="shared" si="34"/>
        <v>30.866943500783474</v>
      </c>
      <c r="N103" s="68">
        <f t="shared" si="37"/>
        <v>3.0866943500783473E-4</v>
      </c>
      <c r="O103" s="72">
        <f t="shared" si="38"/>
        <v>0.99969133056499215</v>
      </c>
    </row>
    <row r="104" spans="1:18" ht="15.75" x14ac:dyDescent="0.25">
      <c r="A104" s="37" t="s">
        <v>94</v>
      </c>
      <c r="B104" s="40">
        <v>266491</v>
      </c>
      <c r="E104" s="6" t="s">
        <v>9</v>
      </c>
      <c r="F104" s="61">
        <f>SUM(B106:B107)</f>
        <v>474412</v>
      </c>
      <c r="G104" s="8">
        <v>20679</v>
      </c>
      <c r="H104" s="8">
        <v>389</v>
      </c>
      <c r="J104" s="63">
        <f t="shared" si="33"/>
        <v>4358.8695058303756</v>
      </c>
      <c r="K104" s="21">
        <f t="shared" si="35"/>
        <v>4.3588695058303754E-2</v>
      </c>
      <c r="L104" s="21">
        <f t="shared" si="36"/>
        <v>0.95641130494169624</v>
      </c>
      <c r="M104" s="64">
        <f t="shared" si="34"/>
        <v>81.996239555491854</v>
      </c>
      <c r="N104" s="68">
        <f t="shared" si="37"/>
        <v>8.199623955549185E-4</v>
      </c>
      <c r="O104" s="72">
        <f t="shared" si="38"/>
        <v>0.99918003760444507</v>
      </c>
    </row>
    <row r="105" spans="1:18" ht="15.75" x14ac:dyDescent="0.25">
      <c r="A105" s="36" t="s">
        <v>95</v>
      </c>
      <c r="B105" s="39">
        <v>284260</v>
      </c>
      <c r="E105" s="5" t="s">
        <v>10</v>
      </c>
      <c r="F105" s="61">
        <f>SUM(B108:B109)</f>
        <v>260634</v>
      </c>
      <c r="G105" s="7">
        <v>9243</v>
      </c>
      <c r="H105" s="7">
        <v>662</v>
      </c>
      <c r="J105" s="63">
        <f t="shared" si="33"/>
        <v>3546.3523561776283</v>
      </c>
      <c r="K105" s="21">
        <f t="shared" si="35"/>
        <v>3.5463523561776282E-2</v>
      </c>
      <c r="L105" s="21">
        <f t="shared" si="36"/>
        <v>0.96453647643822371</v>
      </c>
      <c r="M105" s="64">
        <f t="shared" si="34"/>
        <v>253.99602507731149</v>
      </c>
      <c r="N105" s="68">
        <f t="shared" si="37"/>
        <v>2.5399602507731149E-3</v>
      </c>
      <c r="O105" s="72">
        <f t="shared" si="38"/>
        <v>0.99746003974922692</v>
      </c>
    </row>
    <row r="106" spans="1:18" ht="15.75" x14ac:dyDescent="0.25">
      <c r="A106" s="37" t="s">
        <v>96</v>
      </c>
      <c r="B106" s="40">
        <v>264339</v>
      </c>
      <c r="E106" s="6" t="s">
        <v>11</v>
      </c>
      <c r="F106" s="61">
        <f>SUM(B110:B112)</f>
        <v>140269</v>
      </c>
      <c r="G106" s="8">
        <v>8364</v>
      </c>
      <c r="H106" s="8">
        <v>1620</v>
      </c>
      <c r="J106" s="63">
        <f t="shared" si="33"/>
        <v>5962.8285651141732</v>
      </c>
      <c r="K106" s="21">
        <f t="shared" si="35"/>
        <v>5.9628285651141734E-2</v>
      </c>
      <c r="L106" s="21">
        <f t="shared" si="36"/>
        <v>0.94037171434885825</v>
      </c>
      <c r="M106" s="77">
        <f t="shared" si="34"/>
        <v>1154.9237536447827</v>
      </c>
      <c r="N106" s="68">
        <f t="shared" si="37"/>
        <v>1.1549237536447826E-2</v>
      </c>
      <c r="O106" s="72">
        <f t="shared" si="38"/>
        <v>0.98845076246355212</v>
      </c>
    </row>
    <row r="107" spans="1:18" ht="15.75" x14ac:dyDescent="0.25">
      <c r="A107" s="36" t="s">
        <v>97</v>
      </c>
      <c r="B107" s="39">
        <v>210073</v>
      </c>
      <c r="E107" s="5" t="s">
        <v>12</v>
      </c>
      <c r="F107" s="5"/>
      <c r="G107" s="1">
        <v>224</v>
      </c>
      <c r="H107" s="1">
        <v>1</v>
      </c>
    </row>
    <row r="108" spans="1:18" x14ac:dyDescent="0.25">
      <c r="A108" s="37" t="s">
        <v>98</v>
      </c>
      <c r="B108" s="40">
        <v>157657</v>
      </c>
    </row>
    <row r="109" spans="1:18" x14ac:dyDescent="0.25">
      <c r="A109" s="36" t="s">
        <v>99</v>
      </c>
      <c r="B109" s="39">
        <v>102977</v>
      </c>
    </row>
    <row r="110" spans="1:18" x14ac:dyDescent="0.25">
      <c r="A110" s="37" t="s">
        <v>100</v>
      </c>
      <c r="B110" s="40">
        <v>68566</v>
      </c>
      <c r="E110" s="71" t="str">
        <f>E93</f>
        <v>As of Oct 14th, 2021</v>
      </c>
      <c r="F110" s="71"/>
      <c r="G110" s="14" t="s">
        <v>18</v>
      </c>
      <c r="H110" s="13" t="s">
        <v>21</v>
      </c>
      <c r="J110" s="283" t="s">
        <v>18</v>
      </c>
      <c r="K110" s="284"/>
      <c r="L110" s="285"/>
      <c r="M110" s="270" t="s">
        <v>21</v>
      </c>
      <c r="N110" s="270"/>
      <c r="O110" s="14" t="s">
        <v>741</v>
      </c>
    </row>
    <row r="111" spans="1:18" x14ac:dyDescent="0.25">
      <c r="A111" s="36" t="s">
        <v>101</v>
      </c>
      <c r="B111" s="39">
        <v>44034</v>
      </c>
      <c r="E111" s="14" t="s">
        <v>17</v>
      </c>
      <c r="F111" s="35" t="s">
        <v>105</v>
      </c>
      <c r="G111" s="14" t="s">
        <v>14</v>
      </c>
      <c r="H111" s="14" t="s">
        <v>14</v>
      </c>
      <c r="J111" s="62" t="s">
        <v>404</v>
      </c>
      <c r="K111" s="14" t="s">
        <v>403</v>
      </c>
      <c r="L111" s="14" t="s">
        <v>736</v>
      </c>
      <c r="M111" s="62" t="s">
        <v>404</v>
      </c>
      <c r="N111" s="14" t="s">
        <v>403</v>
      </c>
      <c r="O111" s="14" t="s">
        <v>403</v>
      </c>
      <c r="Q111" s="79">
        <v>1.7369999999999999E-4</v>
      </c>
      <c r="R111" t="s">
        <v>828</v>
      </c>
    </row>
    <row r="112" spans="1:18" ht="15.75" x14ac:dyDescent="0.25">
      <c r="A112" s="37" t="s">
        <v>102</v>
      </c>
      <c r="B112" s="40">
        <v>27669</v>
      </c>
      <c r="E112" s="70" t="s">
        <v>4</v>
      </c>
      <c r="F112" s="8">
        <f t="shared" ref="F112:H113" si="39">F99</f>
        <v>419273</v>
      </c>
      <c r="G112" s="8">
        <f t="shared" si="39"/>
        <v>43268</v>
      </c>
      <c r="H112" s="8">
        <f t="shared" si="39"/>
        <v>1</v>
      </c>
      <c r="J112" s="63">
        <f t="shared" ref="J112:J119" si="40">J99</f>
        <v>10319.767788529192</v>
      </c>
      <c r="K112" s="21">
        <f t="shared" ref="K112:O113" si="41">K99</f>
        <v>0.10319767788529192</v>
      </c>
      <c r="L112" s="21">
        <f t="shared" si="41"/>
        <v>0.89680232211470812</v>
      </c>
      <c r="M112" s="64">
        <f t="shared" si="41"/>
        <v>0.23850808423151504</v>
      </c>
      <c r="N112" s="73">
        <f t="shared" si="41"/>
        <v>2.3850808423151505E-6</v>
      </c>
      <c r="O112" s="72">
        <f t="shared" si="41"/>
        <v>0.99999761491915773</v>
      </c>
    </row>
    <row r="113" spans="1:17" ht="15.75" x14ac:dyDescent="0.25">
      <c r="E113" s="6" t="s">
        <v>5</v>
      </c>
      <c r="F113" s="8">
        <f t="shared" si="39"/>
        <v>591836</v>
      </c>
      <c r="G113" s="8">
        <f t="shared" si="39"/>
        <v>56533</v>
      </c>
      <c r="H113" s="8">
        <f t="shared" si="39"/>
        <v>13</v>
      </c>
      <c r="J113" s="63">
        <f t="shared" si="40"/>
        <v>9552.1394440351723</v>
      </c>
      <c r="K113" s="21">
        <f t="shared" si="41"/>
        <v>9.5521394440351723E-2</v>
      </c>
      <c r="L113" s="21">
        <f t="shared" si="41"/>
        <v>0.90447860555964832</v>
      </c>
      <c r="M113" s="64">
        <f t="shared" si="41"/>
        <v>2.1965544508951802</v>
      </c>
      <c r="N113" s="73">
        <f t="shared" si="41"/>
        <v>2.1965544508951803E-5</v>
      </c>
      <c r="O113" s="72">
        <f t="shared" si="41"/>
        <v>0.99997803445549105</v>
      </c>
    </row>
    <row r="114" spans="1:17" ht="15.75" x14ac:dyDescent="0.25">
      <c r="E114" s="5" t="s">
        <v>6</v>
      </c>
      <c r="F114" s="7">
        <f t="shared" ref="F114" si="42">F101</f>
        <v>715530</v>
      </c>
      <c r="G114" s="7">
        <f t="shared" ref="G114:H114" si="43">G101</f>
        <v>60165</v>
      </c>
      <c r="H114" s="7">
        <f t="shared" si="43"/>
        <v>25</v>
      </c>
      <c r="J114" s="63">
        <f t="shared" si="40"/>
        <v>8408.4524757871786</v>
      </c>
      <c r="K114" s="21">
        <f t="shared" ref="K114:O119" si="44">K101</f>
        <v>8.4084524757871787E-2</v>
      </c>
      <c r="L114" s="21">
        <f t="shared" si="44"/>
        <v>0.91591547524212824</v>
      </c>
      <c r="M114" s="64">
        <f t="shared" si="44"/>
        <v>3.4939136025044371</v>
      </c>
      <c r="N114" s="73">
        <f t="shared" si="44"/>
        <v>3.493913602504437E-5</v>
      </c>
      <c r="O114" s="72">
        <f t="shared" si="44"/>
        <v>0.99996506086397496</v>
      </c>
      <c r="Q114" s="80">
        <f t="shared" ref="Q114:Q115" si="45">N114/$Q$111</f>
        <v>0.20114643652875286</v>
      </c>
    </row>
    <row r="115" spans="1:17" ht="15.75" x14ac:dyDescent="0.25">
      <c r="E115" s="6" t="s">
        <v>7</v>
      </c>
      <c r="F115" s="8">
        <f t="shared" ref="F115" si="46">F102</f>
        <v>608436</v>
      </c>
      <c r="G115" s="8">
        <f t="shared" ref="G115:H115" si="47">G102</f>
        <v>48167</v>
      </c>
      <c r="H115" s="8">
        <f t="shared" si="47"/>
        <v>65</v>
      </c>
      <c r="J115" s="63">
        <f t="shared" si="40"/>
        <v>7916.5269642164494</v>
      </c>
      <c r="K115" s="21">
        <f t="shared" si="44"/>
        <v>7.9165269642164499E-2</v>
      </c>
      <c r="L115" s="21">
        <f t="shared" si="44"/>
        <v>0.92083473035783547</v>
      </c>
      <c r="M115" s="64">
        <f t="shared" si="44"/>
        <v>10.683128545976897</v>
      </c>
      <c r="N115" s="68">
        <f t="shared" si="44"/>
        <v>1.0683128545976898E-4</v>
      </c>
      <c r="O115" s="72">
        <f t="shared" si="44"/>
        <v>0.99989316871454026</v>
      </c>
      <c r="Q115" s="80">
        <f t="shared" si="45"/>
        <v>0.6150333071949855</v>
      </c>
    </row>
    <row r="116" spans="1:17" ht="15.75" x14ac:dyDescent="0.25">
      <c r="E116" s="5" t="s">
        <v>8</v>
      </c>
      <c r="F116" s="7">
        <f t="shared" ref="F116" si="48">F103</f>
        <v>550751</v>
      </c>
      <c r="G116" s="7">
        <f t="shared" ref="G116:H116" si="49">G103</f>
        <v>34597</v>
      </c>
      <c r="H116" s="7">
        <f t="shared" si="49"/>
        <v>170</v>
      </c>
      <c r="J116" s="63">
        <f t="shared" si="40"/>
        <v>6281.7861429212116</v>
      </c>
      <c r="K116" s="21">
        <f t="shared" si="44"/>
        <v>6.2817861429212113E-2</v>
      </c>
      <c r="L116" s="21">
        <f t="shared" si="44"/>
        <v>0.93718213857078791</v>
      </c>
      <c r="M116" s="64">
        <f t="shared" si="44"/>
        <v>30.866943500783474</v>
      </c>
      <c r="N116" s="68">
        <f t="shared" si="44"/>
        <v>3.0866943500783473E-4</v>
      </c>
      <c r="O116" s="72">
        <f t="shared" si="44"/>
        <v>0.99969133056499215</v>
      </c>
      <c r="Q116" s="80">
        <f>N116/$Q$111</f>
        <v>1.7770261082776899</v>
      </c>
    </row>
    <row r="117" spans="1:17" ht="15.75" x14ac:dyDescent="0.25">
      <c r="E117" s="6" t="s">
        <v>9</v>
      </c>
      <c r="F117" s="8">
        <f t="shared" ref="F117" si="50">F104</f>
        <v>474412</v>
      </c>
      <c r="G117" s="8">
        <f t="shared" ref="G117:H117" si="51">G104</f>
        <v>20679</v>
      </c>
      <c r="H117" s="8">
        <f t="shared" si="51"/>
        <v>389</v>
      </c>
      <c r="J117" s="63">
        <f t="shared" si="40"/>
        <v>4358.8695058303756</v>
      </c>
      <c r="K117" s="21">
        <f t="shared" si="44"/>
        <v>4.3588695058303754E-2</v>
      </c>
      <c r="L117" s="21">
        <f t="shared" si="44"/>
        <v>0.95641130494169624</v>
      </c>
      <c r="M117" s="64">
        <f t="shared" si="44"/>
        <v>81.996239555491854</v>
      </c>
      <c r="N117" s="68">
        <f t="shared" si="44"/>
        <v>8.199623955549185E-4</v>
      </c>
      <c r="O117" s="72">
        <f t="shared" si="44"/>
        <v>0.99918003760444507</v>
      </c>
      <c r="Q117" s="80">
        <f>N117/$Q$111</f>
        <v>4.7205664683645283</v>
      </c>
    </row>
    <row r="118" spans="1:17" ht="15.75" x14ac:dyDescent="0.25">
      <c r="E118" s="5" t="s">
        <v>10</v>
      </c>
      <c r="F118" s="7">
        <f t="shared" ref="F118" si="52">F105</f>
        <v>260634</v>
      </c>
      <c r="G118" s="7">
        <f t="shared" ref="G118:H118" si="53">G105</f>
        <v>9243</v>
      </c>
      <c r="H118" s="7">
        <f t="shared" si="53"/>
        <v>662</v>
      </c>
      <c r="J118" s="63">
        <f t="shared" si="40"/>
        <v>3546.3523561776283</v>
      </c>
      <c r="K118" s="21">
        <f t="shared" si="44"/>
        <v>3.5463523561776282E-2</v>
      </c>
      <c r="L118" s="21">
        <f t="shared" si="44"/>
        <v>0.96453647643822371</v>
      </c>
      <c r="M118" s="64">
        <f t="shared" si="44"/>
        <v>253.99602507731149</v>
      </c>
      <c r="N118" s="68">
        <f t="shared" si="44"/>
        <v>2.5399602507731149E-3</v>
      </c>
      <c r="O118" s="72">
        <f t="shared" si="44"/>
        <v>0.99746003974922692</v>
      </c>
      <c r="Q118" s="80">
        <f>N118/$Q$111</f>
        <v>14.622684230127318</v>
      </c>
    </row>
    <row r="119" spans="1:17" ht="15.75" x14ac:dyDescent="0.25">
      <c r="E119" s="6" t="s">
        <v>11</v>
      </c>
      <c r="F119" s="8">
        <f t="shared" ref="F119" si="54">F106</f>
        <v>140269</v>
      </c>
      <c r="G119" s="8">
        <f t="shared" ref="G119:H119" si="55">G106</f>
        <v>8364</v>
      </c>
      <c r="H119" s="8">
        <f t="shared" si="55"/>
        <v>1620</v>
      </c>
      <c r="J119" s="63">
        <f t="shared" si="40"/>
        <v>5962.8285651141732</v>
      </c>
      <c r="K119" s="21">
        <f t="shared" si="44"/>
        <v>5.9628285651141734E-2</v>
      </c>
      <c r="L119" s="21">
        <f t="shared" si="44"/>
        <v>0.94037171434885825</v>
      </c>
      <c r="M119" s="77">
        <f t="shared" si="44"/>
        <v>1154.9237536447827</v>
      </c>
      <c r="N119" s="68">
        <f t="shared" si="44"/>
        <v>1.1549237536447826E-2</v>
      </c>
      <c r="O119" s="72">
        <f t="shared" si="44"/>
        <v>0.98845076246355212</v>
      </c>
      <c r="Q119" s="80">
        <f>N119/$Q$111</f>
        <v>66.489565552376661</v>
      </c>
    </row>
    <row r="120" spans="1:17" x14ac:dyDescent="0.25">
      <c r="M120" s="286" t="s">
        <v>827</v>
      </c>
      <c r="N120" s="286"/>
      <c r="O120" s="78">
        <f>SUMPRODUCT(F113:F119,O113:O119)/SUM(F113:F119)</f>
        <v>0.99911905557011826</v>
      </c>
    </row>
    <row r="121" spans="1:17" x14ac:dyDescent="0.25">
      <c r="E121" s="25" t="s">
        <v>738</v>
      </c>
      <c r="N121" t="s">
        <v>829</v>
      </c>
    </row>
    <row r="122" spans="1:17" x14ac:dyDescent="0.25">
      <c r="E122" t="s">
        <v>797</v>
      </c>
    </row>
    <row r="123" spans="1:17" x14ac:dyDescent="0.25">
      <c r="E123" t="s">
        <v>740</v>
      </c>
      <c r="J123" t="s">
        <v>826</v>
      </c>
    </row>
    <row r="126" spans="1:17" x14ac:dyDescent="0.25">
      <c r="E126" s="71" t="s">
        <v>878</v>
      </c>
      <c r="F126" s="71"/>
      <c r="G126" s="14" t="s">
        <v>18</v>
      </c>
      <c r="H126" s="13" t="s">
        <v>21</v>
      </c>
      <c r="J126" s="270" t="s">
        <v>18</v>
      </c>
      <c r="K126" s="283"/>
      <c r="L126" s="70"/>
      <c r="M126" s="270" t="s">
        <v>21</v>
      </c>
      <c r="N126" s="270"/>
      <c r="O126" s="13" t="s">
        <v>741</v>
      </c>
    </row>
    <row r="127" spans="1:17" x14ac:dyDescent="0.25">
      <c r="A127" s="35" t="s">
        <v>104</v>
      </c>
      <c r="B127" s="35" t="s">
        <v>105</v>
      </c>
      <c r="E127" s="15" t="s">
        <v>17</v>
      </c>
      <c r="F127" s="15"/>
      <c r="G127" s="14" t="s">
        <v>14</v>
      </c>
      <c r="H127" s="14" t="s">
        <v>14</v>
      </c>
      <c r="J127" s="62" t="s">
        <v>404</v>
      </c>
      <c r="K127" s="14" t="s">
        <v>403</v>
      </c>
      <c r="L127" s="14" t="s">
        <v>736</v>
      </c>
      <c r="M127" s="62" t="s">
        <v>404</v>
      </c>
      <c r="N127" s="14" t="s">
        <v>403</v>
      </c>
    </row>
    <row r="128" spans="1:17" ht="15.75" x14ac:dyDescent="0.25">
      <c r="A128" s="36" t="s">
        <v>134</v>
      </c>
      <c r="B128" s="39">
        <v>660747</v>
      </c>
      <c r="E128" s="5" t="s">
        <v>0</v>
      </c>
      <c r="F128" s="35" t="s">
        <v>105</v>
      </c>
      <c r="G128" s="7">
        <v>325517</v>
      </c>
      <c r="H128" s="7">
        <v>3137</v>
      </c>
    </row>
    <row r="129" spans="1:15" ht="15.75" x14ac:dyDescent="0.25">
      <c r="A129" s="41" t="s">
        <v>136</v>
      </c>
      <c r="B129" s="40">
        <v>162530</v>
      </c>
      <c r="E129" s="6" t="s">
        <v>1</v>
      </c>
      <c r="F129" s="6"/>
      <c r="G129" s="7">
        <v>1989</v>
      </c>
      <c r="H129" s="7">
        <v>0</v>
      </c>
    </row>
    <row r="130" spans="1:15" ht="15.75" x14ac:dyDescent="0.25">
      <c r="A130" s="36" t="s">
        <v>135</v>
      </c>
      <c r="B130" s="39">
        <v>256743</v>
      </c>
      <c r="E130" s="5" t="s">
        <v>2</v>
      </c>
      <c r="F130" s="5"/>
      <c r="G130" s="8">
        <v>12671</v>
      </c>
      <c r="H130" s="8">
        <v>0</v>
      </c>
    </row>
    <row r="131" spans="1:15" ht="15.75" x14ac:dyDescent="0.25">
      <c r="A131" s="37" t="s">
        <v>88</v>
      </c>
      <c r="B131" s="40">
        <v>277328</v>
      </c>
      <c r="E131" s="6" t="s">
        <v>3</v>
      </c>
      <c r="G131" s="7">
        <v>20086</v>
      </c>
      <c r="H131" s="7">
        <v>0</v>
      </c>
    </row>
    <row r="132" spans="1:15" ht="15.75" x14ac:dyDescent="0.25">
      <c r="A132" s="36" t="s">
        <v>89</v>
      </c>
      <c r="B132" s="39">
        <v>314508</v>
      </c>
      <c r="E132" s="5" t="s">
        <v>4</v>
      </c>
      <c r="F132" s="61">
        <f>SUM(B129:B130)</f>
        <v>419273</v>
      </c>
      <c r="G132" s="8">
        <v>44923</v>
      </c>
      <c r="H132" s="8">
        <v>1</v>
      </c>
      <c r="J132" s="63">
        <f t="shared" ref="J132:J139" si="56">G132/F132*100000</f>
        <v>10714.49866793235</v>
      </c>
      <c r="K132" s="21">
        <f>J132/100000</f>
        <v>0.1071449866793235</v>
      </c>
      <c r="L132" s="21">
        <f>1-K132</f>
        <v>0.89285501332067652</v>
      </c>
      <c r="M132" s="50">
        <f t="shared" ref="M132:M139" si="57">H132/F132*100000</f>
        <v>0.23850808423151504</v>
      </c>
      <c r="N132" s="21">
        <f>M132/100000</f>
        <v>2.3850808423151505E-6</v>
      </c>
      <c r="O132" s="65">
        <f>1-N132</f>
        <v>0.99999761491915773</v>
      </c>
    </row>
    <row r="133" spans="1:15" ht="15.75" x14ac:dyDescent="0.25">
      <c r="A133" s="37" t="s">
        <v>90</v>
      </c>
      <c r="B133" s="40">
        <v>356228</v>
      </c>
      <c r="E133" s="6" t="s">
        <v>5</v>
      </c>
      <c r="F133" s="61">
        <f>SUM(B131:B132)</f>
        <v>591836</v>
      </c>
      <c r="G133" s="7">
        <v>57864</v>
      </c>
      <c r="H133" s="7">
        <v>14</v>
      </c>
      <c r="J133" s="63">
        <f t="shared" si="56"/>
        <v>9777.0328266614397</v>
      </c>
      <c r="K133" s="21">
        <f t="shared" ref="K133:K139" si="58">J133/100000</f>
        <v>9.7770328266614401E-2</v>
      </c>
      <c r="L133" s="21">
        <f t="shared" ref="L133:L139" si="59">1-K133</f>
        <v>0.90222967173338564</v>
      </c>
      <c r="M133" s="64">
        <f t="shared" si="57"/>
        <v>2.3655201778871171</v>
      </c>
      <c r="N133" s="73">
        <f t="shared" ref="N133:N139" si="60">M133/100000</f>
        <v>2.3655201778871172E-5</v>
      </c>
      <c r="O133" s="72">
        <f t="shared" ref="O133:O139" si="61">1-N133</f>
        <v>0.99997634479822117</v>
      </c>
    </row>
    <row r="134" spans="1:15" ht="15.75" x14ac:dyDescent="0.25">
      <c r="A134" s="36" t="s">
        <v>91</v>
      </c>
      <c r="B134" s="39">
        <v>359302</v>
      </c>
      <c r="E134" s="5" t="s">
        <v>6</v>
      </c>
      <c r="F134" s="61">
        <f>SUM(B133:B134)</f>
        <v>715530</v>
      </c>
      <c r="G134" s="8">
        <v>62314</v>
      </c>
      <c r="H134" s="8">
        <v>31</v>
      </c>
      <c r="J134" s="63">
        <f t="shared" si="56"/>
        <v>8708.7892890584608</v>
      </c>
      <c r="K134" s="21">
        <f t="shared" si="58"/>
        <v>8.7087892890584606E-2</v>
      </c>
      <c r="L134" s="21">
        <f t="shared" si="59"/>
        <v>0.91291210710941539</v>
      </c>
      <c r="M134" s="64">
        <f t="shared" si="57"/>
        <v>4.332452867105502</v>
      </c>
      <c r="N134" s="73">
        <f t="shared" si="60"/>
        <v>4.332452867105502E-5</v>
      </c>
      <c r="O134" s="72">
        <f t="shared" si="61"/>
        <v>0.99995667547132894</v>
      </c>
    </row>
    <row r="135" spans="1:15" ht="15.75" x14ac:dyDescent="0.25">
      <c r="A135" s="37" t="s">
        <v>92</v>
      </c>
      <c r="B135" s="40">
        <v>319889</v>
      </c>
      <c r="E135" s="6" t="s">
        <v>7</v>
      </c>
      <c r="F135" s="61">
        <f>SUM(B135:B136)</f>
        <v>608436</v>
      </c>
      <c r="G135" s="7">
        <v>49868</v>
      </c>
      <c r="H135" s="7">
        <v>71</v>
      </c>
      <c r="J135" s="63">
        <f t="shared" si="56"/>
        <v>8196.0962204734769</v>
      </c>
      <c r="K135" s="21">
        <f t="shared" si="58"/>
        <v>8.1960962204734769E-2</v>
      </c>
      <c r="L135" s="21">
        <f t="shared" si="59"/>
        <v>0.91803903779526519</v>
      </c>
      <c r="M135" s="64">
        <f t="shared" si="57"/>
        <v>11.669263488682457</v>
      </c>
      <c r="N135" s="68">
        <f t="shared" si="60"/>
        <v>1.1669263488682458E-4</v>
      </c>
      <c r="O135" s="72">
        <f t="shared" si="61"/>
        <v>0.99988330736511322</v>
      </c>
    </row>
    <row r="136" spans="1:15" ht="15.75" x14ac:dyDescent="0.25">
      <c r="A136" s="36" t="s">
        <v>93</v>
      </c>
      <c r="B136" s="39">
        <v>288547</v>
      </c>
      <c r="E136" s="5" t="s">
        <v>8</v>
      </c>
      <c r="F136" s="61">
        <f>SUM(B137:B138)</f>
        <v>550751</v>
      </c>
      <c r="G136" s="8">
        <v>35784</v>
      </c>
      <c r="H136" s="8">
        <v>193</v>
      </c>
      <c r="J136" s="63">
        <f t="shared" si="56"/>
        <v>6497.3100366590352</v>
      </c>
      <c r="K136" s="21">
        <f t="shared" si="58"/>
        <v>6.4973100366590347E-2</v>
      </c>
      <c r="L136" s="21">
        <f t="shared" si="59"/>
        <v>0.93502689963340968</v>
      </c>
      <c r="M136" s="64">
        <f t="shared" si="57"/>
        <v>35.043059386183593</v>
      </c>
      <c r="N136" s="68">
        <f t="shared" si="60"/>
        <v>3.5043059386183595E-4</v>
      </c>
      <c r="O136" s="72">
        <f t="shared" si="61"/>
        <v>0.99964956940613814</v>
      </c>
    </row>
    <row r="137" spans="1:15" ht="15.75" x14ac:dyDescent="0.25">
      <c r="A137" s="37" t="s">
        <v>94</v>
      </c>
      <c r="B137" s="40">
        <v>266491</v>
      </c>
      <c r="E137" s="6" t="s">
        <v>9</v>
      </c>
      <c r="F137" s="61">
        <f>SUM(B139:B140)</f>
        <v>474412</v>
      </c>
      <c r="G137" s="7">
        <v>21526</v>
      </c>
      <c r="H137" s="7">
        <v>419</v>
      </c>
      <c r="J137" s="63">
        <f t="shared" si="56"/>
        <v>4537.4063050681689</v>
      </c>
      <c r="K137" s="21">
        <f t="shared" si="58"/>
        <v>4.5374063050681687E-2</v>
      </c>
      <c r="L137" s="21">
        <f t="shared" si="59"/>
        <v>0.9546259369493183</v>
      </c>
      <c r="M137" s="64">
        <f t="shared" si="57"/>
        <v>88.319857001930814</v>
      </c>
      <c r="N137" s="68">
        <f t="shared" si="60"/>
        <v>8.8319857001930809E-4</v>
      </c>
      <c r="O137" s="72">
        <f t="shared" si="61"/>
        <v>0.99911680142998072</v>
      </c>
    </row>
    <row r="138" spans="1:15" ht="15.75" x14ac:dyDescent="0.25">
      <c r="A138" s="36" t="s">
        <v>95</v>
      </c>
      <c r="B138" s="39">
        <v>284260</v>
      </c>
      <c r="E138" s="5" t="s">
        <v>10</v>
      </c>
      <c r="F138" s="61">
        <f>SUM(B141:B142)</f>
        <v>260634</v>
      </c>
      <c r="G138" s="8">
        <v>9662</v>
      </c>
      <c r="H138" s="8">
        <v>713</v>
      </c>
      <c r="J138" s="63">
        <f t="shared" si="56"/>
        <v>3707.114190780942</v>
      </c>
      <c r="K138" s="21">
        <f t="shared" si="58"/>
        <v>3.707114190780942E-2</v>
      </c>
      <c r="L138" s="21">
        <f t="shared" si="59"/>
        <v>0.96292885809219053</v>
      </c>
      <c r="M138" s="64">
        <f t="shared" si="57"/>
        <v>273.56369468296538</v>
      </c>
      <c r="N138" s="68">
        <f t="shared" si="60"/>
        <v>2.7356369468296538E-3</v>
      </c>
      <c r="O138" s="72">
        <f t="shared" si="61"/>
        <v>0.99726436305317034</v>
      </c>
    </row>
    <row r="139" spans="1:15" ht="15.75" x14ac:dyDescent="0.25">
      <c r="A139" s="37" t="s">
        <v>96</v>
      </c>
      <c r="B139" s="40">
        <v>264339</v>
      </c>
      <c r="E139" s="6" t="s">
        <v>11</v>
      </c>
      <c r="F139" s="61">
        <f>SUM(B143:B145)</f>
        <v>140269</v>
      </c>
      <c r="G139" s="7">
        <v>8573</v>
      </c>
      <c r="H139" s="7">
        <v>1693</v>
      </c>
      <c r="J139" s="63">
        <f t="shared" si="56"/>
        <v>6111.8279876522965</v>
      </c>
      <c r="K139" s="21">
        <f t="shared" si="58"/>
        <v>6.1118279876522963E-2</v>
      </c>
      <c r="L139" s="21">
        <f t="shared" si="59"/>
        <v>0.93888172012347704</v>
      </c>
      <c r="M139" s="77">
        <f t="shared" si="57"/>
        <v>1206.9666141485288</v>
      </c>
      <c r="N139" s="68">
        <f t="shared" si="60"/>
        <v>1.2069666141485288E-2</v>
      </c>
      <c r="O139" s="72">
        <f t="shared" si="61"/>
        <v>0.9879303338585147</v>
      </c>
    </row>
    <row r="140" spans="1:15" ht="15.75" x14ac:dyDescent="0.25">
      <c r="A140" s="36" t="s">
        <v>97</v>
      </c>
      <c r="B140" s="39">
        <v>210073</v>
      </c>
      <c r="E140" s="5" t="s">
        <v>12</v>
      </c>
      <c r="F140" s="5"/>
      <c r="G140" s="8">
        <v>257</v>
      </c>
      <c r="H140" s="8">
        <v>2</v>
      </c>
    </row>
    <row r="141" spans="1:15" x14ac:dyDescent="0.25">
      <c r="A141" s="37" t="s">
        <v>98</v>
      </c>
      <c r="B141" s="40">
        <v>157657</v>
      </c>
    </row>
    <row r="142" spans="1:15" x14ac:dyDescent="0.25">
      <c r="A142" s="36" t="s">
        <v>99</v>
      </c>
      <c r="B142" s="39">
        <v>102977</v>
      </c>
    </row>
    <row r="143" spans="1:15" x14ac:dyDescent="0.25">
      <c r="A143" s="37" t="s">
        <v>100</v>
      </c>
      <c r="B143" s="40">
        <v>68566</v>
      </c>
    </row>
    <row r="144" spans="1:15" x14ac:dyDescent="0.25">
      <c r="A144" s="36" t="s">
        <v>101</v>
      </c>
      <c r="B144" s="39">
        <v>44034</v>
      </c>
    </row>
    <row r="145" spans="1:15" x14ac:dyDescent="0.25">
      <c r="A145" s="37" t="s">
        <v>102</v>
      </c>
      <c r="B145" s="40">
        <v>27669</v>
      </c>
    </row>
    <row r="148" spans="1:15" x14ac:dyDescent="0.25">
      <c r="E148" s="71" t="s">
        <v>891</v>
      </c>
      <c r="F148" s="71"/>
      <c r="G148" s="14" t="s">
        <v>18</v>
      </c>
      <c r="H148" s="13" t="s">
        <v>21</v>
      </c>
      <c r="J148" s="270" t="s">
        <v>18</v>
      </c>
      <c r="K148" s="283"/>
      <c r="L148" s="70"/>
      <c r="M148" s="270" t="s">
        <v>21</v>
      </c>
      <c r="N148" s="270"/>
      <c r="O148" s="13" t="s">
        <v>741</v>
      </c>
    </row>
    <row r="149" spans="1:15" x14ac:dyDescent="0.25">
      <c r="A149" s="35" t="s">
        <v>104</v>
      </c>
      <c r="B149" s="35" t="s">
        <v>105</v>
      </c>
      <c r="E149" s="15" t="s">
        <v>17</v>
      </c>
      <c r="F149" s="15"/>
      <c r="G149" s="14" t="s">
        <v>14</v>
      </c>
      <c r="H149" s="14" t="s">
        <v>14</v>
      </c>
      <c r="J149" s="62" t="s">
        <v>404</v>
      </c>
      <c r="K149" s="14" t="s">
        <v>403</v>
      </c>
      <c r="L149" s="14" t="s">
        <v>736</v>
      </c>
      <c r="M149" s="62" t="s">
        <v>404</v>
      </c>
      <c r="N149" s="14" t="s">
        <v>403</v>
      </c>
    </row>
    <row r="150" spans="1:15" ht="15.75" x14ac:dyDescent="0.25">
      <c r="A150" s="36" t="s">
        <v>134</v>
      </c>
      <c r="B150" s="39">
        <v>660747</v>
      </c>
      <c r="E150" s="5" t="s">
        <v>0</v>
      </c>
      <c r="F150" s="35" t="s">
        <v>105</v>
      </c>
      <c r="G150" s="7">
        <v>329030</v>
      </c>
      <c r="H150" s="7">
        <v>3171</v>
      </c>
    </row>
    <row r="151" spans="1:15" ht="15.75" x14ac:dyDescent="0.25">
      <c r="A151" s="41" t="s">
        <v>136</v>
      </c>
      <c r="B151" s="40">
        <v>162530</v>
      </c>
      <c r="E151" s="6" t="s">
        <v>1</v>
      </c>
      <c r="F151" s="6"/>
      <c r="G151" s="7">
        <v>2011</v>
      </c>
      <c r="H151" s="7">
        <v>0</v>
      </c>
    </row>
    <row r="152" spans="1:15" ht="15.75" x14ac:dyDescent="0.25">
      <c r="A152" s="36" t="s">
        <v>135</v>
      </c>
      <c r="B152" s="39">
        <v>256743</v>
      </c>
      <c r="E152" s="5" t="s">
        <v>2</v>
      </c>
      <c r="F152" s="5"/>
      <c r="G152" s="8">
        <v>12831</v>
      </c>
      <c r="H152" s="8">
        <v>0</v>
      </c>
    </row>
    <row r="153" spans="1:15" ht="15.75" x14ac:dyDescent="0.25">
      <c r="A153" s="37" t="s">
        <v>88</v>
      </c>
      <c r="B153" s="40">
        <v>277328</v>
      </c>
      <c r="E153" s="6" t="s">
        <v>3</v>
      </c>
      <c r="G153" s="7">
        <v>20566</v>
      </c>
      <c r="H153" s="7">
        <v>0</v>
      </c>
    </row>
    <row r="154" spans="1:15" ht="15.75" x14ac:dyDescent="0.25">
      <c r="A154" s="36" t="s">
        <v>89</v>
      </c>
      <c r="B154" s="39">
        <v>314508</v>
      </c>
      <c r="E154" s="5" t="s">
        <v>4</v>
      </c>
      <c r="F154" s="61">
        <f>SUM(B151:B152)</f>
        <v>419273</v>
      </c>
      <c r="G154" s="8">
        <v>45513</v>
      </c>
      <c r="H154" s="8">
        <v>1</v>
      </c>
      <c r="J154" s="63">
        <f t="shared" ref="J154:J161" si="62">G154/F154*100000</f>
        <v>10855.218437628944</v>
      </c>
      <c r="K154" s="21">
        <f>J154/100000</f>
        <v>0.10855218437628944</v>
      </c>
      <c r="L154" s="21">
        <f>1-K154</f>
        <v>0.89144781562371056</v>
      </c>
      <c r="M154" s="64">
        <f t="shared" ref="M154:M161" si="63">H154/F154*100000</f>
        <v>0.23850808423151504</v>
      </c>
      <c r="N154" s="21">
        <f>M154/100000</f>
        <v>2.3850808423151505E-6</v>
      </c>
      <c r="O154" s="65">
        <f>1-N154</f>
        <v>0.99999761491915773</v>
      </c>
    </row>
    <row r="155" spans="1:15" ht="15.75" x14ac:dyDescent="0.25">
      <c r="A155" s="37" t="s">
        <v>90</v>
      </c>
      <c r="B155" s="40">
        <v>356228</v>
      </c>
      <c r="E155" s="6" t="s">
        <v>5</v>
      </c>
      <c r="F155" s="61">
        <f>SUM(B153:B154)</f>
        <v>591836</v>
      </c>
      <c r="G155" s="7">
        <v>58211</v>
      </c>
      <c r="H155" s="7">
        <v>14</v>
      </c>
      <c r="J155" s="63">
        <f t="shared" si="62"/>
        <v>9835.6639339276426</v>
      </c>
      <c r="K155" s="21">
        <f t="shared" ref="K155:K161" si="64">J155/100000</f>
        <v>9.8356639339276422E-2</v>
      </c>
      <c r="L155" s="21">
        <f t="shared" ref="L155:L161" si="65">1-K155</f>
        <v>0.90164336066072359</v>
      </c>
      <c r="M155" s="64">
        <f t="shared" si="63"/>
        <v>2.3655201778871171</v>
      </c>
      <c r="N155" s="73">
        <f t="shared" ref="N155:N161" si="66">M155/100000</f>
        <v>2.3655201778871172E-5</v>
      </c>
      <c r="O155" s="72">
        <f t="shared" ref="O155:O161" si="67">1-N155</f>
        <v>0.99997634479822117</v>
      </c>
    </row>
    <row r="156" spans="1:15" ht="15.75" x14ac:dyDescent="0.25">
      <c r="A156" s="36" t="s">
        <v>91</v>
      </c>
      <c r="B156" s="39">
        <v>359302</v>
      </c>
      <c r="E156" s="5" t="s">
        <v>6</v>
      </c>
      <c r="F156" s="61">
        <f>SUM(B155:B156)</f>
        <v>715530</v>
      </c>
      <c r="G156" s="8">
        <v>62976</v>
      </c>
      <c r="H156" s="8">
        <v>31</v>
      </c>
      <c r="J156" s="63">
        <f t="shared" si="62"/>
        <v>8801.3081212527777</v>
      </c>
      <c r="K156" s="21">
        <f t="shared" si="64"/>
        <v>8.801308121252778E-2</v>
      </c>
      <c r="L156" s="21">
        <f t="shared" si="65"/>
        <v>0.91198691878747218</v>
      </c>
      <c r="M156" s="64">
        <f t="shared" si="63"/>
        <v>4.332452867105502</v>
      </c>
      <c r="N156" s="73">
        <f t="shared" si="66"/>
        <v>4.332452867105502E-5</v>
      </c>
      <c r="O156" s="72">
        <f t="shared" si="67"/>
        <v>0.99995667547132894</v>
      </c>
    </row>
    <row r="157" spans="1:15" ht="15.75" x14ac:dyDescent="0.25">
      <c r="A157" s="37" t="s">
        <v>92</v>
      </c>
      <c r="B157" s="40">
        <v>319889</v>
      </c>
      <c r="E157" s="6" t="s">
        <v>7</v>
      </c>
      <c r="F157" s="61">
        <f>SUM(B157:B158)</f>
        <v>608436</v>
      </c>
      <c r="G157" s="7">
        <v>50428</v>
      </c>
      <c r="H157" s="7">
        <v>75</v>
      </c>
      <c r="J157" s="63">
        <f t="shared" si="62"/>
        <v>8288.1354817926622</v>
      </c>
      <c r="K157" s="21">
        <f t="shared" si="64"/>
        <v>8.288135481792662E-2</v>
      </c>
      <c r="L157" s="21">
        <f t="shared" si="65"/>
        <v>0.91711864518207342</v>
      </c>
      <c r="M157" s="64">
        <f t="shared" si="63"/>
        <v>12.326686783819497</v>
      </c>
      <c r="N157" s="68">
        <f t="shared" si="66"/>
        <v>1.2326686783819497E-4</v>
      </c>
      <c r="O157" s="72">
        <f t="shared" si="67"/>
        <v>0.99987673313216185</v>
      </c>
    </row>
    <row r="158" spans="1:15" ht="15.75" x14ac:dyDescent="0.25">
      <c r="A158" s="36" t="s">
        <v>93</v>
      </c>
      <c r="B158" s="39">
        <v>288547</v>
      </c>
      <c r="E158" s="5" t="s">
        <v>8</v>
      </c>
      <c r="F158" s="61">
        <f>SUM(B159:B160)</f>
        <v>550751</v>
      </c>
      <c r="G158" s="8">
        <v>36079</v>
      </c>
      <c r="H158" s="8">
        <v>194</v>
      </c>
      <c r="J158" s="63">
        <f t="shared" si="62"/>
        <v>6550.8732621456884</v>
      </c>
      <c r="K158" s="21">
        <f t="shared" si="64"/>
        <v>6.5508732621456886E-2</v>
      </c>
      <c r="L158" s="21">
        <f t="shared" si="65"/>
        <v>0.93449126737854316</v>
      </c>
      <c r="M158" s="64">
        <f t="shared" si="63"/>
        <v>35.224629642070553</v>
      </c>
      <c r="N158" s="68">
        <f t="shared" si="66"/>
        <v>3.5224629642070554E-4</v>
      </c>
      <c r="O158" s="72">
        <f t="shared" si="67"/>
        <v>0.99964775370357928</v>
      </c>
    </row>
    <row r="159" spans="1:15" ht="15.75" x14ac:dyDescent="0.25">
      <c r="A159" s="37" t="s">
        <v>94</v>
      </c>
      <c r="B159" s="40">
        <v>266491</v>
      </c>
      <c r="E159" s="6" t="s">
        <v>9</v>
      </c>
      <c r="F159" s="61">
        <f>SUM(B161:B162)</f>
        <v>474412</v>
      </c>
      <c r="G159" s="7">
        <v>21747</v>
      </c>
      <c r="H159" s="7">
        <v>430</v>
      </c>
      <c r="J159" s="63">
        <f t="shared" si="62"/>
        <v>4583.990286923603</v>
      </c>
      <c r="K159" s="21">
        <f t="shared" si="64"/>
        <v>4.5839902869236032E-2</v>
      </c>
      <c r="L159" s="21">
        <f t="shared" si="65"/>
        <v>0.954160097130764</v>
      </c>
      <c r="M159" s="64">
        <f t="shared" si="63"/>
        <v>90.638516732291762</v>
      </c>
      <c r="N159" s="68">
        <f t="shared" si="66"/>
        <v>9.0638516732291768E-4</v>
      </c>
      <c r="O159" s="72">
        <f t="shared" si="67"/>
        <v>0.99909361483267711</v>
      </c>
    </row>
    <row r="160" spans="1:15" ht="15.75" x14ac:dyDescent="0.25">
      <c r="A160" s="36" t="s">
        <v>95</v>
      </c>
      <c r="B160" s="39">
        <v>284260</v>
      </c>
      <c r="E160" s="5" t="s">
        <v>10</v>
      </c>
      <c r="F160" s="61">
        <f>SUM(B163:B164)</f>
        <v>260634</v>
      </c>
      <c r="G160" s="8">
        <v>9785</v>
      </c>
      <c r="H160" s="8">
        <v>724</v>
      </c>
      <c r="J160" s="63">
        <f t="shared" si="62"/>
        <v>3754.306805712225</v>
      </c>
      <c r="K160" s="21">
        <f t="shared" si="64"/>
        <v>3.754306805712225E-2</v>
      </c>
      <c r="L160" s="21">
        <f t="shared" si="65"/>
        <v>0.96245693194287774</v>
      </c>
      <c r="M160" s="64">
        <f t="shared" si="63"/>
        <v>277.78417244104759</v>
      </c>
      <c r="N160" s="68">
        <f t="shared" si="66"/>
        <v>2.7778417244104757E-3</v>
      </c>
      <c r="O160" s="72">
        <f t="shared" si="67"/>
        <v>0.99722215827558958</v>
      </c>
    </row>
    <row r="161" spans="1:15" ht="15.75" x14ac:dyDescent="0.25">
      <c r="A161" s="37" t="s">
        <v>96</v>
      </c>
      <c r="B161" s="40">
        <v>264339</v>
      </c>
      <c r="E161" s="6" t="s">
        <v>11</v>
      </c>
      <c r="F161" s="61">
        <f>SUM(B165:B167)</f>
        <v>140269</v>
      </c>
      <c r="G161" s="7">
        <v>8617</v>
      </c>
      <c r="H161" s="7">
        <v>1700</v>
      </c>
      <c r="J161" s="63">
        <f t="shared" si="62"/>
        <v>6143.1962871340065</v>
      </c>
      <c r="K161" s="21">
        <f t="shared" si="64"/>
        <v>6.1431962871340062E-2</v>
      </c>
      <c r="L161" s="21">
        <f t="shared" si="65"/>
        <v>0.93856803712865999</v>
      </c>
      <c r="M161" s="77">
        <f t="shared" si="63"/>
        <v>1211.95702542971</v>
      </c>
      <c r="N161" s="68">
        <f t="shared" si="66"/>
        <v>1.21195702542971E-2</v>
      </c>
      <c r="O161" s="72">
        <f t="shared" si="67"/>
        <v>0.98788042974570289</v>
      </c>
    </row>
    <row r="162" spans="1:15" ht="15.75" x14ac:dyDescent="0.25">
      <c r="A162" s="36" t="s">
        <v>97</v>
      </c>
      <c r="B162" s="39">
        <v>210073</v>
      </c>
      <c r="E162" s="5" t="s">
        <v>12</v>
      </c>
      <c r="F162" s="5"/>
      <c r="G162" s="8">
        <v>266</v>
      </c>
      <c r="H162" s="8">
        <v>2</v>
      </c>
    </row>
    <row r="163" spans="1:15" x14ac:dyDescent="0.25">
      <c r="A163" s="37" t="s">
        <v>98</v>
      </c>
      <c r="B163" s="40">
        <v>157657</v>
      </c>
    </row>
    <row r="164" spans="1:15" x14ac:dyDescent="0.25">
      <c r="A164" s="36" t="s">
        <v>99</v>
      </c>
      <c r="B164" s="39">
        <v>102977</v>
      </c>
    </row>
    <row r="165" spans="1:15" x14ac:dyDescent="0.25">
      <c r="A165" s="37" t="s">
        <v>100</v>
      </c>
      <c r="B165" s="40">
        <v>68566</v>
      </c>
    </row>
    <row r="166" spans="1:15" x14ac:dyDescent="0.25">
      <c r="A166" s="36" t="s">
        <v>101</v>
      </c>
      <c r="B166" s="39">
        <v>44034</v>
      </c>
    </row>
    <row r="167" spans="1:15" x14ac:dyDescent="0.25">
      <c r="A167" s="37" t="s">
        <v>102</v>
      </c>
      <c r="B167" s="40">
        <v>27669</v>
      </c>
    </row>
    <row r="170" spans="1:15" x14ac:dyDescent="0.25">
      <c r="E170" s="71" t="s">
        <v>1142</v>
      </c>
      <c r="F170" s="71"/>
      <c r="G170" s="14" t="s">
        <v>18</v>
      </c>
      <c r="H170" s="13" t="s">
        <v>21</v>
      </c>
      <c r="J170" s="270" t="s">
        <v>18</v>
      </c>
      <c r="K170" s="283"/>
      <c r="L170" s="70"/>
      <c r="M170" s="270" t="s">
        <v>21</v>
      </c>
      <c r="N170" s="270"/>
      <c r="O170" s="13" t="s">
        <v>741</v>
      </c>
    </row>
    <row r="171" spans="1:15" x14ac:dyDescent="0.25">
      <c r="A171" s="35" t="s">
        <v>104</v>
      </c>
      <c r="B171" s="35" t="s">
        <v>105</v>
      </c>
      <c r="E171" s="15" t="s">
        <v>17</v>
      </c>
      <c r="F171" s="15"/>
      <c r="G171" s="14" t="s">
        <v>14</v>
      </c>
      <c r="H171" s="14" t="s">
        <v>14</v>
      </c>
      <c r="J171" s="62" t="s">
        <v>404</v>
      </c>
      <c r="K171" s="14" t="s">
        <v>403</v>
      </c>
      <c r="L171" s="14" t="s">
        <v>736</v>
      </c>
      <c r="M171" s="62" t="s">
        <v>404</v>
      </c>
      <c r="N171" s="14" t="s">
        <v>403</v>
      </c>
    </row>
    <row r="172" spans="1:15" ht="15.75" x14ac:dyDescent="0.25">
      <c r="A172" s="36" t="s">
        <v>134</v>
      </c>
      <c r="B172" s="39">
        <v>391430</v>
      </c>
      <c r="E172" s="5" t="s">
        <v>0</v>
      </c>
      <c r="F172" s="35" t="s">
        <v>105</v>
      </c>
      <c r="G172" s="7">
        <v>534285</v>
      </c>
      <c r="H172" s="7">
        <v>4023</v>
      </c>
    </row>
    <row r="173" spans="1:15" ht="15.75" x14ac:dyDescent="0.25">
      <c r="A173" s="41" t="s">
        <v>136</v>
      </c>
      <c r="B173" s="40">
        <v>162518</v>
      </c>
      <c r="E173" s="6" t="s">
        <v>1</v>
      </c>
      <c r="F173" s="6"/>
      <c r="G173" s="7">
        <v>3697</v>
      </c>
      <c r="H173" s="7">
        <v>0</v>
      </c>
    </row>
    <row r="174" spans="1:15" ht="15.75" x14ac:dyDescent="0.25">
      <c r="A174" s="36" t="s">
        <v>135</v>
      </c>
      <c r="B174" s="39">
        <v>256700</v>
      </c>
      <c r="E174" s="5" t="s">
        <v>2</v>
      </c>
      <c r="F174" s="5"/>
      <c r="G174" s="8">
        <v>19659</v>
      </c>
      <c r="H174" s="8">
        <v>1</v>
      </c>
    </row>
    <row r="175" spans="1:15" ht="15.75" x14ac:dyDescent="0.25">
      <c r="A175" s="37" t="s">
        <v>88</v>
      </c>
      <c r="B175" s="40">
        <v>276916</v>
      </c>
      <c r="E175" s="6" t="s">
        <v>3</v>
      </c>
      <c r="G175" s="7">
        <v>30675</v>
      </c>
      <c r="H175" s="7">
        <v>2</v>
      </c>
    </row>
    <row r="176" spans="1:15" ht="15.75" x14ac:dyDescent="0.25">
      <c r="A176" s="36" t="s">
        <v>89</v>
      </c>
      <c r="B176" s="39">
        <v>314340</v>
      </c>
      <c r="E176" s="5" t="s">
        <v>4</v>
      </c>
      <c r="F176" s="61">
        <f>SUM(B173:B174)</f>
        <v>419218</v>
      </c>
      <c r="G176" s="8">
        <v>66805</v>
      </c>
      <c r="H176" s="8">
        <v>2</v>
      </c>
      <c r="J176" s="63">
        <f t="shared" ref="J176:J183" si="68">G176/F176*100000</f>
        <v>15935.622993287501</v>
      </c>
      <c r="K176" s="21">
        <f>J176/100000</f>
        <v>0.15935622993287502</v>
      </c>
      <c r="L176" s="21">
        <f>1-K176</f>
        <v>0.84064377006712498</v>
      </c>
      <c r="M176" s="64">
        <f t="shared" ref="M176:M183" si="69">H176/F176*100000</f>
        <v>0.47707875138949185</v>
      </c>
      <c r="N176" s="21">
        <f>M176/100000</f>
        <v>4.7707875138949183E-6</v>
      </c>
      <c r="O176" s="65">
        <f>1-N176</f>
        <v>0.99999522921248607</v>
      </c>
    </row>
    <row r="177" spans="1:15" ht="15.75" x14ac:dyDescent="0.25">
      <c r="A177" s="37" t="s">
        <v>90</v>
      </c>
      <c r="B177" s="40">
        <v>356224</v>
      </c>
      <c r="E177" s="6" t="s">
        <v>5</v>
      </c>
      <c r="F177" s="61">
        <f>SUM(B175:B176)</f>
        <v>591256</v>
      </c>
      <c r="G177" s="7">
        <v>94415</v>
      </c>
      <c r="H177" s="7">
        <v>19</v>
      </c>
      <c r="J177" s="63">
        <f t="shared" si="68"/>
        <v>15968.548310714817</v>
      </c>
      <c r="K177" s="21">
        <f t="shared" ref="K177:K183" si="70">J177/100000</f>
        <v>0.15968548310714817</v>
      </c>
      <c r="L177" s="21">
        <f t="shared" ref="L177:L183" si="71">1-K177</f>
        <v>0.84031451689285186</v>
      </c>
      <c r="M177" s="64">
        <f t="shared" si="69"/>
        <v>3.2134980448401369</v>
      </c>
      <c r="N177" s="73">
        <f t="shared" ref="N177:N183" si="72">M177/100000</f>
        <v>3.2134980448401368E-5</v>
      </c>
      <c r="O177" s="72">
        <f t="shared" ref="O177:O183" si="73">1-N177</f>
        <v>0.99996786501955159</v>
      </c>
    </row>
    <row r="178" spans="1:15" ht="15.75" x14ac:dyDescent="0.25">
      <c r="A178" s="36" t="s">
        <v>91</v>
      </c>
      <c r="B178" s="39">
        <v>359135</v>
      </c>
      <c r="E178" s="5" t="s">
        <v>6</v>
      </c>
      <c r="F178" s="61">
        <f>SUM(B177:B178)</f>
        <v>715359</v>
      </c>
      <c r="G178" s="8">
        <v>105352</v>
      </c>
      <c r="H178" s="8">
        <v>44</v>
      </c>
      <c r="J178" s="63">
        <f t="shared" si="68"/>
        <v>14727.150982933046</v>
      </c>
      <c r="K178" s="21">
        <f t="shared" si="70"/>
        <v>0.14727150982933046</v>
      </c>
      <c r="L178" s="21">
        <f t="shared" si="71"/>
        <v>0.85272849017066954</v>
      </c>
      <c r="M178" s="64">
        <f t="shared" si="69"/>
        <v>6.1507578712227007</v>
      </c>
      <c r="N178" s="73">
        <f t="shared" si="72"/>
        <v>6.1507578712227003E-5</v>
      </c>
      <c r="O178" s="72">
        <f t="shared" si="73"/>
        <v>0.99993849242128774</v>
      </c>
    </row>
    <row r="179" spans="1:15" ht="15.75" x14ac:dyDescent="0.25">
      <c r="A179" s="37" t="s">
        <v>92</v>
      </c>
      <c r="B179" s="40">
        <v>319735</v>
      </c>
      <c r="E179" s="6" t="s">
        <v>7</v>
      </c>
      <c r="F179" s="61">
        <f>SUM(B179:B180)</f>
        <v>608348</v>
      </c>
      <c r="G179" s="7">
        <v>86525</v>
      </c>
      <c r="H179" s="7">
        <v>100</v>
      </c>
      <c r="J179" s="63">
        <f t="shared" si="68"/>
        <v>14222.944761879713</v>
      </c>
      <c r="K179" s="21">
        <f t="shared" si="70"/>
        <v>0.14222944761879713</v>
      </c>
      <c r="L179" s="21">
        <f t="shared" si="71"/>
        <v>0.85777055238120292</v>
      </c>
      <c r="M179" s="64">
        <f t="shared" si="69"/>
        <v>16.437959851926859</v>
      </c>
      <c r="N179" s="68">
        <f t="shared" si="72"/>
        <v>1.643795985192686E-4</v>
      </c>
      <c r="O179" s="72">
        <f t="shared" si="73"/>
        <v>0.99983562040148077</v>
      </c>
    </row>
    <row r="180" spans="1:15" ht="15.75" x14ac:dyDescent="0.25">
      <c r="A180" s="36" t="s">
        <v>93</v>
      </c>
      <c r="B180" s="39">
        <v>288613</v>
      </c>
      <c r="E180" s="5" t="s">
        <v>8</v>
      </c>
      <c r="F180" s="61">
        <f>SUM(B181:B182)</f>
        <v>550920</v>
      </c>
      <c r="G180" s="8">
        <v>59884</v>
      </c>
      <c r="H180" s="8">
        <v>250</v>
      </c>
      <c r="J180" s="63">
        <f t="shared" si="68"/>
        <v>10869.817759384303</v>
      </c>
      <c r="K180" s="21">
        <f t="shared" si="70"/>
        <v>0.10869817759384302</v>
      </c>
      <c r="L180" s="21">
        <f t="shared" si="71"/>
        <v>0.89130182240615696</v>
      </c>
      <c r="M180" s="64">
        <f t="shared" si="69"/>
        <v>45.378639366877223</v>
      </c>
      <c r="N180" s="68">
        <f t="shared" si="72"/>
        <v>4.5378639366877224E-4</v>
      </c>
      <c r="O180" s="72">
        <f t="shared" si="73"/>
        <v>0.99954621360633122</v>
      </c>
    </row>
    <row r="181" spans="1:15" ht="15.75" x14ac:dyDescent="0.25">
      <c r="A181" s="37" t="s">
        <v>94</v>
      </c>
      <c r="B181" s="40">
        <v>266607</v>
      </c>
      <c r="E181" s="6" t="s">
        <v>9</v>
      </c>
      <c r="F181" s="61">
        <f>SUM(B183:B184)</f>
        <v>474319</v>
      </c>
      <c r="G181" s="7">
        <v>34695</v>
      </c>
      <c r="H181" s="7">
        <v>558</v>
      </c>
      <c r="J181" s="63">
        <f t="shared" si="68"/>
        <v>7314.6974926157291</v>
      </c>
      <c r="K181" s="21">
        <f t="shared" si="70"/>
        <v>7.3146974926157293E-2</v>
      </c>
      <c r="L181" s="21">
        <f t="shared" si="71"/>
        <v>0.92685302507384271</v>
      </c>
      <c r="M181" s="64">
        <f t="shared" si="69"/>
        <v>117.64234618474065</v>
      </c>
      <c r="N181" s="68">
        <f t="shared" si="72"/>
        <v>1.1764234618474065E-3</v>
      </c>
      <c r="O181" s="72">
        <f t="shared" si="73"/>
        <v>0.99882357653815257</v>
      </c>
    </row>
    <row r="182" spans="1:15" ht="15.75" x14ac:dyDescent="0.25">
      <c r="A182" s="36" t="s">
        <v>95</v>
      </c>
      <c r="B182" s="39">
        <v>284313</v>
      </c>
      <c r="E182" s="5" t="s">
        <v>10</v>
      </c>
      <c r="F182" s="61">
        <f>SUM(B185:B186)</f>
        <v>260741</v>
      </c>
      <c r="G182" s="8">
        <v>15785</v>
      </c>
      <c r="H182" s="8">
        <v>938</v>
      </c>
      <c r="J182" s="63">
        <f t="shared" si="68"/>
        <v>6053.9002304969299</v>
      </c>
      <c r="K182" s="21">
        <f t="shared" si="70"/>
        <v>6.0539002304969301E-2</v>
      </c>
      <c r="L182" s="21">
        <f t="shared" si="71"/>
        <v>0.93946099769503066</v>
      </c>
      <c r="M182" s="64">
        <f t="shared" si="69"/>
        <v>359.74396048185747</v>
      </c>
      <c r="N182" s="68">
        <f t="shared" si="72"/>
        <v>3.5974396048185746E-3</v>
      </c>
      <c r="O182" s="72">
        <f t="shared" si="73"/>
        <v>0.99640256039518138</v>
      </c>
    </row>
    <row r="183" spans="1:15" ht="15.75" x14ac:dyDescent="0.25">
      <c r="A183" s="37" t="s">
        <v>96</v>
      </c>
      <c r="B183" s="40">
        <v>264324</v>
      </c>
      <c r="E183" s="6" t="s">
        <v>11</v>
      </c>
      <c r="F183" s="61">
        <f>SUM(B187:B189)</f>
        <v>140658</v>
      </c>
      <c r="G183" s="7">
        <v>16427</v>
      </c>
      <c r="H183" s="7">
        <v>2108</v>
      </c>
      <c r="J183" s="63">
        <f t="shared" si="68"/>
        <v>11678.681624934237</v>
      </c>
      <c r="K183" s="21">
        <f t="shared" si="70"/>
        <v>0.11678681624934237</v>
      </c>
      <c r="L183" s="21">
        <f t="shared" si="71"/>
        <v>0.8832131837506576</v>
      </c>
      <c r="M183" s="77">
        <f t="shared" si="69"/>
        <v>1498.6705342035291</v>
      </c>
      <c r="N183" s="68">
        <f t="shared" si="72"/>
        <v>1.498670534203529E-2</v>
      </c>
      <c r="O183" s="72">
        <f t="shared" si="73"/>
        <v>0.98501329465796472</v>
      </c>
    </row>
    <row r="184" spans="1:15" ht="15.75" x14ac:dyDescent="0.25">
      <c r="A184" s="36" t="s">
        <v>97</v>
      </c>
      <c r="B184" s="39">
        <v>209995</v>
      </c>
      <c r="E184" s="5" t="s">
        <v>12</v>
      </c>
      <c r="F184" s="5"/>
      <c r="G184" s="8">
        <v>366</v>
      </c>
      <c r="H184" s="8">
        <v>1</v>
      </c>
    </row>
    <row r="185" spans="1:15" x14ac:dyDescent="0.25">
      <c r="A185" s="37" t="s">
        <v>98</v>
      </c>
      <c r="B185" s="40">
        <v>157696</v>
      </c>
    </row>
    <row r="186" spans="1:15" x14ac:dyDescent="0.25">
      <c r="A186" s="36" t="s">
        <v>99</v>
      </c>
      <c r="B186" s="39">
        <v>103045</v>
      </c>
    </row>
    <row r="187" spans="1:15" x14ac:dyDescent="0.25">
      <c r="A187" s="37" t="s">
        <v>100</v>
      </c>
      <c r="B187" s="40">
        <v>68661</v>
      </c>
    </row>
    <row r="188" spans="1:15" x14ac:dyDescent="0.25">
      <c r="A188" s="36" t="s">
        <v>101</v>
      </c>
      <c r="B188" s="39">
        <v>44188</v>
      </c>
    </row>
    <row r="189" spans="1:15" x14ac:dyDescent="0.25">
      <c r="A189" s="37" t="s">
        <v>102</v>
      </c>
      <c r="B189" s="40">
        <v>27809</v>
      </c>
    </row>
    <row r="191" spans="1:15" x14ac:dyDescent="0.25">
      <c r="E191" s="71" t="s">
        <v>1176</v>
      </c>
      <c r="F191" s="71"/>
      <c r="G191" s="14" t="s">
        <v>18</v>
      </c>
      <c r="H191" s="13" t="s">
        <v>21</v>
      </c>
      <c r="J191" s="270" t="s">
        <v>18</v>
      </c>
      <c r="K191" s="270"/>
      <c r="L191" s="270"/>
      <c r="M191" s="270" t="s">
        <v>21</v>
      </c>
      <c r="N191" s="270"/>
      <c r="O191" s="270"/>
    </row>
    <row r="192" spans="1:15" x14ac:dyDescent="0.25">
      <c r="A192" s="35" t="s">
        <v>104</v>
      </c>
      <c r="B192" s="35" t="s">
        <v>105</v>
      </c>
      <c r="E192" s="15" t="s">
        <v>17</v>
      </c>
      <c r="F192" s="15"/>
      <c r="G192" s="14" t="s">
        <v>14</v>
      </c>
      <c r="H192" s="14" t="s">
        <v>14</v>
      </c>
      <c r="J192" s="62" t="s">
        <v>404</v>
      </c>
      <c r="K192" s="14" t="s">
        <v>403</v>
      </c>
      <c r="L192" s="14" t="s">
        <v>736</v>
      </c>
      <c r="M192" s="62" t="s">
        <v>404</v>
      </c>
      <c r="N192" s="14" t="s">
        <v>403</v>
      </c>
      <c r="O192" s="14" t="s">
        <v>741</v>
      </c>
    </row>
    <row r="193" spans="1:15" ht="15.75" x14ac:dyDescent="0.25">
      <c r="A193" s="36" t="s">
        <v>134</v>
      </c>
      <c r="B193" s="39">
        <v>391430</v>
      </c>
      <c r="E193" s="5" t="s">
        <v>0</v>
      </c>
      <c r="F193" s="35" t="s">
        <v>105</v>
      </c>
      <c r="G193" s="7">
        <v>584763</v>
      </c>
      <c r="H193" s="7">
        <v>4567</v>
      </c>
    </row>
    <row r="194" spans="1:15" ht="15.75" x14ac:dyDescent="0.25">
      <c r="A194" s="41" t="s">
        <v>136</v>
      </c>
      <c r="B194" s="40">
        <v>162518</v>
      </c>
      <c r="E194" s="6" t="s">
        <v>1</v>
      </c>
      <c r="F194" s="6"/>
      <c r="G194" s="7">
        <v>4470</v>
      </c>
      <c r="H194" s="7">
        <v>0</v>
      </c>
    </row>
    <row r="195" spans="1:15" ht="15.75" x14ac:dyDescent="0.25">
      <c r="A195" s="36" t="s">
        <v>135</v>
      </c>
      <c r="B195" s="39">
        <v>256700</v>
      </c>
      <c r="E195" s="5" t="s">
        <v>2</v>
      </c>
      <c r="F195" s="5"/>
      <c r="G195" s="8">
        <v>21084</v>
      </c>
      <c r="H195" s="8">
        <v>1</v>
      </c>
    </row>
    <row r="196" spans="1:15" ht="15.75" x14ac:dyDescent="0.25">
      <c r="A196" s="37" t="s">
        <v>88</v>
      </c>
      <c r="B196" s="40">
        <v>276916</v>
      </c>
      <c r="E196" s="6" t="s">
        <v>3</v>
      </c>
      <c r="G196" s="7">
        <v>31386</v>
      </c>
      <c r="H196" s="7">
        <v>2</v>
      </c>
    </row>
    <row r="197" spans="1:15" ht="15.75" x14ac:dyDescent="0.25">
      <c r="A197" s="36" t="s">
        <v>89</v>
      </c>
      <c r="B197" s="39">
        <v>314340</v>
      </c>
      <c r="E197" s="5" t="s">
        <v>4</v>
      </c>
      <c r="F197" s="61">
        <f>SUM(B194:B195)</f>
        <v>419218</v>
      </c>
      <c r="G197" s="8">
        <v>68556</v>
      </c>
      <c r="H197" s="8">
        <v>2</v>
      </c>
      <c r="J197" s="63">
        <f t="shared" ref="J197:J204" si="74">G197/F197*100000</f>
        <v>16353.305440129001</v>
      </c>
      <c r="K197" s="21">
        <f>J197/100000</f>
        <v>0.16353305440129001</v>
      </c>
      <c r="L197" s="21">
        <f>1-K197</f>
        <v>0.83646694559870993</v>
      </c>
      <c r="M197" s="64">
        <f t="shared" ref="M197:M204" si="75">H197/F197*100000</f>
        <v>0.47707875138949185</v>
      </c>
      <c r="N197" s="73">
        <f>M197/100000</f>
        <v>4.7707875138949183E-6</v>
      </c>
      <c r="O197" s="74">
        <f>1-N197</f>
        <v>0.99999522921248607</v>
      </c>
    </row>
    <row r="198" spans="1:15" ht="15.75" x14ac:dyDescent="0.25">
      <c r="A198" s="37" t="s">
        <v>90</v>
      </c>
      <c r="B198" s="40">
        <v>356224</v>
      </c>
      <c r="E198" s="6" t="s">
        <v>5</v>
      </c>
      <c r="F198" s="61">
        <f>SUM(B196:B197)</f>
        <v>591256</v>
      </c>
      <c r="G198" s="7">
        <v>100262</v>
      </c>
      <c r="H198" s="7">
        <v>19</v>
      </c>
      <c r="J198" s="63">
        <f t="shared" si="74"/>
        <v>16957.460051145361</v>
      </c>
      <c r="K198" s="21">
        <f t="shared" ref="K198:K204" si="76">J198/100000</f>
        <v>0.16957460051145362</v>
      </c>
      <c r="L198" s="21">
        <f t="shared" ref="L198:L204" si="77">1-K198</f>
        <v>0.83042539948854643</v>
      </c>
      <c r="M198" s="64">
        <f t="shared" si="75"/>
        <v>3.2134980448401369</v>
      </c>
      <c r="N198" s="73">
        <f t="shared" ref="N198:N204" si="78">M198/100000</f>
        <v>3.2134980448401368E-5</v>
      </c>
      <c r="O198" s="72">
        <f t="shared" ref="O198:O204" si="79">1-N198</f>
        <v>0.99996786501955159</v>
      </c>
    </row>
    <row r="199" spans="1:15" ht="15.75" x14ac:dyDescent="0.25">
      <c r="A199" s="36" t="s">
        <v>91</v>
      </c>
      <c r="B199" s="39">
        <v>359135</v>
      </c>
      <c r="E199" s="5" t="s">
        <v>6</v>
      </c>
      <c r="F199" s="61">
        <f>SUM(B198:B199)</f>
        <v>715359</v>
      </c>
      <c r="G199" s="8">
        <v>113473</v>
      </c>
      <c r="H199" s="8">
        <v>48</v>
      </c>
      <c r="J199" s="63">
        <f t="shared" si="74"/>
        <v>15862.38518002849</v>
      </c>
      <c r="K199" s="21">
        <f t="shared" si="76"/>
        <v>0.1586238518002849</v>
      </c>
      <c r="L199" s="21">
        <f t="shared" si="77"/>
        <v>0.84137614819971507</v>
      </c>
      <c r="M199" s="64">
        <f t="shared" si="75"/>
        <v>6.7099176776974927</v>
      </c>
      <c r="N199" s="73">
        <f t="shared" si="78"/>
        <v>6.7099176776974924E-5</v>
      </c>
      <c r="O199" s="72">
        <f t="shared" si="79"/>
        <v>0.99993290082322306</v>
      </c>
    </row>
    <row r="200" spans="1:15" ht="15.75" x14ac:dyDescent="0.25">
      <c r="A200" s="37" t="s">
        <v>92</v>
      </c>
      <c r="B200" s="40">
        <v>319735</v>
      </c>
      <c r="E200" s="6" t="s">
        <v>7</v>
      </c>
      <c r="F200" s="61">
        <f>SUM(B200:B201)</f>
        <v>608348</v>
      </c>
      <c r="G200" s="7">
        <v>93952</v>
      </c>
      <c r="H200" s="7">
        <v>105</v>
      </c>
      <c r="J200" s="63">
        <f t="shared" si="74"/>
        <v>15443.792040082322</v>
      </c>
      <c r="K200" s="21">
        <f t="shared" si="76"/>
        <v>0.15443792040082321</v>
      </c>
      <c r="L200" s="21">
        <f t="shared" si="77"/>
        <v>0.84556207959917673</v>
      </c>
      <c r="M200" s="64">
        <f t="shared" si="75"/>
        <v>17.2598578445232</v>
      </c>
      <c r="N200" s="68">
        <f t="shared" si="78"/>
        <v>1.72598578445232E-4</v>
      </c>
      <c r="O200" s="72">
        <f t="shared" si="79"/>
        <v>0.9998274014215548</v>
      </c>
    </row>
    <row r="201" spans="1:15" ht="15.75" x14ac:dyDescent="0.25">
      <c r="A201" s="36" t="s">
        <v>93</v>
      </c>
      <c r="B201" s="39">
        <v>288613</v>
      </c>
      <c r="E201" s="5" t="s">
        <v>8</v>
      </c>
      <c r="F201" s="61">
        <f>SUM(B202:B203)</f>
        <v>550920</v>
      </c>
      <c r="G201" s="8">
        <v>66807</v>
      </c>
      <c r="H201" s="8">
        <v>277</v>
      </c>
      <c r="J201" s="63">
        <f t="shared" si="74"/>
        <v>12126.443040731867</v>
      </c>
      <c r="K201" s="21">
        <f t="shared" si="76"/>
        <v>0.12126443040731867</v>
      </c>
      <c r="L201" s="21">
        <f t="shared" si="77"/>
        <v>0.87873556959268129</v>
      </c>
      <c r="M201" s="64">
        <f t="shared" si="75"/>
        <v>50.279532418499961</v>
      </c>
      <c r="N201" s="68">
        <f t="shared" si="78"/>
        <v>5.0279532418499959E-4</v>
      </c>
      <c r="O201" s="72">
        <f t="shared" si="79"/>
        <v>0.99949720467581504</v>
      </c>
    </row>
    <row r="202" spans="1:15" ht="15.75" x14ac:dyDescent="0.25">
      <c r="A202" s="37" t="s">
        <v>94</v>
      </c>
      <c r="B202" s="40">
        <v>266607</v>
      </c>
      <c r="E202" s="6" t="s">
        <v>9</v>
      </c>
      <c r="F202" s="61">
        <f>SUM(B204:B205)</f>
        <v>474319</v>
      </c>
      <c r="G202" s="7">
        <v>40208</v>
      </c>
      <c r="H202" s="7">
        <v>622</v>
      </c>
      <c r="J202" s="63">
        <f t="shared" si="74"/>
        <v>8476.9954397778711</v>
      </c>
      <c r="K202" s="21">
        <f t="shared" si="76"/>
        <v>8.4769954397778707E-2</v>
      </c>
      <c r="L202" s="21">
        <f t="shared" si="77"/>
        <v>0.91523004560222132</v>
      </c>
      <c r="M202" s="64">
        <f t="shared" si="75"/>
        <v>131.13537513782919</v>
      </c>
      <c r="N202" s="68">
        <f t="shared" si="78"/>
        <v>1.311353751378292E-3</v>
      </c>
      <c r="O202" s="72">
        <f t="shared" si="79"/>
        <v>0.99868864624862175</v>
      </c>
    </row>
    <row r="203" spans="1:15" ht="15.75" x14ac:dyDescent="0.25">
      <c r="A203" s="36" t="s">
        <v>95</v>
      </c>
      <c r="B203" s="39">
        <v>284313</v>
      </c>
      <c r="E203" s="5" t="s">
        <v>10</v>
      </c>
      <c r="F203" s="61">
        <f>SUM(B206:B207)</f>
        <v>260741</v>
      </c>
      <c r="G203" s="8">
        <v>19900</v>
      </c>
      <c r="H203" s="8">
        <v>1066</v>
      </c>
      <c r="J203" s="63">
        <f t="shared" si="74"/>
        <v>7632.0946839967628</v>
      </c>
      <c r="K203" s="21">
        <f t="shared" si="76"/>
        <v>7.6320946839967624E-2</v>
      </c>
      <c r="L203" s="21">
        <f t="shared" si="77"/>
        <v>0.9236790531600324</v>
      </c>
      <c r="M203" s="64">
        <f t="shared" si="75"/>
        <v>408.83482076083163</v>
      </c>
      <c r="N203" s="68">
        <f t="shared" si="78"/>
        <v>4.0883482076083163E-3</v>
      </c>
      <c r="O203" s="72">
        <f t="shared" si="79"/>
        <v>0.99591165179239172</v>
      </c>
    </row>
    <row r="204" spans="1:15" ht="15.75" x14ac:dyDescent="0.25">
      <c r="A204" s="37" t="s">
        <v>96</v>
      </c>
      <c r="B204" s="40">
        <v>264324</v>
      </c>
      <c r="E204" s="6" t="s">
        <v>11</v>
      </c>
      <c r="F204" s="61">
        <f>SUM(B208:B210)</f>
        <v>140658</v>
      </c>
      <c r="G204" s="7">
        <v>24259</v>
      </c>
      <c r="H204" s="7">
        <v>2424</v>
      </c>
      <c r="J204" s="63">
        <f t="shared" si="74"/>
        <v>17246.797196035772</v>
      </c>
      <c r="K204" s="21">
        <f t="shared" si="76"/>
        <v>0.17246797196035771</v>
      </c>
      <c r="L204" s="21">
        <f t="shared" si="77"/>
        <v>0.82753202803964232</v>
      </c>
      <c r="M204" s="77">
        <f t="shared" si="75"/>
        <v>1723.328925478821</v>
      </c>
      <c r="N204" s="68">
        <f t="shared" si="78"/>
        <v>1.723328925478821E-2</v>
      </c>
      <c r="O204" s="72">
        <f t="shared" si="79"/>
        <v>0.98276671074521182</v>
      </c>
    </row>
    <row r="205" spans="1:15" ht="15.75" x14ac:dyDescent="0.25">
      <c r="A205" s="36" t="s">
        <v>97</v>
      </c>
      <c r="B205" s="39">
        <v>209995</v>
      </c>
      <c r="E205" s="5" t="s">
        <v>12</v>
      </c>
      <c r="F205" s="5"/>
      <c r="G205" s="8">
        <v>405</v>
      </c>
      <c r="H205" s="8">
        <v>1</v>
      </c>
    </row>
    <row r="206" spans="1:15" x14ac:dyDescent="0.25">
      <c r="A206" s="37" t="s">
        <v>98</v>
      </c>
      <c r="B206" s="40">
        <v>157696</v>
      </c>
    </row>
    <row r="207" spans="1:15" x14ac:dyDescent="0.25">
      <c r="A207" s="36" t="s">
        <v>99</v>
      </c>
      <c r="B207" s="39">
        <v>103045</v>
      </c>
    </row>
    <row r="208" spans="1:15" x14ac:dyDescent="0.25">
      <c r="A208" s="37" t="s">
        <v>100</v>
      </c>
      <c r="B208" s="40">
        <v>68661</v>
      </c>
    </row>
    <row r="209" spans="1:2" x14ac:dyDescent="0.25">
      <c r="A209" s="36" t="s">
        <v>101</v>
      </c>
      <c r="B209" s="39">
        <v>44188</v>
      </c>
    </row>
    <row r="210" spans="1:2" x14ac:dyDescent="0.25">
      <c r="A210" s="37" t="s">
        <v>102</v>
      </c>
      <c r="B210" s="40">
        <v>27809</v>
      </c>
    </row>
  </sheetData>
  <mergeCells count="23">
    <mergeCell ref="J126:K126"/>
    <mergeCell ref="M126:N126"/>
    <mergeCell ref="J93:K93"/>
    <mergeCell ref="M93:N93"/>
    <mergeCell ref="J110:L110"/>
    <mergeCell ref="M110:N110"/>
    <mergeCell ref="M120:N120"/>
    <mergeCell ref="J191:L191"/>
    <mergeCell ref="M191:O191"/>
    <mergeCell ref="J170:K170"/>
    <mergeCell ref="M170:N170"/>
    <mergeCell ref="J5:K5"/>
    <mergeCell ref="M5:N5"/>
    <mergeCell ref="J29:K29"/>
    <mergeCell ref="M29:N29"/>
    <mergeCell ref="M46:N46"/>
    <mergeCell ref="J46:L46"/>
    <mergeCell ref="J148:K148"/>
    <mergeCell ref="M148:N148"/>
    <mergeCell ref="J61:K61"/>
    <mergeCell ref="M61:N61"/>
    <mergeCell ref="J78:L78"/>
    <mergeCell ref="M78:N78"/>
  </mergeCells>
  <hyperlinks>
    <hyperlink ref="E88" r:id="rId1" xr:uid="{FF280AD4-7C24-4661-A544-6660A1420790}"/>
    <hyperlink ref="E121" r:id="rId2" xr:uid="{049C83D0-2E15-477D-84A0-69F745E86E9D}"/>
    <hyperlink ref="A1" r:id="rId3" xr:uid="{37D98B7A-6DBB-4468-B868-AA3E46AC8D65}"/>
  </hyperlinks>
  <pageMargins left="0.7" right="0.7" top="0.75" bottom="0.75" header="0.3" footer="0.3"/>
  <legacy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 Aug '21 &amp; Aug '22 compare</vt:lpstr>
      <vt:lpstr>AB C19 Death change 20-21</vt:lpstr>
      <vt:lpstr>Hospitalization Data</vt:lpstr>
      <vt:lpstr>Data New Cases and status</vt:lpstr>
      <vt:lpstr>Data &amp; Chart Hospital &amp; Status</vt:lpstr>
      <vt:lpstr>Data Table 7 &amp; 4 Hospitalizat</vt:lpstr>
      <vt:lpstr>Data Table 12 &amp; 9 Deaths</vt:lpstr>
      <vt:lpstr>AB Covid shot data</vt:lpstr>
      <vt:lpstr>Data Table 5 Active Cases</vt:lpstr>
      <vt:lpstr>Cases as a % per 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Cheryl Anderson</dc:creator>
  <cp:lastModifiedBy>Cheryl Anderson</cp:lastModifiedBy>
  <cp:lastPrinted>2022-01-22T17:07:17Z</cp:lastPrinted>
  <dcterms:created xsi:type="dcterms:W3CDTF">2021-04-14T03:56:08Z</dcterms:created>
  <dcterms:modified xsi:type="dcterms:W3CDTF">2023-03-12T18:54:02Z</dcterms:modified>
</cp:coreProperties>
</file>